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rmp.loc\Occitanie\DELTAA\DA_FEADER_2\S-FEADER\SI Europac\Parametrage SI\Dossiers Parametrage\LEADER\Mise en oeuvre\LEADM_Documents_APP_V2\02_Annexes demande aide a remplir\"/>
    </mc:Choice>
  </mc:AlternateContent>
  <xr:revisionPtr revIDLastSave="0" documentId="13_ncr:1_{BD4FC3B2-7765-4D9A-B34B-692EE746E9E1}" xr6:coauthVersionLast="47" xr6:coauthVersionMax="47" xr10:uidLastSave="{00000000-0000-0000-0000-000000000000}"/>
  <workbookProtection workbookAlgorithmName="SHA-512" workbookHashValue="MwwPpkunN3rw4TQlmaqA2rcDA7A8RITweuKPxK2b1SPMI/DOpXX7IPDIBE8HBYImqh8wo4zeErppSGJ9HTsAYg==" workbookSaltValue="IbF549h7RuIpGzUGm/FeAA==" workbookSpinCount="100000" lockStructure="1"/>
  <bookViews>
    <workbookView xWindow="-110" yWindow="-110" windowWidth="19420" windowHeight="10420" tabRatio="832" xr2:uid="{00000000-000D-0000-FFFF-FFFF00000000}"/>
  </bookViews>
  <sheets>
    <sheet name="Notice" sheetId="1" r:id="rId1"/>
    <sheet name="Dépenses sur devis" sheetId="3" r:id="rId2"/>
    <sheet name="I_Dépenses sur devis" sheetId="7" state="hidden" r:id="rId3"/>
    <sheet name="Dépenses auto-construction" sheetId="18" state="hidden" r:id="rId4"/>
    <sheet name="I_Dépenses auto-construction" sheetId="19" state="hidden" r:id="rId5"/>
    <sheet name="Dépenses de rémunération" sheetId="4" state="hidden" r:id="rId6"/>
    <sheet name="I_Dépenses de rémunération" sheetId="9" state="hidden" r:id="rId7"/>
    <sheet name="Dépenses sur barèmes" sheetId="11" state="hidden" r:id="rId8"/>
    <sheet name="I_Dépenses sur barèmes" sheetId="12" state="hidden" r:id="rId9"/>
    <sheet name="Dépenses de rémunération CU" sheetId="21" r:id="rId10"/>
    <sheet name="I_Dépenses de rémunération CU" sheetId="22" state="hidden" r:id="rId11"/>
    <sheet name="Dépenses sur taux forfaitaire" sheetId="15" r:id="rId12"/>
    <sheet name="I_Dépenses sur taux forfaitaire" sheetId="16" state="hidden" r:id="rId13"/>
    <sheet name="Dépenses forfaitaire" sheetId="25" state="hidden" r:id="rId14"/>
    <sheet name="I_Dépenses forfaitaire" sheetId="26" state="hidden" r:id="rId15"/>
    <sheet name="Recettes" sheetId="23" state="hidden" r:id="rId16"/>
    <sheet name="I_Recettes" sheetId="24" state="hidden" r:id="rId17"/>
    <sheet name="Synthèse" sheetId="5" r:id="rId18"/>
    <sheet name="I_Synthèse" sheetId="10" state="hidden" r:id="rId19"/>
    <sheet name="I_Synthese_SousOp_Poste" sheetId="29" state="hidden" r:id="rId20"/>
    <sheet name="I_Synthese_Poste_SousOp" sheetId="27" state="hidden" r:id="rId21"/>
    <sheet name="P_Paramétrage" sheetId="2" state="hidden" r:id="rId22"/>
    <sheet name="T_Classement catégories" sheetId="8" state="hidden" r:id="rId23"/>
  </sheets>
  <definedNames>
    <definedName name="à_choisir_dans_le_menu_déroulant">P_Paramétrage!$F$3055</definedName>
    <definedName name="P.Z.Gestion_de_la_feuille">P_Paramétrage!$A$31</definedName>
    <definedName name="P_Z_0_B_COLONNE_COMMENTAIRE_SI_INDICATION_STANDARD">P_Paramétrage!$Y$656</definedName>
    <definedName name="P_Z_0_B_COLONNE_COMMENTAIRE_SI_LIBELLE_STANDARD">P_Paramétrage!$V$662</definedName>
    <definedName name="P_Z_0_B_COLONNE_MOTIFS_INELIGIBILITE_INDICATION_STANDARD">P_Paramétrage!$Y$650</definedName>
    <definedName name="P_Z_0_B_COLONNE_MOTIFS_INELIGIBILITE_LIBELLE_STANDARD">P_Paramétrage!$V$650</definedName>
    <definedName name="P_Z_0_B_COLONNE_MT_ELIGIBLE_LIBELLE_STANDARD">P_Paramétrage!$V$656</definedName>
    <definedName name="P_Z_0_B_COLONNE_MT_INELIGIBLE_LIBELLE_STANDARD">P_Paramétrage!$AG$656</definedName>
    <definedName name="P_Z_0_B_COLONNE_MT_MAX_LIBELLE_STANDARD">P_Paramétrage!$V$674</definedName>
    <definedName name="P_Z_0_B_COLONNE_MT_PRES_HT_INDICATION_STANDARD">P_Paramétrage!$AJ$644</definedName>
    <definedName name="P_Z_0_B_COLONNE_MT_PRES_HT_LIBELLE_STANDARD">P_Paramétrage!$AG$644</definedName>
    <definedName name="P_Z_0_B_COLONNE_MT_PRES_INDICATION_STANDARD">P_Paramétrage!$AJ$638</definedName>
    <definedName name="P_Z_0_B_COLONNE_MT_PRES_LIBELLE_STANDARD">P_Paramétrage!$AG$638</definedName>
    <definedName name="P_Z_0_B_COLONNE_MT_PRES_TTC_INDICATION_STANDARD">P_Paramétrage!$AJ$662</definedName>
    <definedName name="P_Z_0_B_COLONNE_MT_PRES_TTC_LIBELLE_STANDARD">P_Paramétrage!$AG$662</definedName>
    <definedName name="P_Z_0_B_COLONNE_MT_PRES_TVA_INDICATION_STANDARD">P_Paramétrage!$AJ$650</definedName>
    <definedName name="P_Z_0_B_COLONNE_MT_PRES_TVA_LIBELLE_STANDARD">P_Paramétrage!$AG$650</definedName>
    <definedName name="P_Z_0_B_COLONNE_MT_RAISONNABLE_LIBELLE_STANDARD">P_Paramétrage!$V$668</definedName>
    <definedName name="P_Z_0_B_COLONNE_POSTE_INDICATION_STANDARD">P_Paramétrage!$Y$638</definedName>
    <definedName name="P_Z_0_B_COLONNE_POSTE_LIBELLE_STANDARD">P_Paramétrage!$V$638</definedName>
    <definedName name="P_Z_0_B_COLONNE_SOUS_OPERATION_INDICATION_STANDARD">P_Paramétrage!$Y$644</definedName>
    <definedName name="P_Z_0_B_COLONNE_SOUS_OPERATION_LIBELLE_STANDARD">P_Paramétrage!$V$644</definedName>
    <definedName name="P_Z_0_B_COLONNES_MARCHE_2_DEVIS">P_Paramétrage!$AL$638</definedName>
    <definedName name="P_Z_0_B_COLONNES_MARCHE_3_DEVIS">P_Paramétrage!$AL$643</definedName>
    <definedName name="P_Z_0_B_UTILISATION_COUT_RAISONNABLE">P_Paramétrage!$N$638</definedName>
    <definedName name="P_Z_0_B_UTILISATION_LIBELLES_DESCRIPTIONS">P_Paramétrage!$I$638</definedName>
    <definedName name="P_Z_0_B_UTILISATION_MT_MAX">P_Paramétrage!$P$638</definedName>
    <definedName name="P_Z_0_B_UTILISATION_SOUS_OPERATIONS">P_Paramétrage!$D$638</definedName>
    <definedName name="P_Z_0_B_UTILISATION_TVA">P_Paramétrage!$AA$638</definedName>
    <definedName name="P_Z_0_N_COLONNE_COMMENTAIRE_SI_INDICATION_DEFAUT">P_Paramétrage!$Y$658</definedName>
    <definedName name="P_Z_0_N_COLONNE_COMMENTAIRE_SI_INDICATION_STANDARD">P_Paramétrage!$Y$657</definedName>
    <definedName name="P_Z_0_N_COLONNE_COMMENTAIRE_SI_LIBELLE_DEFAUT">P_Paramétrage!$V$664</definedName>
    <definedName name="P_Z_0_N_COLONNE_COMMENTAIRE_SI_LIBELLE_STANDARD">P_Paramétrage!$V$663</definedName>
    <definedName name="P_Z_0_N_COLONNE_MOTIFS_INELIGIBILITE_INDICATION_DEFAUT">P_Paramétrage!$Y$652</definedName>
    <definedName name="P_Z_0_N_COLONNE_MOTIFS_INELIGIBILITE_INDICATION_STANDARD">P_Paramétrage!$Y$651</definedName>
    <definedName name="P_Z_0_N_COLONNE_MOTIFS_INELIGIBILITE_LIBELLE_DEFAUT">P_Paramétrage!$V$652</definedName>
    <definedName name="P_Z_0_N_COLONNE_MOTIFS_INELIGIBILITE_LIBELLE_STANDARD">P_Paramétrage!$V$651</definedName>
    <definedName name="P_Z_0_N_COLONNE_MT_ELIGIBLE_LIBELLE_DEFAUT">P_Paramétrage!$V$658</definedName>
    <definedName name="P_Z_0_N_COLONNE_MT_ELIGIBLE_LIBELLE_STANDARD">P_Paramétrage!$V$657</definedName>
    <definedName name="P_Z_0_N_COLONNE_MT_INELIGIBLE_LIBELLE_DEFAUT">P_Paramétrage!$AG$658</definedName>
    <definedName name="P_Z_0_N_COLONNE_MT_INELIGIBLE_LIBELLE_STANDARD">P_Paramétrage!$AG$657</definedName>
    <definedName name="P_Z_0_N_COLONNE_MT_MAX_LIBELLE_DEFAUT">P_Paramétrage!$V$676</definedName>
    <definedName name="P_Z_0_N_COLONNE_MT_MAX_LIBELLE_STANDARD">P_Paramétrage!$V$675</definedName>
    <definedName name="P_Z_0_N_COLONNE_MT_PRES_HT_INDICATION_DEFAUT">P_Paramétrage!$AJ$646</definedName>
    <definedName name="P_Z_0_N_COLONNE_MT_PRES_HT_INDICATION_STANDARD">P_Paramétrage!$AJ$645</definedName>
    <definedName name="P_Z_0_N_COLONNE_MT_PRES_HT_LIBELLE_DEFAUT">P_Paramétrage!$AG$646</definedName>
    <definedName name="P_Z_0_N_COLONNE_MT_PRES_HT_LIBELLE_STANDARD">P_Paramétrage!$AG$645</definedName>
    <definedName name="P_Z_0_N_COLONNE_MT_PRES_INDICATION_DEFAUT">P_Paramétrage!$AJ$640</definedName>
    <definedName name="P_Z_0_N_COLONNE_MT_PRES_INDICATION_STANDARD">P_Paramétrage!$AJ$639</definedName>
    <definedName name="P_Z_0_N_COLONNE_MT_PRES_LIBELLE_DEFAUT">P_Paramétrage!$AG$640</definedName>
    <definedName name="P_Z_0_N_COLONNE_MT_PRES_LIBELLE_STANDARD">P_Paramétrage!$AG$639</definedName>
    <definedName name="P_Z_0_N_COLONNE_MT_PRES_TTC_INDICATION_DEFAUT">P_Paramétrage!$AJ$664</definedName>
    <definedName name="P_Z_0_N_COLONNE_MT_PRES_TTC_INDICATION_STANDARD">P_Paramétrage!$AJ$663</definedName>
    <definedName name="P_Z_0_N_COLONNE_MT_PRES_TTC_LIBELLE_DEFAUT">P_Paramétrage!$AG$664</definedName>
    <definedName name="P_Z_0_N_COLONNE_MT_PRES_TTC_LIBELLE_STANDARD">P_Paramétrage!$AG$663</definedName>
    <definedName name="P_Z_0_N_COLONNE_MT_PRES_TVA_INDICATION_DEFAUT">P_Paramétrage!$AJ$652</definedName>
    <definedName name="P_Z_0_N_COLONNE_MT_PRES_TVA_INDICATION_STANDARD">P_Paramétrage!$AJ$651</definedName>
    <definedName name="P_Z_0_N_COLONNE_MT_PRES_TVA_LIBELLE_DEFAUT">P_Paramétrage!$AG$652</definedName>
    <definedName name="P_Z_0_N_COLONNE_MT_PRES_TVA_LIBELLE_STANDARD">P_Paramétrage!$AG$651</definedName>
    <definedName name="P_Z_0_N_COLONNE_MT_RAISONNABLE_DEFAUT">P_Paramétrage!$V$670</definedName>
    <definedName name="P_Z_0_N_COLONNE_MT_RAISONNABLE_STANDARD">P_Paramétrage!$V$669</definedName>
    <definedName name="P_Z_0_N_COLONNE_POSTE_INDICATION_DEFAUT">P_Paramétrage!$Y$640</definedName>
    <definedName name="P_Z_0_N_COLONNE_POSTE_INDICATION_STANDARD">P_Paramétrage!$Y$639</definedName>
    <definedName name="P_Z_0_N_COLONNE_POSTE_LIBELLE_DEFAUT">P_Paramétrage!$V$640</definedName>
    <definedName name="P_Z_0_N_COLONNE_POSTE_LIBELLE_STANDARD">P_Paramétrage!$V$639</definedName>
    <definedName name="P_Z_0_N_COLONNE_SOUS_OPERATION_INDICATION_DEFAUT">P_Paramétrage!$Y$646</definedName>
    <definedName name="P_Z_0_N_COLONNE_SOUS_OPERATION_INDICATION_STANDARD">P_Paramétrage!$Y$645</definedName>
    <definedName name="P_Z_0_N_COLONNE_SOUS_OPERATION_LIBELLE_DEFAUT">P_Paramétrage!$V$646</definedName>
    <definedName name="P_Z_0_N_COLONNE_SOUS_OPERATION_LIBELLE_STANDARD">P_Paramétrage!$V$645</definedName>
    <definedName name="P_Z_0_N_COLONNES_MARCHE_2_DEVIS_SEUIL">P_Paramétrage!$AS$638</definedName>
    <definedName name="P_Z_0_N_COLONNES_MARCHE_3_DEVIS_SEUIL">P_Paramétrage!$AV$638</definedName>
    <definedName name="P_Z_0_R_LIBELLES_DESCRIPTIONS">P_Paramétrage!$L$638:$L$657</definedName>
    <definedName name="P_Z_0_R_LIBELLES_DESCRIPTIONS_1">P_Paramétrage!$L$638</definedName>
    <definedName name="P_Z_0_R_LIBELLES_DESCRIPTIONS_10">P_Paramétrage!$L$638:$L$647</definedName>
    <definedName name="P_Z_0_R_LIBELLES_DESCRIPTIONS_11">P_Paramétrage!$L$638:$L$648</definedName>
    <definedName name="P_Z_0_R_LIBELLES_DESCRIPTIONS_12">P_Paramétrage!$L$638:$L$649</definedName>
    <definedName name="P_Z_0_R_LIBELLES_DESCRIPTIONS_13">P_Paramétrage!$L$638:$L$650</definedName>
    <definedName name="P_Z_0_R_LIBELLES_DESCRIPTIONS_14">P_Paramétrage!$L$638:$L$651</definedName>
    <definedName name="P_Z_0_R_LIBELLES_DESCRIPTIONS_15">P_Paramétrage!$L$638:$L$652</definedName>
    <definedName name="P_Z_0_R_LIBELLES_DESCRIPTIONS_16">P_Paramétrage!$L$638:$L$653</definedName>
    <definedName name="P_Z_0_R_LIBELLES_DESCRIPTIONS_17">P_Paramétrage!$L$638:$L$654</definedName>
    <definedName name="P_Z_0_R_LIBELLES_DESCRIPTIONS_18">P_Paramétrage!$L$638:$L$655</definedName>
    <definedName name="P_Z_0_R_LIBELLES_DESCRIPTIONS_19">P_Paramétrage!$L$638:$L$656</definedName>
    <definedName name="P_Z_0_R_LIBELLES_DESCRIPTIONS_2">P_Paramétrage!$L$638:$L$639</definedName>
    <definedName name="P_Z_0_R_LIBELLES_DESCRIPTIONS_20">P_Paramétrage!$L$638:$L$657</definedName>
    <definedName name="P_Z_0_R_LIBELLES_DESCRIPTIONS_3">P_Paramétrage!$L$638:$L$640</definedName>
    <definedName name="P_Z_0_R_LIBELLES_DESCRIPTIONS_4">P_Paramétrage!$L$638:$L$641</definedName>
    <definedName name="P_Z_0_R_LIBELLES_DESCRIPTIONS_5">P_Paramétrage!$L$638:$L$642</definedName>
    <definedName name="P_Z_0_R_LIBELLES_DESCRIPTIONS_6">P_Paramétrage!$L$638:$L$643</definedName>
    <definedName name="P_Z_0_R_LIBELLES_DESCRIPTIONS_7">P_Paramétrage!$L$638:$L$644</definedName>
    <definedName name="P_Z_0_R_LIBELLES_DESCRIPTIONS_8">P_Paramétrage!$L$638:$L$645</definedName>
    <definedName name="P_Z_0_R_LIBELLES_DESCRIPTIONS_9">P_Paramétrage!$L$638:$L$646</definedName>
    <definedName name="P_Z_0_R_LIBELLES_MARCHES_RAISONNABLES">P_Paramétrage!$AP$638:$AP$642</definedName>
    <definedName name="P_Z_0_R_LIBELLES_MARCHES_RAISONNABLES_1">P_Paramétrage!$AP$638</definedName>
    <definedName name="P_Z_0_R_LIBELLES_MARCHES_RAISONNABLES_2">P_Paramétrage!$AP$638:$AP$639</definedName>
    <definedName name="P_Z_0_R_LIBELLES_MARCHES_RAISONNABLES_3">P_Paramétrage!$AP$638:$AP$640</definedName>
    <definedName name="P_Z_0_R_LIBELLES_MARCHES_RAISONNABLES_4">P_Paramétrage!$AP$638:$AP$641</definedName>
    <definedName name="P_Z_0_R_LIBELLES_MARCHES_RAISONNABLES_5">P_Paramétrage!$AP$638:$AP$642</definedName>
    <definedName name="P_Z_0_R_LIBELLES_MARCHES_RAISONNABLES_OK">P_Paramétrage!$AP$640</definedName>
    <definedName name="P_Z_0_R_LIBELLES_MOTIFS_INELIGIBILITE">P_Paramétrage!$S$638:$S$648</definedName>
    <definedName name="P_Z_0_R_LIBELLES_POSTES">P_Paramétrage!$B$638:$B$692</definedName>
    <definedName name="P_Z_0_R_LIBELLES_POSTES_1">P_Paramétrage!$B$638</definedName>
    <definedName name="P_Z_0_R_LIBELLES_POSTES_10">P_Paramétrage!$B$638:$B$647</definedName>
    <definedName name="P_Z_0_R_LIBELLES_POSTES_11">P_Paramétrage!$B$638:$B$648</definedName>
    <definedName name="P_Z_0_R_LIBELLES_POSTES_12">P_Paramétrage!$B$638:$B$649</definedName>
    <definedName name="P_Z_0_R_LIBELLES_POSTES_13">P_Paramétrage!$B$638:$B$650</definedName>
    <definedName name="P_Z_0_R_LIBELLES_POSTES_14">P_Paramétrage!$B$638:$B$651</definedName>
    <definedName name="P_Z_0_R_LIBELLES_POSTES_15">P_Paramétrage!$B$638:$B$652</definedName>
    <definedName name="P_Z_0_R_LIBELLES_POSTES_16">P_Paramétrage!$B$638:$B$653</definedName>
    <definedName name="P_Z_0_R_LIBELLES_POSTES_17">P_Paramétrage!$B$638:$B$654</definedName>
    <definedName name="P_Z_0_R_LIBELLES_POSTES_18">P_Paramétrage!$B$638:$B$655</definedName>
    <definedName name="P_Z_0_R_LIBELLES_POSTES_19">P_Paramétrage!$B$638:$B$656</definedName>
    <definedName name="P_Z_0_R_LIBELLES_POSTES_2">P_Paramétrage!$B$638:$B$639</definedName>
    <definedName name="P_Z_0_R_LIBELLES_POSTES_20">P_Paramétrage!$B$638:$B$657</definedName>
    <definedName name="P_Z_0_R_LIBELLES_POSTES_21">P_Paramétrage!$B$638:$B$658</definedName>
    <definedName name="P_Z_0_R_LIBELLES_POSTES_22">P_Paramétrage!$B$638:$B$659</definedName>
    <definedName name="P_Z_0_R_LIBELLES_POSTES_23">P_Paramétrage!$B$638:$B$660</definedName>
    <definedName name="P_Z_0_R_LIBELLES_POSTES_24">P_Paramétrage!$B$638:$B$661</definedName>
    <definedName name="P_Z_0_R_LIBELLES_POSTES_25">P_Paramétrage!$B$638:$B$662</definedName>
    <definedName name="P_Z_0_R_LIBELLES_POSTES_26">P_Paramétrage!$B$638:$B$663</definedName>
    <definedName name="P_Z_0_R_LIBELLES_POSTES_27">P_Paramétrage!$B$638:$B$664</definedName>
    <definedName name="P_Z_0_R_LIBELLES_POSTES_28">P_Paramétrage!$B$638:$B$665</definedName>
    <definedName name="P_Z_0_R_LIBELLES_POSTES_29">P_Paramétrage!$B$638:$B$666</definedName>
    <definedName name="P_Z_0_R_LIBELLES_POSTES_3">P_Paramétrage!$B$638:$B$640</definedName>
    <definedName name="P_Z_0_R_LIBELLES_POSTES_30">P_Paramétrage!$B$638:$B$667</definedName>
    <definedName name="P_Z_0_R_LIBELLES_POSTES_31">P_Paramétrage!$B$638:$B$668</definedName>
    <definedName name="P_Z_0_R_LIBELLES_POSTES_32">P_Paramétrage!$B$638:$B$669</definedName>
    <definedName name="P_Z_0_R_LIBELLES_POSTES_33">P_Paramétrage!$B$638:$B$670</definedName>
    <definedName name="P_Z_0_R_LIBELLES_POSTES_34">P_Paramétrage!$B$638:$B$671</definedName>
    <definedName name="P_Z_0_R_LIBELLES_POSTES_35">P_Paramétrage!$B$638:$B$672</definedName>
    <definedName name="P_Z_0_R_LIBELLES_POSTES_36">P_Paramétrage!$B$638:$B$673</definedName>
    <definedName name="P_Z_0_R_LIBELLES_POSTES_37">P_Paramétrage!$B$638:$B$674</definedName>
    <definedName name="P_Z_0_R_LIBELLES_POSTES_38">P_Paramétrage!$B$638:$B$675</definedName>
    <definedName name="P_Z_0_R_LIBELLES_POSTES_39">P_Paramétrage!$B$638:$B$676</definedName>
    <definedName name="P_Z_0_R_LIBELLES_POSTES_4">P_Paramétrage!$B$638:$B$641</definedName>
    <definedName name="P_Z_0_R_LIBELLES_POSTES_40">P_Paramétrage!$B$638:$B$677</definedName>
    <definedName name="P_Z_0_R_LIBELLES_POSTES_41">P_Paramétrage!$B$638:$B$678</definedName>
    <definedName name="P_Z_0_R_LIBELLES_POSTES_42">P_Paramétrage!$B$638:$B$679</definedName>
    <definedName name="P_Z_0_R_LIBELLES_POSTES_43">P_Paramétrage!$B$638:$B$680</definedName>
    <definedName name="P_Z_0_R_LIBELLES_POSTES_44">P_Paramétrage!$B$638:$B$681</definedName>
    <definedName name="P_Z_0_R_LIBELLES_POSTES_45">P_Paramétrage!$B$638:$B$682</definedName>
    <definedName name="P_Z_0_R_LIBELLES_POSTES_46">P_Paramétrage!$B$638:$B$683</definedName>
    <definedName name="P_Z_0_R_LIBELLES_POSTES_47">P_Paramétrage!$B$638:$B$684</definedName>
    <definedName name="P_Z_0_R_LIBELLES_POSTES_48">P_Paramétrage!$B$638:$B$685</definedName>
    <definedName name="P_Z_0_R_LIBELLES_POSTES_49">P_Paramétrage!$B$638:$B$686</definedName>
    <definedName name="P_Z_0_R_LIBELLES_POSTES_5">P_Paramétrage!$B$638:$B$642</definedName>
    <definedName name="P_Z_0_R_LIBELLES_POSTES_50">P_Paramétrage!$B$638:$B$687</definedName>
    <definedName name="P_Z_0_R_LIBELLES_POSTES_51">P_Paramétrage!$B$638:$B$688</definedName>
    <definedName name="P_Z_0_R_LIBELLES_POSTES_52">P_Paramétrage!$B$638:$B$689</definedName>
    <definedName name="P_Z_0_R_LIBELLES_POSTES_53">P_Paramétrage!$B$638:$B$690</definedName>
    <definedName name="P_Z_0_R_LIBELLES_POSTES_54">P_Paramétrage!$B$638:$B$691</definedName>
    <definedName name="P_Z_0_R_LIBELLES_POSTES_55">P_Paramétrage!$B$638:$B$692</definedName>
    <definedName name="P_Z_0_R_LIBELLES_POSTES_6">P_Paramétrage!$B$638:$B$643</definedName>
    <definedName name="P_Z_0_R_LIBELLES_POSTES_7">P_Paramétrage!$B$638:$B$644</definedName>
    <definedName name="P_Z_0_R_LIBELLES_POSTES_8">P_Paramétrage!$B$638:$B$645</definedName>
    <definedName name="P_Z_0_R_LIBELLES_POSTES_9">P_Paramétrage!$B$638:$B$646</definedName>
    <definedName name="P_Z_0_R_LIBELLES_SOUS_OPERATIONS">P_Paramétrage!$G$638:$G$658</definedName>
    <definedName name="P_Z_0_R_LIBELLES_SOUS_OPERATIONS_">P_Paramétrage!$G$638</definedName>
    <definedName name="P_Z_0_R_LIBELLES_SOUS_OPERATIONS_1">P_Paramétrage!$G$638</definedName>
    <definedName name="P_Z_0_R_LIBELLES_SOUS_OPERATIONS_10">P_Paramétrage!$G$638:$G$647</definedName>
    <definedName name="P_Z_0_R_LIBELLES_SOUS_OPERATIONS_11">P_Paramétrage!$G$638:$G$648</definedName>
    <definedName name="P_Z_0_R_LIBELLES_SOUS_OPERATIONS_12">P_Paramétrage!$G$638:$G$649</definedName>
    <definedName name="P_Z_0_R_LIBELLES_SOUS_OPERATIONS_13">P_Paramétrage!$G$638:$G$650</definedName>
    <definedName name="P_Z_0_R_LIBELLES_SOUS_OPERATIONS_14">P_Paramétrage!$G$638:$G$651</definedName>
    <definedName name="P_Z_0_R_LIBELLES_SOUS_OPERATIONS_15">P_Paramétrage!$G$638:$G$652</definedName>
    <definedName name="P_Z_0_R_LIBELLES_SOUS_OPERATIONS_16">P_Paramétrage!$G$638:$G$653</definedName>
    <definedName name="P_Z_0_R_LIBELLES_SOUS_OPERATIONS_17">P_Paramétrage!$G$638:$G$654</definedName>
    <definedName name="P_Z_0_R_LIBELLES_SOUS_OPERATIONS_18">P_Paramétrage!$G$638:$G$655</definedName>
    <definedName name="P_Z_0_R_LIBELLES_SOUS_OPERATIONS_19">P_Paramétrage!$G$638:$G$656</definedName>
    <definedName name="P_Z_0_R_LIBELLES_SOUS_OPERATIONS_2">P_Paramétrage!$G$638:$G$639</definedName>
    <definedName name="P_Z_0_R_LIBELLES_SOUS_OPERATIONS_20">P_Paramétrage!$G$638:$G$657</definedName>
    <definedName name="P_Z_0_R_LIBELLES_SOUS_OPERATIONS_21">P_Paramétrage!$G$638:$G$658</definedName>
    <definedName name="P_Z_0_R_LIBELLES_SOUS_OPERATIONS_3">P_Paramétrage!$G$638:$G$640</definedName>
    <definedName name="P_Z_0_R_LIBELLES_SOUS_OPERATIONS_4">P_Paramétrage!$G$638:$G$641</definedName>
    <definedName name="P_Z_0_R_LIBELLES_SOUS_OPERATIONS_5">P_Paramétrage!$G$638:$G$642</definedName>
    <definedName name="P_Z_0_R_LIBELLES_SOUS_OPERATIONS_6">P_Paramétrage!$G$638:$G$643</definedName>
    <definedName name="P_Z_0_R_LIBELLES_SOUS_OPERATIONS_7">P_Paramétrage!$G$638:$G$644</definedName>
    <definedName name="P_Z_0_R_LIBELLES_SOUS_OPERATIONS_8">P_Paramétrage!$G$638:$G$645</definedName>
    <definedName name="P_Z_0_R_LIBELLES_SOUS_OPERATIONS_9">P_Paramétrage!$G$638:$G$646</definedName>
    <definedName name="P_Z_0_R_LIBELLES_UNITES">P_Paramétrage!$AD$638:$AD$657</definedName>
    <definedName name="P_Z_0_R_LIBELLES_UNITES_1">P_Paramétrage!$AD$638</definedName>
    <definedName name="P_Z_0_R_LIBELLES_UNITES_10">P_Paramétrage!$AD$638:$AD$647</definedName>
    <definedName name="P_Z_0_R_LIBELLES_UNITES_11">P_Paramétrage!$AD$638:$AD$648</definedName>
    <definedName name="P_Z_0_R_LIBELLES_UNITES_12">P_Paramétrage!$AD$638:$AD$649</definedName>
    <definedName name="P_Z_0_R_LIBELLES_UNITES_13">P_Paramétrage!$AD$638:$AD$650</definedName>
    <definedName name="P_Z_0_R_LIBELLES_UNITES_14">P_Paramétrage!$AD$638:$AD$651</definedName>
    <definedName name="P_Z_0_R_LIBELLES_UNITES_15">P_Paramétrage!$AD$638:$AD$652</definedName>
    <definedName name="P_Z_0_R_LIBELLES_UNITES_16">P_Paramétrage!$AD$638:$AD$653</definedName>
    <definedName name="P_Z_0_R_LIBELLES_UNITES_17">P_Paramétrage!$AD$638:$AD$654</definedName>
    <definedName name="P_Z_0_R_LIBELLES_UNITES_18">P_Paramétrage!$AD$638:$AD$655</definedName>
    <definedName name="P_Z_0_R_LIBELLES_UNITES_19">P_Paramétrage!$AD$638:$AD$656</definedName>
    <definedName name="P_Z_0_R_LIBELLES_UNITES_2">P_Paramétrage!$AD$638:$AD$639</definedName>
    <definedName name="P_Z_0_R_LIBELLES_UNITES_20">P_Paramétrage!$AD$638:$AD$657</definedName>
    <definedName name="P_Z_0_R_LIBELLES_UNITES_3">P_Paramétrage!$AD$638:$AD$640</definedName>
    <definedName name="P_Z_0_R_LIBELLES_UNITES_4">P_Paramétrage!$AD$638:$AD$641</definedName>
    <definedName name="P_Z_0_R_LIBELLES_UNITES_5">P_Paramétrage!$AD$638:$AD$642</definedName>
    <definedName name="P_Z_0_R_LIBELLES_UNITES_6">P_Paramétrage!$AD$638:$AD$643</definedName>
    <definedName name="P_Z_0_R_LIBELLES_UNITES_7">P_Paramétrage!$AD$638:$AD$644</definedName>
    <definedName name="P_Z_0_R_LIBELLES_UNITES_8">P_Paramétrage!$AD$638:$AD$645</definedName>
    <definedName name="P_Z_0_R_LIBELLES_UNITES_9">P_Paramétrage!$AD$638:$AD$646</definedName>
    <definedName name="P_Z_1_B_COLONNE_COMMENTAIRE">P_Paramétrage!$U$950</definedName>
    <definedName name="P_Z_1_B_COLONNE_COMMENTAIRE_ACTIVE">P_Paramétrage!$U$956</definedName>
    <definedName name="P_Z_1_B_COLONNE_COMMENTAIRE_INDICATION">P_Paramétrage!$U$953</definedName>
    <definedName name="P_Z_1_B_COLONNE_COMMENTAIRE_OBLIGATOIRE">P_Paramétrage!$U$957</definedName>
    <definedName name="P_Z_1_B_COLONNE_COMMENTAIRE_SI_LIBELLE_STANDARD">P_Paramétrage!$G$993</definedName>
    <definedName name="P_Z_1_B_COLONNE_CT_RAISONNABLE_FOURNISSEUR_2">P_Paramétrage!$N$950</definedName>
    <definedName name="P_Z_1_B_COLONNE_CT_RAISONNABLE_FOURNISSEUR_2_INDICATION">P_Paramétrage!$N$953</definedName>
    <definedName name="P_Z_1_B_COLONNE_CT_RAISONNABLE_FOURNISSEUR_3">P_Paramétrage!$R$950</definedName>
    <definedName name="P_Z_1_B_COLONNE_CT_RAISONNABLE_FOURNISSEUR_3_INDICATION">P_Paramétrage!$R$953</definedName>
    <definedName name="P_Z_1_B_COLONNE_CT_RAISONNABLE_JUSTIFICATIF_2">P_Paramétrage!$M$950</definedName>
    <definedName name="P_Z_1_B_COLONNE_CT_RAISONNABLE_JUSTIFICATIF_2_INDICATION">P_Paramétrage!$M$953</definedName>
    <definedName name="P_Z_1_B_COLONNE_CT_RAISONNABLE_JUSTIFICATIF_3">P_Paramétrage!$Q$950</definedName>
    <definedName name="P_Z_1_B_COLONNE_CT_RAISONNABLE_JUSTIFICATIF_3_INDICATION">P_Paramétrage!$Q$953</definedName>
    <definedName name="P_Z_1_B_COLONNE_CT_RAISONNABLE_MARCHE">P_Paramétrage!$L$950</definedName>
    <definedName name="P_Z_1_B_COLONNE_CT_RAISONNABLE_MARCHE_INDICATION">P_Paramétrage!$L$953</definedName>
    <definedName name="P_Z_1_B_COLONNE_CT_RAISONNABLE_MT_HT_2">P_Paramétrage!$O$950</definedName>
    <definedName name="P_Z_1_B_COLONNE_CT_RAISONNABLE_MT_HT_2_INDICATION">P_Paramétrage!$O$953</definedName>
    <definedName name="P_Z_1_B_COLONNE_CT_RAISONNABLE_MT_HT_3">P_Paramétrage!$S$950</definedName>
    <definedName name="P_Z_1_B_COLONNE_CT_RAISONNABLE_MT_HT_3_INDICATION">P_Paramétrage!$S$953</definedName>
    <definedName name="P_Z_1_B_COLONNE_CT_RAISONNABLE_MT_TVA_2">P_Paramétrage!$P$950</definedName>
    <definedName name="P_Z_1_B_COLONNE_CT_RAISONNABLE_MT_TVA_2_INDICATION">P_Paramétrage!$P$953</definedName>
    <definedName name="P_Z_1_B_COLONNE_CT_RAISONNABLE_MT_TVA_3">P_Paramétrage!$T$950</definedName>
    <definedName name="P_Z_1_B_COLONNE_CT_RAISONNABLE_MT_TVA_3_INDICATION">P_Paramétrage!$T$953</definedName>
    <definedName name="P_Z_1_B_COLONNE_DESCRIPTION">P_Paramétrage!$B$950</definedName>
    <definedName name="P_Z_1_B_COLONNE_DESCRIPTION_INDICATION">P_Paramétrage!$B$953</definedName>
    <definedName name="P_Z_1_B_COLONNE_FOURNISSEUR">P_Paramétrage!$C$950</definedName>
    <definedName name="P_Z_1_B_COLONNE_FOURNISSEUR_INDICATION">P_Paramétrage!$C$953</definedName>
    <definedName name="P_Z_1_B_COLONNE_JUSTIFICATIF">P_Paramétrage!$D$950</definedName>
    <definedName name="P_Z_1_B_COLONNE_JUSTIFICATIF_INDICATION">P_Paramétrage!$D$953</definedName>
    <definedName name="P_Z_1_B_COLONNE_MOTIFS_INELIGIBILITE_LIBELLE_STANDARD">P_Paramétrage!$D$993</definedName>
    <definedName name="P_Z_1_B_COLONNE_MT_ELIGIBLE_LIBELLE_STANDARD">P_Paramétrage!$E$993</definedName>
    <definedName name="P_Z_1_B_COLONNE_MT_INELIGIBLE_LIBELLE_STANDARD">P_Paramétrage!$C$993</definedName>
    <definedName name="P_Z_1_B_COLONNE_MT_MAX_ACTIVE">P_Paramétrage!$B$996</definedName>
    <definedName name="P_Z_1_B_COLONNE_MT_MAX_LIBELLE_STANDARD">P_Paramétrage!$B$993</definedName>
    <definedName name="P_Z_1_B_COLONNE_MT_PRESENTE_HT">P_Paramétrage!$I$950</definedName>
    <definedName name="P_Z_1_B_COLONNE_MT_PRESENTE_HT_INDICATION">P_Paramétrage!$I$953</definedName>
    <definedName name="P_Z_1_B_COLONNE_MT_PRESENTE_TTC">P_Paramétrage!$K$950</definedName>
    <definedName name="P_Z_1_B_COLONNE_MT_PRESENTE_TTC_INDICATION">P_Paramétrage!$K$953</definedName>
    <definedName name="P_Z_1_B_COLONNE_MT_PRESENTE_TVA">P_Paramétrage!$J$950</definedName>
    <definedName name="P_Z_1_B_COLONNE_MT_PRESENTE_TVA_INDICATION">P_Paramétrage!$J$953</definedName>
    <definedName name="P_Z_1_B_COLONNE_MT_RAISONNABLE_LIBELLE_STANDARD">P_Paramétrage!$F$993</definedName>
    <definedName name="P_Z_1_B_COLONNE_POSTE">P_Paramétrage!$E$950</definedName>
    <definedName name="P_Z_1_B_COLONNE_POSTE_INDICATION">P_Paramétrage!$E$953</definedName>
    <definedName name="P_Z_1_B_COLONNE_QUANTITE">P_Paramétrage!$G$950</definedName>
    <definedName name="P_Z_1_B_COLONNE_QUANTITE_ACTIVE">P_Paramétrage!$G$956</definedName>
    <definedName name="P_Z_1_B_COLONNE_QUANTITE_INDICATION">P_Paramétrage!$G$953</definedName>
    <definedName name="P_Z_1_B_COLONNE_QUANTITE_OBLIGATOIRE">P_Paramétrage!$G$957</definedName>
    <definedName name="P_Z_1_B_COLONNE_SOUS_OPERATION">P_Paramétrage!$F$950</definedName>
    <definedName name="P_Z_1_B_COLONNE_SOUS_OPERATION_INDICATION">P_Paramétrage!$F$953</definedName>
    <definedName name="P_Z_1_B_COLONNE_UNITE">P_Paramétrage!$H$950</definedName>
    <definedName name="P_Z_1_B_COLONNE_UNITE_ACTIVE">P_Paramétrage!$H$956</definedName>
    <definedName name="P_Z_1_B_COLONNE_UNITE_INDICATION">P_Paramétrage!$H$953</definedName>
    <definedName name="P_Z_1_B_COLONNE_UNITE_OBLIGATOIRE">P_Paramétrage!$H$957</definedName>
    <definedName name="P_Z_1_B_EXEMPLE_UTILISATION">P_Paramétrage!$A$987</definedName>
    <definedName name="P_Z_1_B_INTITULE_DEPENSES_DEVIS_STANDARD">P_Paramétrage!$B$936</definedName>
    <definedName name="P_Z_1_B_UFD">P_Paramétrage!$C$962</definedName>
    <definedName name="P_Z_1_B_ULD">P_Paramétrage!$A$962</definedName>
    <definedName name="P_Z_1_B_UTILISATION_FILTRE_DESCRIPTIONS">P_Paramétrage!$C$962</definedName>
    <definedName name="P_Z_1_B_UTILISATION_FILTRE_POSTES">P_Paramétrage!$H$962</definedName>
    <definedName name="P_Z_1_B_UTILISATION_FILTRE_SOUS_OPERATIONS">P_Paramétrage!$M$962</definedName>
    <definedName name="P_Z_1_B_UTILISATION_FILTRE_UNITES">P_Paramétrage!$R$962</definedName>
    <definedName name="P_Z_1_B_UTILISATION_LIBELLES_DESCRIPTIONS">P_Paramétrage!$A$962</definedName>
    <definedName name="P_Z_1_N_COLONNE_COMMENTAIRE_INDICATION">P_Paramétrage!$U$954</definedName>
    <definedName name="P_Z_1_N_COLONNE_COMMENTAIRE_INDICATION_STANDARD">P_Paramétrage!$U$955</definedName>
    <definedName name="P_Z_1_N_COLONNE_COMMENTAIRE_SI_LIBELLE_DEFAUT">P_Paramétrage!$G$995</definedName>
    <definedName name="P_Z_1_N_COLONNE_COMMENTAIRE_SI_LIBELLE_STANDARD">P_Paramétrage!$G$994</definedName>
    <definedName name="P_Z_1_N_COLONNE_COMMENTAIRE_SPECIFIQUE">P_Paramétrage!$U$951</definedName>
    <definedName name="P_Z_1_N_COLONNE_COMMENTAIRE_STANDARD">P_Paramétrage!$U$952</definedName>
    <definedName name="P_Z_1_N_COLONNE_CT_RAISONNABLE_FOURNISSEUR_2_INDICATION">P_Paramétrage!$N$954</definedName>
    <definedName name="P_Z_1_N_COLONNE_CT_RAISONNABLE_FOURNISSEUR_2_INDICATION_STANDARD">P_Paramétrage!$N$955</definedName>
    <definedName name="P_Z_1_N_COLONNE_CT_RAISONNABLE_FOURNISSEUR_2_SPECIFIQUE">P_Paramétrage!$N$951</definedName>
    <definedName name="P_Z_1_N_COLONNE_CT_RAISONNABLE_FOURNISSEUR_2_STANDARD">P_Paramétrage!$N$952</definedName>
    <definedName name="P_Z_1_N_COLONNE_CT_RAISONNABLE_FOURNISSEUR_3_INDICATION">P_Paramétrage!$R$954</definedName>
    <definedName name="P_Z_1_N_COLONNE_CT_RAISONNABLE_FOURNISSEUR_3_INDICATION_STANDARD">P_Paramétrage!$R$955</definedName>
    <definedName name="P_Z_1_N_COLONNE_CT_RAISONNABLE_FOURNISSEUR_3_SPECIFIQUE">P_Paramétrage!$R$951</definedName>
    <definedName name="P_Z_1_N_COLONNE_CT_RAISONNABLE_FOURNISSEUR_3_STANDARD">P_Paramétrage!$R$952</definedName>
    <definedName name="P_Z_1_N_COLONNE_CT_RAISONNABLE_JUSTIFICATIF_2_INDICATION">P_Paramétrage!$M$954</definedName>
    <definedName name="P_Z_1_N_COLONNE_CT_RAISONNABLE_JUSTIFICATIF_2_INDICATION_STANDARD">P_Paramétrage!$M$955</definedName>
    <definedName name="P_Z_1_N_COLONNE_CT_RAISONNABLE_JUSTIFICATIF_2_SPECIFIQUE">P_Paramétrage!$M$951</definedName>
    <definedName name="P_Z_1_N_COLONNE_CT_RAISONNABLE_JUSTIFICATIF_2_STANDARD">P_Paramétrage!$M$952</definedName>
    <definedName name="P_Z_1_N_COLONNE_CT_RAISONNABLE_JUSTIFICATIF_3_INDICATION">P_Paramétrage!$Q$954</definedName>
    <definedName name="P_Z_1_N_COLONNE_CT_RAISONNABLE_JUSTIFICATIF_3_INDICATION_STANDARD">P_Paramétrage!$Q$955</definedName>
    <definedName name="P_Z_1_N_COLONNE_CT_RAISONNABLE_JUSTIFICATIF_3_SPECIFIQUE">P_Paramétrage!$Q$951</definedName>
    <definedName name="P_Z_1_N_COLONNE_CT_RAISONNABLE_JUSTIFICATIF_3_STANDARD">P_Paramétrage!$Q$952</definedName>
    <definedName name="P_Z_1_N_COLONNE_CT_RAISONNABLE_MARCHE_INDICATION">P_Paramétrage!$L$954</definedName>
    <definedName name="P_Z_1_N_COLONNE_CT_RAISONNABLE_MARCHE_INDICATION_STANDARD">P_Paramétrage!$L$955</definedName>
    <definedName name="P_Z_1_N_COLONNE_CT_RAISONNABLE_MARCHE_SPECIFIQUE">P_Paramétrage!$L$951</definedName>
    <definedName name="P_Z_1_N_COLONNE_CT_RAISONNABLE_MARCHE_STANDARD">P_Paramétrage!$L$952</definedName>
    <definedName name="P_Z_1_N_COLONNE_CT_RAISONNABLE_MT_HT_2_INDICATION">P_Paramétrage!$O$954</definedName>
    <definedName name="P_Z_1_N_COLONNE_CT_RAISONNABLE_MT_HT_2_INDICATION_STANDARD">P_Paramétrage!$O$955</definedName>
    <definedName name="P_Z_1_N_COLONNE_CT_RAISONNABLE_MT_HT_2_SPECIFIQUE">P_Paramétrage!$O$951</definedName>
    <definedName name="P_Z_1_N_COLONNE_CT_RAISONNABLE_MT_HT_2_STANDARD">P_Paramétrage!$O$952</definedName>
    <definedName name="P_Z_1_N_COLONNE_CT_RAISONNABLE_MT_HT_3_INDICATION">P_Paramétrage!$S$954</definedName>
    <definedName name="P_Z_1_N_COLONNE_CT_RAISONNABLE_MT_HT_3_INDICATION_STANDARD">P_Paramétrage!$S$955</definedName>
    <definedName name="P_Z_1_N_COLONNE_CT_RAISONNABLE_MT_HT_3_SPECIFIQUE">P_Paramétrage!$S$951</definedName>
    <definedName name="P_Z_1_N_COLONNE_CT_RAISONNABLE_MT_HT_3_STANDARD">P_Paramétrage!$S$952</definedName>
    <definedName name="P_Z_1_N_COLONNE_CT_RAISONNABLE_MT_TVA_2_INDICATION">P_Paramétrage!$P$954</definedName>
    <definedName name="P_Z_1_N_COLONNE_CT_RAISONNABLE_MT_TVA_2_INDICATION_STANDARD">P_Paramétrage!$P$955</definedName>
    <definedName name="P_Z_1_N_COLONNE_CT_RAISONNABLE_MT_TVA_2_SPECIFIQUE">P_Paramétrage!$P$951</definedName>
    <definedName name="P_Z_1_N_COLONNE_CT_RAISONNABLE_MT_TVA_2_STANDARD">P_Paramétrage!$P$952</definedName>
    <definedName name="P_Z_1_N_COLONNE_CT_RAISONNABLE_MT_TVA_3_INDICATION">P_Paramétrage!$T$954</definedName>
    <definedName name="P_Z_1_N_COLONNE_CT_RAISONNABLE_MT_TVA_3_INDICATION_STANDARD">P_Paramétrage!$T$955</definedName>
    <definedName name="P_Z_1_N_COLONNE_CT_RAISONNABLE_MT_TVA_3_SPECIFIQUE">P_Paramétrage!$T$951</definedName>
    <definedName name="P_Z_1_N_COLONNE_CT_RAISONNABLE_MT_TVA_3_STANDARD">P_Paramétrage!$T$952</definedName>
    <definedName name="P_Z_1_N_COLONNE_DESCRIPTION_INDICATION">P_Paramétrage!$B$954</definedName>
    <definedName name="P_Z_1_N_COLONNE_DESCRIPTION_INDICATION_STANDARD">P_Paramétrage!$B$955</definedName>
    <definedName name="P_Z_1_N_COLONNE_DESCRIPTION_SPECIFIQUE">P_Paramétrage!$B$951</definedName>
    <definedName name="P_Z_1_N_COLONNE_DESCRIPTION_STANDARD">P_Paramétrage!$B$952</definedName>
    <definedName name="P_Z_1_N_COLONNE_FOURNISSEUR_INDICATION">P_Paramétrage!$C$954</definedName>
    <definedName name="P_Z_1_N_COLONNE_FOURNISSEUR_INDICATION_STANDARD">P_Paramétrage!$C$955</definedName>
    <definedName name="P_Z_1_N_COLONNE_FOURNISSEUR_SPECIFIQUE">P_Paramétrage!$C$951</definedName>
    <definedName name="P_Z_1_N_COLONNE_FOURNISSEUR_STANDARD">P_Paramétrage!$C$952</definedName>
    <definedName name="P_Z_1_N_COLONNE_JUSTIFICATIF_INDICATION">P_Paramétrage!$D$954</definedName>
    <definedName name="P_Z_1_N_COLONNE_JUSTIFICATIF_INDICATION_STANDARD">P_Paramétrage!$D$955</definedName>
    <definedName name="P_Z_1_N_COLONNE_JUSTIFICATIF_SPECIFIQUE">P_Paramétrage!$D$951</definedName>
    <definedName name="P_Z_1_N_COLONNE_JUSTIFICATIF_STANDARD">P_Paramétrage!$D$952</definedName>
    <definedName name="P_Z_1_N_COLONNE_MOTIFS_INELIGIBILITE_LIBELLE_DEFAUT">P_Paramétrage!$D$995</definedName>
    <definedName name="P_Z_1_N_COLONNE_MOTIFS_INELIGIBILITE_LIBELLE_STANDARD">P_Paramétrage!$D$994</definedName>
    <definedName name="P_Z_1_N_COLONNE_MT_ELIGIBLE_LIBELLE_DEFAUT">P_Paramétrage!$E$995</definedName>
    <definedName name="P_Z_1_N_COLONNE_MT_ELIGIBLE_LIBELLE_STANDARD">P_Paramétrage!$E$994</definedName>
    <definedName name="P_Z_1_N_COLONNE_MT_INELIGIBLE_LIBELLE_DEFAUT">P_Paramétrage!$C$995</definedName>
    <definedName name="P_Z_1_N_COLONNE_MT_INELIGIBLE_LIBELLE_STANDARD">P_Paramétrage!$C$994</definedName>
    <definedName name="P_Z_1_N_COLONNE_MT_MAX_LIBELLE_DEFAUT">P_Paramétrage!$B$995</definedName>
    <definedName name="P_Z_1_N_COLONNE_MT_MAX_LIBELLE_STANDARD">P_Paramétrage!$B$994</definedName>
    <definedName name="P_Z_1_N_COLONNE_MT_PRESENTE_HT_INDICATION">P_Paramétrage!$I$954</definedName>
    <definedName name="P_Z_1_N_COLONNE_MT_PRESENTE_HT_INDICATION_STANDARD">P_Paramétrage!$I$955</definedName>
    <definedName name="P_Z_1_N_COLONNE_MT_PRESENTE_HT_SPECIFIQUE">P_Paramétrage!$I$951</definedName>
    <definedName name="P_Z_1_N_COLONNE_MT_PRESENTE_HT_STANDARD">P_Paramétrage!$I$952</definedName>
    <definedName name="P_Z_1_N_COLONNE_MT_PRESENTE_TTC_INDICATION">P_Paramétrage!$K$954</definedName>
    <definedName name="P_Z_1_N_COLONNE_MT_PRESENTE_TTC_INDICATION_STANDARD">P_Paramétrage!$K$955</definedName>
    <definedName name="P_Z_1_N_COLONNE_MT_PRESENTE_TTC_SPECIFIQUE">P_Paramétrage!$K$951</definedName>
    <definedName name="P_Z_1_N_COLONNE_MT_PRESENTE_TTC_STANDARD">P_Paramétrage!$K$952</definedName>
    <definedName name="P_Z_1_N_COLONNE_MT_PRESENTE_TVA_INDICATION">P_Paramétrage!$J$954</definedName>
    <definedName name="P_Z_1_N_COLONNE_MT_PRESENTE_TVA_INDICATION_STANDARD">P_Paramétrage!$J$955</definedName>
    <definedName name="P_Z_1_N_COLONNE_MT_PRESENTE_TVA_SPECIFIQUE">P_Paramétrage!$J$951</definedName>
    <definedName name="P_Z_1_N_COLONNE_MT_PRESENTE_TVA_STANDARD">P_Paramétrage!$J$952</definedName>
    <definedName name="P_Z_1_N_COLONNE_MT_RAISONNABLE_DEFAUT">P_Paramétrage!$F$995</definedName>
    <definedName name="P_Z_1_N_COLONNE_MT_RAISONNABLE_STANDARD">P_Paramétrage!$F$994</definedName>
    <definedName name="P_Z_1_N_COLONNE_POSTE_INDICATION">P_Paramétrage!$E$954</definedName>
    <definedName name="P_Z_1_N_COLONNE_POSTE_INDICATION_STANDARD">P_Paramétrage!$E$955</definedName>
    <definedName name="P_Z_1_N_COLONNE_POSTE_SPECIFIQUE">P_Paramétrage!$E$951</definedName>
    <definedName name="P_Z_1_N_COLONNE_POSTE_STANDARD">P_Paramétrage!$E$952</definedName>
    <definedName name="P_Z_1_N_COLONNE_QUANTITE_INDICATION">P_Paramétrage!$G$954</definedName>
    <definedName name="P_Z_1_N_COLONNE_QUANTITE_INDICATION_STANDARD">P_Paramétrage!$G$955</definedName>
    <definedName name="P_Z_1_N_COLONNE_QUANTITE_SPECIFIQUE">P_Paramétrage!$G$951</definedName>
    <definedName name="P_Z_1_N_COLONNE_QUANTITE_STANDARD">P_Paramétrage!$G$952</definedName>
    <definedName name="P_Z_1_N_COLONNE_SOUS_OPERATION_INDICATION">P_Paramétrage!$F$954</definedName>
    <definedName name="P_Z_1_N_COLONNE_SOUS_OPERATION_INDICATION_STANDARD">P_Paramétrage!$F$955</definedName>
    <definedName name="P_Z_1_N_COLONNE_SOUS_OPERATION_SPECIFIQUE">P_Paramétrage!$F$951</definedName>
    <definedName name="P_Z_1_N_COLONNE_SOUS_OPERATION_STANDARD">P_Paramétrage!$F$952</definedName>
    <definedName name="P_Z_1_N_COLONNE_UNITE_INDICATION">P_Paramétrage!$H$954</definedName>
    <definedName name="P_Z_1_N_COLONNE_UNITE_INDICATION_STANDARD">P_Paramétrage!$H$955</definedName>
    <definedName name="P_Z_1_N_COLONNE_UNITE_SPECIFIQUE">P_Paramétrage!$H$951</definedName>
    <definedName name="P_Z_1_N_COLONNE_UNITE_STANDARD">P_Paramétrage!$H$952</definedName>
    <definedName name="P_Z_1_N_CONSIGNE_DEPENSES_DEVIS">P_Paramétrage!$A$943</definedName>
    <definedName name="P_Z_1_N_CONSIGNE_DEPENSES_DEVIS_I">P_Paramétrage!$A$944</definedName>
    <definedName name="P_Z_1_N_EXEMPLE_COMMENTAIRE">P_Paramétrage!$W$987</definedName>
    <definedName name="P_Z_1_N_EXEMPLE_CT_RAISONNABLE_FOURNISSEUR_2">P_Paramétrage!$P$987</definedName>
    <definedName name="P_Z_1_N_EXEMPLE_CT_RAISONNABLE_FOURNISSEUR_3">P_Paramétrage!$T$987</definedName>
    <definedName name="P_Z_1_N_EXEMPLE_CT_RAISONNABLE_JUSTIFICATIF_2">P_Paramétrage!$O$987</definedName>
    <definedName name="P_Z_1_N_EXEMPLE_CT_RAISONNABLE_JUSTIFICATIF_3">P_Paramétrage!$S$987</definedName>
    <definedName name="P_Z_1_N_EXEMPLE_CT_RAISONNABLE_MARCHE">P_Paramétrage!$N$987</definedName>
    <definedName name="P_Z_1_N_EXEMPLE_CT_RAISONNABLE_MT_HT_2">P_Paramétrage!$Q$987</definedName>
    <definedName name="P_Z_1_N_EXEMPLE_CT_RAISONNABLE_MT_HT_3">P_Paramétrage!$U$987</definedName>
    <definedName name="P_Z_1_N_EXEMPLE_CT_RAISONNABLE_MT_TVA_2">P_Paramétrage!$R$987</definedName>
    <definedName name="P_Z_1_N_EXEMPLE_CT_RAISONNABLE_MT_TVA_3">P_Paramétrage!$V$987</definedName>
    <definedName name="P_Z_1_N_EXEMPLE_DESCRIPTION">P_Paramétrage!$D$987</definedName>
    <definedName name="P_Z_1_N_EXEMPLE_FOURNISSEUR">P_Paramétrage!$E$987</definedName>
    <definedName name="P_Z_1_N_EXEMPLE_JUSTIFICATIF">P_Paramétrage!$F$987</definedName>
    <definedName name="P_Z_1_N_EXEMPLE_MT_PRESENTE_HT">P_Paramétrage!$K$987</definedName>
    <definedName name="P_Z_1_N_EXEMPLE_MT_PRESENTE_TTC">P_Paramétrage!$M$987</definedName>
    <definedName name="P_Z_1_N_EXEMPLE_MT_PRESENTE_TVA">P_Paramétrage!$L$987</definedName>
    <definedName name="P_Z_1_N_EXEMPLE_POSTE">P_Paramétrage!$G$987</definedName>
    <definedName name="P_Z_1_N_EXEMPLE_QUANTITE">P_Paramétrage!$I$987</definedName>
    <definedName name="P_Z_1_N_EXEMPLE_SOUS_OPERATION">P_Paramétrage!$H$987</definedName>
    <definedName name="P_Z_1_N_EXEMPLE_UNITE">P_Paramétrage!$J$987</definedName>
    <definedName name="P_Z_1_N_INTITULE_DEPENSES_DEVIS_DEFAUT">P_Paramétrage!$B$938</definedName>
    <definedName name="P_Z_1_N_INTITULE_DEPENSES_DEVIS_STANDARD">P_Paramétrage!$B$937</definedName>
    <definedName name="P_Z_1_R_LIBELLES_DESCRIPTIONS">P_Paramétrage!$F$962:$F$981</definedName>
    <definedName name="P_Z_1_R_LIBELLES_DESCRIPTIONS_1">P_Paramétrage!$F$962</definedName>
    <definedName name="P_Z_1_R_LIBELLES_DESCRIPTIONS_10">P_Paramétrage!$F$962:$F$971</definedName>
    <definedName name="P_Z_1_R_LIBELLES_DESCRIPTIONS_11">P_Paramétrage!$F$962:$F$972</definedName>
    <definedName name="P_Z_1_R_LIBELLES_DESCRIPTIONS_12">P_Paramétrage!$F$962:$F$973</definedName>
    <definedName name="P_Z_1_R_LIBELLES_DESCRIPTIONS_13">P_Paramétrage!$F$962:$F$974</definedName>
    <definedName name="P_Z_1_R_LIBELLES_DESCRIPTIONS_14">P_Paramétrage!$F$962:$F$975</definedName>
    <definedName name="P_Z_1_R_LIBELLES_DESCRIPTIONS_15">P_Paramétrage!$F$962:$F$976</definedName>
    <definedName name="P_Z_1_R_LIBELLES_DESCRIPTIONS_16">P_Paramétrage!$F$962:$F$977</definedName>
    <definedName name="P_Z_1_R_LIBELLES_DESCRIPTIONS_17">P_Paramétrage!$F$962:$F$978</definedName>
    <definedName name="P_Z_1_R_LIBELLES_DESCRIPTIONS_18">P_Paramétrage!$F$962:$F$979</definedName>
    <definedName name="P_Z_1_R_LIBELLES_DESCRIPTIONS_19">P_Paramétrage!$F$962:$F$980</definedName>
    <definedName name="P_Z_1_R_LIBELLES_DESCRIPTIONS_2">P_Paramétrage!$F$962:$F$963</definedName>
    <definedName name="P_Z_1_R_LIBELLES_DESCRIPTIONS_20">P_Paramétrage!$F$962:$F$981</definedName>
    <definedName name="P_Z_1_R_LIBELLES_DESCRIPTIONS_3">P_Paramétrage!$F$962:$F$964</definedName>
    <definedName name="P_Z_1_R_LIBELLES_DESCRIPTIONS_4">P_Paramétrage!$F$962:$F$965</definedName>
    <definedName name="P_Z_1_R_LIBELLES_DESCRIPTIONS_5">P_Paramétrage!$F$962:$F$966</definedName>
    <definedName name="P_Z_1_R_LIBELLES_DESCRIPTIONS_6">P_Paramétrage!$F$962:$F$967</definedName>
    <definedName name="P_Z_1_R_LIBELLES_DESCRIPTIONS_7">P_Paramétrage!$F$962:$F$968</definedName>
    <definedName name="P_Z_1_R_LIBELLES_DESCRIPTIONS_8">P_Paramétrage!$F$962:$F$969</definedName>
    <definedName name="P_Z_1_R_LIBELLES_DESCRIPTIONS_9">P_Paramétrage!$F$962:$F$970</definedName>
    <definedName name="P_Z_1_R_LIBELLES_POSTES">P_Paramétrage!$K$962:$K$981</definedName>
    <definedName name="P_Z_1_R_LIBELLES_POSTES_1">P_Paramétrage!$K$962</definedName>
    <definedName name="P_Z_1_R_LIBELLES_POSTES_10">P_Paramétrage!$K$962:$K$971</definedName>
    <definedName name="P_Z_1_R_LIBELLES_POSTES_11">P_Paramétrage!$K$962:$K$972</definedName>
    <definedName name="P_Z_1_R_LIBELLES_POSTES_12">P_Paramétrage!$K$962:$K$973</definedName>
    <definedName name="P_Z_1_R_LIBELLES_POSTES_13">P_Paramétrage!$K$962:$K$974</definedName>
    <definedName name="P_Z_1_R_LIBELLES_POSTES_14">P_Paramétrage!$K$962:$K$975</definedName>
    <definedName name="P_Z_1_R_LIBELLES_POSTES_15">P_Paramétrage!$K$962:$K$976</definedName>
    <definedName name="P_Z_1_R_LIBELLES_POSTES_16">P_Paramétrage!$K$962:$K$977</definedName>
    <definedName name="P_Z_1_R_LIBELLES_POSTES_17">P_Paramétrage!$K$962:$K$978</definedName>
    <definedName name="P_Z_1_R_LIBELLES_POSTES_18">P_Paramétrage!$K$962:$K$979</definedName>
    <definedName name="P_Z_1_R_LIBELLES_POSTES_19">P_Paramétrage!$K$962:$K$980</definedName>
    <definedName name="P_Z_1_R_LIBELLES_POSTES_2">P_Paramétrage!$K$962:$K$963</definedName>
    <definedName name="P_Z_1_R_LIBELLES_POSTES_20">P_Paramétrage!$K$962:$K$981</definedName>
    <definedName name="P_Z_1_R_LIBELLES_POSTES_3">P_Paramétrage!$K$962:$K$964</definedName>
    <definedName name="P_Z_1_R_LIBELLES_POSTES_4">P_Paramétrage!$K$962:$K$965</definedName>
    <definedName name="P_Z_1_R_LIBELLES_POSTES_5">P_Paramétrage!$K$962:$K$966</definedName>
    <definedName name="P_Z_1_R_LIBELLES_POSTES_6">P_Paramétrage!$K$962:$K$967</definedName>
    <definedName name="P_Z_1_R_LIBELLES_POSTES_7">P_Paramétrage!$K$962:$K$968</definedName>
    <definedName name="P_Z_1_R_LIBELLES_POSTES_8">P_Paramétrage!$K$962:$K$969</definedName>
    <definedName name="P_Z_1_R_LIBELLES_POSTES_9">P_Paramétrage!$K$962:$K$970</definedName>
    <definedName name="P_Z_1_R_LIBELLES_SOUS_OPERATIONS">P_Paramétrage!$P$962:$P$981</definedName>
    <definedName name="P_Z_1_R_LIBELLES_SOUS_OPERATIONS_1">P_Paramétrage!$P$962</definedName>
    <definedName name="P_Z_1_R_LIBELLES_SOUS_OPERATIONS_10">P_Paramétrage!$P$962:$P$971</definedName>
    <definedName name="P_Z_1_R_LIBELLES_SOUS_OPERATIONS_11">P_Paramétrage!$P$962:$P$972</definedName>
    <definedName name="P_Z_1_R_LIBELLES_SOUS_OPERATIONS_12">P_Paramétrage!$P$962:$P$973</definedName>
    <definedName name="P_Z_1_R_LIBELLES_SOUS_OPERATIONS_13">P_Paramétrage!$P$962:$P$974</definedName>
    <definedName name="P_Z_1_R_LIBELLES_SOUS_OPERATIONS_14">P_Paramétrage!$P$962:$P$975</definedName>
    <definedName name="P_Z_1_R_LIBELLES_SOUS_OPERATIONS_15">P_Paramétrage!$P$962:$P$976</definedName>
    <definedName name="P_Z_1_R_LIBELLES_SOUS_OPERATIONS_16">P_Paramétrage!$P$962:$P$977</definedName>
    <definedName name="P_Z_1_R_LIBELLES_SOUS_OPERATIONS_17">P_Paramétrage!$P$962:$P$978</definedName>
    <definedName name="P_Z_1_R_LIBELLES_SOUS_OPERATIONS_18">P_Paramétrage!$P$962:$P$979</definedName>
    <definedName name="P_Z_1_R_LIBELLES_SOUS_OPERATIONS_19">P_Paramétrage!$P$962:$P$980</definedName>
    <definedName name="P_Z_1_R_LIBELLES_SOUS_OPERATIONS_2">P_Paramétrage!$P$962:$P$963</definedName>
    <definedName name="P_Z_1_R_LIBELLES_SOUS_OPERATIONS_20">P_Paramétrage!$P$962:$P$981</definedName>
    <definedName name="P_Z_1_R_LIBELLES_SOUS_OPERATIONS_3">P_Paramétrage!$P$962:$P$964</definedName>
    <definedName name="P_Z_1_R_LIBELLES_SOUS_OPERATIONS_4">P_Paramétrage!$P$962:$P$965</definedName>
    <definedName name="P_Z_1_R_LIBELLES_SOUS_OPERATIONS_5">P_Paramétrage!$P$962:$P$966</definedName>
    <definedName name="P_Z_1_R_LIBELLES_SOUS_OPERATIONS_6">P_Paramétrage!$P$962:$P$967</definedName>
    <definedName name="P_Z_1_R_LIBELLES_SOUS_OPERATIONS_7">P_Paramétrage!$P$962:$P$968</definedName>
    <definedName name="P_Z_1_R_LIBELLES_SOUS_OPERATIONS_8">P_Paramétrage!$P$962:$P$969</definedName>
    <definedName name="P_Z_1_R_LIBELLES_SOUS_OPERATIONS_9">P_Paramétrage!$P$962:$P$970</definedName>
    <definedName name="P_Z_1_R_LIBELLES_UNITES">P_Paramétrage!$U$962:$U$981</definedName>
    <definedName name="P_Z_1_R_LIBELLES_UNITES_1">P_Paramétrage!$U$962</definedName>
    <definedName name="P_Z_1_R_LIBELLES_UNITES_10">P_Paramétrage!$U$962:$U$971</definedName>
    <definedName name="P_Z_1_R_LIBELLES_UNITES_11">P_Paramétrage!$U$962:$U$972</definedName>
    <definedName name="P_Z_1_R_LIBELLES_UNITES_12">P_Paramétrage!$U$962:$U$973</definedName>
    <definedName name="P_Z_1_R_LIBELLES_UNITES_13">P_Paramétrage!$U$962:$U$974</definedName>
    <definedName name="P_Z_1_R_LIBELLES_UNITES_14">P_Paramétrage!$U$962:$U$975</definedName>
    <definedName name="P_Z_1_R_LIBELLES_UNITES_15">P_Paramétrage!$U$962:$U$976</definedName>
    <definedName name="P_Z_1_R_LIBELLES_UNITES_16">P_Paramétrage!$U$962:$U$977</definedName>
    <definedName name="P_Z_1_R_LIBELLES_UNITES_17">P_Paramétrage!$U$962:$U$978</definedName>
    <definedName name="P_Z_1_R_LIBELLES_UNITES_18">P_Paramétrage!$U$962:$U$979</definedName>
    <definedName name="P_Z_1_R_LIBELLES_UNITES_19">P_Paramétrage!$U$962:$U$980</definedName>
    <definedName name="P_Z_1_R_LIBELLES_UNITES_2">P_Paramétrage!$U$962:$U$963</definedName>
    <definedName name="P_Z_1_R_LIBELLES_UNITES_20">P_Paramétrage!$U$962:$U$981</definedName>
    <definedName name="P_Z_1_R_LIBELLES_UNITES_3">P_Paramétrage!$U$962:$U$964</definedName>
    <definedName name="P_Z_1_R_LIBELLES_UNITES_4">P_Paramétrage!$U$962:$U$965</definedName>
    <definedName name="P_Z_1_R_LIBELLES_UNITES_5">P_Paramétrage!$U$962:$U$966</definedName>
    <definedName name="P_Z_1_R_LIBELLES_UNITES_6">P_Paramétrage!$U$962:$U$967</definedName>
    <definedName name="P_Z_1_R_LIBELLES_UNITES_7">P_Paramétrage!$U$962:$U$968</definedName>
    <definedName name="P_Z_1_R_LIBELLES_UNITES_8">P_Paramétrage!$U$962:$U$969</definedName>
    <definedName name="P_Z_1_R_LIBELLES_UNITES_9">P_Paramétrage!$U$962:$U$970</definedName>
    <definedName name="P_Z_12_B_COLONNE_ACTIVATION">P_Paramétrage!$C$4250</definedName>
    <definedName name="P_Z_12_B_COLONNE_ACTIVATION_ELIGIBLE_LIBELLE_STANDARD">P_Paramétrage!$C$4317</definedName>
    <definedName name="P_Z_12_B_COLONNE_ACTIVATION_RAISONNABLE_LIBELLE_STANDARD">P_Paramétrage!$F$4317</definedName>
    <definedName name="P_Z_12_B_COLONNE_BASE">P_Paramétrage!$G$4250</definedName>
    <definedName name="P_Z_12_B_COLONNE_COMMENTAIRE">P_Paramétrage!$J$4250</definedName>
    <definedName name="P_Z_12_B_COLONNE_COMMENTAIRE_ACTIVE">P_Paramétrage!$J$4256</definedName>
    <definedName name="P_Z_12_B_COLONNE_COMMENTAIRE_OBLIGATOIRE">P_Paramétrage!$J$4257</definedName>
    <definedName name="P_Z_12_B_COLONNE_COMMENTAIRE_SI_LIBELLE_STANDARD">P_Paramétrage!$H$4317</definedName>
    <definedName name="P_Z_12_B_COLONNE_DESCRIPTION">P_Paramétrage!$B$4250</definedName>
    <definedName name="P_Z_12_B_COLONNE_INDICATION_ACTIVATION">P_Paramétrage!$C$4253</definedName>
    <definedName name="P_Z_12_B_COLONNE_INDICATION_BASE">P_Paramétrage!$G$4253</definedName>
    <definedName name="P_Z_12_B_COLONNE_INDICATION_COMMENTAIRE">P_Paramétrage!$J$4253</definedName>
    <definedName name="P_Z_12_B_COLONNE_INDICATION_DESCRIPTION">P_Paramétrage!$B$4253</definedName>
    <definedName name="P_Z_12_B_COLONNE_INDICATION_JUSTIFICATIF">P_Paramétrage!$I$4253</definedName>
    <definedName name="P_Z_12_B_COLONNE_INDICATION_MT_PRESENTE">P_Paramétrage!$H$4253</definedName>
    <definedName name="P_Z_12_B_COLONNE_INDICATION_POSTE">P_Paramétrage!$D$4253</definedName>
    <definedName name="P_Z_12_B_COLONNE_INDICATION_SOUS_OPERATION">P_Paramétrage!$E$4253</definedName>
    <definedName name="P_Z_12_B_COLONNE_INDICATION_TAUX">P_Paramétrage!$F$4253</definedName>
    <definedName name="P_Z_12_B_COLONNE_JUSTIFICATIF">P_Paramétrage!$I$4250</definedName>
    <definedName name="P_Z_12_B_COLONNE_JUSTIFICATIF_ACTIVE">P_Paramétrage!$I$4256</definedName>
    <definedName name="P_Z_12_B_COLONNE_JUSTIFICATIF_OBLIGATOIRE">P_Paramétrage!$I$4257</definedName>
    <definedName name="P_Z_12_B_COLONNE_MOTIFS_INELIGIBILITE_LIBELLE_STANDARD">P_Paramétrage!$E$4317</definedName>
    <definedName name="P_Z_12_B_COLONNE_MT_ELIGIBLE_LIBELLE_STANDARD">P_Paramétrage!$D$4317</definedName>
    <definedName name="P_Z_12_B_COLONNE_MT_MAX_ACTIVE">P_Paramétrage!$B$4320</definedName>
    <definedName name="P_Z_12_B_COLONNE_MT_MAX_LIBELLE_STANDARD">P_Paramétrage!$B$4317</definedName>
    <definedName name="P_Z_12_B_COLONNE_MT_PRESENTE">P_Paramétrage!$H$4250</definedName>
    <definedName name="P_Z_12_B_COLONNE_MT_RAISONNABLE_LIBELLE_STANDARD">P_Paramétrage!$G$4317</definedName>
    <definedName name="P_Z_12_B_COLONNE_POSTE">P_Paramétrage!$D$4250</definedName>
    <definedName name="P_Z_12_B_COLONNE_SOUS_OPERATION">P_Paramétrage!$E$4250</definedName>
    <definedName name="P_Z_12_B_COLONNE_TAUX">P_Paramétrage!$F$4250</definedName>
    <definedName name="P_Z_12_B_EXEMPLE_UTILISATION">P_Paramétrage!$A$4311</definedName>
    <definedName name="P_Z_12_B_INTITULE_DEPENSES_TAUX_STANDARD">P_Paramétrage!$B$4236</definedName>
    <definedName name="P_Z_12_B_UTILISATION_FILTRE_POSTES">P_Paramétrage!$A$4262</definedName>
    <definedName name="P_Z_12_B_UTILISATION_FILTRE_SOUS_OPERATIONS">P_Paramétrage!$F$4262</definedName>
    <definedName name="P_Z_12_N_COLONNE_ACTIVATION_ELIGIBLE_LIBELLE_DEFAUT">P_Paramétrage!$C$4319</definedName>
    <definedName name="P_Z_12_N_COLONNE_ACTIVATION_ELIGIBLE_LIBELLE_SPECIFIQUE">P_Paramétrage!$C$4318</definedName>
    <definedName name="P_Z_12_N_COLONNE_ACTIVATION_RAISONNABLE_LIBELLE_DEFAUT">P_Paramétrage!$F$4319</definedName>
    <definedName name="P_Z_12_N_COLONNE_ACTIVATION_RAISONNABLE_LIBELLE_SPECIFIQUE">P_Paramétrage!$F$4318</definedName>
    <definedName name="P_Z_12_N_COLONNE_ACTIVATION_SPECIFIQUE">P_Paramétrage!$C$4251</definedName>
    <definedName name="P_Z_12_N_COLONNE_ACTIVATION_STANDARD">P_Paramétrage!$C$4252</definedName>
    <definedName name="P_Z_12_N_COLONNE_BASE_SPECIFIQUE">P_Paramétrage!$G$4251</definedName>
    <definedName name="P_Z_12_N_COLONNE_BASE_STANDARD">P_Paramétrage!$G$4252</definedName>
    <definedName name="P_Z_12_N_COLONNE_COMMENTAIRE_SI_LIBELLE_DEFAUT">P_Paramétrage!$H$4319</definedName>
    <definedName name="P_Z_12_N_COLONNE_COMMENTAIRE_SI_LIBELLE_SPECIFIQUE">P_Paramétrage!$H$4318</definedName>
    <definedName name="P_Z_12_N_COLONNE_COMMENTAIRE_SPECIFIQUE">P_Paramétrage!$J$4251</definedName>
    <definedName name="P_Z_12_N_COLONNE_COMMENTAIRE_STANDARD">P_Paramétrage!$J$4252</definedName>
    <definedName name="P_Z_12_N_COLONNE_DESCRIPTION_SPECIFIQUE">P_Paramétrage!$B$4251</definedName>
    <definedName name="P_Z_12_N_COLONNE_DESCRIPTION_STANDARD">P_Paramétrage!$B$4252</definedName>
    <definedName name="P_Z_12_N_COLONNE_INDICATION_ACTIVATION_SPECIFIQUE">P_Paramétrage!$C$4254</definedName>
    <definedName name="P_Z_12_N_COLONNE_INDICATION_ACTIVATION_STANDARD">P_Paramétrage!$C$4255</definedName>
    <definedName name="P_Z_12_N_COLONNE_INDICATION_BASE_SPECIFIQUE">P_Paramétrage!$G$4254</definedName>
    <definedName name="P_Z_12_N_COLONNE_INDICATION_BASE_STANDARD">P_Paramétrage!$G$4255</definedName>
    <definedName name="P_Z_12_N_COLONNE_INDICATION_COMMENTAIRE_SPECIFIQUE">P_Paramétrage!$J$4254</definedName>
    <definedName name="P_Z_12_N_COLONNE_INDICATION_COMMENTAIRE_STANDARD">P_Paramétrage!$J$4255</definedName>
    <definedName name="P_Z_12_N_COLONNE_INDICATION_DESCRIPTION_SPECIFIQUE">P_Paramétrage!$B$4254</definedName>
    <definedName name="P_Z_12_N_COLONNE_INDICATION_DESCRIPTION_STANDARD">P_Paramétrage!$B$4255</definedName>
    <definedName name="P_Z_12_N_COLONNE_INDICATION_JUSTIFICATIF_SPECIFIQUE">P_Paramétrage!$I$4254</definedName>
    <definedName name="P_Z_12_N_COLONNE_INDICATION_JUSTIFICATIF_STANDARD">P_Paramétrage!$I$4255</definedName>
    <definedName name="P_Z_12_N_COLONNE_INDICATION_MT_PRESENTE_SPECIFIQUE">P_Paramétrage!$H$4254</definedName>
    <definedName name="P_Z_12_N_COLONNE_INDICATION_MT_PRESENTE_STANDARD">P_Paramétrage!$H$4255</definedName>
    <definedName name="P_Z_12_N_COLONNE_INDICATION_POSTE_SPECIFIQUE">P_Paramétrage!$D$4254</definedName>
    <definedName name="P_Z_12_N_COLONNE_INDICATION_POSTE_STANDARD">P_Paramétrage!$D$4255</definedName>
    <definedName name="P_Z_12_N_COLONNE_INDICATION_SOUS_OPERATION_SPECIFIQUE">P_Paramétrage!$E$4254</definedName>
    <definedName name="P_Z_12_N_COLONNE_INDICATION_SOUS_OPERATION_STANDARD">P_Paramétrage!$E$4255</definedName>
    <definedName name="P_Z_12_N_COLONNE_INDICATION_TAUX_SPECIFIQUE">P_Paramétrage!$F$4254</definedName>
    <definedName name="P_Z_12_N_COLONNE_INDICATION_TAUX_STANDARD">P_Paramétrage!$F$4255</definedName>
    <definedName name="P_Z_12_N_COLONNE_JUSTIFICATIF_SPECIFIQUE">P_Paramétrage!$I$4251</definedName>
    <definedName name="P_Z_12_N_COLONNE_JUSTIFICATIF_STANDARD">P_Paramétrage!$I$4252</definedName>
    <definedName name="P_Z_12_N_COLONNE_MOTIFS_INELIGIBILITE_DEFAUT">P_Paramétrage!$E$4319</definedName>
    <definedName name="P_Z_12_N_COLONNE_MOTIFS_INELIGIBILITE_SPECIFIQUE">P_Paramétrage!$E$4318</definedName>
    <definedName name="P_Z_12_N_COLONNE_MT_ELIGIBLE_LIBELLE_DEFAUT">P_Paramétrage!$D$4319</definedName>
    <definedName name="P_Z_12_N_COLONNE_MT_ELIGIBLE_LIBELLE_SPECIFIQUE">P_Paramétrage!$D$4318</definedName>
    <definedName name="P_Z_12_N_COLONNE_MT_MAX_LIBELLE_DEFAUT">P_Paramétrage!$B$4319</definedName>
    <definedName name="P_Z_12_N_COLONNE_MT_MAX_LIBELLE_SPECIFIQUE">P_Paramétrage!$B$4318</definedName>
    <definedName name="P_Z_12_N_COLONNE_MT_PRESENTE_SPECIFIQUE">P_Paramétrage!$H$4251</definedName>
    <definedName name="P_Z_12_N_COLONNE_MT_PRESENTE_STANDARD">P_Paramétrage!$H$4252</definedName>
    <definedName name="P_Z_12_N_COLONNE_MT_RAISONNABLE_LIBELLE_DEFAUT">P_Paramétrage!$G$4319</definedName>
    <definedName name="P_Z_12_N_COLONNE_MT_RAISONNABLE_LIBELLE_SPECIFIQUE">P_Paramétrage!$G$4318</definedName>
    <definedName name="P_Z_12_N_COLONNE_POSTE_SPECIFIQUE">P_Paramétrage!$D$4251</definedName>
    <definedName name="P_Z_12_N_COLONNE_POSTE_STANDARD">P_Paramétrage!$D$4252</definedName>
    <definedName name="P_Z_12_N_COLONNE_SOUS_OPERATION_SPECIFIQUE">P_Paramétrage!$E$4251</definedName>
    <definedName name="P_Z_12_N_COLONNE_SOUS_OPERATION_STANDARD">P_Paramétrage!$E$4252</definedName>
    <definedName name="P_Z_12_N_COLONNE_TAUX_STANDARD">P_Paramétrage!$F$4252</definedName>
    <definedName name="P_Z_12_N_CONSIGNE_DEPENSES_TAUX">P_Paramétrage!$A$4243</definedName>
    <definedName name="P_Z_12_N_CONSIGNE_DEPENSES_TAUX_I">P_Paramétrage!$A$4244</definedName>
    <definedName name="P_Z_12_N_INTITULE_DEPENSES_TAUX_DEFAUT">P_Paramétrage!$B$4238</definedName>
    <definedName name="P_Z_12_N_INTITULE_DEPENSES_TAUX_STANDARD">P_Paramétrage!$B$4237</definedName>
    <definedName name="P_Z_12_R_EXEMPLE_VALEURS">P_Paramétrage!$D$4311:$L$4311</definedName>
    <definedName name="P_Z_12_R_LIBELLES_CODES_TAUX">P_Paramétrage!$B$4287:$B$4288</definedName>
    <definedName name="P_Z_12_R_LIBELLES_POSTES">P_Paramétrage!$D$4262:$D$4266</definedName>
    <definedName name="P_Z_12_R_LIBELLES_POSTES_1">P_Paramétrage!$D$4262</definedName>
    <definedName name="P_Z_12_R_LIBELLES_POSTES_2">P_Paramétrage!$D$4262:$D$4263</definedName>
    <definedName name="P_Z_12_R_LIBELLES_POSTES_3">P_Paramétrage!$D$4262:$D$4264</definedName>
    <definedName name="P_Z_12_R_LIBELLES_POSTES_4">P_Paramétrage!$D$4262:$D$4265</definedName>
    <definedName name="P_Z_12_R_LIBELLES_POSTES_5">P_Paramétrage!$D$4262:$D$4266</definedName>
    <definedName name="P_Z_12_R_LIBELLES_SOUS_OPERATIONS">P_Paramétrage!$I$4262:$I$4266</definedName>
    <definedName name="P_Z_12_R_LIBELLES_SOUS_OPERATIONS_1">P_Paramétrage!$I$4262</definedName>
    <definedName name="P_Z_12_R_LIBELLES_SOUS_OPERATIONS_2">P_Paramétrage!$I$4262:$I$4263</definedName>
    <definedName name="P_Z_12_R_LIBELLES_SOUS_OPERATIONS_3">P_Paramétrage!$I$4262:$I$4264</definedName>
    <definedName name="P_Z_12_R_LIBELLES_SOUS_OPERATIONS_4">P_Paramétrage!$I$4262:$I$4265</definedName>
    <definedName name="P_Z_12_R_LIBELLES_SOUS_OPERATIONS_5">P_Paramétrage!$I$4262:$I$4266</definedName>
    <definedName name="P_Z_13_B_EXEMPLE_UTILISATION">P_Paramétrage!$A$4551</definedName>
    <definedName name="P_Z_13_B_INTITULE_RECETTE_STANDARD">P_Paramétrage!$B$4536</definedName>
    <definedName name="P_Z_13_N_CONSIGNE_RECETTE">P_Paramétrage!$A$4543</definedName>
    <definedName name="P_Z_13_N_CONSIGNE_RECETTE_I">P_Paramétrage!$A$4544</definedName>
    <definedName name="P_Z_13_N_EXEMPLE_COMMENTAIRE">P_Paramétrage!$G$4551</definedName>
    <definedName name="P_Z_13_N_EXEMPLE_DESCRIPTION">P_Paramétrage!$D$4551</definedName>
    <definedName name="P_Z_13_N_EXEMPLE_JUSTIFICATIF">P_Paramétrage!$E$4551</definedName>
    <definedName name="P_Z_13_N_EXEMPLE_MT_PRESENTE_HT">P_Paramétrage!$F$4551</definedName>
    <definedName name="P_Z_13_N_INTITULE_RECETTE_DEFAUT">P_Paramétrage!$B$4538</definedName>
    <definedName name="P_Z_13_N_INTITULE_RECETTE_STANDARD">P_Paramétrage!$B$4537</definedName>
    <definedName name="P_Z_2_B_COLONNE_COMMENTAIRE">P_Paramétrage!$I$1250</definedName>
    <definedName name="P_Z_2_B_COLONNE_COMMENTAIRE_ACTIVE">P_Paramétrage!$I$1256</definedName>
    <definedName name="P_Z_2_B_COLONNE_COMMENTAIRE_INDICATION">P_Paramétrage!$I$1253</definedName>
    <definedName name="P_Z_2_B_COLONNE_COMMENTAIRE_OBLIGATOIRE">P_Paramétrage!$I$1257</definedName>
    <definedName name="P_Z_2_B_COLONNE_COMMENTAIRE_SI_LIBELLE_STANDARD">P_Paramétrage!$H$1299</definedName>
    <definedName name="P_Z_2_B_COLONNE_DESCRIPTION">P_Paramétrage!$B$1250</definedName>
    <definedName name="P_Z_2_B_COLONNE_DESCRIPTION_INDICATION">P_Paramétrage!$B$1253</definedName>
    <definedName name="P_Z_2_B_COLONNE_JUSTIFICATIF">P_Paramétrage!$H$1250</definedName>
    <definedName name="P_Z_2_B_COLONNE_JUSTIFICATIF_ACTIVE">P_Paramétrage!$H$1256</definedName>
    <definedName name="P_Z_2_B_COLONNE_JUSTIFICATIF_INDICATION">P_Paramétrage!$H$1253</definedName>
    <definedName name="P_Z_2_B_COLONNE_JUSTIFICATIF_OBLIGATOIRE">P_Paramétrage!$H$1257</definedName>
    <definedName name="P_Z_2_B_COLONNE_MOTIFS_INELIGIBILITE_LIBELLE_STANDARD">P_Paramétrage!$E$1299</definedName>
    <definedName name="P_Z_2_B_COLONNE_MT_ELIGIBLE_LIBELLE_STANDARD">P_Paramétrage!$D$1299</definedName>
    <definedName name="P_Z_2_B_COLONNE_MT_MAX_ACTIVE">P_Paramétrage!$B$1302</definedName>
    <definedName name="P_Z_2_B_COLONNE_MT_MAX_LIBELLE_STANDARD">P_Paramétrage!$B$1299</definedName>
    <definedName name="P_Z_2_B_COLONNE_MT_PRESENTE">P_Paramétrage!$G$1250</definedName>
    <definedName name="P_Z_2_B_COLONNE_MT_PRESENTE_INDICATION">P_Paramétrage!$G$1253</definedName>
    <definedName name="P_Z_2_B_COLONNE_MT_RAISONNABLE_LIBELLE_STANDARD">P_Paramétrage!$G$1299</definedName>
    <definedName name="P_Z_2_B_COLONNE_POSTE">P_Paramétrage!$C$1250</definedName>
    <definedName name="P_Z_2_B_COLONNE_POSTE_INDICATION">P_Paramétrage!$C$1253</definedName>
    <definedName name="P_Z_2_B_COLONNE_QT_ELIGIBLE_LIBELLE_STANDARD">P_Paramétrage!$C$1299</definedName>
    <definedName name="P_Z_2_B_COLONNE_QT_RAISONNABLE_LIBELLE_STANDARD">P_Paramétrage!$F$1299</definedName>
    <definedName name="P_Z_2_B_COLONNE_QUANTITE">P_Paramétrage!$E$1250</definedName>
    <definedName name="P_Z_2_B_COLONNE_QUANTITE_INDICATION">P_Paramétrage!$E$1253</definedName>
    <definedName name="P_Z_2_B_COLONNE_SOUS_OPERATION">P_Paramétrage!$D$1250</definedName>
    <definedName name="P_Z_2_B_COLONNE_SOUS_OPERATION_INDICATION">P_Paramétrage!$D$1253</definedName>
    <definedName name="P_Z_2_B_COLONNE_VALEUR_BAREME">P_Paramétrage!$F$1250</definedName>
    <definedName name="P_Z_2_B_COLONNE_VALEUR_BAREME_INDICATION">P_Paramétrage!$F$1253</definedName>
    <definedName name="P_Z_2_B_EXEMPLE_UTILISATION">P_Paramétrage!$A$1293</definedName>
    <definedName name="P_Z_2_B_INTITULE_DEPENSES_AUTOCONS_STANDARD">P_Paramétrage!$B$1236</definedName>
    <definedName name="P_Z_2_B_UFD">P_Paramétrage!$C$1262</definedName>
    <definedName name="P_Z_2_B_ULD">P_Paramétrage!$A$1262</definedName>
    <definedName name="P_Z_2_B_UTILISATION_FILTRE_POSTES">P_Paramétrage!$H$1262</definedName>
    <definedName name="P_Z_2_B_UTILISATION_FILTRE_SOUS_OPERATIONS">P_Paramétrage!$M$1262</definedName>
    <definedName name="P_Z_2_N_COLONNE_COMMENTAIRE_INDICATION_SPECIFIQUE">P_Paramétrage!$I$1254</definedName>
    <definedName name="P_Z_2_N_COLONNE_COMMENTAIRE_INDICATION_STANDARD">P_Paramétrage!$I$1255</definedName>
    <definedName name="P_Z_2_N_COLONNE_COMMENTAIRE_SI_LIBELLE_DEFAUT">P_Paramétrage!$H$1301</definedName>
    <definedName name="P_Z_2_N_COLONNE_COMMENTAIRE_SI_LIBELLE_SPECIFIQUE">P_Paramétrage!$H$1300</definedName>
    <definedName name="P_Z_2_N_COLONNE_COMMENTAIRE_SPECIFIQUE">P_Paramétrage!$I$1251</definedName>
    <definedName name="P_Z_2_N_COLONNE_COMMENTAIRE_STANDARD">P_Paramétrage!$I$1252</definedName>
    <definedName name="P_Z_2_N_COLONNE_DESCRIPTION_INDICATION_SPECIFIQUE">P_Paramétrage!$B$1254</definedName>
    <definedName name="P_Z_2_N_COLONNE_DESCRIPTION_INDICATION_STANDARD">P_Paramétrage!$B$1255</definedName>
    <definedName name="P_Z_2_N_COLONNE_DESCRIPTION_SPECIFIQUE">P_Paramétrage!$B$1251</definedName>
    <definedName name="P_Z_2_N_COLONNE_DESCRIPTION_STANDARD">P_Paramétrage!$B$1252</definedName>
    <definedName name="P_Z_2_N_COLONNE_JUSTIFICATIF_INDICATION_SPECIFIQUE">P_Paramétrage!$H$1254</definedName>
    <definedName name="P_Z_2_N_COLONNE_JUSTIFICATIF_INDICATION_STANDARD">P_Paramétrage!$H$1255</definedName>
    <definedName name="P_Z_2_N_COLONNE_JUSTIFICATIF_SPECIFIQUE">P_Paramétrage!$H$1251</definedName>
    <definedName name="P_Z_2_N_COLONNE_JUSTIFICATIF_STANDARD">P_Paramétrage!$H$1252</definedName>
    <definedName name="P_Z_2_N_COLONNE_MOTIFS_INELIGIBILITE_LIBELLE_DEFAUT">P_Paramétrage!$E$1301</definedName>
    <definedName name="P_Z_2_N_COLONNE_MOTIFS_INELIGIBILITE_LIBELLE_SPECIFIQUE">P_Paramétrage!$E$1300</definedName>
    <definedName name="P_Z_2_N_COLONNE_MT_ELIGIBLE_LIBELLE_DEFAUT">P_Paramétrage!$D$1301</definedName>
    <definedName name="P_Z_2_N_COLONNE_MT_ELIGIBLE_LIBELLE_SPECIFIQUE">P_Paramétrage!$D$1300</definedName>
    <definedName name="P_Z_2_N_COLONNE_MT_MAX_LIBELLE_DEFAUT">P_Paramétrage!$B$1301</definedName>
    <definedName name="P_Z_2_N_COLONNE_MT_MAX_LIBELLE_SPECIFIQUE">P_Paramétrage!$B$1300</definedName>
    <definedName name="P_Z_2_N_COLONNE_MT_PRESENTE_INDICATION_SPECIFIQUE">P_Paramétrage!$G$1254</definedName>
    <definedName name="P_Z_2_N_COLONNE_MT_PRESENTE_INDICATION_STANDARD">P_Paramétrage!$G$1255</definedName>
    <definedName name="P_Z_2_N_COLONNE_MT_PRESENTE_SPECIFIQUE">P_Paramétrage!$G$1251</definedName>
    <definedName name="P_Z_2_N_COLONNE_MT_PRESENTE_STANDARD">P_Paramétrage!$G$1252</definedName>
    <definedName name="P_Z_2_N_COLONNE_MT_RAISONNABLE_LIBELLE_DEFAUT">P_Paramétrage!$G$1301</definedName>
    <definedName name="P_Z_2_N_COLONNE_MT_RAISONNABLE_LIBELLE_SPECIFIQUE">P_Paramétrage!$G$1300</definedName>
    <definedName name="P_Z_2_N_COLONNE_POSTE_INDICATION_SPECIFIQUE">P_Paramétrage!$C$1254</definedName>
    <definedName name="P_Z_2_N_COLONNE_POSTE_INDICATION_STANDARD">P_Paramétrage!$C$1255</definedName>
    <definedName name="P_Z_2_N_COLONNE_POSTE_SPECIFIQUE">P_Paramétrage!$C$1251</definedName>
    <definedName name="P_Z_2_N_COLONNE_POSTE_STANDARD">P_Paramétrage!$C$1252</definedName>
    <definedName name="P_Z_2_N_COLONNE_QT_ELIGIBLE_LIBELLE_DEFAUT">P_Paramétrage!$C$1301</definedName>
    <definedName name="P_Z_2_N_COLONNE_QT_ELIGIBLE_LIBELLE_SPECIFIQUE">P_Paramétrage!$C$1300</definedName>
    <definedName name="P_Z_2_N_COLONNE_QT_RAISONNABLE_LIBELLE_DEFAUT">P_Paramétrage!$F$1301</definedName>
    <definedName name="P_Z_2_N_COLONNE_QT_RAISONNABLE_LIBELLE_SPECIFIQUE">P_Paramétrage!$F$1300</definedName>
    <definedName name="P_Z_2_N_COLONNE_QUANTITE_INDICATION_SPECIFIQUE">P_Paramétrage!$E$1254</definedName>
    <definedName name="P_Z_2_N_COLONNE_QUANTITE_INDICATION_STANDARD">P_Paramétrage!$E$1255</definedName>
    <definedName name="P_Z_2_N_COLONNE_QUANTITE_SPECIFIQUE">P_Paramétrage!$E$1251</definedName>
    <definedName name="P_Z_2_N_COLONNE_QUANTITE_STANDARD">P_Paramétrage!$E$1252</definedName>
    <definedName name="P_Z_2_N_COLONNE_SOUS_OPERATION_INDICATION_SPECIFIQUE">P_Paramétrage!$D$1254</definedName>
    <definedName name="P_Z_2_N_COLONNE_SOUS_OPERATION_INDICATION_STANDARD">P_Paramétrage!$D$1255</definedName>
    <definedName name="P_Z_2_N_COLONNE_SOUS_OPERATION_SPECIFIQUE">P_Paramétrage!$D$1251</definedName>
    <definedName name="P_Z_2_N_COLONNE_SOUS_OPERATION_STANDARD">P_Paramétrage!$D$1252</definedName>
    <definedName name="P_Z_2_N_COLONNE_VALEUR_BAREME_INDICATION_SPECIFIQUE">P_Paramétrage!$F$1254</definedName>
    <definedName name="P_Z_2_N_COLONNE_VALEUR_BAREME_INDICATION_STANDARD">P_Paramétrage!$F$1255</definedName>
    <definedName name="P_Z_2_N_COLONNE_VALEUR_BAREME_SPECIFIQUE">P_Paramétrage!$F$1251</definedName>
    <definedName name="P_Z_2_N_COLONNE_VALEUR_BAREME_STANDARD">P_Paramétrage!$F$1252</definedName>
    <definedName name="P_Z_2_N_CONSIGNE_DEPENSES_AUTOCONS">P_Paramétrage!$A$1243</definedName>
    <definedName name="P_Z_2_N_CONSIGNE_DEPENSES_AUTOCONS_I">P_Paramétrage!$A$1244</definedName>
    <definedName name="P_Z_2_N_EXEMPLE_COMMENTAIRE">P_Paramétrage!$K$1293</definedName>
    <definedName name="P_Z_2_N_EXEMPLE_DESCRIPTION">P_Paramétrage!$D$1293</definedName>
    <definedName name="P_Z_2_N_EXEMPLE_JUSTIFICATIF">P_Paramétrage!$J$1293</definedName>
    <definedName name="P_Z_2_N_EXEMPLE_MT_PRESENTE_HT">P_Paramétrage!$I$1293</definedName>
    <definedName name="P_Z_2_N_EXEMPLE_POSTE">P_Paramétrage!$E$1293</definedName>
    <definedName name="P_Z_2_N_EXEMPLE_QUANTITE">P_Paramétrage!$G$1293</definedName>
    <definedName name="P_Z_2_N_EXEMPLE_SOUS_OPERATION">P_Paramétrage!$F$1293</definedName>
    <definedName name="P_Z_2_N_EXEMPLE_UNITE">P_Paramétrage!$H$1293</definedName>
    <definedName name="P_Z_2_N_INTITULE_DEPENSES_AUTOCONS_DEFAUT">P_Paramétrage!$B$1238</definedName>
    <definedName name="P_Z_2_N_INTITULE_DEPENSES_AUTOCONS_SPECIFIQUE">P_Paramétrage!$B$1237</definedName>
    <definedName name="P_Z_2_R_LIBELLES_POSTES">P_Paramétrage!$K$1262:$K$1281</definedName>
    <definedName name="P_Z_2_R_LIBELLES_POSTES_1">P_Paramétrage!$K$1262</definedName>
    <definedName name="P_Z_2_R_LIBELLES_POSTES_10">P_Paramétrage!$K$1262:$K$1271</definedName>
    <definedName name="P_Z_2_R_LIBELLES_POSTES_11">P_Paramétrage!$K$1262:$K$1272</definedName>
    <definedName name="P_Z_2_R_LIBELLES_POSTES_12">P_Paramétrage!$K$1262:$K$1273</definedName>
    <definedName name="P_Z_2_R_LIBELLES_POSTES_13">P_Paramétrage!$K$1262:$K$1274</definedName>
    <definedName name="P_Z_2_R_LIBELLES_POSTES_14">P_Paramétrage!$K$1262:$K$1275</definedName>
    <definedName name="P_Z_2_R_LIBELLES_POSTES_15">P_Paramétrage!$K$1262:$K$1276</definedName>
    <definedName name="P_Z_2_R_LIBELLES_POSTES_16">P_Paramétrage!$K$1262:$K$1277</definedName>
    <definedName name="P_Z_2_R_LIBELLES_POSTES_17">P_Paramétrage!$K$1262:$K$1278</definedName>
    <definedName name="P_Z_2_R_LIBELLES_POSTES_18">P_Paramétrage!$K$1262:$K$1279</definedName>
    <definedName name="P_Z_2_R_LIBELLES_POSTES_19">P_Paramétrage!$K$1262:$K$1280</definedName>
    <definedName name="P_Z_2_R_LIBELLES_POSTES_2">P_Paramétrage!$K$1262:$K$1263</definedName>
    <definedName name="P_Z_2_R_LIBELLES_POSTES_20">P_Paramétrage!$K$1262:$K$1281</definedName>
    <definedName name="P_Z_2_R_LIBELLES_POSTES_3">P_Paramétrage!$K$1262:$K$1264</definedName>
    <definedName name="P_Z_2_R_LIBELLES_POSTES_4">P_Paramétrage!$K$1262:$K$1265</definedName>
    <definedName name="P_Z_2_R_LIBELLES_POSTES_5">P_Paramétrage!$K$1262:$K$1266</definedName>
    <definedName name="P_Z_2_R_LIBELLES_POSTES_6">P_Paramétrage!$K$1262:$K$1267</definedName>
    <definedName name="P_Z_2_R_LIBELLES_POSTES_7">P_Paramétrage!$K$1262:$K$1268</definedName>
    <definedName name="P_Z_2_R_LIBELLES_POSTES_8">P_Paramétrage!$K$1262:$K$1269</definedName>
    <definedName name="P_Z_2_R_LIBELLES_POSTES_9">P_Paramétrage!$K$1262:$K$1270</definedName>
    <definedName name="P_Z_2_R_LIBELLES_SOUS_OPERATIONS">P_Paramétrage!$P$1262:$P$1281</definedName>
    <definedName name="P_Z_2_R_LIBELLES_SOUS_OPERATIONS_1">P_Paramétrage!$P$1262</definedName>
    <definedName name="P_Z_2_R_LIBELLES_SOUS_OPERATIONS_10">P_Paramétrage!$P$1262:$P$1271</definedName>
    <definedName name="P_Z_2_R_LIBELLES_SOUS_OPERATIONS_2">P_Paramétrage!$P$1262:$P$1263</definedName>
    <definedName name="P_Z_2_R_LIBELLES_SOUS_OPERATIONS_3">P_Paramétrage!$P$1262:$P$1264</definedName>
    <definedName name="P_Z_2_R_LIBELLES_SOUS_OPERATIONS_4">P_Paramétrage!$P$1262:$P$1265</definedName>
    <definedName name="P_Z_2_R_LIBELLES_SOUS_OPERATIONS_5">P_Paramétrage!$P$1262:$P$1266</definedName>
    <definedName name="P_Z_2_R_LIBELLES_SOUS_OPERATIONS_6">P_Paramétrage!$P$1262:$P$1267</definedName>
    <definedName name="P_Z_2_R_LIBELLES_SOUS_OPERATIONS_7">P_Paramétrage!$P$1262:$P$1268</definedName>
    <definedName name="P_Z_2_R_LIBELLES_SOUS_OPERATIONS_8">P_Paramétrage!$P$1262:$P$1269</definedName>
    <definedName name="P_Z_2_R_LIBELLES_SOUS_OPERATIONS_9">P_Paramétrage!$P$1262:$P$1270</definedName>
    <definedName name="P_Z_2_R_VALEUR_SMIC">P_Paramétrage!$C$1286</definedName>
    <definedName name="P_Z_3_B_COLONNE_COMMENTAIRE">P_Paramétrage!$L$1550</definedName>
    <definedName name="P_Z_3_B_COLONNE_COMMENTAIRE_ACTIVE">P_Paramétrage!$L$1556</definedName>
    <definedName name="P_Z_3_B_COLONNE_COMMENTAIRE_INDICATION">P_Paramétrage!$L$1553</definedName>
    <definedName name="P_Z_3_B_COLONNE_COMMENTAIRE_OBLIGATOIRE">P_Paramétrage!$L$1557</definedName>
    <definedName name="P_Z_3_B_COLONNE_COMMENTAIRE_SI_LIBELLE_STANDARD">P_Paramétrage!$H$1602</definedName>
    <definedName name="P_Z_3_B_COLONNE_COUT_HORAIRE">P_Paramétrage!$I$1550</definedName>
    <definedName name="P_Z_3_B_COLONNE_COUT_HORAIRE_INDICATION">P_Paramétrage!$I$1553</definedName>
    <definedName name="P_Z_3_B_COLONNE_DESCRIPTION">P_Paramétrage!$B$1550</definedName>
    <definedName name="P_Z_3_B_COLONNE_DESCRIPTION_INDICATION">P_Paramétrage!$B$1553</definedName>
    <definedName name="P_Z_3_B_COLONNE_JUSTIFICATIF">P_Paramétrage!$K$1550</definedName>
    <definedName name="P_Z_3_B_COLONNE_JUSTIFICATIF_ACTIVE">P_Paramétrage!$K$1556</definedName>
    <definedName name="P_Z_3_B_COLONNE_JUSTIFICATIF_INDICATION">P_Paramétrage!$K$1553</definedName>
    <definedName name="P_Z_3_B_COLONNE_JUSTIFICATIF_OBLIGATOIRE">P_Paramétrage!$K$1557</definedName>
    <definedName name="P_Z_3_B_COLONNE_MODALITE_HORAIRE">P_Paramétrage!$E$1550</definedName>
    <definedName name="P_Z_3_B_COLONNE_MODALITE_HORAIRE_INDICATION">P_Paramétrage!$E$1553</definedName>
    <definedName name="P_Z_3_B_COLONNE_MOTIFS_INELIGIBILITE_LIBELLE_STANDARD">P_Paramétrage!$E$1602</definedName>
    <definedName name="P_Z_3_B_COLONNE_MT_ELIGIBLE_LIBELLE_STANDARD">P_Paramétrage!$D$1602</definedName>
    <definedName name="P_Z_3_B_COLONNE_MT_ELIGIBLE_TOTAL">'I_Dépenses de rémunération CU'!$M$608</definedName>
    <definedName name="P_Z_3_B_COLONNE_MT_MAX_ACTIVE">P_Paramétrage!$B$1605</definedName>
    <definedName name="P_Z_3_B_COLONNE_MT_MAX_LIBELLE_STANDARD">P_Paramétrage!$B$1602</definedName>
    <definedName name="P_Z_3_B_COLONNE_MT_PRESENTE">P_Paramétrage!$J$1550</definedName>
    <definedName name="P_Z_3_B_COLONNE_MT_PRESENTE_INDICATION">P_Paramétrage!$J$1553</definedName>
    <definedName name="P_Z_3_B_COLONNE_MT_PRESENTE_TOTAL">'Dépenses de rémunération CU'!$K$608</definedName>
    <definedName name="P_Z_3_B_COLONNE_MT_RAISONNABLE_LIBELLE_STANDARD">P_Paramétrage!$G$1602</definedName>
    <definedName name="P_Z_3_B_COLONNE_MT_RAISONNABLE_TOTAL">'I_Dépenses de rémunération CU'!$P$608</definedName>
    <definedName name="P_Z_3_B_COLONNE_NOM_INTERVENANT">P_Paramétrage!$C$1550</definedName>
    <definedName name="P_Z_3_B_COLONNE_NOM_INTERVENANT_INDICATION">P_Paramétrage!$C$1553</definedName>
    <definedName name="P_Z_3_B_COLONNE_POSTE">P_Paramétrage!$F$1550</definedName>
    <definedName name="P_Z_3_B_COLONNE_POSTE_INDICATION">P_Paramétrage!$F$1553</definedName>
    <definedName name="P_Z_3_B_COLONNE_QT_ELIGIBLE_LIBELLE_STANDARD">P_Paramétrage!$C$1602</definedName>
    <definedName name="P_Z_3_B_COLONNE_QT_RAISONNABLE_LIBELLE_STANDARD">P_Paramétrage!$F$1602</definedName>
    <definedName name="P_Z_3_B_COLONNE_QUALITE_INTERVENANT">P_Paramétrage!$D$1550</definedName>
    <definedName name="P_Z_3_B_COLONNE_QUALITE_INTERVENANT_INDICATION">P_Paramétrage!$D$1553</definedName>
    <definedName name="P_Z_3_B_COLONNE_QUANTITE">P_Paramétrage!$H$1550</definedName>
    <definedName name="P_Z_3_B_COLONNE_QUANTITE_INDICATION">P_Paramétrage!$H$1553</definedName>
    <definedName name="P_Z_3_B_COLONNE_SOUS_OPERATION">P_Paramétrage!$G$1550</definedName>
    <definedName name="P_Z_3_B_COLONNE_SOUS_OPERATION_INDICATION">P_Paramétrage!$G$1553</definedName>
    <definedName name="P_Z_3_B_EXEMPLE_UTILISATION">P_Paramétrage!$A$1596</definedName>
    <definedName name="P_Z_3_B_INTITULE_DEPENSES_REMU_CU_STANDARD">P_Paramétrage!$B$1536</definedName>
    <definedName name="P_Z_3_B_UFD">P_Paramétrage!$C$1562</definedName>
    <definedName name="P_Z_3_B_ULD">P_Paramétrage!$A$1562</definedName>
    <definedName name="P_Z_3_B_UTILISATION_FILTRE_POSTES">P_Paramétrage!$H$1562</definedName>
    <definedName name="P_Z_3_B_UTILISATION_FILTRE_SOUS_OPERATIONS">P_Paramétrage!$M$1562</definedName>
    <definedName name="P_Z_3_N_COLONNE_COMMENTAIRE_INDICATION_SPECIFIQUE">P_Paramétrage!$L$1554</definedName>
    <definedName name="P_Z_3_N_COLONNE_COMMENTAIRE_INDICATION_STANDARD">P_Paramétrage!$L$1555</definedName>
    <definedName name="P_Z_3_N_COLONNE_COMMENTAIRE_SI_LIBELLE_DEFAUT">P_Paramétrage!$H$1604</definedName>
    <definedName name="P_Z_3_N_COLONNE_COMMENTAIRE_SI_LIBELLE_SPECIFIQUE">P_Paramétrage!$H$1603</definedName>
    <definedName name="P_Z_3_N_COLONNE_COMMENTAIRE_SPECIFIQUE">P_Paramétrage!$L$1551</definedName>
    <definedName name="P_Z_3_N_COLONNE_COMMENTAIRE_STANDARD">P_Paramétrage!$L$1552</definedName>
    <definedName name="P_Z_3_N_COLONNE_COUT_HORAIRE_INDICATION_SPECIFIQUE">P_Paramétrage!$I$1554</definedName>
    <definedName name="P_Z_3_N_COLONNE_COUT_HORAIRE_INDICATION_STANDARD">P_Paramétrage!$I$1555</definedName>
    <definedName name="P_Z_3_N_COLONNE_COUT_HORAIRE_SPECIFIQUE">P_Paramétrage!$I$1551</definedName>
    <definedName name="P_Z_3_N_COLONNE_COUT_HORAIRE_STANDARD">P_Paramétrage!$I$1552</definedName>
    <definedName name="P_Z_3_N_COLONNE_DESCRIPTION_INDICATION_SPECIFIQUE">P_Paramétrage!$B$1554</definedName>
    <definedName name="P_Z_3_N_COLONNE_DESCRIPTION_INDICATION_STANDARD">P_Paramétrage!$B$1555</definedName>
    <definedName name="P_Z_3_N_COLONNE_DESCRIPTION_SPECIFIQUE">P_Paramétrage!$B$1551</definedName>
    <definedName name="P_Z_3_N_COLONNE_DESCRIPTION_STANDARD">P_Paramétrage!$B$1552</definedName>
    <definedName name="P_Z_3_N_COLONNE_JUSTIFICATIF_INDICATION_SPECIFIQUE">P_Paramétrage!$K$1554</definedName>
    <definedName name="P_Z_3_N_COLONNE_JUSTIFICATIF_INDICATION_STANDARD">P_Paramétrage!$K$1555</definedName>
    <definedName name="P_Z_3_N_COLONNE_JUSTIFICATIF_SPECIFIQUE">P_Paramétrage!$K$1551</definedName>
    <definedName name="P_Z_3_N_COLONNE_JUSTIFICATIF_STANDARD">P_Paramétrage!$K$1552</definedName>
    <definedName name="P_Z_3_N_COLONNE_MODALITE_HORAIRE_INDICATION_SPECIFIQUE">P_Paramétrage!$E$1554</definedName>
    <definedName name="P_Z_3_N_COLONNE_MODALITE_HORAIRE_INDICATION_STANDARD">P_Paramétrage!$E$1555</definedName>
    <definedName name="P_Z_3_N_COLONNE_MODALITE_HORAIRE_SPECIFIQUE">P_Paramétrage!$E$1551</definedName>
    <definedName name="P_Z_3_N_COLONNE_MODALITE_HORAIRE_STANDARD">P_Paramétrage!$E$1552</definedName>
    <definedName name="P_Z_3_N_COLONNE_MOTIFS_INELIGIBILITE_LIBELLE_DEFAUT">P_Paramétrage!$E$1604</definedName>
    <definedName name="P_Z_3_N_COLONNE_MOTIFS_INELIGIBILITE_LIBELLE_SPECIFIQUE">P_Paramétrage!$E$1603</definedName>
    <definedName name="P_Z_3_N_COLONNE_MT_ELIGIBLE_LIBELLE_DEFAUT">P_Paramétrage!$D$1604</definedName>
    <definedName name="P_Z_3_N_COLONNE_MT_ELIGIBLE_LIBELLE_SPECIFIQUE">P_Paramétrage!$D$1603</definedName>
    <definedName name="P_Z_3_N_COLONNE_MT_MAX_LIBELLE_DEFAUT">P_Paramétrage!$B$1604</definedName>
    <definedName name="P_Z_3_N_COLONNE_MT_MAX_LIBELLE_SPECIFIQUE">P_Paramétrage!$B$1603</definedName>
    <definedName name="P_Z_3_N_COLONNE_MT_PRESENTE_INDICATION_SPECIFIQUE">P_Paramétrage!$J$1554</definedName>
    <definedName name="P_Z_3_N_COLONNE_MT_PRESENTE_INDICATION_STANDARD">P_Paramétrage!$J$1555</definedName>
    <definedName name="P_Z_3_N_COLONNE_MT_PRESENTE_SPECIFIQUE">P_Paramétrage!$J$1551</definedName>
    <definedName name="P_Z_3_N_COLONNE_MT_PRESENTE_STANDARD">P_Paramétrage!$J$1552</definedName>
    <definedName name="P_Z_3_N_COLONNE_MT_RAISONNABLE_LIBELLE_DEFAUT">P_Paramétrage!$G$1604</definedName>
    <definedName name="P_Z_3_N_COLONNE_MT_RAISONNABLE_LIBELLE_SPECIFIQUE">P_Paramétrage!$G$1603</definedName>
    <definedName name="P_Z_3_N_COLONNE_NOM_INTERVENANT_INDICATION_SPECIFIQUE">P_Paramétrage!$C$1554</definedName>
    <definedName name="P_Z_3_N_COLONNE_NOM_INTERVENANT_INDICATION_STANDARD">P_Paramétrage!$C$1555</definedName>
    <definedName name="P_Z_3_N_COLONNE_NOM_INTERVENANT_SPECIFIQUE">P_Paramétrage!$C$1551</definedName>
    <definedName name="P_Z_3_N_COLONNE_NOM_INTERVENANT_STANDARD">P_Paramétrage!$C$1552</definedName>
    <definedName name="P_Z_3_N_COLONNE_POSTE_INDICATION_SPECIFIQUE">P_Paramétrage!$F$1554</definedName>
    <definedName name="P_Z_3_N_COLONNE_POSTE_INDICATION_STANDARD">P_Paramétrage!$F$1555</definedName>
    <definedName name="P_Z_3_N_COLONNE_POSTE_SPECIFIQUE">P_Paramétrage!$F$1551</definedName>
    <definedName name="P_Z_3_N_COLONNE_POSTE_STANDARD">P_Paramétrage!$F$1552</definedName>
    <definedName name="P_Z_3_N_COLONNE_QT_ELIGIBLE_LIBELLE_DEFAUT">P_Paramétrage!$C$1604</definedName>
    <definedName name="P_Z_3_N_COLONNE_QT_ELIGIBLE_LIBELLE_SPECIFIQUE">P_Paramétrage!$C$1603</definedName>
    <definedName name="P_Z_3_N_COLONNE_QT_RAISONNABLE_LIBELLE_DEFAUT">P_Paramétrage!$F$1604</definedName>
    <definedName name="P_Z_3_N_COLONNE_QT_RAISONNABLE_LIBELLE_SPECIFIQUE">P_Paramétrage!$F$1603</definedName>
    <definedName name="P_Z_3_N_COLONNE_QUALITE_INTERVENANT_INDICATION_SPECIFIQUE">P_Paramétrage!$D$1554</definedName>
    <definedName name="P_Z_3_N_COLONNE_QUALITE_INTERVENANT_INDICATION_STANDARD">P_Paramétrage!$D$1555</definedName>
    <definedName name="P_Z_3_N_COLONNE_QUALITE_INTERVENANT_SPECIFIQUE">P_Paramétrage!$D$1551</definedName>
    <definedName name="P_Z_3_N_COLONNE_QUALITE_INTERVENANT_STANDARD">P_Paramétrage!$D$1552</definedName>
    <definedName name="P_Z_3_N_COLONNE_QUANTITE_INDICATION_SPECIFIQUE">P_Paramétrage!$H$1554</definedName>
    <definedName name="P_Z_3_N_COLONNE_QUANTITE_INDICATION_STANDARD">P_Paramétrage!$H$1555</definedName>
    <definedName name="P_Z_3_N_COLONNE_QUANTITE_SPECIFIQUE">P_Paramétrage!$H$1551</definedName>
    <definedName name="P_Z_3_N_COLONNE_QUANTITE_STANDARD">P_Paramétrage!$H$1552</definedName>
    <definedName name="P_Z_3_N_COLONNE_SOUS_OPERATION_INDICATION_SPECIFIQUE">P_Paramétrage!$G$1554</definedName>
    <definedName name="P_Z_3_N_COLONNE_SOUS_OPERATION_INDICATION_STANDARD">P_Paramétrage!$G$1555</definedName>
    <definedName name="P_Z_3_N_COLONNE_SOUS_OPERATION_SPECIFIQUE">P_Paramétrage!$G$1551</definedName>
    <definedName name="P_Z_3_N_COLONNE_SOUS_OPERATION_STANDARD">P_Paramétrage!$G$1552</definedName>
    <definedName name="P_Z_3_N_COLONNE_VALEUR_BAREME_INDICATION_STANDARD">P_Paramétrage!$I$1555</definedName>
    <definedName name="P_Z_3_N_CONSIGNE_DEPENSES_REMU_CU">P_Paramétrage!$A$1543</definedName>
    <definedName name="P_Z_3_N_CONSIGNE_DEPENSES_REMU_CU_I">P_Paramétrage!$A$1544</definedName>
    <definedName name="P_Z_3_N_EXEMPLE_COMMENTAIRE">P_Paramétrage!$N$1596</definedName>
    <definedName name="P_Z_3_N_EXEMPLE_COUT_HORAIRE">P_Paramétrage!$K$1596</definedName>
    <definedName name="P_Z_3_N_EXEMPLE_DESCRIPTION">P_Paramétrage!$D$1596</definedName>
    <definedName name="P_Z_3_N_EXEMPLE_JUSTIFICATIF">P_Paramétrage!$M$1596</definedName>
    <definedName name="P_Z_3_N_EXEMPLE_MODALITE_HORAIRE">P_Paramétrage!$G$1596</definedName>
    <definedName name="P_Z_3_N_EXEMPLE_MT_PRESENTE_HT">P_Paramétrage!$L$1596</definedName>
    <definedName name="P_Z_3_N_EXEMPLE_NOM_INTERVENANT">P_Paramétrage!$E$1596</definedName>
    <definedName name="P_Z_3_N_EXEMPLE_POSTE">P_Paramétrage!$H$1596</definedName>
    <definedName name="P_Z_3_N_EXEMPLE_QUALITE_INTERVENANT">P_Paramétrage!$F$1596</definedName>
    <definedName name="P_Z_3_N_EXEMPLE_QUANTITE">P_Paramétrage!$J$1596</definedName>
    <definedName name="P_Z_3_N_EXEMPLE_SOUS_OPERATION">P_Paramétrage!$I$1596</definedName>
    <definedName name="P_Z_3_N_INTITULE_DEPENSES_REMU_CU_DEFAUT">P_Paramétrage!$B$1538</definedName>
    <definedName name="P_Z_3_N_INTITULE_DEPENSES_REMU_CU_SPECIFIQUE">P_Paramétrage!$B$1537</definedName>
    <definedName name="P_Z_3_R_LIBELLES_CODES_MODALITE_HORAIRE">P_Paramétrage!$B$1586:$B$1588</definedName>
    <definedName name="P_Z_3_R_LIBELLES_CODES_MODALITE_HORAIRE_1">P_Paramétrage!$B$1586</definedName>
    <definedName name="P_Z_3_R_LIBELLES_CODES_MODALITE_HORAIRE_2">P_Paramétrage!$B$1586:$B$1587</definedName>
    <definedName name="P_Z_3_R_LIBELLES_DESCRIPTIONS">P_Paramétrage!$E$1560</definedName>
    <definedName name="P_Z_3_R_LIBELLES_POSTES">P_Paramétrage!$K$1562:$K$1581</definedName>
    <definedName name="P_Z_3_R_LIBELLES_POSTES_1">P_Paramétrage!$K$1562</definedName>
    <definedName name="P_Z_3_R_LIBELLES_POSTES_2">P_Paramétrage!$K$1562:$K$1563</definedName>
    <definedName name="P_Z_3_R_LIBELLES_POSTES_3">P_Paramétrage!$K$1562:$K$1564</definedName>
    <definedName name="P_Z_3_R_LIBELLES_POSTES_4">P_Paramétrage!$K$1562:$K$1565</definedName>
    <definedName name="P_Z_3_R_LIBELLES_POSTES_5">P_Paramétrage!$K$1562:$K$1566</definedName>
    <definedName name="P_Z_3_R_LIBELLES_SOUS_OPERATIONS">P_Paramétrage!$P$1562:$P$1581</definedName>
    <definedName name="P_Z_3_R_LIBELLES_SOUS_OPERATIONS_1">P_Paramétrage!$P$1562</definedName>
    <definedName name="P_Z_3_R_LIBELLES_SOUS_OPERATIONS_2">P_Paramétrage!$P$1562:$P$1563</definedName>
    <definedName name="P_Z_3_R_LIBELLES_SOUS_OPERATIONS_3">P_Paramétrage!$P$1562:$P$1564</definedName>
    <definedName name="P_Z_3_R_LIBELLES_SOUS_OPERATIONS_4">P_Paramétrage!$P$1562:$P$1565</definedName>
    <definedName name="P_Z_3_R_LIBELLES_SOUS_OPERATIONS_5">P_Paramétrage!$P$1562:$P$1566</definedName>
    <definedName name="P_Z_4_B_COLONNE_COMMENTAIRE">P_Paramétrage!$M$1850</definedName>
    <definedName name="P_Z_4_B_COLONNE_COMMENTAIRE_ACTIVE">P_Paramétrage!$M$1856</definedName>
    <definedName name="P_Z_4_B_COLONNE_COMMENTAIRE_INDICATION">P_Paramétrage!$M$1853</definedName>
    <definedName name="P_Z_4_B_COLONNE_COMMENTAIRE_OBLIGATOIRE">P_Paramétrage!$M$1857</definedName>
    <definedName name="P_Z_4_B_COLONNE_COMMENTAIRE_SI_LIBELLE_STANDARD">P_Paramétrage!$M$1893</definedName>
    <definedName name="P_Z_4_B_COLONNE_COUT">P_Paramétrage!$G$1850</definedName>
    <definedName name="P_Z_4_B_COLONNE_COUT_ELIGIBLE_LIBELLE_STANDARD">P_Paramétrage!$C$1893</definedName>
    <definedName name="P_Z_4_B_COLONNE_COUT_INDICATION">P_Paramétrage!$G$1853</definedName>
    <definedName name="P_Z_4_B_COLONNE_COUT_RAISONNABLE_LIBELLE_STANDARD">P_Paramétrage!$I$1893</definedName>
    <definedName name="P_Z_4_B_COLONNE_DESCRIPTION">P_Paramétrage!$B$1850</definedName>
    <definedName name="P_Z_4_B_COLONNE_DESCRIPTION_INDICATION">P_Paramétrage!$B$1853</definedName>
    <definedName name="P_Z_4_B_COLONNE_INTERVENANT">P_Paramétrage!$C$1850</definedName>
    <definedName name="P_Z_4_B_COLONNE_INTERVENANT_INDICATION">P_Paramétrage!$C$1853</definedName>
    <definedName name="P_Z_4_B_COLONNE_JUSTIFICATIF">P_Paramétrage!$L$1850</definedName>
    <definedName name="P_Z_4_B_COLONNE_JUSTIFICATIF_ACTIVE">P_Paramétrage!$L$1856</definedName>
    <definedName name="P_Z_4_B_COLONNE_JUSTIFICATIF_INDICATION">P_Paramétrage!$L$1853</definedName>
    <definedName name="P_Z_4_B_COLONNE_JUSTIFICATIF_OBLIGATOIRE">P_Paramétrage!$L$1857</definedName>
    <definedName name="P_Z_4_B_COLONNE_MOTIFS_INELIGIBILITE_LIBELLE_STANDARD">P_Paramétrage!$H$1893</definedName>
    <definedName name="P_Z_4_B_COLONNE_MT_ELIGIBLE_LIBELLE_STANDARD">P_Paramétrage!$G$1893</definedName>
    <definedName name="P_Z_4_B_COLONNE_MT_MAX_ACTIVE">P_Paramétrage!$B$1896</definedName>
    <definedName name="P_Z_4_B_COLONNE_MT_MAX_LIBELLE_STANDARD">P_Paramétrage!$B$1893</definedName>
    <definedName name="P_Z_4_B_COLONNE_MT_PRESENTE">P_Paramétrage!$K$1850</definedName>
    <definedName name="P_Z_4_B_COLONNE_MT_PRESENTE_INDICATION">P_Paramétrage!$K$1853</definedName>
    <definedName name="P_Z_4_B_COLONNE_MT_RAISONNABLE_LIBELLE_STANDARD">P_Paramétrage!$L$1893</definedName>
    <definedName name="P_Z_4_B_COLONNE_POSTE">P_Paramétrage!$E$1850</definedName>
    <definedName name="P_Z_4_B_COLONNE_POSTE_INDICATION">P_Paramétrage!$E$1853</definedName>
    <definedName name="P_Z_4_B_COLONNE_QUALIFICATION">P_Paramétrage!$D$1850</definedName>
    <definedName name="P_Z_4_B_COLONNE_QUALIFICATION_ACTIVE">P_Paramétrage!$D$1856</definedName>
    <definedName name="P_Z_4_B_COLONNE_QUALIFICATION_INDICATION">P_Paramétrage!$D$1853</definedName>
    <definedName name="P_Z_4_B_COLONNE_QUALIFICATION_OBLIGATOIRE">P_Paramétrage!$D$1857</definedName>
    <definedName name="P_Z_4_B_COLONNE_SOUS_OPERATION">P_Paramétrage!$F$1850</definedName>
    <definedName name="P_Z_4_B_COLONNE_SOUS_OPERATION_INDICATION">P_Paramétrage!$F$1853</definedName>
    <definedName name="P_Z_4_B_COLONNE_TEMPS_OPERATION">P_Paramétrage!$I$1850</definedName>
    <definedName name="P_Z_4_B_COLONNE_TEMPS_OPERATION_ELIGIBLE_LIBELLE_STANDARD">P_Paramétrage!$E$1893</definedName>
    <definedName name="P_Z_4_B_COLONNE_TEMPS_OPERATION_INDICATION">P_Paramétrage!$I$1853</definedName>
    <definedName name="P_Z_4_B_COLONNE_TEMPS_OPERATION_RAISONNABLE_LIBELLE_STANDARD">P_Paramétrage!$K$1893</definedName>
    <definedName name="P_Z_4_B_COLONNE_TEMPS_PERIODE">P_Paramétrage!$H$1850</definedName>
    <definedName name="P_Z_4_B_COLONNE_TEMPS_PERIODE_ELIGIBLE_LIBELLE_STANDARD">P_Paramétrage!$D$1893</definedName>
    <definedName name="P_Z_4_B_COLONNE_TEMPS_PERIODE_INDICATION">P_Paramétrage!$H$1853</definedName>
    <definedName name="P_Z_4_B_COLONNE_TEMPS_PERIODE_RAISONNABLE_LIBELLE_STANDARD">P_Paramétrage!$J$1893</definedName>
    <definedName name="P_Z_4_B_COLONNE_UNITE">P_Paramétrage!$J$1850</definedName>
    <definedName name="P_Z_4_B_COLONNE_UNITE_ELIGIBLE_LIBELLE_STANDARD">P_Paramétrage!$F$1893</definedName>
    <definedName name="P_Z_4_B_COLONNE_UNITE_INDICATION">P_Paramétrage!$J$1853</definedName>
    <definedName name="P_Z_4_B_EXEMPLE_UTILISATION">P_Paramétrage!$A$1887</definedName>
    <definedName name="P_Z_4_B_INTITULE_DEPENSES_REMUNERATION_STANDARD">P_Paramétrage!$B$1836</definedName>
    <definedName name="P_Z_4_B_UFD">P_Paramétrage!$C$1862</definedName>
    <definedName name="P_Z_4_B_ULD">P_Paramétrage!$A$1862</definedName>
    <definedName name="P_Z_4_B_UTILISATION_FILTRE_POSTES">P_Paramétrage!$H$1862</definedName>
    <definedName name="P_Z_4_B_UTILISATION_FILTRE_SOUS_OPERATIONS">P_Paramétrage!$M$1862</definedName>
    <definedName name="P_Z_4_B_UTILISATION_FILTRE_UNITES">P_Paramétrage!$R$1862</definedName>
    <definedName name="P_Z_4_N_COLONNE_COMMENTAIRE_INDICATION_SPECIFIQUE">P_Paramétrage!$M$1854</definedName>
    <definedName name="P_Z_4_N_COLONNE_COMMENTAIRE_INDICATION_STANDARD">P_Paramétrage!$M$1855</definedName>
    <definedName name="P_Z_4_N_COLONNE_COMMENTAIRE_SI_LIBELLE_DEFAUT">P_Paramétrage!$M$1895</definedName>
    <definedName name="P_Z_4_N_COLONNE_COMMENTAIRE_SI_LIBELLE_SPECIFIQUE">P_Paramétrage!$M$1894</definedName>
    <definedName name="P_Z_4_N_COLONNE_COMMENTAIRE_SPECIFIQUE">P_Paramétrage!$M$1851</definedName>
    <definedName name="P_Z_4_N_COLONNE_COMMENTAIRE_STANDARD">P_Paramétrage!$M$1852</definedName>
    <definedName name="P_Z_4_N_COLONNE_COUT_ELIGIBLE_LIBELLE_DEFAUT">P_Paramétrage!$C$1895</definedName>
    <definedName name="P_Z_4_N_COLONNE_COUT_ELIGIBLE_LIBELLE_SPECIFIQUE">P_Paramétrage!$C$1894</definedName>
    <definedName name="P_Z_4_N_COLONNE_COUT_INDICATION_SPECIFIQUE">P_Paramétrage!$G$1854</definedName>
    <definedName name="P_Z_4_N_COLONNE_COUT_INDICATION_STANDARD">P_Paramétrage!$G$1855</definedName>
    <definedName name="P_Z_4_N_COLONNE_COUT_RAISONNABLE_LIBELLE_DEFAUT">P_Paramétrage!$I$1895</definedName>
    <definedName name="P_Z_4_N_COLONNE_COUT_RAISONNABLE_LIBELLE_SPECIFIQUE">P_Paramétrage!$I$1894</definedName>
    <definedName name="P_Z_4_N_COLONNE_COUT_SPECIFIQUE">P_Paramétrage!$G$1851</definedName>
    <definedName name="P_Z_4_N_COLONNE_COUT_STANDARD">P_Paramétrage!$G$1852</definedName>
    <definedName name="P_Z_4_N_COLONNE_DESCRIPTION_INDICATION_SPECIFIQUE">P_Paramétrage!$B$1854</definedName>
    <definedName name="P_Z_4_N_COLONNE_DESCRIPTION_INDICATION_STANDARD">P_Paramétrage!$B$1855</definedName>
    <definedName name="P_Z_4_N_COLONNE_DESCRIPTION_SPECIFIQUE">P_Paramétrage!$B$1851</definedName>
    <definedName name="P_Z_4_N_COLONNE_DESCRIPTION_STANDARD">P_Paramétrage!$B$1852</definedName>
    <definedName name="P_Z_4_N_COLONNE_INTERVENANT_INDICATION_SPECIFIQUE">P_Paramétrage!$C$1854</definedName>
    <definedName name="P_Z_4_N_COLONNE_INTERVENANT_INDICATION_STANDARD">P_Paramétrage!$C$1855</definedName>
    <definedName name="P_Z_4_N_COLONNE_INTERVENANT_SPECIFIQUE">P_Paramétrage!$C$1851</definedName>
    <definedName name="P_Z_4_N_COLONNE_INTERVENANT_STANDARD">P_Paramétrage!$C$1852</definedName>
    <definedName name="P_Z_4_N_COLONNE_JUSTIFICATIF_INDICATION_SPECIFIQUE">P_Paramétrage!$L$1854</definedName>
    <definedName name="P_Z_4_N_COLONNE_JUSTIFICATIF_INDICATION_STANDARD">P_Paramétrage!$L$1855</definedName>
    <definedName name="P_Z_4_N_COLONNE_JUSTIFICATIF_SPECIFIQUE">P_Paramétrage!$L$1851</definedName>
    <definedName name="P_Z_4_N_COLONNE_JUSTIFICATIF_STANDARD">P_Paramétrage!$L$1852</definedName>
    <definedName name="P_Z_4_N_COLONNE_MOTIFS_INELIGIBILITE_LIBELLE_DEFAUT">P_Paramétrage!$H$1895</definedName>
    <definedName name="P_Z_4_N_COLONNE_MOTIFS_INELIGIBILITE_LIBELLE_SPECIFIQUE">P_Paramétrage!$H$1894</definedName>
    <definedName name="P_Z_4_N_COLONNE_MT_ELIGIBLE_LIBELLE_DEFAUT">P_Paramétrage!$G$1895</definedName>
    <definedName name="P_Z_4_N_COLONNE_MT_ELIGIBLE_LIBELLE_SPECIFIQUE">P_Paramétrage!$G$1894</definedName>
    <definedName name="P_Z_4_N_COLONNE_MT_MAX_LIBELLE_DEFAUT">P_Paramétrage!$B$1895</definedName>
    <definedName name="P_Z_4_N_COLONNE_MT_MAX_LIBELLE_SPECIFIQUE">P_Paramétrage!$B$1894</definedName>
    <definedName name="P_Z_4_N_COLONNE_MT_PRESENTE_INDICATION_SPECIFIQUE">P_Paramétrage!$K$1854</definedName>
    <definedName name="P_Z_4_N_COLONNE_MT_PRESENTE_INDICATION_STANDARD">P_Paramétrage!$K$1855</definedName>
    <definedName name="P_Z_4_N_COLONNE_MT_PRESENTE_SPECIFIQUE">P_Paramétrage!$K$1851</definedName>
    <definedName name="P_Z_4_N_COLONNE_MT_PRESENTE_STANDARD">P_Paramétrage!$K$1852</definedName>
    <definedName name="P_Z_4_N_COLONNE_MT_RAISONNABLE_LIBELLE_DEFAUT">P_Paramétrage!$L$1895</definedName>
    <definedName name="P_Z_4_N_COLONNE_MT_RAISONNABLE_LIBELLE_SPECIFIQUE">P_Paramétrage!$L$1894</definedName>
    <definedName name="P_Z_4_N_COLONNE_POSTE_INDICATION_SPECIFIQUE">P_Paramétrage!$E$1854</definedName>
    <definedName name="P_Z_4_N_COLONNE_POSTE_INDICATION_STANDARD">P_Paramétrage!$E$1855</definedName>
    <definedName name="P_Z_4_N_COLONNE_POSTE_SPECIFIQUE">P_Paramétrage!$E$1851</definedName>
    <definedName name="P_Z_4_N_COLONNE_POSTE_STANDARD">P_Paramétrage!$E$1852</definedName>
    <definedName name="P_Z_4_N_COLONNE_QUALIFICATION_INDICATION_SPECIFIQUE">P_Paramétrage!$D$1854</definedName>
    <definedName name="P_Z_4_N_COLONNE_QUALIFICATION_INDICATION_STANDARD">P_Paramétrage!$D$1855</definedName>
    <definedName name="P_Z_4_N_COLONNE_QUALIFICATION_SPECIFIQUE">P_Paramétrage!$D$1851</definedName>
    <definedName name="P_Z_4_N_COLONNE_QUALIFICATION_STANDARD">P_Paramétrage!$D$1852</definedName>
    <definedName name="P_Z_4_N_COLONNE_SOUS_OPERATION_INDICATION_SPECIFIQUE">P_Paramétrage!$F$1854</definedName>
    <definedName name="P_Z_4_N_COLONNE_SOUS_OPERATION_INDICATION_STANDARD">P_Paramétrage!$F$1855</definedName>
    <definedName name="P_Z_4_N_COLONNE_SOUS_OPERATION_SPECIFIQUE">P_Paramétrage!$F$1851</definedName>
    <definedName name="P_Z_4_N_COLONNE_SOUS_OPERATION_STANDARD">P_Paramétrage!$F$1852</definedName>
    <definedName name="P_Z_4_N_COLONNE_TEMPS_OPERATION_ELIGIBLE_LIBELLE_DEFAUT">P_Paramétrage!$E$1895</definedName>
    <definedName name="P_Z_4_N_COLONNE_TEMPS_OPERATION_ELIGIBLE_LIBELLE_SPECIFIQUE">P_Paramétrage!$E$1894</definedName>
    <definedName name="P_Z_4_N_COLONNE_TEMPS_OPERATION_INDICATION_SPECIFIQUE">P_Paramétrage!$I$1854</definedName>
    <definedName name="P_Z_4_N_COLONNE_TEMPS_OPERATION_INDICATION_STANDARD">P_Paramétrage!$I$1855</definedName>
    <definedName name="P_Z_4_N_COLONNE_TEMPS_OPERATION_RAISONNABLE_LIBELLE_DEFAUT">P_Paramétrage!$K$1895</definedName>
    <definedName name="P_Z_4_N_COLONNE_TEMPS_OPERATION_RAISONNABLE_LIBELLE_SPECIFIQUE">P_Paramétrage!$K$1894</definedName>
    <definedName name="P_Z_4_N_COLONNE_TEMPS_OPERATION_SPECIFIQUE">P_Paramétrage!$I$1851</definedName>
    <definedName name="P_Z_4_N_COLONNE_TEMPS_OPERATION_STANDARD">P_Paramétrage!$I$1852</definedName>
    <definedName name="P_Z_4_N_COLONNE_TEMPS_PERIODE_ELIGIBLE_LIBELLE_DEFAUT">P_Paramétrage!$D$1895</definedName>
    <definedName name="P_Z_4_N_COLONNE_TEMPS_PERIODE_ELIGIBLE_LIBELLE_SPECIFIQUE">P_Paramétrage!$D$1894</definedName>
    <definedName name="P_Z_4_N_COLONNE_TEMPS_PERIODE_INDICATION_SPECIFIQUE">P_Paramétrage!$H$1854</definedName>
    <definedName name="P_Z_4_N_COLONNE_TEMPS_PERIODE_INDICATION_STANDARD">P_Paramétrage!$H$1855</definedName>
    <definedName name="P_Z_4_N_COLONNE_TEMPS_PERIODE_RAISONNABLE_LIBELLE_DEFAUT">P_Paramétrage!$J$1895</definedName>
    <definedName name="P_Z_4_N_COLONNE_TEMPS_PERIODE_RAISONNABLE_LIBELLE_SPECIFIQUE">P_Paramétrage!$J$1894</definedName>
    <definedName name="P_Z_4_N_COLONNE_TEMPS_PERIODE_SPECIFIQUE">P_Paramétrage!$H$1851</definedName>
    <definedName name="P_Z_4_N_COLONNE_TEMPS_PERIODE_STANDARD">P_Paramétrage!$H$1852</definedName>
    <definedName name="P_Z_4_N_COLONNE_UNITE_ELIGIBLE_LIBELLE_DEFAUT">P_Paramétrage!$F$1895</definedName>
    <definedName name="P_Z_4_N_COLONNE_UNITE_ELIGIBLE_LIBELLE_SPECIFIQUE">P_Paramétrage!$F$1894</definedName>
    <definedName name="P_Z_4_N_COLONNE_UNITE_INDICATION_SPECIFIQUE">P_Paramétrage!$J$1854</definedName>
    <definedName name="P_Z_4_N_COLONNE_UNITE_INDICATION_STANDARD">P_Paramétrage!$J$1855</definedName>
    <definedName name="P_Z_4_N_COLONNE_UNITE_SPECIFIQUE">P_Paramétrage!$J$1851</definedName>
    <definedName name="P_Z_4_N_COLONNE_UNITE_STANDARD">P_Paramétrage!$J$1852</definedName>
    <definedName name="P_Z_4_N_CONSIGNE_DEPENSES_REMUNERATION">P_Paramétrage!$A$1843</definedName>
    <definedName name="P_Z_4_N_CONSIGNE_DEPENSES_REMUNERATION_I">P_Paramétrage!$A$1844</definedName>
    <definedName name="P_Z_4_N_EXEMPLE_COMMENTAIRE">P_Paramétrage!$O$1887</definedName>
    <definedName name="P_Z_4_N_EXEMPLE_COUT">P_Paramétrage!$I$1887</definedName>
    <definedName name="P_Z_4_N_EXEMPLE_DESCRIPTION">P_Paramétrage!$D$1887</definedName>
    <definedName name="P_Z_4_N_EXEMPLE_INTERVENANT">P_Paramétrage!$E$1887</definedName>
    <definedName name="P_Z_4_N_EXEMPLE_JUSTIFICATIF">P_Paramétrage!$N$1887</definedName>
    <definedName name="P_Z_4_N_EXEMPLE_MT_PRESENTE">P_Paramétrage!$M$1887</definedName>
    <definedName name="P_Z_4_N_EXEMPLE_POSTE">P_Paramétrage!$G$1887</definedName>
    <definedName name="P_Z_4_N_EXEMPLE_QUALIFICATION">P_Paramétrage!$F$1887</definedName>
    <definedName name="P_Z_4_N_EXEMPLE_SOUS_OPERATION">P_Paramétrage!$H$1887</definedName>
    <definedName name="P_Z_4_N_EXEMPLE_TEMPS_OPERATION">P_Paramétrage!$K$1887</definedName>
    <definedName name="P_Z_4_N_EXEMPLE_TEMPS_PERIODE">P_Paramétrage!$J$1887</definedName>
    <definedName name="P_Z_4_N_EXEMPLE_UNITE">P_Paramétrage!$L$1887</definedName>
    <definedName name="P_Z_4_N_INTITULE_DEPENSES_REMUNERATION_DEFAUT">P_Paramétrage!$B$1838</definedName>
    <definedName name="P_Z_4_N_INTITULE_DEPENSES_REMUNERATION_STANDARD">P_Paramétrage!$B$1837</definedName>
    <definedName name="P_Z_4_R_LIBELLES_DESCRIPTIONS">P_Paramétrage!$F$1862:$F$1881</definedName>
    <definedName name="P_Z_4_R_LIBELLES_DESCRIPTIONS_1">P_Paramétrage!$F$1862</definedName>
    <definedName name="P_Z_4_R_LIBELLES_DESCRIPTIONS_10">P_Paramétrage!$F$1862:$F$1871</definedName>
    <definedName name="P_Z_4_R_LIBELLES_DESCRIPTIONS_11">P_Paramétrage!$F$1862:$F$1872</definedName>
    <definedName name="P_Z_4_R_LIBELLES_DESCRIPTIONS_12">P_Paramétrage!$F$1862:$F$1873</definedName>
    <definedName name="P_Z_4_R_LIBELLES_DESCRIPTIONS_13">P_Paramétrage!$F$1862:$F$1874</definedName>
    <definedName name="P_Z_4_R_LIBELLES_DESCRIPTIONS_14">P_Paramétrage!$F$1862:$F$1875</definedName>
    <definedName name="P_Z_4_R_LIBELLES_DESCRIPTIONS_15">P_Paramétrage!$F$1862:$F$1876</definedName>
    <definedName name="P_Z_4_R_LIBELLES_DESCRIPTIONS_16">P_Paramétrage!$F$1862:$F$1877</definedName>
    <definedName name="P_Z_4_R_LIBELLES_DESCRIPTIONS_17">P_Paramétrage!$F$1862:$F$1878</definedName>
    <definedName name="P_Z_4_R_LIBELLES_DESCRIPTIONS_18">P_Paramétrage!$F$1862:$F$1879</definedName>
    <definedName name="P_Z_4_R_LIBELLES_DESCRIPTIONS_19">P_Paramétrage!$F$1862:$F$1880</definedName>
    <definedName name="P_Z_4_R_LIBELLES_DESCRIPTIONS_2">P_Paramétrage!$F$1862:$F$1863</definedName>
    <definedName name="P_Z_4_R_LIBELLES_DESCRIPTIONS_20">P_Paramétrage!$F$1862:$F$1881</definedName>
    <definedName name="P_Z_4_R_LIBELLES_DESCRIPTIONS_3">P_Paramétrage!$F$1862:$F$1864</definedName>
    <definedName name="P_Z_4_R_LIBELLES_DESCRIPTIONS_4">P_Paramétrage!$F$1862:$F$1865</definedName>
    <definedName name="P_Z_4_R_LIBELLES_DESCRIPTIONS_5">P_Paramétrage!$F$1862:$F$1866</definedName>
    <definedName name="P_Z_4_R_LIBELLES_DESCRIPTIONS_6">P_Paramétrage!$F$1862:$F$1867</definedName>
    <definedName name="P_Z_4_R_LIBELLES_DESCRIPTIONS_7">P_Paramétrage!$F$1862:$F$1868</definedName>
    <definedName name="P_Z_4_R_LIBELLES_DESCRIPTIONS_8">P_Paramétrage!$F$1862:$F$1869</definedName>
    <definedName name="P_Z_4_R_LIBELLES_DESCRIPTIONS_9">P_Paramétrage!$F$1862:$F$1870</definedName>
    <definedName name="P_Z_4_R_LIBELLES_POSTES">P_Paramétrage!$K$1862:$K$1881</definedName>
    <definedName name="P_Z_4_R_LIBELLES_POSTES_1">P_Paramétrage!$K$1862</definedName>
    <definedName name="P_Z_4_R_LIBELLES_POSTES_10">P_Paramétrage!$K$1862:$K$1871</definedName>
    <definedName name="P_Z_4_R_LIBELLES_POSTES_11">P_Paramétrage!$K$1862:$K$1872</definedName>
    <definedName name="P_Z_4_R_LIBELLES_POSTES_12">P_Paramétrage!$K$1862:$K$1873</definedName>
    <definedName name="P_Z_4_R_LIBELLES_POSTES_13">P_Paramétrage!$K$1862:$K$1874</definedName>
    <definedName name="P_Z_4_R_LIBELLES_POSTES_14">P_Paramétrage!$K$1862:$K$1875</definedName>
    <definedName name="P_Z_4_R_LIBELLES_POSTES_15">P_Paramétrage!$K$1862:$K$1876</definedName>
    <definedName name="P_Z_4_R_LIBELLES_POSTES_16">P_Paramétrage!$K$1862:$K$1877</definedName>
    <definedName name="P_Z_4_R_LIBELLES_POSTES_17">P_Paramétrage!$K$1862:$K$1878</definedName>
    <definedName name="P_Z_4_R_LIBELLES_POSTES_18">P_Paramétrage!$K$1862:$K$1879</definedName>
    <definedName name="P_Z_4_R_LIBELLES_POSTES_19">P_Paramétrage!$K$1862:$K$1880</definedName>
    <definedName name="P_Z_4_R_LIBELLES_POSTES_2">P_Paramétrage!$K$1862:$K$1863</definedName>
    <definedName name="P_Z_4_R_LIBELLES_POSTES_20">P_Paramétrage!$K$1862:$K$1881</definedName>
    <definedName name="P_Z_4_R_LIBELLES_POSTES_3">P_Paramétrage!$K$1862:$K$1864</definedName>
    <definedName name="P_Z_4_R_LIBELLES_POSTES_4">P_Paramétrage!$K$1862:$K$1865</definedName>
    <definedName name="P_Z_4_R_LIBELLES_POSTES_5">P_Paramétrage!$K$1862:$K$1866</definedName>
    <definedName name="P_Z_4_R_LIBELLES_POSTES_6">P_Paramétrage!$K$1862:$K$1867</definedName>
    <definedName name="P_Z_4_R_LIBELLES_POSTES_7">P_Paramétrage!$K$1862:$K$1868</definedName>
    <definedName name="P_Z_4_R_LIBELLES_POSTES_8">P_Paramétrage!$K$1862:$K$1869</definedName>
    <definedName name="P_Z_4_R_LIBELLES_POSTES_9">P_Paramétrage!$K$1862:$K$1870</definedName>
    <definedName name="P_Z_4_R_LIBELLES_SOUS_OPERATIONS">P_Paramétrage!$P$1862:$P$1881</definedName>
    <definedName name="P_Z_4_R_LIBELLES_SOUS_OPERATIONS_1">P_Paramétrage!$P$1862</definedName>
    <definedName name="P_Z_4_R_LIBELLES_SOUS_OPERATIONS_10">P_Paramétrage!$P$1862:$P$1871</definedName>
    <definedName name="P_Z_4_R_LIBELLES_SOUS_OPERATIONS_11">P_Paramétrage!$P$1862:$P$1872</definedName>
    <definedName name="P_Z_4_R_LIBELLES_SOUS_OPERATIONS_12">P_Paramétrage!$P$1862:$P$1873</definedName>
    <definedName name="P_Z_4_R_LIBELLES_SOUS_OPERATIONS_13">P_Paramétrage!$P$1862:$P$1874</definedName>
    <definedName name="P_Z_4_R_LIBELLES_SOUS_OPERATIONS_14">P_Paramétrage!$P$1862:$P$1875</definedName>
    <definedName name="P_Z_4_R_LIBELLES_SOUS_OPERATIONS_15">P_Paramétrage!$P$1862:$P$1876</definedName>
    <definedName name="P_Z_4_R_LIBELLES_SOUS_OPERATIONS_16">P_Paramétrage!$P$1862:$P$1877</definedName>
    <definedName name="P_Z_4_R_LIBELLES_SOUS_OPERATIONS_17">P_Paramétrage!$P$1862:$P$1878</definedName>
    <definedName name="P_Z_4_R_LIBELLES_SOUS_OPERATIONS_18">P_Paramétrage!$P$1862:$P$1879</definedName>
    <definedName name="P_Z_4_R_LIBELLES_SOUS_OPERATIONS_19">P_Paramétrage!$P$1862:$P$1880</definedName>
    <definedName name="P_Z_4_R_LIBELLES_SOUS_OPERATIONS_2">P_Paramétrage!$P$1862:$P$1863</definedName>
    <definedName name="P_Z_4_R_LIBELLES_SOUS_OPERATIONS_20">P_Paramétrage!$P$1862:$P$1881</definedName>
    <definedName name="P_Z_4_R_LIBELLES_SOUS_OPERATIONS_3">P_Paramétrage!$P$1862:$P$1864</definedName>
    <definedName name="P_Z_4_R_LIBELLES_SOUS_OPERATIONS_4">P_Paramétrage!$P$1862:$P$1865</definedName>
    <definedName name="P_Z_4_R_LIBELLES_SOUS_OPERATIONS_5">P_Paramétrage!$P$1862:$P$1866</definedName>
    <definedName name="P_Z_4_R_LIBELLES_SOUS_OPERATIONS_6">P_Paramétrage!$P$1862:$P$1867</definedName>
    <definedName name="P_Z_4_R_LIBELLES_SOUS_OPERATIONS_7">P_Paramétrage!$P$1862:$P$1868</definedName>
    <definedName name="P_Z_4_R_LIBELLES_SOUS_OPERATIONS_8">P_Paramétrage!$P$1862:$P$1869</definedName>
    <definedName name="P_Z_4_R_LIBELLES_SOUS_OPERATIONS_9">P_Paramétrage!$P$1862:$P$1870</definedName>
    <definedName name="P_Z_4_R_LIBELLES_UNITES">P_Paramétrage!$U$1862:$U$1866</definedName>
    <definedName name="P_Z_4_R_LIBELLES_UNITES_1">P_Paramétrage!$U$1862</definedName>
    <definedName name="P_Z_4_R_LIBELLES_UNITES_2">P_Paramétrage!$U$1862:$U$1863</definedName>
    <definedName name="P_Z_4_R_LIBELLES_UNITES_3">P_Paramétrage!$U$1862:$U$1864</definedName>
    <definedName name="P_Z_4_R_LIBELLES_UNITES_4">P_Paramétrage!$U$1862:$U$1865</definedName>
    <definedName name="P_Z_4_R_LIBELLES_UNITES_5">P_Paramétrage!$U$1862:$U$1866</definedName>
    <definedName name="P_Z_7_B_EXEMPLE_UTILISATION">P_Paramétrage!$A$2750</definedName>
    <definedName name="P_Z_7_B_INTITULE_DEPENSES_FORFAIT_STANDARD">P_Paramétrage!$B$2736</definedName>
    <definedName name="P_Z_7_N_CONSIGNE_DEPENSES_FORFAIT">P_Paramétrage!$A$2743</definedName>
    <definedName name="P_Z_7_N_CONSIGNE_DEPENSES_FORFAIT_I">P_Paramétrage!$A$2744</definedName>
    <definedName name="P_Z_7_N_EXEMPLE_COMMENTAIRE">P_Paramétrage!$K$2750</definedName>
    <definedName name="P_Z_7_N_EXEMPLE_DESCRIPTION">P_Paramétrage!$D$2750</definedName>
    <definedName name="P_Z_7_N_EXEMPLE_DONNEE">P_Paramétrage!$C$2750</definedName>
    <definedName name="P_Z_7_N_EXEMPLE_JUSTIFICATIF">P_Paramétrage!$J$2750</definedName>
    <definedName name="P_Z_7_N_EXEMPLE_MT_FORFAIT">P_Paramétrage!$H$2750</definedName>
    <definedName name="P_Z_7_N_EXEMPLE_MT_PRESENTE">P_Paramétrage!$I$2750</definedName>
    <definedName name="P_Z_7_N_EXEMPLE_POSTE">P_Paramétrage!$E$2750</definedName>
    <definedName name="P_Z_7_N_EXEMPLE_QUANTITE">P_Paramétrage!$G$2750</definedName>
    <definedName name="P_Z_7_N_EXEMPLE_SOUS_OPERATION">P_Paramétrage!$F$2750</definedName>
    <definedName name="P_Z_7_N_INTITULE_DEPENSES_FORFAIT_DEFAUT">P_Paramétrage!$B$2738</definedName>
    <definedName name="P_Z_7_N_INTITULE_DEPENSES_FORFAIT_SPECIFIQUE">P_Paramétrage!$B$2737</definedName>
    <definedName name="P_Z_7_R_FORFAIT">P_Paramétrage!$B$2755</definedName>
    <definedName name="P_Z_8_B_COLONNE_BAREME">P_Paramétrage!$C$3050</definedName>
    <definedName name="P_Z_8_B_COLONNE_BAREME_INDICATION">P_Paramétrage!$C$3053</definedName>
    <definedName name="P_Z_8_B_COLONNE_COMMENTAIRE">P_Paramétrage!$K$3050</definedName>
    <definedName name="P_Z_8_B_COLONNE_COMMENTAIRE_ACTIVE">P_Paramétrage!$K$3056</definedName>
    <definedName name="P_Z_8_B_COLONNE_COMMENTAIRE_INDICATION">P_Paramétrage!$K$3053</definedName>
    <definedName name="P_Z_8_B_COLONNE_COMMENTAIRE_OBLIGATOIRE">P_Paramétrage!$K$3057</definedName>
    <definedName name="P_Z_8_B_COLONNE_COMMENTAIRE_SI_LIBELLE_STANDARD">P_Paramétrage!$H$3137</definedName>
    <definedName name="P_Z_8_B_COLONNE_DESCRIPTION">P_Paramétrage!$B$3050</definedName>
    <definedName name="P_Z_8_B_COLONNE_DESCRIPTION_INDICATION">P_Paramétrage!$B$3053</definedName>
    <definedName name="P_Z_8_B_COLONNE_JUSTIFICATIF">P_Paramétrage!$J$3050</definedName>
    <definedName name="P_Z_8_B_COLONNE_JUSTIFICATIF_ACTIVE">P_Paramétrage!$J$3056</definedName>
    <definedName name="P_Z_8_B_COLONNE_JUSTIFICATIF_INDICATION">P_Paramétrage!$J$3053</definedName>
    <definedName name="P_Z_8_B_COLONNE_JUSTIFICATIF_OBLIGATOIRE">P_Paramétrage!$J$3057</definedName>
    <definedName name="P_Z_8_B_COLONNE_MOTIFS_INELIGIBILITE_LIBELLE_STANDARD">P_Paramétrage!$E$3137</definedName>
    <definedName name="P_Z_8_B_COLONNE_MT_ELIGIBLE_LIBELLE_STANDARD">P_Paramétrage!$D$3137</definedName>
    <definedName name="P_Z_8_B_COLONNE_MT_MAX_ACTIVE">P_Paramétrage!$B$3140</definedName>
    <definedName name="P_Z_8_B_COLONNE_MT_MAX_LIBELLE_STANDARD">P_Paramétrage!$B$3137</definedName>
    <definedName name="P_Z_8_B_COLONNE_MT_PRESENTE">P_Paramétrage!$I$3050</definedName>
    <definedName name="P_Z_8_B_COLONNE_MT_PRESENTE_INDICATION">P_Paramétrage!$I$3053</definedName>
    <definedName name="P_Z_8_B_COLONNE_MT_RAISONNABLE_LIBELLE_STANDARD">P_Paramétrage!$G$3137</definedName>
    <definedName name="P_Z_8_B_COLONNE_POSTE">P_Paramétrage!$D$3050</definedName>
    <definedName name="P_Z_8_B_COLONNE_POSTE_INDICATION">P_Paramétrage!$D$3053</definedName>
    <definedName name="P_Z_8_B_COLONNE_QT_ELIGIBLE_LIBELLE_STANDARD">P_Paramétrage!$C$3137</definedName>
    <definedName name="P_Z_8_B_COLONNE_QT_RAISONNABLE_LIBELLE_STANDARD">P_Paramétrage!$F$3137</definedName>
    <definedName name="P_Z_8_B_COLONNE_QUANTITE">P_Paramétrage!$F$3050</definedName>
    <definedName name="P_Z_8_B_COLONNE_QUANTITE_INDICATION">P_Paramétrage!$F$3053</definedName>
    <definedName name="P_Z_8_B_COLONNE_SOUS_OPERATION">P_Paramétrage!$E$3050</definedName>
    <definedName name="P_Z_8_B_COLONNE_SOUS_OPERATION_INDICATION">P_Paramétrage!$E$3053</definedName>
    <definedName name="P_Z_8_B_COLONNE_UNITE">P_Paramétrage!$G$3050</definedName>
    <definedName name="P_Z_8_B_COLONNE_UNITE_INDICATION">P_Paramétrage!$G$3053</definedName>
    <definedName name="P_Z_8_B_COLONNE_VALEUR_BAREME">P_Paramétrage!$H$3050</definedName>
    <definedName name="P_Z_8_B_COLONNE_VALEUR_BAREME_INDICATION">P_Paramétrage!$H$3053</definedName>
    <definedName name="P_Z_8_B_EXEMPLE_UTILISATION">P_Paramétrage!$A$3131</definedName>
    <definedName name="P_Z_8_B_INTITULE_DEPENSES_BAREMES_STANDARD">P_Paramétrage!$B$3036</definedName>
    <definedName name="P_Z_8_B_UFD">P_Paramétrage!$C$3062</definedName>
    <definedName name="P_Z_8_B_ULD">P_Paramétrage!$A$3062</definedName>
    <definedName name="P_Z_8_B_UTILISATION_FILTRE_POSTES">P_Paramétrage!$H$3062</definedName>
    <definedName name="P_Z_8_B_UTILISATION_FILTRE_SOUS_OPERATIONS">P_Paramétrage!$M$3062</definedName>
    <definedName name="P_Z_8_N_COLONNE_BAREME_INDICATION_SPECIFIQUE">P_Paramétrage!$C$3054</definedName>
    <definedName name="P_Z_8_N_COLONNE_BAREME_INDICATION_STANDARD">P_Paramétrage!$C$3055</definedName>
    <definedName name="P_Z_8_N_COLONNE_BAREME_SPECIFIQUE">P_Paramétrage!$C$3051</definedName>
    <definedName name="P_Z_8_N_COLONNE_BAREME_STANDARD">P_Paramétrage!$C$3052</definedName>
    <definedName name="P_Z_8_N_COLONNE_COMMENTAIRE_INDICATION_SPECIFIQUE">P_Paramétrage!$K$3054</definedName>
    <definedName name="P_Z_8_N_COLONNE_COMMENTAIRE_INDICATION_STANDARD">P_Paramétrage!$K$3055</definedName>
    <definedName name="P_Z_8_N_COLONNE_COMMENTAIRE_SI_LIBELLE_DEFAUT">P_Paramétrage!$H$3139</definedName>
    <definedName name="P_Z_8_N_COLONNE_COMMENTAIRE_SI_LIBELLE_SPECIFIQUE">P_Paramétrage!$H$3138</definedName>
    <definedName name="P_Z_8_N_COLONNE_COMMENTAIRE_SPECIFIQUE">P_Paramétrage!$K$3051</definedName>
    <definedName name="P_Z_8_N_COLONNE_COMMENTAIRE_STANDARD">P_Paramétrage!$K$3052</definedName>
    <definedName name="P_Z_8_N_COLONNE_DESCRIPTION_INDICATION_SPECIFIQUE">P_Paramétrage!$B$3054</definedName>
    <definedName name="P_Z_8_N_COLONNE_DESCRIPTION_INDICATION_STANDARD">P_Paramétrage!$B$3055</definedName>
    <definedName name="P_Z_8_N_COLONNE_DESCRIPTION_SPECIFIQUE">P_Paramétrage!$B$3051</definedName>
    <definedName name="P_Z_8_N_COLONNE_DESCRIPTION_STANDARD">P_Paramétrage!$B$3052</definedName>
    <definedName name="P_Z_8_N_COLONNE_JUSTIFICATIF_INDICATION_SPECIFIQUE">P_Paramétrage!$J$3054</definedName>
    <definedName name="P_Z_8_N_COLONNE_JUSTIFICATIF_INDICATION_STANDARD">P_Paramétrage!$J$3055</definedName>
    <definedName name="P_Z_8_N_COLONNE_JUSTIFICATIF_SPECIFIQUE">P_Paramétrage!$J$3051</definedName>
    <definedName name="P_Z_8_N_COLONNE_JUSTIFICATIF_STANDARD">P_Paramétrage!$J$3052</definedName>
    <definedName name="P_Z_8_N_COLONNE_MOTIFS_INELIGIBILITE_LIBELLE_DEFAUT">P_Paramétrage!$E$3139</definedName>
    <definedName name="P_Z_8_N_COLONNE_MOTIFS_INELIGIBILITE_LIBELLE_SPECIFIQUE">P_Paramétrage!$E$3138</definedName>
    <definedName name="P_Z_8_N_COLONNE_MT_ELIGIBLE_LIBELLE_DEFAUT">P_Paramétrage!$D$3139</definedName>
    <definedName name="P_Z_8_N_COLONNE_MT_ELIGIBLE_LIBELLE_SPECIFIQUE">P_Paramétrage!$D$3138</definedName>
    <definedName name="P_Z_8_N_COLONNE_MT_MAX_LIBELLE_DEFAUT">P_Paramétrage!$B$3139</definedName>
    <definedName name="P_Z_8_N_COLONNE_MT_MAX_LIBELLE_SPECIFIQUE">P_Paramétrage!$B$3138</definedName>
    <definedName name="P_Z_8_N_COLONNE_MT_PRESENTE_INDICATION_SPECIFIQUE">P_Paramétrage!$I$3054</definedName>
    <definedName name="P_Z_8_N_COLONNE_MT_PRESENTE_INDICATION_STANDARD">P_Paramétrage!$I$3055</definedName>
    <definedName name="P_Z_8_N_COLONNE_MT_PRESENTE_SPECIFIQUE">P_Paramétrage!$I$3051</definedName>
    <definedName name="P_Z_8_N_COLONNE_MT_PRESENTE_STANDARD">P_Paramétrage!$I$3052</definedName>
    <definedName name="P_Z_8_N_COLONNE_MT_RAISONNABLE_LIBELLE_DEFAUT">P_Paramétrage!$G$3139</definedName>
    <definedName name="P_Z_8_N_COLONNE_MT_RAISONNABLE_LIBELLE_SPECIFIQUE">P_Paramétrage!$G$3138</definedName>
    <definedName name="P_Z_8_N_COLONNE_POSTE_INDICATION_SPECIFIQUE">P_Paramétrage!$D$3054</definedName>
    <definedName name="P_Z_8_N_COLONNE_POSTE_INDICATION_STANDARD">P_Paramétrage!$D$3055</definedName>
    <definedName name="P_Z_8_N_COLONNE_POSTE_SPECIFIQUE">P_Paramétrage!$D$3051</definedName>
    <definedName name="P_Z_8_N_COLONNE_POSTE_STANDARD">P_Paramétrage!$D$3052</definedName>
    <definedName name="P_Z_8_N_COLONNE_QT_ELIGIBLE_LIBELLE_DEFAUT">P_Paramétrage!$C$3139</definedName>
    <definedName name="P_Z_8_N_COLONNE_QT_ELIGIBLE_LIBELLE_SPECIFIQUE">P_Paramétrage!$C$3138</definedName>
    <definedName name="P_Z_8_N_COLONNE_QT_RAISONNABLE_LIBELLE_DEFAUT">P_Paramétrage!$F$3139</definedName>
    <definedName name="P_Z_8_N_COLONNE_QT_RAISONNABLE_LIBELLE_SPECIFIQUE">P_Paramétrage!$F$3138</definedName>
    <definedName name="P_Z_8_N_COLONNE_QUANTITE_INDICATION_SPECIFIQUE">P_Paramétrage!$F$3054</definedName>
    <definedName name="P_Z_8_N_COLONNE_QUANTITE_INDICATION_STANDARD">P_Paramétrage!$F$3055</definedName>
    <definedName name="P_Z_8_N_COLONNE_QUANTITE_SPECIFIQUE">P_Paramétrage!$F$3051</definedName>
    <definedName name="P_Z_8_N_COLONNE_QUANTITE_STANDARD">P_Paramétrage!$F$3052</definedName>
    <definedName name="P_Z_8_N_COLONNE_SOUS_OPERATION_INDICATION_SPECIFIQUE">P_Paramétrage!$E$3054</definedName>
    <definedName name="P_Z_8_N_COLONNE_SOUS_OPERATION_INDICATION_STANDARD">P_Paramétrage!$E$3055</definedName>
    <definedName name="P_Z_8_N_COLONNE_SOUS_OPERATION_SPECIFIQUE">P_Paramétrage!$E$3051</definedName>
    <definedName name="P_Z_8_N_COLONNE_SOUS_OPERATION_STANDARD">P_Paramétrage!$E$3052</definedName>
    <definedName name="P_Z_8_N_COLONNE_UNITE_INDICATION_SPECIFIQUE">P_Paramétrage!$G$3054</definedName>
    <definedName name="P_Z_8_N_COLONNE_UNITE_INDICATION_STANDARD">P_Paramétrage!$G$3055</definedName>
    <definedName name="P_Z_8_N_COLONNE_UNITE_SPECIFIQUE">P_Paramétrage!$G$3051</definedName>
    <definedName name="P_Z_8_N_COLONNE_UNITE_STANDARD">P_Paramétrage!$G$3052</definedName>
    <definedName name="P_Z_8_N_COLONNE_VALEUR_BAREME_INDICATION_SPECIFIQUE">P_Paramétrage!$H$3054</definedName>
    <definedName name="P_Z_8_N_COLONNE_VALEUR_BAREME_INDICATION_STANDARD">P_Paramétrage!$H$3055</definedName>
    <definedName name="P_Z_8_N_COLONNE_VALEUR_BAREME_SPECIFIQUE">P_Paramétrage!$H$3051</definedName>
    <definedName name="P_Z_8_N_COLONNE_VALEUR_BAREME_STANDARD">P_Paramétrage!$H$3052</definedName>
    <definedName name="P_Z_8_N_CONSIGNE_DEPENSES_BAREMES">P_Paramétrage!$A$3043</definedName>
    <definedName name="P_Z_8_N_CONSIGNE_DEPENSES_BAREMES_I">P_Paramétrage!$A$3044</definedName>
    <definedName name="P_Z_8_N_EXEMPLE_BAREME">P_Paramétrage!$E$3131</definedName>
    <definedName name="P_Z_8_N_EXEMPLE_COMMENTAIRE">P_Paramétrage!$M$3131</definedName>
    <definedName name="P_Z_8_N_EXEMPLE_DESCRIPTION">P_Paramétrage!$D$3131</definedName>
    <definedName name="P_Z_8_N_EXEMPLE_DONNEES">P_Paramétrage!$D$3131:$M$3131</definedName>
    <definedName name="P_Z_8_N_EXEMPLE_JUSTIFICATIF">P_Paramétrage!$L$3131</definedName>
    <definedName name="P_Z_8_N_EXEMPLE_MT_PRESENTE">P_Paramétrage!$K$3131</definedName>
    <definedName name="P_Z_8_N_EXEMPLE_POSTE">P_Paramétrage!$F$3131</definedName>
    <definedName name="P_Z_8_N_EXEMPLE_QUANTITE">P_Paramétrage!$H$3131</definedName>
    <definedName name="P_Z_8_N_EXEMPLE_SOUS_OPERATION">P_Paramétrage!$G$3131</definedName>
    <definedName name="P_Z_8_N_EXEMPLE_UNITE">P_Paramétrage!$I$3131</definedName>
    <definedName name="P_Z_8_N_EXEMPLE_VALEUR_BAREME">P_Paramétrage!$J$3131</definedName>
    <definedName name="P_Z_8_N_INTITULE_DEPENSES_BAREMES_DEFAUT">P_Paramétrage!$B$3038</definedName>
    <definedName name="P_Z_8_N_INTITULE_DEPENSES_BAREMES_SPECIFIQUE">P_Paramétrage!$B$3037</definedName>
    <definedName name="P_Z_8_R_LIBELLES_CODES_BAREMES">P_Paramétrage!$B$3086:$B$3125</definedName>
    <definedName name="P_Z_8_R_LIBELLES_CODES_BAREMES_1">P_Paramétrage!$B$3086</definedName>
    <definedName name="P_Z_8_R_LIBELLES_CODES_BAREMES_10">P_Paramétrage!$B$3086:$B$3095</definedName>
    <definedName name="P_Z_8_R_LIBELLES_CODES_BAREMES_11">P_Paramétrage!$B$3086:$B$3096</definedName>
    <definedName name="P_Z_8_R_LIBELLES_CODES_BAREMES_12">P_Paramétrage!$B$3086:$B$3097</definedName>
    <definedName name="P_Z_8_R_LIBELLES_CODES_BAREMES_13">P_Paramétrage!$B$3086:$B$3098</definedName>
    <definedName name="P_Z_8_R_LIBELLES_CODES_BAREMES_14">P_Paramétrage!$B$3086:$B$3099</definedName>
    <definedName name="P_Z_8_R_LIBELLES_CODES_BAREMES_15">P_Paramétrage!$B$3086:$B$3100</definedName>
    <definedName name="P_Z_8_R_LIBELLES_CODES_BAREMES_16">P_Paramétrage!$B$3086:$B$3101</definedName>
    <definedName name="P_Z_8_R_LIBELLES_CODES_BAREMES_17">P_Paramétrage!$B$3086:$B$3102</definedName>
    <definedName name="P_Z_8_R_LIBELLES_CODES_BAREMES_18">P_Paramétrage!$B$3086:$B$3103</definedName>
    <definedName name="P_Z_8_R_LIBELLES_CODES_BAREMES_19">P_Paramétrage!$B$3086:$B$3104</definedName>
    <definedName name="P_Z_8_R_LIBELLES_CODES_BAREMES_2">P_Paramétrage!$B$3086:$B$3087</definedName>
    <definedName name="P_Z_8_R_LIBELLES_CODES_BAREMES_20">P_Paramétrage!$B$3086:$B$3105</definedName>
    <definedName name="P_Z_8_R_LIBELLES_CODES_BAREMES_21">P_Paramétrage!$B$3086:$B$3106</definedName>
    <definedName name="P_Z_8_R_LIBELLES_CODES_BAREMES_22">P_Paramétrage!$B$3086:$B$3107</definedName>
    <definedName name="P_Z_8_R_LIBELLES_CODES_BAREMES_23">P_Paramétrage!$B$3086:$B$3108</definedName>
    <definedName name="P_Z_8_R_LIBELLES_CODES_BAREMES_24">P_Paramétrage!$B$3086:$B$3109</definedName>
    <definedName name="P_Z_8_R_LIBELLES_CODES_BAREMES_25">P_Paramétrage!$B$3086:$B$3110</definedName>
    <definedName name="P_Z_8_R_LIBELLES_CODES_BAREMES_26">P_Paramétrage!$B$3086:$B$3111</definedName>
    <definedName name="P_Z_8_R_LIBELLES_CODES_BAREMES_27">P_Paramétrage!$B$3086:$B$3112</definedName>
    <definedName name="P_Z_8_R_LIBELLES_CODES_BAREMES_28">P_Paramétrage!$B$3086:$B$3113</definedName>
    <definedName name="P_Z_8_R_LIBELLES_CODES_BAREMES_29">P_Paramétrage!$B$3086:$B$3114</definedName>
    <definedName name="P_Z_8_R_LIBELLES_CODES_BAREMES_3">P_Paramétrage!$B$3086:$B$3088</definedName>
    <definedName name="P_Z_8_R_LIBELLES_CODES_BAREMES_30">P_Paramétrage!$B$3086:$B$3115</definedName>
    <definedName name="P_Z_8_R_LIBELLES_CODES_BAREMES_31">P_Paramétrage!$B$3086:$B$3116</definedName>
    <definedName name="P_Z_8_R_LIBELLES_CODES_BAREMES_32">P_Paramétrage!$B$3086:$B$3117</definedName>
    <definedName name="P_Z_8_R_LIBELLES_CODES_BAREMES_33">P_Paramétrage!$B$3086:$B$3118</definedName>
    <definedName name="P_Z_8_R_LIBELLES_CODES_BAREMES_34">P_Paramétrage!$B$3086:$B$3119</definedName>
    <definedName name="P_Z_8_R_LIBELLES_CODES_BAREMES_35">P_Paramétrage!$B$3086:$B$3120</definedName>
    <definedName name="P_Z_8_R_LIBELLES_CODES_BAREMES_36">P_Paramétrage!$B$3086:$B$3121</definedName>
    <definedName name="P_Z_8_R_LIBELLES_CODES_BAREMES_37">P_Paramétrage!$B$3086:$B$3122</definedName>
    <definedName name="P_Z_8_R_LIBELLES_CODES_BAREMES_38">P_Paramétrage!$B$3086:$B$3123</definedName>
    <definedName name="P_Z_8_R_LIBELLES_CODES_BAREMES_39">P_Paramétrage!$B$3086:$B$3124</definedName>
    <definedName name="P_Z_8_R_LIBELLES_CODES_BAREMES_4">P_Paramétrage!$B$3086:$B$3089</definedName>
    <definedName name="P_Z_8_R_LIBELLES_CODES_BAREMES_40">P_Paramétrage!$B$3086:$B$3125</definedName>
    <definedName name="P_Z_8_R_LIBELLES_CODES_BAREMES_5">P_Paramétrage!$B$3086:$B$3090</definedName>
    <definedName name="P_Z_8_R_LIBELLES_CODES_BAREMES_6">P_Paramétrage!$B$3086:$B$3091</definedName>
    <definedName name="P_Z_8_R_LIBELLES_CODES_BAREMES_7">P_Paramétrage!$B$3086:$B$3092</definedName>
    <definedName name="P_Z_8_R_LIBELLES_CODES_BAREMES_8">P_Paramétrage!$B$3086:$B$3093</definedName>
    <definedName name="P_Z_8_R_LIBELLES_CODES_BAREMES_9">P_Paramétrage!$B$3086:$B$3094</definedName>
    <definedName name="P_Z_8_R_LIBELLES_DESCRIPTIONS">P_Paramétrage!$F$3062:$F$3081</definedName>
    <definedName name="P_Z_8_R_LIBELLES_DESCRIPTIONS_1">P_Paramétrage!$F$3062</definedName>
    <definedName name="P_Z_8_R_LIBELLES_DESCRIPTIONS_10">P_Paramétrage!$F$3062:$F$3071</definedName>
    <definedName name="P_Z_8_R_LIBELLES_DESCRIPTIONS_11">P_Paramétrage!$F$3062:$F$3072</definedName>
    <definedName name="P_Z_8_R_LIBELLES_DESCRIPTIONS_12">P_Paramétrage!$F$3062:$F$3073</definedName>
    <definedName name="P_Z_8_R_LIBELLES_DESCRIPTIONS_13">P_Paramétrage!$F$3062:$F$3074</definedName>
    <definedName name="P_Z_8_R_LIBELLES_DESCRIPTIONS_14">P_Paramétrage!$F$3062:$F$3075</definedName>
    <definedName name="P_Z_8_R_LIBELLES_DESCRIPTIONS_15">P_Paramétrage!$F$3062:$F$3076</definedName>
    <definedName name="P_Z_8_R_LIBELLES_DESCRIPTIONS_16">P_Paramétrage!$F$3062:$F$3077</definedName>
    <definedName name="P_Z_8_R_LIBELLES_DESCRIPTIONS_17">P_Paramétrage!$F$3062:$F$3078</definedName>
    <definedName name="P_Z_8_R_LIBELLES_DESCRIPTIONS_18">P_Paramétrage!$F$3062:$F$3079</definedName>
    <definedName name="P_Z_8_R_LIBELLES_DESCRIPTIONS_19">P_Paramétrage!$F$3062:$F$3080</definedName>
    <definedName name="P_Z_8_R_LIBELLES_DESCRIPTIONS_2">P_Paramétrage!$F$3062:$F$3063</definedName>
    <definedName name="P_Z_8_R_LIBELLES_DESCRIPTIONS_20">P_Paramétrage!$F$3062:$F$3081</definedName>
    <definedName name="P_Z_8_R_LIBELLES_DESCRIPTIONS_3">P_Paramétrage!$F$3062:$F$3064</definedName>
    <definedName name="P_Z_8_R_LIBELLES_DESCRIPTIONS_4">P_Paramétrage!$F$3062:$F$3065</definedName>
    <definedName name="P_Z_8_R_LIBELLES_DESCRIPTIONS_5">P_Paramétrage!$F$3062:$F$3066</definedName>
    <definedName name="P_Z_8_R_LIBELLES_DESCRIPTIONS_6">P_Paramétrage!$F$3062:$F$3067</definedName>
    <definedName name="P_Z_8_R_LIBELLES_DESCRIPTIONS_7">P_Paramétrage!$F$3062:$F$3068</definedName>
    <definedName name="P_Z_8_R_LIBELLES_DESCRIPTIONS_8">P_Paramétrage!$F$3062:$F$3069</definedName>
    <definedName name="P_Z_8_R_LIBELLES_DESCRIPTIONS_9">P_Paramétrage!$F$3062:$F$3070</definedName>
    <definedName name="P_Z_8_R_LIBELLES_POSTES">P_Paramétrage!$K$3062:$K$3081</definedName>
    <definedName name="P_Z_8_R_LIBELLES_POSTES_1">P_Paramétrage!$K$3062</definedName>
    <definedName name="P_Z_8_R_LIBELLES_POSTES_10">P_Paramétrage!$K$3062:$K$3071</definedName>
    <definedName name="P_Z_8_R_LIBELLES_POSTES_11">P_Paramétrage!$K$3062:$K$3072</definedName>
    <definedName name="P_Z_8_R_LIBELLES_POSTES_12">P_Paramétrage!$K$3062:$K$3073</definedName>
    <definedName name="P_Z_8_R_LIBELLES_POSTES_13">P_Paramétrage!$K$3062:$K$3074</definedName>
    <definedName name="P_Z_8_R_LIBELLES_POSTES_14">P_Paramétrage!$K$3062:$K$3075</definedName>
    <definedName name="P_Z_8_R_LIBELLES_POSTES_15">P_Paramétrage!$K$3062:$K$3076</definedName>
    <definedName name="P_Z_8_R_LIBELLES_POSTES_16">P_Paramétrage!$K$3062:$K$3077</definedName>
    <definedName name="P_Z_8_R_LIBELLES_POSTES_17">P_Paramétrage!$K$3062:$K$3078</definedName>
    <definedName name="P_Z_8_R_LIBELLES_POSTES_18">P_Paramétrage!$K$3062:$K$3079</definedName>
    <definedName name="P_Z_8_R_LIBELLES_POSTES_19">P_Paramétrage!$K$3062:$K$3080</definedName>
    <definedName name="P_Z_8_R_LIBELLES_POSTES_2">P_Paramétrage!$K$3062:$K$3063</definedName>
    <definedName name="P_Z_8_R_LIBELLES_POSTES_20">P_Paramétrage!$K$3062:$K$3081</definedName>
    <definedName name="P_Z_8_R_LIBELLES_POSTES_3">P_Paramétrage!$K$3062:$K$3064</definedName>
    <definedName name="P_Z_8_R_LIBELLES_POSTES_4">P_Paramétrage!$K$3062:$K$3065</definedName>
    <definedName name="P_Z_8_R_LIBELLES_POSTES_5">P_Paramétrage!$K$3062:$K$3066</definedName>
    <definedName name="P_Z_8_R_LIBELLES_POSTES_6">P_Paramétrage!$K$3062:$K$3067</definedName>
    <definedName name="P_Z_8_R_LIBELLES_POSTES_7">P_Paramétrage!$K$3062:$K$3068</definedName>
    <definedName name="P_Z_8_R_LIBELLES_POSTES_8">P_Paramétrage!$K$3062:$K$3069</definedName>
    <definedName name="P_Z_8_R_LIBELLES_POSTES_9">P_Paramétrage!$K$3062:$K$3070</definedName>
    <definedName name="P_Z_8_R_LIBELLES_SOUS_OPERATIONS">P_Paramétrage!$P$3062:$P$3081</definedName>
    <definedName name="P_Z_8_R_LIBELLES_SOUS_OPERATIONS_1">P_Paramétrage!$P$3062</definedName>
    <definedName name="P_Z_8_R_LIBELLES_SOUS_OPERATIONS_10">P_Paramétrage!$P$3062:$P$3071</definedName>
    <definedName name="P_Z_8_R_LIBELLES_SOUS_OPERATIONS_11">P_Paramétrage!$P$3062:$P$3072</definedName>
    <definedName name="P_Z_8_R_LIBELLES_SOUS_OPERATIONS_12">P_Paramétrage!$P$3062:$P$3073</definedName>
    <definedName name="P_Z_8_R_LIBELLES_SOUS_OPERATIONS_13">P_Paramétrage!$P$3062:$P$3074</definedName>
    <definedName name="P_Z_8_R_LIBELLES_SOUS_OPERATIONS_14">P_Paramétrage!$P$3062:$P$3075</definedName>
    <definedName name="P_Z_8_R_LIBELLES_SOUS_OPERATIONS_15">P_Paramétrage!$P$3062:$P$3076</definedName>
    <definedName name="P_Z_8_R_LIBELLES_SOUS_OPERATIONS_16">P_Paramétrage!$P$3062:$P$3077</definedName>
    <definedName name="P_Z_8_R_LIBELLES_SOUS_OPERATIONS_17">P_Paramétrage!$P$3062:$P$3078</definedName>
    <definedName name="P_Z_8_R_LIBELLES_SOUS_OPERATIONS_18">P_Paramétrage!$P$3062:$P$3079</definedName>
    <definedName name="P_Z_8_R_LIBELLES_SOUS_OPERATIONS_19">P_Paramétrage!$P$3062:$P$3080</definedName>
    <definedName name="P_Z_8_R_LIBELLES_SOUS_OPERATIONS_2">P_Paramétrage!$P$3062:$P$3063</definedName>
    <definedName name="P_Z_8_R_LIBELLES_SOUS_OPERATIONS_20">P_Paramétrage!$P$3062:$P$3081</definedName>
    <definedName name="P_Z_8_R_LIBELLES_SOUS_OPERATIONS_3">P_Paramétrage!$P$3062:$P$3064</definedName>
    <definedName name="P_Z_8_R_LIBELLES_SOUS_OPERATIONS_4">P_Paramétrage!$P$3062:$P$3065</definedName>
    <definedName name="P_Z_8_R_LIBELLES_SOUS_OPERATIONS_5">P_Paramétrage!$P$3062:$P$3066</definedName>
    <definedName name="P_Z_8_R_LIBELLES_SOUS_OPERATIONS_6">P_Paramétrage!$P$3062:$P$3067</definedName>
    <definedName name="P_Z_8_R_LIBELLES_SOUS_OPERATIONS_7">P_Paramétrage!$P$3062:$P$3068</definedName>
    <definedName name="P_Z_8_R_LIBELLES_SOUS_OPERATIONS_8">P_Paramétrage!$P$3062:$P$3069</definedName>
    <definedName name="P_Z_8_R_LIBELLES_SOUS_OPERATIONS_9">P_Paramétrage!$P$3062:$P$3070</definedName>
    <definedName name="P_Z_F_B_TYPE_1_ACTIVE">P_Paramétrage!$C$356</definedName>
    <definedName name="P_Z_F_B_TYPE_10_ACTIVE">P_Paramétrage!$C$365</definedName>
    <definedName name="P_Z_F_B_TYPE_11_ACTIVE">P_Paramétrage!$C$366</definedName>
    <definedName name="P_Z_F_B_TYPE_12_ACTIVE">P_Paramétrage!$C$367</definedName>
    <definedName name="P_Z_F_B_TYPE_13_ACTIVE">P_Paramétrage!$C$368</definedName>
    <definedName name="P_Z_F_B_TYPE_2_ACTIVE">P_Paramétrage!$C$357</definedName>
    <definedName name="P_Z_F_B_TYPE_3_ACTIVE">P_Paramétrage!$C$358</definedName>
    <definedName name="P_Z_F_B_TYPE_4_ACTIVE">P_Paramétrage!$C$359</definedName>
    <definedName name="P_Z_F_B_TYPE_5_ACTIVE">P_Paramétrage!$C$360</definedName>
    <definedName name="P_Z_F_B_TYPE_6_ACTIVE">P_Paramétrage!$C$361</definedName>
    <definedName name="P_Z_F_B_TYPE_7_ACTIVE">P_Paramétrage!$C$362</definedName>
    <definedName name="P_Z_F_B_TYPE_8_ACTIVE">P_Paramétrage!$C$363</definedName>
    <definedName name="P_Z_F_B_TYPE_9_ACTIVE">P_Paramétrage!$C$364</definedName>
    <definedName name="P_Z_F_N_CODE_INTERVENTION">P_Paramétrage!$B$335</definedName>
    <definedName name="P_Z_F_N_CODE_VERSION">P_Paramétrage!$B$334</definedName>
    <definedName name="P_Z_F_N_CONSIGNES_UTILISATION">P_Paramétrage!$A$341</definedName>
    <definedName name="P_Z_F_N_CONSIGNES_UTILISATION_FIN">P_Paramétrage!$A$345</definedName>
    <definedName name="P_Z_F_N_LIBELLE_DISPOSITIF">P_Paramétrage!$B$336</definedName>
    <definedName name="P_Z_F_N_RAPPELS">P_Paramétrage!$A$350</definedName>
    <definedName name="P_Z_G_R_G_BOOLEEN">P_Paramétrage!$A$89:$A$90</definedName>
    <definedName name="P_Z_G_R_G_BOOLEEN_NON">P_Paramétrage!$A$90</definedName>
    <definedName name="P_Z_G_R_G_BOOLEEN_OUI">P_Paramétrage!$A$89</definedName>
    <definedName name="P_Z_G_R_G_INTERVENTIONS_PSN">P_Paramétrage!$D$89:$D$115</definedName>
    <definedName name="P_Z_G_R_G_NB_CATEGORIES">P_Paramétrage!$B$89:$B$108</definedName>
    <definedName name="P_Z_G_R_G_NB_LOGOS_FINANCEURS">P_Paramétrage!$C$89:$C$96</definedName>
    <definedName name="_xlnm.Print_Area" localSheetId="3">'Dépenses auto-construction'!$B$1:$J$608</definedName>
    <definedName name="_xlnm.Print_Area" localSheetId="5">'Dépenses de rémunération'!$B$1:$N$608</definedName>
    <definedName name="_xlnm.Print_Area" localSheetId="9">'Dépenses de rémunération CU'!$B$1:$M$608</definedName>
    <definedName name="_xlnm.Print_Area" localSheetId="13">'Dépenses forfaitaire'!$B$1:$J$608</definedName>
    <definedName name="_xlnm.Print_Area" localSheetId="7">'Dépenses sur barèmes'!$B$1:$L$608</definedName>
    <definedName name="_xlnm.Print_Area" localSheetId="1">'Dépenses sur devis'!$B$1:$V$608</definedName>
    <definedName name="_xlnm.Print_Area" localSheetId="4">'I_Dépenses auto-construction'!$B$1:$N$608</definedName>
    <definedName name="_xlnm.Print_Area" localSheetId="6">'I_Dépenses de rémunération'!$B$1:$T$608</definedName>
    <definedName name="_xlnm.Print_Area" localSheetId="10">'I_Dépenses de rémunération CU'!$B$1:$Q$608</definedName>
    <definedName name="_xlnm.Print_Area" localSheetId="14">'I_Dépenses forfaitaire'!$B$1:$L$608</definedName>
    <definedName name="_xlnm.Print_Area" localSheetId="8">'I_Dépenses sur barèmes'!$B$1:$P$608</definedName>
    <definedName name="_xlnm.Print_Area" localSheetId="2">'I_Dépenses sur devis'!$B$1:$AB$608</definedName>
    <definedName name="_xlnm.Print_Area" localSheetId="16">I_Recettes!$B$1:$H$23</definedName>
    <definedName name="_xlnm.Print_Area" localSheetId="18">I_Synthèse!$B$1:$J$25</definedName>
    <definedName name="_xlnm.Print_Area" localSheetId="20">I_Synthese_Poste_SousOp!$A$1:$P$27</definedName>
    <definedName name="_xlnm.Print_Area" localSheetId="19">I_Synthese_SousOp_Poste!$A$1:$P$27</definedName>
    <definedName name="_xlnm.Print_Area" localSheetId="0">Notice!$B$1:$X$32</definedName>
    <definedName name="_xlnm.Print_Area" localSheetId="15">Recettes!$B$1:$F$23</definedName>
    <definedName name="_xlnm.Print_Area" localSheetId="17">Synthèse!$B$1:$F$25</definedName>
    <definedName name="zz">P_Paramétrage!$Q:$Q</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16" l="1"/>
  <c r="F9" i="7"/>
  <c r="F10" i="7"/>
  <c r="F11" i="7"/>
  <c r="F12" i="7"/>
  <c r="F13" i="7"/>
  <c r="F14" i="7"/>
  <c r="F15" i="7"/>
  <c r="J1596" i="2"/>
  <c r="D5" i="15" l="1"/>
  <c r="D9" i="16" l="1"/>
  <c r="D9" i="12"/>
  <c r="H8" i="22"/>
  <c r="F8" i="22"/>
  <c r="I10" i="22" l="1"/>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3" i="22"/>
  <c r="I74" i="22"/>
  <c r="I75" i="22"/>
  <c r="I76" i="22"/>
  <c r="I77" i="22"/>
  <c r="I78" i="22"/>
  <c r="I79" i="22"/>
  <c r="I80" i="22"/>
  <c r="I81" i="22"/>
  <c r="I82" i="22"/>
  <c r="F9" i="22"/>
  <c r="I8" i="22" l="1"/>
  <c r="L8" i="22"/>
  <c r="B3" i="3" l="1"/>
  <c r="F8" i="7" l="1"/>
  <c r="G8" i="22" l="1"/>
  <c r="G9" i="22"/>
  <c r="I9" i="22"/>
  <c r="H607" i="22" l="1"/>
  <c r="G607" i="22"/>
  <c r="H606" i="22"/>
  <c r="G606" i="22"/>
  <c r="H605" i="22"/>
  <c r="G605" i="22"/>
  <c r="H604" i="22"/>
  <c r="G604" i="22"/>
  <c r="H603" i="22"/>
  <c r="G603" i="22"/>
  <c r="H602" i="22"/>
  <c r="G602" i="22"/>
  <c r="H601" i="22"/>
  <c r="G601" i="22"/>
  <c r="H600" i="22"/>
  <c r="G600" i="22"/>
  <c r="H599" i="22"/>
  <c r="G599" i="22"/>
  <c r="H598" i="22"/>
  <c r="G598" i="22"/>
  <c r="H597" i="22"/>
  <c r="G597" i="22"/>
  <c r="H596" i="22"/>
  <c r="G596" i="22"/>
  <c r="H595" i="22"/>
  <c r="G595" i="22"/>
  <c r="H594" i="22"/>
  <c r="G594" i="22"/>
  <c r="H593" i="22"/>
  <c r="G593" i="22"/>
  <c r="H592" i="22"/>
  <c r="G592" i="22"/>
  <c r="H591" i="22"/>
  <c r="G591" i="22"/>
  <c r="H590" i="22"/>
  <c r="G590" i="22"/>
  <c r="H589" i="22"/>
  <c r="G589" i="22"/>
  <c r="H588" i="22"/>
  <c r="G588" i="22"/>
  <c r="H587" i="22"/>
  <c r="G587" i="22"/>
  <c r="H586" i="22"/>
  <c r="G586" i="22"/>
  <c r="H585" i="22"/>
  <c r="G585" i="22"/>
  <c r="H584" i="22"/>
  <c r="G584" i="22"/>
  <c r="H583" i="22"/>
  <c r="G583" i="22"/>
  <c r="H582" i="22"/>
  <c r="G582" i="22"/>
  <c r="H581" i="22"/>
  <c r="G581" i="22"/>
  <c r="H580" i="22"/>
  <c r="G580" i="22"/>
  <c r="H579" i="22"/>
  <c r="G579" i="22"/>
  <c r="H578" i="22"/>
  <c r="G578" i="22"/>
  <c r="H577" i="22"/>
  <c r="G577" i="22"/>
  <c r="H576" i="22"/>
  <c r="G576" i="22"/>
  <c r="H575" i="22"/>
  <c r="G575" i="22"/>
  <c r="H574" i="22"/>
  <c r="G574" i="22"/>
  <c r="H573" i="22"/>
  <c r="G573" i="22"/>
  <c r="H572" i="22"/>
  <c r="G572" i="22"/>
  <c r="H571" i="22"/>
  <c r="G571" i="22"/>
  <c r="H570" i="22"/>
  <c r="G570" i="22"/>
  <c r="H569" i="22"/>
  <c r="G569" i="22"/>
  <c r="H568" i="22"/>
  <c r="G568" i="22"/>
  <c r="H567" i="22"/>
  <c r="G567" i="22"/>
  <c r="H566" i="22"/>
  <c r="G566" i="22"/>
  <c r="H565" i="22"/>
  <c r="G565" i="22"/>
  <c r="H564" i="22"/>
  <c r="G564" i="22"/>
  <c r="H563" i="22"/>
  <c r="G563" i="22"/>
  <c r="H562" i="22"/>
  <c r="G562" i="22"/>
  <c r="H561" i="22"/>
  <c r="G561" i="22"/>
  <c r="H560" i="22"/>
  <c r="G560" i="22"/>
  <c r="H559" i="22"/>
  <c r="G559" i="22"/>
  <c r="H558" i="22"/>
  <c r="G558" i="22"/>
  <c r="H557" i="22"/>
  <c r="G557" i="22"/>
  <c r="H556" i="22"/>
  <c r="G556" i="22"/>
  <c r="H555" i="22"/>
  <c r="G555" i="22"/>
  <c r="H554" i="22"/>
  <c r="G554" i="22"/>
  <c r="H553" i="22"/>
  <c r="G553" i="22"/>
  <c r="H552" i="22"/>
  <c r="G552" i="22"/>
  <c r="H551" i="22"/>
  <c r="G551" i="22"/>
  <c r="H550" i="22"/>
  <c r="G550" i="22"/>
  <c r="H549" i="22"/>
  <c r="G549" i="22"/>
  <c r="H548" i="22"/>
  <c r="G548" i="22"/>
  <c r="H547" i="22"/>
  <c r="G547" i="22"/>
  <c r="H546" i="22"/>
  <c r="G546" i="22"/>
  <c r="H545" i="22"/>
  <c r="G545" i="22"/>
  <c r="H544" i="22"/>
  <c r="G544" i="22"/>
  <c r="H543" i="22"/>
  <c r="G543" i="22"/>
  <c r="H542" i="22"/>
  <c r="G542" i="22"/>
  <c r="H541" i="22"/>
  <c r="G541" i="22"/>
  <c r="H540" i="22"/>
  <c r="G540" i="22"/>
  <c r="H539" i="22"/>
  <c r="G539" i="22"/>
  <c r="H538" i="22"/>
  <c r="G538" i="22"/>
  <c r="H537" i="22"/>
  <c r="G537" i="22"/>
  <c r="H536" i="22"/>
  <c r="G536" i="22"/>
  <c r="H535" i="22"/>
  <c r="G535" i="22"/>
  <c r="H534" i="22"/>
  <c r="G534" i="22"/>
  <c r="H533" i="22"/>
  <c r="G533" i="22"/>
  <c r="H532" i="22"/>
  <c r="G532" i="22"/>
  <c r="H531" i="22"/>
  <c r="G531" i="22"/>
  <c r="H530" i="22"/>
  <c r="G530" i="22"/>
  <c r="H529" i="22"/>
  <c r="G529" i="22"/>
  <c r="H528" i="22"/>
  <c r="G528" i="22"/>
  <c r="H527" i="22"/>
  <c r="G527" i="22"/>
  <c r="H526" i="22"/>
  <c r="G526" i="22"/>
  <c r="H525" i="22"/>
  <c r="G525" i="22"/>
  <c r="H524" i="22"/>
  <c r="G524" i="22"/>
  <c r="H523" i="22"/>
  <c r="G523" i="22"/>
  <c r="H522" i="22"/>
  <c r="G522" i="22"/>
  <c r="H521" i="22"/>
  <c r="G521" i="22"/>
  <c r="H520" i="22"/>
  <c r="G520" i="22"/>
  <c r="H519" i="22"/>
  <c r="G519" i="22"/>
  <c r="H518" i="22"/>
  <c r="G518" i="22"/>
  <c r="H517" i="22"/>
  <c r="G517" i="22"/>
  <c r="H516" i="22"/>
  <c r="G516" i="22"/>
  <c r="H515" i="22"/>
  <c r="G515" i="22"/>
  <c r="H514" i="22"/>
  <c r="G514" i="22"/>
  <c r="H513" i="22"/>
  <c r="G513" i="22"/>
  <c r="H512" i="22"/>
  <c r="G512" i="22"/>
  <c r="H511" i="22"/>
  <c r="G511" i="22"/>
  <c r="H510" i="22"/>
  <c r="G510" i="22"/>
  <c r="H509" i="22"/>
  <c r="G509" i="22"/>
  <c r="H508" i="22"/>
  <c r="G508" i="22"/>
  <c r="H507" i="22"/>
  <c r="G507" i="22"/>
  <c r="H506" i="22"/>
  <c r="G506" i="22"/>
  <c r="H505" i="22"/>
  <c r="G505" i="22"/>
  <c r="H504" i="22"/>
  <c r="G504" i="22"/>
  <c r="H503" i="22"/>
  <c r="G503" i="22"/>
  <c r="H502" i="22"/>
  <c r="G502" i="22"/>
  <c r="H501" i="22"/>
  <c r="G501" i="22"/>
  <c r="H500" i="22"/>
  <c r="G500" i="22"/>
  <c r="H499" i="22"/>
  <c r="G499" i="22"/>
  <c r="H498" i="22"/>
  <c r="G498" i="22"/>
  <c r="H497" i="22"/>
  <c r="G497" i="22"/>
  <c r="H496" i="22"/>
  <c r="G496" i="22"/>
  <c r="H495" i="22"/>
  <c r="G495" i="22"/>
  <c r="H494" i="22"/>
  <c r="G494" i="22"/>
  <c r="H493" i="22"/>
  <c r="G493" i="22"/>
  <c r="H492" i="22"/>
  <c r="G492" i="22"/>
  <c r="H491" i="22"/>
  <c r="G491" i="22"/>
  <c r="H490" i="22"/>
  <c r="G490" i="22"/>
  <c r="H489" i="22"/>
  <c r="G489" i="22"/>
  <c r="H488" i="22"/>
  <c r="G488" i="22"/>
  <c r="H487" i="22"/>
  <c r="G487" i="22"/>
  <c r="H486" i="22"/>
  <c r="G486" i="22"/>
  <c r="H485" i="22"/>
  <c r="G485" i="22"/>
  <c r="H484" i="22"/>
  <c r="G484" i="22"/>
  <c r="H483" i="22"/>
  <c r="G483" i="22"/>
  <c r="H482" i="22"/>
  <c r="G482" i="22"/>
  <c r="H481" i="22"/>
  <c r="G481" i="22"/>
  <c r="H480" i="22"/>
  <c r="G480" i="22"/>
  <c r="H479" i="22"/>
  <c r="G479" i="22"/>
  <c r="H478" i="22"/>
  <c r="G478" i="22"/>
  <c r="H477" i="22"/>
  <c r="G477" i="22"/>
  <c r="H476" i="22"/>
  <c r="G476" i="22"/>
  <c r="H475" i="22"/>
  <c r="G475" i="22"/>
  <c r="H474" i="22"/>
  <c r="G474" i="22"/>
  <c r="H473" i="22"/>
  <c r="G473" i="22"/>
  <c r="H472" i="22"/>
  <c r="G472" i="22"/>
  <c r="H471" i="22"/>
  <c r="G471" i="22"/>
  <c r="H470" i="22"/>
  <c r="G470" i="22"/>
  <c r="H469" i="22"/>
  <c r="G469" i="22"/>
  <c r="H468" i="22"/>
  <c r="G468" i="22"/>
  <c r="H467" i="22"/>
  <c r="G467" i="22"/>
  <c r="H466" i="22"/>
  <c r="G466" i="22"/>
  <c r="H465" i="22"/>
  <c r="G465" i="22"/>
  <c r="H464" i="22"/>
  <c r="G464" i="22"/>
  <c r="H463" i="22"/>
  <c r="G463" i="22"/>
  <c r="H462" i="22"/>
  <c r="G462" i="22"/>
  <c r="H461" i="22"/>
  <c r="G461" i="22"/>
  <c r="H460" i="22"/>
  <c r="G460" i="22"/>
  <c r="H459" i="22"/>
  <c r="G459" i="22"/>
  <c r="H458" i="22"/>
  <c r="G458" i="22"/>
  <c r="H457" i="22"/>
  <c r="G457" i="22"/>
  <c r="H456" i="22"/>
  <c r="G456" i="22"/>
  <c r="H455" i="22"/>
  <c r="G455" i="22"/>
  <c r="H454" i="22"/>
  <c r="G454" i="22"/>
  <c r="H453" i="22"/>
  <c r="G453" i="22"/>
  <c r="H452" i="22"/>
  <c r="G452" i="22"/>
  <c r="H451" i="22"/>
  <c r="G451" i="22"/>
  <c r="H450" i="22"/>
  <c r="G450" i="22"/>
  <c r="H449" i="22"/>
  <c r="G449" i="22"/>
  <c r="H448" i="22"/>
  <c r="G448" i="22"/>
  <c r="H447" i="22"/>
  <c r="G447" i="22"/>
  <c r="H446" i="22"/>
  <c r="G446" i="22"/>
  <c r="H445" i="22"/>
  <c r="G445" i="22"/>
  <c r="H444" i="22"/>
  <c r="G444" i="22"/>
  <c r="H443" i="22"/>
  <c r="G443" i="22"/>
  <c r="H442" i="22"/>
  <c r="G442" i="22"/>
  <c r="H441" i="22"/>
  <c r="G441" i="22"/>
  <c r="H440" i="22"/>
  <c r="G440" i="22"/>
  <c r="H439" i="22"/>
  <c r="G439" i="22"/>
  <c r="H438" i="22"/>
  <c r="G438" i="22"/>
  <c r="H437" i="22"/>
  <c r="G437" i="22"/>
  <c r="H436" i="22"/>
  <c r="G436" i="22"/>
  <c r="H435" i="22"/>
  <c r="G435" i="22"/>
  <c r="H434" i="22"/>
  <c r="G434" i="22"/>
  <c r="H433" i="22"/>
  <c r="G433" i="22"/>
  <c r="H432" i="22"/>
  <c r="G432" i="22"/>
  <c r="H431" i="22"/>
  <c r="G431" i="22"/>
  <c r="H430" i="22"/>
  <c r="G430" i="22"/>
  <c r="H429" i="22"/>
  <c r="G429" i="22"/>
  <c r="H428" i="22"/>
  <c r="G428" i="22"/>
  <c r="H427" i="22"/>
  <c r="G427" i="22"/>
  <c r="H426" i="22"/>
  <c r="G426" i="22"/>
  <c r="H425" i="22"/>
  <c r="G425" i="22"/>
  <c r="H424" i="22"/>
  <c r="G424" i="22"/>
  <c r="H423" i="22"/>
  <c r="G423" i="22"/>
  <c r="H422" i="22"/>
  <c r="G422" i="22"/>
  <c r="H421" i="22"/>
  <c r="G421" i="22"/>
  <c r="H420" i="22"/>
  <c r="G420" i="22"/>
  <c r="H419" i="22"/>
  <c r="G419" i="22"/>
  <c r="H418" i="22"/>
  <c r="G418" i="22"/>
  <c r="H417" i="22"/>
  <c r="G417" i="22"/>
  <c r="H416" i="22"/>
  <c r="G416" i="22"/>
  <c r="H415" i="22"/>
  <c r="G415" i="22"/>
  <c r="H414" i="22"/>
  <c r="G414" i="22"/>
  <c r="H413" i="22"/>
  <c r="G413" i="22"/>
  <c r="H412" i="22"/>
  <c r="G412" i="22"/>
  <c r="H411" i="22"/>
  <c r="G411" i="22"/>
  <c r="H410" i="22"/>
  <c r="G410" i="22"/>
  <c r="H409" i="22"/>
  <c r="G409" i="22"/>
  <c r="H408" i="22"/>
  <c r="G408" i="22"/>
  <c r="H407" i="22"/>
  <c r="G407" i="22"/>
  <c r="H406" i="22"/>
  <c r="G406" i="22"/>
  <c r="H405" i="22"/>
  <c r="G405" i="22"/>
  <c r="H404" i="22"/>
  <c r="G404" i="22"/>
  <c r="H403" i="22"/>
  <c r="G403" i="22"/>
  <c r="H402" i="22"/>
  <c r="G402" i="22"/>
  <c r="H401" i="22"/>
  <c r="G401" i="22"/>
  <c r="H400" i="22"/>
  <c r="G400" i="22"/>
  <c r="H399" i="22"/>
  <c r="G399" i="22"/>
  <c r="H398" i="22"/>
  <c r="G398" i="22"/>
  <c r="H397" i="22"/>
  <c r="G397" i="22"/>
  <c r="H396" i="22"/>
  <c r="G396" i="22"/>
  <c r="H395" i="22"/>
  <c r="G395" i="22"/>
  <c r="H394" i="22"/>
  <c r="G394" i="22"/>
  <c r="H393" i="22"/>
  <c r="G393" i="22"/>
  <c r="H392" i="22"/>
  <c r="G392" i="22"/>
  <c r="H391" i="22"/>
  <c r="G391" i="22"/>
  <c r="H390" i="22"/>
  <c r="G390" i="22"/>
  <c r="H389" i="22"/>
  <c r="G389" i="22"/>
  <c r="H388" i="22"/>
  <c r="G388" i="22"/>
  <c r="H387" i="22"/>
  <c r="G387" i="22"/>
  <c r="H386" i="22"/>
  <c r="G386" i="22"/>
  <c r="H385" i="22"/>
  <c r="G385" i="22"/>
  <c r="H384" i="22"/>
  <c r="G384" i="22"/>
  <c r="H383" i="22"/>
  <c r="G383" i="22"/>
  <c r="H382" i="22"/>
  <c r="G382" i="22"/>
  <c r="H381" i="22"/>
  <c r="G381" i="22"/>
  <c r="H380" i="22"/>
  <c r="G380" i="22"/>
  <c r="H379" i="22"/>
  <c r="G379" i="22"/>
  <c r="H378" i="22"/>
  <c r="G378" i="22"/>
  <c r="H377" i="22"/>
  <c r="G377" i="22"/>
  <c r="H376" i="22"/>
  <c r="G376" i="22"/>
  <c r="H375" i="22"/>
  <c r="G375" i="22"/>
  <c r="H374" i="22"/>
  <c r="G374" i="22"/>
  <c r="H373" i="22"/>
  <c r="G373" i="22"/>
  <c r="H372" i="22"/>
  <c r="G372" i="22"/>
  <c r="H371" i="22"/>
  <c r="G371" i="22"/>
  <c r="H370" i="22"/>
  <c r="G370" i="22"/>
  <c r="H369" i="22"/>
  <c r="G369" i="22"/>
  <c r="H368" i="22"/>
  <c r="G368" i="22"/>
  <c r="H367" i="22"/>
  <c r="G367" i="22"/>
  <c r="H366" i="22"/>
  <c r="G366" i="22"/>
  <c r="H365" i="22"/>
  <c r="G365" i="22"/>
  <c r="H364" i="22"/>
  <c r="G364" i="22"/>
  <c r="H363" i="22"/>
  <c r="G363" i="22"/>
  <c r="H362" i="22"/>
  <c r="G362" i="22"/>
  <c r="H361" i="22"/>
  <c r="G361" i="22"/>
  <c r="H360" i="22"/>
  <c r="G360" i="22"/>
  <c r="H359" i="22"/>
  <c r="G359" i="22"/>
  <c r="H358" i="22"/>
  <c r="G358" i="22"/>
  <c r="H357" i="22"/>
  <c r="G357" i="22"/>
  <c r="H356" i="22"/>
  <c r="G356" i="22"/>
  <c r="H355" i="22"/>
  <c r="G355" i="22"/>
  <c r="H354" i="22"/>
  <c r="G354" i="22"/>
  <c r="H353" i="22"/>
  <c r="G353" i="22"/>
  <c r="H352" i="22"/>
  <c r="G352" i="22"/>
  <c r="H351" i="22"/>
  <c r="G351" i="22"/>
  <c r="H350" i="22"/>
  <c r="G350" i="22"/>
  <c r="H349" i="22"/>
  <c r="G349" i="22"/>
  <c r="H348" i="22"/>
  <c r="G348" i="22"/>
  <c r="H347" i="22"/>
  <c r="G347" i="22"/>
  <c r="H346" i="22"/>
  <c r="G346" i="22"/>
  <c r="H345" i="22"/>
  <c r="G345" i="22"/>
  <c r="H344" i="22"/>
  <c r="G344" i="22"/>
  <c r="H343" i="22"/>
  <c r="G343" i="22"/>
  <c r="H342" i="22"/>
  <c r="G342" i="22"/>
  <c r="H341" i="22"/>
  <c r="G341" i="22"/>
  <c r="H340" i="22"/>
  <c r="G340" i="22"/>
  <c r="H339" i="22"/>
  <c r="G339" i="22"/>
  <c r="H338" i="22"/>
  <c r="G338" i="22"/>
  <c r="H337" i="22"/>
  <c r="G337" i="22"/>
  <c r="H336" i="22"/>
  <c r="G336" i="22"/>
  <c r="H335" i="22"/>
  <c r="G335" i="22"/>
  <c r="H334" i="22"/>
  <c r="G334" i="22"/>
  <c r="H333" i="22"/>
  <c r="G333" i="22"/>
  <c r="H332" i="22"/>
  <c r="G332" i="22"/>
  <c r="H331" i="22"/>
  <c r="G331" i="22"/>
  <c r="H330" i="22"/>
  <c r="G330" i="22"/>
  <c r="H329" i="22"/>
  <c r="G329" i="22"/>
  <c r="H328" i="22"/>
  <c r="G328" i="22"/>
  <c r="H327" i="22"/>
  <c r="G327" i="22"/>
  <c r="H326" i="22"/>
  <c r="G326" i="22"/>
  <c r="H325" i="22"/>
  <c r="G325" i="22"/>
  <c r="H324" i="22"/>
  <c r="G324" i="22"/>
  <c r="H323" i="22"/>
  <c r="G323" i="22"/>
  <c r="H322" i="22"/>
  <c r="G322" i="22"/>
  <c r="H321" i="22"/>
  <c r="G321" i="22"/>
  <c r="H320" i="22"/>
  <c r="G320" i="22"/>
  <c r="H319" i="22"/>
  <c r="G319" i="22"/>
  <c r="H318" i="22"/>
  <c r="G318" i="22"/>
  <c r="H317" i="22"/>
  <c r="G317" i="22"/>
  <c r="H316" i="22"/>
  <c r="G316" i="22"/>
  <c r="H315" i="22"/>
  <c r="G315" i="22"/>
  <c r="H314" i="22"/>
  <c r="G314" i="22"/>
  <c r="H313" i="22"/>
  <c r="G313" i="22"/>
  <c r="H312" i="22"/>
  <c r="G312" i="22"/>
  <c r="H311" i="22"/>
  <c r="G311" i="22"/>
  <c r="H310" i="22"/>
  <c r="G310" i="22"/>
  <c r="H309" i="22"/>
  <c r="G309" i="22"/>
  <c r="H308" i="22"/>
  <c r="G308" i="22"/>
  <c r="H307" i="22"/>
  <c r="G307" i="22"/>
  <c r="H306" i="22"/>
  <c r="G306" i="22"/>
  <c r="H305" i="22"/>
  <c r="G305" i="22"/>
  <c r="H304" i="22"/>
  <c r="G304" i="22"/>
  <c r="H303" i="22"/>
  <c r="G303" i="22"/>
  <c r="H302" i="22"/>
  <c r="G302" i="22"/>
  <c r="H301" i="22"/>
  <c r="G301" i="22"/>
  <c r="H300" i="22"/>
  <c r="G300" i="22"/>
  <c r="H299" i="22"/>
  <c r="G299" i="22"/>
  <c r="H298" i="22"/>
  <c r="G298" i="22"/>
  <c r="H297" i="22"/>
  <c r="G297" i="22"/>
  <c r="H296" i="22"/>
  <c r="G296" i="22"/>
  <c r="H295" i="22"/>
  <c r="G295" i="22"/>
  <c r="H294" i="22"/>
  <c r="G294" i="22"/>
  <c r="H293" i="22"/>
  <c r="G293" i="22"/>
  <c r="H292" i="22"/>
  <c r="G292" i="22"/>
  <c r="H291" i="22"/>
  <c r="G291" i="22"/>
  <c r="H290" i="22"/>
  <c r="G290" i="22"/>
  <c r="H289" i="22"/>
  <c r="G289" i="22"/>
  <c r="H288" i="22"/>
  <c r="G288" i="22"/>
  <c r="H287" i="22"/>
  <c r="G287" i="22"/>
  <c r="H286" i="22"/>
  <c r="G286" i="22"/>
  <c r="H285" i="22"/>
  <c r="G285" i="22"/>
  <c r="H284" i="22"/>
  <c r="G284" i="22"/>
  <c r="H283" i="22"/>
  <c r="G283" i="22"/>
  <c r="H282" i="22"/>
  <c r="G282" i="22"/>
  <c r="H281" i="22"/>
  <c r="G281" i="22"/>
  <c r="H280" i="22"/>
  <c r="G280" i="22"/>
  <c r="H279" i="22"/>
  <c r="G279" i="22"/>
  <c r="H278" i="22"/>
  <c r="G278" i="22"/>
  <c r="H277" i="22"/>
  <c r="G277" i="22"/>
  <c r="H276" i="22"/>
  <c r="G276" i="22"/>
  <c r="H275" i="22"/>
  <c r="G275" i="22"/>
  <c r="H274" i="22"/>
  <c r="G274" i="22"/>
  <c r="H273" i="22"/>
  <c r="G273" i="22"/>
  <c r="H272" i="22"/>
  <c r="G272" i="22"/>
  <c r="H271" i="22"/>
  <c r="G271" i="22"/>
  <c r="H270" i="22"/>
  <c r="G270" i="22"/>
  <c r="H269" i="22"/>
  <c r="G269" i="22"/>
  <c r="H268" i="22"/>
  <c r="G268" i="22"/>
  <c r="H267" i="22"/>
  <c r="G267" i="22"/>
  <c r="H266" i="22"/>
  <c r="G266" i="22"/>
  <c r="H265" i="22"/>
  <c r="G265" i="22"/>
  <c r="H264" i="22"/>
  <c r="G264" i="22"/>
  <c r="H263" i="22"/>
  <c r="G263" i="22"/>
  <c r="H262" i="22"/>
  <c r="G262" i="22"/>
  <c r="H261" i="22"/>
  <c r="G261" i="22"/>
  <c r="H260" i="22"/>
  <c r="G260" i="22"/>
  <c r="H259" i="22"/>
  <c r="G259" i="22"/>
  <c r="H258" i="22"/>
  <c r="G258" i="22"/>
  <c r="H257" i="22"/>
  <c r="G257" i="22"/>
  <c r="H256" i="22"/>
  <c r="G256" i="22"/>
  <c r="H255" i="22"/>
  <c r="G255" i="22"/>
  <c r="H254" i="22"/>
  <c r="G254" i="22"/>
  <c r="H253" i="22"/>
  <c r="G253" i="22"/>
  <c r="H252" i="22"/>
  <c r="G252" i="22"/>
  <c r="H251" i="22"/>
  <c r="G251" i="22"/>
  <c r="H250" i="22"/>
  <c r="G250" i="22"/>
  <c r="H249" i="22"/>
  <c r="G249" i="22"/>
  <c r="H248" i="22"/>
  <c r="G248" i="22"/>
  <c r="H247" i="22"/>
  <c r="G247" i="22"/>
  <c r="H246" i="22"/>
  <c r="G246" i="22"/>
  <c r="H245" i="22"/>
  <c r="G245" i="22"/>
  <c r="H244" i="22"/>
  <c r="G244" i="22"/>
  <c r="H243" i="22"/>
  <c r="G243" i="22"/>
  <c r="H242" i="22"/>
  <c r="G242" i="22"/>
  <c r="H241" i="22"/>
  <c r="G241" i="22"/>
  <c r="H240" i="22"/>
  <c r="G240" i="22"/>
  <c r="H239" i="22"/>
  <c r="G239" i="22"/>
  <c r="H238" i="22"/>
  <c r="G238" i="22"/>
  <c r="H237" i="22"/>
  <c r="G237" i="22"/>
  <c r="H236" i="22"/>
  <c r="G236" i="22"/>
  <c r="H235" i="22"/>
  <c r="G235" i="22"/>
  <c r="H234" i="22"/>
  <c r="G234" i="22"/>
  <c r="H233" i="22"/>
  <c r="G233" i="22"/>
  <c r="H232" i="22"/>
  <c r="G232" i="22"/>
  <c r="H231" i="22"/>
  <c r="G231" i="22"/>
  <c r="H230" i="22"/>
  <c r="G230" i="22"/>
  <c r="H229" i="22"/>
  <c r="G229" i="22"/>
  <c r="H228" i="22"/>
  <c r="G228" i="22"/>
  <c r="H227" i="22"/>
  <c r="G227" i="22"/>
  <c r="H226" i="22"/>
  <c r="G226" i="22"/>
  <c r="H225" i="22"/>
  <c r="G225" i="22"/>
  <c r="H224" i="22"/>
  <c r="G224" i="22"/>
  <c r="H223" i="22"/>
  <c r="G223" i="22"/>
  <c r="H222" i="22"/>
  <c r="G222" i="22"/>
  <c r="H221" i="22"/>
  <c r="G221" i="22"/>
  <c r="H220" i="22"/>
  <c r="G220" i="22"/>
  <c r="H219" i="22"/>
  <c r="G219" i="22"/>
  <c r="H218" i="22"/>
  <c r="G218" i="22"/>
  <c r="H217" i="22"/>
  <c r="G217" i="22"/>
  <c r="H216" i="22"/>
  <c r="G216" i="22"/>
  <c r="H215" i="22"/>
  <c r="G215" i="22"/>
  <c r="H214" i="22"/>
  <c r="G214" i="22"/>
  <c r="H213" i="22"/>
  <c r="G213" i="22"/>
  <c r="H212" i="22"/>
  <c r="G212" i="22"/>
  <c r="H211" i="22"/>
  <c r="G211" i="22"/>
  <c r="H210" i="22"/>
  <c r="G210" i="22"/>
  <c r="H209" i="22"/>
  <c r="G209" i="22"/>
  <c r="H208" i="22"/>
  <c r="G208" i="22"/>
  <c r="H207" i="22"/>
  <c r="G207" i="22"/>
  <c r="H206" i="22"/>
  <c r="G206" i="22"/>
  <c r="H205" i="22"/>
  <c r="G205" i="22"/>
  <c r="H204" i="22"/>
  <c r="G204" i="22"/>
  <c r="H203" i="22"/>
  <c r="G203" i="22"/>
  <c r="H202" i="22"/>
  <c r="G202" i="22"/>
  <c r="H201" i="22"/>
  <c r="G201" i="22"/>
  <c r="H200" i="22"/>
  <c r="G200" i="22"/>
  <c r="H199" i="22"/>
  <c r="G199" i="22"/>
  <c r="H198" i="22"/>
  <c r="G198" i="22"/>
  <c r="H197" i="22"/>
  <c r="G197" i="22"/>
  <c r="H196" i="22"/>
  <c r="G196" i="22"/>
  <c r="H195" i="22"/>
  <c r="G195" i="22"/>
  <c r="H194" i="22"/>
  <c r="G194" i="22"/>
  <c r="H193" i="22"/>
  <c r="G193" i="22"/>
  <c r="H192" i="22"/>
  <c r="G192" i="22"/>
  <c r="H191" i="22"/>
  <c r="G191" i="22"/>
  <c r="H190" i="22"/>
  <c r="G190" i="22"/>
  <c r="H189" i="22"/>
  <c r="G189" i="22"/>
  <c r="H188" i="22"/>
  <c r="G188" i="22"/>
  <c r="H187" i="22"/>
  <c r="G187" i="22"/>
  <c r="H186" i="22"/>
  <c r="G186" i="22"/>
  <c r="H185" i="22"/>
  <c r="G185" i="22"/>
  <c r="H184" i="22"/>
  <c r="G184" i="22"/>
  <c r="H183" i="22"/>
  <c r="G183" i="22"/>
  <c r="H182" i="22"/>
  <c r="G182" i="22"/>
  <c r="H181" i="22"/>
  <c r="G181" i="22"/>
  <c r="H180" i="22"/>
  <c r="G180" i="22"/>
  <c r="H179" i="22"/>
  <c r="G179" i="22"/>
  <c r="H178" i="22"/>
  <c r="G178" i="22"/>
  <c r="H177" i="22"/>
  <c r="G177" i="22"/>
  <c r="H176" i="22"/>
  <c r="G176" i="22"/>
  <c r="H175" i="22"/>
  <c r="G175" i="22"/>
  <c r="H174" i="22"/>
  <c r="G174" i="22"/>
  <c r="H173" i="22"/>
  <c r="G173" i="22"/>
  <c r="H172" i="22"/>
  <c r="G172" i="22"/>
  <c r="H171" i="22"/>
  <c r="G171" i="22"/>
  <c r="H170" i="22"/>
  <c r="G170" i="22"/>
  <c r="H169" i="22"/>
  <c r="G169" i="22"/>
  <c r="H168" i="22"/>
  <c r="G168" i="22"/>
  <c r="H167" i="22"/>
  <c r="G167" i="22"/>
  <c r="H166" i="22"/>
  <c r="G166" i="22"/>
  <c r="H165" i="22"/>
  <c r="G165" i="22"/>
  <c r="H164" i="22"/>
  <c r="G164" i="22"/>
  <c r="H163" i="22"/>
  <c r="G163" i="22"/>
  <c r="H162" i="22"/>
  <c r="G162" i="22"/>
  <c r="H161" i="22"/>
  <c r="G161" i="22"/>
  <c r="H160" i="22"/>
  <c r="G160" i="22"/>
  <c r="H159" i="22"/>
  <c r="G159" i="22"/>
  <c r="H158" i="22"/>
  <c r="G158" i="22"/>
  <c r="H157" i="22"/>
  <c r="G157" i="22"/>
  <c r="H156" i="22"/>
  <c r="G156" i="22"/>
  <c r="H155" i="22"/>
  <c r="G155" i="22"/>
  <c r="H154" i="22"/>
  <c r="G154" i="22"/>
  <c r="H153" i="22"/>
  <c r="G153" i="22"/>
  <c r="H152" i="22"/>
  <c r="G152" i="22"/>
  <c r="H151" i="22"/>
  <c r="G151" i="22"/>
  <c r="H150" i="22"/>
  <c r="G150" i="22"/>
  <c r="H149" i="22"/>
  <c r="G149" i="22"/>
  <c r="H148" i="22"/>
  <c r="G148" i="22"/>
  <c r="H147" i="22"/>
  <c r="G147" i="22"/>
  <c r="H146" i="22"/>
  <c r="G146" i="22"/>
  <c r="H145" i="22"/>
  <c r="G145" i="22"/>
  <c r="H144" i="22"/>
  <c r="G144" i="22"/>
  <c r="H143" i="22"/>
  <c r="G143" i="22"/>
  <c r="H142" i="22"/>
  <c r="G142" i="22"/>
  <c r="H141" i="22"/>
  <c r="G141" i="22"/>
  <c r="H140" i="22"/>
  <c r="G140" i="22"/>
  <c r="H139" i="22"/>
  <c r="G139" i="22"/>
  <c r="H138" i="22"/>
  <c r="G138" i="22"/>
  <c r="H137" i="22"/>
  <c r="G137" i="22"/>
  <c r="H136" i="22"/>
  <c r="G136" i="22"/>
  <c r="H135" i="22"/>
  <c r="G135" i="22"/>
  <c r="H134" i="22"/>
  <c r="G134" i="22"/>
  <c r="H133" i="22"/>
  <c r="G133" i="22"/>
  <c r="H132" i="22"/>
  <c r="G132" i="22"/>
  <c r="H131" i="22"/>
  <c r="G131" i="22"/>
  <c r="H130" i="22"/>
  <c r="G130" i="22"/>
  <c r="H129" i="22"/>
  <c r="G129" i="22"/>
  <c r="H128" i="22"/>
  <c r="G128" i="22"/>
  <c r="H127" i="22"/>
  <c r="G127" i="22"/>
  <c r="H126" i="22"/>
  <c r="G126" i="22"/>
  <c r="H125" i="22"/>
  <c r="G125" i="22"/>
  <c r="H124" i="22"/>
  <c r="G124" i="22"/>
  <c r="H123" i="22"/>
  <c r="G123" i="22"/>
  <c r="H122" i="22"/>
  <c r="G122" i="22"/>
  <c r="H121" i="22"/>
  <c r="G121" i="22"/>
  <c r="H120" i="22"/>
  <c r="G120" i="22"/>
  <c r="H119" i="22"/>
  <c r="G119" i="22"/>
  <c r="H118" i="22"/>
  <c r="G118" i="22"/>
  <c r="H117" i="22"/>
  <c r="G117" i="22"/>
  <c r="H116" i="22"/>
  <c r="G116" i="22"/>
  <c r="H115" i="22"/>
  <c r="G115" i="22"/>
  <c r="H114" i="22"/>
  <c r="G114" i="22"/>
  <c r="H113" i="22"/>
  <c r="G113" i="22"/>
  <c r="H112" i="22"/>
  <c r="G112" i="22"/>
  <c r="H111" i="22"/>
  <c r="G111" i="22"/>
  <c r="H110" i="22"/>
  <c r="G110" i="22"/>
  <c r="H109" i="22"/>
  <c r="G109" i="22"/>
  <c r="H108" i="22"/>
  <c r="G108" i="22"/>
  <c r="H107" i="22"/>
  <c r="G107" i="22"/>
  <c r="H106" i="22"/>
  <c r="G106" i="22"/>
  <c r="H105" i="22"/>
  <c r="G105" i="22"/>
  <c r="H104" i="22"/>
  <c r="G104" i="22"/>
  <c r="H103" i="22"/>
  <c r="G103" i="22"/>
  <c r="H102" i="22"/>
  <c r="G102" i="22"/>
  <c r="H101" i="22"/>
  <c r="G101" i="22"/>
  <c r="H100" i="22"/>
  <c r="G100" i="22"/>
  <c r="H99" i="22"/>
  <c r="G99" i="22"/>
  <c r="H98" i="22"/>
  <c r="G98" i="22"/>
  <c r="H97" i="22"/>
  <c r="G97" i="22"/>
  <c r="H96" i="22"/>
  <c r="G96" i="22"/>
  <c r="H95" i="22"/>
  <c r="G95" i="22"/>
  <c r="H94" i="22"/>
  <c r="G94" i="22"/>
  <c r="H93" i="22"/>
  <c r="G93" i="22"/>
  <c r="H92" i="22"/>
  <c r="G92" i="22"/>
  <c r="H91" i="22"/>
  <c r="G91" i="22"/>
  <c r="H90" i="22"/>
  <c r="G90" i="22"/>
  <c r="H89" i="22"/>
  <c r="G89" i="22"/>
  <c r="H88" i="22"/>
  <c r="G88" i="22"/>
  <c r="H87" i="22"/>
  <c r="G87" i="22"/>
  <c r="H86" i="22"/>
  <c r="G86" i="22"/>
  <c r="H85" i="22"/>
  <c r="G85" i="22"/>
  <c r="H84" i="22"/>
  <c r="G84" i="22"/>
  <c r="H83" i="22"/>
  <c r="G83" i="22"/>
  <c r="H82" i="22"/>
  <c r="G82" i="22"/>
  <c r="H81" i="22"/>
  <c r="G81" i="22"/>
  <c r="H80" i="22"/>
  <c r="G80" i="22"/>
  <c r="H79" i="22"/>
  <c r="G79" i="22"/>
  <c r="H78" i="22"/>
  <c r="G78" i="22"/>
  <c r="H77" i="22"/>
  <c r="G77" i="22"/>
  <c r="H76" i="22"/>
  <c r="G76" i="22"/>
  <c r="H75" i="22"/>
  <c r="G75" i="22"/>
  <c r="H74" i="22"/>
  <c r="G74" i="22"/>
  <c r="H73" i="22"/>
  <c r="G73" i="22"/>
  <c r="H72" i="22"/>
  <c r="G72" i="22"/>
  <c r="H71" i="22"/>
  <c r="G71" i="22"/>
  <c r="H70" i="22"/>
  <c r="G70" i="22"/>
  <c r="H69" i="22"/>
  <c r="G69" i="22"/>
  <c r="H68" i="22"/>
  <c r="G68" i="22"/>
  <c r="H67" i="22"/>
  <c r="G67" i="22"/>
  <c r="H66" i="22"/>
  <c r="G66" i="22"/>
  <c r="H65" i="22"/>
  <c r="G65" i="22"/>
  <c r="H64" i="22"/>
  <c r="G64" i="22"/>
  <c r="H63" i="22"/>
  <c r="G63" i="22"/>
  <c r="H62" i="22"/>
  <c r="G62" i="22"/>
  <c r="H61" i="22"/>
  <c r="G61" i="22"/>
  <c r="H60" i="22"/>
  <c r="G60" i="22"/>
  <c r="H59" i="22"/>
  <c r="G59" i="22"/>
  <c r="H58" i="22"/>
  <c r="G58" i="22"/>
  <c r="H57" i="22"/>
  <c r="G57" i="22"/>
  <c r="H56" i="22"/>
  <c r="G56" i="22"/>
  <c r="H55" i="22"/>
  <c r="G55" i="22"/>
  <c r="H54" i="22"/>
  <c r="G54" i="22"/>
  <c r="H53" i="22"/>
  <c r="G53" i="22"/>
  <c r="H52" i="22"/>
  <c r="G52" i="22"/>
  <c r="H51" i="22"/>
  <c r="G51" i="22"/>
  <c r="H50" i="22"/>
  <c r="G50" i="22"/>
  <c r="H49" i="22"/>
  <c r="G49" i="22"/>
  <c r="H48" i="22"/>
  <c r="G48" i="22"/>
  <c r="H47" i="22"/>
  <c r="G47" i="22"/>
  <c r="H46" i="22"/>
  <c r="G46" i="22"/>
  <c r="H45" i="22"/>
  <c r="G45" i="22"/>
  <c r="H44" i="22"/>
  <c r="G44" i="22"/>
  <c r="H43" i="22"/>
  <c r="G43" i="22"/>
  <c r="H42" i="22"/>
  <c r="G42" i="22"/>
  <c r="H41" i="22"/>
  <c r="G41" i="22"/>
  <c r="H40" i="22"/>
  <c r="G40" i="22"/>
  <c r="H39" i="22"/>
  <c r="G39" i="22"/>
  <c r="H38" i="22"/>
  <c r="G38" i="22"/>
  <c r="H37" i="22"/>
  <c r="G37" i="22"/>
  <c r="H36" i="22"/>
  <c r="G36" i="22"/>
  <c r="H35" i="22"/>
  <c r="G35" i="22"/>
  <c r="H34" i="22"/>
  <c r="G34" i="22"/>
  <c r="H33" i="22"/>
  <c r="G33" i="22"/>
  <c r="H32" i="22"/>
  <c r="G32" i="22"/>
  <c r="H31" i="22"/>
  <c r="G31" i="22"/>
  <c r="H30" i="22"/>
  <c r="G30" i="22"/>
  <c r="H29" i="22"/>
  <c r="G29" i="22"/>
  <c r="H28" i="22"/>
  <c r="G28" i="22"/>
  <c r="H27" i="22"/>
  <c r="G27" i="22"/>
  <c r="H26" i="22"/>
  <c r="G26" i="22"/>
  <c r="H25" i="22"/>
  <c r="G25" i="22"/>
  <c r="H24" i="22"/>
  <c r="G24" i="22"/>
  <c r="H23" i="22"/>
  <c r="G23" i="22"/>
  <c r="H22" i="22"/>
  <c r="G22" i="22"/>
  <c r="H21" i="22"/>
  <c r="G21" i="22"/>
  <c r="H20" i="22"/>
  <c r="G20" i="22"/>
  <c r="H19" i="22"/>
  <c r="G19" i="22"/>
  <c r="H18" i="22"/>
  <c r="G18" i="22"/>
  <c r="H17" i="22"/>
  <c r="G17" i="22"/>
  <c r="H16" i="22"/>
  <c r="G16" i="22"/>
  <c r="H15" i="22"/>
  <c r="G15" i="22"/>
  <c r="H14" i="22"/>
  <c r="G14" i="22"/>
  <c r="H13" i="22"/>
  <c r="G13" i="22"/>
  <c r="H12" i="22"/>
  <c r="G12" i="22"/>
  <c r="H11" i="22"/>
  <c r="G11" i="22"/>
  <c r="H10" i="22"/>
  <c r="G10" i="22"/>
  <c r="H9" i="22"/>
  <c r="C4" i="27" l="1"/>
  <c r="O4" i="29"/>
  <c r="N4" i="29"/>
  <c r="M4" i="29"/>
  <c r="L4" i="29"/>
  <c r="K4" i="29"/>
  <c r="J4" i="29"/>
  <c r="I4" i="29"/>
  <c r="H4" i="29"/>
  <c r="G4" i="29"/>
  <c r="F4" i="29"/>
  <c r="E4" i="29"/>
  <c r="D4" i="29"/>
  <c r="C4" i="29"/>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O4" i="27" l="1"/>
  <c r="N4" i="27"/>
  <c r="M4" i="27"/>
  <c r="G10" i="7"/>
  <c r="E9" i="19"/>
  <c r="L4" i="27" l="1"/>
  <c r="K4" i="27"/>
  <c r="J4" i="27"/>
  <c r="G8" i="7" l="1"/>
  <c r="K8" i="7" l="1"/>
  <c r="K9" i="7"/>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I72" i="22" s="1"/>
  <c r="F73" i="22"/>
  <c r="F74" i="22"/>
  <c r="F75" i="22"/>
  <c r="F76" i="22"/>
  <c r="F77" i="22"/>
  <c r="F78" i="22"/>
  <c r="F79" i="22"/>
  <c r="F80" i="22"/>
  <c r="F81" i="22"/>
  <c r="F82" i="22"/>
  <c r="F83" i="22"/>
  <c r="I83" i="22" s="1"/>
  <c r="F84" i="22"/>
  <c r="I84" i="22" s="1"/>
  <c r="F85" i="22"/>
  <c r="I85" i="22" s="1"/>
  <c r="F86" i="22"/>
  <c r="I86" i="22" s="1"/>
  <c r="F87" i="22"/>
  <c r="I87" i="22" s="1"/>
  <c r="F88" i="22"/>
  <c r="I88" i="22" s="1"/>
  <c r="F89" i="22"/>
  <c r="I89" i="22" s="1"/>
  <c r="F90" i="22"/>
  <c r="I90" i="22" s="1"/>
  <c r="F91" i="22"/>
  <c r="I91" i="22" s="1"/>
  <c r="F92" i="22"/>
  <c r="I92" i="22" s="1"/>
  <c r="F93" i="22"/>
  <c r="I93" i="22" s="1"/>
  <c r="F94" i="22"/>
  <c r="I94" i="22" s="1"/>
  <c r="F95" i="22"/>
  <c r="I95" i="22" s="1"/>
  <c r="F96" i="22"/>
  <c r="I96" i="22" s="1"/>
  <c r="F97" i="22"/>
  <c r="I97" i="22" s="1"/>
  <c r="F98" i="22"/>
  <c r="I98" i="22" s="1"/>
  <c r="F99" i="22"/>
  <c r="I99" i="22" s="1"/>
  <c r="F100" i="22"/>
  <c r="I100" i="22" s="1"/>
  <c r="F101" i="22"/>
  <c r="I101" i="22" s="1"/>
  <c r="F102" i="22"/>
  <c r="I102" i="22" s="1"/>
  <c r="F103" i="22"/>
  <c r="I103" i="22" s="1"/>
  <c r="F104" i="22"/>
  <c r="I104" i="22" s="1"/>
  <c r="F105" i="22"/>
  <c r="I105" i="22" s="1"/>
  <c r="F106" i="22"/>
  <c r="I106" i="22" s="1"/>
  <c r="F107" i="22"/>
  <c r="I107" i="22" s="1"/>
  <c r="F108" i="22"/>
  <c r="I108" i="22" s="1"/>
  <c r="F109" i="22"/>
  <c r="I109" i="22" s="1"/>
  <c r="F110" i="22"/>
  <c r="I110" i="22" s="1"/>
  <c r="F111" i="22"/>
  <c r="I111" i="22" s="1"/>
  <c r="F112" i="22"/>
  <c r="I112" i="22" s="1"/>
  <c r="F113" i="22"/>
  <c r="I113" i="22" s="1"/>
  <c r="F114" i="22"/>
  <c r="I114" i="22" s="1"/>
  <c r="F115" i="22"/>
  <c r="I115" i="22" s="1"/>
  <c r="F116" i="22"/>
  <c r="I116" i="22" s="1"/>
  <c r="F117" i="22"/>
  <c r="I117" i="22" s="1"/>
  <c r="F118" i="22"/>
  <c r="I118" i="22" s="1"/>
  <c r="F119" i="22"/>
  <c r="I119" i="22" s="1"/>
  <c r="F120" i="22"/>
  <c r="I120" i="22" s="1"/>
  <c r="F121" i="22"/>
  <c r="I121" i="22" s="1"/>
  <c r="F122" i="22"/>
  <c r="I122" i="22" s="1"/>
  <c r="F123" i="22"/>
  <c r="I123" i="22" s="1"/>
  <c r="F124" i="22"/>
  <c r="I124" i="22" s="1"/>
  <c r="F125" i="22"/>
  <c r="I125" i="22" s="1"/>
  <c r="F126" i="22"/>
  <c r="I126" i="22" s="1"/>
  <c r="F127" i="22"/>
  <c r="I127" i="22" s="1"/>
  <c r="F128" i="22"/>
  <c r="I128" i="22" s="1"/>
  <c r="F129" i="22"/>
  <c r="I129" i="22" s="1"/>
  <c r="F130" i="22"/>
  <c r="I130" i="22" s="1"/>
  <c r="F131" i="22"/>
  <c r="I131" i="22" s="1"/>
  <c r="F132" i="22"/>
  <c r="I132" i="22" s="1"/>
  <c r="F133" i="22"/>
  <c r="I133" i="22" s="1"/>
  <c r="F134" i="22"/>
  <c r="I134" i="22" s="1"/>
  <c r="F135" i="22"/>
  <c r="I135" i="22" s="1"/>
  <c r="F136" i="22"/>
  <c r="I136" i="22" s="1"/>
  <c r="F137" i="22"/>
  <c r="I137" i="22" s="1"/>
  <c r="F138" i="22"/>
  <c r="I138" i="22" s="1"/>
  <c r="F139" i="22"/>
  <c r="I139" i="22" s="1"/>
  <c r="F140" i="22"/>
  <c r="I140" i="22" s="1"/>
  <c r="F141" i="22"/>
  <c r="I141" i="22" s="1"/>
  <c r="F142" i="22"/>
  <c r="I142" i="22" s="1"/>
  <c r="F143" i="22"/>
  <c r="I143" i="22" s="1"/>
  <c r="F144" i="22"/>
  <c r="I144" i="22" s="1"/>
  <c r="F145" i="22"/>
  <c r="I145" i="22" s="1"/>
  <c r="F146" i="22"/>
  <c r="I146" i="22" s="1"/>
  <c r="F147" i="22"/>
  <c r="I147" i="22" s="1"/>
  <c r="F148" i="22"/>
  <c r="I148" i="22" s="1"/>
  <c r="F149" i="22"/>
  <c r="I149" i="22" s="1"/>
  <c r="F150" i="22"/>
  <c r="I150" i="22" s="1"/>
  <c r="F151" i="22"/>
  <c r="I151" i="22" s="1"/>
  <c r="F152" i="22"/>
  <c r="I152" i="22" s="1"/>
  <c r="F153" i="22"/>
  <c r="I153" i="22" s="1"/>
  <c r="F154" i="22"/>
  <c r="I154" i="22" s="1"/>
  <c r="F155" i="22"/>
  <c r="I155" i="22" s="1"/>
  <c r="F156" i="22"/>
  <c r="I156" i="22" s="1"/>
  <c r="F157" i="22"/>
  <c r="I157" i="22" s="1"/>
  <c r="F158" i="22"/>
  <c r="I158" i="22" s="1"/>
  <c r="F159" i="22"/>
  <c r="I159" i="22" s="1"/>
  <c r="F160" i="22"/>
  <c r="I160" i="22" s="1"/>
  <c r="F161" i="22"/>
  <c r="I161" i="22" s="1"/>
  <c r="F162" i="22"/>
  <c r="I162" i="22" s="1"/>
  <c r="F163" i="22"/>
  <c r="I163" i="22" s="1"/>
  <c r="F164" i="22"/>
  <c r="I164" i="22" s="1"/>
  <c r="F165" i="22"/>
  <c r="I165" i="22" s="1"/>
  <c r="F166" i="22"/>
  <c r="I166" i="22" s="1"/>
  <c r="F167" i="22"/>
  <c r="I167" i="22" s="1"/>
  <c r="F168" i="22"/>
  <c r="I168" i="22" s="1"/>
  <c r="F169" i="22"/>
  <c r="I169" i="22" s="1"/>
  <c r="F170" i="22"/>
  <c r="I170" i="22" s="1"/>
  <c r="F171" i="22"/>
  <c r="I171" i="22" s="1"/>
  <c r="F172" i="22"/>
  <c r="I172" i="22" s="1"/>
  <c r="F173" i="22"/>
  <c r="I173" i="22" s="1"/>
  <c r="F174" i="22"/>
  <c r="I174" i="22" s="1"/>
  <c r="F175" i="22"/>
  <c r="I175" i="22" s="1"/>
  <c r="F176" i="22"/>
  <c r="I176" i="22" s="1"/>
  <c r="F177" i="22"/>
  <c r="I177" i="22" s="1"/>
  <c r="F178" i="22"/>
  <c r="I178" i="22" s="1"/>
  <c r="F179" i="22"/>
  <c r="I179" i="22" s="1"/>
  <c r="F180" i="22"/>
  <c r="I180" i="22" s="1"/>
  <c r="F181" i="22"/>
  <c r="I181" i="22" s="1"/>
  <c r="F182" i="22"/>
  <c r="I182" i="22" s="1"/>
  <c r="F183" i="22"/>
  <c r="I183" i="22" s="1"/>
  <c r="F184" i="22"/>
  <c r="I184" i="22" s="1"/>
  <c r="F185" i="22"/>
  <c r="I185" i="22" s="1"/>
  <c r="F186" i="22"/>
  <c r="I186" i="22" s="1"/>
  <c r="F187" i="22"/>
  <c r="I187" i="22" s="1"/>
  <c r="F188" i="22"/>
  <c r="I188" i="22" s="1"/>
  <c r="F189" i="22"/>
  <c r="I189" i="22" s="1"/>
  <c r="F190" i="22"/>
  <c r="I190" i="22" s="1"/>
  <c r="F191" i="22"/>
  <c r="I191" i="22" s="1"/>
  <c r="F192" i="22"/>
  <c r="I192" i="22" s="1"/>
  <c r="F193" i="22"/>
  <c r="I193" i="22" s="1"/>
  <c r="F194" i="22"/>
  <c r="I194" i="22" s="1"/>
  <c r="F195" i="22"/>
  <c r="I195" i="22" s="1"/>
  <c r="F196" i="22"/>
  <c r="I196" i="22" s="1"/>
  <c r="F197" i="22"/>
  <c r="I197" i="22" s="1"/>
  <c r="F198" i="22"/>
  <c r="I198" i="22" s="1"/>
  <c r="F199" i="22"/>
  <c r="I199" i="22" s="1"/>
  <c r="F200" i="22"/>
  <c r="I200" i="22" s="1"/>
  <c r="F201" i="22"/>
  <c r="I201" i="22" s="1"/>
  <c r="F202" i="22"/>
  <c r="I202" i="22" s="1"/>
  <c r="F203" i="22"/>
  <c r="I203" i="22" s="1"/>
  <c r="F204" i="22"/>
  <c r="I204" i="22" s="1"/>
  <c r="F205" i="22"/>
  <c r="I205" i="22" s="1"/>
  <c r="F206" i="22"/>
  <c r="I206" i="22" s="1"/>
  <c r="F207" i="22"/>
  <c r="I207" i="22" s="1"/>
  <c r="F208" i="22"/>
  <c r="I208" i="22" s="1"/>
  <c r="F209" i="22"/>
  <c r="I209" i="22" s="1"/>
  <c r="F210" i="22"/>
  <c r="I210" i="22" s="1"/>
  <c r="F211" i="22"/>
  <c r="I211" i="22" s="1"/>
  <c r="F212" i="22"/>
  <c r="I212" i="22" s="1"/>
  <c r="F213" i="22"/>
  <c r="I213" i="22" s="1"/>
  <c r="F214" i="22"/>
  <c r="I214" i="22" s="1"/>
  <c r="F215" i="22"/>
  <c r="I215" i="22" s="1"/>
  <c r="F216" i="22"/>
  <c r="I216" i="22" s="1"/>
  <c r="F217" i="22"/>
  <c r="I217" i="22" s="1"/>
  <c r="F218" i="22"/>
  <c r="I218" i="22" s="1"/>
  <c r="F219" i="22"/>
  <c r="I219" i="22" s="1"/>
  <c r="F220" i="22"/>
  <c r="I220" i="22" s="1"/>
  <c r="F221" i="22"/>
  <c r="I221" i="22" s="1"/>
  <c r="F222" i="22"/>
  <c r="I222" i="22" s="1"/>
  <c r="F223" i="22"/>
  <c r="I223" i="22" s="1"/>
  <c r="F224" i="22"/>
  <c r="I224" i="22" s="1"/>
  <c r="F225" i="22"/>
  <c r="I225" i="22" s="1"/>
  <c r="F226" i="22"/>
  <c r="I226" i="22" s="1"/>
  <c r="F227" i="22"/>
  <c r="I227" i="22" s="1"/>
  <c r="F228" i="22"/>
  <c r="I228" i="22" s="1"/>
  <c r="F229" i="22"/>
  <c r="I229" i="22" s="1"/>
  <c r="F230" i="22"/>
  <c r="I230" i="22" s="1"/>
  <c r="F231" i="22"/>
  <c r="I231" i="22" s="1"/>
  <c r="F232" i="22"/>
  <c r="I232" i="22" s="1"/>
  <c r="F233" i="22"/>
  <c r="I233" i="22" s="1"/>
  <c r="F234" i="22"/>
  <c r="I234" i="22" s="1"/>
  <c r="F235" i="22"/>
  <c r="I235" i="22" s="1"/>
  <c r="F236" i="22"/>
  <c r="I236" i="22" s="1"/>
  <c r="F237" i="22"/>
  <c r="I237" i="22" s="1"/>
  <c r="F238" i="22"/>
  <c r="I238" i="22" s="1"/>
  <c r="F239" i="22"/>
  <c r="I239" i="22" s="1"/>
  <c r="F240" i="22"/>
  <c r="I240" i="22" s="1"/>
  <c r="F241" i="22"/>
  <c r="I241" i="22" s="1"/>
  <c r="F242" i="22"/>
  <c r="I242" i="22" s="1"/>
  <c r="F243" i="22"/>
  <c r="I243" i="22" s="1"/>
  <c r="F244" i="22"/>
  <c r="I244" i="22" s="1"/>
  <c r="F245" i="22"/>
  <c r="I245" i="22" s="1"/>
  <c r="F246" i="22"/>
  <c r="I246" i="22" s="1"/>
  <c r="F247" i="22"/>
  <c r="I247" i="22" s="1"/>
  <c r="F248" i="22"/>
  <c r="I248" i="22" s="1"/>
  <c r="F249" i="22"/>
  <c r="I249" i="22" s="1"/>
  <c r="F250" i="22"/>
  <c r="I250" i="22" s="1"/>
  <c r="F251" i="22"/>
  <c r="I251" i="22" s="1"/>
  <c r="F252" i="22"/>
  <c r="I252" i="22" s="1"/>
  <c r="F253" i="22"/>
  <c r="I253" i="22" s="1"/>
  <c r="F254" i="22"/>
  <c r="I254" i="22" s="1"/>
  <c r="F255" i="22"/>
  <c r="I255" i="22" s="1"/>
  <c r="F256" i="22"/>
  <c r="I256" i="22" s="1"/>
  <c r="F257" i="22"/>
  <c r="I257" i="22" s="1"/>
  <c r="F258" i="22"/>
  <c r="I258" i="22" s="1"/>
  <c r="F259" i="22"/>
  <c r="I259" i="22" s="1"/>
  <c r="F260" i="22"/>
  <c r="I260" i="22" s="1"/>
  <c r="F261" i="22"/>
  <c r="I261" i="22" s="1"/>
  <c r="F262" i="22"/>
  <c r="I262" i="22" s="1"/>
  <c r="F263" i="22"/>
  <c r="I263" i="22" s="1"/>
  <c r="F264" i="22"/>
  <c r="I264" i="22" s="1"/>
  <c r="F265" i="22"/>
  <c r="I265" i="22" s="1"/>
  <c r="F266" i="22"/>
  <c r="I266" i="22" s="1"/>
  <c r="F267" i="22"/>
  <c r="I267" i="22" s="1"/>
  <c r="F268" i="22"/>
  <c r="I268" i="22" s="1"/>
  <c r="F269" i="22"/>
  <c r="I269" i="22" s="1"/>
  <c r="F270" i="22"/>
  <c r="I270" i="22" s="1"/>
  <c r="F271" i="22"/>
  <c r="I271" i="22" s="1"/>
  <c r="F272" i="22"/>
  <c r="I272" i="22" s="1"/>
  <c r="F273" i="22"/>
  <c r="I273" i="22" s="1"/>
  <c r="F274" i="22"/>
  <c r="I274" i="22" s="1"/>
  <c r="F275" i="22"/>
  <c r="I275" i="22" s="1"/>
  <c r="F276" i="22"/>
  <c r="I276" i="22" s="1"/>
  <c r="F277" i="22"/>
  <c r="I277" i="22" s="1"/>
  <c r="F278" i="22"/>
  <c r="I278" i="22" s="1"/>
  <c r="F279" i="22"/>
  <c r="I279" i="22" s="1"/>
  <c r="F280" i="22"/>
  <c r="I280" i="22" s="1"/>
  <c r="F281" i="22"/>
  <c r="I281" i="22" s="1"/>
  <c r="F282" i="22"/>
  <c r="I282" i="22" s="1"/>
  <c r="F283" i="22"/>
  <c r="I283" i="22" s="1"/>
  <c r="F284" i="22"/>
  <c r="I284" i="22" s="1"/>
  <c r="F285" i="22"/>
  <c r="I285" i="22" s="1"/>
  <c r="F286" i="22"/>
  <c r="I286" i="22" s="1"/>
  <c r="F287" i="22"/>
  <c r="I287" i="22" s="1"/>
  <c r="F288" i="22"/>
  <c r="I288" i="22" s="1"/>
  <c r="F289" i="22"/>
  <c r="I289" i="22" s="1"/>
  <c r="F290" i="22"/>
  <c r="I290" i="22" s="1"/>
  <c r="F291" i="22"/>
  <c r="I291" i="22" s="1"/>
  <c r="F292" i="22"/>
  <c r="I292" i="22" s="1"/>
  <c r="F293" i="22"/>
  <c r="I293" i="22" s="1"/>
  <c r="F294" i="22"/>
  <c r="I294" i="22" s="1"/>
  <c r="F295" i="22"/>
  <c r="I295" i="22" s="1"/>
  <c r="F296" i="22"/>
  <c r="I296" i="22" s="1"/>
  <c r="F297" i="22"/>
  <c r="I297" i="22" s="1"/>
  <c r="F298" i="22"/>
  <c r="I298" i="22" s="1"/>
  <c r="F299" i="22"/>
  <c r="I299" i="22" s="1"/>
  <c r="F300" i="22"/>
  <c r="I300" i="22" s="1"/>
  <c r="F301" i="22"/>
  <c r="I301" i="22" s="1"/>
  <c r="F302" i="22"/>
  <c r="I302" i="22" s="1"/>
  <c r="F303" i="22"/>
  <c r="I303" i="22" s="1"/>
  <c r="F304" i="22"/>
  <c r="I304" i="22" s="1"/>
  <c r="F305" i="22"/>
  <c r="I305" i="22" s="1"/>
  <c r="F306" i="22"/>
  <c r="I306" i="22" s="1"/>
  <c r="F307" i="22"/>
  <c r="I307" i="22" s="1"/>
  <c r="F308" i="22"/>
  <c r="I308" i="22" s="1"/>
  <c r="F309" i="22"/>
  <c r="I309" i="22" s="1"/>
  <c r="F310" i="22"/>
  <c r="I310" i="22" s="1"/>
  <c r="F311" i="22"/>
  <c r="I311" i="22" s="1"/>
  <c r="F312" i="22"/>
  <c r="I312" i="22" s="1"/>
  <c r="F313" i="22"/>
  <c r="I313" i="22" s="1"/>
  <c r="F314" i="22"/>
  <c r="I314" i="22" s="1"/>
  <c r="F315" i="22"/>
  <c r="I315" i="22" s="1"/>
  <c r="F316" i="22"/>
  <c r="I316" i="22" s="1"/>
  <c r="F317" i="22"/>
  <c r="I317" i="22" s="1"/>
  <c r="F318" i="22"/>
  <c r="I318" i="22" s="1"/>
  <c r="F319" i="22"/>
  <c r="I319" i="22" s="1"/>
  <c r="F320" i="22"/>
  <c r="I320" i="22" s="1"/>
  <c r="F321" i="22"/>
  <c r="I321" i="22" s="1"/>
  <c r="F322" i="22"/>
  <c r="I322" i="22" s="1"/>
  <c r="F323" i="22"/>
  <c r="I323" i="22" s="1"/>
  <c r="F324" i="22"/>
  <c r="I324" i="22" s="1"/>
  <c r="F325" i="22"/>
  <c r="I325" i="22" s="1"/>
  <c r="F326" i="22"/>
  <c r="I326" i="22" s="1"/>
  <c r="F327" i="22"/>
  <c r="I327" i="22" s="1"/>
  <c r="F328" i="22"/>
  <c r="I328" i="22" s="1"/>
  <c r="F329" i="22"/>
  <c r="I329" i="22" s="1"/>
  <c r="F330" i="22"/>
  <c r="I330" i="22" s="1"/>
  <c r="F331" i="22"/>
  <c r="I331" i="22" s="1"/>
  <c r="F332" i="22"/>
  <c r="I332" i="22" s="1"/>
  <c r="F333" i="22"/>
  <c r="I333" i="22" s="1"/>
  <c r="F334" i="22"/>
  <c r="I334" i="22" s="1"/>
  <c r="F335" i="22"/>
  <c r="I335" i="22" s="1"/>
  <c r="F336" i="22"/>
  <c r="I336" i="22" s="1"/>
  <c r="F337" i="22"/>
  <c r="I337" i="22" s="1"/>
  <c r="F338" i="22"/>
  <c r="I338" i="22" s="1"/>
  <c r="F339" i="22"/>
  <c r="I339" i="22" s="1"/>
  <c r="F340" i="22"/>
  <c r="I340" i="22" s="1"/>
  <c r="F341" i="22"/>
  <c r="I341" i="22" s="1"/>
  <c r="F342" i="22"/>
  <c r="I342" i="22" s="1"/>
  <c r="F343" i="22"/>
  <c r="I343" i="22" s="1"/>
  <c r="F344" i="22"/>
  <c r="I344" i="22" s="1"/>
  <c r="F345" i="22"/>
  <c r="I345" i="22" s="1"/>
  <c r="F346" i="22"/>
  <c r="I346" i="22" s="1"/>
  <c r="F347" i="22"/>
  <c r="I347" i="22" s="1"/>
  <c r="F348" i="22"/>
  <c r="I348" i="22" s="1"/>
  <c r="F349" i="22"/>
  <c r="I349" i="22" s="1"/>
  <c r="F350" i="22"/>
  <c r="I350" i="22" s="1"/>
  <c r="F351" i="22"/>
  <c r="I351" i="22" s="1"/>
  <c r="F352" i="22"/>
  <c r="I352" i="22" s="1"/>
  <c r="F353" i="22"/>
  <c r="I353" i="22" s="1"/>
  <c r="F354" i="22"/>
  <c r="I354" i="22" s="1"/>
  <c r="F355" i="22"/>
  <c r="I355" i="22" s="1"/>
  <c r="F356" i="22"/>
  <c r="I356" i="22" s="1"/>
  <c r="F357" i="22"/>
  <c r="I357" i="22" s="1"/>
  <c r="F358" i="22"/>
  <c r="I358" i="22" s="1"/>
  <c r="F359" i="22"/>
  <c r="I359" i="22" s="1"/>
  <c r="F360" i="22"/>
  <c r="I360" i="22" s="1"/>
  <c r="F361" i="22"/>
  <c r="I361" i="22" s="1"/>
  <c r="F362" i="22"/>
  <c r="I362" i="22" s="1"/>
  <c r="F363" i="22"/>
  <c r="I363" i="22" s="1"/>
  <c r="F364" i="22"/>
  <c r="I364" i="22" s="1"/>
  <c r="F365" i="22"/>
  <c r="I365" i="22" s="1"/>
  <c r="F366" i="22"/>
  <c r="I366" i="22" s="1"/>
  <c r="F367" i="22"/>
  <c r="I367" i="22" s="1"/>
  <c r="F368" i="22"/>
  <c r="I368" i="22" s="1"/>
  <c r="F369" i="22"/>
  <c r="I369" i="22" s="1"/>
  <c r="F370" i="22"/>
  <c r="I370" i="22" s="1"/>
  <c r="F371" i="22"/>
  <c r="I371" i="22" s="1"/>
  <c r="F372" i="22"/>
  <c r="I372" i="22" s="1"/>
  <c r="F373" i="22"/>
  <c r="I373" i="22" s="1"/>
  <c r="F374" i="22"/>
  <c r="I374" i="22" s="1"/>
  <c r="F375" i="22"/>
  <c r="I375" i="22" s="1"/>
  <c r="F376" i="22"/>
  <c r="I376" i="22" s="1"/>
  <c r="F377" i="22"/>
  <c r="I377" i="22" s="1"/>
  <c r="F378" i="22"/>
  <c r="I378" i="22" s="1"/>
  <c r="F379" i="22"/>
  <c r="I379" i="22" s="1"/>
  <c r="F380" i="22"/>
  <c r="I380" i="22" s="1"/>
  <c r="F381" i="22"/>
  <c r="I381" i="22" s="1"/>
  <c r="F382" i="22"/>
  <c r="I382" i="22" s="1"/>
  <c r="F383" i="22"/>
  <c r="I383" i="22" s="1"/>
  <c r="F384" i="22"/>
  <c r="I384" i="22" s="1"/>
  <c r="F385" i="22"/>
  <c r="I385" i="22" s="1"/>
  <c r="F386" i="22"/>
  <c r="I386" i="22" s="1"/>
  <c r="F387" i="22"/>
  <c r="I387" i="22" s="1"/>
  <c r="F388" i="22"/>
  <c r="I388" i="22" s="1"/>
  <c r="F389" i="22"/>
  <c r="I389" i="22" s="1"/>
  <c r="F390" i="22"/>
  <c r="I390" i="22" s="1"/>
  <c r="F391" i="22"/>
  <c r="I391" i="22" s="1"/>
  <c r="F392" i="22"/>
  <c r="I392" i="22" s="1"/>
  <c r="F393" i="22"/>
  <c r="I393" i="22" s="1"/>
  <c r="F394" i="22"/>
  <c r="I394" i="22" s="1"/>
  <c r="F395" i="22"/>
  <c r="I395" i="22" s="1"/>
  <c r="F396" i="22"/>
  <c r="I396" i="22" s="1"/>
  <c r="F397" i="22"/>
  <c r="I397" i="22" s="1"/>
  <c r="F398" i="22"/>
  <c r="I398" i="22" s="1"/>
  <c r="F399" i="22"/>
  <c r="I399" i="22" s="1"/>
  <c r="F400" i="22"/>
  <c r="I400" i="22" s="1"/>
  <c r="F401" i="22"/>
  <c r="I401" i="22" s="1"/>
  <c r="F402" i="22"/>
  <c r="I402" i="22" s="1"/>
  <c r="F403" i="22"/>
  <c r="I403" i="22" s="1"/>
  <c r="F404" i="22"/>
  <c r="I404" i="22" s="1"/>
  <c r="F405" i="22"/>
  <c r="I405" i="22" s="1"/>
  <c r="F406" i="22"/>
  <c r="I406" i="22" s="1"/>
  <c r="F407" i="22"/>
  <c r="I407" i="22" s="1"/>
  <c r="F408" i="22"/>
  <c r="I408" i="22" s="1"/>
  <c r="F409" i="22"/>
  <c r="I409" i="22" s="1"/>
  <c r="F410" i="22"/>
  <c r="I410" i="22" s="1"/>
  <c r="F411" i="22"/>
  <c r="I411" i="22" s="1"/>
  <c r="F412" i="22"/>
  <c r="I412" i="22" s="1"/>
  <c r="F413" i="22"/>
  <c r="I413" i="22" s="1"/>
  <c r="F414" i="22"/>
  <c r="I414" i="22" s="1"/>
  <c r="F415" i="22"/>
  <c r="I415" i="22" s="1"/>
  <c r="F416" i="22"/>
  <c r="I416" i="22" s="1"/>
  <c r="F417" i="22"/>
  <c r="I417" i="22" s="1"/>
  <c r="F418" i="22"/>
  <c r="I418" i="22" s="1"/>
  <c r="F419" i="22"/>
  <c r="I419" i="22" s="1"/>
  <c r="F420" i="22"/>
  <c r="I420" i="22" s="1"/>
  <c r="F421" i="22"/>
  <c r="I421" i="22" s="1"/>
  <c r="F422" i="22"/>
  <c r="I422" i="22" s="1"/>
  <c r="F423" i="22"/>
  <c r="I423" i="22" s="1"/>
  <c r="F424" i="22"/>
  <c r="I424" i="22" s="1"/>
  <c r="F425" i="22"/>
  <c r="I425" i="22" s="1"/>
  <c r="F426" i="22"/>
  <c r="I426" i="22" s="1"/>
  <c r="F427" i="22"/>
  <c r="I427" i="22" s="1"/>
  <c r="F428" i="22"/>
  <c r="I428" i="22" s="1"/>
  <c r="F429" i="22"/>
  <c r="I429" i="22" s="1"/>
  <c r="F430" i="22"/>
  <c r="I430" i="22" s="1"/>
  <c r="F431" i="22"/>
  <c r="I431" i="22" s="1"/>
  <c r="F432" i="22"/>
  <c r="I432" i="22" s="1"/>
  <c r="F433" i="22"/>
  <c r="I433" i="22" s="1"/>
  <c r="F434" i="22"/>
  <c r="I434" i="22" s="1"/>
  <c r="F435" i="22"/>
  <c r="I435" i="22" s="1"/>
  <c r="F436" i="22"/>
  <c r="I436" i="22" s="1"/>
  <c r="F437" i="22"/>
  <c r="I437" i="22" s="1"/>
  <c r="F438" i="22"/>
  <c r="I438" i="22" s="1"/>
  <c r="F439" i="22"/>
  <c r="I439" i="22" s="1"/>
  <c r="F440" i="22"/>
  <c r="I440" i="22" s="1"/>
  <c r="F441" i="22"/>
  <c r="I441" i="22" s="1"/>
  <c r="F442" i="22"/>
  <c r="I442" i="22" s="1"/>
  <c r="F443" i="22"/>
  <c r="I443" i="22" s="1"/>
  <c r="F444" i="22"/>
  <c r="I444" i="22" s="1"/>
  <c r="F445" i="22"/>
  <c r="I445" i="22" s="1"/>
  <c r="F446" i="22"/>
  <c r="I446" i="22" s="1"/>
  <c r="F447" i="22"/>
  <c r="I447" i="22" s="1"/>
  <c r="F448" i="22"/>
  <c r="I448" i="22" s="1"/>
  <c r="F449" i="22"/>
  <c r="I449" i="22" s="1"/>
  <c r="F450" i="22"/>
  <c r="I450" i="22" s="1"/>
  <c r="F451" i="22"/>
  <c r="I451" i="22" s="1"/>
  <c r="F452" i="22"/>
  <c r="I452" i="22" s="1"/>
  <c r="F453" i="22"/>
  <c r="I453" i="22" s="1"/>
  <c r="F454" i="22"/>
  <c r="I454" i="22" s="1"/>
  <c r="F455" i="22"/>
  <c r="I455" i="22" s="1"/>
  <c r="F456" i="22"/>
  <c r="I456" i="22" s="1"/>
  <c r="F457" i="22"/>
  <c r="I457" i="22" s="1"/>
  <c r="F458" i="22"/>
  <c r="I458" i="22" s="1"/>
  <c r="F459" i="22"/>
  <c r="I459" i="22" s="1"/>
  <c r="F460" i="22"/>
  <c r="I460" i="22" s="1"/>
  <c r="F461" i="22"/>
  <c r="I461" i="22" s="1"/>
  <c r="F462" i="22"/>
  <c r="I462" i="22" s="1"/>
  <c r="F463" i="22"/>
  <c r="I463" i="22" s="1"/>
  <c r="F464" i="22"/>
  <c r="I464" i="22" s="1"/>
  <c r="F465" i="22"/>
  <c r="I465" i="22" s="1"/>
  <c r="F466" i="22"/>
  <c r="I466" i="22" s="1"/>
  <c r="F467" i="22"/>
  <c r="I467" i="22" s="1"/>
  <c r="F468" i="22"/>
  <c r="I468" i="22" s="1"/>
  <c r="F469" i="22"/>
  <c r="I469" i="22" s="1"/>
  <c r="F470" i="22"/>
  <c r="I470" i="22" s="1"/>
  <c r="F471" i="22"/>
  <c r="I471" i="22" s="1"/>
  <c r="F472" i="22"/>
  <c r="I472" i="22" s="1"/>
  <c r="F473" i="22"/>
  <c r="I473" i="22" s="1"/>
  <c r="F474" i="22"/>
  <c r="I474" i="22" s="1"/>
  <c r="F475" i="22"/>
  <c r="I475" i="22" s="1"/>
  <c r="F476" i="22"/>
  <c r="I476" i="22" s="1"/>
  <c r="F477" i="22"/>
  <c r="I477" i="22" s="1"/>
  <c r="F478" i="22"/>
  <c r="I478" i="22" s="1"/>
  <c r="F479" i="22"/>
  <c r="I479" i="22" s="1"/>
  <c r="F480" i="22"/>
  <c r="I480" i="22" s="1"/>
  <c r="F481" i="22"/>
  <c r="I481" i="22" s="1"/>
  <c r="F482" i="22"/>
  <c r="I482" i="22" s="1"/>
  <c r="F483" i="22"/>
  <c r="I483" i="22" s="1"/>
  <c r="F484" i="22"/>
  <c r="I484" i="22" s="1"/>
  <c r="F485" i="22"/>
  <c r="I485" i="22" s="1"/>
  <c r="F486" i="22"/>
  <c r="I486" i="22" s="1"/>
  <c r="F487" i="22"/>
  <c r="I487" i="22" s="1"/>
  <c r="F488" i="22"/>
  <c r="I488" i="22" s="1"/>
  <c r="F489" i="22"/>
  <c r="I489" i="22" s="1"/>
  <c r="F490" i="22"/>
  <c r="I490" i="22" s="1"/>
  <c r="F491" i="22"/>
  <c r="I491" i="22" s="1"/>
  <c r="F492" i="22"/>
  <c r="I492" i="22" s="1"/>
  <c r="F493" i="22"/>
  <c r="I493" i="22" s="1"/>
  <c r="F494" i="22"/>
  <c r="I494" i="22" s="1"/>
  <c r="F495" i="22"/>
  <c r="I495" i="22" s="1"/>
  <c r="F496" i="22"/>
  <c r="I496" i="22" s="1"/>
  <c r="F497" i="22"/>
  <c r="I497" i="22" s="1"/>
  <c r="F498" i="22"/>
  <c r="I498" i="22" s="1"/>
  <c r="F499" i="22"/>
  <c r="I499" i="22" s="1"/>
  <c r="F500" i="22"/>
  <c r="I500" i="22" s="1"/>
  <c r="F501" i="22"/>
  <c r="I501" i="22" s="1"/>
  <c r="F502" i="22"/>
  <c r="I502" i="22" s="1"/>
  <c r="F503" i="22"/>
  <c r="I503" i="22" s="1"/>
  <c r="F504" i="22"/>
  <c r="I504" i="22" s="1"/>
  <c r="F505" i="22"/>
  <c r="I505" i="22" s="1"/>
  <c r="F506" i="22"/>
  <c r="I506" i="22" s="1"/>
  <c r="F507" i="22"/>
  <c r="I507" i="22" s="1"/>
  <c r="F508" i="22"/>
  <c r="I508" i="22" s="1"/>
  <c r="F509" i="22"/>
  <c r="I509" i="22" s="1"/>
  <c r="F510" i="22"/>
  <c r="I510" i="22" s="1"/>
  <c r="F511" i="22"/>
  <c r="I511" i="22" s="1"/>
  <c r="F512" i="22"/>
  <c r="I512" i="22" s="1"/>
  <c r="F513" i="22"/>
  <c r="I513" i="22" s="1"/>
  <c r="F514" i="22"/>
  <c r="I514" i="22" s="1"/>
  <c r="F515" i="22"/>
  <c r="I515" i="22" s="1"/>
  <c r="F516" i="22"/>
  <c r="I516" i="22" s="1"/>
  <c r="F517" i="22"/>
  <c r="I517" i="22" s="1"/>
  <c r="F518" i="22"/>
  <c r="I518" i="22" s="1"/>
  <c r="F519" i="22"/>
  <c r="I519" i="22" s="1"/>
  <c r="F520" i="22"/>
  <c r="I520" i="22" s="1"/>
  <c r="F521" i="22"/>
  <c r="I521" i="22" s="1"/>
  <c r="F522" i="22"/>
  <c r="I522" i="22" s="1"/>
  <c r="F523" i="22"/>
  <c r="I523" i="22" s="1"/>
  <c r="F524" i="22"/>
  <c r="I524" i="22" s="1"/>
  <c r="F525" i="22"/>
  <c r="I525" i="22" s="1"/>
  <c r="F526" i="22"/>
  <c r="I526" i="22" s="1"/>
  <c r="F527" i="22"/>
  <c r="I527" i="22" s="1"/>
  <c r="F528" i="22"/>
  <c r="I528" i="22" s="1"/>
  <c r="F529" i="22"/>
  <c r="I529" i="22" s="1"/>
  <c r="F530" i="22"/>
  <c r="I530" i="22" s="1"/>
  <c r="F531" i="22"/>
  <c r="I531" i="22" s="1"/>
  <c r="F532" i="22"/>
  <c r="I532" i="22" s="1"/>
  <c r="F533" i="22"/>
  <c r="I533" i="22" s="1"/>
  <c r="F534" i="22"/>
  <c r="I534" i="22" s="1"/>
  <c r="F535" i="22"/>
  <c r="I535" i="22" s="1"/>
  <c r="F536" i="22"/>
  <c r="I536" i="22" s="1"/>
  <c r="F537" i="22"/>
  <c r="I537" i="22" s="1"/>
  <c r="F538" i="22"/>
  <c r="I538" i="22" s="1"/>
  <c r="F539" i="22"/>
  <c r="I539" i="22" s="1"/>
  <c r="F540" i="22"/>
  <c r="I540" i="22" s="1"/>
  <c r="F541" i="22"/>
  <c r="I541" i="22" s="1"/>
  <c r="F542" i="22"/>
  <c r="I542" i="22" s="1"/>
  <c r="F543" i="22"/>
  <c r="I543" i="22" s="1"/>
  <c r="F544" i="22"/>
  <c r="I544" i="22" s="1"/>
  <c r="F545" i="22"/>
  <c r="I545" i="22" s="1"/>
  <c r="F546" i="22"/>
  <c r="I546" i="22" s="1"/>
  <c r="F547" i="22"/>
  <c r="I547" i="22" s="1"/>
  <c r="F548" i="22"/>
  <c r="I548" i="22" s="1"/>
  <c r="F549" i="22"/>
  <c r="I549" i="22" s="1"/>
  <c r="F550" i="22"/>
  <c r="I550" i="22" s="1"/>
  <c r="F551" i="22"/>
  <c r="I551" i="22" s="1"/>
  <c r="F552" i="22"/>
  <c r="I552" i="22" s="1"/>
  <c r="F553" i="22"/>
  <c r="I553" i="22" s="1"/>
  <c r="F554" i="22"/>
  <c r="I554" i="22" s="1"/>
  <c r="F555" i="22"/>
  <c r="I555" i="22" s="1"/>
  <c r="F556" i="22"/>
  <c r="I556" i="22" s="1"/>
  <c r="F557" i="22"/>
  <c r="I557" i="22" s="1"/>
  <c r="F558" i="22"/>
  <c r="I558" i="22" s="1"/>
  <c r="F559" i="22"/>
  <c r="I559" i="22" s="1"/>
  <c r="F560" i="22"/>
  <c r="I560" i="22" s="1"/>
  <c r="F561" i="22"/>
  <c r="I561" i="22" s="1"/>
  <c r="F562" i="22"/>
  <c r="I562" i="22" s="1"/>
  <c r="F563" i="22"/>
  <c r="I563" i="22" s="1"/>
  <c r="F564" i="22"/>
  <c r="I564" i="22" s="1"/>
  <c r="F565" i="22"/>
  <c r="I565" i="22" s="1"/>
  <c r="F566" i="22"/>
  <c r="I566" i="22" s="1"/>
  <c r="F567" i="22"/>
  <c r="I567" i="22" s="1"/>
  <c r="F568" i="22"/>
  <c r="I568" i="22" s="1"/>
  <c r="F569" i="22"/>
  <c r="I569" i="22" s="1"/>
  <c r="F570" i="22"/>
  <c r="I570" i="22" s="1"/>
  <c r="F571" i="22"/>
  <c r="I571" i="22" s="1"/>
  <c r="F572" i="22"/>
  <c r="I572" i="22" s="1"/>
  <c r="F573" i="22"/>
  <c r="I573" i="22" s="1"/>
  <c r="F574" i="22"/>
  <c r="I574" i="22" s="1"/>
  <c r="F575" i="22"/>
  <c r="I575" i="22" s="1"/>
  <c r="F576" i="22"/>
  <c r="I576" i="22" s="1"/>
  <c r="F577" i="22"/>
  <c r="I577" i="22" s="1"/>
  <c r="F578" i="22"/>
  <c r="I578" i="22" s="1"/>
  <c r="F579" i="22"/>
  <c r="I579" i="22" s="1"/>
  <c r="F580" i="22"/>
  <c r="I580" i="22" s="1"/>
  <c r="F581" i="22"/>
  <c r="I581" i="22" s="1"/>
  <c r="F582" i="22"/>
  <c r="I582" i="22" s="1"/>
  <c r="F583" i="22"/>
  <c r="I583" i="22" s="1"/>
  <c r="F584" i="22"/>
  <c r="I584" i="22" s="1"/>
  <c r="F585" i="22"/>
  <c r="I585" i="22" s="1"/>
  <c r="F586" i="22"/>
  <c r="I586" i="22" s="1"/>
  <c r="F587" i="22"/>
  <c r="I587" i="22" s="1"/>
  <c r="F588" i="22"/>
  <c r="I588" i="22" s="1"/>
  <c r="F589" i="22"/>
  <c r="I589" i="22" s="1"/>
  <c r="F590" i="22"/>
  <c r="I590" i="22" s="1"/>
  <c r="F591" i="22"/>
  <c r="I591" i="22" s="1"/>
  <c r="F592" i="22"/>
  <c r="I592" i="22" s="1"/>
  <c r="F593" i="22"/>
  <c r="I593" i="22" s="1"/>
  <c r="F594" i="22"/>
  <c r="I594" i="22" s="1"/>
  <c r="F595" i="22"/>
  <c r="I595" i="22" s="1"/>
  <c r="F596" i="22"/>
  <c r="I596" i="22" s="1"/>
  <c r="F597" i="22"/>
  <c r="I597" i="22" s="1"/>
  <c r="F598" i="22"/>
  <c r="I598" i="22" s="1"/>
  <c r="F599" i="22"/>
  <c r="I599" i="22" s="1"/>
  <c r="F600" i="22"/>
  <c r="I600" i="22" s="1"/>
  <c r="F601" i="22"/>
  <c r="I601" i="22" s="1"/>
  <c r="F602" i="22"/>
  <c r="I602" i="22" s="1"/>
  <c r="F603" i="22"/>
  <c r="I603" i="22" s="1"/>
  <c r="F604" i="22"/>
  <c r="I604" i="22" s="1"/>
  <c r="F605" i="22"/>
  <c r="I605" i="22" s="1"/>
  <c r="F606" i="22"/>
  <c r="I606" i="22" s="1"/>
  <c r="F607" i="22"/>
  <c r="I607" i="22" s="1"/>
  <c r="C8" i="7" l="1"/>
  <c r="C28" i="1"/>
  <c r="W3" i="1"/>
  <c r="B336" i="2" l="1"/>
  <c r="C9" i="1" s="1"/>
  <c r="G55" i="2" l="1"/>
  <c r="G50" i="2"/>
  <c r="B3" i="21" l="1"/>
  <c r="B147" i="8" l="1"/>
  <c r="G147" i="8"/>
  <c r="B148" i="8"/>
  <c r="G148" i="8"/>
  <c r="B149" i="8"/>
  <c r="G149" i="8"/>
  <c r="B150" i="8"/>
  <c r="G150" i="8"/>
  <c r="B151" i="8"/>
  <c r="G151" i="8"/>
  <c r="B152" i="8"/>
  <c r="G152" i="8"/>
  <c r="B153" i="8"/>
  <c r="G153" i="8"/>
  <c r="B154" i="8"/>
  <c r="G154" i="8"/>
  <c r="B155" i="8"/>
  <c r="G155" i="8"/>
  <c r="B156" i="8"/>
  <c r="G156" i="8"/>
  <c r="B157" i="8"/>
  <c r="G157" i="8"/>
  <c r="B158" i="8"/>
  <c r="G158" i="8"/>
  <c r="B159" i="8"/>
  <c r="G159" i="8"/>
  <c r="B160" i="8"/>
  <c r="G160" i="8"/>
  <c r="B161" i="8"/>
  <c r="G161" i="8"/>
  <c r="B162" i="8"/>
  <c r="G162" i="8"/>
  <c r="B163" i="8"/>
  <c r="G163" i="8"/>
  <c r="B164" i="8"/>
  <c r="G164" i="8"/>
  <c r="B165" i="8"/>
  <c r="G165" i="8"/>
  <c r="B166" i="8"/>
  <c r="G166" i="8"/>
  <c r="B167" i="8"/>
  <c r="G167" i="8"/>
  <c r="B168" i="8"/>
  <c r="G168" i="8"/>
  <c r="B169" i="8"/>
  <c r="G169" i="8"/>
  <c r="B170" i="8"/>
  <c r="G170" i="8"/>
  <c r="B171" i="8"/>
  <c r="G171" i="8"/>
  <c r="B172" i="8"/>
  <c r="G172" i="8"/>
  <c r="B173" i="8"/>
  <c r="G173" i="8"/>
  <c r="B174" i="8"/>
  <c r="G174" i="8"/>
  <c r="B175" i="8"/>
  <c r="G175" i="8"/>
  <c r="B176" i="8"/>
  <c r="G176" i="8"/>
  <c r="B177" i="8"/>
  <c r="G177" i="8"/>
  <c r="B178" i="8"/>
  <c r="G178" i="8"/>
  <c r="B179" i="8"/>
  <c r="G179" i="8"/>
  <c r="B180" i="8"/>
  <c r="G180" i="8"/>
  <c r="B181" i="8"/>
  <c r="G181" i="8"/>
  <c r="B182" i="8"/>
  <c r="G182" i="8"/>
  <c r="B86" i="8"/>
  <c r="G86" i="8"/>
  <c r="B87" i="8"/>
  <c r="G87" i="8"/>
  <c r="B88" i="8"/>
  <c r="G88" i="8"/>
  <c r="B89" i="8"/>
  <c r="G89" i="8"/>
  <c r="B90" i="8"/>
  <c r="G90" i="8"/>
  <c r="B91" i="8"/>
  <c r="G91" i="8"/>
  <c r="B92" i="8"/>
  <c r="G92" i="8"/>
  <c r="B93" i="8"/>
  <c r="G93" i="8"/>
  <c r="B94" i="8"/>
  <c r="G94" i="8"/>
  <c r="B95" i="8"/>
  <c r="G95" i="8"/>
  <c r="B96" i="8"/>
  <c r="G96" i="8"/>
  <c r="B97" i="8"/>
  <c r="G97" i="8"/>
  <c r="B98" i="8"/>
  <c r="G98" i="8"/>
  <c r="B99" i="8"/>
  <c r="G99" i="8"/>
  <c r="B100" i="8"/>
  <c r="G100" i="8"/>
  <c r="B101" i="8"/>
  <c r="G101" i="8"/>
  <c r="B102" i="8"/>
  <c r="G102" i="8"/>
  <c r="B103" i="8"/>
  <c r="G103" i="8"/>
  <c r="B104" i="8"/>
  <c r="G104" i="8"/>
  <c r="B105" i="8"/>
  <c r="G105" i="8"/>
  <c r="B106" i="8"/>
  <c r="G106" i="8"/>
  <c r="B107" i="8"/>
  <c r="G107" i="8"/>
  <c r="B108" i="8"/>
  <c r="G108" i="8"/>
  <c r="B109" i="8"/>
  <c r="G109" i="8"/>
  <c r="B110" i="8"/>
  <c r="G110" i="8"/>
  <c r="B111" i="8"/>
  <c r="G111" i="8"/>
  <c r="B112" i="8"/>
  <c r="G112" i="8"/>
  <c r="B113" i="8"/>
  <c r="G113" i="8"/>
  <c r="B114" i="8"/>
  <c r="G114" i="8"/>
  <c r="B115" i="8"/>
  <c r="G115" i="8"/>
  <c r="B116" i="8"/>
  <c r="G116" i="8"/>
  <c r="B117" i="8"/>
  <c r="G117" i="8"/>
  <c r="B118" i="8"/>
  <c r="G118" i="8"/>
  <c r="B119" i="8"/>
  <c r="G119" i="8"/>
  <c r="B120" i="8"/>
  <c r="G120" i="8"/>
  <c r="B121" i="8"/>
  <c r="G121" i="8"/>
  <c r="B26" i="8"/>
  <c r="A26" i="8" s="1" a="1"/>
  <c r="A26" i="8" s="1"/>
  <c r="G26" i="8"/>
  <c r="F26" i="8" s="1" a="1"/>
  <c r="F26" i="8" s="1"/>
  <c r="B27" i="8"/>
  <c r="A27" i="8" s="1" a="1"/>
  <c r="A27" i="8" s="1"/>
  <c r="G27" i="8"/>
  <c r="F27" i="8" s="1" a="1"/>
  <c r="F27" i="8" s="1"/>
  <c r="B28" i="8"/>
  <c r="A28" i="8" s="1" a="1"/>
  <c r="A28" i="8" s="1"/>
  <c r="G28" i="8"/>
  <c r="F28" i="8" s="1" a="1"/>
  <c r="F28" i="8" s="1"/>
  <c r="B29" i="8"/>
  <c r="A29" i="8" s="1" a="1"/>
  <c r="A29" i="8" s="1"/>
  <c r="G29" i="8"/>
  <c r="F29" i="8" s="1" a="1"/>
  <c r="F29" i="8" s="1"/>
  <c r="B30" i="8"/>
  <c r="A30" i="8" s="1" a="1"/>
  <c r="A30" i="8" s="1"/>
  <c r="G30" i="8"/>
  <c r="F30" i="8" s="1" a="1"/>
  <c r="F30" i="8" s="1"/>
  <c r="B31" i="8"/>
  <c r="A31" i="8" s="1" a="1"/>
  <c r="A31" i="8" s="1"/>
  <c r="G31" i="8"/>
  <c r="F31" i="8" s="1" a="1"/>
  <c r="F31" i="8" s="1"/>
  <c r="B32" i="8"/>
  <c r="A32" i="8" s="1" a="1"/>
  <c r="A32" i="8" s="1"/>
  <c r="G32" i="8"/>
  <c r="F32" i="8" s="1" a="1"/>
  <c r="F32" i="8" s="1"/>
  <c r="B33" i="8"/>
  <c r="A33" i="8" s="1" a="1"/>
  <c r="A33" i="8" s="1"/>
  <c r="G33" i="8"/>
  <c r="F33" i="8" s="1" a="1"/>
  <c r="F33" i="8" s="1"/>
  <c r="B34" i="8"/>
  <c r="A34" i="8" s="1" a="1"/>
  <c r="A34" i="8" s="1"/>
  <c r="G34" i="8"/>
  <c r="F34" i="8" s="1" a="1"/>
  <c r="F34" i="8" s="1"/>
  <c r="B35" i="8"/>
  <c r="A35" i="8" s="1" a="1"/>
  <c r="A35" i="8" s="1"/>
  <c r="G35" i="8"/>
  <c r="F35" i="8" s="1" a="1"/>
  <c r="F35" i="8" s="1"/>
  <c r="B36" i="8"/>
  <c r="A36" i="8" s="1" a="1"/>
  <c r="A36" i="8" s="1"/>
  <c r="G36" i="8"/>
  <c r="F36" i="8" s="1" a="1"/>
  <c r="F36" i="8" s="1"/>
  <c r="B37" i="8"/>
  <c r="A37" i="8" s="1" a="1"/>
  <c r="A37" i="8" s="1"/>
  <c r="G37" i="8"/>
  <c r="F37" i="8" s="1" a="1"/>
  <c r="F37" i="8" s="1"/>
  <c r="B38" i="8"/>
  <c r="A38" i="8" s="1" a="1"/>
  <c r="A38" i="8" s="1"/>
  <c r="G38" i="8"/>
  <c r="F38" i="8" s="1" a="1"/>
  <c r="F38" i="8" s="1"/>
  <c r="B39" i="8"/>
  <c r="A39" i="8" s="1" a="1"/>
  <c r="A39" i="8" s="1"/>
  <c r="G39" i="8"/>
  <c r="F39" i="8" s="1" a="1"/>
  <c r="F39" i="8" s="1"/>
  <c r="B40" i="8"/>
  <c r="A40" i="8" s="1" a="1"/>
  <c r="A40" i="8" s="1"/>
  <c r="G40" i="8"/>
  <c r="F40" i="8" s="1" a="1"/>
  <c r="F40" i="8" s="1"/>
  <c r="B41" i="8"/>
  <c r="A41" i="8" s="1" a="1"/>
  <c r="A41" i="8" s="1"/>
  <c r="G41" i="8"/>
  <c r="F41" i="8" s="1" a="1"/>
  <c r="F41" i="8" s="1"/>
  <c r="B42" i="8"/>
  <c r="A42" i="8" s="1" a="1"/>
  <c r="A42" i="8" s="1"/>
  <c r="G42" i="8"/>
  <c r="F42" i="8" s="1" a="1"/>
  <c r="F42" i="8" s="1"/>
  <c r="B43" i="8"/>
  <c r="G43" i="8"/>
  <c r="F43" i="8" s="1" a="1"/>
  <c r="F43" i="8" s="1"/>
  <c r="B44" i="8"/>
  <c r="A44" i="8" s="1" a="1"/>
  <c r="A44" i="8" s="1"/>
  <c r="G44" i="8"/>
  <c r="F44" i="8" s="1" a="1"/>
  <c r="F44" i="8" s="1"/>
  <c r="B45" i="8"/>
  <c r="A45" i="8" s="1" a="1"/>
  <c r="A45" i="8" s="1"/>
  <c r="G45" i="8"/>
  <c r="F45" i="8" s="1" a="1"/>
  <c r="F45" i="8" s="1"/>
  <c r="B46" i="8"/>
  <c r="A46" i="8" s="1" a="1"/>
  <c r="A46" i="8" s="1"/>
  <c r="G46" i="8"/>
  <c r="F46" i="8" s="1" a="1"/>
  <c r="F46" i="8" s="1"/>
  <c r="B47" i="8"/>
  <c r="A47" i="8" s="1" a="1"/>
  <c r="A47" i="8" s="1"/>
  <c r="G47" i="8"/>
  <c r="F47" i="8" s="1" a="1"/>
  <c r="F47" i="8" s="1"/>
  <c r="B48" i="8"/>
  <c r="A48" i="8" s="1" a="1"/>
  <c r="A48" i="8" s="1"/>
  <c r="G48" i="8"/>
  <c r="F48" i="8" s="1" a="1"/>
  <c r="F48" i="8" s="1"/>
  <c r="B49" i="8"/>
  <c r="A49" i="8" s="1" a="1"/>
  <c r="A49" i="8" s="1"/>
  <c r="G49" i="8"/>
  <c r="F49" i="8" s="1" a="1"/>
  <c r="F49" i="8" s="1"/>
  <c r="B50" i="8"/>
  <c r="A50" i="8" s="1" a="1"/>
  <c r="A50" i="8" s="1"/>
  <c r="G50" i="8"/>
  <c r="F50" i="8" s="1" a="1"/>
  <c r="F50" i="8" s="1"/>
  <c r="B51" i="8"/>
  <c r="A51" i="8" s="1" a="1"/>
  <c r="A51" i="8" s="1"/>
  <c r="G51" i="8"/>
  <c r="F51" i="8" s="1" a="1"/>
  <c r="F51" i="8" s="1"/>
  <c r="B52" i="8"/>
  <c r="A52" i="8" s="1" a="1"/>
  <c r="A52" i="8" s="1"/>
  <c r="G52" i="8"/>
  <c r="F52" i="8" s="1" a="1"/>
  <c r="F52" i="8" s="1"/>
  <c r="B53" i="8"/>
  <c r="A53" i="8" s="1" a="1"/>
  <c r="A53" i="8" s="1"/>
  <c r="G53" i="8"/>
  <c r="F53" i="8" s="1" a="1"/>
  <c r="F53" i="8" s="1"/>
  <c r="B54" i="8"/>
  <c r="A54" i="8" s="1" a="1"/>
  <c r="A54" i="8" s="1"/>
  <c r="G54" i="8"/>
  <c r="F54" i="8" s="1" a="1"/>
  <c r="F54" i="8" s="1"/>
  <c r="B55" i="8"/>
  <c r="A55" i="8" s="1" a="1"/>
  <c r="A55" i="8" s="1"/>
  <c r="G55" i="8"/>
  <c r="F55" i="8" s="1" a="1"/>
  <c r="F55" i="8" s="1"/>
  <c r="B56" i="8"/>
  <c r="A56" i="8" s="1" a="1"/>
  <c r="A56" i="8" s="1"/>
  <c r="G56" i="8"/>
  <c r="F56" i="8" s="1" a="1"/>
  <c r="F56" i="8" s="1"/>
  <c r="B57" i="8"/>
  <c r="A57" i="8" s="1" a="1"/>
  <c r="A57" i="8" s="1"/>
  <c r="G57" i="8"/>
  <c r="F57" i="8" s="1" a="1"/>
  <c r="F57" i="8" s="1"/>
  <c r="B58" i="8"/>
  <c r="A58" i="8" s="1" a="1"/>
  <c r="A58" i="8" s="1"/>
  <c r="G58" i="8"/>
  <c r="F58" i="8" s="1" a="1"/>
  <c r="F58" i="8" s="1"/>
  <c r="B59" i="8"/>
  <c r="A59" i="8" s="1" a="1"/>
  <c r="A59" i="8" s="1"/>
  <c r="G59" i="8"/>
  <c r="F59" i="8" s="1" a="1"/>
  <c r="F59" i="8" s="1"/>
  <c r="B60" i="8"/>
  <c r="A60" i="8" s="1" a="1"/>
  <c r="A60" i="8" s="1"/>
  <c r="G60" i="8"/>
  <c r="F60" i="8" s="1" a="1"/>
  <c r="F60" i="8" s="1"/>
  <c r="G25" i="8"/>
  <c r="F25" i="8" s="1" a="1"/>
  <c r="F25" i="8" s="1"/>
  <c r="B25" i="8"/>
  <c r="A25" i="8" s="1" a="1"/>
  <c r="A25" i="8" s="1"/>
  <c r="F9" i="16"/>
  <c r="E9" i="16"/>
  <c r="E8" i="16" l="1"/>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8" i="19"/>
  <c r="D607" i="19"/>
  <c r="D606" i="19"/>
  <c r="D605" i="19"/>
  <c r="D604" i="19"/>
  <c r="D603" i="19"/>
  <c r="D602" i="19"/>
  <c r="D601" i="19"/>
  <c r="D600" i="19"/>
  <c r="D599" i="19"/>
  <c r="D598" i="19"/>
  <c r="D597" i="19"/>
  <c r="D596" i="19"/>
  <c r="D595" i="19"/>
  <c r="D594" i="19"/>
  <c r="D593" i="19"/>
  <c r="D592" i="19"/>
  <c r="D591" i="19"/>
  <c r="D590" i="19"/>
  <c r="D589" i="19"/>
  <c r="D588" i="19"/>
  <c r="D587" i="19"/>
  <c r="D586" i="19"/>
  <c r="D585" i="19"/>
  <c r="D584" i="19"/>
  <c r="D583" i="19"/>
  <c r="D582" i="19"/>
  <c r="D581" i="19"/>
  <c r="D580" i="19"/>
  <c r="D579" i="19"/>
  <c r="D578" i="19"/>
  <c r="D577" i="19"/>
  <c r="D576" i="19"/>
  <c r="D575" i="19"/>
  <c r="D574" i="19"/>
  <c r="D573" i="19"/>
  <c r="D572" i="19"/>
  <c r="D571" i="19"/>
  <c r="D570" i="19"/>
  <c r="D569" i="19"/>
  <c r="D568" i="19"/>
  <c r="D567" i="19"/>
  <c r="D566" i="19"/>
  <c r="D565" i="19"/>
  <c r="D564" i="19"/>
  <c r="D563" i="19"/>
  <c r="D562" i="19"/>
  <c r="D561" i="19"/>
  <c r="D560" i="19"/>
  <c r="D559" i="19"/>
  <c r="D558" i="19"/>
  <c r="D557" i="19"/>
  <c r="D556" i="19"/>
  <c r="D555" i="19"/>
  <c r="D554" i="19"/>
  <c r="D553" i="19"/>
  <c r="D552" i="19"/>
  <c r="D551" i="19"/>
  <c r="D550" i="19"/>
  <c r="D549" i="19"/>
  <c r="D548" i="19"/>
  <c r="D547" i="19"/>
  <c r="D546" i="19"/>
  <c r="D545" i="19"/>
  <c r="D544" i="19"/>
  <c r="D543" i="19"/>
  <c r="D542" i="19"/>
  <c r="D541" i="19"/>
  <c r="D540" i="19"/>
  <c r="D539" i="19"/>
  <c r="D538" i="19"/>
  <c r="D537" i="19"/>
  <c r="D536" i="19"/>
  <c r="D535" i="19"/>
  <c r="D534" i="19"/>
  <c r="D533" i="19"/>
  <c r="D532" i="19"/>
  <c r="D531" i="19"/>
  <c r="D530" i="19"/>
  <c r="D529" i="19"/>
  <c r="D528" i="19"/>
  <c r="D527" i="19"/>
  <c r="D526" i="19"/>
  <c r="D525" i="19"/>
  <c r="D524" i="19"/>
  <c r="D523" i="19"/>
  <c r="D522" i="19"/>
  <c r="D521" i="19"/>
  <c r="D520" i="19"/>
  <c r="D519" i="19"/>
  <c r="D518" i="19"/>
  <c r="D517" i="19"/>
  <c r="D516" i="19"/>
  <c r="D515" i="19"/>
  <c r="D514" i="19"/>
  <c r="D513" i="19"/>
  <c r="D512" i="19"/>
  <c r="D511" i="19"/>
  <c r="D510" i="19"/>
  <c r="D509" i="19"/>
  <c r="D508" i="19"/>
  <c r="D507" i="19"/>
  <c r="D506" i="19"/>
  <c r="D505" i="19"/>
  <c r="D504" i="19"/>
  <c r="D503" i="19"/>
  <c r="D502" i="19"/>
  <c r="D501" i="19"/>
  <c r="D500" i="19"/>
  <c r="D499" i="19"/>
  <c r="D498" i="19"/>
  <c r="D497" i="19"/>
  <c r="D496" i="19"/>
  <c r="D495" i="19"/>
  <c r="D494" i="19"/>
  <c r="D493" i="19"/>
  <c r="D492" i="19"/>
  <c r="D491" i="19"/>
  <c r="D490" i="19"/>
  <c r="D489" i="19"/>
  <c r="D488" i="19"/>
  <c r="D487" i="19"/>
  <c r="D486" i="19"/>
  <c r="D485" i="19"/>
  <c r="D484" i="19"/>
  <c r="D483" i="19"/>
  <c r="D482" i="19"/>
  <c r="D481" i="19"/>
  <c r="D480" i="19"/>
  <c r="D479" i="19"/>
  <c r="D478" i="19"/>
  <c r="D477" i="19"/>
  <c r="D476" i="19"/>
  <c r="D475" i="19"/>
  <c r="D474" i="19"/>
  <c r="D473" i="19"/>
  <c r="D472" i="19"/>
  <c r="D471" i="19"/>
  <c r="D470" i="19"/>
  <c r="D469" i="19"/>
  <c r="D468" i="19"/>
  <c r="D467" i="19"/>
  <c r="D466" i="19"/>
  <c r="D465" i="19"/>
  <c r="D464" i="19"/>
  <c r="D463" i="19"/>
  <c r="D462" i="19"/>
  <c r="D461" i="19"/>
  <c r="D460" i="19"/>
  <c r="D459" i="19"/>
  <c r="D458" i="19"/>
  <c r="D457" i="19"/>
  <c r="D456" i="19"/>
  <c r="D455" i="19"/>
  <c r="D454" i="19"/>
  <c r="D453" i="19"/>
  <c r="D452" i="19"/>
  <c r="D451" i="19"/>
  <c r="D450" i="19"/>
  <c r="D449" i="19"/>
  <c r="D448" i="19"/>
  <c r="D447" i="19"/>
  <c r="D446" i="19"/>
  <c r="D445" i="19"/>
  <c r="D444" i="19"/>
  <c r="D443" i="19"/>
  <c r="D442" i="19"/>
  <c r="D441" i="19"/>
  <c r="D440" i="19"/>
  <c r="D439" i="19"/>
  <c r="D438" i="19"/>
  <c r="D437" i="19"/>
  <c r="D436" i="19"/>
  <c r="D435" i="19"/>
  <c r="D434" i="19"/>
  <c r="D433" i="19"/>
  <c r="D432" i="19"/>
  <c r="D431" i="19"/>
  <c r="D430" i="19"/>
  <c r="D429" i="19"/>
  <c r="D428" i="19"/>
  <c r="D427" i="19"/>
  <c r="D426" i="19"/>
  <c r="D425" i="19"/>
  <c r="D424" i="19"/>
  <c r="D423" i="19"/>
  <c r="D422" i="19"/>
  <c r="D421" i="19"/>
  <c r="D420" i="19"/>
  <c r="D419" i="19"/>
  <c r="D418" i="19"/>
  <c r="D417" i="19"/>
  <c r="D416" i="19"/>
  <c r="D415" i="19"/>
  <c r="D414" i="19"/>
  <c r="D413" i="19"/>
  <c r="D412" i="19"/>
  <c r="D411" i="19"/>
  <c r="D410" i="19"/>
  <c r="D409" i="19"/>
  <c r="D408" i="19"/>
  <c r="D407" i="19"/>
  <c r="D406" i="19"/>
  <c r="D405" i="19"/>
  <c r="D404" i="19"/>
  <c r="D403" i="19"/>
  <c r="D402" i="19"/>
  <c r="D401" i="19"/>
  <c r="D400" i="19"/>
  <c r="D399" i="19"/>
  <c r="D398" i="19"/>
  <c r="D397" i="19"/>
  <c r="D396" i="19"/>
  <c r="D395" i="19"/>
  <c r="D394" i="19"/>
  <c r="D393" i="19"/>
  <c r="D392" i="19"/>
  <c r="D391" i="19"/>
  <c r="D390" i="19"/>
  <c r="D389" i="19"/>
  <c r="D388" i="19"/>
  <c r="D387" i="19"/>
  <c r="D386" i="19"/>
  <c r="D385" i="19"/>
  <c r="D384" i="19"/>
  <c r="D383" i="19"/>
  <c r="D382" i="19"/>
  <c r="D381" i="19"/>
  <c r="D380" i="19"/>
  <c r="D379" i="19"/>
  <c r="D378" i="19"/>
  <c r="D377" i="19"/>
  <c r="D376" i="19"/>
  <c r="D375" i="19"/>
  <c r="D374" i="19"/>
  <c r="D373" i="19"/>
  <c r="D372" i="19"/>
  <c r="D371" i="19"/>
  <c r="D370" i="19"/>
  <c r="D369" i="19"/>
  <c r="D368" i="19"/>
  <c r="D367" i="19"/>
  <c r="D366" i="19"/>
  <c r="D365" i="19"/>
  <c r="D364" i="19"/>
  <c r="D363" i="19"/>
  <c r="D362" i="19"/>
  <c r="D361" i="19"/>
  <c r="D360" i="19"/>
  <c r="D359" i="19"/>
  <c r="D358" i="19"/>
  <c r="D357" i="19"/>
  <c r="D356" i="19"/>
  <c r="D355" i="19"/>
  <c r="D354" i="19"/>
  <c r="D353" i="19"/>
  <c r="D352" i="19"/>
  <c r="D351" i="19"/>
  <c r="D350" i="19"/>
  <c r="D349" i="19"/>
  <c r="D348" i="19"/>
  <c r="D347" i="19"/>
  <c r="D346" i="19"/>
  <c r="D345" i="19"/>
  <c r="D344" i="19"/>
  <c r="D343" i="19"/>
  <c r="D342" i="19"/>
  <c r="D341" i="19"/>
  <c r="D340" i="19"/>
  <c r="D339" i="19"/>
  <c r="D338" i="19"/>
  <c r="D337" i="19"/>
  <c r="D336" i="19"/>
  <c r="D335" i="19"/>
  <c r="D334" i="19"/>
  <c r="D333" i="19"/>
  <c r="D332" i="19"/>
  <c r="D331" i="19"/>
  <c r="D330" i="19"/>
  <c r="D329" i="19"/>
  <c r="D328" i="19"/>
  <c r="D327" i="19"/>
  <c r="D326" i="19"/>
  <c r="D325" i="19"/>
  <c r="D324" i="19"/>
  <c r="D323" i="19"/>
  <c r="D322" i="19"/>
  <c r="D321" i="19"/>
  <c r="D320" i="19"/>
  <c r="D319" i="19"/>
  <c r="D318" i="19"/>
  <c r="D317" i="19"/>
  <c r="D316" i="19"/>
  <c r="D315" i="19"/>
  <c r="D314" i="19"/>
  <c r="D313" i="19"/>
  <c r="D312" i="19"/>
  <c r="D311" i="19"/>
  <c r="D310" i="19"/>
  <c r="D309" i="19"/>
  <c r="D308" i="19"/>
  <c r="D307" i="19"/>
  <c r="D306" i="19"/>
  <c r="D305" i="19"/>
  <c r="D304" i="19"/>
  <c r="D303" i="19"/>
  <c r="D302" i="19"/>
  <c r="D301" i="19"/>
  <c r="D300" i="19"/>
  <c r="D299" i="19"/>
  <c r="D298" i="19"/>
  <c r="D297" i="19"/>
  <c r="D296" i="19"/>
  <c r="D295" i="19"/>
  <c r="D294" i="19"/>
  <c r="D293" i="19"/>
  <c r="D292" i="19"/>
  <c r="D291" i="19"/>
  <c r="D290" i="19"/>
  <c r="D289" i="19"/>
  <c r="D288" i="19"/>
  <c r="D287" i="19"/>
  <c r="D286" i="19"/>
  <c r="D285" i="19"/>
  <c r="D284" i="19"/>
  <c r="D283" i="19"/>
  <c r="D282" i="19"/>
  <c r="D281" i="19"/>
  <c r="D280" i="19"/>
  <c r="D279" i="19"/>
  <c r="D278" i="19"/>
  <c r="D277" i="19"/>
  <c r="D276" i="19"/>
  <c r="D275" i="19"/>
  <c r="D274" i="19"/>
  <c r="D273" i="19"/>
  <c r="D272" i="19"/>
  <c r="D271" i="19"/>
  <c r="D270" i="19"/>
  <c r="D269" i="19"/>
  <c r="D268" i="19"/>
  <c r="D267" i="19"/>
  <c r="D266" i="19"/>
  <c r="D265" i="19"/>
  <c r="D264" i="19"/>
  <c r="D263" i="19"/>
  <c r="D262" i="19"/>
  <c r="D261" i="19"/>
  <c r="D260" i="19"/>
  <c r="D259" i="19"/>
  <c r="D258" i="19"/>
  <c r="D257" i="19"/>
  <c r="D256" i="19"/>
  <c r="D255" i="19"/>
  <c r="D254" i="19"/>
  <c r="D253" i="19"/>
  <c r="D252" i="19"/>
  <c r="D251" i="19"/>
  <c r="D250" i="19"/>
  <c r="D249" i="19"/>
  <c r="D248" i="19"/>
  <c r="D247" i="19"/>
  <c r="D246" i="19"/>
  <c r="D245" i="19"/>
  <c r="D244" i="19"/>
  <c r="D243" i="19"/>
  <c r="D242" i="19"/>
  <c r="D241" i="19"/>
  <c r="D240" i="19"/>
  <c r="D239" i="19"/>
  <c r="D238" i="19"/>
  <c r="D237" i="19"/>
  <c r="D236" i="19"/>
  <c r="D235" i="19"/>
  <c r="D234" i="19"/>
  <c r="D233" i="19"/>
  <c r="D232" i="19"/>
  <c r="D231" i="19"/>
  <c r="D230" i="19"/>
  <c r="D229" i="19"/>
  <c r="D228" i="19"/>
  <c r="D227" i="19"/>
  <c r="D226" i="19"/>
  <c r="D225" i="19"/>
  <c r="D224" i="19"/>
  <c r="D223" i="19"/>
  <c r="D222" i="19"/>
  <c r="D221" i="19"/>
  <c r="D220" i="19"/>
  <c r="D219" i="19"/>
  <c r="D218" i="19"/>
  <c r="D217" i="19"/>
  <c r="D216" i="19"/>
  <c r="D215" i="19"/>
  <c r="D214" i="19"/>
  <c r="D213" i="19"/>
  <c r="D212" i="19"/>
  <c r="D211" i="19"/>
  <c r="D210" i="19"/>
  <c r="D209" i="19"/>
  <c r="D208" i="19"/>
  <c r="D207" i="19"/>
  <c r="D206" i="19"/>
  <c r="D205" i="19"/>
  <c r="D204" i="19"/>
  <c r="D203" i="19"/>
  <c r="D202" i="19"/>
  <c r="D201" i="19"/>
  <c r="D200" i="19"/>
  <c r="D199" i="19"/>
  <c r="D198" i="19"/>
  <c r="D197" i="19"/>
  <c r="D196" i="19"/>
  <c r="D195" i="19"/>
  <c r="D194" i="19"/>
  <c r="D193" i="19"/>
  <c r="D192" i="19"/>
  <c r="D191" i="19"/>
  <c r="D190" i="19"/>
  <c r="D189" i="19"/>
  <c r="D188" i="19"/>
  <c r="D187" i="19"/>
  <c r="D186" i="19"/>
  <c r="D185" i="19"/>
  <c r="D184" i="19"/>
  <c r="D183" i="19"/>
  <c r="D182" i="19"/>
  <c r="D181" i="19"/>
  <c r="D180" i="19"/>
  <c r="D179" i="19"/>
  <c r="D178" i="19"/>
  <c r="D177" i="19"/>
  <c r="D176" i="19"/>
  <c r="D175" i="19"/>
  <c r="D174" i="19"/>
  <c r="D173" i="19"/>
  <c r="D172" i="19"/>
  <c r="D171" i="19"/>
  <c r="D170" i="19"/>
  <c r="D169" i="19"/>
  <c r="D168" i="19"/>
  <c r="D167" i="19"/>
  <c r="D166" i="19"/>
  <c r="D165" i="19"/>
  <c r="D164" i="19"/>
  <c r="D163" i="19"/>
  <c r="D162" i="19"/>
  <c r="D161" i="19"/>
  <c r="D160" i="19"/>
  <c r="D159" i="19"/>
  <c r="D158" i="19"/>
  <c r="D157" i="19"/>
  <c r="D156" i="19"/>
  <c r="D155" i="19"/>
  <c r="D154" i="19"/>
  <c r="D153" i="19"/>
  <c r="D152" i="19"/>
  <c r="D151" i="19"/>
  <c r="D150" i="19"/>
  <c r="D149" i="19"/>
  <c r="D148" i="19"/>
  <c r="D147" i="19"/>
  <c r="D146" i="19"/>
  <c r="D145" i="19"/>
  <c r="D144" i="19"/>
  <c r="D143" i="19"/>
  <c r="D142" i="19"/>
  <c r="D141" i="19"/>
  <c r="D140" i="19"/>
  <c r="D139" i="19"/>
  <c r="D138" i="19"/>
  <c r="D137" i="19"/>
  <c r="D136" i="19"/>
  <c r="D135" i="19"/>
  <c r="D134" i="19"/>
  <c r="D133" i="19"/>
  <c r="D132" i="19"/>
  <c r="D131" i="19"/>
  <c r="D130" i="19"/>
  <c r="D129" i="19"/>
  <c r="D128" i="19"/>
  <c r="D127" i="19"/>
  <c r="D126" i="19"/>
  <c r="D125" i="19"/>
  <c r="D124" i="19"/>
  <c r="D123" i="19"/>
  <c r="D122" i="19"/>
  <c r="D121" i="19"/>
  <c r="D120" i="19"/>
  <c r="D119" i="19"/>
  <c r="D118" i="19"/>
  <c r="D117" i="19"/>
  <c r="D116" i="19"/>
  <c r="D115" i="19"/>
  <c r="D114" i="19"/>
  <c r="D113" i="19"/>
  <c r="D112" i="19"/>
  <c r="D111" i="19"/>
  <c r="D110" i="19"/>
  <c r="D109" i="19"/>
  <c r="D108" i="19"/>
  <c r="D107" i="19"/>
  <c r="D106" i="19"/>
  <c r="D105" i="19"/>
  <c r="D104" i="19"/>
  <c r="D103" i="19"/>
  <c r="D102" i="19"/>
  <c r="D101" i="19"/>
  <c r="D100" i="19"/>
  <c r="D99" i="19"/>
  <c r="D98" i="19"/>
  <c r="D97" i="19"/>
  <c r="D96" i="19"/>
  <c r="D95" i="19"/>
  <c r="D94" i="19"/>
  <c r="D93" i="19"/>
  <c r="D92" i="19"/>
  <c r="D91" i="19"/>
  <c r="D90" i="19"/>
  <c r="D89" i="19"/>
  <c r="D88" i="19"/>
  <c r="D87" i="19"/>
  <c r="D86" i="19"/>
  <c r="D85" i="19"/>
  <c r="D84" i="19"/>
  <c r="D83" i="19"/>
  <c r="D82" i="19"/>
  <c r="D81" i="19"/>
  <c r="D80" i="19"/>
  <c r="D79" i="19"/>
  <c r="D78" i="19"/>
  <c r="D77" i="19"/>
  <c r="D76" i="19"/>
  <c r="D75" i="19"/>
  <c r="D74" i="19"/>
  <c r="D73" i="19"/>
  <c r="D72" i="19"/>
  <c r="D71" i="19"/>
  <c r="D70" i="19"/>
  <c r="D69" i="19"/>
  <c r="D68" i="19"/>
  <c r="D67" i="19"/>
  <c r="D66" i="19"/>
  <c r="D65" i="19"/>
  <c r="D64" i="19"/>
  <c r="D63" i="19"/>
  <c r="D62" i="19"/>
  <c r="D61" i="19"/>
  <c r="D60" i="19"/>
  <c r="D59" i="19"/>
  <c r="D58" i="19"/>
  <c r="D57"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B1" i="24"/>
  <c r="B1" i="26"/>
  <c r="B1" i="25"/>
  <c r="B1" i="16" a="1"/>
  <c r="B1" i="16" s="1"/>
  <c r="B1" i="15" a="1"/>
  <c r="B1" i="15" s="1"/>
  <c r="B1" i="22"/>
  <c r="B1" i="21"/>
  <c r="B1" i="12"/>
  <c r="B1" i="11"/>
  <c r="B1" i="9" a="1"/>
  <c r="B1" i="9" s="1"/>
  <c r="B1" i="4"/>
  <c r="B1" i="19"/>
  <c r="B1" i="18"/>
  <c r="B1" i="7"/>
  <c r="B1" i="3"/>
  <c r="O8" i="22"/>
  <c r="L10" i="7"/>
  <c r="L8" i="3"/>
  <c r="L8" i="7" s="1"/>
  <c r="L12" i="7"/>
  <c r="L13" i="7"/>
  <c r="L16" i="7"/>
  <c r="L17" i="7"/>
  <c r="L19" i="7"/>
  <c r="L20" i="7"/>
  <c r="L21" i="7"/>
  <c r="L22" i="7"/>
  <c r="L23" i="7"/>
  <c r="L25" i="7"/>
  <c r="L26" i="7"/>
  <c r="L28" i="7"/>
  <c r="L29" i="7"/>
  <c r="L30" i="7"/>
  <c r="L31" i="7"/>
  <c r="L33" i="7"/>
  <c r="L34" i="7"/>
  <c r="L36" i="7"/>
  <c r="L37" i="7"/>
  <c r="L38" i="7"/>
  <c r="L39" i="7"/>
  <c r="L40" i="7"/>
  <c r="L41" i="7"/>
  <c r="L42" i="7"/>
  <c r="L43" i="7"/>
  <c r="L45" i="7"/>
  <c r="L46" i="7"/>
  <c r="L47" i="7"/>
  <c r="L48" i="7"/>
  <c r="L49" i="7"/>
  <c r="L50" i="7"/>
  <c r="L52" i="7"/>
  <c r="L53" i="7"/>
  <c r="L54" i="7"/>
  <c r="L55" i="7"/>
  <c r="L56" i="7"/>
  <c r="L57" i="7"/>
  <c r="L58" i="7"/>
  <c r="L59" i="7"/>
  <c r="L60" i="7"/>
  <c r="L62" i="7"/>
  <c r="L63" i="7"/>
  <c r="L65" i="7"/>
  <c r="L66" i="7"/>
  <c r="L67" i="7"/>
  <c r="L68" i="7"/>
  <c r="L69" i="7"/>
  <c r="L70" i="7"/>
  <c r="L71" i="7"/>
  <c r="L73" i="7"/>
  <c r="L75" i="7"/>
  <c r="L76" i="7"/>
  <c r="L77" i="7"/>
  <c r="L78" i="7"/>
  <c r="L79" i="7"/>
  <c r="L80" i="7"/>
  <c r="L81" i="7"/>
  <c r="L82" i="7"/>
  <c r="L83" i="7"/>
  <c r="L84" i="7"/>
  <c r="L85" i="7"/>
  <c r="L86" i="7"/>
  <c r="L87" i="7"/>
  <c r="L88" i="7"/>
  <c r="L89" i="7"/>
  <c r="L90" i="7"/>
  <c r="L92" i="7"/>
  <c r="L93" i="7"/>
  <c r="L94" i="7"/>
  <c r="L95" i="7"/>
  <c r="L96" i="7"/>
  <c r="L97" i="7"/>
  <c r="L100" i="7"/>
  <c r="L101" i="7"/>
  <c r="L102" i="7"/>
  <c r="L103" i="7"/>
  <c r="L104" i="7"/>
  <c r="L105" i="7"/>
  <c r="L106" i="7"/>
  <c r="L107" i="7"/>
  <c r="L108" i="7"/>
  <c r="L109" i="7"/>
  <c r="L110" i="7"/>
  <c r="L111" i="7"/>
  <c r="L113" i="7"/>
  <c r="L114" i="7"/>
  <c r="L116" i="7"/>
  <c r="L117" i="7"/>
  <c r="L118" i="7"/>
  <c r="L120" i="7"/>
  <c r="L121" i="7"/>
  <c r="L122" i="7"/>
  <c r="L123" i="7"/>
  <c r="L124" i="7"/>
  <c r="L125" i="7"/>
  <c r="L126" i="7"/>
  <c r="L127" i="7"/>
  <c r="L129" i="7"/>
  <c r="L131" i="7"/>
  <c r="L132" i="7"/>
  <c r="L133" i="7"/>
  <c r="L134" i="7"/>
  <c r="L135" i="7"/>
  <c r="L137" i="7"/>
  <c r="L138" i="7"/>
  <c r="L139" i="7"/>
  <c r="L140" i="7"/>
  <c r="L141" i="7"/>
  <c r="L142" i="7"/>
  <c r="L143" i="7"/>
  <c r="L144" i="7"/>
  <c r="L145" i="7"/>
  <c r="L146" i="7"/>
  <c r="L147" i="7"/>
  <c r="L148" i="7"/>
  <c r="L149" i="7"/>
  <c r="L150" i="7"/>
  <c r="L151" i="7"/>
  <c r="L152" i="7"/>
  <c r="L153" i="7"/>
  <c r="L156" i="7"/>
  <c r="L157" i="7"/>
  <c r="L158" i="7"/>
  <c r="L159" i="7"/>
  <c r="L160" i="7"/>
  <c r="L161" i="7"/>
  <c r="L162" i="7"/>
  <c r="L164" i="7"/>
  <c r="L165" i="7"/>
  <c r="L166" i="7"/>
  <c r="L168" i="7"/>
  <c r="L169" i="7"/>
  <c r="L170" i="7"/>
  <c r="L171" i="7"/>
  <c r="L172" i="7"/>
  <c r="L173" i="7"/>
  <c r="L174" i="7"/>
  <c r="L175" i="7"/>
  <c r="L176" i="7"/>
  <c r="L177" i="7"/>
  <c r="L178" i="7"/>
  <c r="L180" i="7"/>
  <c r="L181" i="7"/>
  <c r="L182" i="7"/>
  <c r="L183" i="7"/>
  <c r="L184" i="7"/>
  <c r="L185" i="7"/>
  <c r="L187" i="7"/>
  <c r="L188" i="7"/>
  <c r="L190" i="7"/>
  <c r="L191" i="7"/>
  <c r="L193" i="7"/>
  <c r="L194" i="7"/>
  <c r="L195" i="7"/>
  <c r="L196" i="7"/>
  <c r="L197" i="7"/>
  <c r="L198" i="7"/>
  <c r="L199" i="7"/>
  <c r="L201" i="7"/>
  <c r="L202" i="7"/>
  <c r="L203" i="7"/>
  <c r="L204" i="7"/>
  <c r="L205" i="7"/>
  <c r="L206" i="7"/>
  <c r="L207" i="7"/>
  <c r="L208" i="7"/>
  <c r="L209" i="7"/>
  <c r="L210" i="7"/>
  <c r="L211" i="7"/>
  <c r="L212" i="7"/>
  <c r="L213" i="7"/>
  <c r="L214" i="7"/>
  <c r="L215" i="7"/>
  <c r="L216" i="7"/>
  <c r="L217" i="7"/>
  <c r="L218" i="7"/>
  <c r="L220" i="7"/>
  <c r="L221" i="7"/>
  <c r="L222" i="7"/>
  <c r="L223" i="7"/>
  <c r="L224" i="7"/>
  <c r="L225" i="7"/>
  <c r="L226" i="7"/>
  <c r="L228" i="7"/>
  <c r="L229" i="7"/>
  <c r="L230" i="7"/>
  <c r="L231" i="7"/>
  <c r="L232" i="7"/>
  <c r="L233" i="7"/>
  <c r="L234" i="7"/>
  <c r="L235" i="7"/>
  <c r="L236" i="7"/>
  <c r="L238" i="7"/>
  <c r="L240" i="7"/>
  <c r="L241" i="7"/>
  <c r="L242" i="7"/>
  <c r="L244" i="7"/>
  <c r="L245" i="7"/>
  <c r="L246" i="7"/>
  <c r="L247" i="7"/>
  <c r="L248" i="7"/>
  <c r="L249" i="7"/>
  <c r="L251" i="7"/>
  <c r="L252" i="7"/>
  <c r="L254" i="7"/>
  <c r="L255" i="7"/>
  <c r="L257" i="7"/>
  <c r="L258" i="7"/>
  <c r="L259" i="7"/>
  <c r="L260" i="7"/>
  <c r="L261" i="7"/>
  <c r="L262" i="7"/>
  <c r="L263" i="7"/>
  <c r="L265" i="7"/>
  <c r="L266" i="7"/>
  <c r="L267" i="7"/>
  <c r="L268" i="7"/>
  <c r="L269" i="7"/>
  <c r="L270" i="7"/>
  <c r="L271" i="7"/>
  <c r="L272" i="7"/>
  <c r="L273" i="7"/>
  <c r="L274" i="7"/>
  <c r="L275" i="7"/>
  <c r="L276" i="7"/>
  <c r="L277" i="7"/>
  <c r="L278" i="7"/>
  <c r="L279" i="7"/>
  <c r="L280" i="7"/>
  <c r="L281" i="7"/>
  <c r="L282" i="7"/>
  <c r="L284" i="7"/>
  <c r="L285" i="7"/>
  <c r="L286" i="7"/>
  <c r="L288" i="7"/>
  <c r="L289" i="7"/>
  <c r="L290" i="7"/>
  <c r="L292" i="7"/>
  <c r="L293" i="7"/>
  <c r="L294" i="7"/>
  <c r="L295" i="7"/>
  <c r="L296" i="7"/>
  <c r="L297" i="7"/>
  <c r="L299" i="7"/>
  <c r="L300" i="7"/>
  <c r="L301" i="7"/>
  <c r="L302" i="7"/>
  <c r="L303" i="7"/>
  <c r="L304" i="7"/>
  <c r="L305" i="7"/>
  <c r="L306" i="7"/>
  <c r="L308" i="7"/>
  <c r="L309" i="7"/>
  <c r="L310" i="7"/>
  <c r="L311" i="7"/>
  <c r="L312" i="7"/>
  <c r="L313" i="7"/>
  <c r="L314" i="7"/>
  <c r="L315" i="7"/>
  <c r="L316" i="7"/>
  <c r="L318" i="7"/>
  <c r="L319" i="7"/>
  <c r="L321" i="7"/>
  <c r="L322" i="7"/>
  <c r="L323" i="7"/>
  <c r="L324" i="7"/>
  <c r="L325" i="7"/>
  <c r="L326" i="7"/>
  <c r="L327" i="7"/>
  <c r="L329" i="7"/>
  <c r="L331" i="7"/>
  <c r="L332" i="7"/>
  <c r="L333" i="7"/>
  <c r="L334" i="7"/>
  <c r="L335" i="7"/>
  <c r="L336" i="7"/>
  <c r="L337" i="7"/>
  <c r="L338" i="7"/>
  <c r="L339" i="7"/>
  <c r="L340" i="7"/>
  <c r="L341" i="7"/>
  <c r="L342" i="7"/>
  <c r="L343" i="7"/>
  <c r="L344" i="7"/>
  <c r="L345" i="7"/>
  <c r="L346" i="7"/>
  <c r="L348" i="7"/>
  <c r="L349" i="7"/>
  <c r="L350" i="7"/>
  <c r="L351" i="7"/>
  <c r="L352" i="7"/>
  <c r="L353" i="7"/>
  <c r="L356" i="7"/>
  <c r="L357" i="7"/>
  <c r="L358" i="7"/>
  <c r="L359" i="7"/>
  <c r="L360" i="7"/>
  <c r="L361" i="7"/>
  <c r="L362" i="7"/>
  <c r="L363" i="7"/>
  <c r="L364" i="7"/>
  <c r="L365" i="7"/>
  <c r="L366" i="7"/>
  <c r="L368" i="7"/>
  <c r="L369" i="7"/>
  <c r="L370" i="7"/>
  <c r="L371" i="7"/>
  <c r="L372" i="7"/>
  <c r="L373" i="7"/>
  <c r="L374" i="7"/>
  <c r="L375" i="7"/>
  <c r="L377" i="7"/>
  <c r="L379" i="7"/>
  <c r="L380" i="7"/>
  <c r="L381" i="7"/>
  <c r="L382" i="7"/>
  <c r="L385" i="7"/>
  <c r="L386" i="7"/>
  <c r="L387" i="7"/>
  <c r="L388" i="7"/>
  <c r="L389" i="7"/>
  <c r="L390" i="7"/>
  <c r="L391" i="7"/>
  <c r="L393" i="7"/>
  <c r="L394" i="7"/>
  <c r="L395" i="7"/>
  <c r="L396" i="7"/>
  <c r="L397" i="7"/>
  <c r="L398" i="7"/>
  <c r="L399" i="7"/>
  <c r="L400" i="7"/>
  <c r="L401" i="7"/>
  <c r="L402" i="7"/>
  <c r="L403" i="7"/>
  <c r="L404" i="7"/>
  <c r="L405" i="7"/>
  <c r="L406" i="7"/>
  <c r="L407" i="7"/>
  <c r="L408" i="7"/>
  <c r="L409" i="7"/>
  <c r="L410" i="7"/>
  <c r="L412" i="7"/>
  <c r="L413" i="7"/>
  <c r="L414" i="7"/>
  <c r="L415" i="7"/>
  <c r="L416" i="7"/>
  <c r="L417" i="7"/>
  <c r="L418" i="7"/>
  <c r="L419" i="7"/>
  <c r="L420" i="7"/>
  <c r="L421" i="7"/>
  <c r="L422" i="7"/>
  <c r="L423" i="7"/>
  <c r="L425" i="7"/>
  <c r="L427" i="7"/>
  <c r="L428" i="7"/>
  <c r="L429" i="7"/>
  <c r="L430" i="7"/>
  <c r="L431" i="7"/>
  <c r="L433" i="7"/>
  <c r="L434" i="7"/>
  <c r="L435" i="7"/>
  <c r="L436" i="7"/>
  <c r="L437" i="7"/>
  <c r="L438" i="7"/>
  <c r="L439" i="7"/>
  <c r="L440" i="7"/>
  <c r="L441" i="7"/>
  <c r="L442" i="7"/>
  <c r="L444" i="7"/>
  <c r="L445" i="7"/>
  <c r="L446" i="7"/>
  <c r="L447" i="7"/>
  <c r="L448" i="7"/>
  <c r="L449" i="7"/>
  <c r="L450" i="7"/>
  <c r="L451" i="7"/>
  <c r="L453" i="7"/>
  <c r="L454" i="7"/>
  <c r="L455" i="7"/>
  <c r="L456" i="7"/>
  <c r="L457" i="7"/>
  <c r="L458" i="7"/>
  <c r="L459" i="7"/>
  <c r="L460" i="7"/>
  <c r="L461" i="7"/>
  <c r="L462" i="7"/>
  <c r="L463" i="7"/>
  <c r="L464" i="7"/>
  <c r="L465" i="7"/>
  <c r="L467" i="7"/>
  <c r="L468" i="7"/>
  <c r="L470" i="7"/>
  <c r="L471" i="7"/>
  <c r="L473" i="7"/>
  <c r="L474" i="7"/>
  <c r="L476" i="7"/>
  <c r="L478" i="7"/>
  <c r="L480" i="7"/>
  <c r="L481" i="7"/>
  <c r="L482" i="7"/>
  <c r="L483" i="7"/>
  <c r="L484" i="7"/>
  <c r="L486" i="7"/>
  <c r="L487" i="7"/>
  <c r="L489" i="7"/>
  <c r="L490" i="7"/>
  <c r="L491" i="7"/>
  <c r="L492" i="7"/>
  <c r="L493" i="7"/>
  <c r="L494" i="7"/>
  <c r="L495" i="7"/>
  <c r="L496" i="7"/>
  <c r="L497" i="7"/>
  <c r="L499" i="7"/>
  <c r="L500" i="7"/>
  <c r="L501" i="7"/>
  <c r="L502" i="7"/>
  <c r="L503" i="7"/>
  <c r="L504" i="7"/>
  <c r="L505" i="7"/>
  <c r="L506" i="7"/>
  <c r="L507" i="7"/>
  <c r="L508" i="7"/>
  <c r="L509" i="7"/>
  <c r="L510" i="7"/>
  <c r="L511" i="7"/>
  <c r="L512" i="7"/>
  <c r="L513" i="7"/>
  <c r="L514" i="7"/>
  <c r="L515" i="7"/>
  <c r="L516" i="7"/>
  <c r="L517" i="7"/>
  <c r="L518" i="7"/>
  <c r="L519" i="7"/>
  <c r="L520" i="7"/>
  <c r="L521" i="7"/>
  <c r="L523" i="7"/>
  <c r="L524" i="7"/>
  <c r="L526" i="7"/>
  <c r="L527" i="7"/>
  <c r="L529" i="7"/>
  <c r="L530" i="7"/>
  <c r="L531" i="7"/>
  <c r="L532" i="7"/>
  <c r="L533" i="7"/>
  <c r="L534" i="7"/>
  <c r="L535" i="7"/>
  <c r="L537" i="7"/>
  <c r="L538" i="7"/>
  <c r="L540" i="7"/>
  <c r="L541" i="7"/>
  <c r="L542" i="7"/>
  <c r="L543" i="7"/>
  <c r="L544" i="7"/>
  <c r="L545" i="7"/>
  <c r="L547" i="7"/>
  <c r="L548" i="7"/>
  <c r="L549" i="7"/>
  <c r="L550" i="7"/>
  <c r="L551" i="7"/>
  <c r="L552" i="7"/>
  <c r="L553" i="7"/>
  <c r="L554" i="7"/>
  <c r="L555" i="7"/>
  <c r="L556" i="7"/>
  <c r="L557" i="7"/>
  <c r="L558" i="7"/>
  <c r="L559" i="7"/>
  <c r="L560" i="7"/>
  <c r="L561" i="7"/>
  <c r="L562" i="7"/>
  <c r="L563" i="7"/>
  <c r="L564" i="7"/>
  <c r="L565" i="7"/>
  <c r="L566" i="7"/>
  <c r="L567" i="7"/>
  <c r="L569" i="7"/>
  <c r="L570" i="7"/>
  <c r="L571" i="7"/>
  <c r="L572" i="7"/>
  <c r="L573" i="7"/>
  <c r="L574" i="7"/>
  <c r="L575" i="7"/>
  <c r="L577" i="7"/>
  <c r="L578" i="7"/>
  <c r="L579" i="7"/>
  <c r="L580" i="7"/>
  <c r="L581" i="7"/>
  <c r="L582" i="7"/>
  <c r="L583" i="7"/>
  <c r="L584" i="7"/>
  <c r="L585" i="7"/>
  <c r="L587" i="7"/>
  <c r="L588" i="7"/>
  <c r="L589" i="7"/>
  <c r="L590" i="7"/>
  <c r="L591" i="7"/>
  <c r="L592" i="7"/>
  <c r="L593" i="7"/>
  <c r="L594" i="7"/>
  <c r="L595" i="7"/>
  <c r="L596" i="7"/>
  <c r="L597" i="7"/>
  <c r="L598" i="7"/>
  <c r="L599" i="7"/>
  <c r="L600" i="7"/>
  <c r="L601" i="7"/>
  <c r="L602" i="7"/>
  <c r="L604" i="7"/>
  <c r="L605" i="7"/>
  <c r="L606" i="7"/>
  <c r="L607" i="7"/>
  <c r="L5" i="7"/>
  <c r="L7" i="7"/>
  <c r="L603" i="7"/>
  <c r="L586" i="7"/>
  <c r="L576" i="7"/>
  <c r="L568" i="7"/>
  <c r="L546" i="7"/>
  <c r="L539" i="7"/>
  <c r="L536" i="7"/>
  <c r="L528" i="7"/>
  <c r="L525" i="7"/>
  <c r="L522" i="7"/>
  <c r="L498" i="7"/>
  <c r="L488" i="7"/>
  <c r="L485" i="7"/>
  <c r="L479" i="7"/>
  <c r="L477" i="7"/>
  <c r="L475" i="7"/>
  <c r="L472" i="7"/>
  <c r="L469" i="7"/>
  <c r="L466" i="7"/>
  <c r="L452" i="7"/>
  <c r="L443" i="7"/>
  <c r="L432" i="7"/>
  <c r="L426" i="7"/>
  <c r="L424" i="7"/>
  <c r="L411" i="7"/>
  <c r="L392" i="7"/>
  <c r="L384" i="7"/>
  <c r="L383" i="7"/>
  <c r="L378" i="7"/>
  <c r="L376" i="7"/>
  <c r="L367" i="7"/>
  <c r="L355" i="7"/>
  <c r="L354" i="7"/>
  <c r="L347" i="7"/>
  <c r="L330" i="7"/>
  <c r="L328" i="7"/>
  <c r="L320" i="7"/>
  <c r="L317" i="7"/>
  <c r="L307" i="7"/>
  <c r="L298" i="7"/>
  <c r="L291" i="7"/>
  <c r="L287" i="7"/>
  <c r="L283" i="7"/>
  <c r="L264" i="7"/>
  <c r="L256" i="7"/>
  <c r="L253" i="7"/>
  <c r="L250" i="7"/>
  <c r="L243" i="7"/>
  <c r="L239" i="7"/>
  <c r="L237" i="7"/>
  <c r="L227" i="7"/>
  <c r="L219" i="7"/>
  <c r="L200" i="7"/>
  <c r="L192" i="7"/>
  <c r="L189" i="7"/>
  <c r="L186" i="7"/>
  <c r="L179" i="7"/>
  <c r="L167" i="7"/>
  <c r="L163" i="7"/>
  <c r="L155" i="7"/>
  <c r="L154" i="7"/>
  <c r="L136" i="7"/>
  <c r="L130" i="7"/>
  <c r="L128" i="7"/>
  <c r="L119" i="7"/>
  <c r="L115" i="7"/>
  <c r="L112" i="7"/>
  <c r="L99" i="7"/>
  <c r="L98" i="7"/>
  <c r="L91" i="7"/>
  <c r="L74" i="7"/>
  <c r="L72" i="7"/>
  <c r="L64" i="7"/>
  <c r="L61" i="7"/>
  <c r="L51" i="7"/>
  <c r="L44" i="7"/>
  <c r="L35" i="7"/>
  <c r="L32" i="7"/>
  <c r="L27" i="7"/>
  <c r="L24" i="7"/>
  <c r="L18" i="7"/>
  <c r="L15" i="7"/>
  <c r="L11" i="7"/>
  <c r="L9" i="7"/>
  <c r="L6" i="3"/>
  <c r="K955" i="2" a="1"/>
  <c r="K955" i="2" s="1"/>
  <c r="L6" i="7" s="1" a="1"/>
  <c r="L6" i="7" s="1"/>
  <c r="L5" i="3"/>
  <c r="L7" i="3"/>
  <c r="H6" i="16"/>
  <c r="I4" i="27"/>
  <c r="H4" i="27"/>
  <c r="G4" i="27"/>
  <c r="F4" i="27"/>
  <c r="E4" i="27"/>
  <c r="D4" i="27"/>
  <c r="F8" i="26"/>
  <c r="D8" i="22"/>
  <c r="E8" i="22"/>
  <c r="D9" i="22"/>
  <c r="E9" i="22"/>
  <c r="L9" i="22"/>
  <c r="O9" i="22" s="1"/>
  <c r="D8" i="12"/>
  <c r="I8" i="12" s="1"/>
  <c r="H8" i="11"/>
  <c r="I8" i="11"/>
  <c r="J7" i="12"/>
  <c r="I7" i="12"/>
  <c r="H7" i="12"/>
  <c r="G7" i="12"/>
  <c r="F7" i="12"/>
  <c r="E7" i="12"/>
  <c r="D7" i="12"/>
  <c r="C7" i="12"/>
  <c r="L7" i="11"/>
  <c r="K7" i="11"/>
  <c r="J7" i="11"/>
  <c r="I7" i="11"/>
  <c r="H7" i="11"/>
  <c r="G7" i="11"/>
  <c r="F7" i="11"/>
  <c r="E7" i="11"/>
  <c r="D7" i="11"/>
  <c r="C7" i="11"/>
  <c r="I7" i="22"/>
  <c r="L7" i="22"/>
  <c r="H7" i="22"/>
  <c r="G7" i="22"/>
  <c r="F7" i="22"/>
  <c r="E7" i="22"/>
  <c r="D7" i="22"/>
  <c r="C7" i="22"/>
  <c r="D9" i="26"/>
  <c r="D10" i="26"/>
  <c r="D11" i="26"/>
  <c r="D12" i="26"/>
  <c r="D13" i="26"/>
  <c r="E8" i="26"/>
  <c r="D8" i="26"/>
  <c r="G8" i="25"/>
  <c r="G9" i="25"/>
  <c r="H9" i="25"/>
  <c r="G10" i="25"/>
  <c r="H10" i="25" s="1"/>
  <c r="H10" i="26" s="1"/>
  <c r="G11" i="25"/>
  <c r="G11" i="26" s="1"/>
  <c r="G12" i="25"/>
  <c r="G13" i="25"/>
  <c r="G14" i="25"/>
  <c r="G15" i="25"/>
  <c r="G15" i="26"/>
  <c r="G16" i="25"/>
  <c r="G17" i="25"/>
  <c r="G17" i="26" s="1"/>
  <c r="G18" i="25"/>
  <c r="G18" i="26"/>
  <c r="G19" i="25"/>
  <c r="G20" i="25"/>
  <c r="G21" i="25"/>
  <c r="G21" i="26"/>
  <c r="G22" i="25"/>
  <c r="G22" i="26" s="1"/>
  <c r="G23" i="25"/>
  <c r="G24" i="25"/>
  <c r="G24" i="26" s="1"/>
  <c r="G25" i="25"/>
  <c r="G25" i="26"/>
  <c r="G26" i="25"/>
  <c r="G27" i="25"/>
  <c r="G27" i="26"/>
  <c r="G28" i="25"/>
  <c r="G29" i="25"/>
  <c r="G30" i="25"/>
  <c r="G31" i="25"/>
  <c r="G31" i="26" s="1"/>
  <c r="G32" i="25"/>
  <c r="G33" i="25"/>
  <c r="G34" i="25"/>
  <c r="G35" i="25"/>
  <c r="G35" i="26" s="1"/>
  <c r="G36" i="25"/>
  <c r="G36" i="26" s="1"/>
  <c r="G37" i="25"/>
  <c r="G37" i="26"/>
  <c r="G38" i="25"/>
  <c r="G38" i="26" s="1"/>
  <c r="G39" i="25"/>
  <c r="G39" i="26" s="1"/>
  <c r="G40" i="25"/>
  <c r="G40" i="26"/>
  <c r="G41" i="25"/>
  <c r="G41" i="26" s="1"/>
  <c r="G42" i="25"/>
  <c r="G42" i="26"/>
  <c r="G43" i="25"/>
  <c r="G43" i="26" s="1"/>
  <c r="G44" i="25"/>
  <c r="G45" i="25"/>
  <c r="G46" i="25"/>
  <c r="G46" i="26" s="1"/>
  <c r="G47" i="25"/>
  <c r="G47" i="26"/>
  <c r="G48" i="25"/>
  <c r="G49" i="25"/>
  <c r="G49" i="26" s="1"/>
  <c r="G50" i="25"/>
  <c r="G51" i="25"/>
  <c r="G52" i="25"/>
  <c r="G53" i="25"/>
  <c r="G54" i="25"/>
  <c r="G54" i="26" s="1"/>
  <c r="G55" i="25"/>
  <c r="G55" i="26"/>
  <c r="G56" i="25"/>
  <c r="G57" i="25"/>
  <c r="G57" i="26" s="1"/>
  <c r="G58" i="25"/>
  <c r="G59" i="25"/>
  <c r="G59" i="26"/>
  <c r="G60" i="25"/>
  <c r="G60" i="26" s="1"/>
  <c r="G61" i="25"/>
  <c r="G61" i="26"/>
  <c r="G62" i="25"/>
  <c r="G63" i="25"/>
  <c r="G63" i="26" s="1"/>
  <c r="G64" i="25"/>
  <c r="G65" i="25"/>
  <c r="G65" i="26"/>
  <c r="G66" i="25"/>
  <c r="G66" i="26" s="1"/>
  <c r="G67" i="25"/>
  <c r="G67" i="26"/>
  <c r="G68" i="25"/>
  <c r="G68" i="26" s="1"/>
  <c r="G69" i="25"/>
  <c r="G69" i="26"/>
  <c r="G70" i="25"/>
  <c r="G71" i="25"/>
  <c r="G71" i="26" s="1"/>
  <c r="G72" i="25"/>
  <c r="G72" i="26" s="1"/>
  <c r="G73" i="25"/>
  <c r="G74" i="25"/>
  <c r="G75" i="25"/>
  <c r="G75" i="26" s="1"/>
  <c r="G76" i="25"/>
  <c r="G77" i="25"/>
  <c r="G77" i="26" s="1"/>
  <c r="G78" i="25"/>
  <c r="G78" i="26" s="1"/>
  <c r="G79" i="25"/>
  <c r="G80" i="25"/>
  <c r="G81" i="25"/>
  <c r="G81" i="26" s="1"/>
  <c r="G82" i="25"/>
  <c r="G83" i="25"/>
  <c r="G83" i="26" s="1"/>
  <c r="G84" i="25"/>
  <c r="G85" i="25"/>
  <c r="G85" i="26" s="1"/>
  <c r="G86" i="25"/>
  <c r="G86" i="26" s="1"/>
  <c r="G87" i="25"/>
  <c r="G87" i="26" s="1"/>
  <c r="G88" i="25"/>
  <c r="G88" i="26" s="1"/>
  <c r="G89" i="25"/>
  <c r="G90" i="25"/>
  <c r="G91" i="25"/>
  <c r="G91" i="26" s="1"/>
  <c r="G92" i="25"/>
  <c r="G93" i="25"/>
  <c r="G93" i="26" s="1"/>
  <c r="G94" i="25"/>
  <c r="G94" i="26" s="1"/>
  <c r="G95" i="25"/>
  <c r="G95" i="26" s="1"/>
  <c r="G96" i="25"/>
  <c r="G97" i="25"/>
  <c r="G98" i="25"/>
  <c r="H98" i="25" s="1"/>
  <c r="H98" i="26" s="1"/>
  <c r="G99" i="25"/>
  <c r="G99" i="26" s="1"/>
  <c r="G100" i="25"/>
  <c r="G100" i="26"/>
  <c r="G101" i="25"/>
  <c r="G101" i="26" s="1"/>
  <c r="G102" i="25"/>
  <c r="G103" i="25"/>
  <c r="G104" i="25"/>
  <c r="G104" i="26" s="1"/>
  <c r="G105" i="25"/>
  <c r="G105" i="26" s="1"/>
  <c r="G106" i="25"/>
  <c r="G107" i="25"/>
  <c r="G108" i="25"/>
  <c r="G109" i="25"/>
  <c r="G109" i="26"/>
  <c r="G110" i="25"/>
  <c r="G111" i="25"/>
  <c r="G111" i="26" s="1"/>
  <c r="G112" i="25"/>
  <c r="H112" i="25" s="1"/>
  <c r="H112" i="26" s="1"/>
  <c r="G113" i="25"/>
  <c r="G114" i="25"/>
  <c r="G114" i="26" s="1"/>
  <c r="G115" i="25"/>
  <c r="G115" i="26"/>
  <c r="G116" i="25"/>
  <c r="G117" i="25"/>
  <c r="G118" i="25"/>
  <c r="G118" i="26"/>
  <c r="G119" i="25"/>
  <c r="G119" i="26" s="1"/>
  <c r="G120" i="25"/>
  <c r="G121" i="25"/>
  <c r="G122" i="25"/>
  <c r="G123" i="25"/>
  <c r="G123" i="26"/>
  <c r="G124" i="25"/>
  <c r="G125" i="25"/>
  <c r="G125" i="26" s="1"/>
  <c r="G126" i="25"/>
  <c r="G127" i="25"/>
  <c r="G128" i="25"/>
  <c r="G129" i="25"/>
  <c r="G129" i="26"/>
  <c r="G130" i="25"/>
  <c r="G131" i="25"/>
  <c r="G132" i="25"/>
  <c r="G133" i="25"/>
  <c r="G133" i="26" s="1"/>
  <c r="G134" i="25"/>
  <c r="G135" i="25"/>
  <c r="G136" i="25"/>
  <c r="G136" i="26" s="1"/>
  <c r="G137" i="25"/>
  <c r="G137" i="26" s="1"/>
  <c r="G138" i="25"/>
  <c r="G138" i="26" s="1"/>
  <c r="G139" i="25"/>
  <c r="G140" i="25"/>
  <c r="G141" i="25"/>
  <c r="G142" i="25"/>
  <c r="G142" i="26" s="1"/>
  <c r="G143" i="25"/>
  <c r="G143" i="26"/>
  <c r="G144" i="25"/>
  <c r="G145" i="25"/>
  <c r="G145" i="26"/>
  <c r="G146" i="25"/>
  <c r="G147" i="25"/>
  <c r="G147" i="26" s="1"/>
  <c r="G148" i="25"/>
  <c r="G148" i="26"/>
  <c r="G149" i="25"/>
  <c r="G150" i="25"/>
  <c r="G150" i="26"/>
  <c r="G151" i="25"/>
  <c r="G151" i="26" s="1"/>
  <c r="G152" i="25"/>
  <c r="G152" i="26" s="1"/>
  <c r="G153" i="25"/>
  <c r="G153" i="26"/>
  <c r="G154" i="25"/>
  <c r="G155" i="25"/>
  <c r="G156" i="25"/>
  <c r="G157" i="25"/>
  <c r="G157" i="26" s="1"/>
  <c r="G158" i="25"/>
  <c r="G159" i="25"/>
  <c r="G159" i="26" s="1"/>
  <c r="G160" i="25"/>
  <c r="G161" i="25"/>
  <c r="G161" i="26" s="1"/>
  <c r="G162" i="25"/>
  <c r="G162" i="26" s="1"/>
  <c r="G163" i="25"/>
  <c r="G163" i="26" s="1"/>
  <c r="G164" i="25"/>
  <c r="G164" i="26" s="1"/>
  <c r="G165" i="25"/>
  <c r="G165" i="26" s="1"/>
  <c r="G166" i="25"/>
  <c r="G166" i="26" s="1"/>
  <c r="G167" i="25"/>
  <c r="G167" i="26"/>
  <c r="G168" i="25"/>
  <c r="G168" i="26" s="1"/>
  <c r="G169" i="25"/>
  <c r="G169" i="26"/>
  <c r="G170" i="25"/>
  <c r="G171" i="25"/>
  <c r="G171" i="26" s="1"/>
  <c r="G172" i="25"/>
  <c r="G172" i="26" s="1"/>
  <c r="G173" i="25"/>
  <c r="G174" i="25"/>
  <c r="G175" i="25"/>
  <c r="G175" i="26" s="1"/>
  <c r="G176" i="25"/>
  <c r="G177" i="25"/>
  <c r="G178" i="25"/>
  <c r="G179" i="25"/>
  <c r="G179" i="26" s="1"/>
  <c r="G180" i="25"/>
  <c r="G180" i="26"/>
  <c r="G181" i="25"/>
  <c r="G182" i="25"/>
  <c r="G183" i="25"/>
  <c r="G184" i="25"/>
  <c r="G184" i="26" s="1"/>
  <c r="G185" i="25"/>
  <c r="G185" i="26" s="1"/>
  <c r="G186" i="25"/>
  <c r="G187" i="25"/>
  <c r="G187" i="26" s="1"/>
  <c r="G188" i="25"/>
  <c r="G189" i="25"/>
  <c r="G190" i="25"/>
  <c r="G190" i="26" s="1"/>
  <c r="G191" i="25"/>
  <c r="G191" i="26" s="1"/>
  <c r="G192" i="25"/>
  <c r="G193" i="25"/>
  <c r="G193" i="26" s="1"/>
  <c r="G194" i="25"/>
  <c r="G195" i="25"/>
  <c r="G195" i="26" s="1"/>
  <c r="G196" i="25"/>
  <c r="G196" i="26" s="1"/>
  <c r="G197" i="25"/>
  <c r="G197" i="26" s="1"/>
  <c r="G198" i="25"/>
  <c r="G198" i="26" s="1"/>
  <c r="G199" i="25"/>
  <c r="G199" i="26" s="1"/>
  <c r="G200" i="25"/>
  <c r="G200" i="26" s="1"/>
  <c r="G201" i="25"/>
  <c r="G201" i="26" s="1"/>
  <c r="G202" i="25"/>
  <c r="G202" i="26" s="1"/>
  <c r="G203" i="25"/>
  <c r="G203" i="26" s="1"/>
  <c r="G204" i="25"/>
  <c r="G205" i="25"/>
  <c r="G205" i="26" s="1"/>
  <c r="G206" i="25"/>
  <c r="G207" i="25"/>
  <c r="G207" i="26" s="1"/>
  <c r="G208" i="25"/>
  <c r="G209" i="25"/>
  <c r="G209" i="26" s="1"/>
  <c r="G210" i="25"/>
  <c r="G210" i="26" s="1"/>
  <c r="G211" i="25"/>
  <c r="G211" i="26" s="1"/>
  <c r="G212" i="25"/>
  <c r="G212" i="26" s="1"/>
  <c r="G213" i="25"/>
  <c r="G213" i="26"/>
  <c r="G214" i="25"/>
  <c r="G214" i="26" s="1"/>
  <c r="G215" i="25"/>
  <c r="G216" i="25"/>
  <c r="G217" i="25"/>
  <c r="G218" i="25"/>
  <c r="G218" i="26" s="1"/>
  <c r="G219" i="25"/>
  <c r="G219" i="26"/>
  <c r="G220" i="25"/>
  <c r="G220" i="26" s="1"/>
  <c r="G221" i="25"/>
  <c r="G221" i="26" s="1"/>
  <c r="G222" i="25"/>
  <c r="G222" i="26"/>
  <c r="G223" i="25"/>
  <c r="G223" i="26" s="1"/>
  <c r="G224" i="25"/>
  <c r="G224" i="26" s="1"/>
  <c r="G225" i="25"/>
  <c r="G225" i="26" s="1"/>
  <c r="G226" i="25"/>
  <c r="G227" i="25"/>
  <c r="G227" i="26" s="1"/>
  <c r="G228" i="25"/>
  <c r="G228" i="26" s="1"/>
  <c r="G229" i="25"/>
  <c r="G229" i="26" s="1"/>
  <c r="G230" i="25"/>
  <c r="G230" i="26"/>
  <c r="G231" i="25"/>
  <c r="G231" i="26" s="1"/>
  <c r="G232" i="25"/>
  <c r="G232" i="26" s="1"/>
  <c r="G233" i="25"/>
  <c r="G234" i="25"/>
  <c r="G235" i="25"/>
  <c r="G235" i="26" s="1"/>
  <c r="G236" i="25"/>
  <c r="G236" i="26" s="1"/>
  <c r="G237" i="25"/>
  <c r="G237" i="26" s="1"/>
  <c r="G238" i="25"/>
  <c r="G239" i="25"/>
  <c r="G239" i="26" s="1"/>
  <c r="G240" i="25"/>
  <c r="G241" i="25"/>
  <c r="G241" i="26" s="1"/>
  <c r="G242" i="25"/>
  <c r="G242" i="26" s="1"/>
  <c r="G243" i="25"/>
  <c r="G243" i="26"/>
  <c r="G244" i="25"/>
  <c r="G245" i="25"/>
  <c r="G245" i="26" s="1"/>
  <c r="G246" i="25"/>
  <c r="G247" i="25"/>
  <c r="G247" i="26" s="1"/>
  <c r="G248" i="25"/>
  <c r="G248" i="26" s="1"/>
  <c r="G249" i="25"/>
  <c r="G250" i="25"/>
  <c r="G250" i="26" s="1"/>
  <c r="G251" i="25"/>
  <c r="G251" i="26" s="1"/>
  <c r="G252" i="25"/>
  <c r="G252" i="26" s="1"/>
  <c r="G253" i="25"/>
  <c r="G253" i="26"/>
  <c r="G254" i="25"/>
  <c r="G254" i="26" s="1"/>
  <c r="G255" i="25"/>
  <c r="G255" i="26" s="1"/>
  <c r="G256" i="25"/>
  <c r="G257" i="25"/>
  <c r="G257" i="26" s="1"/>
  <c r="G258" i="25"/>
  <c r="G259" i="25"/>
  <c r="G259" i="26" s="1"/>
  <c r="G260" i="25"/>
  <c r="G260" i="26"/>
  <c r="G261" i="25"/>
  <c r="G261" i="26" s="1"/>
  <c r="G262" i="25"/>
  <c r="G262" i="26" s="1"/>
  <c r="G263" i="25"/>
  <c r="G263" i="26"/>
  <c r="G264" i="25"/>
  <c r="G264" i="26" s="1"/>
  <c r="G265" i="25"/>
  <c r="G265" i="26" s="1"/>
  <c r="G266" i="25"/>
  <c r="G267" i="25"/>
  <c r="G267" i="26" s="1"/>
  <c r="G268" i="25"/>
  <c r="G268" i="26"/>
  <c r="G269" i="25"/>
  <c r="G269" i="26" s="1"/>
  <c r="G270" i="25"/>
  <c r="G270" i="26" s="1"/>
  <c r="G271" i="25"/>
  <c r="G271" i="26" s="1"/>
  <c r="G272" i="25"/>
  <c r="G273" i="25"/>
  <c r="G273" i="26" s="1"/>
  <c r="G274" i="25"/>
  <c r="G274" i="26" s="1"/>
  <c r="G275" i="25"/>
  <c r="G275" i="26"/>
  <c r="G276" i="25"/>
  <c r="G276" i="26" s="1"/>
  <c r="G277" i="25"/>
  <c r="G277" i="26" s="1"/>
  <c r="G278" i="25"/>
  <c r="G279" i="25"/>
  <c r="G279" i="26" s="1"/>
  <c r="G280" i="25"/>
  <c r="G280" i="26" s="1"/>
  <c r="G281" i="25"/>
  <c r="G281" i="26" s="1"/>
  <c r="G282" i="25"/>
  <c r="G282" i="26" s="1"/>
  <c r="G283" i="25"/>
  <c r="G283" i="26" s="1"/>
  <c r="G284" i="25"/>
  <c r="G284" i="26" s="1"/>
  <c r="G285" i="25"/>
  <c r="G285" i="26"/>
  <c r="G286" i="25"/>
  <c r="G286" i="26" s="1"/>
  <c r="G287" i="25"/>
  <c r="G287" i="26" s="1"/>
  <c r="G288" i="25"/>
  <c r="G289" i="25"/>
  <c r="G290" i="25"/>
  <c r="G291" i="25"/>
  <c r="G291" i="26" s="1"/>
  <c r="G292" i="25"/>
  <c r="G292" i="26" s="1"/>
  <c r="G293" i="25"/>
  <c r="G293" i="26" s="1"/>
  <c r="G294" i="25"/>
  <c r="G294" i="26" s="1"/>
  <c r="G295" i="25"/>
  <c r="G295" i="26"/>
  <c r="G296" i="25"/>
  <c r="G296" i="26" s="1"/>
  <c r="G297" i="25"/>
  <c r="G297" i="26" s="1"/>
  <c r="G298" i="25"/>
  <c r="G298" i="26"/>
  <c r="G299" i="25"/>
  <c r="G299" i="26" s="1"/>
  <c r="G300" i="25"/>
  <c r="G300" i="26" s="1"/>
  <c r="G301" i="25"/>
  <c r="G301" i="26" s="1"/>
  <c r="G302" i="25"/>
  <c r="G303" i="25"/>
  <c r="G303" i="26" s="1"/>
  <c r="G304" i="25"/>
  <c r="G304" i="26" s="1"/>
  <c r="G305" i="25"/>
  <c r="G305" i="26" s="1"/>
  <c r="G306" i="25"/>
  <c r="G306" i="26" s="1"/>
  <c r="G307" i="25"/>
  <c r="G307" i="26" s="1"/>
  <c r="G308" i="25"/>
  <c r="G308" i="26" s="1"/>
  <c r="G309" i="25"/>
  <c r="G309" i="26" s="1"/>
  <c r="G310" i="25"/>
  <c r="G310" i="26" s="1"/>
  <c r="G311" i="25"/>
  <c r="G311" i="26" s="1"/>
  <c r="G312" i="25"/>
  <c r="G313" i="25"/>
  <c r="G313" i="26"/>
  <c r="G314" i="25"/>
  <c r="G315" i="25"/>
  <c r="G315" i="26" s="1"/>
  <c r="G316" i="25"/>
  <c r="G316" i="26" s="1"/>
  <c r="G317" i="25"/>
  <c r="G318" i="25"/>
  <c r="G318" i="26" s="1"/>
  <c r="G319" i="25"/>
  <c r="G320" i="25"/>
  <c r="G321" i="25"/>
  <c r="G321" i="26" s="1"/>
  <c r="G322" i="25"/>
  <c r="G323" i="25"/>
  <c r="G323" i="26" s="1"/>
  <c r="G324" i="25"/>
  <c r="G324" i="26" s="1"/>
  <c r="G325" i="25"/>
  <c r="G326" i="25"/>
  <c r="G326" i="26" s="1"/>
  <c r="G327" i="25"/>
  <c r="G327" i="26" s="1"/>
  <c r="G328" i="25"/>
  <c r="G329" i="25"/>
  <c r="G329" i="26" s="1"/>
  <c r="G330" i="25"/>
  <c r="G330" i="26" s="1"/>
  <c r="G331" i="25"/>
  <c r="G331" i="26"/>
  <c r="G332" i="25"/>
  <c r="G332" i="26" s="1"/>
  <c r="G333" i="25"/>
  <c r="G334" i="25"/>
  <c r="G334" i="26" s="1"/>
  <c r="G335" i="25"/>
  <c r="G335" i="26" s="1"/>
  <c r="G336" i="25"/>
  <c r="G336" i="26" s="1"/>
  <c r="G337" i="25"/>
  <c r="G337" i="26" s="1"/>
  <c r="G338" i="25"/>
  <c r="G338" i="26" s="1"/>
  <c r="G339" i="25"/>
  <c r="G339" i="26" s="1"/>
  <c r="G340" i="25"/>
  <c r="G340" i="26"/>
  <c r="G341" i="25"/>
  <c r="G342" i="25"/>
  <c r="G342" i="26" s="1"/>
  <c r="G343" i="25"/>
  <c r="G343" i="26" s="1"/>
  <c r="G344" i="25"/>
  <c r="G344" i="26"/>
  <c r="G345" i="25"/>
  <c r="G345" i="26" s="1"/>
  <c r="G346" i="25"/>
  <c r="G346" i="26" s="1"/>
  <c r="G347" i="25"/>
  <c r="G347" i="26" s="1"/>
  <c r="G348" i="25"/>
  <c r="G348" i="26" s="1"/>
  <c r="G349" i="25"/>
  <c r="G349" i="26"/>
  <c r="G350" i="25"/>
  <c r="G350" i="26" s="1"/>
  <c r="G351" i="25"/>
  <c r="G351" i="26" s="1"/>
  <c r="G352" i="25"/>
  <c r="G353" i="25"/>
  <c r="G353" i="26" s="1"/>
  <c r="G354" i="25"/>
  <c r="G355" i="25"/>
  <c r="G355" i="26" s="1"/>
  <c r="G356" i="25"/>
  <c r="G356" i="26"/>
  <c r="G357" i="25"/>
  <c r="G357" i="26" s="1"/>
  <c r="G358" i="25"/>
  <c r="G358" i="26" s="1"/>
  <c r="G359" i="25"/>
  <c r="G360" i="25"/>
  <c r="G360" i="26" s="1"/>
  <c r="G361" i="25"/>
  <c r="G361" i="26"/>
  <c r="G362" i="25"/>
  <c r="G362" i="26" s="1"/>
  <c r="G363" i="25"/>
  <c r="G364" i="25"/>
  <c r="G364" i="26"/>
  <c r="G365" i="25"/>
  <c r="G365" i="26" s="1"/>
  <c r="G366" i="25"/>
  <c r="G367" i="25"/>
  <c r="G367" i="26" s="1"/>
  <c r="G368" i="25"/>
  <c r="G369" i="25"/>
  <c r="G369" i="26"/>
  <c r="G370" i="25"/>
  <c r="G370" i="26" s="1"/>
  <c r="G371" i="25"/>
  <c r="G371" i="26" s="1"/>
  <c r="G372" i="25"/>
  <c r="G372" i="26" s="1"/>
  <c r="G373" i="25"/>
  <c r="G373" i="26" s="1"/>
  <c r="G374" i="25"/>
  <c r="G374" i="26"/>
  <c r="G375" i="25"/>
  <c r="G376" i="25"/>
  <c r="G376" i="26" s="1"/>
  <c r="G377" i="25"/>
  <c r="G377" i="26"/>
  <c r="G378" i="25"/>
  <c r="G379" i="25"/>
  <c r="G379" i="26" s="1"/>
  <c r="G380" i="25"/>
  <c r="G381" i="25"/>
  <c r="G381" i="26" s="1"/>
  <c r="G382" i="25"/>
  <c r="G382" i="26" s="1"/>
  <c r="G383" i="25"/>
  <c r="G383" i="26" s="1"/>
  <c r="G384" i="25"/>
  <c r="G385" i="25"/>
  <c r="G385" i="26" s="1"/>
  <c r="G386" i="25"/>
  <c r="H386" i="25" s="1"/>
  <c r="H386" i="26" s="1"/>
  <c r="G387" i="25"/>
  <c r="G387" i="26" s="1"/>
  <c r="G388" i="25"/>
  <c r="G388" i="26"/>
  <c r="G389" i="25"/>
  <c r="G390" i="25"/>
  <c r="G390" i="26" s="1"/>
  <c r="G391" i="25"/>
  <c r="G391" i="26" s="1"/>
  <c r="G392" i="25"/>
  <c r="G392" i="26" s="1"/>
  <c r="G393" i="25"/>
  <c r="G393" i="26" s="1"/>
  <c r="G394" i="25"/>
  <c r="G394" i="26" s="1"/>
  <c r="G395" i="25"/>
  <c r="G395" i="26" s="1"/>
  <c r="G396" i="25"/>
  <c r="G397" i="25"/>
  <c r="G398" i="25"/>
  <c r="G398" i="26" s="1"/>
  <c r="G399" i="25"/>
  <c r="G399" i="26" s="1"/>
  <c r="G400" i="25"/>
  <c r="H400" i="25" s="1"/>
  <c r="G401" i="25"/>
  <c r="G401" i="26" s="1"/>
  <c r="G402" i="25"/>
  <c r="G402" i="26" s="1"/>
  <c r="G403" i="25"/>
  <c r="G404" i="25"/>
  <c r="G404" i="26" s="1"/>
  <c r="G405" i="25"/>
  <c r="G406" i="25"/>
  <c r="G407" i="25"/>
  <c r="G407" i="26" s="1"/>
  <c r="G408" i="25"/>
  <c r="G409" i="25"/>
  <c r="G409" i="26"/>
  <c r="G410" i="25"/>
  <c r="G410" i="26" s="1"/>
  <c r="G411" i="25"/>
  <c r="G411" i="26" s="1"/>
  <c r="G412" i="25"/>
  <c r="G412" i="26" s="1"/>
  <c r="G413" i="25"/>
  <c r="G413" i="26" s="1"/>
  <c r="G414" i="25"/>
  <c r="G414" i="26"/>
  <c r="G415" i="25"/>
  <c r="G415" i="26" s="1"/>
  <c r="G416" i="25"/>
  <c r="G416" i="26" s="1"/>
  <c r="G417" i="25"/>
  <c r="G417" i="26" s="1"/>
  <c r="G418" i="25"/>
  <c r="H418" i="25" s="1"/>
  <c r="H418" i="26" s="1"/>
  <c r="G419" i="25"/>
  <c r="G419" i="26" s="1"/>
  <c r="G420" i="25"/>
  <c r="G420" i="26" s="1"/>
  <c r="G421" i="25"/>
  <c r="G421" i="26" s="1"/>
  <c r="G422" i="25"/>
  <c r="G422" i="26" s="1"/>
  <c r="G423" i="25"/>
  <c r="G423" i="26"/>
  <c r="G424" i="25"/>
  <c r="G424" i="26" s="1"/>
  <c r="G425" i="25"/>
  <c r="G426" i="25"/>
  <c r="G426" i="26"/>
  <c r="G427" i="25"/>
  <c r="G427" i="26" s="1"/>
  <c r="G428" i="25"/>
  <c r="G428" i="26" s="1"/>
  <c r="G429" i="25"/>
  <c r="G429" i="26" s="1"/>
  <c r="G430" i="25"/>
  <c r="G430" i="26" s="1"/>
  <c r="G431" i="25"/>
  <c r="G431" i="26"/>
  <c r="G432" i="25"/>
  <c r="G432" i="26" s="1"/>
  <c r="G433" i="25"/>
  <c r="G433" i="26" s="1"/>
  <c r="G434" i="25"/>
  <c r="G434" i="26" s="1"/>
  <c r="G435" i="25"/>
  <c r="G435" i="26" s="1"/>
  <c r="G436" i="25"/>
  <c r="G436" i="26" s="1"/>
  <c r="G437" i="25"/>
  <c r="G437" i="26"/>
  <c r="G438" i="25"/>
  <c r="G439" i="25"/>
  <c r="G439" i="26" s="1"/>
  <c r="G440" i="25"/>
  <c r="G440" i="26" s="1"/>
  <c r="G441" i="25"/>
  <c r="G441" i="26"/>
  <c r="G442" i="25"/>
  <c r="G442" i="26" s="1"/>
  <c r="G443" i="25"/>
  <c r="G443" i="26" s="1"/>
  <c r="G444" i="25"/>
  <c r="G444" i="26" s="1"/>
  <c r="G445" i="25"/>
  <c r="G445" i="26" s="1"/>
  <c r="G446" i="25"/>
  <c r="G446" i="26" s="1"/>
  <c r="G447" i="25"/>
  <c r="G447" i="26"/>
  <c r="G448" i="25"/>
  <c r="G449" i="25"/>
  <c r="G450" i="25"/>
  <c r="G450" i="26" s="1"/>
  <c r="G451" i="25"/>
  <c r="G452" i="25"/>
  <c r="G452" i="26" s="1"/>
  <c r="G453" i="25"/>
  <c r="G453" i="26" s="1"/>
  <c r="G454" i="25"/>
  <c r="G454" i="26"/>
  <c r="G455" i="25"/>
  <c r="G455" i="26" s="1"/>
  <c r="G456" i="25"/>
  <c r="G456" i="26"/>
  <c r="G457" i="25"/>
  <c r="G457" i="26" s="1"/>
  <c r="G458" i="25"/>
  <c r="G458" i="26" s="1"/>
  <c r="G459" i="25"/>
  <c r="G459" i="26"/>
  <c r="G460" i="25"/>
  <c r="G460" i="26" s="1"/>
  <c r="G461" i="25"/>
  <c r="G462" i="25"/>
  <c r="G463" i="25"/>
  <c r="G463" i="26" s="1"/>
  <c r="G464" i="25"/>
  <c r="G465" i="25"/>
  <c r="G465" i="26" s="1"/>
  <c r="G466" i="25"/>
  <c r="G467" i="25"/>
  <c r="G467" i="26" s="1"/>
  <c r="G468" i="25"/>
  <c r="G468" i="26" s="1"/>
  <c r="G469" i="25"/>
  <c r="G470" i="25"/>
  <c r="G470" i="26" s="1"/>
  <c r="G471" i="25"/>
  <c r="G471" i="26" s="1"/>
  <c r="G472" i="25"/>
  <c r="G472" i="26" s="1"/>
  <c r="G473" i="25"/>
  <c r="G473" i="26"/>
  <c r="G474" i="25"/>
  <c r="G474" i="26" s="1"/>
  <c r="G475" i="25"/>
  <c r="G475" i="26" s="1"/>
  <c r="G476" i="25"/>
  <c r="G477" i="25"/>
  <c r="G477" i="26" s="1"/>
  <c r="G478" i="25"/>
  <c r="G478" i="26"/>
  <c r="G479" i="25"/>
  <c r="G479" i="26" s="1"/>
  <c r="G480" i="25"/>
  <c r="G480" i="26" s="1"/>
  <c r="G481" i="25"/>
  <c r="G481" i="26" s="1"/>
  <c r="G482" i="25"/>
  <c r="G482" i="26" s="1"/>
  <c r="G483" i="25"/>
  <c r="G483" i="26" s="1"/>
  <c r="G484" i="25"/>
  <c r="G484" i="26" s="1"/>
  <c r="G485" i="25"/>
  <c r="G485" i="26" s="1"/>
  <c r="G486" i="25"/>
  <c r="G486" i="26" s="1"/>
  <c r="G487" i="25"/>
  <c r="G487" i="26" s="1"/>
  <c r="G488" i="25"/>
  <c r="G488" i="26" s="1"/>
  <c r="G489" i="25"/>
  <c r="G489" i="26" s="1"/>
  <c r="G490" i="25"/>
  <c r="G490" i="26" s="1"/>
  <c r="G491" i="25"/>
  <c r="G491" i="26" s="1"/>
  <c r="G492" i="25"/>
  <c r="G492" i="26" s="1"/>
  <c r="G493" i="25"/>
  <c r="G493" i="26" s="1"/>
  <c r="G494" i="25"/>
  <c r="G494" i="26" s="1"/>
  <c r="G495" i="25"/>
  <c r="G495" i="26" s="1"/>
  <c r="G496" i="25"/>
  <c r="G496" i="26" s="1"/>
  <c r="G497" i="25"/>
  <c r="G497" i="26" s="1"/>
  <c r="G498" i="25"/>
  <c r="G498" i="26" s="1"/>
  <c r="G499" i="25"/>
  <c r="G499" i="26" s="1"/>
  <c r="G500" i="25"/>
  <c r="G500" i="26"/>
  <c r="G501" i="25"/>
  <c r="G501" i="26" s="1"/>
  <c r="G502" i="25"/>
  <c r="G502" i="26"/>
  <c r="G503" i="25"/>
  <c r="G503" i="26" s="1"/>
  <c r="G504" i="25"/>
  <c r="G504" i="26" s="1"/>
  <c r="G505" i="25"/>
  <c r="G505" i="26"/>
  <c r="G506" i="25"/>
  <c r="G506" i="26" s="1"/>
  <c r="G507" i="25"/>
  <c r="G507" i="26" s="1"/>
  <c r="G508" i="25"/>
  <c r="G508" i="26" s="1"/>
  <c r="G509" i="25"/>
  <c r="G510" i="25"/>
  <c r="G510" i="26" s="1"/>
  <c r="G511" i="25"/>
  <c r="G511" i="26" s="1"/>
  <c r="G512" i="25"/>
  <c r="G512" i="26" s="1"/>
  <c r="G513" i="25"/>
  <c r="G513" i="26" s="1"/>
  <c r="G514" i="25"/>
  <c r="G514" i="26" s="1"/>
  <c r="G515" i="25"/>
  <c r="G515" i="26" s="1"/>
  <c r="G516" i="25"/>
  <c r="G517" i="25"/>
  <c r="G517" i="26" s="1"/>
  <c r="G518" i="25"/>
  <c r="G518" i="26" s="1"/>
  <c r="G519" i="25"/>
  <c r="G519" i="26" s="1"/>
  <c r="G520" i="25"/>
  <c r="G520" i="26"/>
  <c r="G521" i="25"/>
  <c r="G521" i="26" s="1"/>
  <c r="G522" i="25"/>
  <c r="G522" i="26" s="1"/>
  <c r="G523" i="25"/>
  <c r="G523" i="26" s="1"/>
  <c r="G524" i="25"/>
  <c r="G524" i="26"/>
  <c r="G525" i="25"/>
  <c r="G525" i="26" s="1"/>
  <c r="G526" i="25"/>
  <c r="G526" i="26" s="1"/>
  <c r="G527" i="25"/>
  <c r="G527" i="26"/>
  <c r="G528" i="25"/>
  <c r="G529" i="25"/>
  <c r="G530" i="25"/>
  <c r="G530" i="26" s="1"/>
  <c r="G531" i="25"/>
  <c r="G532" i="25"/>
  <c r="G532" i="26" s="1"/>
  <c r="G533" i="25"/>
  <c r="G533" i="26" s="1"/>
  <c r="G534" i="25"/>
  <c r="G534" i="26" s="1"/>
  <c r="G535" i="25"/>
  <c r="G535" i="26" s="1"/>
  <c r="G536" i="25"/>
  <c r="G536" i="26"/>
  <c r="G537" i="25"/>
  <c r="G537" i="26" s="1"/>
  <c r="G538" i="25"/>
  <c r="G538" i="26" s="1"/>
  <c r="G539" i="25"/>
  <c r="G539" i="26"/>
  <c r="G540" i="25"/>
  <c r="G540" i="26" s="1"/>
  <c r="G541" i="25"/>
  <c r="G541" i="26" s="1"/>
  <c r="G542" i="25"/>
  <c r="G542" i="26" s="1"/>
  <c r="G543" i="25"/>
  <c r="G543" i="26" s="1"/>
  <c r="G544" i="25"/>
  <c r="G545" i="25"/>
  <c r="G545" i="26" s="1"/>
  <c r="G546" i="25"/>
  <c r="G546" i="26" s="1"/>
  <c r="G547" i="25"/>
  <c r="G547" i="26" s="1"/>
  <c r="G548" i="25"/>
  <c r="G548" i="26" s="1"/>
  <c r="G549" i="25"/>
  <c r="G549" i="26"/>
  <c r="G550" i="25"/>
  <c r="G550" i="26" s="1"/>
  <c r="G551" i="25"/>
  <c r="G551" i="26" s="1"/>
  <c r="G552" i="25"/>
  <c r="G552" i="26" s="1"/>
  <c r="G553" i="25"/>
  <c r="G553" i="26"/>
  <c r="G554" i="25"/>
  <c r="G554" i="26" s="1"/>
  <c r="G555" i="25"/>
  <c r="G555" i="26" s="1"/>
  <c r="G556" i="25"/>
  <c r="G556" i="26" s="1"/>
  <c r="G557" i="25"/>
  <c r="G558" i="25"/>
  <c r="G558" i="26" s="1"/>
  <c r="G559" i="25"/>
  <c r="G559" i="26" s="1"/>
  <c r="G560" i="25"/>
  <c r="G561" i="25"/>
  <c r="G561" i="26" s="1"/>
  <c r="G562" i="25"/>
  <c r="G562" i="26"/>
  <c r="G563" i="25"/>
  <c r="G563" i="26" s="1"/>
  <c r="G564" i="25"/>
  <c r="G564" i="26" s="1"/>
  <c r="G565" i="25"/>
  <c r="G566" i="25"/>
  <c r="G566" i="26" s="1"/>
  <c r="G567" i="25"/>
  <c r="G567" i="26" s="1"/>
  <c r="G568" i="25"/>
  <c r="G568" i="26"/>
  <c r="G569" i="25"/>
  <c r="G569" i="26" s="1"/>
  <c r="G570" i="25"/>
  <c r="G570" i="26" s="1"/>
  <c r="G571" i="25"/>
  <c r="G571" i="26"/>
  <c r="G572" i="25"/>
  <c r="G572" i="26" s="1"/>
  <c r="G573" i="25"/>
  <c r="G574" i="25"/>
  <c r="G575" i="25"/>
  <c r="G575" i="26" s="1"/>
  <c r="G576" i="25"/>
  <c r="G576" i="26" s="1"/>
  <c r="G577" i="25"/>
  <c r="G577" i="26" s="1"/>
  <c r="G578" i="25"/>
  <c r="G578" i="26" s="1"/>
  <c r="G579" i="25"/>
  <c r="G579" i="26" s="1"/>
  <c r="G580" i="25"/>
  <c r="G581" i="25"/>
  <c r="G581" i="26" s="1"/>
  <c r="G582" i="25"/>
  <c r="G582" i="26" s="1"/>
  <c r="G583" i="25"/>
  <c r="G583" i="26" s="1"/>
  <c r="G584" i="25"/>
  <c r="G584" i="26" s="1"/>
  <c r="G585" i="25"/>
  <c r="G585" i="26" s="1"/>
  <c r="G586" i="25"/>
  <c r="G586" i="26" s="1"/>
  <c r="G587" i="25"/>
  <c r="G587" i="26"/>
  <c r="G588" i="25"/>
  <c r="G588" i="26" s="1"/>
  <c r="G589" i="25"/>
  <c r="G589" i="26" s="1"/>
  <c r="G590" i="25"/>
  <c r="G590" i="26" s="1"/>
  <c r="G591" i="25"/>
  <c r="G591" i="26" s="1"/>
  <c r="G592" i="25"/>
  <c r="G593" i="25"/>
  <c r="G593" i="26" s="1"/>
  <c r="G594" i="25"/>
  <c r="G594" i="26" s="1"/>
  <c r="G595" i="25"/>
  <c r="G595" i="26"/>
  <c r="G596" i="25"/>
  <c r="G596" i="26" s="1"/>
  <c r="G597" i="25"/>
  <c r="G597" i="26" s="1"/>
  <c r="G598" i="25"/>
  <c r="G598" i="26" s="1"/>
  <c r="G599" i="25"/>
  <c r="G599" i="26" s="1"/>
  <c r="G600" i="25"/>
  <c r="G600" i="26"/>
  <c r="G601" i="25"/>
  <c r="G601" i="26" s="1"/>
  <c r="G602" i="25"/>
  <c r="G602" i="26" s="1"/>
  <c r="G603" i="25"/>
  <c r="G603" i="26"/>
  <c r="G604" i="25"/>
  <c r="G604" i="26" s="1"/>
  <c r="G605" i="25"/>
  <c r="G605" i="26" s="1"/>
  <c r="G606" i="25"/>
  <c r="G606" i="26"/>
  <c r="G607" i="25"/>
  <c r="G607" i="26" s="1"/>
  <c r="G83" i="8"/>
  <c r="H7" i="21"/>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208" i="26"/>
  <c r="C209" i="26"/>
  <c r="C210" i="26"/>
  <c r="C211" i="26"/>
  <c r="C212" i="26"/>
  <c r="C213" i="26"/>
  <c r="C214" i="26"/>
  <c r="C215" i="26"/>
  <c r="C216" i="26"/>
  <c r="C217" i="26"/>
  <c r="C218" i="26"/>
  <c r="C219" i="26"/>
  <c r="C220" i="26"/>
  <c r="C221" i="26"/>
  <c r="C222" i="26"/>
  <c r="C223" i="26"/>
  <c r="C224" i="26"/>
  <c r="C225" i="26"/>
  <c r="C226" i="26"/>
  <c r="C227" i="26"/>
  <c r="C228" i="26"/>
  <c r="C229" i="26"/>
  <c r="C230" i="26"/>
  <c r="C231" i="26"/>
  <c r="C232" i="26"/>
  <c r="C233" i="26"/>
  <c r="C234" i="26"/>
  <c r="C235" i="26"/>
  <c r="C236" i="26"/>
  <c r="C237" i="26"/>
  <c r="C238" i="26"/>
  <c r="C239" i="26"/>
  <c r="C240" i="26"/>
  <c r="C241" i="26"/>
  <c r="C242" i="26"/>
  <c r="C243" i="26"/>
  <c r="C244" i="26"/>
  <c r="C245" i="26"/>
  <c r="C246" i="26"/>
  <c r="C247" i="26"/>
  <c r="C248" i="26"/>
  <c r="C249" i="26"/>
  <c r="C250" i="26"/>
  <c r="C251" i="26"/>
  <c r="C252" i="26"/>
  <c r="C253" i="26"/>
  <c r="C254" i="26"/>
  <c r="C255" i="26"/>
  <c r="C256" i="26"/>
  <c r="C257" i="26"/>
  <c r="C258" i="26"/>
  <c r="C259" i="26"/>
  <c r="C260" i="26"/>
  <c r="C261" i="26"/>
  <c r="C262" i="26"/>
  <c r="C263" i="26"/>
  <c r="C264" i="26"/>
  <c r="C265" i="26"/>
  <c r="C266" i="26"/>
  <c r="C267" i="26"/>
  <c r="C268" i="26"/>
  <c r="C269" i="26"/>
  <c r="C270" i="26"/>
  <c r="C271" i="26"/>
  <c r="C272" i="26"/>
  <c r="C273" i="26"/>
  <c r="C274" i="26"/>
  <c r="C275" i="26"/>
  <c r="C276" i="26"/>
  <c r="C277" i="26"/>
  <c r="C278" i="26"/>
  <c r="C279" i="26"/>
  <c r="C280" i="26"/>
  <c r="C281" i="26"/>
  <c r="C282" i="26"/>
  <c r="C283" i="26"/>
  <c r="C284" i="26"/>
  <c r="C285" i="26"/>
  <c r="C286" i="26"/>
  <c r="C287" i="26"/>
  <c r="C288" i="26"/>
  <c r="C289" i="26"/>
  <c r="C290" i="26"/>
  <c r="C291" i="26"/>
  <c r="C292" i="26"/>
  <c r="C293" i="26"/>
  <c r="C294" i="26"/>
  <c r="C295" i="26"/>
  <c r="C296" i="26"/>
  <c r="C297" i="26"/>
  <c r="C298" i="26"/>
  <c r="C299" i="26"/>
  <c r="C300" i="26"/>
  <c r="C301" i="26"/>
  <c r="C302" i="26"/>
  <c r="C303" i="26"/>
  <c r="C304" i="26"/>
  <c r="C305" i="26"/>
  <c r="C306" i="26"/>
  <c r="C307" i="26"/>
  <c r="C308" i="26"/>
  <c r="C309" i="26"/>
  <c r="C310" i="26"/>
  <c r="C311" i="26"/>
  <c r="C312" i="26"/>
  <c r="C313" i="26"/>
  <c r="C314" i="26"/>
  <c r="C315" i="26"/>
  <c r="C316" i="26"/>
  <c r="C317" i="26"/>
  <c r="C318" i="26"/>
  <c r="C319" i="26"/>
  <c r="C320" i="26"/>
  <c r="C321" i="26"/>
  <c r="C322" i="26"/>
  <c r="C323" i="26"/>
  <c r="C324" i="26"/>
  <c r="C325" i="26"/>
  <c r="C326" i="26"/>
  <c r="C327" i="26"/>
  <c r="C328" i="26"/>
  <c r="C329" i="26"/>
  <c r="C330" i="26"/>
  <c r="C331" i="26"/>
  <c r="C332" i="26"/>
  <c r="C333" i="26"/>
  <c r="C334" i="26"/>
  <c r="C335" i="26"/>
  <c r="C336" i="26"/>
  <c r="C337" i="26"/>
  <c r="C338" i="26"/>
  <c r="C339" i="26"/>
  <c r="C340" i="26"/>
  <c r="C341" i="26"/>
  <c r="C342" i="26"/>
  <c r="C343" i="26"/>
  <c r="C344" i="26"/>
  <c r="C345" i="26"/>
  <c r="C346" i="26"/>
  <c r="C347" i="26"/>
  <c r="C348" i="26"/>
  <c r="C349" i="26"/>
  <c r="C350" i="26"/>
  <c r="C351" i="26"/>
  <c r="C352" i="26"/>
  <c r="C353" i="26"/>
  <c r="C354" i="26"/>
  <c r="C355" i="26"/>
  <c r="C356" i="26"/>
  <c r="C357" i="26"/>
  <c r="C358" i="26"/>
  <c r="C359" i="26"/>
  <c r="C360" i="26"/>
  <c r="C361" i="26"/>
  <c r="C362" i="26"/>
  <c r="C363" i="26"/>
  <c r="C364" i="26"/>
  <c r="C365" i="26"/>
  <c r="C366" i="26"/>
  <c r="C367" i="26"/>
  <c r="C368" i="26"/>
  <c r="C369" i="26"/>
  <c r="C370" i="26"/>
  <c r="C371" i="26"/>
  <c r="C372" i="26"/>
  <c r="C373" i="26"/>
  <c r="C374" i="26"/>
  <c r="C375" i="26"/>
  <c r="C376" i="26"/>
  <c r="C377" i="26"/>
  <c r="C378" i="26"/>
  <c r="C379" i="26"/>
  <c r="C380" i="26"/>
  <c r="C381" i="26"/>
  <c r="C382" i="26"/>
  <c r="C383" i="26"/>
  <c r="C384" i="26"/>
  <c r="C385" i="26"/>
  <c r="C386" i="26"/>
  <c r="C387" i="26"/>
  <c r="C388" i="26"/>
  <c r="C389" i="26"/>
  <c r="C390" i="26"/>
  <c r="C391" i="26"/>
  <c r="C392" i="26"/>
  <c r="C393" i="26"/>
  <c r="C394" i="26"/>
  <c r="C395" i="26"/>
  <c r="C396" i="26"/>
  <c r="C397" i="26"/>
  <c r="C398" i="26"/>
  <c r="C399" i="26"/>
  <c r="C400" i="26"/>
  <c r="C401" i="26"/>
  <c r="C402" i="26"/>
  <c r="C403" i="26"/>
  <c r="C404" i="26"/>
  <c r="C405" i="26"/>
  <c r="C406" i="26"/>
  <c r="C407" i="26"/>
  <c r="C408" i="26"/>
  <c r="C409" i="26"/>
  <c r="C410" i="26"/>
  <c r="C411" i="26"/>
  <c r="C412" i="26"/>
  <c r="C413" i="26"/>
  <c r="C414" i="26"/>
  <c r="C415" i="26"/>
  <c r="C416" i="26"/>
  <c r="C417" i="26"/>
  <c r="C418" i="26"/>
  <c r="C419" i="26"/>
  <c r="C420" i="26"/>
  <c r="C421" i="26"/>
  <c r="C422" i="26"/>
  <c r="C423" i="26"/>
  <c r="C424" i="26"/>
  <c r="C425" i="26"/>
  <c r="C426" i="26"/>
  <c r="C427" i="26"/>
  <c r="C428" i="26"/>
  <c r="C429" i="26"/>
  <c r="C430" i="26"/>
  <c r="C431" i="26"/>
  <c r="C432" i="26"/>
  <c r="C433" i="26"/>
  <c r="C434" i="26"/>
  <c r="C435" i="26"/>
  <c r="C436" i="26"/>
  <c r="C437" i="26"/>
  <c r="C438" i="26"/>
  <c r="C439" i="26"/>
  <c r="C440" i="26"/>
  <c r="C441" i="26"/>
  <c r="C442" i="26"/>
  <c r="C443" i="26"/>
  <c r="C444" i="26"/>
  <c r="C445" i="26"/>
  <c r="C446" i="26"/>
  <c r="C447" i="26"/>
  <c r="C448" i="26"/>
  <c r="C449" i="26"/>
  <c r="C450" i="26"/>
  <c r="C451" i="26"/>
  <c r="C452" i="26"/>
  <c r="C453" i="26"/>
  <c r="C454" i="26"/>
  <c r="C455" i="26"/>
  <c r="C456" i="26"/>
  <c r="C457" i="26"/>
  <c r="C458" i="26"/>
  <c r="C459" i="26"/>
  <c r="C460" i="26"/>
  <c r="C461" i="26"/>
  <c r="C462" i="26"/>
  <c r="C463" i="26"/>
  <c r="C464" i="26"/>
  <c r="C465" i="26"/>
  <c r="C466" i="26"/>
  <c r="C467" i="26"/>
  <c r="C468" i="26"/>
  <c r="C469" i="26"/>
  <c r="C470" i="26"/>
  <c r="C471" i="26"/>
  <c r="C472" i="26"/>
  <c r="C473" i="26"/>
  <c r="C474" i="26"/>
  <c r="C475" i="26"/>
  <c r="C476" i="26"/>
  <c r="C477" i="26"/>
  <c r="C478" i="26"/>
  <c r="C479" i="26"/>
  <c r="C480" i="26"/>
  <c r="C481" i="26"/>
  <c r="C482" i="26"/>
  <c r="C483" i="26"/>
  <c r="C484" i="26"/>
  <c r="C485" i="26"/>
  <c r="C486" i="26"/>
  <c r="C487" i="26"/>
  <c r="C488" i="26"/>
  <c r="C489" i="26"/>
  <c r="C490" i="26"/>
  <c r="C491" i="26"/>
  <c r="C492" i="26"/>
  <c r="C493" i="26"/>
  <c r="C494" i="26"/>
  <c r="C495" i="26"/>
  <c r="C496" i="26"/>
  <c r="C497" i="26"/>
  <c r="C498" i="26"/>
  <c r="C499" i="26"/>
  <c r="C500" i="26"/>
  <c r="C501" i="26"/>
  <c r="C502" i="26"/>
  <c r="C503" i="26"/>
  <c r="C504" i="26"/>
  <c r="C505" i="26"/>
  <c r="C506" i="26"/>
  <c r="C507" i="26"/>
  <c r="C508" i="26"/>
  <c r="C509" i="26"/>
  <c r="C510" i="26"/>
  <c r="C511" i="26"/>
  <c r="C512" i="26"/>
  <c r="C513" i="26"/>
  <c r="C514" i="26"/>
  <c r="C515" i="26"/>
  <c r="C516" i="26"/>
  <c r="C517" i="26"/>
  <c r="C518" i="26"/>
  <c r="C519" i="26"/>
  <c r="C520" i="26"/>
  <c r="C521" i="26"/>
  <c r="C522" i="26"/>
  <c r="C523" i="26"/>
  <c r="C524" i="26"/>
  <c r="C525" i="26"/>
  <c r="C526" i="26"/>
  <c r="C527" i="26"/>
  <c r="C528" i="26"/>
  <c r="C529" i="26"/>
  <c r="C530" i="26"/>
  <c r="C531" i="26"/>
  <c r="C532" i="26"/>
  <c r="C533" i="26"/>
  <c r="C534" i="26"/>
  <c r="C535" i="26"/>
  <c r="C536" i="26"/>
  <c r="C537" i="26"/>
  <c r="C538" i="26"/>
  <c r="C539" i="26"/>
  <c r="C540" i="26"/>
  <c r="C541" i="26"/>
  <c r="C542" i="26"/>
  <c r="C543" i="26"/>
  <c r="C544" i="26"/>
  <c r="C545" i="26"/>
  <c r="C546" i="26"/>
  <c r="C547" i="26"/>
  <c r="C548" i="26"/>
  <c r="C549" i="26"/>
  <c r="C550" i="26"/>
  <c r="C551" i="26"/>
  <c r="C552" i="26"/>
  <c r="C553" i="26"/>
  <c r="C554" i="26"/>
  <c r="C555" i="26"/>
  <c r="C556" i="26"/>
  <c r="C557" i="26"/>
  <c r="C558" i="26"/>
  <c r="C559" i="26"/>
  <c r="C560" i="26"/>
  <c r="C561" i="26"/>
  <c r="C562" i="26"/>
  <c r="C563" i="26"/>
  <c r="C564" i="26"/>
  <c r="C565" i="26"/>
  <c r="C566" i="26"/>
  <c r="C567" i="26"/>
  <c r="C568" i="26"/>
  <c r="C569" i="26"/>
  <c r="C570" i="26"/>
  <c r="C571" i="26"/>
  <c r="C572" i="26"/>
  <c r="C573" i="26"/>
  <c r="C574" i="26"/>
  <c r="C575" i="26"/>
  <c r="C576" i="26"/>
  <c r="C577" i="26"/>
  <c r="C578" i="26"/>
  <c r="C579" i="26"/>
  <c r="C580" i="26"/>
  <c r="C581" i="26"/>
  <c r="C582" i="26"/>
  <c r="C583" i="26"/>
  <c r="C584" i="26"/>
  <c r="C585" i="26"/>
  <c r="C586" i="26"/>
  <c r="C587" i="26"/>
  <c r="C588" i="26"/>
  <c r="C589" i="26"/>
  <c r="C590" i="26"/>
  <c r="C591" i="26"/>
  <c r="C592" i="26"/>
  <c r="C593" i="26"/>
  <c r="C594" i="26"/>
  <c r="C595" i="26"/>
  <c r="C596" i="26"/>
  <c r="C597" i="26"/>
  <c r="C598" i="26"/>
  <c r="C599" i="26"/>
  <c r="C600" i="26"/>
  <c r="C601" i="26"/>
  <c r="C602" i="26"/>
  <c r="C603" i="26"/>
  <c r="C604" i="26"/>
  <c r="C605" i="26"/>
  <c r="C606" i="26"/>
  <c r="C607" i="26"/>
  <c r="E8" i="7"/>
  <c r="H7" i="26"/>
  <c r="G7" i="26"/>
  <c r="F7" i="26"/>
  <c r="E7" i="26"/>
  <c r="D7" i="26"/>
  <c r="C7" i="26"/>
  <c r="J7" i="25"/>
  <c r="I7" i="25"/>
  <c r="H7" i="25"/>
  <c r="G7" i="25"/>
  <c r="F7" i="25"/>
  <c r="E7" i="25"/>
  <c r="D7" i="25"/>
  <c r="C7" i="25"/>
  <c r="E9" i="26"/>
  <c r="E10" i="26"/>
  <c r="E11" i="26"/>
  <c r="E12" i="26"/>
  <c r="E13" i="26"/>
  <c r="D14" i="26"/>
  <c r="E14" i="26"/>
  <c r="D15" i="26"/>
  <c r="E15" i="26"/>
  <c r="D16" i="26"/>
  <c r="E16" i="26"/>
  <c r="D17" i="26"/>
  <c r="E17" i="26"/>
  <c r="D18" i="26"/>
  <c r="E18" i="26"/>
  <c r="D19" i="26"/>
  <c r="E19" i="26"/>
  <c r="D20" i="26"/>
  <c r="E20" i="26"/>
  <c r="D21" i="26"/>
  <c r="E21" i="26"/>
  <c r="D22" i="26"/>
  <c r="E22" i="26"/>
  <c r="D23" i="26"/>
  <c r="E23" i="26"/>
  <c r="D24" i="26"/>
  <c r="E24" i="26"/>
  <c r="D25" i="26"/>
  <c r="E25" i="26"/>
  <c r="D26" i="26"/>
  <c r="E26" i="26"/>
  <c r="D27" i="26"/>
  <c r="E27" i="26"/>
  <c r="D28" i="26"/>
  <c r="E28" i="26"/>
  <c r="D29" i="26"/>
  <c r="E29" i="26"/>
  <c r="D30" i="26"/>
  <c r="E30" i="26"/>
  <c r="D31" i="26"/>
  <c r="E31" i="26"/>
  <c r="D32" i="26"/>
  <c r="E32" i="26"/>
  <c r="D33" i="26"/>
  <c r="E33" i="26"/>
  <c r="D34" i="26"/>
  <c r="E34" i="26"/>
  <c r="D35" i="26"/>
  <c r="E35" i="26"/>
  <c r="D36" i="26"/>
  <c r="E36" i="26"/>
  <c r="D37" i="26"/>
  <c r="E37" i="26"/>
  <c r="D38" i="26"/>
  <c r="E38" i="26"/>
  <c r="D39" i="26"/>
  <c r="E39" i="26"/>
  <c r="D40" i="26"/>
  <c r="E40" i="26"/>
  <c r="D41" i="26"/>
  <c r="E41" i="26"/>
  <c r="D42" i="26"/>
  <c r="E42" i="26"/>
  <c r="D43" i="26"/>
  <c r="E43" i="26"/>
  <c r="D44" i="26"/>
  <c r="E44" i="26"/>
  <c r="D45" i="26"/>
  <c r="E45" i="26"/>
  <c r="D46" i="26"/>
  <c r="E46" i="26"/>
  <c r="D47" i="26"/>
  <c r="E47" i="26"/>
  <c r="D48" i="26"/>
  <c r="E48" i="26"/>
  <c r="D49" i="26"/>
  <c r="E49" i="26"/>
  <c r="D50" i="26"/>
  <c r="E50" i="26"/>
  <c r="D51" i="26"/>
  <c r="E51" i="26"/>
  <c r="D52" i="26"/>
  <c r="E52" i="26"/>
  <c r="D53" i="26"/>
  <c r="E53" i="26"/>
  <c r="D54" i="26"/>
  <c r="E54" i="26"/>
  <c r="D55" i="26"/>
  <c r="E55" i="26"/>
  <c r="D56" i="26"/>
  <c r="E56" i="26"/>
  <c r="D57" i="26"/>
  <c r="E57" i="26"/>
  <c r="D58" i="26"/>
  <c r="E58" i="26"/>
  <c r="D59" i="26"/>
  <c r="E59" i="26"/>
  <c r="D60" i="26"/>
  <c r="E60" i="26"/>
  <c r="D61" i="26"/>
  <c r="E61" i="26"/>
  <c r="D62" i="26"/>
  <c r="E62" i="26"/>
  <c r="D63" i="26"/>
  <c r="E63" i="26"/>
  <c r="D64" i="26"/>
  <c r="E64" i="26"/>
  <c r="D65" i="26"/>
  <c r="E65" i="26"/>
  <c r="D66" i="26"/>
  <c r="E66" i="26"/>
  <c r="D67" i="26"/>
  <c r="E67" i="26"/>
  <c r="D68" i="26"/>
  <c r="E68" i="26"/>
  <c r="D69" i="26"/>
  <c r="E69" i="26"/>
  <c r="D70" i="26"/>
  <c r="E70" i="26"/>
  <c r="D71" i="26"/>
  <c r="E71" i="26"/>
  <c r="D72" i="26"/>
  <c r="E72" i="26"/>
  <c r="D73" i="26"/>
  <c r="E73" i="26"/>
  <c r="D74" i="26"/>
  <c r="E74" i="26"/>
  <c r="D75" i="26"/>
  <c r="E75" i="26"/>
  <c r="D76" i="26"/>
  <c r="E76" i="26"/>
  <c r="D77" i="26"/>
  <c r="E77" i="26"/>
  <c r="D78" i="26"/>
  <c r="E78" i="26"/>
  <c r="D79" i="26"/>
  <c r="E79" i="26"/>
  <c r="D80" i="26"/>
  <c r="E80" i="26"/>
  <c r="D81" i="26"/>
  <c r="E81" i="26"/>
  <c r="D82" i="26"/>
  <c r="E82" i="26"/>
  <c r="D83" i="26"/>
  <c r="E83" i="26"/>
  <c r="D84" i="26"/>
  <c r="E84" i="26"/>
  <c r="D85" i="26"/>
  <c r="E85" i="26"/>
  <c r="D86" i="26"/>
  <c r="E86" i="26"/>
  <c r="D87" i="26"/>
  <c r="E87" i="26"/>
  <c r="D88" i="26"/>
  <c r="E88" i="26"/>
  <c r="D89" i="26"/>
  <c r="E89" i="26"/>
  <c r="D90" i="26"/>
  <c r="E90" i="26"/>
  <c r="D91" i="26"/>
  <c r="E91" i="26"/>
  <c r="D92" i="26"/>
  <c r="E92" i="26"/>
  <c r="D93" i="26"/>
  <c r="E93" i="26"/>
  <c r="D94" i="26"/>
  <c r="E94" i="26"/>
  <c r="D95" i="26"/>
  <c r="E95" i="26"/>
  <c r="D96" i="26"/>
  <c r="E96" i="26"/>
  <c r="D97" i="26"/>
  <c r="E97" i="26"/>
  <c r="D98" i="26"/>
  <c r="E98" i="26"/>
  <c r="D99" i="26"/>
  <c r="E99" i="26"/>
  <c r="D100" i="26"/>
  <c r="E100" i="26"/>
  <c r="D101" i="26"/>
  <c r="E101" i="26"/>
  <c r="D102" i="26"/>
  <c r="E102" i="26"/>
  <c r="D103" i="26"/>
  <c r="E103" i="26"/>
  <c r="D104" i="26"/>
  <c r="E104" i="26"/>
  <c r="D105" i="26"/>
  <c r="E105" i="26"/>
  <c r="D106" i="26"/>
  <c r="E106" i="26"/>
  <c r="D107" i="26"/>
  <c r="E107" i="26"/>
  <c r="D108" i="26"/>
  <c r="E108" i="26"/>
  <c r="D109" i="26"/>
  <c r="E109" i="26"/>
  <c r="D110" i="26"/>
  <c r="E110" i="26"/>
  <c r="D111" i="26"/>
  <c r="E111" i="26"/>
  <c r="D112" i="26"/>
  <c r="E112" i="26"/>
  <c r="D113" i="26"/>
  <c r="E113" i="26"/>
  <c r="D114" i="26"/>
  <c r="E114" i="26"/>
  <c r="D115" i="26"/>
  <c r="E115" i="26"/>
  <c r="D116" i="26"/>
  <c r="E116" i="26"/>
  <c r="D117" i="26"/>
  <c r="E117" i="26"/>
  <c r="D118" i="26"/>
  <c r="E118" i="26"/>
  <c r="D119" i="26"/>
  <c r="E119" i="26"/>
  <c r="D120" i="26"/>
  <c r="E120" i="26"/>
  <c r="D121" i="26"/>
  <c r="E121" i="26"/>
  <c r="D122" i="26"/>
  <c r="E122" i="26"/>
  <c r="D123" i="26"/>
  <c r="E123" i="26"/>
  <c r="D124" i="26"/>
  <c r="E124" i="26"/>
  <c r="D125" i="26"/>
  <c r="E125" i="26"/>
  <c r="D126" i="26"/>
  <c r="E126" i="26"/>
  <c r="D127" i="26"/>
  <c r="E127" i="26"/>
  <c r="D128" i="26"/>
  <c r="E128" i="26"/>
  <c r="D129" i="26"/>
  <c r="E129" i="26"/>
  <c r="D130" i="26"/>
  <c r="E130" i="26"/>
  <c r="D131" i="26"/>
  <c r="E131" i="26"/>
  <c r="D132" i="26"/>
  <c r="E132" i="26"/>
  <c r="D133" i="26"/>
  <c r="E133" i="26"/>
  <c r="D134" i="26"/>
  <c r="E134" i="26"/>
  <c r="D135" i="26"/>
  <c r="E135" i="26"/>
  <c r="D136" i="26"/>
  <c r="E136" i="26"/>
  <c r="D137" i="26"/>
  <c r="E137" i="26"/>
  <c r="D138" i="26"/>
  <c r="E138" i="26"/>
  <c r="D139" i="26"/>
  <c r="E139" i="26"/>
  <c r="D140" i="26"/>
  <c r="E140" i="26"/>
  <c r="D141" i="26"/>
  <c r="E141" i="26"/>
  <c r="D142" i="26"/>
  <c r="E142" i="26"/>
  <c r="D143" i="26"/>
  <c r="E143" i="26"/>
  <c r="D144" i="26"/>
  <c r="E144" i="26"/>
  <c r="D145" i="26"/>
  <c r="E145" i="26"/>
  <c r="D146" i="26"/>
  <c r="E146" i="26"/>
  <c r="D147" i="26"/>
  <c r="E147" i="26"/>
  <c r="D148" i="26"/>
  <c r="E148" i="26"/>
  <c r="D149" i="26"/>
  <c r="E149" i="26"/>
  <c r="D150" i="26"/>
  <c r="E150" i="26"/>
  <c r="D151" i="26"/>
  <c r="E151" i="26"/>
  <c r="D152" i="26"/>
  <c r="E152" i="26"/>
  <c r="D153" i="26"/>
  <c r="E153" i="26"/>
  <c r="D154" i="26"/>
  <c r="E154" i="26"/>
  <c r="D155" i="26"/>
  <c r="E155" i="26"/>
  <c r="D156" i="26"/>
  <c r="E156" i="26"/>
  <c r="D157" i="26"/>
  <c r="E157" i="26"/>
  <c r="D158" i="26"/>
  <c r="E158" i="26"/>
  <c r="D159" i="26"/>
  <c r="E159" i="26"/>
  <c r="D160" i="26"/>
  <c r="E160" i="26"/>
  <c r="D161" i="26"/>
  <c r="E161" i="26"/>
  <c r="D162" i="26"/>
  <c r="E162" i="26"/>
  <c r="D163" i="26"/>
  <c r="E163" i="26"/>
  <c r="D164" i="26"/>
  <c r="E164" i="26"/>
  <c r="D165" i="26"/>
  <c r="E165" i="26"/>
  <c r="D166" i="26"/>
  <c r="E166" i="26"/>
  <c r="D167" i="26"/>
  <c r="E167" i="26"/>
  <c r="D168" i="26"/>
  <c r="E168" i="26"/>
  <c r="D169" i="26"/>
  <c r="E169" i="26"/>
  <c r="D170" i="26"/>
  <c r="E170" i="26"/>
  <c r="D171" i="26"/>
  <c r="E171" i="26"/>
  <c r="D172" i="26"/>
  <c r="E172" i="26"/>
  <c r="D173" i="26"/>
  <c r="E173" i="26"/>
  <c r="D174" i="26"/>
  <c r="E174" i="26"/>
  <c r="D175" i="26"/>
  <c r="E175" i="26"/>
  <c r="D176" i="26"/>
  <c r="E176" i="26"/>
  <c r="D177" i="26"/>
  <c r="E177" i="26"/>
  <c r="D178" i="26"/>
  <c r="E178" i="26"/>
  <c r="D179" i="26"/>
  <c r="E179" i="26"/>
  <c r="D180" i="26"/>
  <c r="E180" i="26"/>
  <c r="D181" i="26"/>
  <c r="E181" i="26"/>
  <c r="D182" i="26"/>
  <c r="E182" i="26"/>
  <c r="D183" i="26"/>
  <c r="E183" i="26"/>
  <c r="D184" i="26"/>
  <c r="E184" i="26"/>
  <c r="D185" i="26"/>
  <c r="E185" i="26"/>
  <c r="D186" i="26"/>
  <c r="E186" i="26"/>
  <c r="D187" i="26"/>
  <c r="E187" i="26"/>
  <c r="D188" i="26"/>
  <c r="E188" i="26"/>
  <c r="D189" i="26"/>
  <c r="E189" i="26"/>
  <c r="D190" i="26"/>
  <c r="E190" i="26"/>
  <c r="D191" i="26"/>
  <c r="E191" i="26"/>
  <c r="D192" i="26"/>
  <c r="E192" i="26"/>
  <c r="D193" i="26"/>
  <c r="E193" i="26"/>
  <c r="D194" i="26"/>
  <c r="E194" i="26"/>
  <c r="D195" i="26"/>
  <c r="E195" i="26"/>
  <c r="D196" i="26"/>
  <c r="E196" i="26"/>
  <c r="D197" i="26"/>
  <c r="E197" i="26"/>
  <c r="D198" i="26"/>
  <c r="E198" i="26"/>
  <c r="D199" i="26"/>
  <c r="E199" i="26"/>
  <c r="D200" i="26"/>
  <c r="E200" i="26"/>
  <c r="D201" i="26"/>
  <c r="E201" i="26"/>
  <c r="D202" i="26"/>
  <c r="E202" i="26"/>
  <c r="D203" i="26"/>
  <c r="E203" i="26"/>
  <c r="D204" i="26"/>
  <c r="E204" i="26"/>
  <c r="D205" i="26"/>
  <c r="E205" i="26"/>
  <c r="D206" i="26"/>
  <c r="E206" i="26"/>
  <c r="D207" i="26"/>
  <c r="E207" i="26"/>
  <c r="D208" i="26"/>
  <c r="E208" i="26"/>
  <c r="D209" i="26"/>
  <c r="E209" i="26"/>
  <c r="D210" i="26"/>
  <c r="E210" i="26"/>
  <c r="D211" i="26"/>
  <c r="E211" i="26"/>
  <c r="D212" i="26"/>
  <c r="E212" i="26"/>
  <c r="D213" i="26"/>
  <c r="E213" i="26"/>
  <c r="D214" i="26"/>
  <c r="E214" i="26"/>
  <c r="D215" i="26"/>
  <c r="E215" i="26"/>
  <c r="D216" i="26"/>
  <c r="E216" i="26"/>
  <c r="D217" i="26"/>
  <c r="E217" i="26"/>
  <c r="D218" i="26"/>
  <c r="E218" i="26"/>
  <c r="D219" i="26"/>
  <c r="E219" i="26"/>
  <c r="D220" i="26"/>
  <c r="E220" i="26"/>
  <c r="D221" i="26"/>
  <c r="E221" i="26"/>
  <c r="D222" i="26"/>
  <c r="E222" i="26"/>
  <c r="D223" i="26"/>
  <c r="E223" i="26"/>
  <c r="D224" i="26"/>
  <c r="E224" i="26"/>
  <c r="D225" i="26"/>
  <c r="E225" i="26"/>
  <c r="D226" i="26"/>
  <c r="E226" i="26"/>
  <c r="D227" i="26"/>
  <c r="E227" i="26"/>
  <c r="D228" i="26"/>
  <c r="E228" i="26"/>
  <c r="D229" i="26"/>
  <c r="E229" i="26"/>
  <c r="D230" i="26"/>
  <c r="E230" i="26"/>
  <c r="D231" i="26"/>
  <c r="E231" i="26"/>
  <c r="D232" i="26"/>
  <c r="E232" i="26"/>
  <c r="D233" i="26"/>
  <c r="E233" i="26"/>
  <c r="D234" i="26"/>
  <c r="E234" i="26"/>
  <c r="D235" i="26"/>
  <c r="E235" i="26"/>
  <c r="D236" i="26"/>
  <c r="E236" i="26"/>
  <c r="D237" i="26"/>
  <c r="E237" i="26"/>
  <c r="D238" i="26"/>
  <c r="E238" i="26"/>
  <c r="D239" i="26"/>
  <c r="E239" i="26"/>
  <c r="D240" i="26"/>
  <c r="E240" i="26"/>
  <c r="D241" i="26"/>
  <c r="E241" i="26"/>
  <c r="D242" i="26"/>
  <c r="E242" i="26"/>
  <c r="D243" i="26"/>
  <c r="E243" i="26"/>
  <c r="D244" i="26"/>
  <c r="E244" i="26"/>
  <c r="D245" i="26"/>
  <c r="E245" i="26"/>
  <c r="D246" i="26"/>
  <c r="E246" i="26"/>
  <c r="D247" i="26"/>
  <c r="E247" i="26"/>
  <c r="D248" i="26"/>
  <c r="E248" i="26"/>
  <c r="D249" i="26"/>
  <c r="E249" i="26"/>
  <c r="D250" i="26"/>
  <c r="E250" i="26"/>
  <c r="D251" i="26"/>
  <c r="E251" i="26"/>
  <c r="D252" i="26"/>
  <c r="E252" i="26"/>
  <c r="D253" i="26"/>
  <c r="E253" i="26"/>
  <c r="D254" i="26"/>
  <c r="E254" i="26"/>
  <c r="D255" i="26"/>
  <c r="E255" i="26"/>
  <c r="D256" i="26"/>
  <c r="E256" i="26"/>
  <c r="D257" i="26"/>
  <c r="E257" i="26"/>
  <c r="D258" i="26"/>
  <c r="E258" i="26"/>
  <c r="D259" i="26"/>
  <c r="E259" i="26"/>
  <c r="D260" i="26"/>
  <c r="E260" i="26"/>
  <c r="D261" i="26"/>
  <c r="E261" i="26"/>
  <c r="D262" i="26"/>
  <c r="E262" i="26"/>
  <c r="D263" i="26"/>
  <c r="E263" i="26"/>
  <c r="D264" i="26"/>
  <c r="E264" i="26"/>
  <c r="D265" i="26"/>
  <c r="E265" i="26"/>
  <c r="D266" i="26"/>
  <c r="E266" i="26"/>
  <c r="D267" i="26"/>
  <c r="E267" i="26"/>
  <c r="D268" i="26"/>
  <c r="E268" i="26"/>
  <c r="D269" i="26"/>
  <c r="E269" i="26"/>
  <c r="D270" i="26"/>
  <c r="E270" i="26"/>
  <c r="D271" i="26"/>
  <c r="E271" i="26"/>
  <c r="D272" i="26"/>
  <c r="E272" i="26"/>
  <c r="D273" i="26"/>
  <c r="E273" i="26"/>
  <c r="D274" i="26"/>
  <c r="E274" i="26"/>
  <c r="D275" i="26"/>
  <c r="E275" i="26"/>
  <c r="D276" i="26"/>
  <c r="E276" i="26"/>
  <c r="D277" i="26"/>
  <c r="E277" i="26"/>
  <c r="D278" i="26"/>
  <c r="E278" i="26"/>
  <c r="D279" i="26"/>
  <c r="E279" i="26"/>
  <c r="D280" i="26"/>
  <c r="E280" i="26"/>
  <c r="D281" i="26"/>
  <c r="E281" i="26"/>
  <c r="D282" i="26"/>
  <c r="E282" i="26"/>
  <c r="D283" i="26"/>
  <c r="E283" i="26"/>
  <c r="D284" i="26"/>
  <c r="E284" i="26"/>
  <c r="D285" i="26"/>
  <c r="E285" i="26"/>
  <c r="D286" i="26"/>
  <c r="E286" i="26"/>
  <c r="D287" i="26"/>
  <c r="E287" i="26"/>
  <c r="D288" i="26"/>
  <c r="E288" i="26"/>
  <c r="D289" i="26"/>
  <c r="E289" i="26"/>
  <c r="D290" i="26"/>
  <c r="E290" i="26"/>
  <c r="D291" i="26"/>
  <c r="E291" i="26"/>
  <c r="D292" i="26"/>
  <c r="E292" i="26"/>
  <c r="D293" i="26"/>
  <c r="E293" i="26"/>
  <c r="D294" i="26"/>
  <c r="E294" i="26"/>
  <c r="D295" i="26"/>
  <c r="E295" i="26"/>
  <c r="D296" i="26"/>
  <c r="E296" i="26"/>
  <c r="D297" i="26"/>
  <c r="E297" i="26"/>
  <c r="D298" i="26"/>
  <c r="E298" i="26"/>
  <c r="D299" i="26"/>
  <c r="E299" i="26"/>
  <c r="D300" i="26"/>
  <c r="E300" i="26"/>
  <c r="D301" i="26"/>
  <c r="E301" i="26"/>
  <c r="D302" i="26"/>
  <c r="E302" i="26"/>
  <c r="D303" i="26"/>
  <c r="E303" i="26"/>
  <c r="D304" i="26"/>
  <c r="E304" i="26"/>
  <c r="D305" i="26"/>
  <c r="E305" i="26"/>
  <c r="D306" i="26"/>
  <c r="E306" i="26"/>
  <c r="D307" i="26"/>
  <c r="E307" i="26"/>
  <c r="D308" i="26"/>
  <c r="E308" i="26"/>
  <c r="D309" i="26"/>
  <c r="E309" i="26"/>
  <c r="D310" i="26"/>
  <c r="E310" i="26"/>
  <c r="D311" i="26"/>
  <c r="E311" i="26"/>
  <c r="D312" i="26"/>
  <c r="E312" i="26"/>
  <c r="D313" i="26"/>
  <c r="E313" i="26"/>
  <c r="D314" i="26"/>
  <c r="E314" i="26"/>
  <c r="D315" i="26"/>
  <c r="E315" i="26"/>
  <c r="D316" i="26"/>
  <c r="E316" i="26"/>
  <c r="D317" i="26"/>
  <c r="E317" i="26"/>
  <c r="D318" i="26"/>
  <c r="E318" i="26"/>
  <c r="D319" i="26"/>
  <c r="E319" i="26"/>
  <c r="D320" i="26"/>
  <c r="E320" i="26"/>
  <c r="D321" i="26"/>
  <c r="E321" i="26"/>
  <c r="D322" i="26"/>
  <c r="E322" i="26"/>
  <c r="D323" i="26"/>
  <c r="E323" i="26"/>
  <c r="D324" i="26"/>
  <c r="E324" i="26"/>
  <c r="D325" i="26"/>
  <c r="E325" i="26"/>
  <c r="D326" i="26"/>
  <c r="E326" i="26"/>
  <c r="D327" i="26"/>
  <c r="E327" i="26"/>
  <c r="D328" i="26"/>
  <c r="E328" i="26"/>
  <c r="D329" i="26"/>
  <c r="E329" i="26"/>
  <c r="D330" i="26"/>
  <c r="E330" i="26"/>
  <c r="D331" i="26"/>
  <c r="E331" i="26"/>
  <c r="D332" i="26"/>
  <c r="E332" i="26"/>
  <c r="D333" i="26"/>
  <c r="E333" i="26"/>
  <c r="D334" i="26"/>
  <c r="E334" i="26"/>
  <c r="D335" i="26"/>
  <c r="E335" i="26"/>
  <c r="D336" i="26"/>
  <c r="E336" i="26"/>
  <c r="D337" i="26"/>
  <c r="E337" i="26"/>
  <c r="D338" i="26"/>
  <c r="E338" i="26"/>
  <c r="D339" i="26"/>
  <c r="E339" i="26"/>
  <c r="D340" i="26"/>
  <c r="E340" i="26"/>
  <c r="D341" i="26"/>
  <c r="E341" i="26"/>
  <c r="D342" i="26"/>
  <c r="E342" i="26"/>
  <c r="D343" i="26"/>
  <c r="E343" i="26"/>
  <c r="D344" i="26"/>
  <c r="E344" i="26"/>
  <c r="D345" i="26"/>
  <c r="E345" i="26"/>
  <c r="D346" i="26"/>
  <c r="E346" i="26"/>
  <c r="D347" i="26"/>
  <c r="E347" i="26"/>
  <c r="D348" i="26"/>
  <c r="E348" i="26"/>
  <c r="D349" i="26"/>
  <c r="E349" i="26"/>
  <c r="D350" i="26"/>
  <c r="E350" i="26"/>
  <c r="D351" i="26"/>
  <c r="E351" i="26"/>
  <c r="D352" i="26"/>
  <c r="E352" i="26"/>
  <c r="D353" i="26"/>
  <c r="E353" i="26"/>
  <c r="D354" i="26"/>
  <c r="E354" i="26"/>
  <c r="D355" i="26"/>
  <c r="E355" i="26"/>
  <c r="D356" i="26"/>
  <c r="E356" i="26"/>
  <c r="D357" i="26"/>
  <c r="E357" i="26"/>
  <c r="D358" i="26"/>
  <c r="E358" i="26"/>
  <c r="D359" i="26"/>
  <c r="E359" i="26"/>
  <c r="D360" i="26"/>
  <c r="E360" i="26"/>
  <c r="D361" i="26"/>
  <c r="E361" i="26"/>
  <c r="D362" i="26"/>
  <c r="E362" i="26"/>
  <c r="D363" i="26"/>
  <c r="E363" i="26"/>
  <c r="D364" i="26"/>
  <c r="E364" i="26"/>
  <c r="D365" i="26"/>
  <c r="E365" i="26"/>
  <c r="D366" i="26"/>
  <c r="E366" i="26"/>
  <c r="D367" i="26"/>
  <c r="E367" i="26"/>
  <c r="D368" i="26"/>
  <c r="E368" i="26"/>
  <c r="D369" i="26"/>
  <c r="E369" i="26"/>
  <c r="D370" i="26"/>
  <c r="E370" i="26"/>
  <c r="D371" i="26"/>
  <c r="E371" i="26"/>
  <c r="D372" i="26"/>
  <c r="E372" i="26"/>
  <c r="D373" i="26"/>
  <c r="E373" i="26"/>
  <c r="D374" i="26"/>
  <c r="E374" i="26"/>
  <c r="D375" i="26"/>
  <c r="E375" i="26"/>
  <c r="D376" i="26"/>
  <c r="E376" i="26"/>
  <c r="D377" i="26"/>
  <c r="E377" i="26"/>
  <c r="D378" i="26"/>
  <c r="E378" i="26"/>
  <c r="D379" i="26"/>
  <c r="E379" i="26"/>
  <c r="D380" i="26"/>
  <c r="E380" i="26"/>
  <c r="D381" i="26"/>
  <c r="E381" i="26"/>
  <c r="D382" i="26"/>
  <c r="E382" i="26"/>
  <c r="D383" i="26"/>
  <c r="E383" i="26"/>
  <c r="D384" i="26"/>
  <c r="E384" i="26"/>
  <c r="D385" i="26"/>
  <c r="E385" i="26"/>
  <c r="D386" i="26"/>
  <c r="E386" i="26"/>
  <c r="D387" i="26"/>
  <c r="E387" i="26"/>
  <c r="D388" i="26"/>
  <c r="E388" i="26"/>
  <c r="D389" i="26"/>
  <c r="E389" i="26"/>
  <c r="D390" i="26"/>
  <c r="E390" i="26"/>
  <c r="D391" i="26"/>
  <c r="E391" i="26"/>
  <c r="D392" i="26"/>
  <c r="E392" i="26"/>
  <c r="D393" i="26"/>
  <c r="E393" i="26"/>
  <c r="D394" i="26"/>
  <c r="E394" i="26"/>
  <c r="D395" i="26"/>
  <c r="E395" i="26"/>
  <c r="D396" i="26"/>
  <c r="E396" i="26"/>
  <c r="D397" i="26"/>
  <c r="E397" i="26"/>
  <c r="D398" i="26"/>
  <c r="E398" i="26"/>
  <c r="D399" i="26"/>
  <c r="E399" i="26"/>
  <c r="D400" i="26"/>
  <c r="E400" i="26"/>
  <c r="D401" i="26"/>
  <c r="E401" i="26"/>
  <c r="D402" i="26"/>
  <c r="E402" i="26"/>
  <c r="D403" i="26"/>
  <c r="E403" i="26"/>
  <c r="D404" i="26"/>
  <c r="E404" i="26"/>
  <c r="D405" i="26"/>
  <c r="E405" i="26"/>
  <c r="D406" i="26"/>
  <c r="E406" i="26"/>
  <c r="D407" i="26"/>
  <c r="E407" i="26"/>
  <c r="D408" i="26"/>
  <c r="E408" i="26"/>
  <c r="D409" i="26"/>
  <c r="E409" i="26"/>
  <c r="D410" i="26"/>
  <c r="E410" i="26"/>
  <c r="D411" i="26"/>
  <c r="E411" i="26"/>
  <c r="D412" i="26"/>
  <c r="E412" i="26"/>
  <c r="D413" i="26"/>
  <c r="E413" i="26"/>
  <c r="D414" i="26"/>
  <c r="E414" i="26"/>
  <c r="D415" i="26"/>
  <c r="E415" i="26"/>
  <c r="D416" i="26"/>
  <c r="E416" i="26"/>
  <c r="D417" i="26"/>
  <c r="E417" i="26"/>
  <c r="D418" i="26"/>
  <c r="E418" i="26"/>
  <c r="D419" i="26"/>
  <c r="E419" i="26"/>
  <c r="D420" i="26"/>
  <c r="E420" i="26"/>
  <c r="D421" i="26"/>
  <c r="E421" i="26"/>
  <c r="D422" i="26"/>
  <c r="E422" i="26"/>
  <c r="D423" i="26"/>
  <c r="E423" i="26"/>
  <c r="D424" i="26"/>
  <c r="E424" i="26"/>
  <c r="D425" i="26"/>
  <c r="E425" i="26"/>
  <c r="D426" i="26"/>
  <c r="E426" i="26"/>
  <c r="D427" i="26"/>
  <c r="E427" i="26"/>
  <c r="D428" i="26"/>
  <c r="E428" i="26"/>
  <c r="D429" i="26"/>
  <c r="E429" i="26"/>
  <c r="D430" i="26"/>
  <c r="E430" i="26"/>
  <c r="D431" i="26"/>
  <c r="E431" i="26"/>
  <c r="D432" i="26"/>
  <c r="E432" i="26"/>
  <c r="D433" i="26"/>
  <c r="E433" i="26"/>
  <c r="D434" i="26"/>
  <c r="E434" i="26"/>
  <c r="D435" i="26"/>
  <c r="E435" i="26"/>
  <c r="D436" i="26"/>
  <c r="E436" i="26"/>
  <c r="D437" i="26"/>
  <c r="E437" i="26"/>
  <c r="D438" i="26"/>
  <c r="E438" i="26"/>
  <c r="D439" i="26"/>
  <c r="E439" i="26"/>
  <c r="D440" i="26"/>
  <c r="E440" i="26"/>
  <c r="D441" i="26"/>
  <c r="E441" i="26"/>
  <c r="D442" i="26"/>
  <c r="E442" i="26"/>
  <c r="D443" i="26"/>
  <c r="E443" i="26"/>
  <c r="D444" i="26"/>
  <c r="E444" i="26"/>
  <c r="D445" i="26"/>
  <c r="E445" i="26"/>
  <c r="D446" i="26"/>
  <c r="E446" i="26"/>
  <c r="D447" i="26"/>
  <c r="E447" i="26"/>
  <c r="D448" i="26"/>
  <c r="E448" i="26"/>
  <c r="D449" i="26"/>
  <c r="E449" i="26"/>
  <c r="D450" i="26"/>
  <c r="E450" i="26"/>
  <c r="D451" i="26"/>
  <c r="E451" i="26"/>
  <c r="D452" i="26"/>
  <c r="E452" i="26"/>
  <c r="D453" i="26"/>
  <c r="E453" i="26"/>
  <c r="D454" i="26"/>
  <c r="E454" i="26"/>
  <c r="D455" i="26"/>
  <c r="E455" i="26"/>
  <c r="D456" i="26"/>
  <c r="E456" i="26"/>
  <c r="D457" i="26"/>
  <c r="E457" i="26"/>
  <c r="D458" i="26"/>
  <c r="E458" i="26"/>
  <c r="D459" i="26"/>
  <c r="E459" i="26"/>
  <c r="D460" i="26"/>
  <c r="E460" i="26"/>
  <c r="D461" i="26"/>
  <c r="E461" i="26"/>
  <c r="D462" i="26"/>
  <c r="E462" i="26"/>
  <c r="D463" i="26"/>
  <c r="E463" i="26"/>
  <c r="D464" i="26"/>
  <c r="E464" i="26"/>
  <c r="D465" i="26"/>
  <c r="E465" i="26"/>
  <c r="D466" i="26"/>
  <c r="E466" i="26"/>
  <c r="D467" i="26"/>
  <c r="E467" i="26"/>
  <c r="D468" i="26"/>
  <c r="E468" i="26"/>
  <c r="D469" i="26"/>
  <c r="E469" i="26"/>
  <c r="D470" i="26"/>
  <c r="E470" i="26"/>
  <c r="D471" i="26"/>
  <c r="E471" i="26"/>
  <c r="D472" i="26"/>
  <c r="E472" i="26"/>
  <c r="D473" i="26"/>
  <c r="E473" i="26"/>
  <c r="D474" i="26"/>
  <c r="E474" i="26"/>
  <c r="D475" i="26"/>
  <c r="E475" i="26"/>
  <c r="D476" i="26"/>
  <c r="E476" i="26"/>
  <c r="D477" i="26"/>
  <c r="E477" i="26"/>
  <c r="D478" i="26"/>
  <c r="E478" i="26"/>
  <c r="D479" i="26"/>
  <c r="E479" i="26"/>
  <c r="D480" i="26"/>
  <c r="E480" i="26"/>
  <c r="D481" i="26"/>
  <c r="E481" i="26"/>
  <c r="D482" i="26"/>
  <c r="E482" i="26"/>
  <c r="D483" i="26"/>
  <c r="E483" i="26"/>
  <c r="D484" i="26"/>
  <c r="E484" i="26"/>
  <c r="D485" i="26"/>
  <c r="E485" i="26"/>
  <c r="D486" i="26"/>
  <c r="E486" i="26"/>
  <c r="D487" i="26"/>
  <c r="E487" i="26"/>
  <c r="D488" i="26"/>
  <c r="E488" i="26"/>
  <c r="D489" i="26"/>
  <c r="E489" i="26"/>
  <c r="D490" i="26"/>
  <c r="E490" i="26"/>
  <c r="D491" i="26"/>
  <c r="E491" i="26"/>
  <c r="D492" i="26"/>
  <c r="E492" i="26"/>
  <c r="D493" i="26"/>
  <c r="E493" i="26"/>
  <c r="D494" i="26"/>
  <c r="E494" i="26"/>
  <c r="D495" i="26"/>
  <c r="E495" i="26"/>
  <c r="D496" i="26"/>
  <c r="E496" i="26"/>
  <c r="D497" i="26"/>
  <c r="E497" i="26"/>
  <c r="D498" i="26"/>
  <c r="E498" i="26"/>
  <c r="D499" i="26"/>
  <c r="E499" i="26"/>
  <c r="D500" i="26"/>
  <c r="E500" i="26"/>
  <c r="D501" i="26"/>
  <c r="E501" i="26"/>
  <c r="D502" i="26"/>
  <c r="E502" i="26"/>
  <c r="D503" i="26"/>
  <c r="E503" i="26"/>
  <c r="D504" i="26"/>
  <c r="E504" i="26"/>
  <c r="D505" i="26"/>
  <c r="E505" i="26"/>
  <c r="D506" i="26"/>
  <c r="E506" i="26"/>
  <c r="D507" i="26"/>
  <c r="E507" i="26"/>
  <c r="D508" i="26"/>
  <c r="E508" i="26"/>
  <c r="D509" i="26"/>
  <c r="E509" i="26"/>
  <c r="D510" i="26"/>
  <c r="E510" i="26"/>
  <c r="D511" i="26"/>
  <c r="E511" i="26"/>
  <c r="D512" i="26"/>
  <c r="E512" i="26"/>
  <c r="D513" i="26"/>
  <c r="E513" i="26"/>
  <c r="D514" i="26"/>
  <c r="E514" i="26"/>
  <c r="D515" i="26"/>
  <c r="E515" i="26"/>
  <c r="D516" i="26"/>
  <c r="E516" i="26"/>
  <c r="D517" i="26"/>
  <c r="E517" i="26"/>
  <c r="D518" i="26"/>
  <c r="E518" i="26"/>
  <c r="D519" i="26"/>
  <c r="E519" i="26"/>
  <c r="D520" i="26"/>
  <c r="E520" i="26"/>
  <c r="D521" i="26"/>
  <c r="E521" i="26"/>
  <c r="D522" i="26"/>
  <c r="E522" i="26"/>
  <c r="D523" i="26"/>
  <c r="E523" i="26"/>
  <c r="D524" i="26"/>
  <c r="E524" i="26"/>
  <c r="D525" i="26"/>
  <c r="E525" i="26"/>
  <c r="D526" i="26"/>
  <c r="E526" i="26"/>
  <c r="D527" i="26"/>
  <c r="E527" i="26"/>
  <c r="D528" i="26"/>
  <c r="E528" i="26"/>
  <c r="D529" i="26"/>
  <c r="E529" i="26"/>
  <c r="D530" i="26"/>
  <c r="E530" i="26"/>
  <c r="D531" i="26"/>
  <c r="E531" i="26"/>
  <c r="D532" i="26"/>
  <c r="E532" i="26"/>
  <c r="D533" i="26"/>
  <c r="E533" i="26"/>
  <c r="D534" i="26"/>
  <c r="E534" i="26"/>
  <c r="D535" i="26"/>
  <c r="E535" i="26"/>
  <c r="D536" i="26"/>
  <c r="E536" i="26"/>
  <c r="D537" i="26"/>
  <c r="E537" i="26"/>
  <c r="D538" i="26"/>
  <c r="E538" i="26"/>
  <c r="D539" i="26"/>
  <c r="E539" i="26"/>
  <c r="D540" i="26"/>
  <c r="E540" i="26"/>
  <c r="D541" i="26"/>
  <c r="E541" i="26"/>
  <c r="D542" i="26"/>
  <c r="E542" i="26"/>
  <c r="D543" i="26"/>
  <c r="E543" i="26"/>
  <c r="D544" i="26"/>
  <c r="E544" i="26"/>
  <c r="D545" i="26"/>
  <c r="E545" i="26"/>
  <c r="D546" i="26"/>
  <c r="E546" i="26"/>
  <c r="D547" i="26"/>
  <c r="E547" i="26"/>
  <c r="D548" i="26"/>
  <c r="E548" i="26"/>
  <c r="D549" i="26"/>
  <c r="E549" i="26"/>
  <c r="D550" i="26"/>
  <c r="E550" i="26"/>
  <c r="D551" i="26"/>
  <c r="E551" i="26"/>
  <c r="D552" i="26"/>
  <c r="E552" i="26"/>
  <c r="D553" i="26"/>
  <c r="E553" i="26"/>
  <c r="D554" i="26"/>
  <c r="E554" i="26"/>
  <c r="D555" i="26"/>
  <c r="E555" i="26"/>
  <c r="D556" i="26"/>
  <c r="E556" i="26"/>
  <c r="D557" i="26"/>
  <c r="E557" i="26"/>
  <c r="D558" i="26"/>
  <c r="E558" i="26"/>
  <c r="D559" i="26"/>
  <c r="E559" i="26"/>
  <c r="D560" i="26"/>
  <c r="E560" i="26"/>
  <c r="D561" i="26"/>
  <c r="E561" i="26"/>
  <c r="D562" i="26"/>
  <c r="E562" i="26"/>
  <c r="D563" i="26"/>
  <c r="E563" i="26"/>
  <c r="D564" i="26"/>
  <c r="E564" i="26"/>
  <c r="D565" i="26"/>
  <c r="E565" i="26"/>
  <c r="D566" i="26"/>
  <c r="E566" i="26"/>
  <c r="D567" i="26"/>
  <c r="E567" i="26"/>
  <c r="D568" i="26"/>
  <c r="E568" i="26"/>
  <c r="D569" i="26"/>
  <c r="E569" i="26"/>
  <c r="D570" i="26"/>
  <c r="E570" i="26"/>
  <c r="D571" i="26"/>
  <c r="E571" i="26"/>
  <c r="D572" i="26"/>
  <c r="E572" i="26"/>
  <c r="D573" i="26"/>
  <c r="E573" i="26"/>
  <c r="D574" i="26"/>
  <c r="E574" i="26"/>
  <c r="D575" i="26"/>
  <c r="E575" i="26"/>
  <c r="D576" i="26"/>
  <c r="E576" i="26"/>
  <c r="D577" i="26"/>
  <c r="E577" i="26"/>
  <c r="D578" i="26"/>
  <c r="E578" i="26"/>
  <c r="D579" i="26"/>
  <c r="E579" i="26"/>
  <c r="D580" i="26"/>
  <c r="E580" i="26"/>
  <c r="D581" i="26"/>
  <c r="E581" i="26"/>
  <c r="D582" i="26"/>
  <c r="E582" i="26"/>
  <c r="D583" i="26"/>
  <c r="E583" i="26"/>
  <c r="D584" i="26"/>
  <c r="E584" i="26"/>
  <c r="D585" i="26"/>
  <c r="E585" i="26"/>
  <c r="D586" i="26"/>
  <c r="E586" i="26"/>
  <c r="D587" i="26"/>
  <c r="E587" i="26"/>
  <c r="D588" i="26"/>
  <c r="E588" i="26"/>
  <c r="D589" i="26"/>
  <c r="E589" i="26"/>
  <c r="D590" i="26"/>
  <c r="E590" i="26"/>
  <c r="D591" i="26"/>
  <c r="E591" i="26"/>
  <c r="D592" i="26"/>
  <c r="E592" i="26"/>
  <c r="D593" i="26"/>
  <c r="E593" i="26"/>
  <c r="D594" i="26"/>
  <c r="E594" i="26"/>
  <c r="D595" i="26"/>
  <c r="E595" i="26"/>
  <c r="D596" i="26"/>
  <c r="E596" i="26"/>
  <c r="D597" i="26"/>
  <c r="E597" i="26"/>
  <c r="D598" i="26"/>
  <c r="E598" i="26"/>
  <c r="D599" i="26"/>
  <c r="E599" i="26"/>
  <c r="D600" i="26"/>
  <c r="E600" i="26"/>
  <c r="D601" i="26"/>
  <c r="E601" i="26"/>
  <c r="D602" i="26"/>
  <c r="E602" i="26"/>
  <c r="D603" i="26"/>
  <c r="E603" i="26"/>
  <c r="D604" i="26"/>
  <c r="E604" i="26"/>
  <c r="D605" i="26"/>
  <c r="E605" i="26"/>
  <c r="D606" i="26"/>
  <c r="E606" i="26"/>
  <c r="D607" i="26"/>
  <c r="E607" i="26"/>
  <c r="F607" i="26"/>
  <c r="F606" i="26"/>
  <c r="F605" i="26"/>
  <c r="F604" i="26"/>
  <c r="F603" i="26"/>
  <c r="F602" i="26"/>
  <c r="F601" i="26"/>
  <c r="F600" i="26"/>
  <c r="F599" i="26"/>
  <c r="F598" i="26"/>
  <c r="F597" i="26"/>
  <c r="F596" i="26"/>
  <c r="F595" i="26"/>
  <c r="F594" i="26"/>
  <c r="F593" i="26"/>
  <c r="F592" i="26"/>
  <c r="F591" i="26"/>
  <c r="F590" i="26"/>
  <c r="F589" i="26"/>
  <c r="F588" i="26"/>
  <c r="F587" i="26"/>
  <c r="F586" i="26"/>
  <c r="F585" i="26"/>
  <c r="F584" i="26"/>
  <c r="F583" i="26"/>
  <c r="F582" i="26"/>
  <c r="F581" i="26"/>
  <c r="F580" i="26"/>
  <c r="F579" i="26"/>
  <c r="F578" i="26"/>
  <c r="F577" i="26"/>
  <c r="F576" i="26"/>
  <c r="F575" i="26"/>
  <c r="F574" i="26"/>
  <c r="G573" i="26"/>
  <c r="F573" i="26"/>
  <c r="F572" i="26"/>
  <c r="F571" i="26"/>
  <c r="F570" i="26"/>
  <c r="F569" i="26"/>
  <c r="F568" i="26"/>
  <c r="F567" i="26"/>
  <c r="F566" i="26"/>
  <c r="G565" i="26"/>
  <c r="F565" i="26"/>
  <c r="F564" i="26"/>
  <c r="F563" i="26"/>
  <c r="F562" i="26"/>
  <c r="F561" i="26"/>
  <c r="G560" i="26"/>
  <c r="F560" i="26"/>
  <c r="F559" i="26"/>
  <c r="F558" i="26"/>
  <c r="G557" i="26"/>
  <c r="F557" i="26"/>
  <c r="F556" i="26"/>
  <c r="F555" i="26"/>
  <c r="F554" i="26"/>
  <c r="F553" i="26"/>
  <c r="F552" i="26"/>
  <c r="F551" i="26"/>
  <c r="F550" i="26"/>
  <c r="F549" i="26"/>
  <c r="F548" i="26"/>
  <c r="F547" i="26"/>
  <c r="F546" i="26"/>
  <c r="F545" i="26"/>
  <c r="G544" i="26"/>
  <c r="F544" i="26"/>
  <c r="F543" i="26"/>
  <c r="F542" i="26"/>
  <c r="F541" i="26"/>
  <c r="F540" i="26"/>
  <c r="F539" i="26"/>
  <c r="F538" i="26"/>
  <c r="F537" i="26"/>
  <c r="F536" i="26"/>
  <c r="F535" i="26"/>
  <c r="F534" i="26"/>
  <c r="F533" i="26"/>
  <c r="F532" i="26"/>
  <c r="F531" i="26"/>
  <c r="F530" i="26"/>
  <c r="F529" i="26"/>
  <c r="G528" i="26"/>
  <c r="F528" i="26"/>
  <c r="F527" i="26"/>
  <c r="F526" i="26"/>
  <c r="F525" i="26"/>
  <c r="F524" i="26"/>
  <c r="F523" i="26"/>
  <c r="F522" i="26"/>
  <c r="F521" i="26"/>
  <c r="F520" i="26"/>
  <c r="F519" i="26"/>
  <c r="F518" i="26"/>
  <c r="F517" i="26"/>
  <c r="F516" i="26"/>
  <c r="F515" i="26"/>
  <c r="F514" i="26"/>
  <c r="F513" i="26"/>
  <c r="F512" i="26"/>
  <c r="F511" i="26"/>
  <c r="F510" i="26"/>
  <c r="G509" i="26"/>
  <c r="F509" i="26"/>
  <c r="F508" i="26"/>
  <c r="F507" i="26"/>
  <c r="F506" i="26"/>
  <c r="F505" i="26"/>
  <c r="F504" i="26"/>
  <c r="F503" i="26"/>
  <c r="F502" i="26"/>
  <c r="F501" i="26"/>
  <c r="F500" i="26"/>
  <c r="F499" i="26"/>
  <c r="F498" i="26"/>
  <c r="F497" i="26"/>
  <c r="F496" i="26"/>
  <c r="F495" i="26"/>
  <c r="F494" i="26"/>
  <c r="F493" i="26"/>
  <c r="F492" i="26"/>
  <c r="F491" i="26"/>
  <c r="F490" i="26"/>
  <c r="F489" i="26"/>
  <c r="F488" i="26"/>
  <c r="F487" i="26"/>
  <c r="F486" i="26"/>
  <c r="F485" i="26"/>
  <c r="F484" i="26"/>
  <c r="F483" i="26"/>
  <c r="F482" i="26"/>
  <c r="F481" i="26"/>
  <c r="F480" i="26"/>
  <c r="F479" i="26"/>
  <c r="F478" i="26"/>
  <c r="F477" i="26"/>
  <c r="F476" i="26"/>
  <c r="F475" i="26"/>
  <c r="F474" i="26"/>
  <c r="F473" i="26"/>
  <c r="F472" i="26"/>
  <c r="F471" i="26"/>
  <c r="F470" i="26"/>
  <c r="G469" i="26"/>
  <c r="F469" i="26"/>
  <c r="F468" i="26"/>
  <c r="F467" i="26"/>
  <c r="F466" i="26"/>
  <c r="F465" i="26"/>
  <c r="G464" i="26"/>
  <c r="F464" i="26"/>
  <c r="F463" i="26"/>
  <c r="G462" i="26"/>
  <c r="F462" i="26"/>
  <c r="G461" i="26"/>
  <c r="F461" i="26"/>
  <c r="F460" i="26"/>
  <c r="F459" i="26"/>
  <c r="F458" i="26"/>
  <c r="F457" i="26"/>
  <c r="F456" i="26"/>
  <c r="F455" i="26"/>
  <c r="F454" i="26"/>
  <c r="F453" i="26"/>
  <c r="F452" i="26"/>
  <c r="F451" i="26"/>
  <c r="F450" i="26"/>
  <c r="F449" i="26"/>
  <c r="G448" i="26"/>
  <c r="F448" i="26"/>
  <c r="F447" i="26"/>
  <c r="F446" i="26"/>
  <c r="F445" i="26"/>
  <c r="F444" i="26"/>
  <c r="F443" i="26"/>
  <c r="F442" i="26"/>
  <c r="F441" i="26"/>
  <c r="F440" i="26"/>
  <c r="F439" i="26"/>
  <c r="F438" i="26"/>
  <c r="F437" i="26"/>
  <c r="F436" i="26"/>
  <c r="F435" i="26"/>
  <c r="F434" i="26"/>
  <c r="F433" i="26"/>
  <c r="F432" i="26"/>
  <c r="F431" i="26"/>
  <c r="F430" i="26"/>
  <c r="F429" i="26"/>
  <c r="F428" i="26"/>
  <c r="F427" i="26"/>
  <c r="F426" i="26"/>
  <c r="F425" i="26"/>
  <c r="F424" i="26"/>
  <c r="F423" i="26"/>
  <c r="F422" i="26"/>
  <c r="F421" i="26"/>
  <c r="F420" i="26"/>
  <c r="F419" i="26"/>
  <c r="G418" i="26"/>
  <c r="F418" i="26"/>
  <c r="F417" i="26"/>
  <c r="F416" i="26"/>
  <c r="F415" i="26"/>
  <c r="F414" i="26"/>
  <c r="F413" i="26"/>
  <c r="F412" i="26"/>
  <c r="F411" i="26"/>
  <c r="F410" i="26"/>
  <c r="F409" i="26"/>
  <c r="F408" i="26"/>
  <c r="F407" i="26"/>
  <c r="G406" i="26"/>
  <c r="F406" i="26"/>
  <c r="G405" i="26"/>
  <c r="F405" i="26"/>
  <c r="F404" i="26"/>
  <c r="F403" i="26"/>
  <c r="F402" i="26"/>
  <c r="F401" i="26"/>
  <c r="G400" i="26"/>
  <c r="F400" i="26"/>
  <c r="F399" i="26"/>
  <c r="F398" i="26"/>
  <c r="G397" i="26"/>
  <c r="F397" i="26"/>
  <c r="F396" i="26"/>
  <c r="F395" i="26"/>
  <c r="F394" i="26"/>
  <c r="F393" i="26"/>
  <c r="F392" i="26"/>
  <c r="F391" i="26"/>
  <c r="F390" i="26"/>
  <c r="G389" i="26"/>
  <c r="F389" i="26"/>
  <c r="F388" i="26"/>
  <c r="F387" i="26"/>
  <c r="F386" i="26"/>
  <c r="F385" i="26"/>
  <c r="G384" i="26"/>
  <c r="F384" i="26"/>
  <c r="F383" i="26"/>
  <c r="F382" i="26"/>
  <c r="F381" i="26"/>
  <c r="F380" i="26"/>
  <c r="F379" i="26"/>
  <c r="G378" i="26"/>
  <c r="F378" i="26"/>
  <c r="F377" i="26"/>
  <c r="F376" i="26"/>
  <c r="F375" i="26"/>
  <c r="F374" i="26"/>
  <c r="F373" i="26"/>
  <c r="F372" i="26"/>
  <c r="F371" i="26"/>
  <c r="F370" i="26"/>
  <c r="F369" i="26"/>
  <c r="G368" i="26"/>
  <c r="F368" i="26"/>
  <c r="F367" i="26"/>
  <c r="G366" i="26"/>
  <c r="F366" i="26"/>
  <c r="F365" i="26"/>
  <c r="F364" i="26"/>
  <c r="F363" i="26"/>
  <c r="F362" i="26"/>
  <c r="F361" i="26"/>
  <c r="F360" i="26"/>
  <c r="F359" i="26"/>
  <c r="F358" i="26"/>
  <c r="F357" i="26"/>
  <c r="F356" i="26"/>
  <c r="F355" i="26"/>
  <c r="G354" i="26"/>
  <c r="F354" i="26"/>
  <c r="F353" i="26"/>
  <c r="G352" i="26"/>
  <c r="F352" i="26"/>
  <c r="F351" i="26"/>
  <c r="F350" i="26"/>
  <c r="F349" i="26"/>
  <c r="F348" i="26"/>
  <c r="F347" i="26"/>
  <c r="F346" i="26"/>
  <c r="F345" i="26"/>
  <c r="F344" i="26"/>
  <c r="F343" i="26"/>
  <c r="F342" i="26"/>
  <c r="G341" i="26"/>
  <c r="F341" i="26"/>
  <c r="F340" i="26"/>
  <c r="F339" i="26"/>
  <c r="F338" i="26"/>
  <c r="F337" i="26"/>
  <c r="F336" i="26"/>
  <c r="F335" i="26"/>
  <c r="F334" i="26"/>
  <c r="G333" i="26"/>
  <c r="F333" i="26"/>
  <c r="F332" i="26"/>
  <c r="F331" i="26"/>
  <c r="F330" i="26"/>
  <c r="F329" i="26"/>
  <c r="F328" i="26"/>
  <c r="F327" i="26"/>
  <c r="F326" i="26"/>
  <c r="G325" i="26"/>
  <c r="F325" i="26"/>
  <c r="F324" i="26"/>
  <c r="F323" i="26"/>
  <c r="G322" i="26"/>
  <c r="F322" i="26"/>
  <c r="F321" i="26"/>
  <c r="G320" i="26"/>
  <c r="F320" i="26"/>
  <c r="F319" i="26"/>
  <c r="F318" i="26"/>
  <c r="G317" i="26"/>
  <c r="F317" i="26"/>
  <c r="F316" i="26"/>
  <c r="F315" i="26"/>
  <c r="G314" i="26"/>
  <c r="F314" i="26"/>
  <c r="F313" i="26"/>
  <c r="F312" i="26"/>
  <c r="F311" i="26"/>
  <c r="F310" i="26"/>
  <c r="F309" i="26"/>
  <c r="F308" i="26"/>
  <c r="F307" i="26"/>
  <c r="F306" i="26"/>
  <c r="F305" i="26"/>
  <c r="F304" i="26"/>
  <c r="F303" i="26"/>
  <c r="G302" i="26"/>
  <c r="F302" i="26"/>
  <c r="F301" i="26"/>
  <c r="F300" i="26"/>
  <c r="F299" i="26"/>
  <c r="F298" i="26"/>
  <c r="F297" i="26"/>
  <c r="F296" i="26"/>
  <c r="F295" i="26"/>
  <c r="F294" i="26"/>
  <c r="F293" i="26"/>
  <c r="F292" i="26"/>
  <c r="F291" i="26"/>
  <c r="G290" i="26"/>
  <c r="F290" i="26"/>
  <c r="F289" i="26"/>
  <c r="G288" i="26"/>
  <c r="F288" i="26"/>
  <c r="F287" i="26"/>
  <c r="F286" i="26"/>
  <c r="F285" i="26"/>
  <c r="F284" i="26"/>
  <c r="F283" i="26"/>
  <c r="F282" i="26"/>
  <c r="F281" i="26"/>
  <c r="F280" i="26"/>
  <c r="F279" i="26"/>
  <c r="G278" i="26"/>
  <c r="F278" i="26"/>
  <c r="F277" i="26"/>
  <c r="F276" i="26"/>
  <c r="F275" i="26"/>
  <c r="F274" i="26"/>
  <c r="F273" i="26"/>
  <c r="G272" i="26"/>
  <c r="F272" i="26"/>
  <c r="F271" i="26"/>
  <c r="F270" i="26"/>
  <c r="F269" i="26"/>
  <c r="F268" i="26"/>
  <c r="F267" i="26"/>
  <c r="G266" i="26"/>
  <c r="F266" i="26"/>
  <c r="F265" i="26"/>
  <c r="F264" i="26"/>
  <c r="F263" i="26"/>
  <c r="F262" i="26"/>
  <c r="F261" i="26"/>
  <c r="F260" i="26"/>
  <c r="F259" i="26"/>
  <c r="G258" i="26"/>
  <c r="F258" i="26"/>
  <c r="F257" i="26"/>
  <c r="G256" i="26"/>
  <c r="F256" i="26"/>
  <c r="F255" i="26"/>
  <c r="F254" i="26"/>
  <c r="F253" i="26"/>
  <c r="F252" i="26"/>
  <c r="F251" i="26"/>
  <c r="F250" i="26"/>
  <c r="G249" i="26"/>
  <c r="F249" i="26"/>
  <c r="F248" i="26"/>
  <c r="F247" i="26"/>
  <c r="G246" i="26"/>
  <c r="F246" i="26"/>
  <c r="F245" i="26"/>
  <c r="F244" i="26"/>
  <c r="F243" i="26"/>
  <c r="F242" i="26"/>
  <c r="F241" i="26"/>
  <c r="G240" i="26"/>
  <c r="F240" i="26"/>
  <c r="F239" i="26"/>
  <c r="G238" i="26"/>
  <c r="F238" i="26"/>
  <c r="F237" i="26"/>
  <c r="F236" i="26"/>
  <c r="F235" i="26"/>
  <c r="G234" i="26"/>
  <c r="F234" i="26"/>
  <c r="G233" i="26"/>
  <c r="F233" i="26"/>
  <c r="F232" i="26"/>
  <c r="F231" i="26"/>
  <c r="F230" i="26"/>
  <c r="F229" i="26"/>
  <c r="F228" i="26"/>
  <c r="F227" i="26"/>
  <c r="F226" i="26"/>
  <c r="F225" i="26"/>
  <c r="F224" i="26"/>
  <c r="F223" i="26"/>
  <c r="F222" i="26"/>
  <c r="F221" i="26"/>
  <c r="F220" i="26"/>
  <c r="F219" i="26"/>
  <c r="F218" i="26"/>
  <c r="G217" i="26"/>
  <c r="F217" i="26"/>
  <c r="F216" i="26"/>
  <c r="F215" i="26"/>
  <c r="F214" i="26"/>
  <c r="F213" i="26"/>
  <c r="F212" i="26"/>
  <c r="F211" i="26"/>
  <c r="F210" i="26"/>
  <c r="F209" i="26"/>
  <c r="G208" i="26"/>
  <c r="F208" i="26"/>
  <c r="F207" i="26"/>
  <c r="G206" i="26"/>
  <c r="F206" i="26"/>
  <c r="F205" i="26"/>
  <c r="G204" i="26"/>
  <c r="F204" i="26"/>
  <c r="F203" i="26"/>
  <c r="F202" i="26"/>
  <c r="F201" i="26"/>
  <c r="F200" i="26"/>
  <c r="F199" i="26"/>
  <c r="F198" i="26"/>
  <c r="F197" i="26"/>
  <c r="F196" i="26"/>
  <c r="F195" i="26"/>
  <c r="F194" i="26"/>
  <c r="F193" i="26"/>
  <c r="G192" i="26"/>
  <c r="F192" i="26"/>
  <c r="F191" i="26"/>
  <c r="F190" i="26"/>
  <c r="F189" i="26"/>
  <c r="G188" i="26"/>
  <c r="F188" i="26"/>
  <c r="F187" i="26"/>
  <c r="G186" i="26"/>
  <c r="F186" i="26"/>
  <c r="F185" i="26"/>
  <c r="F184" i="26"/>
  <c r="F183" i="26"/>
  <c r="G182" i="26"/>
  <c r="F182" i="26"/>
  <c r="F181" i="26"/>
  <c r="F180" i="26"/>
  <c r="F179" i="26"/>
  <c r="F178" i="26"/>
  <c r="F177" i="26"/>
  <c r="G176" i="26"/>
  <c r="F176" i="26"/>
  <c r="F175" i="26"/>
  <c r="G174" i="26"/>
  <c r="F174" i="26"/>
  <c r="G173" i="26"/>
  <c r="F173" i="26"/>
  <c r="F172" i="26"/>
  <c r="F171" i="26"/>
  <c r="G170" i="26"/>
  <c r="F170" i="26"/>
  <c r="F169" i="26"/>
  <c r="F168" i="26"/>
  <c r="F167" i="26"/>
  <c r="F166" i="26"/>
  <c r="F165" i="26"/>
  <c r="F164" i="26"/>
  <c r="F163" i="26"/>
  <c r="F162" i="26"/>
  <c r="F161" i="26"/>
  <c r="G160" i="26"/>
  <c r="F160" i="26"/>
  <c r="F159" i="26"/>
  <c r="F158" i="26"/>
  <c r="F157" i="26"/>
  <c r="G156" i="26"/>
  <c r="F156" i="26"/>
  <c r="F155" i="26"/>
  <c r="F154" i="26"/>
  <c r="F153" i="26"/>
  <c r="F152" i="26"/>
  <c r="F151" i="26"/>
  <c r="F150" i="26"/>
  <c r="F149" i="26"/>
  <c r="F148" i="26"/>
  <c r="F147" i="26"/>
  <c r="G146" i="26"/>
  <c r="F146" i="26"/>
  <c r="F145" i="26"/>
  <c r="F144" i="26"/>
  <c r="F143" i="26"/>
  <c r="F142" i="26"/>
  <c r="G141" i="26"/>
  <c r="F141" i="26"/>
  <c r="F140" i="26"/>
  <c r="F139" i="26"/>
  <c r="F138" i="26"/>
  <c r="F137" i="26"/>
  <c r="F136" i="26"/>
  <c r="F135" i="26"/>
  <c r="F134" i="26"/>
  <c r="F133" i="26"/>
  <c r="F132" i="26"/>
  <c r="F131" i="26"/>
  <c r="G130" i="26"/>
  <c r="F130" i="26"/>
  <c r="F129" i="26"/>
  <c r="G128" i="26"/>
  <c r="F128" i="26"/>
  <c r="F127" i="26"/>
  <c r="F126" i="26"/>
  <c r="F125" i="26"/>
  <c r="G124" i="26"/>
  <c r="F124" i="26"/>
  <c r="F123" i="26"/>
  <c r="G122" i="26"/>
  <c r="F122" i="26"/>
  <c r="F121" i="26"/>
  <c r="F120" i="26"/>
  <c r="F119" i="26"/>
  <c r="F118" i="26"/>
  <c r="F117" i="26"/>
  <c r="F116" i="26"/>
  <c r="F115" i="26"/>
  <c r="F114" i="26"/>
  <c r="F113" i="26"/>
  <c r="F112" i="26"/>
  <c r="F111" i="26"/>
  <c r="G110" i="26"/>
  <c r="F110" i="26"/>
  <c r="F109" i="26"/>
  <c r="G108" i="26"/>
  <c r="F108" i="26"/>
  <c r="F107" i="26"/>
  <c r="F106" i="26"/>
  <c r="F105" i="26"/>
  <c r="F104" i="26"/>
  <c r="F103" i="26"/>
  <c r="G102" i="26"/>
  <c r="F102" i="26"/>
  <c r="F101" i="26"/>
  <c r="F100" i="26"/>
  <c r="F99" i="26"/>
  <c r="F98" i="26"/>
  <c r="F97" i="26"/>
  <c r="G96" i="26"/>
  <c r="F96" i="26"/>
  <c r="F95" i="26"/>
  <c r="F94" i="26"/>
  <c r="F93" i="26"/>
  <c r="F92" i="26"/>
  <c r="F91" i="26"/>
  <c r="G90" i="26"/>
  <c r="F90" i="26"/>
  <c r="G89" i="26"/>
  <c r="F89" i="26"/>
  <c r="F88" i="26"/>
  <c r="F87" i="26"/>
  <c r="F86" i="26"/>
  <c r="F85" i="26"/>
  <c r="F84" i="26"/>
  <c r="F83" i="26"/>
  <c r="G82" i="26"/>
  <c r="F82" i="26"/>
  <c r="F81" i="26"/>
  <c r="F80" i="26"/>
  <c r="F79" i="26"/>
  <c r="F78" i="26"/>
  <c r="F77" i="26"/>
  <c r="G76" i="26"/>
  <c r="F76" i="26"/>
  <c r="F75" i="26"/>
  <c r="F74" i="26"/>
  <c r="F73" i="26"/>
  <c r="F72" i="26"/>
  <c r="F71" i="26"/>
  <c r="G70" i="26"/>
  <c r="F70" i="26"/>
  <c r="F69" i="26"/>
  <c r="F68" i="26"/>
  <c r="F67" i="26"/>
  <c r="F66" i="26"/>
  <c r="F65" i="26"/>
  <c r="F64" i="26"/>
  <c r="F63" i="26"/>
  <c r="F62" i="26"/>
  <c r="F61" i="26"/>
  <c r="F60" i="26"/>
  <c r="F59" i="26"/>
  <c r="F58" i="26"/>
  <c r="F57" i="26"/>
  <c r="F56" i="26"/>
  <c r="F55" i="26"/>
  <c r="F54" i="26"/>
  <c r="G53" i="26"/>
  <c r="F53" i="26"/>
  <c r="F52" i="26"/>
  <c r="F51" i="26"/>
  <c r="G50" i="26"/>
  <c r="F50" i="26"/>
  <c r="F49" i="26"/>
  <c r="G48" i="26"/>
  <c r="F48" i="26"/>
  <c r="F47" i="26"/>
  <c r="F46" i="26"/>
  <c r="F45" i="26"/>
  <c r="G44" i="26"/>
  <c r="F44" i="26"/>
  <c r="F43" i="26"/>
  <c r="F42" i="26"/>
  <c r="F41" i="26"/>
  <c r="F40" i="26"/>
  <c r="F39" i="26"/>
  <c r="F38" i="26"/>
  <c r="F37" i="26"/>
  <c r="F36" i="26"/>
  <c r="F35" i="26"/>
  <c r="G34" i="26"/>
  <c r="F34" i="26"/>
  <c r="F33" i="26"/>
  <c r="F32" i="26"/>
  <c r="F31" i="26"/>
  <c r="F30" i="26"/>
  <c r="G29" i="26"/>
  <c r="F29" i="26"/>
  <c r="G28" i="26"/>
  <c r="F28" i="26"/>
  <c r="F27" i="26"/>
  <c r="G26" i="26"/>
  <c r="F26" i="26"/>
  <c r="F25" i="26"/>
  <c r="F24" i="26"/>
  <c r="F23" i="26"/>
  <c r="F22" i="26"/>
  <c r="F21" i="26"/>
  <c r="F20" i="26"/>
  <c r="F19" i="26"/>
  <c r="F18" i="26"/>
  <c r="F17" i="26"/>
  <c r="G16" i="26"/>
  <c r="F16" i="26"/>
  <c r="F15" i="26"/>
  <c r="F14" i="26"/>
  <c r="F13" i="26"/>
  <c r="G12" i="26"/>
  <c r="F12" i="26"/>
  <c r="F11" i="26"/>
  <c r="F10" i="26"/>
  <c r="G9" i="26"/>
  <c r="F9" i="26"/>
  <c r="G10" i="26"/>
  <c r="B3" i="26"/>
  <c r="H9" i="26"/>
  <c r="I9" i="26" s="1"/>
  <c r="K9" i="26" s="1"/>
  <c r="H11" i="25"/>
  <c r="H11" i="26" s="1"/>
  <c r="I11" i="26" s="1"/>
  <c r="H12" i="25"/>
  <c r="H12" i="26" s="1"/>
  <c r="I12" i="26" s="1"/>
  <c r="K12" i="26" s="1"/>
  <c r="H15" i="25"/>
  <c r="H15" i="26" s="1"/>
  <c r="I15" i="26" s="1"/>
  <c r="K15" i="26" s="1"/>
  <c r="H16" i="25"/>
  <c r="H16" i="26" s="1"/>
  <c r="H17" i="25"/>
  <c r="H17" i="26" s="1"/>
  <c r="H18" i="25"/>
  <c r="H18" i="26" s="1"/>
  <c r="H21" i="25"/>
  <c r="H21" i="26" s="1"/>
  <c r="H22" i="25"/>
  <c r="H22" i="26" s="1"/>
  <c r="H24" i="25"/>
  <c r="H24" i="26" s="1"/>
  <c r="H25" i="25"/>
  <c r="H25" i="26" s="1"/>
  <c r="H26" i="25"/>
  <c r="H26" i="26" s="1"/>
  <c r="H27" i="25"/>
  <c r="H27" i="26" s="1"/>
  <c r="H28" i="25"/>
  <c r="H28" i="26" s="1"/>
  <c r="I28" i="26" s="1"/>
  <c r="K28" i="26" s="1"/>
  <c r="H29" i="25"/>
  <c r="H29" i="26" s="1"/>
  <c r="I29" i="26" s="1"/>
  <c r="K29" i="26" s="1"/>
  <c r="H31" i="25"/>
  <c r="H31" i="26" s="1"/>
  <c r="H34" i="25"/>
  <c r="H34" i="26" s="1"/>
  <c r="H35" i="25"/>
  <c r="H35" i="26" s="1"/>
  <c r="H36" i="25"/>
  <c r="H36" i="26" s="1"/>
  <c r="I36" i="26" s="1"/>
  <c r="K36" i="26" s="1"/>
  <c r="H37" i="25"/>
  <c r="H37" i="26"/>
  <c r="H38" i="25"/>
  <c r="H38" i="26" s="1"/>
  <c r="H39" i="25"/>
  <c r="H39" i="26" s="1"/>
  <c r="H40" i="25"/>
  <c r="H40" i="26" s="1"/>
  <c r="H41" i="25"/>
  <c r="H41" i="26" s="1"/>
  <c r="I41" i="26" s="1"/>
  <c r="K41" i="26" s="1"/>
  <c r="H42" i="25"/>
  <c r="H42" i="26" s="1"/>
  <c r="I42" i="26" s="1"/>
  <c r="K42" i="26" s="1"/>
  <c r="H43" i="25"/>
  <c r="H43" i="26" s="1"/>
  <c r="H44" i="25"/>
  <c r="H44" i="26" s="1"/>
  <c r="I44" i="26" s="1"/>
  <c r="K44" i="26" s="1"/>
  <c r="H46" i="25"/>
  <c r="H46" i="26" s="1"/>
  <c r="H47" i="25"/>
  <c r="H47" i="26" s="1"/>
  <c r="I47" i="26" s="1"/>
  <c r="K47" i="26" s="1"/>
  <c r="H48" i="25"/>
  <c r="H48" i="26"/>
  <c r="H49" i="25"/>
  <c r="H49" i="26" s="1"/>
  <c r="I49" i="26" s="1"/>
  <c r="K49" i="26" s="1"/>
  <c r="H50" i="25"/>
  <c r="H50" i="26" s="1"/>
  <c r="H53" i="25"/>
  <c r="H53" i="26" s="1"/>
  <c r="H54" i="25"/>
  <c r="H54" i="26" s="1"/>
  <c r="H55" i="25"/>
  <c r="H55" i="26" s="1"/>
  <c r="H57" i="25"/>
  <c r="H57" i="26" s="1"/>
  <c r="H59" i="25"/>
  <c r="H59" i="26" s="1"/>
  <c r="H60" i="25"/>
  <c r="H60" i="26" s="1"/>
  <c r="I60" i="26" s="1"/>
  <c r="K60" i="26" s="1"/>
  <c r="H61" i="25"/>
  <c r="H61" i="26"/>
  <c r="H63" i="25"/>
  <c r="H63" i="26" s="1"/>
  <c r="I63" i="26" s="1"/>
  <c r="K63" i="26" s="1"/>
  <c r="H65" i="25"/>
  <c r="H65" i="26" s="1"/>
  <c r="I65" i="26" s="1"/>
  <c r="K65" i="26" s="1"/>
  <c r="H66" i="25"/>
  <c r="H66" i="26" s="1"/>
  <c r="H67" i="25"/>
  <c r="H67" i="26" s="1"/>
  <c r="H68" i="25"/>
  <c r="H68" i="26" s="1"/>
  <c r="I68" i="26" s="1"/>
  <c r="K68" i="26" s="1"/>
  <c r="H69" i="25"/>
  <c r="H69" i="26" s="1"/>
  <c r="H70" i="25"/>
  <c r="H70" i="26" s="1"/>
  <c r="H71" i="25"/>
  <c r="H71" i="26" s="1"/>
  <c r="H72" i="25"/>
  <c r="H72" i="26" s="1"/>
  <c r="H75" i="25"/>
  <c r="H75" i="26" s="1"/>
  <c r="H76" i="25"/>
  <c r="H76" i="26" s="1"/>
  <c r="I76" i="26" s="1"/>
  <c r="K76" i="26" s="1"/>
  <c r="H77" i="25"/>
  <c r="H77" i="26" s="1"/>
  <c r="I77" i="26" s="1"/>
  <c r="K77" i="26" s="1"/>
  <c r="H78" i="25"/>
  <c r="H78" i="26" s="1"/>
  <c r="I78" i="26" s="1"/>
  <c r="H81" i="25"/>
  <c r="H81" i="26" s="1"/>
  <c r="H82" i="25"/>
  <c r="H82" i="26" s="1"/>
  <c r="I82" i="26" s="1"/>
  <c r="K82" i="26" s="1"/>
  <c r="H83" i="25"/>
  <c r="H83" i="26" s="1"/>
  <c r="H85" i="25"/>
  <c r="H85" i="26" s="1"/>
  <c r="H86" i="25"/>
  <c r="H86" i="26" s="1"/>
  <c r="H87" i="25"/>
  <c r="H87" i="26" s="1"/>
  <c r="I87" i="26" s="1"/>
  <c r="K87" i="26" s="1"/>
  <c r="H88" i="25"/>
  <c r="H88" i="26" s="1"/>
  <c r="H89" i="25"/>
  <c r="H89" i="26"/>
  <c r="H90" i="25"/>
  <c r="H90" i="26" s="1"/>
  <c r="H91" i="25"/>
  <c r="H91" i="26" s="1"/>
  <c r="H93" i="25"/>
  <c r="H93" i="26" s="1"/>
  <c r="H94" i="25"/>
  <c r="H94" i="26" s="1"/>
  <c r="H95" i="25"/>
  <c r="H95" i="26" s="1"/>
  <c r="H96" i="25"/>
  <c r="H96" i="26" s="1"/>
  <c r="I96" i="26" s="1"/>
  <c r="K96" i="26" s="1"/>
  <c r="H99" i="25"/>
  <c r="H99" i="26" s="1"/>
  <c r="I99" i="26" s="1"/>
  <c r="K99" i="26" s="1"/>
  <c r="H100" i="25"/>
  <c r="H100" i="26" s="1"/>
  <c r="H101" i="25"/>
  <c r="H101" i="26" s="1"/>
  <c r="H102" i="25"/>
  <c r="H102" i="26" s="1"/>
  <c r="H104" i="25"/>
  <c r="H104" i="26" s="1"/>
  <c r="I104" i="26" s="1"/>
  <c r="H105" i="25"/>
  <c r="H105" i="26" s="1"/>
  <c r="H108" i="25"/>
  <c r="H108" i="26"/>
  <c r="H109" i="25"/>
  <c r="H109" i="26" s="1"/>
  <c r="I109" i="26" s="1"/>
  <c r="K109" i="26" s="1"/>
  <c r="H110" i="25"/>
  <c r="H110" i="26" s="1"/>
  <c r="H111" i="25"/>
  <c r="H111" i="26" s="1"/>
  <c r="H114" i="25"/>
  <c r="H114" i="26" s="1"/>
  <c r="I114" i="26" s="1"/>
  <c r="K114" i="26" s="1"/>
  <c r="H115" i="25"/>
  <c r="H115" i="26" s="1"/>
  <c r="H118" i="25"/>
  <c r="H118" i="26" s="1"/>
  <c r="H119" i="25"/>
  <c r="H119" i="26" s="1"/>
  <c r="H122" i="25"/>
  <c r="H122" i="26" s="1"/>
  <c r="H123" i="25"/>
  <c r="H123" i="26" s="1"/>
  <c r="H124" i="25"/>
  <c r="H124" i="26" s="1"/>
  <c r="I124" i="26" s="1"/>
  <c r="K124" i="26" s="1"/>
  <c r="H125" i="25"/>
  <c r="H125" i="26" s="1"/>
  <c r="H128" i="25"/>
  <c r="H128" i="26" s="1"/>
  <c r="I128" i="26" s="1"/>
  <c r="K128" i="26" s="1"/>
  <c r="H129" i="25"/>
  <c r="H129" i="26"/>
  <c r="H130" i="25"/>
  <c r="H130" i="26" s="1"/>
  <c r="I130" i="26" s="1"/>
  <c r="K130" i="26" s="1"/>
  <c r="H133" i="25"/>
  <c r="H133" i="26"/>
  <c r="H136" i="25"/>
  <c r="H136" i="26" s="1"/>
  <c r="H137" i="25"/>
  <c r="H137" i="26" s="1"/>
  <c r="I137" i="26" s="1"/>
  <c r="K137" i="26" s="1"/>
  <c r="H138" i="25"/>
  <c r="H138" i="26" s="1"/>
  <c r="H141" i="25"/>
  <c r="H141" i="26" s="1"/>
  <c r="H142" i="25"/>
  <c r="H142" i="26" s="1"/>
  <c r="H143" i="25"/>
  <c r="H143" i="26" s="1"/>
  <c r="H145" i="25"/>
  <c r="H145" i="26" s="1"/>
  <c r="H146" i="25"/>
  <c r="H146" i="26" s="1"/>
  <c r="I146" i="26" s="1"/>
  <c r="K146" i="26" s="1"/>
  <c r="H147" i="25"/>
  <c r="H147" i="26" s="1"/>
  <c r="H148" i="25"/>
  <c r="H148" i="26" s="1"/>
  <c r="I148" i="26" s="1"/>
  <c r="K148" i="26" s="1"/>
  <c r="H150" i="25"/>
  <c r="H150" i="26" s="1"/>
  <c r="H151" i="25"/>
  <c r="H151" i="26" s="1"/>
  <c r="I151" i="26" s="1"/>
  <c r="H152" i="25"/>
  <c r="H152" i="26" s="1"/>
  <c r="I152" i="26" s="1"/>
  <c r="K152" i="26" s="1"/>
  <c r="H153" i="25"/>
  <c r="H153" i="26" s="1"/>
  <c r="H156" i="25"/>
  <c r="H156" i="26"/>
  <c r="I156" i="26" s="1"/>
  <c r="K156" i="26" s="1"/>
  <c r="H157" i="25"/>
  <c r="H157" i="26" s="1"/>
  <c r="H160" i="25"/>
  <c r="H160" i="26" s="1"/>
  <c r="I160" i="26" s="1"/>
  <c r="K160" i="26" s="1"/>
  <c r="H161" i="25"/>
  <c r="H161" i="26" s="1"/>
  <c r="H162" i="25"/>
  <c r="H162" i="26" s="1"/>
  <c r="H163" i="25"/>
  <c r="H163" i="26" s="1"/>
  <c r="I163" i="26" s="1"/>
  <c r="K163" i="26" s="1"/>
  <c r="H164" i="25"/>
  <c r="H164" i="26" s="1"/>
  <c r="H165" i="25"/>
  <c r="H165" i="26" s="1"/>
  <c r="H167" i="25"/>
  <c r="H167" i="26" s="1"/>
  <c r="H168" i="25"/>
  <c r="H168" i="26" s="1"/>
  <c r="I168" i="26" s="1"/>
  <c r="K168" i="26" s="1"/>
  <c r="H169" i="25"/>
  <c r="H169" i="26"/>
  <c r="H170" i="25"/>
  <c r="H170" i="26" s="1"/>
  <c r="H171" i="25"/>
  <c r="H171" i="26" s="1"/>
  <c r="H173" i="25"/>
  <c r="H173" i="26" s="1"/>
  <c r="H174" i="25"/>
  <c r="H174" i="26" s="1"/>
  <c r="H175" i="25"/>
  <c r="H175" i="26" s="1"/>
  <c r="H176" i="25"/>
  <c r="H176" i="26"/>
  <c r="I176" i="26" s="1"/>
  <c r="K176" i="26" s="1"/>
  <c r="H179" i="25"/>
  <c r="H179" i="26" s="1"/>
  <c r="H180" i="25"/>
  <c r="H180" i="26" s="1"/>
  <c r="I180" i="26" s="1"/>
  <c r="H182" i="25"/>
  <c r="H182" i="26" s="1"/>
  <c r="H184" i="25"/>
  <c r="H184" i="26" s="1"/>
  <c r="I184" i="26" s="1"/>
  <c r="K184" i="26" s="1"/>
  <c r="H185" i="25"/>
  <c r="H185" i="26" s="1"/>
  <c r="H186" i="25"/>
  <c r="H186" i="26" s="1"/>
  <c r="I186" i="26" s="1"/>
  <c r="K186" i="26" s="1"/>
  <c r="H187" i="25"/>
  <c r="H187" i="26" s="1"/>
  <c r="H188" i="25"/>
  <c r="H188" i="26" s="1"/>
  <c r="I188" i="26" s="1"/>
  <c r="K188" i="26" s="1"/>
  <c r="H190" i="25"/>
  <c r="H190" i="26" s="1"/>
  <c r="I190" i="26" s="1"/>
  <c r="H191" i="25"/>
  <c r="H191" i="26" s="1"/>
  <c r="H192" i="25"/>
  <c r="H192" i="26" s="1"/>
  <c r="H193" i="25"/>
  <c r="H193" i="26" s="1"/>
  <c r="H195" i="25"/>
  <c r="H195" i="26" s="1"/>
  <c r="I195" i="26" s="1"/>
  <c r="K195" i="26" s="1"/>
  <c r="H196" i="25"/>
  <c r="H196" i="26" s="1"/>
  <c r="H197" i="25"/>
  <c r="H197" i="26"/>
  <c r="H198" i="25"/>
  <c r="H198" i="26" s="1"/>
  <c r="H199" i="25"/>
  <c r="H199" i="26" s="1"/>
  <c r="H200" i="25"/>
  <c r="H200" i="26"/>
  <c r="I200" i="26" s="1"/>
  <c r="K200" i="26" s="1"/>
  <c r="H201" i="25"/>
  <c r="H201" i="26" s="1"/>
  <c r="I201" i="26" s="1"/>
  <c r="K201" i="26" s="1"/>
  <c r="H202" i="25"/>
  <c r="H202" i="26" s="1"/>
  <c r="H203" i="25"/>
  <c r="H203" i="26" s="1"/>
  <c r="I203" i="26" s="1"/>
  <c r="K203" i="26" s="1"/>
  <c r="H204" i="25"/>
  <c r="H204" i="26" s="1"/>
  <c r="H205" i="25"/>
  <c r="H205" i="26" s="1"/>
  <c r="H206" i="25"/>
  <c r="H206" i="26" s="1"/>
  <c r="H207" i="25"/>
  <c r="H207" i="26" s="1"/>
  <c r="H208" i="25"/>
  <c r="H208" i="26" s="1"/>
  <c r="I208" i="26" s="1"/>
  <c r="K208" i="26" s="1"/>
  <c r="H209" i="25"/>
  <c r="H209" i="26" s="1"/>
  <c r="H210" i="25"/>
  <c r="H210" i="26" s="1"/>
  <c r="H211" i="25"/>
  <c r="H211" i="26" s="1"/>
  <c r="I211" i="26" s="1"/>
  <c r="K211" i="26" s="1"/>
  <c r="H212" i="25"/>
  <c r="H212" i="26" s="1"/>
  <c r="I212" i="26" s="1"/>
  <c r="H213" i="25"/>
  <c r="H213" i="26"/>
  <c r="H214" i="25"/>
  <c r="H214" i="26" s="1"/>
  <c r="H217" i="25"/>
  <c r="H217" i="26" s="1"/>
  <c r="I217" i="26" s="1"/>
  <c r="H218" i="25"/>
  <c r="H218" i="26" s="1"/>
  <c r="H219" i="25"/>
  <c r="H219" i="26" s="1"/>
  <c r="H220" i="25"/>
  <c r="H220" i="26" s="1"/>
  <c r="H221" i="25"/>
  <c r="H221" i="26" s="1"/>
  <c r="H222" i="25"/>
  <c r="H222" i="26" s="1"/>
  <c r="H223" i="25"/>
  <c r="H223" i="26" s="1"/>
  <c r="H224" i="25"/>
  <c r="H224" i="26"/>
  <c r="I224" i="26" s="1"/>
  <c r="K224" i="26" s="1"/>
  <c r="H225" i="25"/>
  <c r="H225" i="26" s="1"/>
  <c r="H227" i="25"/>
  <c r="H227" i="26" s="1"/>
  <c r="I227" i="26" s="1"/>
  <c r="K227" i="26" s="1"/>
  <c r="H228" i="25"/>
  <c r="H228" i="26" s="1"/>
  <c r="H229" i="25"/>
  <c r="H229" i="26" s="1"/>
  <c r="H230" i="25"/>
  <c r="H230" i="26" s="1"/>
  <c r="H231" i="25"/>
  <c r="H231" i="26" s="1"/>
  <c r="I231" i="26" s="1"/>
  <c r="K231" i="26" s="1"/>
  <c r="H232" i="25"/>
  <c r="H232" i="26" s="1"/>
  <c r="I232" i="26" s="1"/>
  <c r="H233" i="25"/>
  <c r="H233" i="26"/>
  <c r="I233" i="26" s="1"/>
  <c r="K233" i="26" s="1"/>
  <c r="H234" i="25"/>
  <c r="H234" i="26" s="1"/>
  <c r="H235" i="25"/>
  <c r="H235" i="26" s="1"/>
  <c r="H236" i="25"/>
  <c r="H236" i="26" s="1"/>
  <c r="I236" i="26" s="1"/>
  <c r="K236" i="26" s="1"/>
  <c r="H237" i="25"/>
  <c r="H237" i="26" s="1"/>
  <c r="H238" i="25"/>
  <c r="H238" i="26" s="1"/>
  <c r="I238" i="26" s="1"/>
  <c r="K238" i="26" s="1"/>
  <c r="H239" i="25"/>
  <c r="H239" i="26" s="1"/>
  <c r="I239" i="26" s="1"/>
  <c r="K239" i="26" s="1"/>
  <c r="H240" i="25"/>
  <c r="H240" i="26" s="1"/>
  <c r="I240" i="26" s="1"/>
  <c r="K240" i="26" s="1"/>
  <c r="H241" i="25"/>
  <c r="H241" i="26" s="1"/>
  <c r="H242" i="25"/>
  <c r="H242" i="26" s="1"/>
  <c r="H243" i="25"/>
  <c r="H243" i="26" s="1"/>
  <c r="H245" i="25"/>
  <c r="H245" i="26" s="1"/>
  <c r="H246" i="25"/>
  <c r="H246" i="26" s="1"/>
  <c r="I246" i="26" s="1"/>
  <c r="K246" i="26" s="1"/>
  <c r="H247" i="25"/>
  <c r="H247" i="26" s="1"/>
  <c r="H248" i="25"/>
  <c r="H248" i="26"/>
  <c r="I248" i="26" s="1"/>
  <c r="K248" i="26" s="1"/>
  <c r="H249" i="25"/>
  <c r="H249" i="26" s="1"/>
  <c r="I249" i="26" s="1"/>
  <c r="K249" i="26" s="1"/>
  <c r="H250" i="25"/>
  <c r="H250" i="26" s="1"/>
  <c r="H251" i="25"/>
  <c r="H251" i="26"/>
  <c r="I251" i="26" s="1"/>
  <c r="K251" i="26" s="1"/>
  <c r="H252" i="25"/>
  <c r="H252" i="26"/>
  <c r="I252" i="26" s="1"/>
  <c r="K252" i="26" s="1"/>
  <c r="H253" i="25"/>
  <c r="H253" i="26" s="1"/>
  <c r="H254" i="25"/>
  <c r="H254" i="26" s="1"/>
  <c r="I254" i="26" s="1"/>
  <c r="H255" i="25"/>
  <c r="H255" i="26" s="1"/>
  <c r="I255" i="26" s="1"/>
  <c r="H256" i="25"/>
  <c r="H256" i="26" s="1"/>
  <c r="I256" i="26" s="1"/>
  <c r="K256" i="26" s="1"/>
  <c r="H257" i="25"/>
  <c r="H257" i="26" s="1"/>
  <c r="I257" i="26" s="1"/>
  <c r="K257" i="26" s="1"/>
  <c r="H258" i="25"/>
  <c r="H258" i="26" s="1"/>
  <c r="H259" i="25"/>
  <c r="H259" i="26" s="1"/>
  <c r="I259" i="26" s="1"/>
  <c r="H260" i="25"/>
  <c r="H260" i="26" s="1"/>
  <c r="H261" i="25"/>
  <c r="H261" i="26"/>
  <c r="H262" i="25"/>
  <c r="H262" i="26" s="1"/>
  <c r="I262" i="26" s="1"/>
  <c r="K262" i="26" s="1"/>
  <c r="H263" i="25"/>
  <c r="H263" i="26" s="1"/>
  <c r="I263" i="26" s="1"/>
  <c r="K263" i="26" s="1"/>
  <c r="H264" i="25"/>
  <c r="H264" i="26" s="1"/>
  <c r="I264" i="26" s="1"/>
  <c r="K264" i="26" s="1"/>
  <c r="H265" i="25"/>
  <c r="H265" i="26" s="1"/>
  <c r="H266" i="25"/>
  <c r="H266" i="26" s="1"/>
  <c r="H267" i="25"/>
  <c r="H267" i="26" s="1"/>
  <c r="I267" i="26" s="1"/>
  <c r="K267" i="26" s="1"/>
  <c r="H268" i="25"/>
  <c r="H268" i="26" s="1"/>
  <c r="H269" i="25"/>
  <c r="H269" i="26" s="1"/>
  <c r="H270" i="25"/>
  <c r="H270" i="26" s="1"/>
  <c r="H271" i="25"/>
  <c r="H271" i="26" s="1"/>
  <c r="I271" i="26" s="1"/>
  <c r="K271" i="26" s="1"/>
  <c r="H272" i="25"/>
  <c r="H272" i="26"/>
  <c r="H273" i="25"/>
  <c r="H273" i="26" s="1"/>
  <c r="I273" i="26" s="1"/>
  <c r="K273" i="26" s="1"/>
  <c r="H274" i="25"/>
  <c r="H274" i="26" s="1"/>
  <c r="H275" i="25"/>
  <c r="H275" i="26" s="1"/>
  <c r="I275" i="26" s="1"/>
  <c r="K275" i="26" s="1"/>
  <c r="H276" i="25"/>
  <c r="H276" i="26" s="1"/>
  <c r="I276" i="26" s="1"/>
  <c r="K276" i="26" s="1"/>
  <c r="H277" i="25"/>
  <c r="H277" i="26" s="1"/>
  <c r="H278" i="25"/>
  <c r="H278" i="26" s="1"/>
  <c r="H279" i="25"/>
  <c r="H279" i="26"/>
  <c r="H280" i="25"/>
  <c r="H280" i="26" s="1"/>
  <c r="I280" i="26" s="1"/>
  <c r="K280" i="26" s="1"/>
  <c r="H282" i="25"/>
  <c r="H282" i="26" s="1"/>
  <c r="H283" i="25"/>
  <c r="H283" i="26" s="1"/>
  <c r="I283" i="26" s="1"/>
  <c r="K283" i="26" s="1"/>
  <c r="H284" i="25"/>
  <c r="H284" i="26" s="1"/>
  <c r="I284" i="26" s="1"/>
  <c r="K284" i="26" s="1"/>
  <c r="H285" i="25"/>
  <c r="H285" i="26" s="1"/>
  <c r="H286" i="25"/>
  <c r="H286" i="26" s="1"/>
  <c r="I286" i="26" s="1"/>
  <c r="H287" i="25"/>
  <c r="H287" i="26" s="1"/>
  <c r="H288" i="25"/>
  <c r="H288" i="26" s="1"/>
  <c r="I288" i="26" s="1"/>
  <c r="K288" i="26" s="1"/>
  <c r="H290" i="25"/>
  <c r="H290" i="26" s="1"/>
  <c r="I290" i="26" s="1"/>
  <c r="K290" i="26" s="1"/>
  <c r="H291" i="25"/>
  <c r="H291" i="26" s="1"/>
  <c r="I291" i="26" s="1"/>
  <c r="K291" i="26" s="1"/>
  <c r="H292" i="25"/>
  <c r="H292" i="26" s="1"/>
  <c r="I292" i="26" s="1"/>
  <c r="K292" i="26" s="1"/>
  <c r="H293" i="25"/>
  <c r="H293" i="26"/>
  <c r="H294" i="25"/>
  <c r="H294" i="26" s="1"/>
  <c r="I294" i="26" s="1"/>
  <c r="K294" i="26" s="1"/>
  <c r="H295" i="25"/>
  <c r="H295" i="26"/>
  <c r="I295" i="26" s="1"/>
  <c r="H296" i="25"/>
  <c r="H296" i="26" s="1"/>
  <c r="I296" i="26" s="1"/>
  <c r="K296" i="26" s="1"/>
  <c r="H297" i="25"/>
  <c r="H297" i="26" s="1"/>
  <c r="H298" i="25"/>
  <c r="H298" i="26" s="1"/>
  <c r="H299" i="25"/>
  <c r="H299" i="26" s="1"/>
  <c r="I299" i="26" s="1"/>
  <c r="K299" i="26" s="1"/>
  <c r="H300" i="25"/>
  <c r="H300" i="26"/>
  <c r="I300" i="26" s="1"/>
  <c r="K300" i="26" s="1"/>
  <c r="H301" i="25"/>
  <c r="H301" i="26" s="1"/>
  <c r="H302" i="25"/>
  <c r="H302" i="26" s="1"/>
  <c r="H303" i="25"/>
  <c r="H303" i="26" s="1"/>
  <c r="I303" i="26" s="1"/>
  <c r="K303" i="26" s="1"/>
  <c r="H304" i="25"/>
  <c r="H304" i="26" s="1"/>
  <c r="I304" i="26" s="1"/>
  <c r="K304" i="26" s="1"/>
  <c r="H305" i="25"/>
  <c r="H305" i="26" s="1"/>
  <c r="H306" i="25"/>
  <c r="H306" i="26" s="1"/>
  <c r="H307" i="25"/>
  <c r="H307" i="26" s="1"/>
  <c r="I307" i="26" s="1"/>
  <c r="K307" i="26" s="1"/>
  <c r="H308" i="25"/>
  <c r="H308" i="26" s="1"/>
  <c r="I308" i="26" s="1"/>
  <c r="H309" i="25"/>
  <c r="H309" i="26" s="1"/>
  <c r="I309" i="26" s="1"/>
  <c r="K309" i="26" s="1"/>
  <c r="H310" i="25"/>
  <c r="H310" i="26" s="1"/>
  <c r="I310" i="26" s="1"/>
  <c r="K310" i="26" s="1"/>
  <c r="H311" i="25"/>
  <c r="H311" i="26" s="1"/>
  <c r="I311" i="26" s="1"/>
  <c r="K311" i="26" s="1"/>
  <c r="H313" i="25"/>
  <c r="H313" i="26" s="1"/>
  <c r="I313" i="26" s="1"/>
  <c r="K313" i="26" s="1"/>
  <c r="H314" i="25"/>
  <c r="H314" i="26"/>
  <c r="H315" i="25"/>
  <c r="H315" i="26"/>
  <c r="I315" i="26" s="1"/>
  <c r="K315" i="26" s="1"/>
  <c r="H316" i="25"/>
  <c r="H316" i="26" s="1"/>
  <c r="I316" i="26" s="1"/>
  <c r="K316" i="26" s="1"/>
  <c r="H317" i="25"/>
  <c r="H317" i="26" s="1"/>
  <c r="H318" i="25"/>
  <c r="H318" i="26"/>
  <c r="I318" i="26" s="1"/>
  <c r="K318" i="26" s="1"/>
  <c r="H320" i="25"/>
  <c r="H320" i="26" s="1"/>
  <c r="I320" i="26" s="1"/>
  <c r="K320" i="26" s="1"/>
  <c r="H321" i="25"/>
  <c r="H321" i="26" s="1"/>
  <c r="H322" i="25"/>
  <c r="H322" i="26"/>
  <c r="I322" i="26" s="1"/>
  <c r="K322" i="26" s="1"/>
  <c r="H323" i="25"/>
  <c r="H323" i="26" s="1"/>
  <c r="I323" i="26" s="1"/>
  <c r="K323" i="26" s="1"/>
  <c r="H324" i="25"/>
  <c r="H324" i="26" s="1"/>
  <c r="I324" i="26" s="1"/>
  <c r="K324" i="26" s="1"/>
  <c r="H325" i="25"/>
  <c r="H325" i="26" s="1"/>
  <c r="H326" i="25"/>
  <c r="H326" i="26" s="1"/>
  <c r="I326" i="26" s="1"/>
  <c r="K326" i="26" s="1"/>
  <c r="H327" i="25"/>
  <c r="H327" i="26"/>
  <c r="I327" i="26" s="1"/>
  <c r="H329" i="25"/>
  <c r="H329" i="26" s="1"/>
  <c r="I329" i="26" s="1"/>
  <c r="K329" i="26" s="1"/>
  <c r="H330" i="25"/>
  <c r="H330" i="26" s="1"/>
  <c r="I330" i="26" s="1"/>
  <c r="K330" i="26" s="1"/>
  <c r="H331" i="25"/>
  <c r="H331" i="26"/>
  <c r="H332" i="25"/>
  <c r="H332" i="26" s="1"/>
  <c r="H333" i="25"/>
  <c r="H333" i="26" s="1"/>
  <c r="I333" i="26" s="1"/>
  <c r="K333" i="26" s="1"/>
  <c r="H334" i="25"/>
  <c r="H334" i="26" s="1"/>
  <c r="I334" i="26" s="1"/>
  <c r="K334" i="26" s="1"/>
  <c r="H335" i="25"/>
  <c r="H335" i="26" s="1"/>
  <c r="H336" i="25"/>
  <c r="H336" i="26" s="1"/>
  <c r="I336" i="26" s="1"/>
  <c r="K336" i="26" s="1"/>
  <c r="H337" i="25"/>
  <c r="H337" i="26" s="1"/>
  <c r="H338" i="25"/>
  <c r="H338" i="26" s="1"/>
  <c r="H339" i="25"/>
  <c r="H339" i="26" s="1"/>
  <c r="I339" i="26" s="1"/>
  <c r="K339" i="26" s="1"/>
  <c r="H340" i="25"/>
  <c r="H340" i="26"/>
  <c r="I340" i="26" s="1"/>
  <c r="H341" i="25"/>
  <c r="H341" i="26" s="1"/>
  <c r="I341" i="26" s="1"/>
  <c r="K341" i="26" s="1"/>
  <c r="H343" i="25"/>
  <c r="H343" i="26" s="1"/>
  <c r="I343" i="26" s="1"/>
  <c r="K343" i="26" s="1"/>
  <c r="H344" i="25"/>
  <c r="H344" i="26" s="1"/>
  <c r="I344" i="26" s="1"/>
  <c r="H345" i="25"/>
  <c r="H345" i="26" s="1"/>
  <c r="I345" i="26" s="1"/>
  <c r="K345" i="26" s="1"/>
  <c r="H346" i="25"/>
  <c r="H346" i="26"/>
  <c r="H347" i="25"/>
  <c r="H347" i="26" s="1"/>
  <c r="I347" i="26" s="1"/>
  <c r="K347" i="26" s="1"/>
  <c r="H348" i="25"/>
  <c r="H348" i="26" s="1"/>
  <c r="I348" i="26" s="1"/>
  <c r="K348" i="26" s="1"/>
  <c r="H349" i="25"/>
  <c r="H349" i="26" s="1"/>
  <c r="I349" i="26" s="1"/>
  <c r="K349" i="26" s="1"/>
  <c r="H350" i="25"/>
  <c r="H350" i="26" s="1"/>
  <c r="H351" i="25"/>
  <c r="H351" i="26" s="1"/>
  <c r="H352" i="25"/>
  <c r="H352" i="26" s="1"/>
  <c r="H353" i="25"/>
  <c r="H353" i="26" s="1"/>
  <c r="I353" i="26" s="1"/>
  <c r="K353" i="26" s="1"/>
  <c r="H354" i="25"/>
  <c r="H354" i="26" s="1"/>
  <c r="I354" i="26" s="1"/>
  <c r="K354" i="26" s="1"/>
  <c r="H355" i="25"/>
  <c r="H355" i="26" s="1"/>
  <c r="I355" i="26" s="1"/>
  <c r="K355" i="26" s="1"/>
  <c r="H356" i="25"/>
  <c r="H356" i="26"/>
  <c r="I356" i="26" s="1"/>
  <c r="K356" i="26" s="1"/>
  <c r="H357" i="25"/>
  <c r="H357" i="26" s="1"/>
  <c r="I357" i="26" s="1"/>
  <c r="K357" i="26" s="1"/>
  <c r="H358" i="25"/>
  <c r="H358" i="26" s="1"/>
  <c r="I358" i="26" s="1"/>
  <c r="K358" i="26" s="1"/>
  <c r="H360" i="25"/>
  <c r="H360" i="26" s="1"/>
  <c r="I360" i="26" s="1"/>
  <c r="K360" i="26" s="1"/>
  <c r="H361" i="25"/>
  <c r="H361" i="26" s="1"/>
  <c r="I361" i="26" s="1"/>
  <c r="K361" i="26" s="1"/>
  <c r="H362" i="25"/>
  <c r="H362" i="26" s="1"/>
  <c r="I362" i="26" s="1"/>
  <c r="K362" i="26" s="1"/>
  <c r="H364" i="25"/>
  <c r="H364" i="26" s="1"/>
  <c r="I364" i="26" s="1"/>
  <c r="K364" i="26" s="1"/>
  <c r="H365" i="25"/>
  <c r="H365" i="26" s="1"/>
  <c r="H366" i="25"/>
  <c r="H366" i="26"/>
  <c r="I366" i="26" s="1"/>
  <c r="H367" i="25"/>
  <c r="H367" i="26" s="1"/>
  <c r="H368" i="25"/>
  <c r="H368" i="26"/>
  <c r="H369" i="25"/>
  <c r="H369" i="26" s="1"/>
  <c r="I369" i="26" s="1"/>
  <c r="K369" i="26" s="1"/>
  <c r="H370" i="25"/>
  <c r="H370" i="26" s="1"/>
  <c r="H371" i="25"/>
  <c r="H371" i="26" s="1"/>
  <c r="I371" i="26" s="1"/>
  <c r="K371" i="26" s="1"/>
  <c r="H372" i="25"/>
  <c r="H372" i="26" s="1"/>
  <c r="H373" i="25"/>
  <c r="H373" i="26" s="1"/>
  <c r="I373" i="26" s="1"/>
  <c r="K373" i="26" s="1"/>
  <c r="H374" i="25"/>
  <c r="H374" i="26"/>
  <c r="I374" i="26" s="1"/>
  <c r="K374" i="26" s="1"/>
  <c r="H376" i="25"/>
  <c r="H376" i="26" s="1"/>
  <c r="I376" i="26" s="1"/>
  <c r="K376" i="26" s="1"/>
  <c r="H377" i="25"/>
  <c r="H377" i="26" s="1"/>
  <c r="I377" i="26" s="1"/>
  <c r="K377" i="26" s="1"/>
  <c r="H378" i="25"/>
  <c r="H378" i="26"/>
  <c r="I378" i="26" s="1"/>
  <c r="K378" i="26" s="1"/>
  <c r="H379" i="25"/>
  <c r="H379" i="26" s="1"/>
  <c r="H381" i="25"/>
  <c r="H381" i="26" s="1"/>
  <c r="I381" i="26" s="1"/>
  <c r="K381" i="26" s="1"/>
  <c r="H382" i="25"/>
  <c r="H382" i="26" s="1"/>
  <c r="H383" i="25"/>
  <c r="H383" i="26" s="1"/>
  <c r="I383" i="26" s="1"/>
  <c r="K383" i="26" s="1"/>
  <c r="H384" i="25"/>
  <c r="H384" i="26" s="1"/>
  <c r="H385" i="25"/>
  <c r="H385" i="26" s="1"/>
  <c r="I385" i="26" s="1"/>
  <c r="K385" i="26" s="1"/>
  <c r="H387" i="25"/>
  <c r="H387" i="26" s="1"/>
  <c r="I387" i="26" s="1"/>
  <c r="K387" i="26" s="1"/>
  <c r="H388" i="25"/>
  <c r="H388" i="26" s="1"/>
  <c r="I388" i="26" s="1"/>
  <c r="H389" i="25"/>
  <c r="H389" i="26" s="1"/>
  <c r="I389" i="26" s="1"/>
  <c r="K389" i="26" s="1"/>
  <c r="H390" i="25"/>
  <c r="H390" i="26"/>
  <c r="H391" i="25"/>
  <c r="H391" i="26" s="1"/>
  <c r="I391" i="26" s="1"/>
  <c r="K391" i="26" s="1"/>
  <c r="H392" i="25"/>
  <c r="H392" i="26"/>
  <c r="H393" i="25"/>
  <c r="H393" i="26" s="1"/>
  <c r="I393" i="26" s="1"/>
  <c r="K393" i="26" s="1"/>
  <c r="H394" i="25"/>
  <c r="H394" i="26" s="1"/>
  <c r="I394" i="26" s="1"/>
  <c r="K394" i="26" s="1"/>
  <c r="H395" i="25"/>
  <c r="H395" i="26" s="1"/>
  <c r="I395" i="26" s="1"/>
  <c r="K395" i="26" s="1"/>
  <c r="H397" i="25"/>
  <c r="H397" i="26" s="1"/>
  <c r="H398" i="25"/>
  <c r="H398" i="26" s="1"/>
  <c r="I398" i="26" s="1"/>
  <c r="K398" i="26" s="1"/>
  <c r="H399" i="25"/>
  <c r="H399" i="26" s="1"/>
  <c r="I399" i="26" s="1"/>
  <c r="H400" i="26"/>
  <c r="I400" i="26" s="1"/>
  <c r="K400" i="26" s="1"/>
  <c r="H401" i="25"/>
  <c r="H401" i="26" s="1"/>
  <c r="I401" i="26" s="1"/>
  <c r="K401" i="26" s="1"/>
  <c r="H402" i="25"/>
  <c r="H402" i="26"/>
  <c r="H404" i="25"/>
  <c r="H404" i="26" s="1"/>
  <c r="I404" i="26" s="1"/>
  <c r="K404" i="26" s="1"/>
  <c r="H405" i="25"/>
  <c r="H405" i="26" s="1"/>
  <c r="H406" i="25"/>
  <c r="H406" i="26" s="1"/>
  <c r="I406" i="26" s="1"/>
  <c r="K406" i="26" s="1"/>
  <c r="H407" i="25"/>
  <c r="H407" i="26" s="1"/>
  <c r="I407" i="26" s="1"/>
  <c r="K407" i="26" s="1"/>
  <c r="H409" i="25"/>
  <c r="H409" i="26" s="1"/>
  <c r="I409" i="26" s="1"/>
  <c r="K409" i="26" s="1"/>
  <c r="H410" i="25"/>
  <c r="H410" i="26"/>
  <c r="H411" i="25"/>
  <c r="H411" i="26" s="1"/>
  <c r="I411" i="26" s="1"/>
  <c r="K411" i="26" s="1"/>
  <c r="H412" i="25"/>
  <c r="H412" i="26"/>
  <c r="I412" i="26" s="1"/>
  <c r="K412" i="26" s="1"/>
  <c r="H413" i="25"/>
  <c r="H413" i="26" s="1"/>
  <c r="H414" i="25"/>
  <c r="H414" i="26" s="1"/>
  <c r="I414" i="26" s="1"/>
  <c r="K414" i="26" s="1"/>
  <c r="H415" i="25"/>
  <c r="H415" i="26"/>
  <c r="I415" i="26" s="1"/>
  <c r="K415" i="26" s="1"/>
  <c r="H416" i="25"/>
  <c r="H416" i="26" s="1"/>
  <c r="I416" i="26" s="1"/>
  <c r="K416" i="26" s="1"/>
  <c r="H417" i="25"/>
  <c r="H417" i="26" s="1"/>
  <c r="H419" i="25"/>
  <c r="H419" i="26"/>
  <c r="I419" i="26" s="1"/>
  <c r="K419" i="26" s="1"/>
  <c r="H420" i="25"/>
  <c r="H420" i="26" s="1"/>
  <c r="I420" i="26" s="1"/>
  <c r="K420" i="26" s="1"/>
  <c r="H421" i="25"/>
  <c r="H421" i="26" s="1"/>
  <c r="I421" i="26" s="1"/>
  <c r="K421" i="26" s="1"/>
  <c r="H422" i="25"/>
  <c r="H422" i="26"/>
  <c r="H423" i="25"/>
  <c r="H423" i="26" s="1"/>
  <c r="I423" i="26" s="1"/>
  <c r="K423" i="26" s="1"/>
  <c r="H424" i="25"/>
  <c r="H424" i="26" s="1"/>
  <c r="I424" i="26" s="1"/>
  <c r="K424" i="26" s="1"/>
  <c r="H426" i="25"/>
  <c r="H426" i="26" s="1"/>
  <c r="I426" i="26" s="1"/>
  <c r="K426" i="26" s="1"/>
  <c r="H427" i="25"/>
  <c r="H427" i="26"/>
  <c r="H428" i="25"/>
  <c r="H428" i="26" s="1"/>
  <c r="I428" i="26" s="1"/>
  <c r="K428" i="26" s="1"/>
  <c r="H429" i="25"/>
  <c r="H429" i="26" s="1"/>
  <c r="I429" i="26" s="1"/>
  <c r="K429" i="26" s="1"/>
  <c r="H430" i="25"/>
  <c r="H430" i="26"/>
  <c r="H431" i="25"/>
  <c r="H431" i="26" s="1"/>
  <c r="I431" i="26" s="1"/>
  <c r="K431" i="26" s="1"/>
  <c r="H432" i="25"/>
  <c r="H432" i="26" s="1"/>
  <c r="I432" i="26" s="1"/>
  <c r="K432" i="26" s="1"/>
  <c r="H433" i="25"/>
  <c r="H433" i="26" s="1"/>
  <c r="H434" i="25"/>
  <c r="H434" i="26" s="1"/>
  <c r="I434" i="26" s="1"/>
  <c r="K434" i="26" s="1"/>
  <c r="H435" i="25"/>
  <c r="H435" i="26"/>
  <c r="I435" i="26" s="1"/>
  <c r="K435" i="26" s="1"/>
  <c r="H436" i="25"/>
  <c r="H436" i="26" s="1"/>
  <c r="I436" i="26" s="1"/>
  <c r="K436" i="26" s="1"/>
  <c r="H437" i="25"/>
  <c r="H437" i="26" s="1"/>
  <c r="I437" i="26" s="1"/>
  <c r="K437" i="26" s="1"/>
  <c r="H440" i="25"/>
  <c r="H440" i="26"/>
  <c r="I440" i="26" s="1"/>
  <c r="K440" i="26" s="1"/>
  <c r="H441" i="25"/>
  <c r="H441" i="26" s="1"/>
  <c r="I441" i="26" s="1"/>
  <c r="K441" i="26" s="1"/>
  <c r="H442" i="25"/>
  <c r="H442" i="26" s="1"/>
  <c r="I442" i="26" s="1"/>
  <c r="K442" i="26" s="1"/>
  <c r="H443" i="25"/>
  <c r="H443" i="26"/>
  <c r="I443" i="26" s="1"/>
  <c r="K443" i="26" s="1"/>
  <c r="H444" i="25"/>
  <c r="H444" i="26" s="1"/>
  <c r="I444" i="26" s="1"/>
  <c r="K444" i="26" s="1"/>
  <c r="H445" i="25"/>
  <c r="H445" i="26" s="1"/>
  <c r="H446" i="25"/>
  <c r="H446" i="26" s="1"/>
  <c r="I446" i="26" s="1"/>
  <c r="H447" i="25"/>
  <c r="H447" i="26" s="1"/>
  <c r="I447" i="26" s="1"/>
  <c r="K447" i="26" s="1"/>
  <c r="H448" i="25"/>
  <c r="H448" i="26"/>
  <c r="I448" i="26" s="1"/>
  <c r="K448" i="26" s="1"/>
  <c r="H450" i="25"/>
  <c r="H450" i="26" s="1"/>
  <c r="I450" i="26" s="1"/>
  <c r="K450" i="26" s="1"/>
  <c r="H453" i="25"/>
  <c r="H453" i="26" s="1"/>
  <c r="H454" i="25"/>
  <c r="H454" i="26"/>
  <c r="I454" i="26" s="1"/>
  <c r="K454" i="26" s="1"/>
  <c r="H455" i="25"/>
  <c r="H455" i="26" s="1"/>
  <c r="I455" i="26" s="1"/>
  <c r="K455" i="26" s="1"/>
  <c r="H456" i="25"/>
  <c r="H456" i="26" s="1"/>
  <c r="I456" i="26" s="1"/>
  <c r="K456" i="26" s="1"/>
  <c r="H457" i="25"/>
  <c r="H457" i="26" s="1"/>
  <c r="I457" i="26" s="1"/>
  <c r="K457" i="26" s="1"/>
  <c r="H458" i="25"/>
  <c r="H458" i="26" s="1"/>
  <c r="I458" i="26" s="1"/>
  <c r="K458" i="26" s="1"/>
  <c r="H459" i="25"/>
  <c r="H459" i="26" s="1"/>
  <c r="I459" i="26" s="1"/>
  <c r="K459" i="26" s="1"/>
  <c r="H460" i="25"/>
  <c r="H460" i="26" s="1"/>
  <c r="I460" i="26" s="1"/>
  <c r="K460" i="26" s="1"/>
  <c r="H461" i="25"/>
  <c r="H461" i="26" s="1"/>
  <c r="I461" i="26" s="1"/>
  <c r="K461" i="26" s="1"/>
  <c r="H462" i="25"/>
  <c r="H462" i="26" s="1"/>
  <c r="I462" i="26" s="1"/>
  <c r="K462" i="26" s="1"/>
  <c r="H463" i="25"/>
  <c r="H463" i="26"/>
  <c r="I463" i="26" s="1"/>
  <c r="K463" i="26" s="1"/>
  <c r="H464" i="25"/>
  <c r="H464" i="26" s="1"/>
  <c r="I464" i="26" s="1"/>
  <c r="K464" i="26" s="1"/>
  <c r="H465" i="25"/>
  <c r="H465" i="26" s="1"/>
  <c r="I465" i="26" s="1"/>
  <c r="K465" i="26" s="1"/>
  <c r="H467" i="25"/>
  <c r="H467" i="26" s="1"/>
  <c r="I467" i="26" s="1"/>
  <c r="H468" i="25"/>
  <c r="H468" i="26" s="1"/>
  <c r="I468" i="26" s="1"/>
  <c r="K468" i="26" s="1"/>
  <c r="H469" i="25"/>
  <c r="H469" i="26" s="1"/>
  <c r="I469" i="26" s="1"/>
  <c r="K469" i="26" s="1"/>
  <c r="H470" i="25"/>
  <c r="H470" i="26"/>
  <c r="I470" i="26" s="1"/>
  <c r="K470" i="26" s="1"/>
  <c r="H471" i="25"/>
  <c r="H471" i="26" s="1"/>
  <c r="I471" i="26" s="1"/>
  <c r="K471" i="26" s="1"/>
  <c r="H472" i="25"/>
  <c r="H472" i="26"/>
  <c r="I472" i="26" s="1"/>
  <c r="K472" i="26" s="1"/>
  <c r="H473" i="25"/>
  <c r="H473" i="26" s="1"/>
  <c r="I473" i="26" s="1"/>
  <c r="K473" i="26" s="1"/>
  <c r="H474" i="25"/>
  <c r="H474" i="26" s="1"/>
  <c r="I474" i="26" s="1"/>
  <c r="K474" i="26" s="1"/>
  <c r="H475" i="25"/>
  <c r="H475" i="26" s="1"/>
  <c r="I475" i="26" s="1"/>
  <c r="K475" i="26" s="1"/>
  <c r="H477" i="25"/>
  <c r="H477" i="26" s="1"/>
  <c r="I477" i="26" s="1"/>
  <c r="K477" i="26" s="1"/>
  <c r="H478" i="25"/>
  <c r="H478" i="26" s="1"/>
  <c r="I478" i="26" s="1"/>
  <c r="K478" i="26" s="1"/>
  <c r="H479" i="25"/>
  <c r="H479" i="26" s="1"/>
  <c r="I479" i="26" s="1"/>
  <c r="K479" i="26" s="1"/>
  <c r="H480" i="25"/>
  <c r="H480" i="26" s="1"/>
  <c r="I480" i="26" s="1"/>
  <c r="K480" i="26" s="1"/>
  <c r="H481" i="25"/>
  <c r="H481" i="26" s="1"/>
  <c r="I481" i="26" s="1"/>
  <c r="K481" i="26" s="1"/>
  <c r="H482" i="25"/>
  <c r="H482" i="26"/>
  <c r="I482" i="26" s="1"/>
  <c r="K482" i="26" s="1"/>
  <c r="H483" i="25"/>
  <c r="H483" i="26" s="1"/>
  <c r="I483" i="26" s="1"/>
  <c r="K483" i="26" s="1"/>
  <c r="H484" i="25"/>
  <c r="H484" i="26"/>
  <c r="I484" i="26" s="1"/>
  <c r="K484" i="26" s="1"/>
  <c r="H485" i="25"/>
  <c r="H485" i="26" s="1"/>
  <c r="I485" i="26" s="1"/>
  <c r="K485" i="26" s="1"/>
  <c r="H486" i="25"/>
  <c r="H486" i="26" s="1"/>
  <c r="H487" i="25"/>
  <c r="H487" i="26" s="1"/>
  <c r="I487" i="26" s="1"/>
  <c r="K487" i="26" s="1"/>
  <c r="H488" i="25"/>
  <c r="H488" i="26" s="1"/>
  <c r="I488" i="26" s="1"/>
  <c r="H489" i="25"/>
  <c r="H489" i="26" s="1"/>
  <c r="I489" i="26" s="1"/>
  <c r="K489" i="26" s="1"/>
  <c r="H490" i="25"/>
  <c r="H490" i="26" s="1"/>
  <c r="I490" i="26" s="1"/>
  <c r="K490" i="26" s="1"/>
  <c r="H491" i="25"/>
  <c r="H491" i="26" s="1"/>
  <c r="H492" i="25"/>
  <c r="H492" i="26" s="1"/>
  <c r="I492" i="26" s="1"/>
  <c r="K492" i="26" s="1"/>
  <c r="H493" i="25"/>
  <c r="H493" i="26"/>
  <c r="I493" i="26" s="1"/>
  <c r="K493" i="26" s="1"/>
  <c r="H494" i="25"/>
  <c r="H494" i="26" s="1"/>
  <c r="I494" i="26" s="1"/>
  <c r="K494" i="26" s="1"/>
  <c r="H495" i="25"/>
  <c r="H495" i="26" s="1"/>
  <c r="I495" i="26" s="1"/>
  <c r="H496" i="25"/>
  <c r="H496" i="26"/>
  <c r="I496" i="26" s="1"/>
  <c r="K496" i="26" s="1"/>
  <c r="H497" i="25"/>
  <c r="H497" i="26" s="1"/>
  <c r="I497" i="26" s="1"/>
  <c r="K497" i="26" s="1"/>
  <c r="H498" i="25"/>
  <c r="H498" i="26" s="1"/>
  <c r="I498" i="26" s="1"/>
  <c r="K498" i="26" s="1"/>
  <c r="H499" i="25"/>
  <c r="H499" i="26" s="1"/>
  <c r="I499" i="26" s="1"/>
  <c r="H500" i="25"/>
  <c r="H500" i="26" s="1"/>
  <c r="I500" i="26" s="1"/>
  <c r="H501" i="25"/>
  <c r="H501" i="26" s="1"/>
  <c r="I501" i="26" s="1"/>
  <c r="H502" i="25"/>
  <c r="H502" i="26"/>
  <c r="I502" i="26" s="1"/>
  <c r="K502" i="26" s="1"/>
  <c r="H503" i="25"/>
  <c r="H503" i="26" s="1"/>
  <c r="I503" i="26" s="1"/>
  <c r="K503" i="26" s="1"/>
  <c r="H504" i="25"/>
  <c r="H504" i="26" s="1"/>
  <c r="I504" i="26" s="1"/>
  <c r="K504" i="26" s="1"/>
  <c r="H505" i="25"/>
  <c r="H505" i="26"/>
  <c r="I505" i="26" s="1"/>
  <c r="K505" i="26" s="1"/>
  <c r="H506" i="25"/>
  <c r="H506" i="26" s="1"/>
  <c r="I506" i="26" s="1"/>
  <c r="K506" i="26" s="1"/>
  <c r="H507" i="25"/>
  <c r="H507" i="26" s="1"/>
  <c r="I507" i="26" s="1"/>
  <c r="K507" i="26" s="1"/>
  <c r="H508" i="25"/>
  <c r="H508" i="26" s="1"/>
  <c r="I508" i="26" s="1"/>
  <c r="K508" i="26" s="1"/>
  <c r="H509" i="25"/>
  <c r="H509" i="26" s="1"/>
  <c r="I509" i="26" s="1"/>
  <c r="K509" i="26" s="1"/>
  <c r="H510" i="25"/>
  <c r="H510" i="26" s="1"/>
  <c r="I510" i="26" s="1"/>
  <c r="K510" i="26" s="1"/>
  <c r="H511" i="25"/>
  <c r="H511" i="26" s="1"/>
  <c r="I511" i="26" s="1"/>
  <c r="K511" i="26" s="1"/>
  <c r="H513" i="25"/>
  <c r="H513" i="26" s="1"/>
  <c r="I513" i="26" s="1"/>
  <c r="K513" i="26" s="1"/>
  <c r="H514" i="25"/>
  <c r="H514" i="26" s="1"/>
  <c r="I514" i="26" s="1"/>
  <c r="K514" i="26" s="1"/>
  <c r="H515" i="25"/>
  <c r="H515" i="26"/>
  <c r="I515" i="26" s="1"/>
  <c r="K515" i="26" s="1"/>
  <c r="H517" i="25"/>
  <c r="H517" i="26" s="1"/>
  <c r="I517" i="26" s="1"/>
  <c r="K517" i="26" s="1"/>
  <c r="H518" i="25"/>
  <c r="H518" i="26" s="1"/>
  <c r="I518" i="26" s="1"/>
  <c r="K518" i="26" s="1"/>
  <c r="H519" i="25"/>
  <c r="H519" i="26" s="1"/>
  <c r="I519" i="26" s="1"/>
  <c r="K519" i="26" s="1"/>
  <c r="H520" i="25"/>
  <c r="H520" i="26" s="1"/>
  <c r="I520" i="26" s="1"/>
  <c r="K520" i="26" s="1"/>
  <c r="H521" i="25"/>
  <c r="H521" i="26" s="1"/>
  <c r="I521" i="26" s="1"/>
  <c r="K521" i="26" s="1"/>
  <c r="H522" i="25"/>
  <c r="H522" i="26"/>
  <c r="I522" i="26" s="1"/>
  <c r="K522" i="26" s="1"/>
  <c r="H523" i="25"/>
  <c r="H523" i="26" s="1"/>
  <c r="I523" i="26" s="1"/>
  <c r="K523" i="26" s="1"/>
  <c r="H524" i="25"/>
  <c r="H524" i="26"/>
  <c r="H525" i="25"/>
  <c r="H525" i="26" s="1"/>
  <c r="I525" i="26" s="1"/>
  <c r="K525" i="26" s="1"/>
  <c r="H526" i="25"/>
  <c r="H526" i="26" s="1"/>
  <c r="I526" i="26" s="1"/>
  <c r="K526" i="26" s="1"/>
  <c r="H527" i="25"/>
  <c r="H527" i="26" s="1"/>
  <c r="I527" i="26" s="1"/>
  <c r="K527" i="26" s="1"/>
  <c r="H528" i="25"/>
  <c r="H528" i="26" s="1"/>
  <c r="I528" i="26" s="1"/>
  <c r="K528" i="26" s="1"/>
  <c r="H530" i="25"/>
  <c r="H530" i="26" s="1"/>
  <c r="I530" i="26" s="1"/>
  <c r="K530" i="26" s="1"/>
  <c r="H532" i="25"/>
  <c r="H532" i="26" s="1"/>
  <c r="I532" i="26" s="1"/>
  <c r="K532" i="26" s="1"/>
  <c r="H533" i="25"/>
  <c r="H533" i="26" s="1"/>
  <c r="H534" i="25"/>
  <c r="H534" i="26"/>
  <c r="H535" i="25"/>
  <c r="H535" i="26" s="1"/>
  <c r="I535" i="26" s="1"/>
  <c r="K535" i="26" s="1"/>
  <c r="H536" i="25"/>
  <c r="H536" i="26" s="1"/>
  <c r="I536" i="26" s="1"/>
  <c r="K536" i="26" s="1"/>
  <c r="H537" i="25"/>
  <c r="H537" i="26" s="1"/>
  <c r="I537" i="26" s="1"/>
  <c r="H538" i="25"/>
  <c r="H538" i="26" s="1"/>
  <c r="I538" i="26" s="1"/>
  <c r="K538" i="26" s="1"/>
  <c r="H539" i="25"/>
  <c r="H539" i="26" s="1"/>
  <c r="H540" i="25"/>
  <c r="H540" i="26" s="1"/>
  <c r="I540" i="26" s="1"/>
  <c r="K540" i="26" s="1"/>
  <c r="H541" i="25"/>
  <c r="H541" i="26" s="1"/>
  <c r="H542" i="25"/>
  <c r="H542" i="26" s="1"/>
  <c r="I542" i="26" s="1"/>
  <c r="K542" i="26" s="1"/>
  <c r="H543" i="25"/>
  <c r="H543" i="26" s="1"/>
  <c r="I543" i="26" s="1"/>
  <c r="K543" i="26" s="1"/>
  <c r="H544" i="25"/>
  <c r="H544" i="26"/>
  <c r="I544" i="26" s="1"/>
  <c r="K544" i="26" s="1"/>
  <c r="H545" i="25"/>
  <c r="H545" i="26" s="1"/>
  <c r="I545" i="26" s="1"/>
  <c r="K545" i="26" s="1"/>
  <c r="H546" i="25"/>
  <c r="H546" i="26" s="1"/>
  <c r="I546" i="26" s="1"/>
  <c r="K546" i="26" s="1"/>
  <c r="H547" i="25"/>
  <c r="H547" i="26" s="1"/>
  <c r="I547" i="26" s="1"/>
  <c r="K547" i="26" s="1"/>
  <c r="H548" i="25"/>
  <c r="H548" i="26" s="1"/>
  <c r="I548" i="26" s="1"/>
  <c r="K548" i="26" s="1"/>
  <c r="H549" i="25"/>
  <c r="H549" i="26" s="1"/>
  <c r="I549" i="26" s="1"/>
  <c r="H550" i="25"/>
  <c r="H550" i="26" s="1"/>
  <c r="H551" i="25"/>
  <c r="H551" i="26" s="1"/>
  <c r="I551" i="26" s="1"/>
  <c r="K551" i="26" s="1"/>
  <c r="H552" i="25"/>
  <c r="H552" i="26" s="1"/>
  <c r="I552" i="26" s="1"/>
  <c r="K552" i="26" s="1"/>
  <c r="H553" i="25"/>
  <c r="H553" i="26"/>
  <c r="I553" i="26" s="1"/>
  <c r="K553" i="26" s="1"/>
  <c r="H554" i="25"/>
  <c r="H554" i="26" s="1"/>
  <c r="I554" i="26" s="1"/>
  <c r="K554" i="26" s="1"/>
  <c r="H555" i="25"/>
  <c r="H555" i="26" s="1"/>
  <c r="I555" i="26" s="1"/>
  <c r="K555" i="26" s="1"/>
  <c r="H556" i="25"/>
  <c r="H556" i="26" s="1"/>
  <c r="I556" i="26" s="1"/>
  <c r="K556" i="26" s="1"/>
  <c r="H557" i="25"/>
  <c r="H557" i="26"/>
  <c r="I557" i="26" s="1"/>
  <c r="K557" i="26" s="1"/>
  <c r="H558" i="25"/>
  <c r="H558" i="26" s="1"/>
  <c r="I558" i="26" s="1"/>
  <c r="K558" i="26" s="1"/>
  <c r="H559" i="25"/>
  <c r="H559" i="26" s="1"/>
  <c r="I559" i="26" s="1"/>
  <c r="K559" i="26" s="1"/>
  <c r="H560" i="25"/>
  <c r="H560" i="26" s="1"/>
  <c r="I560" i="26" s="1"/>
  <c r="K560" i="26" s="1"/>
  <c r="H561" i="25"/>
  <c r="H561" i="26" s="1"/>
  <c r="H562" i="25"/>
  <c r="H562" i="26" s="1"/>
  <c r="I562" i="26" s="1"/>
  <c r="K562" i="26" s="1"/>
  <c r="H563" i="25"/>
  <c r="H563" i="26" s="1"/>
  <c r="I563" i="26" s="1"/>
  <c r="K563" i="26" s="1"/>
  <c r="H564" i="25"/>
  <c r="H564" i="26" s="1"/>
  <c r="I564" i="26" s="1"/>
  <c r="K564" i="26" s="1"/>
  <c r="H565" i="25"/>
  <c r="H565" i="26"/>
  <c r="I565" i="26" s="1"/>
  <c r="K565" i="26" s="1"/>
  <c r="H566" i="25"/>
  <c r="H566" i="26" s="1"/>
  <c r="I566" i="26" s="1"/>
  <c r="K566" i="26" s="1"/>
  <c r="H567" i="25"/>
  <c r="H567" i="26" s="1"/>
  <c r="I567" i="26" s="1"/>
  <c r="K567" i="26" s="1"/>
  <c r="H568" i="25"/>
  <c r="H568" i="26" s="1"/>
  <c r="I568" i="26" s="1"/>
  <c r="K568" i="26" s="1"/>
  <c r="H569" i="25"/>
  <c r="H569" i="26" s="1"/>
  <c r="H570" i="25"/>
  <c r="H570" i="26" s="1"/>
  <c r="I570" i="26" s="1"/>
  <c r="K570" i="26" s="1"/>
  <c r="H571" i="25"/>
  <c r="H571" i="26" s="1"/>
  <c r="I571" i="26" s="1"/>
  <c r="K571" i="26" s="1"/>
  <c r="H572" i="25"/>
  <c r="H572" i="26" s="1"/>
  <c r="I572" i="26" s="1"/>
  <c r="H573" i="25"/>
  <c r="H573" i="26" s="1"/>
  <c r="I573" i="26" s="1"/>
  <c r="K573" i="26" s="1"/>
  <c r="H575" i="25"/>
  <c r="H575" i="26" s="1"/>
  <c r="I575" i="26" s="1"/>
  <c r="K575" i="26" s="1"/>
  <c r="H577" i="25"/>
  <c r="H577" i="26" s="1"/>
  <c r="I577" i="26" s="1"/>
  <c r="H578" i="25"/>
  <c r="H578" i="26" s="1"/>
  <c r="I578" i="26" s="1"/>
  <c r="K578" i="26" s="1"/>
  <c r="H579" i="25"/>
  <c r="H579" i="26" s="1"/>
  <c r="I579" i="26" s="1"/>
  <c r="K579" i="26" s="1"/>
  <c r="H581" i="25"/>
  <c r="H581" i="26" s="1"/>
  <c r="I581" i="26" s="1"/>
  <c r="H582" i="25"/>
  <c r="H582" i="26" s="1"/>
  <c r="I582" i="26" s="1"/>
  <c r="K582" i="26" s="1"/>
  <c r="H583" i="25"/>
  <c r="H583" i="26"/>
  <c r="I583" i="26" s="1"/>
  <c r="K583" i="26" s="1"/>
  <c r="H584" i="25"/>
  <c r="H584" i="26" s="1"/>
  <c r="I584" i="26" s="1"/>
  <c r="K584" i="26" s="1"/>
  <c r="H585" i="25"/>
  <c r="H585" i="26" s="1"/>
  <c r="I585" i="26" s="1"/>
  <c r="K585" i="26" s="1"/>
  <c r="H586" i="25"/>
  <c r="H586" i="26" s="1"/>
  <c r="H587" i="25"/>
  <c r="H587" i="26" s="1"/>
  <c r="I587" i="26" s="1"/>
  <c r="K587" i="26" s="1"/>
  <c r="H588" i="25"/>
  <c r="H588" i="26" s="1"/>
  <c r="I588" i="26" s="1"/>
  <c r="K588" i="26" s="1"/>
  <c r="H589" i="25"/>
  <c r="H589" i="26" s="1"/>
  <c r="H590" i="25"/>
  <c r="H590" i="26" s="1"/>
  <c r="I590" i="26" s="1"/>
  <c r="K590" i="26" s="1"/>
  <c r="H591" i="25"/>
  <c r="H591" i="26" s="1"/>
  <c r="I591" i="26" s="1"/>
  <c r="K591" i="26" s="1"/>
  <c r="H593" i="25"/>
  <c r="H593" i="26"/>
  <c r="I593" i="26" s="1"/>
  <c r="K593" i="26" s="1"/>
  <c r="H594" i="25"/>
  <c r="H594" i="26" s="1"/>
  <c r="I594" i="26" s="1"/>
  <c r="H595" i="25"/>
  <c r="H595" i="26" s="1"/>
  <c r="I595" i="26" s="1"/>
  <c r="K595" i="26" s="1"/>
  <c r="H596" i="25"/>
  <c r="H596" i="26"/>
  <c r="I596" i="26" s="1"/>
  <c r="K596" i="26" s="1"/>
  <c r="H597" i="25"/>
  <c r="H597" i="26" s="1"/>
  <c r="I597" i="26" s="1"/>
  <c r="K597" i="26" s="1"/>
  <c r="H598" i="25"/>
  <c r="H598" i="26" s="1"/>
  <c r="I598" i="26" s="1"/>
  <c r="K598" i="26" s="1"/>
  <c r="H599" i="25"/>
  <c r="H599" i="26" s="1"/>
  <c r="H600" i="25"/>
  <c r="H600" i="26" s="1"/>
  <c r="I600" i="26" s="1"/>
  <c r="K600" i="26" s="1"/>
  <c r="H601" i="25"/>
  <c r="H601" i="26"/>
  <c r="I601" i="26" s="1"/>
  <c r="K601" i="26" s="1"/>
  <c r="H602" i="25"/>
  <c r="H602" i="26" s="1"/>
  <c r="H603" i="25"/>
  <c r="H603" i="26" s="1"/>
  <c r="I603" i="26" s="1"/>
  <c r="K603" i="26" s="1"/>
  <c r="H604" i="25"/>
  <c r="H604" i="26"/>
  <c r="I604" i="26" s="1"/>
  <c r="K604" i="26" s="1"/>
  <c r="H605" i="25"/>
  <c r="H605" i="26" s="1"/>
  <c r="I605" i="26" s="1"/>
  <c r="K605" i="26" s="1"/>
  <c r="H606" i="25"/>
  <c r="H606" i="26" s="1"/>
  <c r="H607" i="25"/>
  <c r="H607" i="26" s="1"/>
  <c r="I607" i="26" s="1"/>
  <c r="K607" i="26" s="1"/>
  <c r="B3" i="25"/>
  <c r="D6" i="16"/>
  <c r="F8" i="16"/>
  <c r="C9" i="16"/>
  <c r="C8" i="16"/>
  <c r="K572" i="26"/>
  <c r="K488" i="26"/>
  <c r="I392" i="26"/>
  <c r="K392" i="26" s="1"/>
  <c r="I384" i="26"/>
  <c r="K384" i="26" s="1"/>
  <c r="I368" i="26"/>
  <c r="K368" i="26" s="1"/>
  <c r="I352" i="26"/>
  <c r="K352" i="26" s="1"/>
  <c r="K344" i="26"/>
  <c r="K308" i="26"/>
  <c r="I268" i="26"/>
  <c r="K268" i="26" s="1"/>
  <c r="I260" i="26"/>
  <c r="K260" i="26" s="1"/>
  <c r="I228" i="26"/>
  <c r="K228" i="26" s="1"/>
  <c r="I220" i="26"/>
  <c r="K220" i="26" s="1"/>
  <c r="K212" i="26"/>
  <c r="I204" i="26"/>
  <c r="K204" i="26" s="1"/>
  <c r="I196" i="26"/>
  <c r="K196" i="26" s="1"/>
  <c r="K180" i="26"/>
  <c r="I164" i="26"/>
  <c r="K164" i="26" s="1"/>
  <c r="I108" i="26"/>
  <c r="K108" i="26" s="1"/>
  <c r="I100" i="26"/>
  <c r="K100" i="26" s="1"/>
  <c r="I524" i="26"/>
  <c r="K524" i="26" s="1"/>
  <c r="K500" i="26"/>
  <c r="K388" i="26"/>
  <c r="I372" i="26"/>
  <c r="K372" i="26" s="1"/>
  <c r="K340" i="26"/>
  <c r="I332" i="26"/>
  <c r="K332" i="26" s="1"/>
  <c r="I272" i="26"/>
  <c r="K272" i="26" s="1"/>
  <c r="K232" i="26"/>
  <c r="I192" i="26"/>
  <c r="K192" i="26" s="1"/>
  <c r="I136" i="26"/>
  <c r="K136" i="26" s="1"/>
  <c r="I112" i="26"/>
  <c r="K112" i="26" s="1"/>
  <c r="K104" i="26"/>
  <c r="I88" i="26"/>
  <c r="K88" i="26" s="1"/>
  <c r="I72" i="26"/>
  <c r="K72" i="26" s="1"/>
  <c r="I48" i="26"/>
  <c r="K48" i="26" s="1"/>
  <c r="I40" i="26"/>
  <c r="K40" i="26" s="1"/>
  <c r="I24" i="26"/>
  <c r="K24" i="26" s="1"/>
  <c r="I16" i="26"/>
  <c r="K16" i="26" s="1"/>
  <c r="I599" i="26"/>
  <c r="K599" i="26" s="1"/>
  <c r="I539" i="26"/>
  <c r="K539" i="26" s="1"/>
  <c r="K495" i="26"/>
  <c r="I427" i="26"/>
  <c r="K427" i="26" s="1"/>
  <c r="I367" i="26"/>
  <c r="K367" i="26" s="1"/>
  <c r="I351" i="26"/>
  <c r="K351" i="26" s="1"/>
  <c r="I331" i="26"/>
  <c r="K331" i="26" s="1"/>
  <c r="K255" i="26"/>
  <c r="I247" i="26"/>
  <c r="K247" i="26" s="1"/>
  <c r="I235" i="26"/>
  <c r="K235" i="26" s="1"/>
  <c r="I219" i="26"/>
  <c r="K219" i="26" s="1"/>
  <c r="I191" i="26"/>
  <c r="K191" i="26" s="1"/>
  <c r="I175" i="26"/>
  <c r="K175" i="26" s="1"/>
  <c r="I167" i="26"/>
  <c r="K167" i="26" s="1"/>
  <c r="K151" i="26"/>
  <c r="I143" i="26"/>
  <c r="K143" i="26" s="1"/>
  <c r="I123" i="26"/>
  <c r="K123" i="26" s="1"/>
  <c r="I115" i="26"/>
  <c r="K115" i="26" s="1"/>
  <c r="K499" i="26"/>
  <c r="I491" i="26"/>
  <c r="K491" i="26" s="1"/>
  <c r="K467" i="26"/>
  <c r="K399" i="26"/>
  <c r="I379" i="26"/>
  <c r="K379" i="26" s="1"/>
  <c r="I335" i="26"/>
  <c r="K335" i="26" s="1"/>
  <c r="K327" i="26"/>
  <c r="K295" i="26"/>
  <c r="I287" i="26"/>
  <c r="K287" i="26" s="1"/>
  <c r="I279" i="26"/>
  <c r="K279" i="26" s="1"/>
  <c r="K259" i="26"/>
  <c r="I243" i="26"/>
  <c r="K243" i="26" s="1"/>
  <c r="I223" i="26"/>
  <c r="K223" i="26" s="1"/>
  <c r="I207" i="26"/>
  <c r="K207" i="26" s="1"/>
  <c r="I199" i="26"/>
  <c r="K199" i="26" s="1"/>
  <c r="I187" i="26"/>
  <c r="K187" i="26" s="1"/>
  <c r="I179" i="26"/>
  <c r="K179" i="26" s="1"/>
  <c r="I171" i="26"/>
  <c r="K171" i="26" s="1"/>
  <c r="I147" i="26"/>
  <c r="K147" i="26" s="1"/>
  <c r="I119" i="26"/>
  <c r="K119" i="26"/>
  <c r="I111" i="26"/>
  <c r="K111" i="26" s="1"/>
  <c r="I95" i="26"/>
  <c r="K95" i="26"/>
  <c r="I91" i="26"/>
  <c r="K91" i="26" s="1"/>
  <c r="I83" i="26"/>
  <c r="K83" i="26" s="1"/>
  <c r="I75" i="26"/>
  <c r="K75" i="26" s="1"/>
  <c r="I71" i="26"/>
  <c r="K71" i="26" s="1"/>
  <c r="I67" i="26"/>
  <c r="K67" i="26" s="1"/>
  <c r="I59" i="26"/>
  <c r="K59" i="26" s="1"/>
  <c r="I55" i="26"/>
  <c r="K55" i="26" s="1"/>
  <c r="I43" i="26"/>
  <c r="K43" i="26" s="1"/>
  <c r="I39" i="26"/>
  <c r="K39" i="26" s="1"/>
  <c r="I35" i="26"/>
  <c r="K35" i="26" s="1"/>
  <c r="I31" i="26"/>
  <c r="K31" i="26"/>
  <c r="I27" i="26"/>
  <c r="K27" i="26" s="1"/>
  <c r="I606" i="26"/>
  <c r="K606" i="26" s="1"/>
  <c r="I602" i="26"/>
  <c r="K602" i="26" s="1"/>
  <c r="K594" i="26"/>
  <c r="I586" i="26"/>
  <c r="K586" i="26" s="1"/>
  <c r="I550" i="26"/>
  <c r="K550" i="26" s="1"/>
  <c r="I534" i="26"/>
  <c r="K534" i="26" s="1"/>
  <c r="I486" i="26"/>
  <c r="K486" i="26" s="1"/>
  <c r="K446" i="26"/>
  <c r="I430" i="26"/>
  <c r="K430" i="26" s="1"/>
  <c r="I422" i="26"/>
  <c r="K422" i="26" s="1"/>
  <c r="I418" i="26"/>
  <c r="K418" i="26"/>
  <c r="I410" i="26"/>
  <c r="K410" i="26" s="1"/>
  <c r="I402" i="26"/>
  <c r="K402" i="26" s="1"/>
  <c r="I390" i="26"/>
  <c r="K390" i="26" s="1"/>
  <c r="I386" i="26"/>
  <c r="K386" i="26" s="1"/>
  <c r="I382" i="26"/>
  <c r="K382" i="26" s="1"/>
  <c r="I370" i="26"/>
  <c r="K370" i="26" s="1"/>
  <c r="K366" i="26"/>
  <c r="I350" i="26"/>
  <c r="K350" i="26"/>
  <c r="I346" i="26"/>
  <c r="K346" i="26" s="1"/>
  <c r="I338" i="26"/>
  <c r="K338" i="26" s="1"/>
  <c r="I314" i="26"/>
  <c r="K314" i="26" s="1"/>
  <c r="I306" i="26"/>
  <c r="K306" i="26" s="1"/>
  <c r="I302" i="26"/>
  <c r="K302" i="26" s="1"/>
  <c r="I298" i="26"/>
  <c r="K298" i="26"/>
  <c r="K286" i="26"/>
  <c r="I282" i="26"/>
  <c r="K282" i="26" s="1"/>
  <c r="I278" i="26"/>
  <c r="K278" i="26" s="1"/>
  <c r="I274" i="26"/>
  <c r="K274" i="26" s="1"/>
  <c r="I270" i="26"/>
  <c r="K270" i="26" s="1"/>
  <c r="I266" i="26"/>
  <c r="K266" i="26" s="1"/>
  <c r="I258" i="26"/>
  <c r="K258" i="26" s="1"/>
  <c r="K254" i="26"/>
  <c r="I250" i="26"/>
  <c r="K250" i="26" s="1"/>
  <c r="I242" i="26"/>
  <c r="K242" i="26" s="1"/>
  <c r="I234" i="26"/>
  <c r="K234" i="26" s="1"/>
  <c r="I230" i="26"/>
  <c r="K230" i="26" s="1"/>
  <c r="I222" i="26"/>
  <c r="K222" i="26" s="1"/>
  <c r="I218" i="26"/>
  <c r="K218" i="26" s="1"/>
  <c r="I214" i="26"/>
  <c r="K214" i="26" s="1"/>
  <c r="I210" i="26"/>
  <c r="K210" i="26" s="1"/>
  <c r="I206" i="26"/>
  <c r="K206" i="26" s="1"/>
  <c r="I202" i="26"/>
  <c r="K202" i="26"/>
  <c r="I198" i="26"/>
  <c r="K198" i="26" s="1"/>
  <c r="K190" i="26"/>
  <c r="I182" i="26"/>
  <c r="K182" i="26" s="1"/>
  <c r="I174" i="26"/>
  <c r="K174" i="26" s="1"/>
  <c r="I170" i="26"/>
  <c r="K170" i="26" s="1"/>
  <c r="I162" i="26"/>
  <c r="K162" i="26"/>
  <c r="I150" i="26"/>
  <c r="K150" i="26" s="1"/>
  <c r="I142" i="26"/>
  <c r="K142" i="26"/>
  <c r="I138" i="26"/>
  <c r="K138" i="26" s="1"/>
  <c r="I122" i="26"/>
  <c r="K122" i="26" s="1"/>
  <c r="I118" i="26"/>
  <c r="K118" i="26" s="1"/>
  <c r="I110" i="26"/>
  <c r="K110" i="26" s="1"/>
  <c r="I102" i="26"/>
  <c r="K102" i="26" s="1"/>
  <c r="I98" i="26"/>
  <c r="K98" i="26"/>
  <c r="I94" i="26"/>
  <c r="K94" i="26" s="1"/>
  <c r="I90" i="26"/>
  <c r="K90" i="26" s="1"/>
  <c r="I86" i="26"/>
  <c r="K86" i="26" s="1"/>
  <c r="K78" i="26"/>
  <c r="I70" i="26"/>
  <c r="K70" i="26" s="1"/>
  <c r="I66" i="26"/>
  <c r="K66" i="26"/>
  <c r="I54" i="26"/>
  <c r="K54" i="26" s="1"/>
  <c r="I50" i="26"/>
  <c r="K50" i="26" s="1"/>
  <c r="I46" i="26"/>
  <c r="K46" i="26"/>
  <c r="I38" i="26"/>
  <c r="K38" i="26" s="1"/>
  <c r="I34" i="26"/>
  <c r="K34" i="26" s="1"/>
  <c r="I26" i="26"/>
  <c r="K26" i="26"/>
  <c r="I22" i="26"/>
  <c r="K22" i="26" s="1"/>
  <c r="I18" i="26"/>
  <c r="K18" i="26"/>
  <c r="I10" i="26"/>
  <c r="K10" i="26" s="1"/>
  <c r="I589" i="26"/>
  <c r="K589" i="26" s="1"/>
  <c r="K581" i="26"/>
  <c r="K577" i="26"/>
  <c r="I569" i="26"/>
  <c r="K569" i="26" s="1"/>
  <c r="I561" i="26"/>
  <c r="K561" i="26" s="1"/>
  <c r="K549" i="26"/>
  <c r="I541" i="26"/>
  <c r="K541" i="26" s="1"/>
  <c r="K537" i="26"/>
  <c r="I533" i="26"/>
  <c r="K533" i="26" s="1"/>
  <c r="K501" i="26"/>
  <c r="I453" i="26"/>
  <c r="K453" i="26" s="1"/>
  <c r="I445" i="26"/>
  <c r="K445" i="26" s="1"/>
  <c r="I433" i="26"/>
  <c r="K433" i="26" s="1"/>
  <c r="I417" i="26"/>
  <c r="K417" i="26" s="1"/>
  <c r="I413" i="26"/>
  <c r="K413" i="26" s="1"/>
  <c r="I405" i="26"/>
  <c r="K405" i="26" s="1"/>
  <c r="I397" i="26"/>
  <c r="K397" i="26" s="1"/>
  <c r="I365" i="26"/>
  <c r="K365" i="26" s="1"/>
  <c r="I337" i="26"/>
  <c r="K337" i="26" s="1"/>
  <c r="I325" i="26"/>
  <c r="K325" i="26" s="1"/>
  <c r="I321" i="26"/>
  <c r="K321" i="26" s="1"/>
  <c r="I317" i="26"/>
  <c r="K317" i="26" s="1"/>
  <c r="I305" i="26"/>
  <c r="K305" i="26" s="1"/>
  <c r="I301" i="26"/>
  <c r="K301" i="26" s="1"/>
  <c r="I297" i="26"/>
  <c r="K297" i="26" s="1"/>
  <c r="I293" i="26"/>
  <c r="K293" i="26" s="1"/>
  <c r="I285" i="26"/>
  <c r="K285" i="26" s="1"/>
  <c r="I277" i="26"/>
  <c r="K277" i="26" s="1"/>
  <c r="I269" i="26"/>
  <c r="K269" i="26" s="1"/>
  <c r="I265" i="26"/>
  <c r="K265" i="26" s="1"/>
  <c r="I261" i="26"/>
  <c r="K261" i="26" s="1"/>
  <c r="I253" i="26"/>
  <c r="K253" i="26" s="1"/>
  <c r="I245" i="26"/>
  <c r="K245" i="26" s="1"/>
  <c r="I241" i="26"/>
  <c r="K241" i="26" s="1"/>
  <c r="I237" i="26"/>
  <c r="K237" i="26" s="1"/>
  <c r="I229" i="26"/>
  <c r="K229" i="26" s="1"/>
  <c r="I225" i="26"/>
  <c r="K225" i="26" s="1"/>
  <c r="I221" i="26"/>
  <c r="K221" i="26" s="1"/>
  <c r="K217" i="26"/>
  <c r="I213" i="26"/>
  <c r="K213" i="26" s="1"/>
  <c r="I209" i="26"/>
  <c r="K209" i="26" s="1"/>
  <c r="I205" i="26"/>
  <c r="K205" i="26" s="1"/>
  <c r="I197" i="26"/>
  <c r="K197" i="26" s="1"/>
  <c r="I193" i="26"/>
  <c r="K193" i="26" s="1"/>
  <c r="I185" i="26"/>
  <c r="K185" i="26"/>
  <c r="I173" i="26"/>
  <c r="K173" i="26" s="1"/>
  <c r="I169" i="26"/>
  <c r="K169" i="26" s="1"/>
  <c r="I165" i="26"/>
  <c r="K165" i="26" s="1"/>
  <c r="I161" i="26"/>
  <c r="K161" i="26" s="1"/>
  <c r="I157" i="26"/>
  <c r="K157" i="26" s="1"/>
  <c r="I153" i="26"/>
  <c r="K153" i="26" s="1"/>
  <c r="I145" i="26"/>
  <c r="K145" i="26" s="1"/>
  <c r="I141" i="26"/>
  <c r="K141" i="26" s="1"/>
  <c r="I133" i="26"/>
  <c r="K133" i="26" s="1"/>
  <c r="I129" i="26"/>
  <c r="K129" i="26"/>
  <c r="I125" i="26"/>
  <c r="K125" i="26" s="1"/>
  <c r="I105" i="26"/>
  <c r="K105" i="26"/>
  <c r="I101" i="26"/>
  <c r="K101" i="26" s="1"/>
  <c r="I93" i="26"/>
  <c r="K93" i="26" s="1"/>
  <c r="I89" i="26"/>
  <c r="K89" i="26"/>
  <c r="I85" i="26"/>
  <c r="K85" i="26" s="1"/>
  <c r="I81" i="26"/>
  <c r="K81" i="26" s="1"/>
  <c r="I69" i="26"/>
  <c r="K69" i="26"/>
  <c r="I61" i="26"/>
  <c r="K61" i="26" s="1"/>
  <c r="I57" i="26"/>
  <c r="K57" i="26" s="1"/>
  <c r="I53" i="26"/>
  <c r="K53" i="26" s="1"/>
  <c r="I37" i="26"/>
  <c r="K37" i="26" s="1"/>
  <c r="I25" i="26"/>
  <c r="K25" i="26"/>
  <c r="I21" i="26"/>
  <c r="K21" i="26" s="1"/>
  <c r="I17" i="26"/>
  <c r="K17" i="26" s="1"/>
  <c r="K11" i="26"/>
  <c r="B3" i="24"/>
  <c r="B3" i="23"/>
  <c r="B3" i="22"/>
  <c r="B3" i="19"/>
  <c r="B3" i="16"/>
  <c r="B3" i="12"/>
  <c r="B3" i="9"/>
  <c r="B3" i="7"/>
  <c r="D8" i="24"/>
  <c r="E8" i="24"/>
  <c r="G8" i="24"/>
  <c r="F7" i="24"/>
  <c r="E7" i="24"/>
  <c r="D7" i="24"/>
  <c r="C7" i="24"/>
  <c r="F9" i="24"/>
  <c r="F10" i="24"/>
  <c r="F11" i="24"/>
  <c r="F12" i="24"/>
  <c r="F13" i="24"/>
  <c r="F14" i="24"/>
  <c r="F15" i="24"/>
  <c r="F16" i="24"/>
  <c r="F17" i="24"/>
  <c r="F18" i="24"/>
  <c r="F19" i="24"/>
  <c r="F20" i="24"/>
  <c r="F21" i="24"/>
  <c r="F22" i="24"/>
  <c r="F8" i="24"/>
  <c r="C9" i="24"/>
  <c r="C10" i="24"/>
  <c r="C11" i="24"/>
  <c r="C12" i="24"/>
  <c r="C13" i="24"/>
  <c r="C14" i="24"/>
  <c r="C15" i="24"/>
  <c r="C16" i="24"/>
  <c r="C17" i="24"/>
  <c r="C18" i="24"/>
  <c r="C19" i="24"/>
  <c r="C20" i="24"/>
  <c r="C21" i="24"/>
  <c r="C22" i="24"/>
  <c r="E9" i="24"/>
  <c r="G9" i="24"/>
  <c r="E10" i="24"/>
  <c r="G10" i="24"/>
  <c r="E11" i="24"/>
  <c r="G11" i="24"/>
  <c r="E12" i="24"/>
  <c r="G12" i="24"/>
  <c r="E13" i="24"/>
  <c r="G13" i="24"/>
  <c r="E14" i="24"/>
  <c r="G14" i="24"/>
  <c r="E15" i="24"/>
  <c r="G15" i="24"/>
  <c r="E16" i="24"/>
  <c r="G16" i="24"/>
  <c r="E17" i="24"/>
  <c r="G17" i="24"/>
  <c r="E18" i="24"/>
  <c r="G18" i="24"/>
  <c r="E19" i="24"/>
  <c r="G19" i="24"/>
  <c r="E20" i="24"/>
  <c r="G20" i="24"/>
  <c r="E21" i="24"/>
  <c r="G21" i="24"/>
  <c r="E22" i="24"/>
  <c r="G22" i="24"/>
  <c r="D9" i="24"/>
  <c r="D10" i="24"/>
  <c r="D11" i="24"/>
  <c r="D12" i="24"/>
  <c r="D13" i="24"/>
  <c r="D14" i="24"/>
  <c r="D15" i="24"/>
  <c r="D16" i="24"/>
  <c r="D17" i="24"/>
  <c r="D18" i="24"/>
  <c r="D19" i="24"/>
  <c r="D20" i="24"/>
  <c r="D21" i="24"/>
  <c r="D22" i="24"/>
  <c r="D7" i="23"/>
  <c r="C7" i="23"/>
  <c r="F7" i="23"/>
  <c r="E7" i="23"/>
  <c r="B1" i="23"/>
  <c r="E23" i="23"/>
  <c r="F19" i="2"/>
  <c r="E23" i="24"/>
  <c r="G9" i="15"/>
  <c r="G8" i="15"/>
  <c r="G6" i="1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E399" i="22"/>
  <c r="E400" i="22"/>
  <c r="E401" i="22"/>
  <c r="E402" i="22"/>
  <c r="E403" i="22"/>
  <c r="E404" i="22"/>
  <c r="E405" i="22"/>
  <c r="E406" i="22"/>
  <c r="E407" i="22"/>
  <c r="E408" i="22"/>
  <c r="E409" i="22"/>
  <c r="E410" i="22"/>
  <c r="E411" i="22"/>
  <c r="E412" i="22"/>
  <c r="E413" i="22"/>
  <c r="E414" i="22"/>
  <c r="E415" i="22"/>
  <c r="E416" i="22"/>
  <c r="E417" i="22"/>
  <c r="E418" i="22"/>
  <c r="E419" i="22"/>
  <c r="E420" i="22"/>
  <c r="E421" i="22"/>
  <c r="E422" i="22"/>
  <c r="E423" i="22"/>
  <c r="E424" i="22"/>
  <c r="E425" i="22"/>
  <c r="E426" i="22"/>
  <c r="E427" i="22"/>
  <c r="E428" i="22"/>
  <c r="E429" i="22"/>
  <c r="E430" i="22"/>
  <c r="E431" i="22"/>
  <c r="E432" i="22"/>
  <c r="E433" i="22"/>
  <c r="E434" i="22"/>
  <c r="E435" i="22"/>
  <c r="E436" i="22"/>
  <c r="E437" i="22"/>
  <c r="E438" i="22"/>
  <c r="E439" i="22"/>
  <c r="E440" i="22"/>
  <c r="E441" i="22"/>
  <c r="E442" i="22"/>
  <c r="E443" i="22"/>
  <c r="E444" i="22"/>
  <c r="E445" i="22"/>
  <c r="E446" i="22"/>
  <c r="E447" i="22"/>
  <c r="E448" i="22"/>
  <c r="E449" i="22"/>
  <c r="E450" i="22"/>
  <c r="E451" i="22"/>
  <c r="E452" i="22"/>
  <c r="E453" i="22"/>
  <c r="E454" i="22"/>
  <c r="E455" i="22"/>
  <c r="E456" i="22"/>
  <c r="E457" i="22"/>
  <c r="E458" i="22"/>
  <c r="E459" i="22"/>
  <c r="E460" i="22"/>
  <c r="E461" i="22"/>
  <c r="E462" i="22"/>
  <c r="E463" i="22"/>
  <c r="E464" i="22"/>
  <c r="E465" i="22"/>
  <c r="E466" i="22"/>
  <c r="E467" i="22"/>
  <c r="E468" i="22"/>
  <c r="E469" i="22"/>
  <c r="E470" i="22"/>
  <c r="E471" i="22"/>
  <c r="E472" i="22"/>
  <c r="E473" i="22"/>
  <c r="E474" i="22"/>
  <c r="E475" i="22"/>
  <c r="E476" i="22"/>
  <c r="E477" i="22"/>
  <c r="E478" i="22"/>
  <c r="E479" i="22"/>
  <c r="E480" i="22"/>
  <c r="E481" i="22"/>
  <c r="E482" i="22"/>
  <c r="E483" i="22"/>
  <c r="E484" i="22"/>
  <c r="E485" i="22"/>
  <c r="E486" i="22"/>
  <c r="E487" i="22"/>
  <c r="E488" i="22"/>
  <c r="E489" i="22"/>
  <c r="E490" i="22"/>
  <c r="E491" i="22"/>
  <c r="E492" i="22"/>
  <c r="E493" i="22"/>
  <c r="E494" i="22"/>
  <c r="E495" i="22"/>
  <c r="E496" i="22"/>
  <c r="E497" i="22"/>
  <c r="E498" i="22"/>
  <c r="E499" i="22"/>
  <c r="E500" i="22"/>
  <c r="E501" i="22"/>
  <c r="E502" i="22"/>
  <c r="E503" i="22"/>
  <c r="E504" i="22"/>
  <c r="E505" i="22"/>
  <c r="E506" i="22"/>
  <c r="E507" i="22"/>
  <c r="E508" i="22"/>
  <c r="E509" i="22"/>
  <c r="E510" i="22"/>
  <c r="E511" i="22"/>
  <c r="E512" i="22"/>
  <c r="E513" i="22"/>
  <c r="E514" i="22"/>
  <c r="E515" i="22"/>
  <c r="E516" i="22"/>
  <c r="E517" i="22"/>
  <c r="E518" i="22"/>
  <c r="E519" i="22"/>
  <c r="E520" i="22"/>
  <c r="E521" i="22"/>
  <c r="E522" i="22"/>
  <c r="E523" i="22"/>
  <c r="E524" i="22"/>
  <c r="E525" i="22"/>
  <c r="E526" i="22"/>
  <c r="E527" i="22"/>
  <c r="E528" i="22"/>
  <c r="E529" i="22"/>
  <c r="E530" i="22"/>
  <c r="E531" i="22"/>
  <c r="E532" i="22"/>
  <c r="E533" i="22"/>
  <c r="E534" i="22"/>
  <c r="E535" i="22"/>
  <c r="E536" i="22"/>
  <c r="E537" i="22"/>
  <c r="E538" i="22"/>
  <c r="E539" i="22"/>
  <c r="E540" i="22"/>
  <c r="E541" i="22"/>
  <c r="E542" i="22"/>
  <c r="E543" i="22"/>
  <c r="E544" i="22"/>
  <c r="E545" i="22"/>
  <c r="E546" i="22"/>
  <c r="E547" i="22"/>
  <c r="E548" i="22"/>
  <c r="E549" i="22"/>
  <c r="E550" i="22"/>
  <c r="E551" i="22"/>
  <c r="E552" i="22"/>
  <c r="E553" i="22"/>
  <c r="E554" i="22"/>
  <c r="E555" i="22"/>
  <c r="E556" i="22"/>
  <c r="E557" i="22"/>
  <c r="E558" i="22"/>
  <c r="E559" i="22"/>
  <c r="E560" i="22"/>
  <c r="E561" i="22"/>
  <c r="E562" i="22"/>
  <c r="E563" i="22"/>
  <c r="E564" i="22"/>
  <c r="E565" i="22"/>
  <c r="E566" i="22"/>
  <c r="E567" i="22"/>
  <c r="E568" i="22"/>
  <c r="E569" i="22"/>
  <c r="E570" i="22"/>
  <c r="E571" i="22"/>
  <c r="E572" i="22"/>
  <c r="E573" i="22"/>
  <c r="E574" i="22"/>
  <c r="E575" i="22"/>
  <c r="E576" i="22"/>
  <c r="E577" i="22"/>
  <c r="E578" i="22"/>
  <c r="E579" i="22"/>
  <c r="E580" i="22"/>
  <c r="E581" i="22"/>
  <c r="E582" i="22"/>
  <c r="E583" i="22"/>
  <c r="E584" i="22"/>
  <c r="E585" i="22"/>
  <c r="E586" i="22"/>
  <c r="E587" i="22"/>
  <c r="E588" i="22"/>
  <c r="E589" i="22"/>
  <c r="E590" i="22"/>
  <c r="E591" i="22"/>
  <c r="E592" i="22"/>
  <c r="E593" i="22"/>
  <c r="E594" i="22"/>
  <c r="E595" i="22"/>
  <c r="E596" i="22"/>
  <c r="E597" i="22"/>
  <c r="E598" i="22"/>
  <c r="E599" i="22"/>
  <c r="E600" i="22"/>
  <c r="E601" i="22"/>
  <c r="E602" i="22"/>
  <c r="E603" i="22"/>
  <c r="E604" i="22"/>
  <c r="E605" i="22"/>
  <c r="E606" i="22"/>
  <c r="E607" i="22"/>
  <c r="L10" i="22"/>
  <c r="L11" i="22"/>
  <c r="L12" i="22"/>
  <c r="L13" i="22"/>
  <c r="L14" i="22"/>
  <c r="L15" i="22"/>
  <c r="O15" i="22"/>
  <c r="L16" i="22"/>
  <c r="O16" i="22"/>
  <c r="L17" i="22"/>
  <c r="L18" i="22"/>
  <c r="L19" i="22"/>
  <c r="O19" i="22"/>
  <c r="L20" i="22"/>
  <c r="O20" i="22"/>
  <c r="L21" i="22"/>
  <c r="L22" i="22"/>
  <c r="L23" i="22"/>
  <c r="L24" i="22"/>
  <c r="O24" i="22"/>
  <c r="L25" i="22"/>
  <c r="L26" i="22"/>
  <c r="L27" i="22"/>
  <c r="O27" i="22"/>
  <c r="L28" i="22"/>
  <c r="L29" i="22"/>
  <c r="L30" i="22"/>
  <c r="L31" i="22"/>
  <c r="L32" i="22"/>
  <c r="O32" i="22"/>
  <c r="L33" i="22"/>
  <c r="L34" i="22"/>
  <c r="L35" i="22"/>
  <c r="O35" i="22"/>
  <c r="L36" i="22"/>
  <c r="O36" i="22"/>
  <c r="L37" i="22"/>
  <c r="L38" i="22"/>
  <c r="L39" i="22"/>
  <c r="O39" i="22"/>
  <c r="L40" i="22"/>
  <c r="O40" i="22"/>
  <c r="L41" i="22"/>
  <c r="L42" i="22"/>
  <c r="L43" i="22"/>
  <c r="O43" i="22"/>
  <c r="L44" i="22"/>
  <c r="L45" i="22"/>
  <c r="L46" i="22"/>
  <c r="L47" i="22"/>
  <c r="O47" i="22"/>
  <c r="L48" i="22"/>
  <c r="O48" i="22"/>
  <c r="L49" i="22"/>
  <c r="L50" i="22"/>
  <c r="L51" i="22"/>
  <c r="O51" i="22"/>
  <c r="L52" i="22"/>
  <c r="O52" i="22"/>
  <c r="L53" i="22"/>
  <c r="L54" i="22"/>
  <c r="L55" i="22"/>
  <c r="O55" i="22"/>
  <c r="L56" i="22"/>
  <c r="O56" i="22"/>
  <c r="L57" i="22"/>
  <c r="L58" i="22"/>
  <c r="L59" i="22"/>
  <c r="O59" i="22"/>
  <c r="L60" i="22"/>
  <c r="L61" i="22"/>
  <c r="L62" i="22"/>
  <c r="L63" i="22"/>
  <c r="O63" i="22"/>
  <c r="L64" i="22"/>
  <c r="O64" i="22"/>
  <c r="L65" i="22"/>
  <c r="L66" i="22"/>
  <c r="L67" i="22"/>
  <c r="O67" i="22"/>
  <c r="L68" i="22"/>
  <c r="O68" i="22"/>
  <c r="L69" i="22"/>
  <c r="L70" i="22"/>
  <c r="L71" i="22"/>
  <c r="O71" i="22"/>
  <c r="L72" i="22"/>
  <c r="O72" i="22" s="1"/>
  <c r="P72" i="22" s="1"/>
  <c r="L73" i="22"/>
  <c r="L74" i="22"/>
  <c r="L75" i="22"/>
  <c r="O75" i="22"/>
  <c r="L76" i="22"/>
  <c r="L77" i="22"/>
  <c r="L78" i="22"/>
  <c r="L79" i="22"/>
  <c r="O79" i="22"/>
  <c r="L80" i="22"/>
  <c r="O80" i="22"/>
  <c r="L81" i="22"/>
  <c r="L82" i="22"/>
  <c r="L83" i="22"/>
  <c r="O83" i="22"/>
  <c r="L84" i="22"/>
  <c r="L85" i="22"/>
  <c r="L86" i="22"/>
  <c r="O86" i="22" s="1"/>
  <c r="L87" i="22"/>
  <c r="M87" i="22" s="1"/>
  <c r="L88" i="22"/>
  <c r="O88" i="22" s="1"/>
  <c r="P88" i="22" s="1"/>
  <c r="L89" i="22"/>
  <c r="L90" i="22"/>
  <c r="L91" i="22"/>
  <c r="O91" i="22"/>
  <c r="L92" i="22"/>
  <c r="O92" i="22" s="1"/>
  <c r="P92" i="22" s="1"/>
  <c r="L93" i="22"/>
  <c r="L94" i="22"/>
  <c r="M94" i="22" s="1"/>
  <c r="L95" i="22"/>
  <c r="O95" i="22" s="1"/>
  <c r="P95" i="22" s="1"/>
  <c r="L96" i="22"/>
  <c r="O96" i="22"/>
  <c r="L97" i="22"/>
  <c r="L98" i="22"/>
  <c r="L99" i="22"/>
  <c r="O99" i="22" s="1"/>
  <c r="P99" i="22" s="1"/>
  <c r="L100" i="22"/>
  <c r="O100" i="22" s="1"/>
  <c r="P100" i="22" s="1"/>
  <c r="L101" i="22"/>
  <c r="L102" i="22"/>
  <c r="L103" i="22"/>
  <c r="O103" i="22"/>
  <c r="L104" i="22"/>
  <c r="M104" i="22" s="1"/>
  <c r="L105" i="22"/>
  <c r="M105" i="22" s="1"/>
  <c r="L106" i="22"/>
  <c r="L107" i="22"/>
  <c r="O107" i="22"/>
  <c r="L108" i="22"/>
  <c r="L109" i="22"/>
  <c r="O109" i="22" s="1"/>
  <c r="P109" i="22" s="1"/>
  <c r="L110" i="22"/>
  <c r="O110" i="22" s="1"/>
  <c r="P110" i="22" s="1"/>
  <c r="L111" i="22"/>
  <c r="O111" i="22"/>
  <c r="P111" i="22" s="1"/>
  <c r="L112" i="22"/>
  <c r="L113" i="22"/>
  <c r="L114" i="22"/>
  <c r="L115" i="22"/>
  <c r="O115" i="22"/>
  <c r="P115" i="22" s="1"/>
  <c r="L116" i="22"/>
  <c r="O116" i="22" s="1"/>
  <c r="L117" i="22"/>
  <c r="L118" i="22"/>
  <c r="L119" i="22"/>
  <c r="O119" i="22" s="1"/>
  <c r="P119" i="22" s="1"/>
  <c r="L120" i="22"/>
  <c r="L121" i="22"/>
  <c r="O121" i="22" s="1"/>
  <c r="P121" i="22" s="1"/>
  <c r="L122" i="22"/>
  <c r="M122" i="22" s="1"/>
  <c r="L123" i="22"/>
  <c r="L124" i="22"/>
  <c r="O124" i="22" s="1"/>
  <c r="L125" i="22"/>
  <c r="O125" i="22" s="1"/>
  <c r="P125" i="22" s="1"/>
  <c r="L126" i="22"/>
  <c r="L127" i="22"/>
  <c r="O127" i="22"/>
  <c r="L128" i="22"/>
  <c r="M128" i="22" s="1"/>
  <c r="L129" i="22"/>
  <c r="L130" i="22"/>
  <c r="O130" i="22" s="1"/>
  <c r="P130" i="22" s="1"/>
  <c r="L131" i="22"/>
  <c r="O131" i="22"/>
  <c r="L132" i="22"/>
  <c r="O132" i="22" s="1"/>
  <c r="L133" i="22"/>
  <c r="O133" i="22" s="1"/>
  <c r="P133" i="22" s="1"/>
  <c r="L134" i="22"/>
  <c r="O134" i="22" s="1"/>
  <c r="P134" i="22" s="1"/>
  <c r="L135" i="22"/>
  <c r="O135" i="22"/>
  <c r="L136" i="22"/>
  <c r="O136" i="22"/>
  <c r="L137" i="22"/>
  <c r="L138" i="22"/>
  <c r="L139" i="22"/>
  <c r="M139" i="22" s="1"/>
  <c r="O139" i="22"/>
  <c r="P139" i="22" s="1"/>
  <c r="L140" i="22"/>
  <c r="O140" i="22"/>
  <c r="L141" i="22"/>
  <c r="L142" i="22"/>
  <c r="O142" i="22" s="1"/>
  <c r="P142" i="22" s="1"/>
  <c r="L143" i="22"/>
  <c r="O143" i="22" s="1"/>
  <c r="P143" i="22" s="1"/>
  <c r="L144" i="22"/>
  <c r="L145" i="22"/>
  <c r="O145" i="22" s="1"/>
  <c r="P145" i="22" s="1"/>
  <c r="L146" i="22"/>
  <c r="L147" i="22"/>
  <c r="O147" i="22" s="1"/>
  <c r="L148" i="22"/>
  <c r="O148" i="22" s="1"/>
  <c r="P148" i="22" s="1"/>
  <c r="L149" i="22"/>
  <c r="L150" i="22"/>
  <c r="L151" i="22"/>
  <c r="O151" i="22" s="1"/>
  <c r="P151" i="22" s="1"/>
  <c r="L152" i="22"/>
  <c r="M152" i="22" s="1"/>
  <c r="L153" i="22"/>
  <c r="L154" i="22"/>
  <c r="O154" i="22" s="1"/>
  <c r="P154" i="22" s="1"/>
  <c r="L155" i="22"/>
  <c r="O155" i="22" s="1"/>
  <c r="L156" i="22"/>
  <c r="M156" i="22" s="1"/>
  <c r="O156" i="22"/>
  <c r="P156" i="22" s="1"/>
  <c r="L157" i="22"/>
  <c r="L158" i="22"/>
  <c r="O158" i="22" s="1"/>
  <c r="L159" i="22"/>
  <c r="O159" i="22"/>
  <c r="L160" i="22"/>
  <c r="L161" i="22"/>
  <c r="L162" i="22"/>
  <c r="O162" i="22" s="1"/>
  <c r="L163" i="22"/>
  <c r="M163" i="22" s="1"/>
  <c r="L164" i="22"/>
  <c r="L165" i="22"/>
  <c r="L166" i="22"/>
  <c r="O166" i="22" s="1"/>
  <c r="L167" i="22"/>
  <c r="O167" i="22" s="1"/>
  <c r="L168" i="22"/>
  <c r="M168" i="22" s="1"/>
  <c r="O168" i="22"/>
  <c r="P168" i="22" s="1"/>
  <c r="L169" i="22"/>
  <c r="L170" i="22"/>
  <c r="O170" i="22" s="1"/>
  <c r="L171" i="22"/>
  <c r="O171" i="22"/>
  <c r="L172" i="22"/>
  <c r="O172" i="22" s="1"/>
  <c r="P172" i="22" s="1"/>
  <c r="L173" i="22"/>
  <c r="O173" i="22" s="1"/>
  <c r="P173" i="22" s="1"/>
  <c r="L174" i="22"/>
  <c r="M174" i="22" s="1"/>
  <c r="L175" i="22"/>
  <c r="O175" i="22"/>
  <c r="P175" i="22" s="1"/>
  <c r="L176" i="22"/>
  <c r="L177" i="22"/>
  <c r="L178" i="22"/>
  <c r="L179" i="22"/>
  <c r="O179" i="22"/>
  <c r="L180" i="22"/>
  <c r="M180" i="22" s="1"/>
  <c r="L181" i="22"/>
  <c r="L182" i="22"/>
  <c r="L183" i="22"/>
  <c r="O183" i="22" s="1"/>
  <c r="P183" i="22" s="1"/>
  <c r="L184" i="22"/>
  <c r="L185" i="22"/>
  <c r="L186" i="22"/>
  <c r="O186" i="22" s="1"/>
  <c r="L187" i="22"/>
  <c r="O187" i="22" s="1"/>
  <c r="L188" i="22"/>
  <c r="O188" i="22" s="1"/>
  <c r="P188" i="22" s="1"/>
  <c r="L189" i="22"/>
  <c r="L190" i="22"/>
  <c r="O190" i="22" s="1"/>
  <c r="L191" i="22"/>
  <c r="O191" i="22" s="1"/>
  <c r="P191" i="22" s="1"/>
  <c r="L192" i="22"/>
  <c r="M192" i="22" s="1"/>
  <c r="O192" i="22"/>
  <c r="P192" i="22" s="1"/>
  <c r="L193" i="22"/>
  <c r="L194" i="22"/>
  <c r="O194" i="22" s="1"/>
  <c r="P194" i="22" s="1"/>
  <c r="L195" i="22"/>
  <c r="L196" i="22"/>
  <c r="O196" i="22" s="1"/>
  <c r="P196" i="22" s="1"/>
  <c r="L197" i="22"/>
  <c r="L198" i="22"/>
  <c r="L199" i="22"/>
  <c r="M199" i="22" s="1"/>
  <c r="O199" i="22"/>
  <c r="P199" i="22" s="1"/>
  <c r="L200" i="22"/>
  <c r="L201" i="22"/>
  <c r="O201" i="22" s="1"/>
  <c r="L202" i="22"/>
  <c r="L203" i="22"/>
  <c r="O203" i="22" s="1"/>
  <c r="L204" i="22"/>
  <c r="L205" i="22"/>
  <c r="O205" i="22" s="1"/>
  <c r="L206" i="22"/>
  <c r="M206" i="22" s="1"/>
  <c r="L207" i="22"/>
  <c r="L208" i="22"/>
  <c r="O208" i="22" s="1"/>
  <c r="P208" i="22" s="1"/>
  <c r="L209" i="22"/>
  <c r="L210" i="22"/>
  <c r="L211" i="22"/>
  <c r="O211" i="22" s="1"/>
  <c r="P211" i="22" s="1"/>
  <c r="L212" i="22"/>
  <c r="L213" i="22"/>
  <c r="L214" i="22"/>
  <c r="L215" i="22"/>
  <c r="O215" i="22"/>
  <c r="L216" i="22"/>
  <c r="O216" i="22"/>
  <c r="L217" i="22"/>
  <c r="L218" i="22"/>
  <c r="L219" i="22"/>
  <c r="O219" i="22"/>
  <c r="L220" i="22"/>
  <c r="L221" i="22"/>
  <c r="L222" i="22"/>
  <c r="L223" i="22"/>
  <c r="L224" i="22"/>
  <c r="O224" i="22" s="1"/>
  <c r="P224" i="22" s="1"/>
  <c r="L225" i="22"/>
  <c r="L226" i="22"/>
  <c r="L227" i="22"/>
  <c r="O227" i="22" s="1"/>
  <c r="P227" i="22" s="1"/>
  <c r="L228" i="22"/>
  <c r="L229" i="22"/>
  <c r="L230" i="22"/>
  <c r="O230" i="22" s="1"/>
  <c r="L231" i="22"/>
  <c r="O231" i="22" s="1"/>
  <c r="P231" i="22" s="1"/>
  <c r="L232" i="22"/>
  <c r="O232" i="22"/>
  <c r="L233" i="22"/>
  <c r="L234" i="22"/>
  <c r="L235" i="22"/>
  <c r="O235" i="22"/>
  <c r="P235" i="22" s="1"/>
  <c r="L236" i="22"/>
  <c r="O236" i="22" s="1"/>
  <c r="P236" i="22" s="1"/>
  <c r="L237" i="22"/>
  <c r="L238" i="22"/>
  <c r="L239" i="22"/>
  <c r="O239" i="22"/>
  <c r="L240" i="22"/>
  <c r="O240" i="22"/>
  <c r="P240" i="22" s="1"/>
  <c r="L241" i="22"/>
  <c r="O241" i="22" s="1"/>
  <c r="L242" i="22"/>
  <c r="L243" i="22"/>
  <c r="O243" i="22"/>
  <c r="L244" i="22"/>
  <c r="O244" i="22"/>
  <c r="L245" i="22"/>
  <c r="L246" i="22"/>
  <c r="L247" i="22"/>
  <c r="O247" i="22" s="1"/>
  <c r="P247" i="22" s="1"/>
  <c r="L248" i="22"/>
  <c r="O248" i="22"/>
  <c r="L249" i="22"/>
  <c r="L250" i="22"/>
  <c r="L251" i="22"/>
  <c r="O251" i="22"/>
  <c r="L252" i="22"/>
  <c r="O252" i="22" s="1"/>
  <c r="L253" i="22"/>
  <c r="L254" i="22"/>
  <c r="L255" i="22"/>
  <c r="O255" i="22"/>
  <c r="L256" i="22"/>
  <c r="O256" i="22"/>
  <c r="P256" i="22" s="1"/>
  <c r="L257" i="22"/>
  <c r="O257" i="22" s="1"/>
  <c r="L258" i="22"/>
  <c r="L259" i="22"/>
  <c r="O259" i="22"/>
  <c r="L260" i="22"/>
  <c r="L261" i="22"/>
  <c r="L262" i="22"/>
  <c r="L263" i="22"/>
  <c r="M263" i="22" s="1"/>
  <c r="O263" i="22"/>
  <c r="P263" i="22" s="1"/>
  <c r="L264" i="22"/>
  <c r="O264" i="22"/>
  <c r="L265" i="22"/>
  <c r="L266" i="22"/>
  <c r="L267" i="22"/>
  <c r="O267" i="22"/>
  <c r="P267" i="22" s="1"/>
  <c r="L268" i="22"/>
  <c r="O268" i="22"/>
  <c r="P268" i="22" s="1"/>
  <c r="L269" i="22"/>
  <c r="L270" i="22"/>
  <c r="L271" i="22"/>
  <c r="O271" i="22" s="1"/>
  <c r="P271" i="22" s="1"/>
  <c r="L272" i="22"/>
  <c r="O272" i="22" s="1"/>
  <c r="P272" i="22" s="1"/>
  <c r="L273" i="22"/>
  <c r="O273" i="22" s="1"/>
  <c r="L274" i="22"/>
  <c r="O274" i="22" s="1"/>
  <c r="P274" i="22" s="1"/>
  <c r="L275" i="22"/>
  <c r="O275" i="22"/>
  <c r="L276" i="22"/>
  <c r="O276" i="22" s="1"/>
  <c r="L277" i="22"/>
  <c r="L278" i="22"/>
  <c r="L279" i="22"/>
  <c r="O279" i="22"/>
  <c r="L280" i="22"/>
  <c r="O280" i="22"/>
  <c r="L281" i="22"/>
  <c r="L282" i="22"/>
  <c r="L283" i="22"/>
  <c r="O283" i="22" s="1"/>
  <c r="P283" i="22" s="1"/>
  <c r="L284" i="22"/>
  <c r="M284" i="22" s="1"/>
  <c r="L285" i="22"/>
  <c r="M285" i="22" s="1"/>
  <c r="L286" i="22"/>
  <c r="L287" i="22"/>
  <c r="O287" i="22"/>
  <c r="L288" i="22"/>
  <c r="O288" i="22"/>
  <c r="L289" i="22"/>
  <c r="L290" i="22"/>
  <c r="M290" i="22" s="1"/>
  <c r="L291" i="22"/>
  <c r="O291" i="22" s="1"/>
  <c r="P291" i="22" s="1"/>
  <c r="L292" i="22"/>
  <c r="O292" i="22"/>
  <c r="L293" i="22"/>
  <c r="L294" i="22"/>
  <c r="L295" i="22"/>
  <c r="L296" i="22"/>
  <c r="O296" i="22"/>
  <c r="L297" i="22"/>
  <c r="L298" i="22"/>
  <c r="L299" i="22"/>
  <c r="O299" i="22" s="1"/>
  <c r="P299" i="22" s="1"/>
  <c r="L300" i="22"/>
  <c r="O300" i="22" s="1"/>
  <c r="P300" i="22" s="1"/>
  <c r="L301" i="22"/>
  <c r="O301" i="22" s="1"/>
  <c r="L302" i="22"/>
  <c r="M302" i="22" s="1"/>
  <c r="L303" i="22"/>
  <c r="L304" i="22"/>
  <c r="L305" i="22"/>
  <c r="L306" i="22"/>
  <c r="L307" i="22"/>
  <c r="O307" i="22" s="1"/>
  <c r="P307" i="22" s="1"/>
  <c r="L308" i="22"/>
  <c r="O308" i="22"/>
  <c r="L309" i="22"/>
  <c r="L310" i="22"/>
  <c r="L311" i="22"/>
  <c r="O311" i="22" s="1"/>
  <c r="L312" i="22"/>
  <c r="O312" i="22" s="1"/>
  <c r="L313" i="22"/>
  <c r="O313" i="22" s="1"/>
  <c r="L314" i="22"/>
  <c r="M314" i="22" s="1"/>
  <c r="L315" i="22"/>
  <c r="O315" i="22" s="1"/>
  <c r="P315" i="22" s="1"/>
  <c r="L316" i="22"/>
  <c r="O316" i="22" s="1"/>
  <c r="P316" i="22" s="1"/>
  <c r="L317" i="22"/>
  <c r="L318" i="22"/>
  <c r="L319" i="22"/>
  <c r="M319" i="22" s="1"/>
  <c r="O319" i="22"/>
  <c r="P319" i="22" s="1"/>
  <c r="L320" i="22"/>
  <c r="L321" i="22"/>
  <c r="L322" i="22"/>
  <c r="L323" i="22"/>
  <c r="L324" i="22"/>
  <c r="O324" i="22" s="1"/>
  <c r="P324" i="22" s="1"/>
  <c r="L325" i="22"/>
  <c r="O325" i="22" s="1"/>
  <c r="P325" i="22" s="1"/>
  <c r="L326" i="22"/>
  <c r="M326" i="22" s="1"/>
  <c r="L327" i="22"/>
  <c r="O327" i="22"/>
  <c r="L328" i="22"/>
  <c r="O328" i="22" s="1"/>
  <c r="P328" i="22" s="1"/>
  <c r="L329" i="22"/>
  <c r="L330" i="22"/>
  <c r="L331" i="22"/>
  <c r="M331" i="22" s="1"/>
  <c r="O331" i="22"/>
  <c r="P331" i="22" s="1"/>
  <c r="L332" i="22"/>
  <c r="L333" i="22"/>
  <c r="L334" i="22"/>
  <c r="L335" i="22"/>
  <c r="L336" i="22"/>
  <c r="O336" i="22" s="1"/>
  <c r="L337" i="22"/>
  <c r="M337" i="22" s="1"/>
  <c r="L338" i="22"/>
  <c r="L339" i="22"/>
  <c r="O339" i="22" s="1"/>
  <c r="P339" i="22" s="1"/>
  <c r="L340" i="22"/>
  <c r="O340" i="22" s="1"/>
  <c r="L341" i="22"/>
  <c r="L342" i="22"/>
  <c r="L343" i="22"/>
  <c r="O343" i="22"/>
  <c r="L344" i="22"/>
  <c r="O344" i="22" s="1"/>
  <c r="L345" i="22"/>
  <c r="L346" i="22"/>
  <c r="L347" i="22"/>
  <c r="O347" i="22" s="1"/>
  <c r="L348" i="22"/>
  <c r="O348" i="22"/>
  <c r="L349" i="22"/>
  <c r="L350" i="22"/>
  <c r="L351" i="22"/>
  <c r="O351" i="22" s="1"/>
  <c r="L352" i="22"/>
  <c r="O352" i="22" s="1"/>
  <c r="L353" i="22"/>
  <c r="M353" i="22" s="1"/>
  <c r="L354" i="22"/>
  <c r="L355" i="22"/>
  <c r="L356" i="22"/>
  <c r="O356" i="22"/>
  <c r="P356" i="22" s="1"/>
  <c r="L357" i="22"/>
  <c r="L358" i="22"/>
  <c r="L359" i="22"/>
  <c r="O359" i="22"/>
  <c r="L360" i="22"/>
  <c r="M360" i="22" s="1"/>
  <c r="L361" i="22"/>
  <c r="L362" i="22"/>
  <c r="L363" i="22"/>
  <c r="O363" i="22" s="1"/>
  <c r="L364" i="22"/>
  <c r="O364" i="22" s="1"/>
  <c r="L365" i="22"/>
  <c r="O365" i="22" s="1"/>
  <c r="L366" i="22"/>
  <c r="O366" i="22" s="1"/>
  <c r="L367" i="22"/>
  <c r="O367" i="22"/>
  <c r="L368" i="22"/>
  <c r="O368" i="22" s="1"/>
  <c r="P368" i="22" s="1"/>
  <c r="L369" i="22"/>
  <c r="L370" i="22"/>
  <c r="L371" i="22"/>
  <c r="O371" i="22"/>
  <c r="P371" i="22" s="1"/>
  <c r="L372" i="22"/>
  <c r="O372" i="22"/>
  <c r="L373" i="22"/>
  <c r="L374" i="22"/>
  <c r="L375" i="22"/>
  <c r="O375" i="22" s="1"/>
  <c r="P375" i="22" s="1"/>
  <c r="L376" i="22"/>
  <c r="O376" i="22"/>
  <c r="P376" i="22" s="1"/>
  <c r="L377" i="22"/>
  <c r="L378" i="22"/>
  <c r="L379" i="22"/>
  <c r="O379" i="22" s="1"/>
  <c r="P379" i="22" s="1"/>
  <c r="L380" i="22"/>
  <c r="O380" i="22" s="1"/>
  <c r="P380" i="22" s="1"/>
  <c r="L381" i="22"/>
  <c r="M381" i="22" s="1"/>
  <c r="L382" i="22"/>
  <c r="M382" i="22" s="1"/>
  <c r="L383" i="22"/>
  <c r="O383" i="22" s="1"/>
  <c r="P383" i="22" s="1"/>
  <c r="L384" i="22"/>
  <c r="O384" i="22" s="1"/>
  <c r="L385" i="22"/>
  <c r="L386" i="22"/>
  <c r="L387" i="22"/>
  <c r="O387" i="22" s="1"/>
  <c r="P387" i="22" s="1"/>
  <c r="L388" i="22"/>
  <c r="O388" i="22" s="1"/>
  <c r="P388" i="22" s="1"/>
  <c r="L389" i="22"/>
  <c r="L390" i="22"/>
  <c r="L391" i="22"/>
  <c r="O391" i="22"/>
  <c r="L392" i="22"/>
  <c r="O392" i="22"/>
  <c r="L393" i="22"/>
  <c r="O393" i="22" s="1"/>
  <c r="L394" i="22"/>
  <c r="L395" i="22"/>
  <c r="O395" i="22"/>
  <c r="L396" i="22"/>
  <c r="O396" i="22"/>
  <c r="L397" i="22"/>
  <c r="L398" i="22"/>
  <c r="M398" i="22" s="1"/>
  <c r="L399" i="22"/>
  <c r="O399" i="22" s="1"/>
  <c r="L400" i="22"/>
  <c r="O400" i="22"/>
  <c r="L401" i="22"/>
  <c r="L402" i="22"/>
  <c r="L403" i="22"/>
  <c r="L404" i="22"/>
  <c r="O404" i="22"/>
  <c r="L405" i="22"/>
  <c r="L406" i="22"/>
  <c r="L407" i="22"/>
  <c r="O407" i="22" s="1"/>
  <c r="P407" i="22" s="1"/>
  <c r="L408" i="22"/>
  <c r="L409" i="22"/>
  <c r="L410" i="22"/>
  <c r="M410" i="22" s="1"/>
  <c r="L411" i="22"/>
  <c r="O411" i="22" s="1"/>
  <c r="P411" i="22" s="1"/>
  <c r="L412" i="22"/>
  <c r="L413" i="22"/>
  <c r="L414" i="22"/>
  <c r="L415" i="22"/>
  <c r="L416" i="22"/>
  <c r="O416" i="22"/>
  <c r="P416" i="22" s="1"/>
  <c r="L417" i="22"/>
  <c r="M417" i="22" s="1"/>
  <c r="L418" i="22"/>
  <c r="L419" i="22"/>
  <c r="O419" i="22"/>
  <c r="L420" i="22"/>
  <c r="O420" i="22"/>
  <c r="L421" i="22"/>
  <c r="L422" i="22"/>
  <c r="O422" i="22" s="1"/>
  <c r="P422" i="22" s="1"/>
  <c r="L423" i="22"/>
  <c r="O423" i="22" s="1"/>
  <c r="P423" i="22" s="1"/>
  <c r="L424" i="22"/>
  <c r="L425" i="22"/>
  <c r="L426" i="22"/>
  <c r="L427" i="22"/>
  <c r="O427" i="22" s="1"/>
  <c r="P427" i="22" s="1"/>
  <c r="L428" i="22"/>
  <c r="M428" i="22" s="1"/>
  <c r="O428" i="22"/>
  <c r="P428" i="22" s="1"/>
  <c r="L429" i="22"/>
  <c r="L430" i="22"/>
  <c r="L431" i="22"/>
  <c r="O431" i="22" s="1"/>
  <c r="P431" i="22" s="1"/>
  <c r="L432" i="22"/>
  <c r="O432" i="22" s="1"/>
  <c r="P432" i="22" s="1"/>
  <c r="L433" i="22"/>
  <c r="O433" i="22" s="1"/>
  <c r="L434" i="22"/>
  <c r="L435" i="22"/>
  <c r="O435" i="22" s="1"/>
  <c r="L436" i="22"/>
  <c r="O436" i="22" s="1"/>
  <c r="L437" i="22"/>
  <c r="L438" i="22"/>
  <c r="L439" i="22"/>
  <c r="O439" i="22"/>
  <c r="L440" i="22"/>
  <c r="O440" i="22" s="1"/>
  <c r="L441" i="22"/>
  <c r="L442" i="22"/>
  <c r="L443" i="22"/>
  <c r="O443" i="22" s="1"/>
  <c r="P443" i="22" s="1"/>
  <c r="L444" i="22"/>
  <c r="O444" i="22"/>
  <c r="P444" i="22" s="1"/>
  <c r="L445" i="22"/>
  <c r="L446" i="22"/>
  <c r="L447" i="22"/>
  <c r="O447" i="22" s="1"/>
  <c r="P447" i="22" s="1"/>
  <c r="L448" i="22"/>
  <c r="L449" i="22"/>
  <c r="L450" i="22"/>
  <c r="L451" i="22"/>
  <c r="O451" i="22" s="1"/>
  <c r="P451" i="22" s="1"/>
  <c r="L452" i="22"/>
  <c r="O452" i="22" s="1"/>
  <c r="L453" i="22"/>
  <c r="L454" i="22"/>
  <c r="L455" i="22"/>
  <c r="O455" i="22"/>
  <c r="L456" i="22"/>
  <c r="O456" i="22"/>
  <c r="P456" i="22" s="1"/>
  <c r="L457" i="22"/>
  <c r="O457" i="22" s="1"/>
  <c r="P457" i="22" s="1"/>
  <c r="L458" i="22"/>
  <c r="L459" i="22"/>
  <c r="O459" i="22"/>
  <c r="L460" i="22"/>
  <c r="O460" i="22"/>
  <c r="L461" i="22"/>
  <c r="L462" i="22"/>
  <c r="O462" i="22" s="1"/>
  <c r="P462" i="22" s="1"/>
  <c r="L463" i="22"/>
  <c r="O463" i="22" s="1"/>
  <c r="L464" i="22"/>
  <c r="O464" i="22"/>
  <c r="L465" i="22"/>
  <c r="L466" i="22"/>
  <c r="L467" i="22"/>
  <c r="O467" i="22"/>
  <c r="L468" i="22"/>
  <c r="M468" i="22" s="1"/>
  <c r="L469" i="22"/>
  <c r="L470" i="22"/>
  <c r="L471" i="22"/>
  <c r="O471" i="22"/>
  <c r="L472" i="22"/>
  <c r="O472" i="22"/>
  <c r="L473" i="22"/>
  <c r="O473" i="22" s="1"/>
  <c r="P473" i="22" s="1"/>
  <c r="L474" i="22"/>
  <c r="L475" i="22"/>
  <c r="O475" i="22"/>
  <c r="L476" i="22"/>
  <c r="L477" i="22"/>
  <c r="L478" i="22"/>
  <c r="L479" i="22"/>
  <c r="M479" i="22" s="1"/>
  <c r="O479" i="22"/>
  <c r="P479" i="22" s="1"/>
  <c r="L480" i="22"/>
  <c r="O480" i="22"/>
  <c r="L481" i="22"/>
  <c r="L482" i="22"/>
  <c r="L483" i="22"/>
  <c r="L484" i="22"/>
  <c r="L485" i="22"/>
  <c r="O485" i="22" s="1"/>
  <c r="L486" i="22"/>
  <c r="O486" i="22" s="1"/>
  <c r="L487" i="22"/>
  <c r="L488" i="22"/>
  <c r="O488" i="22"/>
  <c r="L489" i="22"/>
  <c r="L490" i="22"/>
  <c r="L491" i="22"/>
  <c r="O491" i="22"/>
  <c r="P491" i="22" s="1"/>
  <c r="L492" i="22"/>
  <c r="M492" i="22" s="1"/>
  <c r="L493" i="22"/>
  <c r="L494" i="22"/>
  <c r="L495" i="22"/>
  <c r="O495" i="22"/>
  <c r="L496" i="22"/>
  <c r="O496" i="22"/>
  <c r="P496" i="22" s="1"/>
  <c r="L497" i="22"/>
  <c r="O497" i="22" s="1"/>
  <c r="L498" i="22"/>
  <c r="L499" i="22"/>
  <c r="L500" i="22"/>
  <c r="O500" i="22" s="1"/>
  <c r="P500" i="22" s="1"/>
  <c r="L501" i="22"/>
  <c r="L502" i="22"/>
  <c r="L503" i="22"/>
  <c r="O503" i="22"/>
  <c r="P503" i="22" s="1"/>
  <c r="L504" i="22"/>
  <c r="O504" i="22"/>
  <c r="L505" i="22"/>
  <c r="L506" i="22"/>
  <c r="L507" i="22"/>
  <c r="O507" i="22" s="1"/>
  <c r="L508" i="22"/>
  <c r="O508" i="22"/>
  <c r="L509" i="22"/>
  <c r="L510" i="22"/>
  <c r="L511" i="22"/>
  <c r="L512" i="22"/>
  <c r="O512" i="22"/>
  <c r="L513" i="22"/>
  <c r="L514" i="22"/>
  <c r="O514" i="22" s="1"/>
  <c r="L515" i="22"/>
  <c r="O515" i="22" s="1"/>
  <c r="L516" i="22"/>
  <c r="O516" i="22"/>
  <c r="L517" i="22"/>
  <c r="L518" i="22"/>
  <c r="L519" i="22"/>
  <c r="O519" i="22"/>
  <c r="L520" i="22"/>
  <c r="O520" i="22" s="1"/>
  <c r="P520" i="22" s="1"/>
  <c r="L521" i="22"/>
  <c r="L522" i="22"/>
  <c r="L523" i="22"/>
  <c r="O523" i="22"/>
  <c r="L524" i="22"/>
  <c r="O524" i="22"/>
  <c r="L525" i="22"/>
  <c r="O525" i="22" s="1"/>
  <c r="P525" i="22" s="1"/>
  <c r="L526" i="22"/>
  <c r="L527" i="22"/>
  <c r="O527" i="22"/>
  <c r="L528" i="22"/>
  <c r="O528" i="22"/>
  <c r="L529" i="22"/>
  <c r="L530" i="22"/>
  <c r="M530" i="22" s="1"/>
  <c r="L531" i="22"/>
  <c r="O531" i="22" s="1"/>
  <c r="L532" i="22"/>
  <c r="O532" i="22"/>
  <c r="L533" i="22"/>
  <c r="L534" i="22"/>
  <c r="L535" i="22"/>
  <c r="O535" i="22" s="1"/>
  <c r="L536" i="22"/>
  <c r="M536" i="22" s="1"/>
  <c r="O536" i="22"/>
  <c r="L537" i="22"/>
  <c r="L538" i="22"/>
  <c r="L539" i="22"/>
  <c r="O539" i="22" s="1"/>
  <c r="P539" i="22" s="1"/>
  <c r="L540" i="22"/>
  <c r="O540" i="22" s="1"/>
  <c r="P540" i="22" s="1"/>
  <c r="L541" i="22"/>
  <c r="M541" i="22" s="1"/>
  <c r="L542" i="22"/>
  <c r="O542" i="22" s="1"/>
  <c r="L543" i="22"/>
  <c r="L544" i="22"/>
  <c r="O544" i="22"/>
  <c r="L545" i="22"/>
  <c r="L546" i="22"/>
  <c r="L547" i="22"/>
  <c r="O547" i="22"/>
  <c r="L548" i="22"/>
  <c r="O548" i="22" s="1"/>
  <c r="L549" i="22"/>
  <c r="L550" i="22"/>
  <c r="O550" i="22" s="1"/>
  <c r="L551" i="22"/>
  <c r="L552" i="22"/>
  <c r="O552" i="22" s="1"/>
  <c r="P552" i="22" s="1"/>
  <c r="L553" i="22"/>
  <c r="O553" i="22" s="1"/>
  <c r="L554" i="22"/>
  <c r="M554" i="22" s="1"/>
  <c r="L555" i="22"/>
  <c r="O555" i="22"/>
  <c r="L556" i="22"/>
  <c r="O556" i="22" s="1"/>
  <c r="L557" i="22"/>
  <c r="L558" i="22"/>
  <c r="L559" i="22"/>
  <c r="O559" i="22"/>
  <c r="P559" i="22" s="1"/>
  <c r="L560" i="22"/>
  <c r="O560" i="22" s="1"/>
  <c r="P560" i="22" s="1"/>
  <c r="L561" i="22"/>
  <c r="L562" i="22"/>
  <c r="L563" i="22"/>
  <c r="O563" i="22"/>
  <c r="L564" i="22"/>
  <c r="O564" i="22"/>
  <c r="L565" i="22"/>
  <c r="O565" i="22" s="1"/>
  <c r="L566" i="22"/>
  <c r="L567" i="22"/>
  <c r="O567" i="22"/>
  <c r="L568" i="22"/>
  <c r="O568" i="22"/>
  <c r="P568" i="22" s="1"/>
  <c r="L569" i="22"/>
  <c r="L570" i="22"/>
  <c r="M570" i="22" s="1"/>
  <c r="L571" i="22"/>
  <c r="O571" i="22" s="1"/>
  <c r="P571" i="22" s="1"/>
  <c r="L572" i="22"/>
  <c r="O572" i="22"/>
  <c r="L573" i="22"/>
  <c r="L574" i="22"/>
  <c r="L575" i="22"/>
  <c r="L576" i="22"/>
  <c r="O576" i="22" s="1"/>
  <c r="P576" i="22" s="1"/>
  <c r="L577" i="22"/>
  <c r="L578" i="22"/>
  <c r="L579" i="22"/>
  <c r="O579" i="22"/>
  <c r="P579" i="22" s="1"/>
  <c r="L580" i="22"/>
  <c r="O580" i="22"/>
  <c r="L581" i="22"/>
  <c r="L582" i="22"/>
  <c r="O582" i="22" s="1"/>
  <c r="P582" i="22" s="1"/>
  <c r="L583" i="22"/>
  <c r="O583" i="22" s="1"/>
  <c r="L584" i="22"/>
  <c r="O584" i="22"/>
  <c r="P584" i="22" s="1"/>
  <c r="L585" i="22"/>
  <c r="L586" i="22"/>
  <c r="L587" i="22"/>
  <c r="L588" i="22"/>
  <c r="O588" i="22"/>
  <c r="L589" i="22"/>
  <c r="L590" i="22"/>
  <c r="L591" i="22"/>
  <c r="O591" i="22" s="1"/>
  <c r="P591" i="22" s="1"/>
  <c r="L592" i="22"/>
  <c r="O592" i="22" s="1"/>
  <c r="L593" i="22"/>
  <c r="O593" i="22" s="1"/>
  <c r="P593" i="22" s="1"/>
  <c r="L594" i="22"/>
  <c r="M594" i="22" s="1"/>
  <c r="L595" i="22"/>
  <c r="O595" i="22"/>
  <c r="L596" i="22"/>
  <c r="O596" i="22" s="1"/>
  <c r="P596" i="22" s="1"/>
  <c r="L597" i="22"/>
  <c r="L598" i="22"/>
  <c r="L599" i="22"/>
  <c r="O599" i="22" s="1"/>
  <c r="L600" i="22"/>
  <c r="O600" i="22"/>
  <c r="L601" i="22"/>
  <c r="M601" i="22" s="1"/>
  <c r="L602" i="22"/>
  <c r="L603" i="22"/>
  <c r="O603" i="22" s="1"/>
  <c r="L604" i="22"/>
  <c r="O604" i="22" s="1"/>
  <c r="L605" i="22"/>
  <c r="O605" i="22" s="1"/>
  <c r="L606" i="22"/>
  <c r="L607" i="22"/>
  <c r="O607" i="22"/>
  <c r="O12" i="22"/>
  <c r="O28" i="22"/>
  <c r="O44" i="22"/>
  <c r="O60" i="22"/>
  <c r="O76" i="22"/>
  <c r="O108" i="22"/>
  <c r="O123" i="22"/>
  <c r="O144" i="22"/>
  <c r="P144" i="22" s="1"/>
  <c r="O164" i="22"/>
  <c r="P164" i="22" s="1"/>
  <c r="O176" i="22"/>
  <c r="O200" i="22"/>
  <c r="O228" i="22"/>
  <c r="O260" i="22"/>
  <c r="O303" i="22"/>
  <c r="O320" i="22"/>
  <c r="O332" i="22"/>
  <c r="O360" i="22"/>
  <c r="O412" i="22"/>
  <c r="P412" i="22" s="1"/>
  <c r="O424" i="22"/>
  <c r="O506" i="22"/>
  <c r="O538" i="22"/>
  <c r="O575" i="22"/>
  <c r="O586" i="22"/>
  <c r="P586" i="22" s="1"/>
  <c r="M9" i="22"/>
  <c r="P10" i="22"/>
  <c r="M13" i="22"/>
  <c r="M14" i="22"/>
  <c r="P17" i="22"/>
  <c r="M18" i="22"/>
  <c r="M21" i="22"/>
  <c r="M22" i="22"/>
  <c r="P25" i="22"/>
  <c r="P26" i="22"/>
  <c r="M29" i="22"/>
  <c r="M30" i="22"/>
  <c r="M34" i="22"/>
  <c r="P35" i="22"/>
  <c r="M37" i="22"/>
  <c r="M38" i="22"/>
  <c r="P42" i="22"/>
  <c r="M45" i="22"/>
  <c r="M46" i="22"/>
  <c r="M50" i="22"/>
  <c r="P53" i="22"/>
  <c r="M54" i="22"/>
  <c r="P55" i="22"/>
  <c r="M57" i="22"/>
  <c r="P58" i="22"/>
  <c r="P59" i="22"/>
  <c r="M61" i="22"/>
  <c r="M62" i="22"/>
  <c r="P65" i="22"/>
  <c r="M65" i="22"/>
  <c r="M70" i="22"/>
  <c r="M73" i="22"/>
  <c r="M74" i="22"/>
  <c r="P76" i="22"/>
  <c r="P77" i="22"/>
  <c r="M78" i="22"/>
  <c r="M81" i="22"/>
  <c r="M82" i="22"/>
  <c r="P96" i="22"/>
  <c r="M98" i="22"/>
  <c r="M99" i="22"/>
  <c r="M101" i="22"/>
  <c r="M103" i="22"/>
  <c r="M108" i="22"/>
  <c r="M111" i="22"/>
  <c r="M113" i="22"/>
  <c r="M115" i="22"/>
  <c r="M119" i="22"/>
  <c r="M132" i="22"/>
  <c r="M133" i="22"/>
  <c r="M136" i="22"/>
  <c r="M137" i="22"/>
  <c r="M141" i="22"/>
  <c r="M142" i="22"/>
  <c r="M151" i="22"/>
  <c r="M157" i="22"/>
  <c r="M159" i="22"/>
  <c r="M161" i="22"/>
  <c r="M167" i="22"/>
  <c r="M169" i="22"/>
  <c r="M171" i="22"/>
  <c r="M179" i="22"/>
  <c r="M181" i="22"/>
  <c r="M193" i="22"/>
  <c r="M197" i="22"/>
  <c r="M202" i="22"/>
  <c r="M208" i="22"/>
  <c r="M210" i="22"/>
  <c r="M212" i="22"/>
  <c r="M213" i="22"/>
  <c r="P215" i="22"/>
  <c r="P216" i="22"/>
  <c r="M218" i="22"/>
  <c r="M221" i="22"/>
  <c r="M228" i="22"/>
  <c r="M232" i="22"/>
  <c r="M244" i="22"/>
  <c r="M248" i="22"/>
  <c r="M250" i="22"/>
  <c r="M256" i="22"/>
  <c r="M273" i="22"/>
  <c r="M288" i="22"/>
  <c r="M306" i="22"/>
  <c r="M310" i="22"/>
  <c r="M318" i="22"/>
  <c r="M320" i="22"/>
  <c r="M322" i="22"/>
  <c r="P327" i="22"/>
  <c r="M329" i="22"/>
  <c r="M330" i="22"/>
  <c r="P332" i="22"/>
  <c r="M340" i="22"/>
  <c r="M342" i="22"/>
  <c r="M350" i="22"/>
  <c r="M354" i="22"/>
  <c r="M357" i="22"/>
  <c r="M361" i="22"/>
  <c r="M362" i="22"/>
  <c r="M364" i="22"/>
  <c r="M365" i="22"/>
  <c r="P367" i="22"/>
  <c r="M369" i="22"/>
  <c r="P372" i="22"/>
  <c r="M373" i="22"/>
  <c r="M374" i="22"/>
  <c r="M376" i="22"/>
  <c r="M385" i="22"/>
  <c r="M386" i="22"/>
  <c r="M390" i="22"/>
  <c r="M392" i="22"/>
  <c r="M394" i="22"/>
  <c r="M396" i="22"/>
  <c r="M397" i="22"/>
  <c r="M401" i="22"/>
  <c r="M403" i="22"/>
  <c r="M405" i="22"/>
  <c r="M406" i="22"/>
  <c r="M408" i="22"/>
  <c r="M412" i="22"/>
  <c r="M413" i="22"/>
  <c r="M414" i="22"/>
  <c r="M418" i="22"/>
  <c r="P420" i="22"/>
  <c r="M421" i="22"/>
  <c r="M425" i="22"/>
  <c r="M426" i="22"/>
  <c r="M431" i="22"/>
  <c r="M432" i="22"/>
  <c r="M433" i="22"/>
  <c r="M436" i="22"/>
  <c r="M437" i="22"/>
  <c r="M440" i="22"/>
  <c r="M441" i="22"/>
  <c r="M449" i="22"/>
  <c r="M454" i="22"/>
  <c r="P460" i="22"/>
  <c r="M464" i="22"/>
  <c r="M469" i="22"/>
  <c r="P472" i="22"/>
  <c r="M473" i="22"/>
  <c r="M474" i="22"/>
  <c r="M475" i="22"/>
  <c r="M476" i="22"/>
  <c r="M477" i="22"/>
  <c r="M480" i="22"/>
  <c r="M481" i="22"/>
  <c r="P488" i="22"/>
  <c r="M495" i="22"/>
  <c r="M499" i="22"/>
  <c r="M501" i="22"/>
  <c r="M502" i="22"/>
  <c r="P504" i="22"/>
  <c r="M505" i="22"/>
  <c r="M506" i="22"/>
  <c r="M507" i="22"/>
  <c r="M512" i="22"/>
  <c r="M516" i="22"/>
  <c r="M518" i="22"/>
  <c r="M519" i="22"/>
  <c r="M523" i="22"/>
  <c r="M524" i="22"/>
  <c r="P528" i="22"/>
  <c r="M531" i="22"/>
  <c r="P532" i="22"/>
  <c r="P544" i="22"/>
  <c r="M547" i="22"/>
  <c r="M549" i="22"/>
  <c r="M552" i="22"/>
  <c r="M555" i="22"/>
  <c r="M556" i="22"/>
  <c r="M557" i="22"/>
  <c r="M559" i="22"/>
  <c r="M561" i="22"/>
  <c r="M562" i="22"/>
  <c r="P563" i="22"/>
  <c r="P564" i="22"/>
  <c r="M565" i="22"/>
  <c r="M567" i="22"/>
  <c r="M568" i="22"/>
  <c r="M569" i="22"/>
  <c r="M572" i="22"/>
  <c r="M575" i="22"/>
  <c r="M580" i="22"/>
  <c r="M587" i="22"/>
  <c r="M592" i="22"/>
  <c r="M593" i="22"/>
  <c r="M595" i="22"/>
  <c r="M597" i="22"/>
  <c r="M600" i="22"/>
  <c r="M603" i="22"/>
  <c r="P607"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459" i="22"/>
  <c r="D460" i="22"/>
  <c r="D461" i="22"/>
  <c r="D462" i="22"/>
  <c r="D463" i="22"/>
  <c r="D464" i="22"/>
  <c r="D465" i="22"/>
  <c r="D466" i="22"/>
  <c r="D467" i="22"/>
  <c r="D468" i="22"/>
  <c r="D469" i="22"/>
  <c r="D470" i="22"/>
  <c r="D471" i="22"/>
  <c r="D472" i="22"/>
  <c r="D473" i="22"/>
  <c r="D474" i="22"/>
  <c r="D475" i="22"/>
  <c r="D476" i="22"/>
  <c r="D477" i="22"/>
  <c r="D478" i="22"/>
  <c r="D479" i="22"/>
  <c r="D480" i="22"/>
  <c r="D481" i="22"/>
  <c r="D482" i="22"/>
  <c r="D483" i="22"/>
  <c r="D484" i="22"/>
  <c r="D485" i="22"/>
  <c r="D486" i="22"/>
  <c r="D487" i="22"/>
  <c r="D488" i="22"/>
  <c r="D489" i="22"/>
  <c r="D490" i="22"/>
  <c r="D491" i="22"/>
  <c r="D492" i="22"/>
  <c r="D493" i="22"/>
  <c r="D494" i="22"/>
  <c r="D495" i="22"/>
  <c r="D496" i="22"/>
  <c r="D497" i="22"/>
  <c r="D498" i="22"/>
  <c r="D499" i="22"/>
  <c r="D500" i="22"/>
  <c r="D501" i="22"/>
  <c r="D502" i="22"/>
  <c r="D503" i="22"/>
  <c r="D504" i="22"/>
  <c r="D505" i="22"/>
  <c r="D506" i="22"/>
  <c r="D507" i="22"/>
  <c r="D508" i="22"/>
  <c r="D509" i="22"/>
  <c r="D510" i="22"/>
  <c r="D511" i="22"/>
  <c r="D512" i="22"/>
  <c r="D513" i="22"/>
  <c r="D514" i="22"/>
  <c r="D515" i="22"/>
  <c r="D516" i="22"/>
  <c r="D517" i="22"/>
  <c r="D518" i="22"/>
  <c r="D519" i="22"/>
  <c r="D520" i="22"/>
  <c r="D521" i="22"/>
  <c r="D522" i="22"/>
  <c r="D523" i="22"/>
  <c r="D524" i="22"/>
  <c r="D525" i="22"/>
  <c r="D526" i="22"/>
  <c r="D527" i="22"/>
  <c r="D528" i="22"/>
  <c r="D529" i="22"/>
  <c r="D530" i="22"/>
  <c r="D531" i="22"/>
  <c r="D532" i="22"/>
  <c r="D533" i="22"/>
  <c r="D534" i="22"/>
  <c r="D535" i="22"/>
  <c r="D536" i="22"/>
  <c r="D537" i="22"/>
  <c r="D538" i="22"/>
  <c r="D539" i="22"/>
  <c r="D540" i="22"/>
  <c r="D541" i="22"/>
  <c r="D542" i="22"/>
  <c r="D543" i="22"/>
  <c r="D544" i="22"/>
  <c r="D545" i="22"/>
  <c r="D546" i="22"/>
  <c r="D547" i="22"/>
  <c r="D548" i="22"/>
  <c r="D549" i="22"/>
  <c r="D550" i="22"/>
  <c r="D551" i="22"/>
  <c r="D552" i="22"/>
  <c r="D553" i="22"/>
  <c r="D554" i="22"/>
  <c r="D555" i="22"/>
  <c r="D556" i="22"/>
  <c r="D557" i="22"/>
  <c r="D558" i="22"/>
  <c r="D559" i="22"/>
  <c r="D560" i="22"/>
  <c r="D561" i="22"/>
  <c r="D562" i="22"/>
  <c r="D563" i="22"/>
  <c r="D564" i="22"/>
  <c r="D565" i="22"/>
  <c r="D566" i="22"/>
  <c r="D567" i="22"/>
  <c r="D568" i="22"/>
  <c r="D569" i="22"/>
  <c r="D570" i="22"/>
  <c r="D571" i="22"/>
  <c r="D572" i="22"/>
  <c r="D573" i="22"/>
  <c r="D574" i="22"/>
  <c r="D575" i="22"/>
  <c r="D576" i="22"/>
  <c r="D577" i="22"/>
  <c r="D578" i="22"/>
  <c r="D579" i="22"/>
  <c r="D580" i="22"/>
  <c r="D581" i="22"/>
  <c r="D582" i="22"/>
  <c r="D583" i="22"/>
  <c r="D584" i="22"/>
  <c r="D585" i="22"/>
  <c r="D586" i="22"/>
  <c r="D587" i="22"/>
  <c r="D588" i="22"/>
  <c r="D589" i="22"/>
  <c r="D590" i="22"/>
  <c r="D591" i="22"/>
  <c r="D592" i="22"/>
  <c r="D593" i="22"/>
  <c r="D594" i="22"/>
  <c r="D595" i="22"/>
  <c r="D596" i="22"/>
  <c r="D597" i="22"/>
  <c r="D598" i="22"/>
  <c r="D599" i="22"/>
  <c r="D600" i="22"/>
  <c r="D601" i="22"/>
  <c r="D602" i="22"/>
  <c r="D603" i="22"/>
  <c r="D604" i="22"/>
  <c r="D605" i="22"/>
  <c r="D606" i="22"/>
  <c r="D607"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C433" i="22"/>
  <c r="C434" i="22"/>
  <c r="C435" i="22"/>
  <c r="C436" i="22"/>
  <c r="C437" i="22"/>
  <c r="C438" i="22"/>
  <c r="C439" i="22"/>
  <c r="C440" i="22"/>
  <c r="C441" i="22"/>
  <c r="C442" i="22"/>
  <c r="C443" i="22"/>
  <c r="C444" i="22"/>
  <c r="C445" i="22"/>
  <c r="C446" i="22"/>
  <c r="C447" i="22"/>
  <c r="C448" i="22"/>
  <c r="C449" i="22"/>
  <c r="C450" i="22"/>
  <c r="C451" i="22"/>
  <c r="C452" i="22"/>
  <c r="C453" i="22"/>
  <c r="C454" i="22"/>
  <c r="C455" i="22"/>
  <c r="C456" i="22"/>
  <c r="C457" i="22"/>
  <c r="C458" i="22"/>
  <c r="C459" i="22"/>
  <c r="C460" i="22"/>
  <c r="C461" i="22"/>
  <c r="C462" i="22"/>
  <c r="C463" i="22"/>
  <c r="C464" i="22"/>
  <c r="C465" i="22"/>
  <c r="C466" i="22"/>
  <c r="C467" i="22"/>
  <c r="C468" i="22"/>
  <c r="C469" i="22"/>
  <c r="C470" i="22"/>
  <c r="C471" i="22"/>
  <c r="C472" i="22"/>
  <c r="C473" i="22"/>
  <c r="C474" i="22"/>
  <c r="C475" i="22"/>
  <c r="C476" i="22"/>
  <c r="C477" i="22"/>
  <c r="C478" i="22"/>
  <c r="C479" i="22"/>
  <c r="C480" i="22"/>
  <c r="C481" i="22"/>
  <c r="C482" i="22"/>
  <c r="C483" i="22"/>
  <c r="C484" i="22"/>
  <c r="C485" i="22"/>
  <c r="C486" i="22"/>
  <c r="C487" i="22"/>
  <c r="C488" i="22"/>
  <c r="C489" i="22"/>
  <c r="C490" i="22"/>
  <c r="C491" i="22"/>
  <c r="C492" i="22"/>
  <c r="C493" i="22"/>
  <c r="C494" i="22"/>
  <c r="C495" i="22"/>
  <c r="C496" i="22"/>
  <c r="C497" i="22"/>
  <c r="C498" i="22"/>
  <c r="C499" i="22"/>
  <c r="C500" i="22"/>
  <c r="C501" i="22"/>
  <c r="C502" i="22"/>
  <c r="C503" i="22"/>
  <c r="C504" i="22"/>
  <c r="C505" i="22"/>
  <c r="C506" i="22"/>
  <c r="C507" i="22"/>
  <c r="C508" i="22"/>
  <c r="C509" i="22"/>
  <c r="C510" i="22"/>
  <c r="C511" i="22"/>
  <c r="C512" i="22"/>
  <c r="C513" i="22"/>
  <c r="C514" i="22"/>
  <c r="C515" i="22"/>
  <c r="C516" i="22"/>
  <c r="C517" i="22"/>
  <c r="C518" i="22"/>
  <c r="C519" i="22"/>
  <c r="C520" i="22"/>
  <c r="C521" i="22"/>
  <c r="C522" i="22"/>
  <c r="C523" i="22"/>
  <c r="C524" i="22"/>
  <c r="C525" i="22"/>
  <c r="C526" i="22"/>
  <c r="C527" i="22"/>
  <c r="C528" i="22"/>
  <c r="C529" i="22"/>
  <c r="C530" i="22"/>
  <c r="C531" i="22"/>
  <c r="C532" i="22"/>
  <c r="C533" i="22"/>
  <c r="C534" i="22"/>
  <c r="C535" i="22"/>
  <c r="C536" i="22"/>
  <c r="C537" i="22"/>
  <c r="C538" i="22"/>
  <c r="C539" i="22"/>
  <c r="C540" i="22"/>
  <c r="C541" i="22"/>
  <c r="C542" i="22"/>
  <c r="C543" i="22"/>
  <c r="C544" i="22"/>
  <c r="C545" i="22"/>
  <c r="C546" i="22"/>
  <c r="C547" i="22"/>
  <c r="C548" i="22"/>
  <c r="C549" i="22"/>
  <c r="C550" i="22"/>
  <c r="C551" i="22"/>
  <c r="C552" i="22"/>
  <c r="C553" i="22"/>
  <c r="C554" i="22"/>
  <c r="C555" i="22"/>
  <c r="C556" i="22"/>
  <c r="C557" i="22"/>
  <c r="C558" i="22"/>
  <c r="C559" i="22"/>
  <c r="C560" i="22"/>
  <c r="C561" i="22"/>
  <c r="C562" i="22"/>
  <c r="C563" i="22"/>
  <c r="C564" i="22"/>
  <c r="C565" i="22"/>
  <c r="C566" i="22"/>
  <c r="C567" i="22"/>
  <c r="C568" i="22"/>
  <c r="C569" i="22"/>
  <c r="C570" i="22"/>
  <c r="C571" i="22"/>
  <c r="C572" i="22"/>
  <c r="C573" i="22"/>
  <c r="C574" i="22"/>
  <c r="C575" i="22"/>
  <c r="C576" i="22"/>
  <c r="C577" i="22"/>
  <c r="C578" i="22"/>
  <c r="C579" i="22"/>
  <c r="C580" i="22"/>
  <c r="C581" i="22"/>
  <c r="C582" i="22"/>
  <c r="C583" i="22"/>
  <c r="C584" i="22"/>
  <c r="C585" i="22"/>
  <c r="C586" i="22"/>
  <c r="C587" i="22"/>
  <c r="C588" i="22"/>
  <c r="C589" i="22"/>
  <c r="C590" i="22"/>
  <c r="C591" i="22"/>
  <c r="C592" i="22"/>
  <c r="C593" i="22"/>
  <c r="C594" i="22"/>
  <c r="C595" i="22"/>
  <c r="C596" i="22"/>
  <c r="C597" i="22"/>
  <c r="C598" i="22"/>
  <c r="C599" i="22"/>
  <c r="C600" i="22"/>
  <c r="C601" i="22"/>
  <c r="C602" i="22"/>
  <c r="C603" i="22"/>
  <c r="C604" i="22"/>
  <c r="C605" i="22"/>
  <c r="C606" i="22"/>
  <c r="C607" i="22"/>
  <c r="E6" i="22"/>
  <c r="E5" i="22"/>
  <c r="D6" i="22"/>
  <c r="D5" i="22"/>
  <c r="O11" i="22"/>
  <c r="O17" i="22"/>
  <c r="O21" i="22"/>
  <c r="O25" i="22"/>
  <c r="O31" i="22"/>
  <c r="O33" i="22"/>
  <c r="O37" i="22"/>
  <c r="O41" i="22"/>
  <c r="O45" i="22"/>
  <c r="O49" i="22"/>
  <c r="O53" i="22"/>
  <c r="O61" i="22"/>
  <c r="O65" i="22"/>
  <c r="O69" i="22"/>
  <c r="O73" i="22"/>
  <c r="O84" i="22"/>
  <c r="O85" i="22"/>
  <c r="P85" i="22" s="1"/>
  <c r="O101" i="22"/>
  <c r="P101" i="22" s="1"/>
  <c r="O112" i="22"/>
  <c r="O113" i="22"/>
  <c r="P113" i="22" s="1"/>
  <c r="O120" i="22"/>
  <c r="O141" i="22"/>
  <c r="O153" i="22"/>
  <c r="P153" i="22" s="1"/>
  <c r="O157" i="22"/>
  <c r="P157" i="22" s="1"/>
  <c r="O160" i="22"/>
  <c r="P160" i="22" s="1"/>
  <c r="O165" i="22"/>
  <c r="P165" i="22" s="1"/>
  <c r="O169" i="22"/>
  <c r="O181" i="22"/>
  <c r="O184" i="22"/>
  <c r="O189" i="22"/>
  <c r="P189" i="22" s="1"/>
  <c r="O193" i="22"/>
  <c r="O195" i="22"/>
  <c r="P195" i="22" s="1"/>
  <c r="O197" i="22"/>
  <c r="O207" i="22"/>
  <c r="O209" i="22"/>
  <c r="P209" i="22" s="1"/>
  <c r="O217" i="22"/>
  <c r="P217" i="22" s="1"/>
  <c r="O225" i="22"/>
  <c r="O229" i="22"/>
  <c r="P229" i="22" s="1"/>
  <c r="O237" i="22"/>
  <c r="O253" i="22"/>
  <c r="O261" i="22"/>
  <c r="O265" i="22"/>
  <c r="O269" i="22"/>
  <c r="O277" i="22"/>
  <c r="O281" i="22"/>
  <c r="O289" i="22"/>
  <c r="O295" i="22"/>
  <c r="O297" i="22"/>
  <c r="O309" i="22"/>
  <c r="O317" i="22"/>
  <c r="O321" i="22"/>
  <c r="O329" i="22"/>
  <c r="O333" i="22"/>
  <c r="P333" i="22" s="1"/>
  <c r="O335" i="22"/>
  <c r="P335" i="22" s="1"/>
  <c r="O345" i="22"/>
  <c r="O355" i="22"/>
  <c r="O408" i="22"/>
  <c r="O415" i="22"/>
  <c r="O429" i="22"/>
  <c r="P429" i="22" s="1"/>
  <c r="O441" i="22"/>
  <c r="O448" i="22"/>
  <c r="P448" i="22" s="1"/>
  <c r="O449" i="22"/>
  <c r="O453" i="22"/>
  <c r="P453" i="22" s="1"/>
  <c r="O469" i="22"/>
  <c r="O477" i="22"/>
  <c r="P477" i="22" s="1"/>
  <c r="O481" i="22"/>
  <c r="O483" i="22"/>
  <c r="O489" i="22"/>
  <c r="O493" i="22"/>
  <c r="O499" i="22"/>
  <c r="P499" i="22" s="1"/>
  <c r="O501" i="22"/>
  <c r="O505" i="22"/>
  <c r="P505" i="22" s="1"/>
  <c r="O509" i="22"/>
  <c r="P509" i="22" s="1"/>
  <c r="O511" i="22"/>
  <c r="O513" i="22"/>
  <c r="P513" i="22" s="1"/>
  <c r="O521" i="22"/>
  <c r="P521" i="22" s="1"/>
  <c r="O529" i="22"/>
  <c r="P529" i="22" s="1"/>
  <c r="O533" i="22"/>
  <c r="P533" i="22" s="1"/>
  <c r="O541" i="22"/>
  <c r="O543" i="22"/>
  <c r="P543" i="22" s="1"/>
  <c r="O545" i="22"/>
  <c r="P545" i="22" s="1"/>
  <c r="O557" i="22"/>
  <c r="O569" i="22"/>
  <c r="O577" i="22"/>
  <c r="O581" i="22"/>
  <c r="O587" i="22"/>
  <c r="P587" i="22" s="1"/>
  <c r="O589" i="22"/>
  <c r="O597" i="22"/>
  <c r="O137" i="22"/>
  <c r="O93" i="22"/>
  <c r="P93" i="22" s="1"/>
  <c r="O77" i="22"/>
  <c r="C8" i="22"/>
  <c r="I6" i="22"/>
  <c r="I5" i="22" a="1"/>
  <c r="I5" i="22" s="1"/>
  <c r="L6" i="22"/>
  <c r="F5" i="22"/>
  <c r="K5" i="22"/>
  <c r="H5" i="22"/>
  <c r="C5" i="22"/>
  <c r="O606" i="22"/>
  <c r="P606" i="22" s="1"/>
  <c r="O602" i="22"/>
  <c r="P602" i="22" s="1"/>
  <c r="O601" i="22"/>
  <c r="O598" i="22"/>
  <c r="O594" i="22"/>
  <c r="P594" i="22" s="1"/>
  <c r="O590" i="22"/>
  <c r="O585" i="22"/>
  <c r="O578" i="22"/>
  <c r="O574" i="22"/>
  <c r="O573" i="22"/>
  <c r="O566" i="22"/>
  <c r="O562" i="22"/>
  <c r="P562" i="22" s="1"/>
  <c r="O561" i="22"/>
  <c r="O558" i="22"/>
  <c r="P558" i="22" s="1"/>
  <c r="O549" i="22"/>
  <c r="O546" i="22"/>
  <c r="O534" i="22"/>
  <c r="O530" i="22"/>
  <c r="O526" i="22"/>
  <c r="O522" i="22"/>
  <c r="O518" i="22"/>
  <c r="O517" i="22"/>
  <c r="P517" i="22" s="1"/>
  <c r="O510" i="22"/>
  <c r="O502" i="22"/>
  <c r="P502" i="22" s="1"/>
  <c r="O498" i="22"/>
  <c r="O494" i="22"/>
  <c r="O490" i="22"/>
  <c r="P490" i="22" s="1"/>
  <c r="O487" i="22"/>
  <c r="O482" i="22"/>
  <c r="O478" i="22"/>
  <c r="P478" i="22" s="1"/>
  <c r="O474" i="22"/>
  <c r="O470" i="22"/>
  <c r="P470" i="22" s="1"/>
  <c r="O466" i="22"/>
  <c r="P466" i="22" s="1"/>
  <c r="O465" i="22"/>
  <c r="O461" i="22"/>
  <c r="P461" i="22" s="1"/>
  <c r="O458" i="22"/>
  <c r="P458" i="22" s="1"/>
  <c r="O454" i="22"/>
  <c r="O450" i="22"/>
  <c r="O446" i="22"/>
  <c r="O445" i="22"/>
  <c r="P445" i="22" s="1"/>
  <c r="O442" i="22"/>
  <c r="O438" i="22"/>
  <c r="O434" i="22"/>
  <c r="O430" i="22"/>
  <c r="O426" i="22"/>
  <c r="O425" i="22"/>
  <c r="O421" i="22"/>
  <c r="O418" i="22"/>
  <c r="P418" i="22" s="1"/>
  <c r="O417" i="22"/>
  <c r="O414" i="22"/>
  <c r="O413" i="22"/>
  <c r="O409" i="22"/>
  <c r="O406" i="22"/>
  <c r="O405" i="22"/>
  <c r="O403" i="22"/>
  <c r="O402" i="22"/>
  <c r="P402" i="22" s="1"/>
  <c r="O401" i="22"/>
  <c r="O397" i="22"/>
  <c r="O394" i="22"/>
  <c r="O390" i="22"/>
  <c r="O389" i="22"/>
  <c r="O386" i="22"/>
  <c r="O385" i="22"/>
  <c r="O378" i="22"/>
  <c r="P378" i="22" s="1"/>
  <c r="O377" i="22"/>
  <c r="O374" i="22"/>
  <c r="O373" i="22"/>
  <c r="P373" i="22" s="1"/>
  <c r="O370" i="22"/>
  <c r="O369" i="22"/>
  <c r="O362" i="22"/>
  <c r="O361" i="22"/>
  <c r="O358" i="22"/>
  <c r="P358" i="22" s="1"/>
  <c r="O357" i="22"/>
  <c r="P357" i="22" s="1"/>
  <c r="O354" i="22"/>
  <c r="O350" i="22"/>
  <c r="P350" i="22" s="1"/>
  <c r="O349" i="22"/>
  <c r="O346" i="22"/>
  <c r="P346" i="22" s="1"/>
  <c r="O342" i="22"/>
  <c r="O341" i="22"/>
  <c r="O338" i="22"/>
  <c r="P338" i="22" s="1"/>
  <c r="O337" i="22"/>
  <c r="P337" i="22" s="1"/>
  <c r="O334" i="22"/>
  <c r="P334" i="22" s="1"/>
  <c r="O330" i="22"/>
  <c r="P330" i="22" s="1"/>
  <c r="O322" i="22"/>
  <c r="O318" i="22"/>
  <c r="O314" i="22"/>
  <c r="P314" i="22" s="1"/>
  <c r="O310" i="22"/>
  <c r="P310" i="22" s="1"/>
  <c r="O306" i="22"/>
  <c r="O305" i="22"/>
  <c r="O298" i="22"/>
  <c r="O294" i="22"/>
  <c r="P294" i="22" s="1"/>
  <c r="O293" i="22"/>
  <c r="O290" i="22"/>
  <c r="O286" i="22"/>
  <c r="O282" i="22"/>
  <c r="P282" i="22" s="1"/>
  <c r="O278" i="22"/>
  <c r="O270" i="22"/>
  <c r="P270" i="22" s="1"/>
  <c r="O266" i="22"/>
  <c r="O262" i="22"/>
  <c r="P262" i="22" s="1"/>
  <c r="O258" i="22"/>
  <c r="O254" i="22"/>
  <c r="O250" i="22"/>
  <c r="O249" i="22"/>
  <c r="O246" i="22"/>
  <c r="O245" i="22"/>
  <c r="O242" i="22"/>
  <c r="O238" i="22"/>
  <c r="O234" i="22"/>
  <c r="O233" i="22"/>
  <c r="O226" i="22"/>
  <c r="O223" i="22"/>
  <c r="P223" i="22" s="1"/>
  <c r="O222" i="22"/>
  <c r="O221" i="22"/>
  <c r="O218" i="22"/>
  <c r="O214" i="22"/>
  <c r="P214" i="22" s="1"/>
  <c r="O213" i="22"/>
  <c r="O210" i="22"/>
  <c r="O202" i="22"/>
  <c r="O198" i="22"/>
  <c r="O185" i="22"/>
  <c r="P185" i="22" s="1"/>
  <c r="O182" i="22"/>
  <c r="O178" i="22"/>
  <c r="O177" i="22"/>
  <c r="P177" i="22" s="1"/>
  <c r="O174" i="22"/>
  <c r="P174" i="22" s="1"/>
  <c r="O161" i="22"/>
  <c r="P161" i="22" s="1"/>
  <c r="O150" i="22"/>
  <c r="O149" i="22"/>
  <c r="P149" i="22" s="1"/>
  <c r="O146" i="22"/>
  <c r="O138" i="22"/>
  <c r="O129" i="22"/>
  <c r="P129" i="22" s="1"/>
  <c r="O122" i="22"/>
  <c r="P122" i="22" s="1"/>
  <c r="O118" i="22"/>
  <c r="O117" i="22"/>
  <c r="P117" i="22" s="1"/>
  <c r="O114" i="22"/>
  <c r="P114" i="22" s="1"/>
  <c r="O106" i="22"/>
  <c r="P106" i="22" s="1"/>
  <c r="O102" i="22"/>
  <c r="O98" i="22"/>
  <c r="O97" i="22"/>
  <c r="P97" i="22" s="1"/>
  <c r="O90" i="22"/>
  <c r="O89" i="22"/>
  <c r="P89" i="22" s="1"/>
  <c r="O82" i="22"/>
  <c r="O81" i="22"/>
  <c r="O78" i="22"/>
  <c r="O74" i="22"/>
  <c r="O70" i="22"/>
  <c r="O66" i="22"/>
  <c r="O62" i="22"/>
  <c r="O58" i="22"/>
  <c r="O57" i="22"/>
  <c r="O54" i="22"/>
  <c r="O50" i="22"/>
  <c r="O46" i="22"/>
  <c r="O42" i="22"/>
  <c r="O38" i="22"/>
  <c r="O34" i="22"/>
  <c r="O30" i="22"/>
  <c r="O29" i="22"/>
  <c r="O26" i="22"/>
  <c r="O23" i="22"/>
  <c r="O22" i="22"/>
  <c r="O18" i="22"/>
  <c r="O14" i="22"/>
  <c r="O13" i="22"/>
  <c r="O10" i="22"/>
  <c r="G9" i="12"/>
  <c r="J8" i="11"/>
  <c r="J8" i="12" s="1"/>
  <c r="H9" i="11"/>
  <c r="I9" i="11"/>
  <c r="J9" i="11" s="1"/>
  <c r="M7" i="21"/>
  <c r="L7" i="21"/>
  <c r="J7" i="21"/>
  <c r="I7" i="21"/>
  <c r="F7" i="21"/>
  <c r="E7" i="21"/>
  <c r="D7" i="21"/>
  <c r="L1596" i="2"/>
  <c r="J7" i="22" s="1"/>
  <c r="M551" i="22"/>
  <c r="M455" i="22"/>
  <c r="M443" i="22"/>
  <c r="M307" i="22"/>
  <c r="G23" i="24"/>
  <c r="P465" i="22"/>
  <c r="P266" i="22"/>
  <c r="M102" i="22"/>
  <c r="M490" i="22"/>
  <c r="P298" i="22"/>
  <c r="M242" i="22"/>
  <c r="M214" i="22"/>
  <c r="M106" i="22"/>
  <c r="M17" i="22"/>
  <c r="P590" i="22"/>
  <c r="P219" i="22"/>
  <c r="M25" i="22"/>
  <c r="M41" i="22"/>
  <c r="M484" i="22"/>
  <c r="O484" i="22"/>
  <c r="P484" i="22" s="1"/>
  <c r="P290" i="22"/>
  <c r="P258" i="22"/>
  <c r="P242" i="22"/>
  <c r="P210" i="22"/>
  <c r="M176" i="22"/>
  <c r="O304" i="22"/>
  <c r="M53" i="22"/>
  <c r="M488" i="22"/>
  <c r="M120" i="22"/>
  <c r="M164" i="22"/>
  <c r="M144" i="22"/>
  <c r="M172" i="22"/>
  <c r="M96" i="22"/>
  <c r="M160" i="22"/>
  <c r="M188" i="22"/>
  <c r="O220" i="22"/>
  <c r="P220" i="22" s="1"/>
  <c r="M196" i="22"/>
  <c r="P218" i="22"/>
  <c r="O437" i="22"/>
  <c r="P437" i="22" s="1"/>
  <c r="M503" i="22"/>
  <c r="M545" i="22"/>
  <c r="O126" i="22"/>
  <c r="P126" i="22" s="1"/>
  <c r="M126" i="22"/>
  <c r="O204" i="22"/>
  <c r="P204" i="22" s="1"/>
  <c r="M204" i="22"/>
  <c r="M246" i="22"/>
  <c r="P246" i="22"/>
  <c r="M429" i="22"/>
  <c r="M76" i="22"/>
  <c r="M148" i="22"/>
  <c r="O212" i="22"/>
  <c r="M496" i="22"/>
  <c r="P598" i="22"/>
  <c r="M339" i="22"/>
  <c r="M498" i="22"/>
  <c r="M500" i="22"/>
  <c r="P574" i="22"/>
  <c r="M211" i="22"/>
  <c r="M219" i="22"/>
  <c r="O323" i="22"/>
  <c r="M447" i="22"/>
  <c r="M574" i="22"/>
  <c r="P425" i="22"/>
  <c r="P441" i="22"/>
  <c r="M529" i="22"/>
  <c r="P31" i="22"/>
  <c r="M31" i="22"/>
  <c r="P52" i="22"/>
  <c r="M52" i="22"/>
  <c r="M55" i="22"/>
  <c r="P60" i="22"/>
  <c r="M60" i="22"/>
  <c r="M79" i="22"/>
  <c r="P79" i="22"/>
  <c r="P39" i="22"/>
  <c r="M39" i="22"/>
  <c r="P11" i="22"/>
  <c r="M11" i="22"/>
  <c r="P19" i="22"/>
  <c r="M19" i="22"/>
  <c r="P27" i="22"/>
  <c r="M27" i="22"/>
  <c r="M35" i="22"/>
  <c r="P51" i="22"/>
  <c r="M51" i="22"/>
  <c r="P56" i="22"/>
  <c r="M56" i="22"/>
  <c r="P64" i="22"/>
  <c r="M64" i="22"/>
  <c r="P15" i="22"/>
  <c r="M15" i="22"/>
  <c r="P23" i="22"/>
  <c r="M23" i="22"/>
  <c r="P63" i="22"/>
  <c r="M63" i="22"/>
  <c r="P103" i="22"/>
  <c r="P78" i="22"/>
  <c r="P102" i="22"/>
  <c r="M149" i="22"/>
  <c r="P169" i="22"/>
  <c r="M177" i="22"/>
  <c r="P184" i="22"/>
  <c r="M184" i="22"/>
  <c r="P13" i="22"/>
  <c r="P21" i="22"/>
  <c r="P37" i="22"/>
  <c r="P41" i="22"/>
  <c r="P57" i="22"/>
  <c r="P61" i="22"/>
  <c r="P137" i="22"/>
  <c r="M153" i="22"/>
  <c r="P74" i="22"/>
  <c r="P82" i="22"/>
  <c r="M93" i="22"/>
  <c r="P98" i="22"/>
  <c r="M114" i="22"/>
  <c r="P118" i="22"/>
  <c r="M130" i="22"/>
  <c r="M175" i="22"/>
  <c r="M185" i="22"/>
  <c r="M209" i="22"/>
  <c r="P108" i="22"/>
  <c r="M118" i="22"/>
  <c r="P120" i="22"/>
  <c r="M143" i="22"/>
  <c r="P176" i="22"/>
  <c r="P200" i="22"/>
  <c r="M235" i="22"/>
  <c r="P251" i="22"/>
  <c r="M251" i="22"/>
  <c r="P255" i="22"/>
  <c r="M255" i="22"/>
  <c r="M271" i="22"/>
  <c r="P279" i="22"/>
  <c r="M279" i="22"/>
  <c r="P287" i="22"/>
  <c r="M287" i="22"/>
  <c r="P295" i="22"/>
  <c r="M295" i="22"/>
  <c r="M223" i="22"/>
  <c r="P239" i="22"/>
  <c r="M239" i="22"/>
  <c r="P254" i="22"/>
  <c r="P278" i="22"/>
  <c r="P286" i="22"/>
  <c r="M191" i="22"/>
  <c r="M200" i="22"/>
  <c r="M215" i="22"/>
  <c r="M227" i="22"/>
  <c r="P243" i="22"/>
  <c r="M243" i="22"/>
  <c r="P250" i="22"/>
  <c r="P259" i="22"/>
  <c r="M259" i="22"/>
  <c r="M267" i="22"/>
  <c r="P275" i="22"/>
  <c r="M275" i="22"/>
  <c r="M283" i="22"/>
  <c r="M299" i="22"/>
  <c r="P221" i="22"/>
  <c r="M229" i="22"/>
  <c r="P320" i="22"/>
  <c r="M327" i="22"/>
  <c r="M356" i="22"/>
  <c r="M380" i="22"/>
  <c r="P396" i="22"/>
  <c r="M427" i="22"/>
  <c r="M254" i="22"/>
  <c r="M258" i="22"/>
  <c r="M262" i="22"/>
  <c r="M266" i="22"/>
  <c r="M270" i="22"/>
  <c r="M278" i="22"/>
  <c r="M282" i="22"/>
  <c r="M286" i="22"/>
  <c r="M294" i="22"/>
  <c r="M298" i="22"/>
  <c r="P306" i="22"/>
  <c r="M315" i="22"/>
  <c r="M335" i="22"/>
  <c r="M368" i="22"/>
  <c r="M379" i="22"/>
  <c r="M387" i="22"/>
  <c r="P408" i="22"/>
  <c r="M316" i="22"/>
  <c r="M420" i="22"/>
  <c r="P426" i="22"/>
  <c r="M444" i="22"/>
  <c r="M465" i="22"/>
  <c r="P385" i="22"/>
  <c r="P397" i="22"/>
  <c r="P401" i="22"/>
  <c r="P454" i="22"/>
  <c r="M470" i="22"/>
  <c r="M472" i="22"/>
  <c r="P481" i="22"/>
  <c r="M513" i="22"/>
  <c r="M422" i="22"/>
  <c r="M445" i="22"/>
  <c r="M448" i="22"/>
  <c r="M456" i="22"/>
  <c r="O476" i="22"/>
  <c r="P476" i="22" s="1"/>
  <c r="M458" i="22"/>
  <c r="P561" i="22"/>
  <c r="P498" i="22"/>
  <c r="P518" i="22"/>
  <c r="O537" i="22"/>
  <c r="P537" i="22" s="1"/>
  <c r="M525" i="22"/>
  <c r="M539" i="22"/>
  <c r="P549" i="22"/>
  <c r="M586" i="22"/>
  <c r="P530" i="22"/>
  <c r="P541" i="22"/>
  <c r="O551" i="22"/>
  <c r="P551" i="22" s="1"/>
  <c r="P557" i="22"/>
  <c r="M582" i="22"/>
  <c r="M533" i="22"/>
  <c r="M590" i="22"/>
  <c r="M606" i="22"/>
  <c r="M602" i="22"/>
  <c r="M598" i="22"/>
  <c r="J9" i="21"/>
  <c r="K9" i="21" s="1"/>
  <c r="J9" i="22" s="1"/>
  <c r="J10" i="21"/>
  <c r="K10" i="21" s="1"/>
  <c r="J11" i="21"/>
  <c r="K11" i="21" s="1"/>
  <c r="J11" i="22" s="1"/>
  <c r="J12" i="21"/>
  <c r="K12" i="21" s="1"/>
  <c r="J12" i="22" s="1"/>
  <c r="J13" i="21"/>
  <c r="K13" i="21" s="1"/>
  <c r="J13" i="22" s="1"/>
  <c r="J14" i="21"/>
  <c r="K14" i="21" s="1"/>
  <c r="J14" i="22" s="1"/>
  <c r="J15" i="21"/>
  <c r="K15" i="21" s="1"/>
  <c r="J15" i="22" s="1"/>
  <c r="J16" i="21"/>
  <c r="K16" i="21" s="1"/>
  <c r="J16" i="22" s="1"/>
  <c r="J17" i="21"/>
  <c r="K17" i="21" s="1"/>
  <c r="J17" i="22" s="1"/>
  <c r="J18" i="21"/>
  <c r="K18" i="21" s="1"/>
  <c r="J18" i="22" s="1"/>
  <c r="J19" i="21"/>
  <c r="K19" i="21" s="1"/>
  <c r="J19" i="22" s="1"/>
  <c r="J20" i="21"/>
  <c r="K20" i="21" s="1"/>
  <c r="J20" i="22" s="1"/>
  <c r="J21" i="21"/>
  <c r="K21" i="21" s="1"/>
  <c r="J21" i="22" s="1"/>
  <c r="J22" i="21"/>
  <c r="K22" i="21" s="1"/>
  <c r="J22" i="22" s="1"/>
  <c r="J23" i="21"/>
  <c r="K23" i="21"/>
  <c r="J23" i="22" s="1"/>
  <c r="J24" i="21"/>
  <c r="K24" i="21" s="1"/>
  <c r="J24" i="22" s="1"/>
  <c r="J25" i="21"/>
  <c r="K25" i="21" s="1"/>
  <c r="J25" i="22" s="1"/>
  <c r="J26" i="21"/>
  <c r="K26" i="21" s="1"/>
  <c r="J26" i="22" s="1"/>
  <c r="J27" i="21"/>
  <c r="K27" i="21" s="1"/>
  <c r="J27" i="22" s="1"/>
  <c r="J28" i="21"/>
  <c r="K28" i="21" s="1"/>
  <c r="J28" i="22" s="1"/>
  <c r="J29" i="21"/>
  <c r="K29" i="21" s="1"/>
  <c r="J29" i="22" s="1"/>
  <c r="J30" i="21"/>
  <c r="K30" i="21" s="1"/>
  <c r="J30" i="22" s="1"/>
  <c r="J31" i="21"/>
  <c r="K31" i="21" s="1"/>
  <c r="J31" i="22" s="1"/>
  <c r="J32" i="21"/>
  <c r="K32" i="21" s="1"/>
  <c r="J32" i="22" s="1"/>
  <c r="J33" i="21"/>
  <c r="K33" i="21" s="1"/>
  <c r="J33" i="22" s="1"/>
  <c r="J34" i="21"/>
  <c r="K34" i="21" s="1"/>
  <c r="J34" i="22" s="1"/>
  <c r="J35" i="21"/>
  <c r="K35" i="21" s="1"/>
  <c r="J35" i="22" s="1"/>
  <c r="J36" i="21"/>
  <c r="K36" i="21" s="1"/>
  <c r="J36" i="22" s="1"/>
  <c r="J37" i="21"/>
  <c r="K37" i="21" s="1"/>
  <c r="J37" i="22" s="1"/>
  <c r="J38" i="21"/>
  <c r="K38" i="21" s="1"/>
  <c r="J38" i="22" s="1"/>
  <c r="J39" i="21"/>
  <c r="K39" i="21" s="1"/>
  <c r="J39" i="22" s="1"/>
  <c r="J40" i="21"/>
  <c r="K40" i="21" s="1"/>
  <c r="J40" i="22" s="1"/>
  <c r="J41" i="21"/>
  <c r="K41" i="21" s="1"/>
  <c r="J41" i="22" s="1"/>
  <c r="J42" i="21"/>
  <c r="K42" i="21" s="1"/>
  <c r="J42" i="22" s="1"/>
  <c r="J43" i="21"/>
  <c r="K43" i="21" s="1"/>
  <c r="J43" i="22" s="1"/>
  <c r="J44" i="21"/>
  <c r="K44" i="21" s="1"/>
  <c r="J44" i="22" s="1"/>
  <c r="J45" i="21"/>
  <c r="K45" i="21" s="1"/>
  <c r="J45" i="22" s="1"/>
  <c r="J46" i="21"/>
  <c r="K46" i="21" s="1"/>
  <c r="J46" i="22" s="1"/>
  <c r="J47" i="21"/>
  <c r="K47" i="21" s="1"/>
  <c r="J47" i="22" s="1"/>
  <c r="J48" i="21"/>
  <c r="K48" i="21"/>
  <c r="J48" i="22" s="1"/>
  <c r="J49" i="21"/>
  <c r="K49" i="21" s="1"/>
  <c r="J49" i="22" s="1"/>
  <c r="J50" i="21"/>
  <c r="K50" i="21" s="1"/>
  <c r="J50" i="22" s="1"/>
  <c r="J51" i="21"/>
  <c r="K51" i="21" s="1"/>
  <c r="J51" i="22" s="1"/>
  <c r="J52" i="21"/>
  <c r="K52" i="21" s="1"/>
  <c r="J52" i="22" s="1"/>
  <c r="J53" i="21"/>
  <c r="K53" i="21" s="1"/>
  <c r="J53" i="22" s="1"/>
  <c r="J54" i="21"/>
  <c r="K54" i="21" s="1"/>
  <c r="J54" i="22" s="1"/>
  <c r="J55" i="21"/>
  <c r="K55" i="21" s="1"/>
  <c r="J55" i="22" s="1"/>
  <c r="J56" i="21"/>
  <c r="K56" i="21" s="1"/>
  <c r="J56" i="22" s="1"/>
  <c r="J57" i="21"/>
  <c r="K57" i="21" s="1"/>
  <c r="J57" i="22" s="1"/>
  <c r="J58" i="21"/>
  <c r="K58" i="21" s="1"/>
  <c r="J58" i="22" s="1"/>
  <c r="J59" i="21"/>
  <c r="K59" i="21" s="1"/>
  <c r="J59" i="22" s="1"/>
  <c r="J60" i="21"/>
  <c r="K60" i="21" s="1"/>
  <c r="J60" i="22" s="1"/>
  <c r="J61" i="21"/>
  <c r="K61" i="21" s="1"/>
  <c r="J61" i="22" s="1"/>
  <c r="J62" i="21"/>
  <c r="K62" i="21" s="1"/>
  <c r="J62" i="22" s="1"/>
  <c r="J63" i="21"/>
  <c r="K63" i="21" s="1"/>
  <c r="J63" i="22" s="1"/>
  <c r="J64" i="21"/>
  <c r="K64" i="21" s="1"/>
  <c r="J64" i="22" s="1"/>
  <c r="J65" i="21"/>
  <c r="K65" i="21" s="1"/>
  <c r="J65" i="22" s="1"/>
  <c r="J66" i="21"/>
  <c r="K66" i="21" s="1"/>
  <c r="J66" i="22" s="1"/>
  <c r="J67" i="21"/>
  <c r="K67" i="21" s="1"/>
  <c r="J67" i="22" s="1"/>
  <c r="J68" i="21"/>
  <c r="K68" i="21" s="1"/>
  <c r="J68" i="22" s="1"/>
  <c r="J69" i="21"/>
  <c r="K69" i="21" s="1"/>
  <c r="J69" i="22" s="1"/>
  <c r="J70" i="21"/>
  <c r="K70" i="21" s="1"/>
  <c r="J70" i="22" s="1"/>
  <c r="J71" i="21"/>
  <c r="K71" i="21" s="1"/>
  <c r="J71" i="22" s="1"/>
  <c r="J72" i="21"/>
  <c r="K72" i="21" s="1"/>
  <c r="J72" i="22" s="1"/>
  <c r="J73" i="21"/>
  <c r="K73" i="21" s="1"/>
  <c r="J73" i="22" s="1"/>
  <c r="J74" i="21"/>
  <c r="K74" i="21" s="1"/>
  <c r="J74" i="22" s="1"/>
  <c r="J75" i="21"/>
  <c r="K75" i="21" s="1"/>
  <c r="J75" i="22" s="1"/>
  <c r="J76" i="21"/>
  <c r="K76" i="21" s="1"/>
  <c r="J76" i="22" s="1"/>
  <c r="J77" i="21"/>
  <c r="K77" i="21" s="1"/>
  <c r="J77" i="22" s="1"/>
  <c r="J78" i="21"/>
  <c r="K78" i="21" s="1"/>
  <c r="J78" i="22" s="1"/>
  <c r="J79" i="21"/>
  <c r="K79" i="21" s="1"/>
  <c r="J79" i="22" s="1"/>
  <c r="J80" i="21"/>
  <c r="K80" i="21" s="1"/>
  <c r="J80" i="22" s="1"/>
  <c r="J81" i="21"/>
  <c r="K81" i="21" s="1"/>
  <c r="J81" i="22" s="1"/>
  <c r="J82" i="21"/>
  <c r="K82" i="21" s="1"/>
  <c r="J82" i="22" s="1"/>
  <c r="J83" i="21"/>
  <c r="K83" i="21" s="1"/>
  <c r="J83" i="22" s="1"/>
  <c r="J84" i="21"/>
  <c r="K84" i="21" s="1"/>
  <c r="J84" i="22" s="1"/>
  <c r="J85" i="21"/>
  <c r="K85" i="21" s="1"/>
  <c r="J85" i="22" s="1"/>
  <c r="J86" i="21"/>
  <c r="K86" i="21" s="1"/>
  <c r="J86" i="22" s="1"/>
  <c r="J87" i="21"/>
  <c r="K87" i="21" s="1"/>
  <c r="J87" i="22" s="1"/>
  <c r="J88" i="21"/>
  <c r="K88" i="21" s="1"/>
  <c r="J88" i="22" s="1"/>
  <c r="J89" i="21"/>
  <c r="K89" i="21" s="1"/>
  <c r="J89" i="22" s="1"/>
  <c r="J90" i="21"/>
  <c r="K90" i="21" s="1"/>
  <c r="J90" i="22" s="1"/>
  <c r="J91" i="21"/>
  <c r="K91" i="21" s="1"/>
  <c r="J91" i="22" s="1"/>
  <c r="J92" i="21"/>
  <c r="K92" i="21" s="1"/>
  <c r="J92" i="22" s="1"/>
  <c r="J93" i="21"/>
  <c r="K93" i="21" s="1"/>
  <c r="J93" i="22" s="1"/>
  <c r="J94" i="21"/>
  <c r="K94" i="21" s="1"/>
  <c r="J94" i="22" s="1"/>
  <c r="J95" i="21"/>
  <c r="K95" i="21" s="1"/>
  <c r="J95" i="22" s="1"/>
  <c r="J96" i="21"/>
  <c r="K96" i="21" s="1"/>
  <c r="J96" i="22" s="1"/>
  <c r="J97" i="21"/>
  <c r="K97" i="21" s="1"/>
  <c r="J97" i="22" s="1"/>
  <c r="J98" i="21"/>
  <c r="K98" i="21" s="1"/>
  <c r="J98" i="22" s="1"/>
  <c r="J99" i="21"/>
  <c r="K99" i="21" s="1"/>
  <c r="J99" i="22" s="1"/>
  <c r="J100" i="21"/>
  <c r="K100" i="21" s="1"/>
  <c r="J100" i="22" s="1"/>
  <c r="J101" i="21"/>
  <c r="K101" i="21" s="1"/>
  <c r="J101" i="22" s="1"/>
  <c r="J102" i="21"/>
  <c r="K102" i="21" s="1"/>
  <c r="J102" i="22" s="1"/>
  <c r="J103" i="21"/>
  <c r="K103" i="21" s="1"/>
  <c r="J103" i="22" s="1"/>
  <c r="J104" i="21"/>
  <c r="K104" i="21" s="1"/>
  <c r="J104" i="22" s="1"/>
  <c r="J105" i="21"/>
  <c r="K105" i="21" s="1"/>
  <c r="J105" i="22" s="1"/>
  <c r="J106" i="21"/>
  <c r="K106" i="21" s="1"/>
  <c r="J106" i="22" s="1"/>
  <c r="J107" i="21"/>
  <c r="K107" i="21" s="1"/>
  <c r="J107" i="22" s="1"/>
  <c r="J108" i="21"/>
  <c r="K108" i="21" s="1"/>
  <c r="J108" i="22" s="1"/>
  <c r="J109" i="21"/>
  <c r="K109" i="21" s="1"/>
  <c r="J109" i="22" s="1"/>
  <c r="J110" i="21"/>
  <c r="K110" i="21" s="1"/>
  <c r="J110" i="22" s="1"/>
  <c r="J111" i="21"/>
  <c r="K111" i="21" s="1"/>
  <c r="J111" i="22" s="1"/>
  <c r="J112" i="21"/>
  <c r="K112" i="21" s="1"/>
  <c r="J112" i="22" s="1"/>
  <c r="J113" i="21"/>
  <c r="K113" i="21" s="1"/>
  <c r="J113" i="22" s="1"/>
  <c r="J114" i="21"/>
  <c r="K114" i="21" s="1"/>
  <c r="J114" i="22" s="1"/>
  <c r="J115" i="21"/>
  <c r="K115" i="21" s="1"/>
  <c r="J115" i="22" s="1"/>
  <c r="J116" i="21"/>
  <c r="K116" i="21" s="1"/>
  <c r="J116" i="22" s="1"/>
  <c r="J117" i="21"/>
  <c r="K117" i="21" s="1"/>
  <c r="J117" i="22" s="1"/>
  <c r="J118" i="21"/>
  <c r="K118" i="21" s="1"/>
  <c r="J118" i="22" s="1"/>
  <c r="J119" i="21"/>
  <c r="K119" i="21" s="1"/>
  <c r="J119" i="22" s="1"/>
  <c r="J120" i="21"/>
  <c r="K120" i="21" s="1"/>
  <c r="J120" i="22" s="1"/>
  <c r="J121" i="21"/>
  <c r="K121" i="21"/>
  <c r="J121" i="22" s="1"/>
  <c r="J122" i="21"/>
  <c r="K122" i="21" s="1"/>
  <c r="J122" i="22" s="1"/>
  <c r="J123" i="21"/>
  <c r="K123" i="21" s="1"/>
  <c r="J123" i="22" s="1"/>
  <c r="J124" i="21"/>
  <c r="K124" i="21" s="1"/>
  <c r="J124" i="22" s="1"/>
  <c r="J125" i="21"/>
  <c r="K125" i="21" s="1"/>
  <c r="J125" i="22" s="1"/>
  <c r="J126" i="21"/>
  <c r="K126" i="21" s="1"/>
  <c r="J126" i="22" s="1"/>
  <c r="J127" i="21"/>
  <c r="K127" i="21" s="1"/>
  <c r="J127" i="22" s="1"/>
  <c r="J128" i="21"/>
  <c r="K128" i="21" s="1"/>
  <c r="J128" i="22" s="1"/>
  <c r="J129" i="21"/>
  <c r="K129" i="21" s="1"/>
  <c r="J129" i="22" s="1"/>
  <c r="J130" i="21"/>
  <c r="K130" i="21" s="1"/>
  <c r="J130" i="22" s="1"/>
  <c r="J131" i="21"/>
  <c r="K131" i="21" s="1"/>
  <c r="J131" i="22" s="1"/>
  <c r="J132" i="21"/>
  <c r="K132" i="21" s="1"/>
  <c r="J132" i="22" s="1"/>
  <c r="J133" i="21"/>
  <c r="K133" i="21" s="1"/>
  <c r="J133" i="22" s="1"/>
  <c r="J134" i="21"/>
  <c r="K134" i="21" s="1"/>
  <c r="J134" i="22" s="1"/>
  <c r="J135" i="21"/>
  <c r="K135" i="21" s="1"/>
  <c r="J135" i="22" s="1"/>
  <c r="J136" i="21"/>
  <c r="K136" i="21" s="1"/>
  <c r="J136" i="22" s="1"/>
  <c r="J137" i="21"/>
  <c r="K137" i="21" s="1"/>
  <c r="J137" i="22" s="1"/>
  <c r="J138" i="21"/>
  <c r="K138" i="21" s="1"/>
  <c r="J138" i="22" s="1"/>
  <c r="J139" i="21"/>
  <c r="K139" i="21" s="1"/>
  <c r="J139" i="22" s="1"/>
  <c r="J140" i="21"/>
  <c r="K140" i="21" s="1"/>
  <c r="J140" i="22" s="1"/>
  <c r="J141" i="21"/>
  <c r="K141" i="21" s="1"/>
  <c r="J141" i="22" s="1"/>
  <c r="J142" i="21"/>
  <c r="K142" i="21" s="1"/>
  <c r="J142" i="22" s="1"/>
  <c r="J143" i="21"/>
  <c r="K143" i="21" s="1"/>
  <c r="J143" i="22" s="1"/>
  <c r="J144" i="21"/>
  <c r="K144" i="21" s="1"/>
  <c r="J144" i="22" s="1"/>
  <c r="J145" i="21"/>
  <c r="K145" i="21" s="1"/>
  <c r="J145" i="22" s="1"/>
  <c r="J146" i="21"/>
  <c r="K146" i="21" s="1"/>
  <c r="J146" i="22" s="1"/>
  <c r="J147" i="21"/>
  <c r="K147" i="21" s="1"/>
  <c r="J147" i="22" s="1"/>
  <c r="J148" i="21"/>
  <c r="K148" i="21" s="1"/>
  <c r="J148" i="22" s="1"/>
  <c r="J149" i="21"/>
  <c r="K149" i="21" s="1"/>
  <c r="J149" i="22" s="1"/>
  <c r="J150" i="21"/>
  <c r="K150" i="21" s="1"/>
  <c r="J150" i="22" s="1"/>
  <c r="J151" i="21"/>
  <c r="K151" i="21" s="1"/>
  <c r="J151" i="22" s="1"/>
  <c r="J152" i="21"/>
  <c r="K152" i="21" s="1"/>
  <c r="J152" i="22" s="1"/>
  <c r="J153" i="21"/>
  <c r="K153" i="21" s="1"/>
  <c r="J153" i="22" s="1"/>
  <c r="J154" i="21"/>
  <c r="K154" i="21" s="1"/>
  <c r="J154" i="22" s="1"/>
  <c r="J155" i="21"/>
  <c r="K155" i="21" s="1"/>
  <c r="J155" i="22" s="1"/>
  <c r="J156" i="21"/>
  <c r="K156" i="21" s="1"/>
  <c r="J156" i="22" s="1"/>
  <c r="J157" i="21"/>
  <c r="K157" i="21" s="1"/>
  <c r="J157" i="22" s="1"/>
  <c r="J158" i="21"/>
  <c r="K158" i="21" s="1"/>
  <c r="J158" i="22" s="1"/>
  <c r="J159" i="21"/>
  <c r="K159" i="21" s="1"/>
  <c r="J159" i="22" s="1"/>
  <c r="J160" i="21"/>
  <c r="K160" i="21" s="1"/>
  <c r="J160" i="22" s="1"/>
  <c r="J161" i="21"/>
  <c r="K161" i="21" s="1"/>
  <c r="J161" i="22" s="1"/>
  <c r="J162" i="21"/>
  <c r="K162" i="21" s="1"/>
  <c r="J162" i="22" s="1"/>
  <c r="J163" i="21"/>
  <c r="K163" i="21" s="1"/>
  <c r="J163" i="22" s="1"/>
  <c r="J164" i="21"/>
  <c r="K164" i="21" s="1"/>
  <c r="J164" i="22" s="1"/>
  <c r="J165" i="21"/>
  <c r="K165" i="21" s="1"/>
  <c r="J165" i="22" s="1"/>
  <c r="J166" i="21"/>
  <c r="K166" i="21" s="1"/>
  <c r="J166" i="22" s="1"/>
  <c r="J167" i="21"/>
  <c r="K167" i="21" s="1"/>
  <c r="J167" i="22" s="1"/>
  <c r="J168" i="21"/>
  <c r="K168" i="21" s="1"/>
  <c r="J168" i="22" s="1"/>
  <c r="J169" i="21"/>
  <c r="K169" i="21" s="1"/>
  <c r="J169" i="22" s="1"/>
  <c r="J170" i="21"/>
  <c r="K170" i="21" s="1"/>
  <c r="J170" i="22" s="1"/>
  <c r="J171" i="21"/>
  <c r="K171" i="21" s="1"/>
  <c r="J171" i="22" s="1"/>
  <c r="J172" i="21"/>
  <c r="K172" i="21" s="1"/>
  <c r="J172" i="22" s="1"/>
  <c r="J173" i="21"/>
  <c r="K173" i="21" s="1"/>
  <c r="J173" i="22" s="1"/>
  <c r="J174" i="21"/>
  <c r="K174" i="21" s="1"/>
  <c r="J174" i="22" s="1"/>
  <c r="J175" i="21"/>
  <c r="K175" i="21" s="1"/>
  <c r="J175" i="22" s="1"/>
  <c r="J176" i="21"/>
  <c r="K176" i="21" s="1"/>
  <c r="J176" i="22" s="1"/>
  <c r="J177" i="21"/>
  <c r="K177" i="21" s="1"/>
  <c r="J177" i="22" s="1"/>
  <c r="J178" i="21"/>
  <c r="K178" i="21" s="1"/>
  <c r="J178" i="22" s="1"/>
  <c r="J179" i="21"/>
  <c r="K179" i="21" s="1"/>
  <c r="J179" i="22" s="1"/>
  <c r="J180" i="21"/>
  <c r="K180" i="21" s="1"/>
  <c r="J180" i="22" s="1"/>
  <c r="J181" i="21"/>
  <c r="K181" i="21" s="1"/>
  <c r="J181" i="22" s="1"/>
  <c r="J182" i="21"/>
  <c r="K182" i="21" s="1"/>
  <c r="J182" i="22" s="1"/>
  <c r="J183" i="21"/>
  <c r="K183" i="21" s="1"/>
  <c r="J183" i="22" s="1"/>
  <c r="J184" i="21"/>
  <c r="K184" i="21" s="1"/>
  <c r="J184" i="22" s="1"/>
  <c r="J185" i="21"/>
  <c r="K185" i="21" s="1"/>
  <c r="J185" i="22" s="1"/>
  <c r="J186" i="21"/>
  <c r="K186" i="21" s="1"/>
  <c r="J186" i="22" s="1"/>
  <c r="J187" i="21"/>
  <c r="K187" i="21" s="1"/>
  <c r="J187" i="22" s="1"/>
  <c r="J188" i="21"/>
  <c r="K188" i="21" s="1"/>
  <c r="J188" i="22" s="1"/>
  <c r="J189" i="21"/>
  <c r="K189" i="21" s="1"/>
  <c r="J189" i="22" s="1"/>
  <c r="J190" i="21"/>
  <c r="K190" i="21" s="1"/>
  <c r="J190" i="22" s="1"/>
  <c r="J191" i="21"/>
  <c r="K191" i="21" s="1"/>
  <c r="J191" i="22" s="1"/>
  <c r="J192" i="21"/>
  <c r="K192" i="21" s="1"/>
  <c r="J192" i="22" s="1"/>
  <c r="J193" i="21"/>
  <c r="K193" i="21"/>
  <c r="J193" i="22" s="1"/>
  <c r="J194" i="21"/>
  <c r="K194" i="21" s="1"/>
  <c r="J194" i="22" s="1"/>
  <c r="J195" i="21"/>
  <c r="K195" i="21" s="1"/>
  <c r="J195" i="22" s="1"/>
  <c r="J196" i="21"/>
  <c r="K196" i="21" s="1"/>
  <c r="J196" i="22" s="1"/>
  <c r="J197" i="21"/>
  <c r="K197" i="21" s="1"/>
  <c r="J197" i="22" s="1"/>
  <c r="J198" i="21"/>
  <c r="K198" i="21" s="1"/>
  <c r="J198" i="22" s="1"/>
  <c r="J199" i="21"/>
  <c r="K199" i="21" s="1"/>
  <c r="J199" i="22" s="1"/>
  <c r="J200" i="21"/>
  <c r="K200" i="21" s="1"/>
  <c r="J200" i="22" s="1"/>
  <c r="J201" i="21"/>
  <c r="K201" i="21" s="1"/>
  <c r="J201" i="22" s="1"/>
  <c r="J202" i="21"/>
  <c r="K202" i="21" s="1"/>
  <c r="J202" i="22" s="1"/>
  <c r="J203" i="21"/>
  <c r="K203" i="21" s="1"/>
  <c r="J203" i="22" s="1"/>
  <c r="J204" i="21"/>
  <c r="K204" i="21" s="1"/>
  <c r="J204" i="22" s="1"/>
  <c r="J205" i="21"/>
  <c r="K205" i="21" s="1"/>
  <c r="J205" i="22" s="1"/>
  <c r="J206" i="21"/>
  <c r="K206" i="21" s="1"/>
  <c r="J206" i="22" s="1"/>
  <c r="J207" i="21"/>
  <c r="K207" i="21" s="1"/>
  <c r="J207" i="22" s="1"/>
  <c r="J208" i="21"/>
  <c r="K208" i="21" s="1"/>
  <c r="J208" i="22" s="1"/>
  <c r="J209" i="21"/>
  <c r="K209" i="21" s="1"/>
  <c r="J209" i="22" s="1"/>
  <c r="J210" i="21"/>
  <c r="K210" i="21" s="1"/>
  <c r="J210" i="22" s="1"/>
  <c r="J211" i="21"/>
  <c r="K211" i="21" s="1"/>
  <c r="J211" i="22" s="1"/>
  <c r="J212" i="21"/>
  <c r="K212" i="21" s="1"/>
  <c r="J212" i="22" s="1"/>
  <c r="J213" i="21"/>
  <c r="K213" i="21" s="1"/>
  <c r="J213" i="22" s="1"/>
  <c r="J214" i="21"/>
  <c r="K214" i="21" s="1"/>
  <c r="J214" i="22" s="1"/>
  <c r="J215" i="21"/>
  <c r="K215" i="21"/>
  <c r="J215" i="22" s="1"/>
  <c r="J216" i="21"/>
  <c r="K216" i="21" s="1"/>
  <c r="J216" i="22" s="1"/>
  <c r="J217" i="21"/>
  <c r="K217" i="21" s="1"/>
  <c r="J217" i="22" s="1"/>
  <c r="J218" i="21"/>
  <c r="K218" i="21" s="1"/>
  <c r="J218" i="22" s="1"/>
  <c r="J219" i="21"/>
  <c r="K219" i="21" s="1"/>
  <c r="J219" i="22" s="1"/>
  <c r="J220" i="21"/>
  <c r="K220" i="21" s="1"/>
  <c r="J220" i="22" s="1"/>
  <c r="J221" i="21"/>
  <c r="K221" i="21" s="1"/>
  <c r="J221" i="22" s="1"/>
  <c r="J222" i="21"/>
  <c r="K222" i="21" s="1"/>
  <c r="J222" i="22" s="1"/>
  <c r="J223" i="21"/>
  <c r="K223" i="21" s="1"/>
  <c r="J223" i="22" s="1"/>
  <c r="J224" i="21"/>
  <c r="K224" i="21" s="1"/>
  <c r="J224" i="22" s="1"/>
  <c r="J225" i="21"/>
  <c r="K225" i="21" s="1"/>
  <c r="J225" i="22" s="1"/>
  <c r="J226" i="21"/>
  <c r="K226" i="21" s="1"/>
  <c r="J226" i="22" s="1"/>
  <c r="J227" i="21"/>
  <c r="K227" i="21" s="1"/>
  <c r="J227" i="22" s="1"/>
  <c r="J228" i="21"/>
  <c r="K228" i="21" s="1"/>
  <c r="J228" i="22"/>
  <c r="J229" i="21"/>
  <c r="K229" i="21" s="1"/>
  <c r="J229" i="22" s="1"/>
  <c r="J230" i="21"/>
  <c r="K230" i="21" s="1"/>
  <c r="J230" i="22" s="1"/>
  <c r="J231" i="21"/>
  <c r="K231" i="21" s="1"/>
  <c r="J231" i="22" s="1"/>
  <c r="J232" i="21"/>
  <c r="K232" i="21" s="1"/>
  <c r="J232" i="22" s="1"/>
  <c r="J233" i="21"/>
  <c r="K233" i="21" s="1"/>
  <c r="J233" i="22" s="1"/>
  <c r="J234" i="21"/>
  <c r="K234" i="21" s="1"/>
  <c r="J234" i="22" s="1"/>
  <c r="J235" i="21"/>
  <c r="K235" i="21" s="1"/>
  <c r="J235" i="22" s="1"/>
  <c r="J236" i="21"/>
  <c r="K236" i="21" s="1"/>
  <c r="J236" i="22" s="1"/>
  <c r="J237" i="21"/>
  <c r="K237" i="21" s="1"/>
  <c r="J237" i="22" s="1"/>
  <c r="J238" i="21"/>
  <c r="K238" i="21" s="1"/>
  <c r="J238" i="22" s="1"/>
  <c r="J239" i="21"/>
  <c r="K239" i="21" s="1"/>
  <c r="J239" i="22" s="1"/>
  <c r="J240" i="21"/>
  <c r="K240" i="21" s="1"/>
  <c r="J240" i="22" s="1"/>
  <c r="J241" i="21"/>
  <c r="K241" i="21" s="1"/>
  <c r="J241" i="22" s="1"/>
  <c r="J242" i="21"/>
  <c r="K242" i="21" s="1"/>
  <c r="J242" i="22" s="1"/>
  <c r="J243" i="21"/>
  <c r="K243" i="21" s="1"/>
  <c r="J243" i="22" s="1"/>
  <c r="J244" i="21"/>
  <c r="K244" i="21" s="1"/>
  <c r="J244" i="22" s="1"/>
  <c r="J245" i="21"/>
  <c r="K245" i="21" s="1"/>
  <c r="J245" i="22" s="1"/>
  <c r="J246" i="21"/>
  <c r="K246" i="21" s="1"/>
  <c r="J246" i="22" s="1"/>
  <c r="J247" i="21"/>
  <c r="K247" i="21" s="1"/>
  <c r="J247" i="22" s="1"/>
  <c r="J248" i="21"/>
  <c r="K248" i="21" s="1"/>
  <c r="J248" i="22" s="1"/>
  <c r="J249" i="21"/>
  <c r="K249" i="21" s="1"/>
  <c r="J249" i="22" s="1"/>
  <c r="J250" i="21"/>
  <c r="K250" i="21" s="1"/>
  <c r="J250" i="22" s="1"/>
  <c r="J251" i="21"/>
  <c r="K251" i="21" s="1"/>
  <c r="J251" i="22" s="1"/>
  <c r="J252" i="21"/>
  <c r="K252" i="21" s="1"/>
  <c r="J252" i="22" s="1"/>
  <c r="J253" i="21"/>
  <c r="K253" i="21" s="1"/>
  <c r="J253" i="22" s="1"/>
  <c r="J254" i="21"/>
  <c r="K254" i="21" s="1"/>
  <c r="J254" i="22" s="1"/>
  <c r="J255" i="21"/>
  <c r="K255" i="21" s="1"/>
  <c r="J255" i="22" s="1"/>
  <c r="J256" i="21"/>
  <c r="K256" i="21" s="1"/>
  <c r="J256" i="22" s="1"/>
  <c r="J257" i="21"/>
  <c r="K257" i="21" s="1"/>
  <c r="J257" i="22" s="1"/>
  <c r="J258" i="21"/>
  <c r="K258" i="21" s="1"/>
  <c r="J258" i="22" s="1"/>
  <c r="J259" i="21"/>
  <c r="K259" i="21" s="1"/>
  <c r="J259" i="22" s="1"/>
  <c r="J260" i="21"/>
  <c r="K260" i="21" s="1"/>
  <c r="J260" i="22" s="1"/>
  <c r="J261" i="21"/>
  <c r="K261" i="21" s="1"/>
  <c r="J261" i="22" s="1"/>
  <c r="J262" i="21"/>
  <c r="K262" i="21" s="1"/>
  <c r="J262" i="22" s="1"/>
  <c r="J263" i="21"/>
  <c r="K263" i="21"/>
  <c r="J263" i="22" s="1"/>
  <c r="J264" i="21"/>
  <c r="K264" i="21" s="1"/>
  <c r="J264" i="22" s="1"/>
  <c r="J265" i="21"/>
  <c r="K265" i="21" s="1"/>
  <c r="J265" i="22" s="1"/>
  <c r="J266" i="21"/>
  <c r="K266" i="21" s="1"/>
  <c r="J266" i="22" s="1"/>
  <c r="J267" i="21"/>
  <c r="K267" i="21" s="1"/>
  <c r="J267" i="22" s="1"/>
  <c r="J268" i="21"/>
  <c r="K268" i="21" s="1"/>
  <c r="J268" i="22" s="1"/>
  <c r="J269" i="21"/>
  <c r="K269" i="21" s="1"/>
  <c r="J269" i="22" s="1"/>
  <c r="J270" i="21"/>
  <c r="K270" i="21" s="1"/>
  <c r="J270" i="22" s="1"/>
  <c r="J271" i="21"/>
  <c r="K271" i="21" s="1"/>
  <c r="J271" i="22" s="1"/>
  <c r="J272" i="21"/>
  <c r="K272" i="21" s="1"/>
  <c r="J272" i="22" s="1"/>
  <c r="J273" i="21"/>
  <c r="K273" i="21" s="1"/>
  <c r="J273" i="22" s="1"/>
  <c r="J274" i="21"/>
  <c r="K274" i="21" s="1"/>
  <c r="J274" i="22" s="1"/>
  <c r="J275" i="21"/>
  <c r="K275" i="21" s="1"/>
  <c r="J275" i="22" s="1"/>
  <c r="J276" i="21"/>
  <c r="K276" i="21" s="1"/>
  <c r="J276" i="22" s="1"/>
  <c r="J277" i="21"/>
  <c r="K277" i="21" s="1"/>
  <c r="J277" i="22" s="1"/>
  <c r="J278" i="21"/>
  <c r="K278" i="21" s="1"/>
  <c r="J278" i="22" s="1"/>
  <c r="J279" i="21"/>
  <c r="K279" i="21" s="1"/>
  <c r="J279" i="22" s="1"/>
  <c r="J280" i="21"/>
  <c r="K280" i="21" s="1"/>
  <c r="J280" i="22" s="1"/>
  <c r="J281" i="21"/>
  <c r="K281" i="21" s="1"/>
  <c r="J281" i="22" s="1"/>
  <c r="J282" i="21"/>
  <c r="K282" i="21" s="1"/>
  <c r="J282" i="22" s="1"/>
  <c r="J283" i="21"/>
  <c r="K283" i="21" s="1"/>
  <c r="J283" i="22" s="1"/>
  <c r="J284" i="21"/>
  <c r="K284" i="21" s="1"/>
  <c r="J284" i="22" s="1"/>
  <c r="J285" i="21"/>
  <c r="K285" i="21" s="1"/>
  <c r="J285" i="22" s="1"/>
  <c r="J286" i="21"/>
  <c r="K286" i="21" s="1"/>
  <c r="J286" i="22" s="1"/>
  <c r="J287" i="21"/>
  <c r="K287" i="21" s="1"/>
  <c r="J287" i="22" s="1"/>
  <c r="J288" i="21"/>
  <c r="K288" i="21" s="1"/>
  <c r="J288" i="22" s="1"/>
  <c r="J289" i="21"/>
  <c r="K289" i="21" s="1"/>
  <c r="J289" i="22" s="1"/>
  <c r="J290" i="21"/>
  <c r="K290" i="21" s="1"/>
  <c r="J290" i="22" s="1"/>
  <c r="J291" i="21"/>
  <c r="K291" i="21" s="1"/>
  <c r="J291" i="22" s="1"/>
  <c r="J292" i="21"/>
  <c r="K292" i="21" s="1"/>
  <c r="J292" i="22" s="1"/>
  <c r="J293" i="21"/>
  <c r="K293" i="21" s="1"/>
  <c r="J293" i="22" s="1"/>
  <c r="J294" i="21"/>
  <c r="K294" i="21" s="1"/>
  <c r="J294" i="22" s="1"/>
  <c r="J295" i="21"/>
  <c r="K295" i="21" s="1"/>
  <c r="J295" i="22" s="1"/>
  <c r="J296" i="21"/>
  <c r="K296" i="21" s="1"/>
  <c r="J296" i="22" s="1"/>
  <c r="J297" i="21"/>
  <c r="K297" i="21" s="1"/>
  <c r="J297" i="22" s="1"/>
  <c r="J298" i="21"/>
  <c r="K298" i="21" s="1"/>
  <c r="J298" i="22" s="1"/>
  <c r="J299" i="21"/>
  <c r="K299" i="21" s="1"/>
  <c r="J299" i="22" s="1"/>
  <c r="J300" i="21"/>
  <c r="K300" i="21" s="1"/>
  <c r="J300" i="22" s="1"/>
  <c r="J301" i="21"/>
  <c r="K301" i="21" s="1"/>
  <c r="J301" i="22" s="1"/>
  <c r="J302" i="21"/>
  <c r="K302" i="21" s="1"/>
  <c r="J302" i="22" s="1"/>
  <c r="J303" i="21"/>
  <c r="K303" i="21" s="1"/>
  <c r="J303" i="22" s="1"/>
  <c r="J304" i="21"/>
  <c r="K304" i="21" s="1"/>
  <c r="J304" i="22" s="1"/>
  <c r="J305" i="21"/>
  <c r="K305" i="21" s="1"/>
  <c r="J305" i="22" s="1"/>
  <c r="J306" i="21"/>
  <c r="K306" i="21" s="1"/>
  <c r="J306" i="22" s="1"/>
  <c r="J307" i="21"/>
  <c r="K307" i="21" s="1"/>
  <c r="J307" i="22" s="1"/>
  <c r="J308" i="21"/>
  <c r="K308" i="21" s="1"/>
  <c r="J308" i="22" s="1"/>
  <c r="J309" i="21"/>
  <c r="K309" i="21" s="1"/>
  <c r="J309" i="22" s="1"/>
  <c r="J310" i="21"/>
  <c r="K310" i="21" s="1"/>
  <c r="J310" i="22" s="1"/>
  <c r="J311" i="21"/>
  <c r="K311" i="21" s="1"/>
  <c r="J311" i="22" s="1"/>
  <c r="J312" i="21"/>
  <c r="K312" i="21" s="1"/>
  <c r="J312" i="22" s="1"/>
  <c r="J313" i="21"/>
  <c r="K313" i="21" s="1"/>
  <c r="J313" i="22" s="1"/>
  <c r="J314" i="21"/>
  <c r="K314" i="21" s="1"/>
  <c r="J314" i="22"/>
  <c r="J315" i="21"/>
  <c r="K315" i="21" s="1"/>
  <c r="J315" i="22" s="1"/>
  <c r="J316" i="21"/>
  <c r="K316" i="21" s="1"/>
  <c r="J316" i="22" s="1"/>
  <c r="J317" i="21"/>
  <c r="K317" i="21" s="1"/>
  <c r="J317" i="22" s="1"/>
  <c r="J318" i="21"/>
  <c r="K318" i="21" s="1"/>
  <c r="J318" i="22" s="1"/>
  <c r="J319" i="21"/>
  <c r="K319" i="21" s="1"/>
  <c r="J319" i="22" s="1"/>
  <c r="J320" i="21"/>
  <c r="K320" i="21" s="1"/>
  <c r="J320" i="22" s="1"/>
  <c r="J321" i="21"/>
  <c r="K321" i="21" s="1"/>
  <c r="J321" i="22" s="1"/>
  <c r="J322" i="21"/>
  <c r="K322" i="21" s="1"/>
  <c r="J322" i="22" s="1"/>
  <c r="J323" i="21"/>
  <c r="K323" i="21" s="1"/>
  <c r="J323" i="22" s="1"/>
  <c r="J324" i="21"/>
  <c r="K324" i="21" s="1"/>
  <c r="J324" i="22" s="1"/>
  <c r="J325" i="21"/>
  <c r="K325" i="21" s="1"/>
  <c r="J325" i="22" s="1"/>
  <c r="J326" i="21"/>
  <c r="K326" i="21" s="1"/>
  <c r="J326" i="22" s="1"/>
  <c r="J327" i="21"/>
  <c r="K327" i="21" s="1"/>
  <c r="J327" i="22" s="1"/>
  <c r="J328" i="21"/>
  <c r="K328" i="21" s="1"/>
  <c r="J328" i="22" s="1"/>
  <c r="J329" i="21"/>
  <c r="K329" i="21" s="1"/>
  <c r="J329" i="22" s="1"/>
  <c r="J330" i="21"/>
  <c r="K330" i="21" s="1"/>
  <c r="J330" i="22" s="1"/>
  <c r="J331" i="21"/>
  <c r="K331" i="21" s="1"/>
  <c r="J331" i="22" s="1"/>
  <c r="J332" i="21"/>
  <c r="K332" i="21" s="1"/>
  <c r="J332" i="22" s="1"/>
  <c r="J333" i="21"/>
  <c r="K333" i="21" s="1"/>
  <c r="J333" i="22" s="1"/>
  <c r="J334" i="21"/>
  <c r="K334" i="21" s="1"/>
  <c r="J334" i="22" s="1"/>
  <c r="J335" i="21"/>
  <c r="K335" i="21" s="1"/>
  <c r="J335" i="22" s="1"/>
  <c r="J336" i="21"/>
  <c r="K336" i="21" s="1"/>
  <c r="J336" i="22" s="1"/>
  <c r="J337" i="21"/>
  <c r="K337" i="21" s="1"/>
  <c r="J337" i="22" s="1"/>
  <c r="J338" i="21"/>
  <c r="K338" i="21" s="1"/>
  <c r="J338" i="22" s="1"/>
  <c r="J339" i="21"/>
  <c r="K339" i="21" s="1"/>
  <c r="J339" i="22" s="1"/>
  <c r="J340" i="21"/>
  <c r="K340" i="21" s="1"/>
  <c r="J340" i="22" s="1"/>
  <c r="J341" i="21"/>
  <c r="K341" i="21" s="1"/>
  <c r="J341" i="22" s="1"/>
  <c r="J342" i="21"/>
  <c r="K342" i="21" s="1"/>
  <c r="J342" i="22" s="1"/>
  <c r="J343" i="21"/>
  <c r="K343" i="21" s="1"/>
  <c r="J343" i="22" s="1"/>
  <c r="J344" i="21"/>
  <c r="K344" i="21" s="1"/>
  <c r="J344" i="22" s="1"/>
  <c r="J345" i="21"/>
  <c r="K345" i="21" s="1"/>
  <c r="J345" i="22" s="1"/>
  <c r="J346" i="21"/>
  <c r="K346" i="21" s="1"/>
  <c r="J346" i="22"/>
  <c r="J347" i="21"/>
  <c r="K347" i="21" s="1"/>
  <c r="J347" i="22" s="1"/>
  <c r="J348" i="21"/>
  <c r="K348" i="21" s="1"/>
  <c r="J348" i="22" s="1"/>
  <c r="J349" i="21"/>
  <c r="K349" i="21" s="1"/>
  <c r="J349" i="22" s="1"/>
  <c r="J350" i="21"/>
  <c r="K350" i="21" s="1"/>
  <c r="J350" i="22" s="1"/>
  <c r="J351" i="21"/>
  <c r="K351" i="21" s="1"/>
  <c r="J351" i="22" s="1"/>
  <c r="J352" i="21"/>
  <c r="K352" i="21" s="1"/>
  <c r="J352" i="22" s="1"/>
  <c r="J353" i="21"/>
  <c r="K353" i="21" s="1"/>
  <c r="J353" i="22" s="1"/>
  <c r="J354" i="21"/>
  <c r="K354" i="21" s="1"/>
  <c r="J354" i="22" s="1"/>
  <c r="J355" i="21"/>
  <c r="K355" i="21" s="1"/>
  <c r="J355" i="22" s="1"/>
  <c r="J356" i="21"/>
  <c r="K356" i="21" s="1"/>
  <c r="J356" i="22" s="1"/>
  <c r="J357" i="21"/>
  <c r="K357" i="21" s="1"/>
  <c r="J357" i="22" s="1"/>
  <c r="J358" i="21"/>
  <c r="K358" i="21" s="1"/>
  <c r="J358" i="22" s="1"/>
  <c r="J359" i="21"/>
  <c r="K359" i="21" s="1"/>
  <c r="J359" i="22" s="1"/>
  <c r="J360" i="21"/>
  <c r="K360" i="21" s="1"/>
  <c r="J360" i="22" s="1"/>
  <c r="J361" i="21"/>
  <c r="K361" i="21" s="1"/>
  <c r="J361" i="22" s="1"/>
  <c r="J362" i="21"/>
  <c r="K362" i="21" s="1"/>
  <c r="J362" i="22" s="1"/>
  <c r="J363" i="21"/>
  <c r="K363" i="21" s="1"/>
  <c r="J363" i="22" s="1"/>
  <c r="J364" i="21"/>
  <c r="K364" i="21" s="1"/>
  <c r="J364" i="22" s="1"/>
  <c r="J365" i="21"/>
  <c r="K365" i="21" s="1"/>
  <c r="J365" i="22" s="1"/>
  <c r="J366" i="21"/>
  <c r="K366" i="21" s="1"/>
  <c r="J366" i="22" s="1"/>
  <c r="J367" i="21"/>
  <c r="K367" i="21" s="1"/>
  <c r="J367" i="22" s="1"/>
  <c r="J368" i="21"/>
  <c r="K368" i="21" s="1"/>
  <c r="J368" i="22" s="1"/>
  <c r="J369" i="21"/>
  <c r="K369" i="21" s="1"/>
  <c r="J369" i="22" s="1"/>
  <c r="J370" i="21"/>
  <c r="K370" i="21" s="1"/>
  <c r="J370" i="22" s="1"/>
  <c r="J371" i="21"/>
  <c r="K371" i="21" s="1"/>
  <c r="J371" i="22" s="1"/>
  <c r="J372" i="21"/>
  <c r="K372" i="21" s="1"/>
  <c r="J372" i="22" s="1"/>
  <c r="J373" i="21"/>
  <c r="K373" i="21" s="1"/>
  <c r="J373" i="22" s="1"/>
  <c r="J374" i="21"/>
  <c r="K374" i="21" s="1"/>
  <c r="J374" i="22" s="1"/>
  <c r="J375" i="21"/>
  <c r="K375" i="21" s="1"/>
  <c r="J375" i="22" s="1"/>
  <c r="J376" i="21"/>
  <c r="K376" i="21" s="1"/>
  <c r="J376" i="22" s="1"/>
  <c r="J377" i="21"/>
  <c r="K377" i="21" s="1"/>
  <c r="J377" i="22" s="1"/>
  <c r="J378" i="21"/>
  <c r="K378" i="21" s="1"/>
  <c r="J378" i="22" s="1"/>
  <c r="J379" i="21"/>
  <c r="K379" i="21" s="1"/>
  <c r="J379" i="22" s="1"/>
  <c r="J380" i="21"/>
  <c r="K380" i="21" s="1"/>
  <c r="J380" i="22" s="1"/>
  <c r="J381" i="21"/>
  <c r="K381" i="21" s="1"/>
  <c r="J381" i="22" s="1"/>
  <c r="J382" i="21"/>
  <c r="K382" i="21" s="1"/>
  <c r="J382" i="22" s="1"/>
  <c r="J383" i="21"/>
  <c r="K383" i="21" s="1"/>
  <c r="J383" i="22" s="1"/>
  <c r="J384" i="21"/>
  <c r="K384" i="21" s="1"/>
  <c r="J384" i="22" s="1"/>
  <c r="J385" i="21"/>
  <c r="K385" i="21" s="1"/>
  <c r="J385" i="22" s="1"/>
  <c r="J386" i="21"/>
  <c r="K386" i="21" s="1"/>
  <c r="J386" i="22" s="1"/>
  <c r="J387" i="21"/>
  <c r="K387" i="21" s="1"/>
  <c r="J387" i="22" s="1"/>
  <c r="J388" i="21"/>
  <c r="K388" i="21" s="1"/>
  <c r="J388" i="22" s="1"/>
  <c r="J389" i="21"/>
  <c r="K389" i="21" s="1"/>
  <c r="J389" i="22" s="1"/>
  <c r="J390" i="21"/>
  <c r="K390" i="21" s="1"/>
  <c r="J390" i="22" s="1"/>
  <c r="J391" i="21"/>
  <c r="K391" i="21" s="1"/>
  <c r="J391" i="22" s="1"/>
  <c r="J392" i="21"/>
  <c r="K392" i="21" s="1"/>
  <c r="J392" i="22" s="1"/>
  <c r="J393" i="21"/>
  <c r="K393" i="21" s="1"/>
  <c r="J393" i="22" s="1"/>
  <c r="J394" i="21"/>
  <c r="K394" i="21" s="1"/>
  <c r="J394" i="22" s="1"/>
  <c r="J395" i="21"/>
  <c r="K395" i="21" s="1"/>
  <c r="J395" i="22" s="1"/>
  <c r="J396" i="21"/>
  <c r="K396" i="21" s="1"/>
  <c r="J396" i="22" s="1"/>
  <c r="J397" i="21"/>
  <c r="K397" i="21" s="1"/>
  <c r="J397" i="22" s="1"/>
  <c r="J398" i="21"/>
  <c r="K398" i="21" s="1"/>
  <c r="J398" i="22" s="1"/>
  <c r="J399" i="21"/>
  <c r="K399" i="21" s="1"/>
  <c r="J399" i="22" s="1"/>
  <c r="J400" i="21"/>
  <c r="K400" i="21" s="1"/>
  <c r="J400" i="22" s="1"/>
  <c r="J401" i="21"/>
  <c r="K401" i="21" s="1"/>
  <c r="J401" i="22" s="1"/>
  <c r="J402" i="21"/>
  <c r="K402" i="21" s="1"/>
  <c r="J402" i="22" s="1"/>
  <c r="J403" i="21"/>
  <c r="K403" i="21" s="1"/>
  <c r="J403" i="22" s="1"/>
  <c r="J404" i="21"/>
  <c r="K404" i="21" s="1"/>
  <c r="J404" i="22" s="1"/>
  <c r="J405" i="21"/>
  <c r="K405" i="21" s="1"/>
  <c r="J405" i="22" s="1"/>
  <c r="J406" i="21"/>
  <c r="K406" i="21" s="1"/>
  <c r="J406" i="22" s="1"/>
  <c r="J407" i="21"/>
  <c r="K407" i="21" s="1"/>
  <c r="J407" i="22" s="1"/>
  <c r="J408" i="21"/>
  <c r="K408" i="21" s="1"/>
  <c r="J408" i="22" s="1"/>
  <c r="J409" i="21"/>
  <c r="K409" i="21" s="1"/>
  <c r="J409" i="22" s="1"/>
  <c r="J410" i="21"/>
  <c r="K410" i="21" s="1"/>
  <c r="J410" i="22" s="1"/>
  <c r="J411" i="21"/>
  <c r="K411" i="21" s="1"/>
  <c r="J411" i="22" s="1"/>
  <c r="J412" i="21"/>
  <c r="K412" i="21"/>
  <c r="J412" i="22" s="1"/>
  <c r="J413" i="21"/>
  <c r="K413" i="21" s="1"/>
  <c r="J413" i="22" s="1"/>
  <c r="J414" i="21"/>
  <c r="K414" i="21" s="1"/>
  <c r="J414" i="22" s="1"/>
  <c r="J415" i="21"/>
  <c r="K415" i="21" s="1"/>
  <c r="J415" i="22" s="1"/>
  <c r="J416" i="21"/>
  <c r="K416" i="21" s="1"/>
  <c r="J416" i="22" s="1"/>
  <c r="J417" i="21"/>
  <c r="K417" i="21" s="1"/>
  <c r="J417" i="22" s="1"/>
  <c r="J418" i="21"/>
  <c r="K418" i="21" s="1"/>
  <c r="J418" i="22" s="1"/>
  <c r="J419" i="21"/>
  <c r="K419" i="21" s="1"/>
  <c r="J419" i="22" s="1"/>
  <c r="J420" i="21"/>
  <c r="K420" i="21" s="1"/>
  <c r="J420" i="22" s="1"/>
  <c r="J421" i="21"/>
  <c r="K421" i="21" s="1"/>
  <c r="J421" i="22" s="1"/>
  <c r="J422" i="21"/>
  <c r="K422" i="21" s="1"/>
  <c r="J422" i="22" s="1"/>
  <c r="J423" i="21"/>
  <c r="K423" i="21" s="1"/>
  <c r="J423" i="22" s="1"/>
  <c r="J424" i="21"/>
  <c r="K424" i="21" s="1"/>
  <c r="J424" i="22" s="1"/>
  <c r="J425" i="21"/>
  <c r="K425" i="21" s="1"/>
  <c r="J425" i="22" s="1"/>
  <c r="J426" i="21"/>
  <c r="K426" i="21" s="1"/>
  <c r="J426" i="22" s="1"/>
  <c r="J427" i="21"/>
  <c r="K427" i="21" s="1"/>
  <c r="J427" i="22" s="1"/>
  <c r="J428" i="21"/>
  <c r="K428" i="21" s="1"/>
  <c r="J428" i="22" s="1"/>
  <c r="J429" i="21"/>
  <c r="K429" i="21" s="1"/>
  <c r="J429" i="22" s="1"/>
  <c r="J430" i="21"/>
  <c r="K430" i="21" s="1"/>
  <c r="J430" i="22" s="1"/>
  <c r="J431" i="21"/>
  <c r="K431" i="21" s="1"/>
  <c r="J431" i="22" s="1"/>
  <c r="J432" i="21"/>
  <c r="K432" i="21" s="1"/>
  <c r="J432" i="22" s="1"/>
  <c r="J433" i="21"/>
  <c r="K433" i="21" s="1"/>
  <c r="J433" i="22" s="1"/>
  <c r="J434" i="21"/>
  <c r="K434" i="21" s="1"/>
  <c r="J434" i="22" s="1"/>
  <c r="J435" i="21"/>
  <c r="K435" i="21" s="1"/>
  <c r="J435" i="22" s="1"/>
  <c r="J436" i="21"/>
  <c r="K436" i="21" s="1"/>
  <c r="J436" i="22" s="1"/>
  <c r="J437" i="21"/>
  <c r="K437" i="21" s="1"/>
  <c r="J437" i="22" s="1"/>
  <c r="J438" i="21"/>
  <c r="K438" i="21" s="1"/>
  <c r="J438" i="22" s="1"/>
  <c r="J439" i="21"/>
  <c r="K439" i="21" s="1"/>
  <c r="J439" i="22" s="1"/>
  <c r="J440" i="21"/>
  <c r="K440" i="21" s="1"/>
  <c r="J440" i="22" s="1"/>
  <c r="J441" i="21"/>
  <c r="K441" i="21" s="1"/>
  <c r="J441" i="22" s="1"/>
  <c r="J442" i="21"/>
  <c r="K442" i="21" s="1"/>
  <c r="J442" i="22" s="1"/>
  <c r="J443" i="21"/>
  <c r="K443" i="21"/>
  <c r="J443" i="22" s="1"/>
  <c r="J444" i="21"/>
  <c r="K444" i="21" s="1"/>
  <c r="J444" i="22" s="1"/>
  <c r="J445" i="21"/>
  <c r="K445" i="21" s="1"/>
  <c r="J445" i="22" s="1"/>
  <c r="J446" i="21"/>
  <c r="K446" i="21" s="1"/>
  <c r="J446" i="22" s="1"/>
  <c r="J447" i="21"/>
  <c r="K447" i="21" s="1"/>
  <c r="J447" i="22" s="1"/>
  <c r="J448" i="21"/>
  <c r="K448" i="21" s="1"/>
  <c r="J448" i="22" s="1"/>
  <c r="J449" i="21"/>
  <c r="K449" i="21" s="1"/>
  <c r="J449" i="22" s="1"/>
  <c r="J450" i="21"/>
  <c r="K450" i="21" s="1"/>
  <c r="J450" i="22" s="1"/>
  <c r="J451" i="21"/>
  <c r="K451" i="21" s="1"/>
  <c r="J451" i="22" s="1"/>
  <c r="J452" i="21"/>
  <c r="K452" i="21" s="1"/>
  <c r="J452" i="22" s="1"/>
  <c r="J453" i="21"/>
  <c r="K453" i="21" s="1"/>
  <c r="J453" i="22" s="1"/>
  <c r="J454" i="21"/>
  <c r="K454" i="21" s="1"/>
  <c r="J454" i="22" s="1"/>
  <c r="J455" i="21"/>
  <c r="K455" i="21" s="1"/>
  <c r="J455" i="22" s="1"/>
  <c r="J456" i="21"/>
  <c r="K456" i="21" s="1"/>
  <c r="J456" i="22" s="1"/>
  <c r="J457" i="21"/>
  <c r="K457" i="21" s="1"/>
  <c r="J457" i="22" s="1"/>
  <c r="J458" i="21"/>
  <c r="K458" i="21" s="1"/>
  <c r="J458" i="22" s="1"/>
  <c r="J459" i="21"/>
  <c r="K459" i="21" s="1"/>
  <c r="J459" i="22" s="1"/>
  <c r="J460" i="21"/>
  <c r="K460" i="21" s="1"/>
  <c r="J460" i="22" s="1"/>
  <c r="J461" i="21"/>
  <c r="K461" i="21" s="1"/>
  <c r="J461" i="22" s="1"/>
  <c r="J462" i="21"/>
  <c r="K462" i="21" s="1"/>
  <c r="J462" i="22" s="1"/>
  <c r="J463" i="21"/>
  <c r="K463" i="21" s="1"/>
  <c r="J463" i="22" s="1"/>
  <c r="J464" i="21"/>
  <c r="K464" i="21" s="1"/>
  <c r="J464" i="22" s="1"/>
  <c r="J465" i="21"/>
  <c r="K465" i="21" s="1"/>
  <c r="J465" i="22" s="1"/>
  <c r="J466" i="21"/>
  <c r="K466" i="21" s="1"/>
  <c r="J466" i="22" s="1"/>
  <c r="J467" i="21"/>
  <c r="K467" i="21" s="1"/>
  <c r="J467" i="22" s="1"/>
  <c r="J468" i="21"/>
  <c r="K468" i="21" s="1"/>
  <c r="J468" i="22" s="1"/>
  <c r="J469" i="21"/>
  <c r="K469" i="21" s="1"/>
  <c r="J469" i="22" s="1"/>
  <c r="J470" i="21"/>
  <c r="K470" i="21" s="1"/>
  <c r="J470" i="22" s="1"/>
  <c r="J471" i="21"/>
  <c r="K471" i="21" s="1"/>
  <c r="J471" i="22" s="1"/>
  <c r="J472" i="21"/>
  <c r="K472" i="21" s="1"/>
  <c r="J472" i="22" s="1"/>
  <c r="J473" i="21"/>
  <c r="K473" i="21" s="1"/>
  <c r="J473" i="22" s="1"/>
  <c r="J474" i="21"/>
  <c r="K474" i="21" s="1"/>
  <c r="J474" i="22"/>
  <c r="J475" i="21"/>
  <c r="K475" i="21" s="1"/>
  <c r="J475" i="22" s="1"/>
  <c r="J476" i="21"/>
  <c r="K476" i="21" s="1"/>
  <c r="J476" i="22" s="1"/>
  <c r="J477" i="21"/>
  <c r="K477" i="21" s="1"/>
  <c r="J477" i="22" s="1"/>
  <c r="J478" i="21"/>
  <c r="K478" i="21" s="1"/>
  <c r="J478" i="22" s="1"/>
  <c r="J479" i="21"/>
  <c r="K479" i="21" s="1"/>
  <c r="J479" i="22" s="1"/>
  <c r="J480" i="21"/>
  <c r="K480" i="21" s="1"/>
  <c r="J480" i="22" s="1"/>
  <c r="J481" i="21"/>
  <c r="K481" i="21" s="1"/>
  <c r="J481" i="22" s="1"/>
  <c r="J482" i="21"/>
  <c r="K482" i="21" s="1"/>
  <c r="J482" i="22" s="1"/>
  <c r="J483" i="21"/>
  <c r="K483" i="21" s="1"/>
  <c r="J483" i="22" s="1"/>
  <c r="J484" i="21"/>
  <c r="K484" i="21"/>
  <c r="J484" i="22" s="1"/>
  <c r="J485" i="21"/>
  <c r="K485" i="21" s="1"/>
  <c r="J485" i="22" s="1"/>
  <c r="J486" i="21"/>
  <c r="K486" i="21" s="1"/>
  <c r="J486" i="22" s="1"/>
  <c r="J487" i="21"/>
  <c r="K487" i="21" s="1"/>
  <c r="J487" i="22" s="1"/>
  <c r="J488" i="21"/>
  <c r="K488" i="21" s="1"/>
  <c r="J488" i="22" s="1"/>
  <c r="J489" i="21"/>
  <c r="K489" i="21" s="1"/>
  <c r="J489" i="22" s="1"/>
  <c r="J490" i="21"/>
  <c r="K490" i="21" s="1"/>
  <c r="J490" i="22" s="1"/>
  <c r="J491" i="21"/>
  <c r="K491" i="21" s="1"/>
  <c r="J491" i="22" s="1"/>
  <c r="J492" i="21"/>
  <c r="K492" i="21" s="1"/>
  <c r="J492" i="22" s="1"/>
  <c r="J493" i="21"/>
  <c r="K493" i="21" s="1"/>
  <c r="J493" i="22" s="1"/>
  <c r="J494" i="21"/>
  <c r="K494" i="21" s="1"/>
  <c r="J494" i="22" s="1"/>
  <c r="J495" i="21"/>
  <c r="K495" i="21" s="1"/>
  <c r="J495" i="22" s="1"/>
  <c r="J496" i="21"/>
  <c r="K496" i="21" s="1"/>
  <c r="J496" i="22" s="1"/>
  <c r="J497" i="21"/>
  <c r="K497" i="21" s="1"/>
  <c r="J497" i="22" s="1"/>
  <c r="J498" i="21"/>
  <c r="K498" i="21" s="1"/>
  <c r="J498" i="22" s="1"/>
  <c r="J499" i="21"/>
  <c r="K499" i="21" s="1"/>
  <c r="J499" i="22" s="1"/>
  <c r="J500" i="21"/>
  <c r="K500" i="21" s="1"/>
  <c r="J500" i="22" s="1"/>
  <c r="J501" i="21"/>
  <c r="K501" i="21" s="1"/>
  <c r="J501" i="22" s="1"/>
  <c r="J502" i="21"/>
  <c r="K502" i="21" s="1"/>
  <c r="J502" i="22" s="1"/>
  <c r="J503" i="21"/>
  <c r="K503" i="21" s="1"/>
  <c r="J503" i="22" s="1"/>
  <c r="J504" i="21"/>
  <c r="K504" i="21" s="1"/>
  <c r="J504" i="22" s="1"/>
  <c r="J505" i="21"/>
  <c r="K505" i="21" s="1"/>
  <c r="J505" i="22"/>
  <c r="J506" i="21"/>
  <c r="K506" i="21" s="1"/>
  <c r="J506" i="22" s="1"/>
  <c r="J507" i="21"/>
  <c r="K507" i="21" s="1"/>
  <c r="J507" i="22" s="1"/>
  <c r="J508" i="21"/>
  <c r="K508" i="21" s="1"/>
  <c r="J508" i="22" s="1"/>
  <c r="J509" i="21"/>
  <c r="K509" i="21" s="1"/>
  <c r="J509" i="22" s="1"/>
  <c r="J510" i="21"/>
  <c r="K510" i="21" s="1"/>
  <c r="J510" i="22" s="1"/>
  <c r="J511" i="21"/>
  <c r="K511" i="21" s="1"/>
  <c r="J511" i="22" s="1"/>
  <c r="J512" i="21"/>
  <c r="K512" i="21" s="1"/>
  <c r="J512" i="22" s="1"/>
  <c r="J513" i="21"/>
  <c r="K513" i="21" s="1"/>
  <c r="J513" i="22" s="1"/>
  <c r="J514" i="21"/>
  <c r="K514" i="21" s="1"/>
  <c r="J514" i="22" s="1"/>
  <c r="J515" i="21"/>
  <c r="K515" i="21" s="1"/>
  <c r="J515" i="22" s="1"/>
  <c r="J516" i="21"/>
  <c r="K516" i="21" s="1"/>
  <c r="J516" i="22" s="1"/>
  <c r="J517" i="21"/>
  <c r="K517" i="21" s="1"/>
  <c r="J517" i="22" s="1"/>
  <c r="J518" i="21"/>
  <c r="K518" i="21" s="1"/>
  <c r="J518" i="22" s="1"/>
  <c r="J519" i="21"/>
  <c r="K519" i="21" s="1"/>
  <c r="J519" i="22" s="1"/>
  <c r="J520" i="21"/>
  <c r="K520" i="21" s="1"/>
  <c r="J520" i="22" s="1"/>
  <c r="J521" i="21"/>
  <c r="K521" i="21" s="1"/>
  <c r="J521" i="22" s="1"/>
  <c r="J522" i="21"/>
  <c r="K522" i="21" s="1"/>
  <c r="J522" i="22" s="1"/>
  <c r="J523" i="21"/>
  <c r="K523" i="21" s="1"/>
  <c r="J523" i="22" s="1"/>
  <c r="J524" i="21"/>
  <c r="K524" i="21" s="1"/>
  <c r="J524" i="22" s="1"/>
  <c r="J525" i="21"/>
  <c r="K525" i="21" s="1"/>
  <c r="J525" i="22" s="1"/>
  <c r="J526" i="21"/>
  <c r="K526" i="21" s="1"/>
  <c r="J526" i="22" s="1"/>
  <c r="J527" i="21"/>
  <c r="K527" i="21" s="1"/>
  <c r="J527" i="22" s="1"/>
  <c r="J528" i="21"/>
  <c r="K528" i="21" s="1"/>
  <c r="J528" i="22" s="1"/>
  <c r="J529" i="21"/>
  <c r="K529" i="21" s="1"/>
  <c r="J529" i="22" s="1"/>
  <c r="J530" i="21"/>
  <c r="K530" i="21" s="1"/>
  <c r="J530" i="22" s="1"/>
  <c r="J531" i="21"/>
  <c r="K531" i="21" s="1"/>
  <c r="J531" i="22" s="1"/>
  <c r="J532" i="21"/>
  <c r="K532" i="21" s="1"/>
  <c r="J532" i="22" s="1"/>
  <c r="J533" i="21"/>
  <c r="K533" i="21" s="1"/>
  <c r="J533" i="22" s="1"/>
  <c r="J534" i="21"/>
  <c r="K534" i="21" s="1"/>
  <c r="J534" i="22" s="1"/>
  <c r="J535" i="21"/>
  <c r="K535" i="21" s="1"/>
  <c r="J535" i="22" s="1"/>
  <c r="J536" i="21"/>
  <c r="K536" i="21" s="1"/>
  <c r="J536" i="22" s="1"/>
  <c r="J537" i="21"/>
  <c r="K537" i="21" s="1"/>
  <c r="J537" i="22" s="1"/>
  <c r="J538" i="21"/>
  <c r="K538" i="21" s="1"/>
  <c r="J538" i="22" s="1"/>
  <c r="J539" i="21"/>
  <c r="K539" i="21" s="1"/>
  <c r="J539" i="22" s="1"/>
  <c r="J540" i="21"/>
  <c r="K540" i="21" s="1"/>
  <c r="J540" i="22" s="1"/>
  <c r="J541" i="21"/>
  <c r="K541" i="21"/>
  <c r="J541" i="22" s="1"/>
  <c r="J542" i="21"/>
  <c r="K542" i="21" s="1"/>
  <c r="J542" i="22" s="1"/>
  <c r="J543" i="21"/>
  <c r="K543" i="21" s="1"/>
  <c r="J543" i="22" s="1"/>
  <c r="J544" i="21"/>
  <c r="K544" i="21" s="1"/>
  <c r="J544" i="22" s="1"/>
  <c r="J545" i="21"/>
  <c r="K545" i="21" s="1"/>
  <c r="J545" i="22" s="1"/>
  <c r="J546" i="21"/>
  <c r="K546" i="21" s="1"/>
  <c r="J546" i="22" s="1"/>
  <c r="J547" i="21"/>
  <c r="K547" i="21" s="1"/>
  <c r="J547" i="22" s="1"/>
  <c r="J548" i="21"/>
  <c r="K548" i="21" s="1"/>
  <c r="J548" i="22" s="1"/>
  <c r="J549" i="21"/>
  <c r="K549" i="21" s="1"/>
  <c r="J549" i="22" s="1"/>
  <c r="J550" i="21"/>
  <c r="K550" i="21" s="1"/>
  <c r="J550" i="22" s="1"/>
  <c r="J551" i="21"/>
  <c r="K551" i="21" s="1"/>
  <c r="J551" i="22" s="1"/>
  <c r="J552" i="21"/>
  <c r="K552" i="21" s="1"/>
  <c r="J552" i="22" s="1"/>
  <c r="J553" i="21"/>
  <c r="K553" i="21" s="1"/>
  <c r="J553" i="22" s="1"/>
  <c r="J554" i="21"/>
  <c r="K554" i="21" s="1"/>
  <c r="J554" i="22" s="1"/>
  <c r="J555" i="21"/>
  <c r="K555" i="21" s="1"/>
  <c r="J555" i="22" s="1"/>
  <c r="J556" i="21"/>
  <c r="K556" i="21" s="1"/>
  <c r="J556" i="22" s="1"/>
  <c r="J557" i="21"/>
  <c r="K557" i="21" s="1"/>
  <c r="J557" i="22" s="1"/>
  <c r="J558" i="21"/>
  <c r="K558" i="21" s="1"/>
  <c r="J558" i="22" s="1"/>
  <c r="J559" i="21"/>
  <c r="K559" i="21" s="1"/>
  <c r="J559" i="22" s="1"/>
  <c r="J560" i="21"/>
  <c r="K560" i="21" s="1"/>
  <c r="J560" i="22" s="1"/>
  <c r="J561" i="21"/>
  <c r="K561" i="21" s="1"/>
  <c r="J561" i="22" s="1"/>
  <c r="J562" i="21"/>
  <c r="K562" i="21" s="1"/>
  <c r="J562" i="22" s="1"/>
  <c r="J563" i="21"/>
  <c r="K563" i="21"/>
  <c r="J563" i="22" s="1"/>
  <c r="J564" i="21"/>
  <c r="K564" i="21" s="1"/>
  <c r="J564" i="22" s="1"/>
  <c r="J565" i="21"/>
  <c r="K565" i="21" s="1"/>
  <c r="J565" i="22" s="1"/>
  <c r="J566" i="21"/>
  <c r="K566" i="21" s="1"/>
  <c r="J566" i="22" s="1"/>
  <c r="J567" i="21"/>
  <c r="K567" i="21" s="1"/>
  <c r="J567" i="22" s="1"/>
  <c r="J568" i="21"/>
  <c r="K568" i="21" s="1"/>
  <c r="J568" i="22" s="1"/>
  <c r="J569" i="21"/>
  <c r="K569" i="21" s="1"/>
  <c r="J569" i="22" s="1"/>
  <c r="J570" i="21"/>
  <c r="K570" i="21" s="1"/>
  <c r="J570" i="22" s="1"/>
  <c r="J571" i="21"/>
  <c r="K571" i="21" s="1"/>
  <c r="J571" i="22" s="1"/>
  <c r="J572" i="21"/>
  <c r="K572" i="21" s="1"/>
  <c r="J572" i="22" s="1"/>
  <c r="J573" i="21"/>
  <c r="K573" i="21" s="1"/>
  <c r="J573" i="22" s="1"/>
  <c r="J574" i="21"/>
  <c r="K574" i="21" s="1"/>
  <c r="J574" i="22" s="1"/>
  <c r="J575" i="21"/>
  <c r="K575" i="21" s="1"/>
  <c r="J575" i="22" s="1"/>
  <c r="J576" i="21"/>
  <c r="K576" i="21" s="1"/>
  <c r="J576" i="22" s="1"/>
  <c r="J577" i="21"/>
  <c r="K577" i="21" s="1"/>
  <c r="J577" i="22" s="1"/>
  <c r="J578" i="21"/>
  <c r="K578" i="21" s="1"/>
  <c r="J578" i="22" s="1"/>
  <c r="J579" i="21"/>
  <c r="K579" i="21" s="1"/>
  <c r="J579" i="22" s="1"/>
  <c r="J580" i="21"/>
  <c r="K580" i="21" s="1"/>
  <c r="J580" i="22" s="1"/>
  <c r="J581" i="21"/>
  <c r="K581" i="21" s="1"/>
  <c r="J581" i="22" s="1"/>
  <c r="J582" i="21"/>
  <c r="K582" i="21" s="1"/>
  <c r="J582" i="22" s="1"/>
  <c r="J583" i="21"/>
  <c r="K583" i="21" s="1"/>
  <c r="J583" i="22" s="1"/>
  <c r="J584" i="21"/>
  <c r="K584" i="21" s="1"/>
  <c r="J584" i="22" s="1"/>
  <c r="J585" i="21"/>
  <c r="K585" i="21" s="1"/>
  <c r="J585" i="22" s="1"/>
  <c r="J586" i="21"/>
  <c r="K586" i="21" s="1"/>
  <c r="J586" i="22" s="1"/>
  <c r="J587" i="21"/>
  <c r="K587" i="21"/>
  <c r="J587" i="22" s="1"/>
  <c r="J588" i="21"/>
  <c r="K588" i="21" s="1"/>
  <c r="J588" i="22" s="1"/>
  <c r="J589" i="21"/>
  <c r="K589" i="21" s="1"/>
  <c r="J589" i="22" s="1"/>
  <c r="J590" i="21"/>
  <c r="K590" i="21" s="1"/>
  <c r="J590" i="22" s="1"/>
  <c r="J591" i="21"/>
  <c r="K591" i="21" s="1"/>
  <c r="J591" i="22" s="1"/>
  <c r="J592" i="21"/>
  <c r="K592" i="21" s="1"/>
  <c r="J592" i="22" s="1"/>
  <c r="J593" i="21"/>
  <c r="K593" i="21" s="1"/>
  <c r="J593" i="22" s="1"/>
  <c r="J594" i="21"/>
  <c r="K594" i="21" s="1"/>
  <c r="J594" i="22"/>
  <c r="J595" i="21"/>
  <c r="K595" i="21" s="1"/>
  <c r="J595" i="22" s="1"/>
  <c r="J596" i="21"/>
  <c r="K596" i="21" s="1"/>
  <c r="J596" i="22" s="1"/>
  <c r="J597" i="21"/>
  <c r="K597" i="21" s="1"/>
  <c r="J597" i="22" s="1"/>
  <c r="J598" i="21"/>
  <c r="K598" i="21" s="1"/>
  <c r="J598" i="22" s="1"/>
  <c r="J599" i="21"/>
  <c r="K599" i="21" s="1"/>
  <c r="J599" i="22"/>
  <c r="J600" i="21"/>
  <c r="K600" i="21"/>
  <c r="J600" i="22" s="1"/>
  <c r="J601" i="21"/>
  <c r="K601" i="21" s="1"/>
  <c r="J601" i="22" s="1"/>
  <c r="J602" i="21"/>
  <c r="K602" i="21" s="1"/>
  <c r="J602" i="22" s="1"/>
  <c r="J603" i="21"/>
  <c r="K603" i="21" s="1"/>
  <c r="J603" i="22" s="1"/>
  <c r="J604" i="21"/>
  <c r="K604" i="21" s="1"/>
  <c r="J604" i="22" s="1"/>
  <c r="J605" i="21"/>
  <c r="K605" i="21" s="1"/>
  <c r="J605" i="22" s="1"/>
  <c r="J606" i="21"/>
  <c r="K606" i="21" s="1"/>
  <c r="J606" i="22" s="1"/>
  <c r="J607" i="21"/>
  <c r="K607" i="21" s="1"/>
  <c r="J607" i="22" s="1"/>
  <c r="J8" i="21"/>
  <c r="K8" i="21" s="1"/>
  <c r="L5" i="21" a="1"/>
  <c r="L5" i="21"/>
  <c r="L6" i="21" a="1"/>
  <c r="L6" i="21" s="1"/>
  <c r="J5" i="21"/>
  <c r="E1555" i="2"/>
  <c r="F6" i="22" s="1"/>
  <c r="I6" i="21"/>
  <c r="E6" i="21"/>
  <c r="D6" i="21"/>
  <c r="F5" i="21"/>
  <c r="E5" i="21"/>
  <c r="D5" i="21"/>
  <c r="G7" i="21"/>
  <c r="C7" i="21"/>
  <c r="J6" i="21"/>
  <c r="J10" i="22"/>
  <c r="M402" i="22"/>
  <c r="P386" i="22"/>
  <c r="M338" i="22"/>
  <c r="M107" i="22"/>
  <c r="P107" i="22"/>
  <c r="M75" i="22"/>
  <c r="P75" i="22"/>
  <c r="F6" i="21"/>
  <c r="M334" i="22"/>
  <c r="P318" i="22"/>
  <c r="M83" i="22"/>
  <c r="P83" i="22"/>
  <c r="M58" i="22"/>
  <c r="P394" i="22"/>
  <c r="P362" i="22"/>
  <c r="M346" i="22"/>
  <c r="M91" i="22"/>
  <c r="P91" i="22"/>
  <c r="P406" i="22"/>
  <c r="P374" i="22"/>
  <c r="M358" i="22"/>
  <c r="P342" i="22"/>
  <c r="M303" i="22"/>
  <c r="P303" i="22"/>
  <c r="M68" i="22"/>
  <c r="P68" i="22"/>
  <c r="M66" i="22"/>
  <c r="P66" i="22"/>
  <c r="M6" i="21" a="1"/>
  <c r="M6" i="21" s="1"/>
  <c r="M5" i="21" a="1"/>
  <c r="M5" i="21" s="1"/>
  <c r="I5" i="21" a="1"/>
  <c r="I5" i="21" s="1"/>
  <c r="H5" i="21"/>
  <c r="C5" i="21"/>
  <c r="H1604" i="2"/>
  <c r="Q5" i="22" s="1"/>
  <c r="G1604" i="2"/>
  <c r="P5" i="22" s="1"/>
  <c r="F1604" i="2"/>
  <c r="O5" i="22" s="1"/>
  <c r="E1604" i="2"/>
  <c r="N5" i="22" s="1"/>
  <c r="D1604" i="2"/>
  <c r="M5" i="22"/>
  <c r="C1604" i="2"/>
  <c r="L5" i="22" s="1"/>
  <c r="J1555" i="2"/>
  <c r="K6" i="21" s="1" a="1"/>
  <c r="K6" i="21" s="1"/>
  <c r="G1555" i="2"/>
  <c r="F1555" i="2"/>
  <c r="G6" i="22" s="1"/>
  <c r="B1555" i="2"/>
  <c r="C6" i="21" s="1"/>
  <c r="J1552" i="2"/>
  <c r="K5" i="21" s="1" a="1"/>
  <c r="K5" i="21" s="1"/>
  <c r="F1552" i="2"/>
  <c r="G5" i="21" s="1"/>
  <c r="G6" i="21"/>
  <c r="G5" i="22"/>
  <c r="H6" i="21"/>
  <c r="H6" i="22"/>
  <c r="J5" i="22"/>
  <c r="J6" i="22"/>
  <c r="F8" i="19"/>
  <c r="L8" i="19" s="1"/>
  <c r="I7" i="18"/>
  <c r="J7" i="18"/>
  <c r="H7" i="18"/>
  <c r="G7" i="18"/>
  <c r="F7" i="18"/>
  <c r="E7" i="18"/>
  <c r="D7" i="18"/>
  <c r="C7" i="18" a="1"/>
  <c r="C7" i="18" s="1"/>
  <c r="N7" i="18"/>
  <c r="M7" i="18"/>
  <c r="L7" i="18"/>
  <c r="C9" i="19"/>
  <c r="F9" i="19"/>
  <c r="L9" i="19" s="1"/>
  <c r="C10" i="19"/>
  <c r="F10" i="19"/>
  <c r="L10" i="19"/>
  <c r="C11" i="19"/>
  <c r="F11" i="19"/>
  <c r="L11" i="19"/>
  <c r="C12" i="19"/>
  <c r="F12" i="19"/>
  <c r="L12" i="19" s="1"/>
  <c r="C13" i="19"/>
  <c r="F13" i="19"/>
  <c r="L13" i="19" s="1"/>
  <c r="C14" i="19"/>
  <c r="F14" i="19"/>
  <c r="L14" i="19"/>
  <c r="C15" i="19"/>
  <c r="F15" i="19"/>
  <c r="L15" i="19" s="1"/>
  <c r="C16" i="19"/>
  <c r="F16" i="19"/>
  <c r="L16" i="19" s="1"/>
  <c r="C17" i="19"/>
  <c r="F17" i="19"/>
  <c r="L17" i="19" s="1"/>
  <c r="C18" i="19"/>
  <c r="F18" i="19"/>
  <c r="L18" i="19" s="1"/>
  <c r="C19" i="19"/>
  <c r="F19" i="19"/>
  <c r="L19" i="19" s="1"/>
  <c r="C20" i="19"/>
  <c r="F20" i="19"/>
  <c r="L20" i="19"/>
  <c r="C21" i="19"/>
  <c r="F21" i="19"/>
  <c r="L21" i="19" s="1"/>
  <c r="C22" i="19"/>
  <c r="F22" i="19"/>
  <c r="L22" i="19" s="1"/>
  <c r="C23" i="19"/>
  <c r="F23" i="19"/>
  <c r="L23" i="19"/>
  <c r="C24" i="19"/>
  <c r="F24" i="19"/>
  <c r="L24" i="19" s="1"/>
  <c r="C25" i="19"/>
  <c r="F25" i="19"/>
  <c r="L25" i="19" s="1"/>
  <c r="C26" i="19"/>
  <c r="F26" i="19"/>
  <c r="L26" i="19"/>
  <c r="C27" i="19"/>
  <c r="F27" i="19"/>
  <c r="L27" i="19" s="1"/>
  <c r="C28" i="19"/>
  <c r="F28" i="19"/>
  <c r="L28" i="19" s="1"/>
  <c r="C29" i="19"/>
  <c r="F29" i="19"/>
  <c r="L29" i="19" s="1"/>
  <c r="C30" i="19"/>
  <c r="F30" i="19"/>
  <c r="L30" i="19" s="1"/>
  <c r="C31" i="19"/>
  <c r="F31" i="19"/>
  <c r="L31" i="19" s="1"/>
  <c r="C32" i="19"/>
  <c r="F32" i="19"/>
  <c r="L32" i="19"/>
  <c r="C33" i="19"/>
  <c r="F33" i="19"/>
  <c r="L33" i="19" s="1"/>
  <c r="C34" i="19"/>
  <c r="F34" i="19"/>
  <c r="L34" i="19" s="1"/>
  <c r="C35" i="19"/>
  <c r="F35" i="19"/>
  <c r="L35" i="19"/>
  <c r="C36" i="19"/>
  <c r="F36" i="19"/>
  <c r="L36" i="19"/>
  <c r="C37" i="19"/>
  <c r="F37" i="19"/>
  <c r="L37" i="19" s="1"/>
  <c r="C38" i="19"/>
  <c r="F38" i="19"/>
  <c r="L38" i="19" s="1"/>
  <c r="C39" i="19"/>
  <c r="F39" i="19"/>
  <c r="L39" i="19" s="1"/>
  <c r="C40" i="19"/>
  <c r="F40" i="19"/>
  <c r="L40" i="19" s="1"/>
  <c r="C41" i="19"/>
  <c r="F41" i="19"/>
  <c r="L41" i="19" s="1"/>
  <c r="C42" i="19"/>
  <c r="F42" i="19"/>
  <c r="L42" i="19" s="1"/>
  <c r="C43" i="19"/>
  <c r="F43" i="19"/>
  <c r="L43" i="19" s="1"/>
  <c r="C44" i="19"/>
  <c r="F44" i="19"/>
  <c r="L44" i="19"/>
  <c r="C45" i="19"/>
  <c r="F45" i="19"/>
  <c r="L45" i="19" s="1"/>
  <c r="C46" i="19"/>
  <c r="F46" i="19"/>
  <c r="L46" i="19" s="1"/>
  <c r="C47" i="19"/>
  <c r="F47" i="19"/>
  <c r="L47" i="19"/>
  <c r="C48" i="19"/>
  <c r="F48" i="19"/>
  <c r="L48" i="19"/>
  <c r="C49" i="19"/>
  <c r="F49" i="19"/>
  <c r="L49" i="19" s="1"/>
  <c r="C50" i="19"/>
  <c r="F50" i="19"/>
  <c r="L50" i="19"/>
  <c r="C51" i="19"/>
  <c r="F51" i="19"/>
  <c r="L51" i="19"/>
  <c r="C52" i="19"/>
  <c r="F52" i="19"/>
  <c r="L52" i="19" s="1"/>
  <c r="C53" i="19"/>
  <c r="F53" i="19"/>
  <c r="L53" i="19" s="1"/>
  <c r="C54" i="19"/>
  <c r="F54" i="19"/>
  <c r="L54" i="19" s="1"/>
  <c r="C55" i="19"/>
  <c r="F55" i="19"/>
  <c r="L55" i="19" s="1"/>
  <c r="C56" i="19"/>
  <c r="F56" i="19"/>
  <c r="L56" i="19"/>
  <c r="C57" i="19"/>
  <c r="F57" i="19"/>
  <c r="L57" i="19" s="1"/>
  <c r="C58" i="19"/>
  <c r="F58" i="19"/>
  <c r="L58" i="19" s="1"/>
  <c r="C59" i="19"/>
  <c r="F59" i="19"/>
  <c r="L59" i="19"/>
  <c r="C60" i="19"/>
  <c r="F60" i="19"/>
  <c r="L60" i="19"/>
  <c r="C61" i="19"/>
  <c r="F61" i="19"/>
  <c r="L61" i="19" s="1"/>
  <c r="C62" i="19"/>
  <c r="F62" i="19"/>
  <c r="L62" i="19"/>
  <c r="C63" i="19"/>
  <c r="F63" i="19"/>
  <c r="L63" i="19"/>
  <c r="C64" i="19"/>
  <c r="F64" i="19"/>
  <c r="L64" i="19" s="1"/>
  <c r="C65" i="19"/>
  <c r="F65" i="19"/>
  <c r="L65" i="19" s="1"/>
  <c r="C66" i="19"/>
  <c r="F66" i="19"/>
  <c r="L66" i="19"/>
  <c r="C67" i="19"/>
  <c r="F67" i="19"/>
  <c r="L67" i="19" s="1"/>
  <c r="C68" i="19"/>
  <c r="F68" i="19"/>
  <c r="L68" i="19" s="1"/>
  <c r="C69" i="19"/>
  <c r="F69" i="19"/>
  <c r="L69" i="19" s="1"/>
  <c r="C70" i="19"/>
  <c r="F70" i="19"/>
  <c r="L70" i="19" s="1"/>
  <c r="C71" i="19"/>
  <c r="F71" i="19"/>
  <c r="L71" i="19"/>
  <c r="C72" i="19"/>
  <c r="F72" i="19"/>
  <c r="L72" i="19"/>
  <c r="C73" i="19"/>
  <c r="F73" i="19"/>
  <c r="L73" i="19" s="1"/>
  <c r="C74" i="19"/>
  <c r="F74" i="19"/>
  <c r="L74" i="19"/>
  <c r="C75" i="19"/>
  <c r="F75" i="19"/>
  <c r="L75" i="19"/>
  <c r="C76" i="19"/>
  <c r="F76" i="19"/>
  <c r="L76" i="19" s="1"/>
  <c r="C77" i="19"/>
  <c r="F77" i="19"/>
  <c r="L77" i="19" s="1"/>
  <c r="C78" i="19"/>
  <c r="F78" i="19"/>
  <c r="L78" i="19"/>
  <c r="C79" i="19"/>
  <c r="F79" i="19"/>
  <c r="L79" i="19" s="1"/>
  <c r="C80" i="19"/>
  <c r="F80" i="19"/>
  <c r="L80" i="19" s="1"/>
  <c r="C81" i="19"/>
  <c r="F81" i="19"/>
  <c r="L81" i="19" s="1"/>
  <c r="C82" i="19"/>
  <c r="F82" i="19"/>
  <c r="L82" i="19" s="1"/>
  <c r="C83" i="19"/>
  <c r="F83" i="19"/>
  <c r="L83" i="19" s="1"/>
  <c r="C84" i="19"/>
  <c r="F84" i="19"/>
  <c r="L84" i="19"/>
  <c r="C85" i="19"/>
  <c r="F85" i="19"/>
  <c r="L85" i="19" s="1"/>
  <c r="C86" i="19"/>
  <c r="F86" i="19"/>
  <c r="L86" i="19" s="1"/>
  <c r="C87" i="19"/>
  <c r="F87" i="19"/>
  <c r="L87" i="19"/>
  <c r="C88" i="19"/>
  <c r="F88" i="19"/>
  <c r="L88" i="19" s="1"/>
  <c r="C89" i="19"/>
  <c r="F89" i="19"/>
  <c r="L89" i="19" s="1"/>
  <c r="C90" i="19"/>
  <c r="F90" i="19"/>
  <c r="C91" i="19"/>
  <c r="F91" i="19"/>
  <c r="L91" i="19" s="1"/>
  <c r="C92" i="19"/>
  <c r="F92" i="19"/>
  <c r="L92" i="19" s="1"/>
  <c r="C93" i="19"/>
  <c r="F93" i="19"/>
  <c r="L93" i="19" s="1"/>
  <c r="C94" i="19"/>
  <c r="F94" i="19"/>
  <c r="C95" i="19"/>
  <c r="F95" i="19"/>
  <c r="L95" i="19" s="1"/>
  <c r="C96" i="19"/>
  <c r="F96" i="19"/>
  <c r="L96" i="19" s="1"/>
  <c r="C97" i="19"/>
  <c r="F97" i="19"/>
  <c r="L97" i="19"/>
  <c r="C98" i="19"/>
  <c r="F98" i="19"/>
  <c r="C99" i="19"/>
  <c r="F99" i="19"/>
  <c r="L99" i="19" s="1"/>
  <c r="C100" i="19"/>
  <c r="F100" i="19"/>
  <c r="L100" i="19"/>
  <c r="C101" i="19"/>
  <c r="F101" i="19"/>
  <c r="L101" i="19"/>
  <c r="C102" i="19"/>
  <c r="F102" i="19"/>
  <c r="C103" i="19"/>
  <c r="F103" i="19"/>
  <c r="L103" i="19"/>
  <c r="C104" i="19"/>
  <c r="F104" i="19"/>
  <c r="L104" i="19"/>
  <c r="C105" i="19"/>
  <c r="F105" i="19"/>
  <c r="L105" i="19" s="1"/>
  <c r="C106" i="19"/>
  <c r="F106" i="19"/>
  <c r="C107" i="19"/>
  <c r="F107" i="19"/>
  <c r="L107" i="19" s="1"/>
  <c r="C108" i="19"/>
  <c r="F108" i="19"/>
  <c r="L108" i="19" s="1"/>
  <c r="C109" i="19"/>
  <c r="F109" i="19"/>
  <c r="L109" i="19"/>
  <c r="C110" i="19"/>
  <c r="F110" i="19"/>
  <c r="C111" i="19"/>
  <c r="F111" i="19"/>
  <c r="L111" i="19" s="1"/>
  <c r="C112" i="19"/>
  <c r="F112" i="19"/>
  <c r="L112" i="19" s="1"/>
  <c r="C113" i="19"/>
  <c r="F113" i="19"/>
  <c r="L113" i="19" s="1"/>
  <c r="C114" i="19"/>
  <c r="F114" i="19"/>
  <c r="C115" i="19"/>
  <c r="F115" i="19"/>
  <c r="L115" i="19" s="1"/>
  <c r="C116" i="19"/>
  <c r="F116" i="19"/>
  <c r="L116" i="19" s="1"/>
  <c r="C117" i="19"/>
  <c r="F117" i="19"/>
  <c r="L117" i="19"/>
  <c r="C118" i="19"/>
  <c r="F118" i="19"/>
  <c r="C119" i="19"/>
  <c r="F119" i="19"/>
  <c r="L119" i="19" s="1"/>
  <c r="C120" i="19"/>
  <c r="F120" i="19"/>
  <c r="L120" i="19"/>
  <c r="C121" i="19"/>
  <c r="F121" i="19"/>
  <c r="L121" i="19" s="1"/>
  <c r="C122" i="19"/>
  <c r="F122" i="19"/>
  <c r="C123" i="19"/>
  <c r="F123" i="19"/>
  <c r="L123" i="19"/>
  <c r="C124" i="19"/>
  <c r="F124" i="19"/>
  <c r="L124" i="19" s="1"/>
  <c r="C125" i="19"/>
  <c r="F125" i="19"/>
  <c r="L125" i="19" s="1"/>
  <c r="C126" i="19"/>
  <c r="F126" i="19"/>
  <c r="L126" i="19" s="1"/>
  <c r="C127" i="19"/>
  <c r="F127" i="19"/>
  <c r="L127" i="19" s="1"/>
  <c r="C128" i="19"/>
  <c r="F128" i="19"/>
  <c r="L128" i="19" s="1"/>
  <c r="C129" i="19"/>
  <c r="F129" i="19"/>
  <c r="L129" i="19" s="1"/>
  <c r="C130" i="19"/>
  <c r="F130" i="19"/>
  <c r="L130" i="19" s="1"/>
  <c r="C131" i="19"/>
  <c r="F131" i="19"/>
  <c r="L131" i="19"/>
  <c r="C132" i="19"/>
  <c r="F132" i="19"/>
  <c r="L132" i="19" s="1"/>
  <c r="C133" i="19"/>
  <c r="F133" i="19"/>
  <c r="L133" i="19" s="1"/>
  <c r="C134" i="19"/>
  <c r="F134" i="19"/>
  <c r="C135" i="19"/>
  <c r="F135" i="19"/>
  <c r="L135" i="19" s="1"/>
  <c r="C136" i="19"/>
  <c r="F136" i="19"/>
  <c r="L136" i="19"/>
  <c r="C137" i="19"/>
  <c r="F137" i="19"/>
  <c r="L137" i="19"/>
  <c r="C138" i="19"/>
  <c r="F138" i="19"/>
  <c r="L138" i="19" s="1"/>
  <c r="C139" i="19"/>
  <c r="F139" i="19"/>
  <c r="L139" i="19" s="1"/>
  <c r="C140" i="19"/>
  <c r="F140" i="19"/>
  <c r="L140" i="19" s="1"/>
  <c r="C141" i="19"/>
  <c r="F141" i="19"/>
  <c r="L141" i="19" s="1"/>
  <c r="C142" i="19"/>
  <c r="F142" i="19"/>
  <c r="L142" i="19"/>
  <c r="C143" i="19"/>
  <c r="F143" i="19"/>
  <c r="L143" i="19" s="1"/>
  <c r="C144" i="19"/>
  <c r="F144" i="19"/>
  <c r="L144" i="19" s="1"/>
  <c r="C145" i="19"/>
  <c r="F145" i="19"/>
  <c r="L145" i="19"/>
  <c r="C146" i="19"/>
  <c r="F146" i="19"/>
  <c r="L146" i="19"/>
  <c r="C147" i="19"/>
  <c r="F147" i="19"/>
  <c r="L147" i="19" s="1"/>
  <c r="C148" i="19"/>
  <c r="F148" i="19"/>
  <c r="L148" i="19"/>
  <c r="C149" i="19"/>
  <c r="F149" i="19"/>
  <c r="L149" i="19"/>
  <c r="C150" i="19"/>
  <c r="F150" i="19"/>
  <c r="C151" i="19"/>
  <c r="F151" i="19"/>
  <c r="L151" i="19"/>
  <c r="C152" i="19"/>
  <c r="F152" i="19"/>
  <c r="L152" i="19"/>
  <c r="C153" i="19"/>
  <c r="F153" i="19"/>
  <c r="L153" i="19" s="1"/>
  <c r="C154" i="19"/>
  <c r="F154" i="19"/>
  <c r="L154" i="19" s="1"/>
  <c r="C155" i="19"/>
  <c r="F155" i="19"/>
  <c r="L155" i="19"/>
  <c r="C156" i="19"/>
  <c r="F156" i="19"/>
  <c r="L156" i="19" s="1"/>
  <c r="C157" i="19"/>
  <c r="F157" i="19"/>
  <c r="L157" i="19" s="1"/>
  <c r="C158" i="19"/>
  <c r="F158" i="19"/>
  <c r="L158" i="19" s="1"/>
  <c r="C159" i="19"/>
  <c r="F159" i="19"/>
  <c r="L159" i="19" s="1"/>
  <c r="C160" i="19"/>
  <c r="F160" i="19"/>
  <c r="L160" i="19"/>
  <c r="C161" i="19"/>
  <c r="F161" i="19"/>
  <c r="L161" i="19"/>
  <c r="C162" i="19"/>
  <c r="F162" i="19"/>
  <c r="L162" i="19" s="1"/>
  <c r="C163" i="19"/>
  <c r="F163" i="19"/>
  <c r="L163" i="19"/>
  <c r="C164" i="19"/>
  <c r="F164" i="19"/>
  <c r="L164" i="19"/>
  <c r="C165" i="19"/>
  <c r="F165" i="19"/>
  <c r="L165" i="19" s="1"/>
  <c r="C166" i="19"/>
  <c r="F166" i="19"/>
  <c r="C167" i="19"/>
  <c r="F167" i="19"/>
  <c r="L167" i="19"/>
  <c r="C168" i="19"/>
  <c r="F168" i="19"/>
  <c r="L168" i="19" s="1"/>
  <c r="C169" i="19"/>
  <c r="F169" i="19"/>
  <c r="L169" i="19" s="1"/>
  <c r="C170" i="19"/>
  <c r="F170" i="19"/>
  <c r="L170" i="19"/>
  <c r="C171" i="19"/>
  <c r="F171" i="19"/>
  <c r="L171" i="19" s="1"/>
  <c r="C172" i="19"/>
  <c r="F172" i="19"/>
  <c r="L172" i="19" s="1"/>
  <c r="C173" i="19"/>
  <c r="F173" i="19"/>
  <c r="L173" i="19" s="1"/>
  <c r="C174" i="19"/>
  <c r="F174" i="19"/>
  <c r="L174" i="19" s="1"/>
  <c r="C175" i="19"/>
  <c r="F175" i="19"/>
  <c r="L175" i="19" s="1"/>
  <c r="C176" i="19"/>
  <c r="F176" i="19"/>
  <c r="L176" i="19"/>
  <c r="C177" i="19"/>
  <c r="F177" i="19"/>
  <c r="L177" i="19" s="1"/>
  <c r="C178" i="19"/>
  <c r="F178" i="19"/>
  <c r="L178" i="19" s="1"/>
  <c r="C179" i="19"/>
  <c r="F179" i="19"/>
  <c r="L179" i="19"/>
  <c r="C180" i="19"/>
  <c r="F180" i="19"/>
  <c r="L180" i="19" s="1"/>
  <c r="C181" i="19"/>
  <c r="F181" i="19"/>
  <c r="L181" i="19" s="1"/>
  <c r="C182" i="19"/>
  <c r="F182" i="19"/>
  <c r="C183" i="19"/>
  <c r="F183" i="19"/>
  <c r="L183" i="19" s="1"/>
  <c r="C184" i="19"/>
  <c r="F184" i="19"/>
  <c r="L184" i="19" s="1"/>
  <c r="C185" i="19"/>
  <c r="F185" i="19"/>
  <c r="L185" i="19" s="1"/>
  <c r="C186" i="19"/>
  <c r="F186" i="19"/>
  <c r="L186" i="19" s="1"/>
  <c r="C187" i="19"/>
  <c r="F187" i="19"/>
  <c r="L187" i="19"/>
  <c r="C188" i="19"/>
  <c r="F188" i="19"/>
  <c r="L188" i="19" s="1"/>
  <c r="C189" i="19"/>
  <c r="F189" i="19"/>
  <c r="L189" i="19" s="1"/>
  <c r="C190" i="19"/>
  <c r="F190" i="19"/>
  <c r="L190" i="19"/>
  <c r="C191" i="19"/>
  <c r="F191" i="19"/>
  <c r="L191" i="19"/>
  <c r="C192" i="19"/>
  <c r="F192" i="19"/>
  <c r="L192" i="19" s="1"/>
  <c r="C193" i="19"/>
  <c r="F193" i="19"/>
  <c r="L193" i="19" s="1"/>
  <c r="C194" i="19"/>
  <c r="F194" i="19"/>
  <c r="L194" i="19" s="1"/>
  <c r="C195" i="19"/>
  <c r="F195" i="19"/>
  <c r="L195" i="19" s="1"/>
  <c r="C196" i="19"/>
  <c r="F196" i="19"/>
  <c r="L196" i="19" s="1"/>
  <c r="C197" i="19"/>
  <c r="F197" i="19"/>
  <c r="L197" i="19" s="1"/>
  <c r="C198" i="19"/>
  <c r="F198" i="19"/>
  <c r="C199" i="19"/>
  <c r="F199" i="19"/>
  <c r="L199" i="19" s="1"/>
  <c r="C200" i="19"/>
  <c r="F200" i="19"/>
  <c r="L200" i="19" s="1"/>
  <c r="C201" i="19"/>
  <c r="F201" i="19"/>
  <c r="L201" i="19"/>
  <c r="C202" i="19"/>
  <c r="F202" i="19"/>
  <c r="L202" i="19"/>
  <c r="C203" i="19"/>
  <c r="F203" i="19"/>
  <c r="L203" i="19" s="1"/>
  <c r="C204" i="19"/>
  <c r="F204" i="19"/>
  <c r="L204" i="19"/>
  <c r="C205" i="19"/>
  <c r="F205" i="19"/>
  <c r="L205" i="19"/>
  <c r="C206" i="19"/>
  <c r="F206" i="19"/>
  <c r="L206" i="19" s="1"/>
  <c r="C207" i="19"/>
  <c r="F207" i="19"/>
  <c r="L207" i="19" s="1"/>
  <c r="C208" i="19"/>
  <c r="F208" i="19"/>
  <c r="L208" i="19" s="1"/>
  <c r="C209" i="19"/>
  <c r="F209" i="19"/>
  <c r="L209" i="19" s="1"/>
  <c r="C210" i="19"/>
  <c r="F210" i="19"/>
  <c r="L210" i="19"/>
  <c r="C211" i="19"/>
  <c r="F211" i="19"/>
  <c r="L211" i="19" s="1"/>
  <c r="C212" i="19"/>
  <c r="F212" i="19"/>
  <c r="L212" i="19" s="1"/>
  <c r="C213" i="19"/>
  <c r="F213" i="19"/>
  <c r="L213" i="19"/>
  <c r="C214" i="19"/>
  <c r="F214" i="19"/>
  <c r="L214" i="19" s="1"/>
  <c r="C215" i="19"/>
  <c r="F215" i="19"/>
  <c r="L215" i="19" s="1"/>
  <c r="C216" i="19"/>
  <c r="F216" i="19"/>
  <c r="L216" i="19"/>
  <c r="C217" i="19"/>
  <c r="F217" i="19"/>
  <c r="L217" i="19" s="1"/>
  <c r="C218" i="19"/>
  <c r="F218" i="19"/>
  <c r="L218" i="19"/>
  <c r="C219" i="19"/>
  <c r="F219" i="19"/>
  <c r="C220" i="19"/>
  <c r="F220" i="19"/>
  <c r="L220" i="19" s="1"/>
  <c r="C221" i="19"/>
  <c r="F221" i="19"/>
  <c r="L221" i="19"/>
  <c r="C222" i="19"/>
  <c r="F222" i="19"/>
  <c r="L222" i="19" s="1"/>
  <c r="C223" i="19"/>
  <c r="F223" i="19"/>
  <c r="L223" i="19" s="1"/>
  <c r="C224" i="19"/>
  <c r="F224" i="19"/>
  <c r="L224" i="19"/>
  <c r="C225" i="19"/>
  <c r="F225" i="19"/>
  <c r="L225" i="19" s="1"/>
  <c r="C226" i="19"/>
  <c r="F226" i="19"/>
  <c r="L226" i="19" s="1"/>
  <c r="C227" i="19"/>
  <c r="F227" i="19"/>
  <c r="C228" i="19"/>
  <c r="F228" i="19"/>
  <c r="L228" i="19"/>
  <c r="C229" i="19"/>
  <c r="F229" i="19"/>
  <c r="L229" i="19" s="1"/>
  <c r="C230" i="19"/>
  <c r="F230" i="19"/>
  <c r="L230" i="19" s="1"/>
  <c r="C231" i="19"/>
  <c r="F231" i="19"/>
  <c r="L231" i="19"/>
  <c r="C232" i="19"/>
  <c r="F232" i="19"/>
  <c r="L232" i="19" s="1"/>
  <c r="C233" i="19"/>
  <c r="F233" i="19"/>
  <c r="L233" i="19" s="1"/>
  <c r="C234" i="19"/>
  <c r="F234" i="19"/>
  <c r="L234" i="19"/>
  <c r="C235" i="19"/>
  <c r="F235" i="19"/>
  <c r="C236" i="19"/>
  <c r="F236" i="19"/>
  <c r="L236" i="19" s="1"/>
  <c r="C237" i="19"/>
  <c r="F237" i="19"/>
  <c r="L237" i="19" s="1"/>
  <c r="C238" i="19"/>
  <c r="F238" i="19"/>
  <c r="L238" i="19"/>
  <c r="C239" i="19"/>
  <c r="F239" i="19"/>
  <c r="L239" i="19" s="1"/>
  <c r="C240" i="19"/>
  <c r="F240" i="19"/>
  <c r="L240" i="19" s="1"/>
  <c r="C241" i="19"/>
  <c r="F241" i="19"/>
  <c r="L241" i="19" s="1"/>
  <c r="C242" i="19"/>
  <c r="F242" i="19"/>
  <c r="L242" i="19"/>
  <c r="C243" i="19"/>
  <c r="F243" i="19"/>
  <c r="C244" i="19"/>
  <c r="F244" i="19"/>
  <c r="L244" i="19" s="1"/>
  <c r="C245" i="19"/>
  <c r="F245" i="19"/>
  <c r="L245" i="19" s="1"/>
  <c r="C246" i="19"/>
  <c r="F246" i="19"/>
  <c r="L246" i="19"/>
  <c r="C247" i="19"/>
  <c r="F247" i="19"/>
  <c r="L247" i="19" s="1"/>
  <c r="C248" i="19"/>
  <c r="F248" i="19"/>
  <c r="C249" i="19"/>
  <c r="F249" i="19"/>
  <c r="L249" i="19" s="1"/>
  <c r="C250" i="19"/>
  <c r="F250" i="19"/>
  <c r="L250" i="19" s="1"/>
  <c r="C251" i="19"/>
  <c r="F251" i="19"/>
  <c r="L251" i="19"/>
  <c r="C252" i="19"/>
  <c r="F252" i="19"/>
  <c r="L252" i="19" s="1"/>
  <c r="C253" i="19"/>
  <c r="F253" i="19"/>
  <c r="L253" i="19"/>
  <c r="C254" i="19"/>
  <c r="F254" i="19"/>
  <c r="L254" i="19" s="1"/>
  <c r="C255" i="19"/>
  <c r="F255" i="19"/>
  <c r="L255" i="19" s="1"/>
  <c r="C256" i="19"/>
  <c r="F256" i="19"/>
  <c r="L256" i="19"/>
  <c r="C257" i="19"/>
  <c r="F257" i="19"/>
  <c r="L257" i="19" s="1"/>
  <c r="C258" i="19"/>
  <c r="F258" i="19"/>
  <c r="L258" i="19" s="1"/>
  <c r="C259" i="19"/>
  <c r="F259" i="19"/>
  <c r="L259" i="19" s="1"/>
  <c r="C260" i="19"/>
  <c r="F260" i="19"/>
  <c r="L260" i="19"/>
  <c r="C261" i="19"/>
  <c r="F261" i="19"/>
  <c r="L261" i="19" s="1"/>
  <c r="C262" i="19"/>
  <c r="F262" i="19"/>
  <c r="L262" i="19" s="1"/>
  <c r="C263" i="19"/>
  <c r="F263" i="19"/>
  <c r="L263" i="19"/>
  <c r="C264" i="19"/>
  <c r="F264" i="19"/>
  <c r="C265" i="19"/>
  <c r="F265" i="19"/>
  <c r="L265" i="19" s="1"/>
  <c r="C266" i="19"/>
  <c r="F266" i="19"/>
  <c r="L266" i="19" s="1"/>
  <c r="C267" i="19"/>
  <c r="F267" i="19"/>
  <c r="L267" i="19"/>
  <c r="C268" i="19"/>
  <c r="F268" i="19"/>
  <c r="L268" i="19" s="1"/>
  <c r="C269" i="19"/>
  <c r="F269" i="19"/>
  <c r="L269" i="19" s="1"/>
  <c r="C270" i="19"/>
  <c r="F270" i="19"/>
  <c r="L270" i="19"/>
  <c r="C271" i="19"/>
  <c r="F271" i="19"/>
  <c r="L271" i="19" s="1"/>
  <c r="C272" i="19"/>
  <c r="F272" i="19"/>
  <c r="L272" i="19"/>
  <c r="C273" i="19"/>
  <c r="F273" i="19"/>
  <c r="L273" i="19" s="1"/>
  <c r="C274" i="19"/>
  <c r="F274" i="19"/>
  <c r="L274" i="19" s="1"/>
  <c r="C275" i="19"/>
  <c r="F275" i="19"/>
  <c r="L275" i="19" s="1"/>
  <c r="C276" i="19"/>
  <c r="F276" i="19"/>
  <c r="L276" i="19"/>
  <c r="C277" i="19"/>
  <c r="F277" i="19"/>
  <c r="L277" i="19" s="1"/>
  <c r="C278" i="19"/>
  <c r="F278" i="19"/>
  <c r="L278" i="19" s="1"/>
  <c r="C279" i="19"/>
  <c r="F279" i="19"/>
  <c r="L279" i="19"/>
  <c r="C280" i="19"/>
  <c r="F280" i="19"/>
  <c r="C281" i="19"/>
  <c r="F281" i="19"/>
  <c r="L281" i="19" s="1"/>
  <c r="C282" i="19"/>
  <c r="F282" i="19"/>
  <c r="L282" i="19"/>
  <c r="C283" i="19"/>
  <c r="F283" i="19"/>
  <c r="L283" i="19" s="1"/>
  <c r="C284" i="19"/>
  <c r="F284" i="19"/>
  <c r="L284" i="19" s="1"/>
  <c r="C285" i="19"/>
  <c r="F285" i="19"/>
  <c r="L285" i="19"/>
  <c r="C286" i="19"/>
  <c r="F286" i="19"/>
  <c r="L286" i="19" s="1"/>
  <c r="C287" i="19"/>
  <c r="F287" i="19"/>
  <c r="L287" i="19"/>
  <c r="C288" i="19"/>
  <c r="F288" i="19"/>
  <c r="L288" i="19" s="1"/>
  <c r="C289" i="19"/>
  <c r="F289" i="19"/>
  <c r="L289" i="19" s="1"/>
  <c r="C290" i="19"/>
  <c r="F290" i="19"/>
  <c r="L290" i="19" s="1"/>
  <c r="C291" i="19"/>
  <c r="F291" i="19"/>
  <c r="L291" i="19"/>
  <c r="C292" i="19"/>
  <c r="F292" i="19"/>
  <c r="L292" i="19" s="1"/>
  <c r="C293" i="19"/>
  <c r="F293" i="19"/>
  <c r="L293" i="19" s="1"/>
  <c r="C294" i="19"/>
  <c r="F294" i="19"/>
  <c r="L294" i="19" s="1"/>
  <c r="C295" i="19"/>
  <c r="F295" i="19"/>
  <c r="L295" i="19"/>
  <c r="C296" i="19"/>
  <c r="F296" i="19"/>
  <c r="L296" i="19" s="1"/>
  <c r="C297" i="19"/>
  <c r="F297" i="19"/>
  <c r="L297" i="19" s="1"/>
  <c r="C298" i="19"/>
  <c r="F298" i="19"/>
  <c r="L298" i="19"/>
  <c r="C299" i="19"/>
  <c r="F299" i="19"/>
  <c r="L299" i="19" s="1"/>
  <c r="C300" i="19"/>
  <c r="F300" i="19"/>
  <c r="L300" i="19" s="1"/>
  <c r="C301" i="19"/>
  <c r="F301" i="19"/>
  <c r="L301" i="19"/>
  <c r="C302" i="19"/>
  <c r="F302" i="19"/>
  <c r="L302" i="19" s="1"/>
  <c r="C303" i="19"/>
  <c r="F303" i="19"/>
  <c r="L303" i="19"/>
  <c r="C304" i="19"/>
  <c r="F304" i="19"/>
  <c r="L304" i="19" s="1"/>
  <c r="C305" i="19"/>
  <c r="F305" i="19"/>
  <c r="L305" i="19" s="1"/>
  <c r="C306" i="19"/>
  <c r="F306" i="19"/>
  <c r="L306" i="19" s="1"/>
  <c r="C307" i="19"/>
  <c r="F307" i="19"/>
  <c r="L307" i="19"/>
  <c r="C308" i="19"/>
  <c r="F308" i="19"/>
  <c r="L308" i="19" s="1"/>
  <c r="C309" i="19"/>
  <c r="F309" i="19"/>
  <c r="L309" i="19" s="1"/>
  <c r="C310" i="19"/>
  <c r="F310" i="19"/>
  <c r="L310" i="19" s="1"/>
  <c r="C311" i="19"/>
  <c r="F311" i="19"/>
  <c r="L311" i="19"/>
  <c r="C312" i="19"/>
  <c r="F312" i="19"/>
  <c r="L312" i="19" s="1"/>
  <c r="C313" i="19"/>
  <c r="F313" i="19"/>
  <c r="L313" i="19" s="1"/>
  <c r="C314" i="19"/>
  <c r="F314" i="19"/>
  <c r="L314" i="19"/>
  <c r="C315" i="19"/>
  <c r="F315" i="19"/>
  <c r="L315" i="19" s="1"/>
  <c r="C316" i="19"/>
  <c r="F316" i="19"/>
  <c r="L316" i="19" s="1"/>
  <c r="C317" i="19"/>
  <c r="F317" i="19"/>
  <c r="L317" i="19"/>
  <c r="C318" i="19"/>
  <c r="F318" i="19"/>
  <c r="L318" i="19" s="1"/>
  <c r="C319" i="19"/>
  <c r="F319" i="19"/>
  <c r="L319" i="19"/>
  <c r="C320" i="19"/>
  <c r="F320" i="19"/>
  <c r="L320" i="19" s="1"/>
  <c r="C321" i="19"/>
  <c r="F321" i="19"/>
  <c r="L321" i="19" s="1"/>
  <c r="C322" i="19"/>
  <c r="F322" i="19"/>
  <c r="L322" i="19" s="1"/>
  <c r="C323" i="19"/>
  <c r="F323" i="19"/>
  <c r="L323" i="19"/>
  <c r="C324" i="19"/>
  <c r="F324" i="19"/>
  <c r="L324" i="19" s="1"/>
  <c r="C325" i="19"/>
  <c r="F325" i="19"/>
  <c r="L325" i="19" s="1"/>
  <c r="C326" i="19"/>
  <c r="F326" i="19"/>
  <c r="L326" i="19"/>
  <c r="C327" i="19"/>
  <c r="F327" i="19"/>
  <c r="L327" i="19"/>
  <c r="C328" i="19"/>
  <c r="F328" i="19"/>
  <c r="L328" i="19" s="1"/>
  <c r="C329" i="19"/>
  <c r="F329" i="19"/>
  <c r="L329" i="19"/>
  <c r="C330" i="19"/>
  <c r="F330" i="19"/>
  <c r="L330" i="19"/>
  <c r="C331" i="19"/>
  <c r="F331" i="19"/>
  <c r="L331" i="19" s="1"/>
  <c r="C332" i="19"/>
  <c r="F332" i="19"/>
  <c r="L332" i="19" s="1"/>
  <c r="C333" i="19"/>
  <c r="F333" i="19"/>
  <c r="L333" i="19"/>
  <c r="C334" i="19"/>
  <c r="F334" i="19"/>
  <c r="L334" i="19" s="1"/>
  <c r="C335" i="19"/>
  <c r="F335" i="19"/>
  <c r="L335" i="19" s="1"/>
  <c r="C336" i="19"/>
  <c r="F336" i="19"/>
  <c r="L336" i="19" s="1"/>
  <c r="C337" i="19"/>
  <c r="F337" i="19"/>
  <c r="L337" i="19" s="1"/>
  <c r="C338" i="19"/>
  <c r="F338" i="19"/>
  <c r="L338" i="19" s="1"/>
  <c r="C339" i="19"/>
  <c r="F339" i="19"/>
  <c r="L339" i="19"/>
  <c r="C340" i="19"/>
  <c r="F340" i="19"/>
  <c r="L340" i="19" s="1"/>
  <c r="C341" i="19"/>
  <c r="F341" i="19"/>
  <c r="L341" i="19" s="1"/>
  <c r="C342" i="19"/>
  <c r="F342" i="19"/>
  <c r="L342" i="19" s="1"/>
  <c r="C343" i="19"/>
  <c r="F343" i="19"/>
  <c r="L343" i="19" s="1"/>
  <c r="C344" i="19"/>
  <c r="F344" i="19"/>
  <c r="L344" i="19" s="1"/>
  <c r="C345" i="19"/>
  <c r="F345" i="19"/>
  <c r="L345" i="19" s="1"/>
  <c r="C346" i="19"/>
  <c r="F346" i="19"/>
  <c r="L346" i="19"/>
  <c r="C347" i="19"/>
  <c r="F347" i="19"/>
  <c r="L347" i="19" s="1"/>
  <c r="C348" i="19"/>
  <c r="F348" i="19"/>
  <c r="L348" i="19" s="1"/>
  <c r="C349" i="19"/>
  <c r="F349" i="19"/>
  <c r="L349" i="19"/>
  <c r="C350" i="19"/>
  <c r="F350" i="19"/>
  <c r="L350" i="19" s="1"/>
  <c r="C351" i="19"/>
  <c r="F351" i="19"/>
  <c r="L351" i="19"/>
  <c r="C352" i="19"/>
  <c r="F352" i="19"/>
  <c r="L352" i="19" s="1"/>
  <c r="C353" i="19"/>
  <c r="F353" i="19"/>
  <c r="L353" i="19" s="1"/>
  <c r="C354" i="19"/>
  <c r="F354" i="19"/>
  <c r="L354" i="19" s="1"/>
  <c r="C355" i="19"/>
  <c r="F355" i="19"/>
  <c r="L355" i="19"/>
  <c r="C356" i="19"/>
  <c r="F356" i="19"/>
  <c r="L356" i="19" s="1"/>
  <c r="C357" i="19"/>
  <c r="F357" i="19"/>
  <c r="L357" i="19" s="1"/>
  <c r="C358" i="19"/>
  <c r="F358" i="19"/>
  <c r="L358" i="19" s="1"/>
  <c r="C359" i="19"/>
  <c r="F359" i="19"/>
  <c r="L359" i="19"/>
  <c r="C360" i="19"/>
  <c r="F360" i="19"/>
  <c r="L360" i="19" s="1"/>
  <c r="C361" i="19"/>
  <c r="F361" i="19"/>
  <c r="L361" i="19" s="1"/>
  <c r="C362" i="19"/>
  <c r="F362" i="19"/>
  <c r="L362" i="19"/>
  <c r="C363" i="19"/>
  <c r="F363" i="19"/>
  <c r="L363" i="19" s="1"/>
  <c r="C364" i="19"/>
  <c r="F364" i="19"/>
  <c r="L364" i="19" s="1"/>
  <c r="C365" i="19"/>
  <c r="F365" i="19"/>
  <c r="L365" i="19"/>
  <c r="C366" i="19"/>
  <c r="F366" i="19"/>
  <c r="L366" i="19" s="1"/>
  <c r="C367" i="19"/>
  <c r="F367" i="19"/>
  <c r="L367" i="19" s="1"/>
  <c r="C368" i="19"/>
  <c r="F368" i="19"/>
  <c r="L368" i="19"/>
  <c r="C369" i="19"/>
  <c r="F369" i="19"/>
  <c r="L369" i="19" s="1"/>
  <c r="C370" i="19"/>
  <c r="F370" i="19"/>
  <c r="L370" i="19" s="1"/>
  <c r="M370" i="19" s="1"/>
  <c r="C371" i="19"/>
  <c r="F371" i="19"/>
  <c r="L371" i="19" s="1"/>
  <c r="C372" i="19"/>
  <c r="F372" i="19"/>
  <c r="L372" i="19" s="1"/>
  <c r="C373" i="19"/>
  <c r="F373" i="19"/>
  <c r="L373" i="19"/>
  <c r="C374" i="19"/>
  <c r="F374" i="19"/>
  <c r="L374" i="19" s="1"/>
  <c r="M374" i="19" s="1"/>
  <c r="C375" i="19"/>
  <c r="F375" i="19"/>
  <c r="L375" i="19" s="1"/>
  <c r="C376" i="19"/>
  <c r="F376" i="19"/>
  <c r="L376" i="19"/>
  <c r="C377" i="19"/>
  <c r="F377" i="19"/>
  <c r="L377" i="19" s="1"/>
  <c r="C378" i="19"/>
  <c r="F378" i="19"/>
  <c r="L378" i="19"/>
  <c r="C379" i="19"/>
  <c r="F379" i="19"/>
  <c r="L379" i="19" s="1"/>
  <c r="C380" i="19"/>
  <c r="F380" i="19"/>
  <c r="L380" i="19" s="1"/>
  <c r="M380" i="19" s="1"/>
  <c r="C381" i="19"/>
  <c r="F381" i="19"/>
  <c r="L381" i="19"/>
  <c r="C382" i="19"/>
  <c r="F382" i="19"/>
  <c r="L382" i="19" s="1"/>
  <c r="C383" i="19"/>
  <c r="F383" i="19"/>
  <c r="L383" i="19" s="1"/>
  <c r="C384" i="19"/>
  <c r="F384" i="19"/>
  <c r="L384" i="19"/>
  <c r="C385" i="19"/>
  <c r="F385" i="19"/>
  <c r="L385" i="19" s="1"/>
  <c r="C386" i="19"/>
  <c r="F386" i="19"/>
  <c r="L386" i="19"/>
  <c r="C387" i="19"/>
  <c r="F387" i="19"/>
  <c r="L387" i="19" s="1"/>
  <c r="C388" i="19"/>
  <c r="F388" i="19"/>
  <c r="L388" i="19" s="1"/>
  <c r="C389" i="19"/>
  <c r="F389" i="19"/>
  <c r="L389" i="19" s="1"/>
  <c r="M389" i="19" s="1"/>
  <c r="C390" i="19"/>
  <c r="F390" i="19"/>
  <c r="L390" i="19"/>
  <c r="C391" i="19"/>
  <c r="F391" i="19"/>
  <c r="L391" i="19" s="1"/>
  <c r="C392" i="19"/>
  <c r="F392" i="19"/>
  <c r="L392" i="19" s="1"/>
  <c r="M392" i="19" s="1"/>
  <c r="C393" i="19"/>
  <c r="F393" i="19"/>
  <c r="L393" i="19"/>
  <c r="C394" i="19"/>
  <c r="F394" i="19"/>
  <c r="L394" i="19"/>
  <c r="C395" i="19"/>
  <c r="F395" i="19"/>
  <c r="L395" i="19" s="1"/>
  <c r="C396" i="19"/>
  <c r="F396" i="19"/>
  <c r="L396" i="19"/>
  <c r="C397" i="19"/>
  <c r="F397" i="19"/>
  <c r="L397" i="19"/>
  <c r="C398" i="19"/>
  <c r="F398" i="19"/>
  <c r="L398" i="19" s="1"/>
  <c r="C399" i="19"/>
  <c r="F399" i="19"/>
  <c r="L399" i="19" s="1"/>
  <c r="C400" i="19"/>
  <c r="F400" i="19"/>
  <c r="L400" i="19"/>
  <c r="C401" i="19"/>
  <c r="F401" i="19"/>
  <c r="L401" i="19" s="1"/>
  <c r="C402" i="19"/>
  <c r="F402" i="19"/>
  <c r="L402" i="19" s="1"/>
  <c r="M402" i="19" s="1"/>
  <c r="C403" i="19"/>
  <c r="F403" i="19"/>
  <c r="L403" i="19" s="1"/>
  <c r="C404" i="19"/>
  <c r="F404" i="19"/>
  <c r="L404" i="19" s="1"/>
  <c r="C405" i="19"/>
  <c r="F405" i="19"/>
  <c r="L405" i="19"/>
  <c r="C406" i="19"/>
  <c r="F406" i="19"/>
  <c r="L406" i="19" s="1"/>
  <c r="M406" i="19" s="1"/>
  <c r="C407" i="19"/>
  <c r="F407" i="19"/>
  <c r="L407" i="19" s="1"/>
  <c r="C408" i="19"/>
  <c r="F408" i="19"/>
  <c r="L408" i="19"/>
  <c r="C409" i="19"/>
  <c r="F409" i="19"/>
  <c r="L409" i="19" s="1"/>
  <c r="C410" i="19"/>
  <c r="F410" i="19"/>
  <c r="L410" i="19"/>
  <c r="C411" i="19"/>
  <c r="F411" i="19"/>
  <c r="L411" i="19" s="1"/>
  <c r="C412" i="19"/>
  <c r="F412" i="19"/>
  <c r="L412" i="19" s="1"/>
  <c r="M412" i="19" s="1"/>
  <c r="C413" i="19"/>
  <c r="F413" i="19"/>
  <c r="L413" i="19"/>
  <c r="C414" i="19"/>
  <c r="F414" i="19"/>
  <c r="L414" i="19" s="1"/>
  <c r="C415" i="19"/>
  <c r="F415" i="19"/>
  <c r="L415" i="19" s="1"/>
  <c r="C416" i="19"/>
  <c r="F416" i="19"/>
  <c r="L416" i="19"/>
  <c r="C417" i="19"/>
  <c r="F417" i="19"/>
  <c r="L417" i="19" s="1"/>
  <c r="C418" i="19"/>
  <c r="F418" i="19"/>
  <c r="L418" i="19"/>
  <c r="C419" i="19"/>
  <c r="F419" i="19"/>
  <c r="L419" i="19" s="1"/>
  <c r="C420" i="19"/>
  <c r="F420" i="19"/>
  <c r="L420" i="19" s="1"/>
  <c r="C421" i="19"/>
  <c r="F421" i="19"/>
  <c r="L421" i="19" s="1"/>
  <c r="C422" i="19"/>
  <c r="F422" i="19"/>
  <c r="L422" i="19"/>
  <c r="C423" i="19"/>
  <c r="F423" i="19"/>
  <c r="L423" i="19" s="1"/>
  <c r="C424" i="19"/>
  <c r="F424" i="19"/>
  <c r="L424" i="19" s="1"/>
  <c r="M424" i="19" s="1"/>
  <c r="C425" i="19"/>
  <c r="F425" i="19"/>
  <c r="L425" i="19"/>
  <c r="C426" i="19"/>
  <c r="F426" i="19"/>
  <c r="L426" i="19"/>
  <c r="C427" i="19"/>
  <c r="F427" i="19"/>
  <c r="L427" i="19" s="1"/>
  <c r="C428" i="19"/>
  <c r="F428" i="19"/>
  <c r="L428" i="19"/>
  <c r="C429" i="19"/>
  <c r="F429" i="19"/>
  <c r="L429" i="19"/>
  <c r="C430" i="19"/>
  <c r="F430" i="19"/>
  <c r="L430" i="19" s="1"/>
  <c r="C431" i="19"/>
  <c r="F431" i="19"/>
  <c r="L431" i="19" s="1"/>
  <c r="C432" i="19"/>
  <c r="F432" i="19"/>
  <c r="L432" i="19"/>
  <c r="C433" i="19"/>
  <c r="F433" i="19"/>
  <c r="L433" i="19" s="1"/>
  <c r="C434" i="19"/>
  <c r="F434" i="19"/>
  <c r="L434" i="19" s="1"/>
  <c r="M434" i="19" s="1"/>
  <c r="C435" i="19"/>
  <c r="F435" i="19"/>
  <c r="L435" i="19" s="1"/>
  <c r="C436" i="19"/>
  <c r="F436" i="19"/>
  <c r="L436" i="19" s="1"/>
  <c r="C437" i="19"/>
  <c r="F437" i="19"/>
  <c r="L437" i="19"/>
  <c r="C438" i="19"/>
  <c r="F438" i="19"/>
  <c r="L438" i="19" s="1"/>
  <c r="M438" i="19" s="1"/>
  <c r="C439" i="19"/>
  <c r="F439" i="19"/>
  <c r="L439" i="19" s="1"/>
  <c r="C440" i="19"/>
  <c r="F440" i="19"/>
  <c r="L440" i="19"/>
  <c r="C441" i="19"/>
  <c r="F441" i="19"/>
  <c r="L441" i="19" s="1"/>
  <c r="C442" i="19"/>
  <c r="F442" i="19"/>
  <c r="L442" i="19"/>
  <c r="C443" i="19"/>
  <c r="F443" i="19"/>
  <c r="L443" i="19" s="1"/>
  <c r="C444" i="19"/>
  <c r="F444" i="19"/>
  <c r="L444" i="19" s="1"/>
  <c r="M444" i="19" s="1"/>
  <c r="C445" i="19"/>
  <c r="F445" i="19"/>
  <c r="L445" i="19"/>
  <c r="C446" i="19"/>
  <c r="F446" i="19"/>
  <c r="L446" i="19" s="1"/>
  <c r="C447" i="19"/>
  <c r="F447" i="19"/>
  <c r="L447" i="19" s="1"/>
  <c r="C448" i="19"/>
  <c r="F448" i="19"/>
  <c r="L448" i="19"/>
  <c r="C449" i="19"/>
  <c r="F449" i="19"/>
  <c r="L449" i="19" s="1"/>
  <c r="C450" i="19"/>
  <c r="F450" i="19"/>
  <c r="L450" i="19"/>
  <c r="C451" i="19"/>
  <c r="F451" i="19"/>
  <c r="L451" i="19" s="1"/>
  <c r="C452" i="19"/>
  <c r="F452" i="19"/>
  <c r="L452" i="19" s="1"/>
  <c r="C453" i="19"/>
  <c r="F453" i="19"/>
  <c r="L453" i="19" s="1"/>
  <c r="C454" i="19"/>
  <c r="F454" i="19"/>
  <c r="L454" i="19"/>
  <c r="C455" i="19"/>
  <c r="F455" i="19"/>
  <c r="L455" i="19" s="1"/>
  <c r="C456" i="19"/>
  <c r="F456" i="19"/>
  <c r="L456" i="19" s="1"/>
  <c r="C457" i="19"/>
  <c r="F457" i="19"/>
  <c r="L457" i="19"/>
  <c r="C458" i="19"/>
  <c r="F458" i="19"/>
  <c r="L458" i="19"/>
  <c r="C459" i="19"/>
  <c r="F459" i="19"/>
  <c r="L459" i="19" s="1"/>
  <c r="C460" i="19"/>
  <c r="F460" i="19"/>
  <c r="L460" i="19"/>
  <c r="C461" i="19"/>
  <c r="F461" i="19"/>
  <c r="L461" i="19"/>
  <c r="C462" i="19"/>
  <c r="F462" i="19"/>
  <c r="L462" i="19" s="1"/>
  <c r="C463" i="19"/>
  <c r="F463" i="19"/>
  <c r="L463" i="19" s="1"/>
  <c r="C464" i="19"/>
  <c r="F464" i="19"/>
  <c r="L464" i="19"/>
  <c r="C465" i="19"/>
  <c r="F465" i="19"/>
  <c r="L465" i="19" s="1"/>
  <c r="C466" i="19"/>
  <c r="F466" i="19"/>
  <c r="L466" i="19" s="1"/>
  <c r="C467" i="19"/>
  <c r="F467" i="19"/>
  <c r="L467" i="19" s="1"/>
  <c r="C468" i="19"/>
  <c r="F468" i="19"/>
  <c r="L468" i="19" s="1"/>
  <c r="C469" i="19"/>
  <c r="F469" i="19"/>
  <c r="L469" i="19"/>
  <c r="C470" i="19"/>
  <c r="F470" i="19"/>
  <c r="L470" i="19" s="1"/>
  <c r="C471" i="19"/>
  <c r="F471" i="19"/>
  <c r="L471" i="19" s="1"/>
  <c r="C472" i="19"/>
  <c r="F472" i="19"/>
  <c r="L472" i="19"/>
  <c r="C473" i="19"/>
  <c r="F473" i="19"/>
  <c r="L473" i="19"/>
  <c r="C474" i="19"/>
  <c r="F474" i="19"/>
  <c r="L474" i="19"/>
  <c r="C475" i="19"/>
  <c r="F475" i="19"/>
  <c r="L475" i="19" s="1"/>
  <c r="C476" i="19"/>
  <c r="F476" i="19"/>
  <c r="L476" i="19"/>
  <c r="C477" i="19"/>
  <c r="F477" i="19"/>
  <c r="L477" i="19"/>
  <c r="C478" i="19"/>
  <c r="F478" i="19"/>
  <c r="L478" i="19" s="1"/>
  <c r="C479" i="19"/>
  <c r="F479" i="19"/>
  <c r="L479" i="19" s="1"/>
  <c r="C480" i="19"/>
  <c r="F480" i="19"/>
  <c r="L480" i="19"/>
  <c r="C481" i="19"/>
  <c r="F481" i="19"/>
  <c r="L481" i="19" s="1"/>
  <c r="C482" i="19"/>
  <c r="F482" i="19"/>
  <c r="L482" i="19"/>
  <c r="C483" i="19"/>
  <c r="F483" i="19"/>
  <c r="L483" i="19" s="1"/>
  <c r="C484" i="19"/>
  <c r="F484" i="19"/>
  <c r="L484" i="19" s="1"/>
  <c r="C485" i="19"/>
  <c r="F485" i="19"/>
  <c r="L485" i="19" s="1"/>
  <c r="M485" i="19" s="1"/>
  <c r="C486" i="19"/>
  <c r="F486" i="19"/>
  <c r="L486" i="19"/>
  <c r="C487" i="19"/>
  <c r="F487" i="19"/>
  <c r="L487" i="19" s="1"/>
  <c r="C488" i="19"/>
  <c r="F488" i="19"/>
  <c r="L488" i="19" s="1"/>
  <c r="C489" i="19"/>
  <c r="F489" i="19"/>
  <c r="C490" i="19"/>
  <c r="F490" i="19"/>
  <c r="L490" i="19" s="1"/>
  <c r="C491" i="19"/>
  <c r="F491" i="19"/>
  <c r="L491" i="19"/>
  <c r="C492" i="19"/>
  <c r="F492" i="19"/>
  <c r="L492" i="19"/>
  <c r="C493" i="19"/>
  <c r="F493" i="19"/>
  <c r="L493" i="19"/>
  <c r="C494" i="19"/>
  <c r="F494" i="19"/>
  <c r="L494" i="19" s="1"/>
  <c r="C495" i="19"/>
  <c r="F495" i="19"/>
  <c r="L495" i="19"/>
  <c r="C496" i="19"/>
  <c r="F496" i="19"/>
  <c r="L496" i="19"/>
  <c r="C497" i="19"/>
  <c r="F497" i="19"/>
  <c r="L497" i="19" s="1"/>
  <c r="C498" i="19"/>
  <c r="F498" i="19"/>
  <c r="L498" i="19" s="1"/>
  <c r="C499" i="19"/>
  <c r="F499" i="19"/>
  <c r="L499" i="19"/>
  <c r="C500" i="19"/>
  <c r="F500" i="19"/>
  <c r="L500" i="19" s="1"/>
  <c r="C501" i="19"/>
  <c r="F501" i="19"/>
  <c r="L501" i="19"/>
  <c r="C502" i="19"/>
  <c r="F502" i="19"/>
  <c r="L502" i="19" s="1"/>
  <c r="C503" i="19"/>
  <c r="F503" i="19"/>
  <c r="L503" i="19" s="1"/>
  <c r="M503" i="19" s="1"/>
  <c r="C504" i="19"/>
  <c r="F504" i="19"/>
  <c r="L504" i="19"/>
  <c r="C505" i="19"/>
  <c r="F505" i="19"/>
  <c r="L505" i="19"/>
  <c r="C506" i="19"/>
  <c r="F506" i="19"/>
  <c r="L506" i="19" s="1"/>
  <c r="C507" i="19"/>
  <c r="F507" i="19"/>
  <c r="L507" i="19"/>
  <c r="C508" i="19"/>
  <c r="F508" i="19"/>
  <c r="L508" i="19"/>
  <c r="C509" i="19"/>
  <c r="F509" i="19"/>
  <c r="L509" i="19"/>
  <c r="C510" i="19"/>
  <c r="F510" i="19"/>
  <c r="L510" i="19" s="1"/>
  <c r="C511" i="19"/>
  <c r="F511" i="19"/>
  <c r="L511" i="19"/>
  <c r="C512" i="19"/>
  <c r="F512" i="19"/>
  <c r="L512" i="19"/>
  <c r="C513" i="19"/>
  <c r="F513" i="19"/>
  <c r="C514" i="19"/>
  <c r="F514" i="19"/>
  <c r="L514" i="19"/>
  <c r="C515" i="19"/>
  <c r="F515" i="19"/>
  <c r="L515" i="19"/>
  <c r="C516" i="19"/>
  <c r="F516" i="19"/>
  <c r="L516" i="19" s="1"/>
  <c r="C517" i="19"/>
  <c r="F517" i="19"/>
  <c r="L517" i="19" s="1"/>
  <c r="C518" i="19"/>
  <c r="F518" i="19"/>
  <c r="L518" i="19"/>
  <c r="C519" i="19"/>
  <c r="F519" i="19"/>
  <c r="L519" i="19" s="1"/>
  <c r="M519" i="19" s="1"/>
  <c r="C520" i="19"/>
  <c r="F520" i="19"/>
  <c r="L520" i="19"/>
  <c r="C521" i="19"/>
  <c r="F521" i="19"/>
  <c r="C522" i="19"/>
  <c r="F522" i="19"/>
  <c r="L522" i="19" s="1"/>
  <c r="C523" i="19"/>
  <c r="F523" i="19"/>
  <c r="L523" i="19"/>
  <c r="C524" i="19"/>
  <c r="F524" i="19"/>
  <c r="L524" i="19" s="1"/>
  <c r="C525" i="19"/>
  <c r="F525" i="19"/>
  <c r="L525" i="19" s="1"/>
  <c r="M525" i="19" s="1"/>
  <c r="C526" i="19"/>
  <c r="F526" i="19"/>
  <c r="L526" i="19"/>
  <c r="C527" i="19"/>
  <c r="F527" i="19"/>
  <c r="L527" i="19"/>
  <c r="C528" i="19"/>
  <c r="F528" i="19"/>
  <c r="L528" i="19" s="1"/>
  <c r="C529" i="19"/>
  <c r="F529" i="19"/>
  <c r="L529" i="19"/>
  <c r="C530" i="19"/>
  <c r="F530" i="19"/>
  <c r="L530" i="19"/>
  <c r="C531" i="19"/>
  <c r="F531" i="19"/>
  <c r="L531" i="19"/>
  <c r="C532" i="19"/>
  <c r="F532" i="19"/>
  <c r="L532" i="19" s="1"/>
  <c r="M532" i="19" s="1"/>
  <c r="C533" i="19"/>
  <c r="F533" i="19"/>
  <c r="L533" i="19"/>
  <c r="C534" i="19"/>
  <c r="F534" i="19"/>
  <c r="L534" i="19"/>
  <c r="C535" i="19"/>
  <c r="F535" i="19"/>
  <c r="L535" i="19" s="1"/>
  <c r="C536" i="19"/>
  <c r="F536" i="19"/>
  <c r="L536" i="19" s="1"/>
  <c r="C537" i="19"/>
  <c r="F537" i="19"/>
  <c r="C538" i="19"/>
  <c r="F538" i="19"/>
  <c r="L538" i="19"/>
  <c r="C539" i="19"/>
  <c r="F539" i="19"/>
  <c r="L539" i="19" s="1"/>
  <c r="C540" i="19"/>
  <c r="F540" i="19"/>
  <c r="L540" i="19" s="1"/>
  <c r="C541" i="19"/>
  <c r="F541" i="19"/>
  <c r="L541" i="19"/>
  <c r="C542" i="19"/>
  <c r="F542" i="19"/>
  <c r="L542" i="19"/>
  <c r="C543" i="19"/>
  <c r="F543" i="19"/>
  <c r="L543" i="19" s="1"/>
  <c r="C544" i="19"/>
  <c r="F544" i="19"/>
  <c r="L544" i="19"/>
  <c r="C545" i="19"/>
  <c r="F545" i="19"/>
  <c r="C546" i="19"/>
  <c r="F546" i="19"/>
  <c r="L546" i="19" s="1"/>
  <c r="C547" i="19"/>
  <c r="F547" i="19"/>
  <c r="L547" i="19"/>
  <c r="C548" i="19"/>
  <c r="F548" i="19"/>
  <c r="L548" i="19"/>
  <c r="C549" i="19"/>
  <c r="F549" i="19"/>
  <c r="L549" i="19" s="1"/>
  <c r="M549" i="19" s="1"/>
  <c r="C550" i="19"/>
  <c r="F550" i="19"/>
  <c r="L550" i="19" s="1"/>
  <c r="C551" i="19"/>
  <c r="F551" i="19"/>
  <c r="L551" i="19"/>
  <c r="C552" i="19"/>
  <c r="F552" i="19"/>
  <c r="L552" i="19" s="1"/>
  <c r="C553" i="19"/>
  <c r="F553" i="19"/>
  <c r="L553" i="19"/>
  <c r="C554" i="19"/>
  <c r="F554" i="19"/>
  <c r="L554" i="19" s="1"/>
  <c r="C555" i="19"/>
  <c r="F555" i="19"/>
  <c r="L555" i="19" s="1"/>
  <c r="C556" i="19"/>
  <c r="F556" i="19"/>
  <c r="L556" i="19"/>
  <c r="C557" i="19"/>
  <c r="F557" i="19"/>
  <c r="L557" i="19"/>
  <c r="C558" i="19"/>
  <c r="F558" i="19"/>
  <c r="C559" i="19"/>
  <c r="F559" i="19"/>
  <c r="L559" i="19"/>
  <c r="C560" i="19"/>
  <c r="F560" i="19"/>
  <c r="L560" i="19"/>
  <c r="C561" i="19"/>
  <c r="F561" i="19"/>
  <c r="C562" i="19"/>
  <c r="F562" i="19"/>
  <c r="L562" i="19"/>
  <c r="C563" i="19"/>
  <c r="F563" i="19"/>
  <c r="L563" i="19"/>
  <c r="C564" i="19"/>
  <c r="F564" i="19"/>
  <c r="L564" i="19" s="1"/>
  <c r="C565" i="19"/>
  <c r="F565" i="19"/>
  <c r="L565" i="19"/>
  <c r="C566" i="19"/>
  <c r="F566" i="19"/>
  <c r="C567" i="19"/>
  <c r="F567" i="19"/>
  <c r="L567" i="19" s="1"/>
  <c r="C568" i="19"/>
  <c r="F568" i="19"/>
  <c r="C569" i="19"/>
  <c r="F569" i="19"/>
  <c r="L569" i="19" s="1"/>
  <c r="C570" i="19"/>
  <c r="F570" i="19"/>
  <c r="L570" i="19" s="1"/>
  <c r="C571" i="19"/>
  <c r="F571" i="19"/>
  <c r="L571" i="19"/>
  <c r="C572" i="19"/>
  <c r="F572" i="19"/>
  <c r="L572" i="19" s="1"/>
  <c r="C573" i="19"/>
  <c r="F573" i="19"/>
  <c r="L573" i="19"/>
  <c r="C574" i="19"/>
  <c r="F574" i="19"/>
  <c r="L574" i="19" s="1"/>
  <c r="C575" i="19"/>
  <c r="F575" i="19"/>
  <c r="L575" i="19" s="1"/>
  <c r="C576" i="19"/>
  <c r="F576" i="19"/>
  <c r="C577" i="19"/>
  <c r="F577" i="19"/>
  <c r="L577" i="19" s="1"/>
  <c r="C578" i="19"/>
  <c r="F578" i="19"/>
  <c r="L578" i="19"/>
  <c r="C579" i="19"/>
  <c r="F579" i="19"/>
  <c r="L579" i="19"/>
  <c r="C580" i="19"/>
  <c r="F580" i="19"/>
  <c r="L580" i="19"/>
  <c r="C581" i="19"/>
  <c r="F581" i="19"/>
  <c r="L581" i="19" s="1"/>
  <c r="C582" i="19"/>
  <c r="F582" i="19"/>
  <c r="L582" i="19"/>
  <c r="C583" i="19"/>
  <c r="F583" i="19"/>
  <c r="L583" i="19"/>
  <c r="C584" i="19"/>
  <c r="F584" i="19"/>
  <c r="L584" i="19" s="1"/>
  <c r="C585" i="19"/>
  <c r="F585" i="19"/>
  <c r="L585" i="19" s="1"/>
  <c r="C586" i="19"/>
  <c r="F586" i="19"/>
  <c r="L586" i="19"/>
  <c r="C587" i="19"/>
  <c r="F587" i="19"/>
  <c r="L587" i="19" s="1"/>
  <c r="M587" i="19" s="1"/>
  <c r="C588" i="19"/>
  <c r="F588" i="19"/>
  <c r="C589" i="19"/>
  <c r="F589" i="19"/>
  <c r="L589" i="19"/>
  <c r="C590" i="19"/>
  <c r="F590" i="19"/>
  <c r="L590" i="19" s="1"/>
  <c r="C591" i="19"/>
  <c r="F591" i="19"/>
  <c r="L591" i="19"/>
  <c r="C592" i="19"/>
  <c r="F592" i="19"/>
  <c r="L592" i="19" s="1"/>
  <c r="C593" i="19"/>
  <c r="F593" i="19"/>
  <c r="L593" i="19" s="1"/>
  <c r="C594" i="19"/>
  <c r="F594" i="19"/>
  <c r="L594" i="19"/>
  <c r="C595" i="19"/>
  <c r="F595" i="19"/>
  <c r="L595" i="19"/>
  <c r="C596" i="19"/>
  <c r="F596" i="19"/>
  <c r="C597" i="19"/>
  <c r="F597" i="19"/>
  <c r="L597" i="19"/>
  <c r="C598" i="19"/>
  <c r="F598" i="19"/>
  <c r="L598" i="19"/>
  <c r="C599" i="19"/>
  <c r="F599" i="19"/>
  <c r="L599" i="19" s="1"/>
  <c r="C600" i="19"/>
  <c r="F600" i="19"/>
  <c r="C601" i="19"/>
  <c r="F601" i="19"/>
  <c r="L601" i="19"/>
  <c r="C602" i="19"/>
  <c r="F602" i="19"/>
  <c r="L602" i="19" s="1"/>
  <c r="C603" i="19"/>
  <c r="F603" i="19"/>
  <c r="L603" i="19"/>
  <c r="C604" i="19"/>
  <c r="F604" i="19"/>
  <c r="C605" i="19"/>
  <c r="F605" i="19"/>
  <c r="L605" i="19" s="1"/>
  <c r="C606" i="19"/>
  <c r="F606" i="19"/>
  <c r="L606" i="19"/>
  <c r="C607" i="19"/>
  <c r="F607" i="19"/>
  <c r="L607" i="19" s="1"/>
  <c r="M607" i="19" s="1"/>
  <c r="C8" i="19"/>
  <c r="H1301" i="2"/>
  <c r="N5" i="19" s="1" a="1"/>
  <c r="N5" i="19" s="1"/>
  <c r="G1301" i="2"/>
  <c r="M5" i="19" s="1" a="1"/>
  <c r="M5" i="19" s="1"/>
  <c r="F1301" i="2"/>
  <c r="L5" i="19" a="1"/>
  <c r="L5" i="19" s="1"/>
  <c r="E1301" i="2"/>
  <c r="K5" i="19" s="1" a="1"/>
  <c r="K5" i="19" s="1"/>
  <c r="D1301" i="2"/>
  <c r="J5" i="19" s="1" a="1"/>
  <c r="J5" i="19" s="1"/>
  <c r="C1301" i="2"/>
  <c r="F6" i="19"/>
  <c r="F5" i="19"/>
  <c r="G6" i="19"/>
  <c r="I5" i="19" a="1"/>
  <c r="I5" i="19" s="1"/>
  <c r="G5" i="19" a="1"/>
  <c r="G5" i="19" s="1"/>
  <c r="E5" i="19"/>
  <c r="C5" i="19"/>
  <c r="G9" i="18"/>
  <c r="H9" i="18" s="1"/>
  <c r="H9" i="19" s="1"/>
  <c r="G10" i="18"/>
  <c r="H10" i="18" s="1"/>
  <c r="H10" i="19" s="1"/>
  <c r="G11" i="18"/>
  <c r="G12" i="18"/>
  <c r="G13" i="18"/>
  <c r="H13" i="18" s="1"/>
  <c r="H13" i="19" s="1"/>
  <c r="G14" i="18"/>
  <c r="G15" i="18"/>
  <c r="G16" i="18"/>
  <c r="G17" i="18"/>
  <c r="G18" i="18"/>
  <c r="G19" i="18"/>
  <c r="G20" i="18"/>
  <c r="G21" i="18"/>
  <c r="H21" i="18" s="1"/>
  <c r="H21" i="19" s="1"/>
  <c r="G22" i="18"/>
  <c r="G23" i="18"/>
  <c r="G24" i="18"/>
  <c r="G25" i="18"/>
  <c r="G26" i="18"/>
  <c r="G27" i="18"/>
  <c r="G28" i="18"/>
  <c r="G28" i="19" s="1"/>
  <c r="G29" i="18"/>
  <c r="G30" i="18"/>
  <c r="G31" i="18"/>
  <c r="H31" i="18" s="1"/>
  <c r="H31" i="19" s="1"/>
  <c r="G32" i="18"/>
  <c r="G33" i="18"/>
  <c r="G34" i="18"/>
  <c r="G35" i="18"/>
  <c r="G36" i="18"/>
  <c r="G37" i="18"/>
  <c r="G38" i="18"/>
  <c r="G39" i="18"/>
  <c r="G40" i="18"/>
  <c r="G41" i="18"/>
  <c r="G42" i="18"/>
  <c r="G43" i="18"/>
  <c r="G44" i="18"/>
  <c r="G44" i="19" s="1"/>
  <c r="G45" i="18"/>
  <c r="G46" i="18"/>
  <c r="G47" i="18"/>
  <c r="G48" i="18"/>
  <c r="G49" i="18"/>
  <c r="G50" i="18"/>
  <c r="G51" i="18"/>
  <c r="G52" i="18"/>
  <c r="H52" i="18" s="1"/>
  <c r="H52" i="19" s="1"/>
  <c r="G53" i="18"/>
  <c r="G54" i="18"/>
  <c r="G55" i="18"/>
  <c r="G56" i="18"/>
  <c r="G57" i="18"/>
  <c r="G58" i="18"/>
  <c r="G59" i="18"/>
  <c r="G59" i="19" s="1"/>
  <c r="J59" i="19" s="1"/>
  <c r="G60" i="18"/>
  <c r="G61" i="18"/>
  <c r="G62" i="18"/>
  <c r="G63" i="18"/>
  <c r="G64" i="18"/>
  <c r="G65" i="18"/>
  <c r="G66" i="18"/>
  <c r="G67" i="18"/>
  <c r="H67" i="18" s="1"/>
  <c r="H67" i="19" s="1"/>
  <c r="G68" i="18"/>
  <c r="G69" i="18"/>
  <c r="G70" i="18"/>
  <c r="G71" i="18"/>
  <c r="G72" i="18"/>
  <c r="G73" i="18"/>
  <c r="G74" i="18"/>
  <c r="G75" i="18"/>
  <c r="G76" i="18"/>
  <c r="G77" i="18"/>
  <c r="G78" i="18"/>
  <c r="G79" i="18"/>
  <c r="G80" i="18"/>
  <c r="G81" i="18"/>
  <c r="G82" i="18"/>
  <c r="G83" i="18"/>
  <c r="G83" i="19" s="1"/>
  <c r="J83" i="19" s="1"/>
  <c r="G84" i="18"/>
  <c r="G85" i="18"/>
  <c r="G86" i="18"/>
  <c r="G87" i="18"/>
  <c r="H87" i="18" s="1"/>
  <c r="H87" i="19" s="1"/>
  <c r="G88" i="18"/>
  <c r="G89" i="18"/>
  <c r="G90" i="18"/>
  <c r="G91" i="18"/>
  <c r="G92" i="18"/>
  <c r="G93" i="18"/>
  <c r="G94" i="18"/>
  <c r="G95" i="18"/>
  <c r="G95" i="19" s="1"/>
  <c r="G96" i="18"/>
  <c r="G97" i="18"/>
  <c r="G98" i="18"/>
  <c r="G99" i="18"/>
  <c r="G99" i="19" s="1"/>
  <c r="G100" i="18"/>
  <c r="G101" i="18"/>
  <c r="G102" i="18"/>
  <c r="G103" i="18"/>
  <c r="G104" i="18"/>
  <c r="G105" i="18"/>
  <c r="G106" i="18"/>
  <c r="G107" i="18"/>
  <c r="G108" i="18"/>
  <c r="G109" i="18"/>
  <c r="G110" i="18"/>
  <c r="G111" i="18"/>
  <c r="G111" i="19" s="1"/>
  <c r="G112" i="18"/>
  <c r="G113" i="18"/>
  <c r="G114" i="18"/>
  <c r="G115" i="18"/>
  <c r="G116" i="18"/>
  <c r="G117" i="18"/>
  <c r="G118" i="18"/>
  <c r="G119" i="18"/>
  <c r="G120" i="18"/>
  <c r="G121" i="18"/>
  <c r="G122" i="18"/>
  <c r="G123" i="18"/>
  <c r="G123" i="19" s="1"/>
  <c r="M123" i="19" s="1"/>
  <c r="G124" i="18"/>
  <c r="H124" i="18" s="1"/>
  <c r="H124" i="19" s="1"/>
  <c r="G125" i="18"/>
  <c r="G126" i="18"/>
  <c r="G127" i="18"/>
  <c r="G128" i="18"/>
  <c r="G128" i="19" s="1"/>
  <c r="G129" i="18"/>
  <c r="G130" i="18"/>
  <c r="G131" i="18"/>
  <c r="G132" i="18"/>
  <c r="G133" i="18"/>
  <c r="G134" i="18"/>
  <c r="G135" i="18"/>
  <c r="G136" i="18"/>
  <c r="G137" i="18"/>
  <c r="G138" i="18"/>
  <c r="G139" i="18"/>
  <c r="G140" i="18"/>
  <c r="G141" i="18"/>
  <c r="G142" i="18"/>
  <c r="G143" i="18"/>
  <c r="G144" i="18"/>
  <c r="H144" i="18" s="1"/>
  <c r="H144" i="19" s="1"/>
  <c r="G145" i="18"/>
  <c r="G146" i="18"/>
  <c r="G147" i="18"/>
  <c r="H147" i="18" s="1"/>
  <c r="H147" i="19" s="1"/>
  <c r="G148" i="18"/>
  <c r="G149" i="18"/>
  <c r="G150" i="18"/>
  <c r="G151" i="18"/>
  <c r="G152" i="18"/>
  <c r="G153" i="18"/>
  <c r="G154" i="18"/>
  <c r="G155" i="18"/>
  <c r="G156" i="18"/>
  <c r="G157" i="18"/>
  <c r="G158" i="18"/>
  <c r="G159" i="18"/>
  <c r="G160" i="18"/>
  <c r="G161" i="18"/>
  <c r="G162" i="18"/>
  <c r="G163" i="18"/>
  <c r="H163" i="18" s="1"/>
  <c r="H163" i="19" s="1"/>
  <c r="G164" i="18"/>
  <c r="G165" i="18"/>
  <c r="G166" i="18"/>
  <c r="G167" i="18"/>
  <c r="G167" i="19" s="1"/>
  <c r="J167" i="19" s="1"/>
  <c r="G168" i="18"/>
  <c r="G169" i="18"/>
  <c r="G170" i="18"/>
  <c r="G171" i="18"/>
  <c r="H171" i="18" s="1"/>
  <c r="H171" i="19" s="1"/>
  <c r="G172" i="18"/>
  <c r="G173" i="18"/>
  <c r="G174" i="18"/>
  <c r="G175" i="18"/>
  <c r="H175" i="18" s="1"/>
  <c r="H175" i="19" s="1"/>
  <c r="G176" i="18"/>
  <c r="G177" i="18"/>
  <c r="G178" i="18"/>
  <c r="G179" i="18"/>
  <c r="G180" i="18"/>
  <c r="G181" i="18"/>
  <c r="G182" i="18"/>
  <c r="G183" i="18"/>
  <c r="G184" i="18"/>
  <c r="G185" i="18"/>
  <c r="G186" i="18"/>
  <c r="G187" i="18"/>
  <c r="G187" i="19" s="1"/>
  <c r="G188" i="18"/>
  <c r="G189" i="18"/>
  <c r="G190" i="18"/>
  <c r="G191" i="18"/>
  <c r="G192" i="18"/>
  <c r="G193" i="18"/>
  <c r="G194" i="18"/>
  <c r="G195" i="18"/>
  <c r="G196" i="18"/>
  <c r="G197" i="18"/>
  <c r="G198" i="18"/>
  <c r="G199" i="18"/>
  <c r="G200" i="18"/>
  <c r="G201" i="18"/>
  <c r="G202" i="18"/>
  <c r="G203" i="18"/>
  <c r="G203" i="19" s="1"/>
  <c r="G204" i="18"/>
  <c r="G205" i="18"/>
  <c r="G206" i="18"/>
  <c r="G207" i="18"/>
  <c r="G208" i="18"/>
  <c r="G209" i="18"/>
  <c r="G210" i="18"/>
  <c r="G211" i="18"/>
  <c r="G211" i="19" s="1"/>
  <c r="J211" i="19" s="1"/>
  <c r="G212" i="18"/>
  <c r="G213" i="18"/>
  <c r="G214" i="18"/>
  <c r="G215" i="18"/>
  <c r="G216" i="18"/>
  <c r="G217" i="18"/>
  <c r="G218" i="18"/>
  <c r="G219" i="18"/>
  <c r="G219" i="19" s="1"/>
  <c r="J219" i="19" s="1"/>
  <c r="G220" i="18"/>
  <c r="G221" i="18"/>
  <c r="H221" i="18" s="1"/>
  <c r="H221" i="19" s="1"/>
  <c r="G222" i="18"/>
  <c r="G223" i="18"/>
  <c r="G224" i="18"/>
  <c r="G225" i="18"/>
  <c r="H225" i="18" s="1"/>
  <c r="H225" i="19" s="1"/>
  <c r="G226" i="18"/>
  <c r="G226" i="19" s="1"/>
  <c r="M226" i="19" s="1"/>
  <c r="G227" i="18"/>
  <c r="G228" i="18"/>
  <c r="G229" i="18"/>
  <c r="G230" i="18"/>
  <c r="G230" i="19" s="1"/>
  <c r="G231" i="18"/>
  <c r="G232" i="18"/>
  <c r="G233" i="18"/>
  <c r="G234" i="18"/>
  <c r="G235" i="18"/>
  <c r="G236" i="18"/>
  <c r="G237" i="18"/>
  <c r="G238" i="18"/>
  <c r="H238" i="18" s="1"/>
  <c r="H238" i="19" s="1"/>
  <c r="G239" i="18"/>
  <c r="G240" i="18"/>
  <c r="G241" i="18"/>
  <c r="G242" i="18"/>
  <c r="G243" i="18"/>
  <c r="G244" i="18"/>
  <c r="G245" i="18"/>
  <c r="G246" i="18"/>
  <c r="G246" i="19" s="1"/>
  <c r="M246" i="19" s="1"/>
  <c r="G247" i="18"/>
  <c r="G248" i="18"/>
  <c r="G249" i="18"/>
  <c r="H249" i="18" s="1"/>
  <c r="H249" i="19" s="1"/>
  <c r="G250" i="18"/>
  <c r="G251" i="18"/>
  <c r="G252" i="18"/>
  <c r="G253" i="18"/>
  <c r="G254" i="18"/>
  <c r="G255" i="18"/>
  <c r="G256" i="18"/>
  <c r="G257" i="18"/>
  <c r="G258" i="18"/>
  <c r="G259" i="18"/>
  <c r="H259" i="18" s="1"/>
  <c r="H259" i="19" s="1"/>
  <c r="G260" i="18"/>
  <c r="G261" i="18"/>
  <c r="G262" i="18"/>
  <c r="H262" i="18" s="1"/>
  <c r="H262" i="19" s="1"/>
  <c r="G263" i="18"/>
  <c r="G264" i="18"/>
  <c r="G265" i="18"/>
  <c r="G265" i="19" s="1"/>
  <c r="G266" i="18"/>
  <c r="G267" i="18"/>
  <c r="G267" i="19" s="1"/>
  <c r="G268" i="18"/>
  <c r="G269" i="18"/>
  <c r="G270" i="18"/>
  <c r="G271" i="18"/>
  <c r="G272" i="18"/>
  <c r="H272" i="18" s="1"/>
  <c r="H272" i="19" s="1"/>
  <c r="G273" i="18"/>
  <c r="G273" i="19" s="1"/>
  <c r="G274" i="18"/>
  <c r="G275" i="18"/>
  <c r="G275" i="19" s="1"/>
  <c r="J275" i="19" s="1"/>
  <c r="G276" i="18"/>
  <c r="G277" i="18"/>
  <c r="G278" i="18"/>
  <c r="H278" i="18" s="1"/>
  <c r="H278" i="19" s="1"/>
  <c r="G279" i="18"/>
  <c r="G280" i="18"/>
  <c r="G281" i="18"/>
  <c r="G282" i="18"/>
  <c r="G283" i="18"/>
  <c r="H283" i="18" s="1"/>
  <c r="G284" i="18"/>
  <c r="G285" i="18"/>
  <c r="G286" i="18"/>
  <c r="H286" i="18" s="1"/>
  <c r="H286" i="19" s="1"/>
  <c r="G287" i="18"/>
  <c r="G288" i="18"/>
  <c r="G289" i="18"/>
  <c r="G290" i="18"/>
  <c r="G291" i="18"/>
  <c r="G291" i="19" s="1"/>
  <c r="J291" i="19" s="1"/>
  <c r="G292" i="18"/>
  <c r="G293" i="18"/>
  <c r="G294" i="18"/>
  <c r="G295" i="18"/>
  <c r="H295" i="18" s="1"/>
  <c r="H295" i="19" s="1"/>
  <c r="G296" i="18"/>
  <c r="G297" i="18"/>
  <c r="G298" i="18"/>
  <c r="G299" i="18"/>
  <c r="G300" i="18"/>
  <c r="G301" i="18"/>
  <c r="G302" i="18"/>
  <c r="G303" i="18"/>
  <c r="G303" i="19" s="1"/>
  <c r="J303" i="19" s="1"/>
  <c r="G304" i="18"/>
  <c r="G305" i="18"/>
  <c r="H305" i="18" s="1"/>
  <c r="H305" i="19" s="1"/>
  <c r="G306" i="18"/>
  <c r="G307" i="18"/>
  <c r="G308" i="18"/>
  <c r="H308" i="18" s="1"/>
  <c r="H308" i="19" s="1"/>
  <c r="G309" i="18"/>
  <c r="G310" i="18"/>
  <c r="G311" i="18"/>
  <c r="G312" i="18"/>
  <c r="G313" i="18"/>
  <c r="G314" i="18"/>
  <c r="G315" i="18"/>
  <c r="G316" i="18"/>
  <c r="G317" i="18"/>
  <c r="G318" i="18"/>
  <c r="H318" i="18" s="1"/>
  <c r="H318" i="19" s="1"/>
  <c r="G319" i="18"/>
  <c r="G320" i="18"/>
  <c r="H320" i="18" s="1"/>
  <c r="H320" i="19" s="1"/>
  <c r="G321" i="18"/>
  <c r="H321" i="18" s="1"/>
  <c r="H321" i="19" s="1"/>
  <c r="G322" i="18"/>
  <c r="H322" i="18" s="1"/>
  <c r="H322" i="19" s="1"/>
  <c r="G323" i="18"/>
  <c r="G324" i="18"/>
  <c r="H324" i="18" s="1"/>
  <c r="H324" i="19" s="1"/>
  <c r="G325" i="18"/>
  <c r="G326" i="18"/>
  <c r="G327" i="18"/>
  <c r="G328" i="18"/>
  <c r="G329" i="18"/>
  <c r="G330" i="18"/>
  <c r="H330" i="18" s="1"/>
  <c r="H330" i="19" s="1"/>
  <c r="G331" i="18"/>
  <c r="G331" i="19" s="1"/>
  <c r="J331" i="19" s="1"/>
  <c r="G332" i="18"/>
  <c r="G333" i="18"/>
  <c r="G334" i="18"/>
  <c r="G335" i="18"/>
  <c r="G336" i="18"/>
  <c r="G337" i="18"/>
  <c r="G338" i="18"/>
  <c r="H338" i="18" s="1"/>
  <c r="H338" i="19" s="1"/>
  <c r="G339" i="18"/>
  <c r="G340" i="18"/>
  <c r="G341" i="18"/>
  <c r="H341" i="18" s="1"/>
  <c r="H341" i="19" s="1"/>
  <c r="G342" i="18"/>
  <c r="G343" i="18"/>
  <c r="G344" i="18"/>
  <c r="G345" i="18"/>
  <c r="G346" i="18"/>
  <c r="G347" i="18"/>
  <c r="H347" i="18" s="1"/>
  <c r="G348" i="18"/>
  <c r="G349" i="18"/>
  <c r="G350" i="18"/>
  <c r="H350" i="18" s="1"/>
  <c r="H350" i="19" s="1"/>
  <c r="G351" i="18"/>
  <c r="G352" i="18"/>
  <c r="H352" i="18" s="1"/>
  <c r="H352" i="19" s="1"/>
  <c r="G353" i="18"/>
  <c r="H353" i="18" s="1"/>
  <c r="H353" i="19" s="1"/>
  <c r="G354" i="18"/>
  <c r="G355" i="18"/>
  <c r="G356" i="18"/>
  <c r="H356" i="18" s="1"/>
  <c r="H356" i="19" s="1"/>
  <c r="G357" i="18"/>
  <c r="G358" i="18"/>
  <c r="G359" i="18"/>
  <c r="G360" i="18"/>
  <c r="G361" i="18"/>
  <c r="G362" i="18"/>
  <c r="G363" i="18"/>
  <c r="G364" i="18"/>
  <c r="G365" i="18"/>
  <c r="G366" i="18"/>
  <c r="G366" i="19" s="1"/>
  <c r="J366" i="19" s="1"/>
  <c r="G367" i="18"/>
  <c r="G368" i="18"/>
  <c r="G369" i="18"/>
  <c r="G369" i="19" s="1"/>
  <c r="G370" i="18"/>
  <c r="H370" i="18" s="1"/>
  <c r="H370" i="19" s="1"/>
  <c r="G371" i="18"/>
  <c r="G372" i="18"/>
  <c r="G373" i="18"/>
  <c r="H373" i="18" s="1"/>
  <c r="H373" i="19" s="1"/>
  <c r="G374" i="18"/>
  <c r="H374" i="18" s="1"/>
  <c r="H374" i="19" s="1"/>
  <c r="G375" i="18"/>
  <c r="G376" i="18"/>
  <c r="G377" i="18"/>
  <c r="G378" i="18"/>
  <c r="G378" i="19" s="1"/>
  <c r="J378" i="19" s="1"/>
  <c r="G379" i="18"/>
  <c r="G380" i="18"/>
  <c r="G381" i="18"/>
  <c r="H381" i="18" s="1"/>
  <c r="H381" i="19" s="1"/>
  <c r="G382" i="18"/>
  <c r="H382" i="18" s="1"/>
  <c r="H382" i="19" s="1"/>
  <c r="G383" i="18"/>
  <c r="G384" i="18"/>
  <c r="H384" i="18" s="1"/>
  <c r="H384" i="19" s="1"/>
  <c r="G385" i="18"/>
  <c r="H385" i="18" s="1"/>
  <c r="H385" i="19" s="1"/>
  <c r="G386" i="18"/>
  <c r="G387" i="18"/>
  <c r="G388" i="18"/>
  <c r="H388" i="18"/>
  <c r="H388" i="19" s="1"/>
  <c r="G389" i="18"/>
  <c r="G389" i="19" s="1"/>
  <c r="J389" i="19" s="1"/>
  <c r="G390" i="18"/>
  <c r="G391" i="18"/>
  <c r="G392" i="18"/>
  <c r="G393" i="18"/>
  <c r="H393" i="18" s="1"/>
  <c r="H393" i="19" s="1"/>
  <c r="G394" i="18"/>
  <c r="G395" i="18"/>
  <c r="G396" i="18"/>
  <c r="G397" i="18"/>
  <c r="G398" i="18"/>
  <c r="G399" i="18"/>
  <c r="G400" i="18"/>
  <c r="G401" i="18"/>
  <c r="G401" i="19" s="1"/>
  <c r="M401" i="19" s="1"/>
  <c r="G402" i="18"/>
  <c r="H402" i="18" s="1"/>
  <c r="H402" i="19" s="1"/>
  <c r="G403" i="18"/>
  <c r="G404" i="18"/>
  <c r="G405" i="18"/>
  <c r="H405" i="18" s="1"/>
  <c r="H405" i="19" s="1"/>
  <c r="G406" i="18"/>
  <c r="G407" i="18"/>
  <c r="G408" i="18"/>
  <c r="G409" i="18"/>
  <c r="G410" i="18"/>
  <c r="G411" i="18"/>
  <c r="G412" i="18"/>
  <c r="G413" i="18"/>
  <c r="G414" i="18"/>
  <c r="H414" i="18" s="1"/>
  <c r="H414" i="19" s="1"/>
  <c r="G415" i="18"/>
  <c r="G416" i="18"/>
  <c r="H416" i="18" s="1"/>
  <c r="H416" i="19" s="1"/>
  <c r="G417" i="18"/>
  <c r="H417" i="18" s="1"/>
  <c r="H417" i="19" s="1"/>
  <c r="G418" i="18"/>
  <c r="G419" i="18"/>
  <c r="G420" i="18"/>
  <c r="H420" i="18" s="1"/>
  <c r="H420" i="19" s="1"/>
  <c r="G421" i="18"/>
  <c r="G422" i="18"/>
  <c r="G423" i="18"/>
  <c r="G424" i="18"/>
  <c r="G425" i="18"/>
  <c r="G426" i="18"/>
  <c r="G427" i="18"/>
  <c r="G428" i="18"/>
  <c r="G429" i="18"/>
  <c r="G429" i="19" s="1"/>
  <c r="J429" i="19" s="1"/>
  <c r="G430" i="18"/>
  <c r="G431" i="18"/>
  <c r="H431" i="18" s="1"/>
  <c r="H431" i="19" s="1"/>
  <c r="G432" i="18"/>
  <c r="G433" i="18"/>
  <c r="H433" i="18" s="1"/>
  <c r="H433" i="19" s="1"/>
  <c r="G434" i="18"/>
  <c r="H434" i="18" s="1"/>
  <c r="H434" i="19" s="1"/>
  <c r="G435" i="18"/>
  <c r="G436" i="18"/>
  <c r="G437" i="18"/>
  <c r="H437" i="18" s="1"/>
  <c r="H437" i="19" s="1"/>
  <c r="G438" i="18"/>
  <c r="G439" i="18"/>
  <c r="G440" i="18"/>
  <c r="G441" i="18"/>
  <c r="G442" i="18"/>
  <c r="G443" i="18"/>
  <c r="G444" i="18"/>
  <c r="G445" i="18"/>
  <c r="G445" i="19" s="1"/>
  <c r="J445" i="19" s="1"/>
  <c r="G446" i="18"/>
  <c r="H446" i="18" s="1"/>
  <c r="H446" i="19" s="1"/>
  <c r="G447" i="18"/>
  <c r="G448" i="18"/>
  <c r="G449" i="18"/>
  <c r="H449" i="18" s="1"/>
  <c r="H449" i="19" s="1"/>
  <c r="G450" i="18"/>
  <c r="G451" i="18"/>
  <c r="G452" i="18"/>
  <c r="G453" i="18"/>
  <c r="H453" i="18" s="1"/>
  <c r="H453" i="19" s="1"/>
  <c r="G454" i="18"/>
  <c r="H454" i="18" s="1"/>
  <c r="H454" i="19" s="1"/>
  <c r="G455" i="18"/>
  <c r="G456" i="18"/>
  <c r="H456" i="18" s="1"/>
  <c r="H456" i="19" s="1"/>
  <c r="G457" i="18"/>
  <c r="G458" i="18"/>
  <c r="G459" i="18"/>
  <c r="G460" i="18"/>
  <c r="G461" i="18"/>
  <c r="G462" i="18"/>
  <c r="H462" i="18" s="1"/>
  <c r="H462" i="19" s="1"/>
  <c r="G463" i="18"/>
  <c r="G464" i="18"/>
  <c r="G465" i="18"/>
  <c r="G466" i="18"/>
  <c r="H466" i="18" s="1"/>
  <c r="H466" i="19" s="1"/>
  <c r="G467" i="18"/>
  <c r="G467" i="19" s="1"/>
  <c r="G468" i="18"/>
  <c r="G469" i="18"/>
  <c r="G470" i="18"/>
  <c r="H470" i="18" s="1"/>
  <c r="H470" i="19" s="1"/>
  <c r="G471" i="18"/>
  <c r="H471" i="18" s="1"/>
  <c r="H471" i="19" s="1"/>
  <c r="G472" i="18"/>
  <c r="H472" i="18" s="1"/>
  <c r="H472" i="19" s="1"/>
  <c r="G473" i="18"/>
  <c r="H473" i="18" s="1"/>
  <c r="H473" i="19" s="1"/>
  <c r="G474" i="18"/>
  <c r="H474" i="18" s="1"/>
  <c r="H474" i="19" s="1"/>
  <c r="G475" i="18"/>
  <c r="G476" i="18"/>
  <c r="H476" i="18" s="1"/>
  <c r="H476" i="19" s="1"/>
  <c r="G477" i="18"/>
  <c r="H477" i="18"/>
  <c r="H477" i="19" s="1"/>
  <c r="G478" i="18"/>
  <c r="H478" i="18" s="1"/>
  <c r="H478" i="19" s="1"/>
  <c r="G479" i="18"/>
  <c r="G480" i="18"/>
  <c r="G481" i="18"/>
  <c r="G482" i="18"/>
  <c r="G483" i="18"/>
  <c r="G484" i="18"/>
  <c r="H484" i="18" s="1"/>
  <c r="H484" i="19" s="1"/>
  <c r="G485" i="18"/>
  <c r="G486" i="18"/>
  <c r="G486" i="19" s="1"/>
  <c r="G487" i="18"/>
  <c r="G488" i="18"/>
  <c r="G488" i="19" s="1"/>
  <c r="G489" i="18"/>
  <c r="G490" i="18"/>
  <c r="G491" i="18"/>
  <c r="G492" i="18"/>
  <c r="H492" i="18" s="1"/>
  <c r="H492" i="19" s="1"/>
  <c r="G493" i="18"/>
  <c r="G493" i="19" s="1"/>
  <c r="G494" i="18"/>
  <c r="G495" i="18"/>
  <c r="H495" i="18"/>
  <c r="H495" i="19" s="1"/>
  <c r="G496" i="18"/>
  <c r="H496" i="18" s="1"/>
  <c r="H496" i="19" s="1"/>
  <c r="G497" i="18"/>
  <c r="G498" i="18"/>
  <c r="H498" i="18" s="1"/>
  <c r="H498" i="19" s="1"/>
  <c r="G499" i="18"/>
  <c r="H499" i="18" s="1"/>
  <c r="H499" i="19" s="1"/>
  <c r="G500" i="18"/>
  <c r="G501" i="18"/>
  <c r="H501" i="18" s="1"/>
  <c r="H501" i="19" s="1"/>
  <c r="G502" i="18"/>
  <c r="H502" i="18"/>
  <c r="H502" i="19"/>
  <c r="G503" i="18"/>
  <c r="G504" i="18"/>
  <c r="G505" i="18"/>
  <c r="H505" i="18"/>
  <c r="H505" i="19" s="1"/>
  <c r="G506" i="18"/>
  <c r="G507" i="18"/>
  <c r="G508" i="18"/>
  <c r="H508" i="18" s="1"/>
  <c r="H508" i="19" s="1"/>
  <c r="G509" i="18"/>
  <c r="H509" i="18" s="1"/>
  <c r="H509" i="19" s="1"/>
  <c r="G510" i="18"/>
  <c r="G511" i="18"/>
  <c r="H511" i="18" s="1"/>
  <c r="H511" i="19" s="1"/>
  <c r="G512" i="18"/>
  <c r="H512" i="18" s="1"/>
  <c r="H512" i="19" s="1"/>
  <c r="G513" i="18"/>
  <c r="G513" i="19" s="1"/>
  <c r="G514" i="18"/>
  <c r="H514" i="18" s="1"/>
  <c r="H514" i="19" s="1"/>
  <c r="G515" i="18"/>
  <c r="H515" i="18" s="1"/>
  <c r="H515" i="19" s="1"/>
  <c r="G516" i="18"/>
  <c r="G517" i="18"/>
  <c r="G518" i="18"/>
  <c r="H518" i="18" s="1"/>
  <c r="H518" i="19" s="1"/>
  <c r="G519" i="18"/>
  <c r="H519" i="18"/>
  <c r="H519" i="19" s="1"/>
  <c r="G520" i="18"/>
  <c r="G521" i="18"/>
  <c r="H521" i="18" s="1"/>
  <c r="H521" i="19" s="1"/>
  <c r="G522" i="18"/>
  <c r="G523" i="18"/>
  <c r="G524" i="18"/>
  <c r="G525" i="18"/>
  <c r="G526" i="18"/>
  <c r="G527" i="18"/>
  <c r="G528" i="18"/>
  <c r="H528" i="18" s="1"/>
  <c r="H528" i="19" s="1"/>
  <c r="G529" i="18"/>
  <c r="H529" i="18" s="1"/>
  <c r="H529" i="19" s="1"/>
  <c r="G530" i="18"/>
  <c r="G531" i="18"/>
  <c r="G531" i="19" s="1"/>
  <c r="G532" i="18"/>
  <c r="G533" i="18"/>
  <c r="G534" i="18"/>
  <c r="G535" i="18"/>
  <c r="G536" i="18"/>
  <c r="H536" i="18" s="1"/>
  <c r="H536" i="19" s="1"/>
  <c r="G537" i="18"/>
  <c r="G538" i="18"/>
  <c r="H538" i="18" s="1"/>
  <c r="H538" i="19" s="1"/>
  <c r="G539" i="18"/>
  <c r="H539" i="18" s="1"/>
  <c r="H539" i="19" s="1"/>
  <c r="G540" i="18"/>
  <c r="H540" i="18" s="1"/>
  <c r="H540" i="19" s="1"/>
  <c r="G541" i="18"/>
  <c r="H541" i="18"/>
  <c r="H541" i="19" s="1"/>
  <c r="G542" i="18"/>
  <c r="H542" i="18" s="1"/>
  <c r="H542" i="19" s="1"/>
  <c r="G543" i="18"/>
  <c r="G544" i="18"/>
  <c r="G544" i="19" s="1"/>
  <c r="G545" i="18"/>
  <c r="G546" i="18"/>
  <c r="G547" i="18"/>
  <c r="G548" i="18"/>
  <c r="H548" i="18"/>
  <c r="H548" i="19" s="1"/>
  <c r="G549" i="18"/>
  <c r="H549" i="18" s="1"/>
  <c r="H549" i="19" s="1"/>
  <c r="G550" i="18"/>
  <c r="G551" i="18"/>
  <c r="G552" i="18"/>
  <c r="H552" i="18" s="1"/>
  <c r="H552" i="19" s="1"/>
  <c r="G553" i="18"/>
  <c r="G553" i="19" s="1"/>
  <c r="G554" i="18"/>
  <c r="H554" i="18" s="1"/>
  <c r="H554" i="19" s="1"/>
  <c r="G555" i="18"/>
  <c r="H555" i="18" s="1"/>
  <c r="H555" i="19" s="1"/>
  <c r="G556" i="18"/>
  <c r="H556" i="18" s="1"/>
  <c r="H556" i="19" s="1"/>
  <c r="G557" i="18"/>
  <c r="H557" i="18" s="1"/>
  <c r="H557" i="19" s="1"/>
  <c r="G558" i="18"/>
  <c r="H558" i="18" s="1"/>
  <c r="H558" i="19" s="1"/>
  <c r="G559" i="18"/>
  <c r="G560" i="18"/>
  <c r="G560" i="19" s="1"/>
  <c r="M560" i="19" s="1"/>
  <c r="G561" i="18"/>
  <c r="H561" i="18" s="1"/>
  <c r="H561" i="19" s="1"/>
  <c r="G562" i="18"/>
  <c r="G563" i="18"/>
  <c r="G564" i="18"/>
  <c r="H564" i="18" s="1"/>
  <c r="H564" i="19" s="1"/>
  <c r="G565" i="18"/>
  <c r="G566" i="18"/>
  <c r="G567" i="18"/>
  <c r="G568" i="18"/>
  <c r="G569" i="18"/>
  <c r="H569" i="18" s="1"/>
  <c r="H569" i="19" s="1"/>
  <c r="G570" i="18"/>
  <c r="H570" i="18" s="1"/>
  <c r="H570" i="19" s="1"/>
  <c r="G571" i="18"/>
  <c r="G572" i="18"/>
  <c r="G573" i="18"/>
  <c r="H573" i="18" s="1"/>
  <c r="H573" i="19" s="1"/>
  <c r="G574" i="18"/>
  <c r="H574" i="18" s="1"/>
  <c r="H574" i="19" s="1"/>
  <c r="G575" i="18"/>
  <c r="H575" i="18" s="1"/>
  <c r="H575" i="19" s="1"/>
  <c r="G576" i="18"/>
  <c r="H576" i="18" s="1"/>
  <c r="H576" i="19" s="1"/>
  <c r="G577" i="18"/>
  <c r="G578" i="18"/>
  <c r="H578" i="18" s="1"/>
  <c r="H578" i="19" s="1"/>
  <c r="G579" i="18"/>
  <c r="H579" i="18" s="1"/>
  <c r="H579" i="19" s="1"/>
  <c r="G580" i="18"/>
  <c r="H580" i="18" s="1"/>
  <c r="H580" i="19" s="1"/>
  <c r="G581" i="18"/>
  <c r="G582" i="18"/>
  <c r="H582" i="18" s="1"/>
  <c r="H582" i="19" s="1"/>
  <c r="G583" i="18"/>
  <c r="H583" i="18" s="1"/>
  <c r="H583" i="19" s="1"/>
  <c r="G584" i="18"/>
  <c r="H584" i="18" s="1"/>
  <c r="H584" i="19" s="1"/>
  <c r="G585" i="18"/>
  <c r="G586" i="18"/>
  <c r="H586" i="18" s="1"/>
  <c r="H586" i="19" s="1"/>
  <c r="G587" i="18"/>
  <c r="G588" i="18"/>
  <c r="H588" i="18" s="1"/>
  <c r="H588" i="19" s="1"/>
  <c r="G589" i="18"/>
  <c r="G590" i="18"/>
  <c r="G591" i="18"/>
  <c r="G592" i="18"/>
  <c r="H592" i="18" s="1"/>
  <c r="H592" i="19" s="1"/>
  <c r="G593" i="18"/>
  <c r="G594" i="18"/>
  <c r="G595" i="18"/>
  <c r="G596" i="18"/>
  <c r="H596" i="18" s="1"/>
  <c r="H596" i="19" s="1"/>
  <c r="G597" i="18"/>
  <c r="G598" i="18"/>
  <c r="H598" i="18" s="1"/>
  <c r="H598" i="19" s="1"/>
  <c r="G599" i="18"/>
  <c r="H599" i="18" s="1"/>
  <c r="H599" i="19" s="1"/>
  <c r="G600" i="18"/>
  <c r="H600" i="18" s="1"/>
  <c r="H600" i="19" s="1"/>
  <c r="G601" i="18"/>
  <c r="H601" i="18" s="1"/>
  <c r="H601" i="19" s="1"/>
  <c r="G602" i="18"/>
  <c r="G603" i="18"/>
  <c r="H603" i="18" s="1"/>
  <c r="H603" i="19" s="1"/>
  <c r="G604" i="18"/>
  <c r="H604" i="18" s="1"/>
  <c r="H604" i="19" s="1"/>
  <c r="G605" i="18"/>
  <c r="H605" i="18" s="1"/>
  <c r="H605" i="19" s="1"/>
  <c r="G606" i="18"/>
  <c r="H606" i="18" s="1"/>
  <c r="H606" i="19" s="1"/>
  <c r="G607" i="18"/>
  <c r="H607" i="18" s="1"/>
  <c r="H607" i="19" s="1"/>
  <c r="G8" i="18"/>
  <c r="H8" i="18" s="1"/>
  <c r="H8" i="19" s="1"/>
  <c r="B3" i="18"/>
  <c r="J6" i="18"/>
  <c r="I6" i="18"/>
  <c r="G6" i="18"/>
  <c r="F6" i="18"/>
  <c r="J5" i="18"/>
  <c r="I5" i="18"/>
  <c r="G5" i="18" a="1"/>
  <c r="G5" i="18" s="1"/>
  <c r="F5" i="18"/>
  <c r="E5" i="18"/>
  <c r="C5" i="18"/>
  <c r="C7" i="19" a="1"/>
  <c r="C7" i="19" s="1"/>
  <c r="G1255" i="2"/>
  <c r="H6" i="18" s="1"/>
  <c r="D1255" i="2"/>
  <c r="E6" i="18" s="1"/>
  <c r="C1255" i="2"/>
  <c r="D6" i="18" s="1"/>
  <c r="B1255" i="2"/>
  <c r="G1252" i="2"/>
  <c r="H5" i="18" s="1"/>
  <c r="C1252" i="2"/>
  <c r="G308" i="19"/>
  <c r="J308" i="19" s="1"/>
  <c r="G511" i="19"/>
  <c r="J511" i="19" s="1"/>
  <c r="G519" i="19"/>
  <c r="G356" i="19"/>
  <c r="M356" i="19" s="1"/>
  <c r="G471" i="19"/>
  <c r="G607" i="19"/>
  <c r="G583" i="19"/>
  <c r="M583" i="19" s="1"/>
  <c r="G574" i="19"/>
  <c r="G320" i="19"/>
  <c r="J320" i="19" s="1"/>
  <c r="H5" i="19"/>
  <c r="D6" i="19"/>
  <c r="G498" i="19"/>
  <c r="G305" i="19"/>
  <c r="M305" i="19" s="1"/>
  <c r="H128" i="18"/>
  <c r="H128" i="19" s="1"/>
  <c r="G573" i="19"/>
  <c r="J573" i="19" s="1"/>
  <c r="G570" i="19"/>
  <c r="G536" i="19"/>
  <c r="G502" i="19"/>
  <c r="J502" i="19" s="1"/>
  <c r="G473" i="19"/>
  <c r="J473" i="19" s="1"/>
  <c r="G557" i="19"/>
  <c r="J557" i="19" s="1"/>
  <c r="G514" i="19"/>
  <c r="J514" i="19" s="1"/>
  <c r="G495" i="19"/>
  <c r="G420" i="19"/>
  <c r="J420" i="19" s="1"/>
  <c r="G384" i="19"/>
  <c r="M384" i="19" s="1"/>
  <c r="G272" i="19"/>
  <c r="J272" i="19" s="1"/>
  <c r="H537" i="18"/>
  <c r="H537" i="19" s="1"/>
  <c r="G537" i="19"/>
  <c r="J537" i="19" s="1"/>
  <c r="H533" i="18"/>
  <c r="H533" i="19" s="1"/>
  <c r="G533" i="19"/>
  <c r="H525" i="18"/>
  <c r="H525" i="19"/>
  <c r="G525" i="19"/>
  <c r="G509" i="19"/>
  <c r="H482" i="18"/>
  <c r="H482" i="19" s="1"/>
  <c r="G482" i="19"/>
  <c r="J482" i="19" s="1"/>
  <c r="H438" i="18"/>
  <c r="H438" i="19" s="1"/>
  <c r="G438" i="19"/>
  <c r="J438" i="19" s="1"/>
  <c r="H410" i="18"/>
  <c r="H410" i="19" s="1"/>
  <c r="G410" i="19"/>
  <c r="J410" i="19" s="1"/>
  <c r="H406" i="18"/>
  <c r="H406" i="19" s="1"/>
  <c r="G406" i="19"/>
  <c r="J406" i="19" s="1"/>
  <c r="H398" i="18"/>
  <c r="H398" i="19" s="1"/>
  <c r="G398" i="19"/>
  <c r="J398" i="19" s="1"/>
  <c r="H394" i="18"/>
  <c r="H394" i="19" s="1"/>
  <c r="G394" i="19"/>
  <c r="J394" i="19" s="1"/>
  <c r="H390" i="18"/>
  <c r="H390" i="19" s="1"/>
  <c r="G390" i="19"/>
  <c r="J390" i="19" s="1"/>
  <c r="H334" i="18"/>
  <c r="H334" i="19" s="1"/>
  <c r="G334" i="19"/>
  <c r="J334" i="19" s="1"/>
  <c r="H326" i="18"/>
  <c r="H326" i="19" s="1"/>
  <c r="G326" i="19"/>
  <c r="J326" i="19" s="1"/>
  <c r="H310" i="18"/>
  <c r="H310" i="19" s="1"/>
  <c r="G310" i="19"/>
  <c r="J310" i="19" s="1"/>
  <c r="H270" i="18"/>
  <c r="H270" i="19" s="1"/>
  <c r="G270" i="19"/>
  <c r="G262" i="19"/>
  <c r="H246" i="18"/>
  <c r="H246" i="19" s="1"/>
  <c r="G238" i="19"/>
  <c r="M238" i="19" s="1"/>
  <c r="H230" i="18"/>
  <c r="H230" i="19" s="1"/>
  <c r="H222" i="18"/>
  <c r="H222" i="19" s="1"/>
  <c r="G222" i="19"/>
  <c r="M222" i="19" s="1"/>
  <c r="H214" i="18"/>
  <c r="H214" i="19" s="1"/>
  <c r="G214" i="19"/>
  <c r="M214" i="19" s="1"/>
  <c r="H206" i="18"/>
  <c r="H206" i="19" s="1"/>
  <c r="G206" i="19"/>
  <c r="M206" i="19" s="1"/>
  <c r="H198" i="18"/>
  <c r="H198" i="19" s="1"/>
  <c r="G198" i="19"/>
  <c r="H190" i="18"/>
  <c r="H190" i="19" s="1"/>
  <c r="G190" i="19"/>
  <c r="M190" i="19" s="1"/>
  <c r="H182" i="18"/>
  <c r="H182" i="19" s="1"/>
  <c r="G182" i="19"/>
  <c r="H174" i="18"/>
  <c r="H174" i="19" s="1"/>
  <c r="G174" i="19"/>
  <c r="J174" i="19" s="1"/>
  <c r="H166" i="18"/>
  <c r="H166" i="19" s="1"/>
  <c r="G166" i="19"/>
  <c r="J166" i="19" s="1"/>
  <c r="H158" i="18"/>
  <c r="H158" i="19" s="1"/>
  <c r="G158" i="19"/>
  <c r="M158" i="19" s="1"/>
  <c r="H150" i="18"/>
  <c r="H150" i="19" s="1"/>
  <c r="G150" i="19"/>
  <c r="J150" i="19" s="1"/>
  <c r="H142" i="18"/>
  <c r="H142" i="19" s="1"/>
  <c r="G142" i="19"/>
  <c r="M142" i="19" s="1"/>
  <c r="H134" i="18"/>
  <c r="H134" i="19" s="1"/>
  <c r="G134" i="19"/>
  <c r="H119" i="18"/>
  <c r="H119" i="19" s="1"/>
  <c r="G119" i="19"/>
  <c r="M119" i="19" s="1"/>
  <c r="H99" i="18"/>
  <c r="H99" i="19"/>
  <c r="G87" i="19"/>
  <c r="M87" i="19"/>
  <c r="H71" i="18"/>
  <c r="H71" i="19" s="1"/>
  <c r="G71" i="19"/>
  <c r="M71" i="19" s="1"/>
  <c r="H55" i="18"/>
  <c r="H55" i="19" s="1"/>
  <c r="G55" i="19"/>
  <c r="J55" i="19" s="1"/>
  <c r="H39" i="18"/>
  <c r="H39" i="19" s="1"/>
  <c r="G39" i="19"/>
  <c r="J39" i="19" s="1"/>
  <c r="H16" i="18"/>
  <c r="H16" i="19" s="1"/>
  <c r="G16" i="19"/>
  <c r="M16" i="19" s="1"/>
  <c r="G505" i="19"/>
  <c r="M505" i="19" s="1"/>
  <c r="G454" i="19"/>
  <c r="J454" i="19" s="1"/>
  <c r="H595" i="18"/>
  <c r="H595" i="19" s="1"/>
  <c r="G595" i="19"/>
  <c r="J595" i="19" s="1"/>
  <c r="H532" i="18"/>
  <c r="H532" i="19" s="1"/>
  <c r="G532" i="19"/>
  <c r="G528" i="19"/>
  <c r="H504" i="18"/>
  <c r="H504" i="19" s="1"/>
  <c r="G504" i="19"/>
  <c r="G492" i="19"/>
  <c r="J492" i="19" s="1"/>
  <c r="H488" i="18"/>
  <c r="H488" i="19" s="1"/>
  <c r="H485" i="18"/>
  <c r="H485" i="19" s="1"/>
  <c r="G485" i="19"/>
  <c r="H457" i="18"/>
  <c r="H457" i="19" s="1"/>
  <c r="G457" i="19"/>
  <c r="M457" i="19" s="1"/>
  <c r="H445" i="18"/>
  <c r="H445" i="19"/>
  <c r="G433" i="19"/>
  <c r="H421" i="18"/>
  <c r="H421" i="19" s="1"/>
  <c r="G421" i="19"/>
  <c r="G381" i="19"/>
  <c r="J381" i="19" s="1"/>
  <c r="H369" i="18"/>
  <c r="H369" i="19" s="1"/>
  <c r="H349" i="18"/>
  <c r="H349" i="19" s="1"/>
  <c r="G349" i="19"/>
  <c r="J349" i="19" s="1"/>
  <c r="H337" i="18"/>
  <c r="H337" i="19" s="1"/>
  <c r="G337" i="19"/>
  <c r="J337" i="19" s="1"/>
  <c r="H329" i="18"/>
  <c r="H329" i="19"/>
  <c r="G329" i="19"/>
  <c r="J329" i="19" s="1"/>
  <c r="H325" i="18"/>
  <c r="H325" i="19" s="1"/>
  <c r="G325" i="19"/>
  <c r="H297" i="18"/>
  <c r="H297" i="19" s="1"/>
  <c r="G297" i="19"/>
  <c r="J297" i="19" s="1"/>
  <c r="H289" i="18"/>
  <c r="H289" i="19" s="1"/>
  <c r="G289" i="19"/>
  <c r="M289" i="19" s="1"/>
  <c r="H277" i="18"/>
  <c r="H277" i="19"/>
  <c r="G277" i="19"/>
  <c r="H269" i="18"/>
  <c r="H269" i="19" s="1"/>
  <c r="G269" i="19"/>
  <c r="H261" i="18"/>
  <c r="H261" i="19" s="1"/>
  <c r="G261" i="19"/>
  <c r="M261" i="19" s="1"/>
  <c r="H253" i="18"/>
  <c r="H253" i="19" s="1"/>
  <c r="G253" i="19"/>
  <c r="H245" i="18"/>
  <c r="H245" i="19" s="1"/>
  <c r="G245" i="19"/>
  <c r="H217" i="18"/>
  <c r="H217" i="19" s="1"/>
  <c r="G217" i="19"/>
  <c r="H209" i="18"/>
  <c r="H209" i="19"/>
  <c r="G209" i="19"/>
  <c r="J209" i="19" s="1"/>
  <c r="H201" i="18"/>
  <c r="H201" i="19" s="1"/>
  <c r="G201" i="19"/>
  <c r="J201" i="19" s="1"/>
  <c r="H193" i="18"/>
  <c r="H193" i="19" s="1"/>
  <c r="G193" i="19"/>
  <c r="J193" i="19" s="1"/>
  <c r="H185" i="18"/>
  <c r="H185" i="19" s="1"/>
  <c r="G185" i="19"/>
  <c r="J185" i="19" s="1"/>
  <c r="H177" i="18"/>
  <c r="H177" i="19" s="1"/>
  <c r="G177" i="19"/>
  <c r="J177" i="19" s="1"/>
  <c r="H169" i="18"/>
  <c r="H169" i="19" s="1"/>
  <c r="G169" i="19"/>
  <c r="M169" i="19" s="1"/>
  <c r="H161" i="18"/>
  <c r="H161" i="19" s="1"/>
  <c r="G161" i="19"/>
  <c r="H153" i="18"/>
  <c r="H153" i="19" s="1"/>
  <c r="G153" i="19"/>
  <c r="M153" i="19" s="1"/>
  <c r="H145" i="18"/>
  <c r="H145" i="19" s="1"/>
  <c r="G145" i="19"/>
  <c r="J145" i="19" s="1"/>
  <c r="H137" i="18"/>
  <c r="H137" i="19" s="1"/>
  <c r="G137" i="19"/>
  <c r="M137" i="19" s="1"/>
  <c r="H129" i="18"/>
  <c r="H129" i="19" s="1"/>
  <c r="G129" i="19"/>
  <c r="J129" i="19" s="1"/>
  <c r="H122" i="18"/>
  <c r="H122" i="19" s="1"/>
  <c r="G122" i="19"/>
  <c r="J122" i="19" s="1"/>
  <c r="H114" i="18"/>
  <c r="H114" i="19" s="1"/>
  <c r="G114" i="19"/>
  <c r="J114" i="19" s="1"/>
  <c r="H106" i="18"/>
  <c r="H106" i="19" s="1"/>
  <c r="G106" i="19"/>
  <c r="J106" i="19" s="1"/>
  <c r="H98" i="18"/>
  <c r="H98" i="19"/>
  <c r="G98" i="19"/>
  <c r="J98" i="19" s="1"/>
  <c r="H90" i="18"/>
  <c r="H90" i="19" s="1"/>
  <c r="G90" i="19"/>
  <c r="J90" i="19" s="1"/>
  <c r="H82" i="18"/>
  <c r="H82" i="19" s="1"/>
  <c r="G82" i="19"/>
  <c r="H74" i="18"/>
  <c r="H74" i="19" s="1"/>
  <c r="G74" i="19"/>
  <c r="J74" i="19" s="1"/>
  <c r="H66" i="18"/>
  <c r="H66" i="19" s="1"/>
  <c r="G66" i="19"/>
  <c r="H58" i="18"/>
  <c r="H58" i="19" s="1"/>
  <c r="G58" i="19"/>
  <c r="J58" i="19" s="1"/>
  <c r="H50" i="18"/>
  <c r="H50" i="19" s="1"/>
  <c r="G50" i="19"/>
  <c r="M50" i="19" s="1"/>
  <c r="H46" i="18"/>
  <c r="H46" i="19" s="1"/>
  <c r="G46" i="19"/>
  <c r="H38" i="18"/>
  <c r="H38" i="19" s="1"/>
  <c r="G38" i="19"/>
  <c r="H30" i="18"/>
  <c r="H30" i="19" s="1"/>
  <c r="G30" i="19"/>
  <c r="J30" i="19" s="1"/>
  <c r="H23" i="18"/>
  <c r="H23" i="19" s="1"/>
  <c r="G23" i="19"/>
  <c r="J23" i="19" s="1"/>
  <c r="H15" i="18"/>
  <c r="H15" i="19" s="1"/>
  <c r="G15" i="19"/>
  <c r="J15" i="19" s="1"/>
  <c r="G548" i="19"/>
  <c r="J548" i="19" s="1"/>
  <c r="G541" i="19"/>
  <c r="G477" i="19"/>
  <c r="G370" i="19"/>
  <c r="J370" i="19" s="1"/>
  <c r="G353" i="19"/>
  <c r="G341" i="19"/>
  <c r="G286" i="19"/>
  <c r="J286" i="19" s="1"/>
  <c r="H562" i="18"/>
  <c r="H562" i="19"/>
  <c r="G562" i="19"/>
  <c r="J562" i="19" s="1"/>
  <c r="H550" i="18"/>
  <c r="H550" i="19" s="1"/>
  <c r="G550" i="19"/>
  <c r="H546" i="18"/>
  <c r="H546" i="19" s="1"/>
  <c r="G546" i="19"/>
  <c r="H543" i="18"/>
  <c r="H543" i="19" s="1"/>
  <c r="G543" i="19"/>
  <c r="J543" i="19" s="1"/>
  <c r="H531" i="18"/>
  <c r="H531" i="19" s="1"/>
  <c r="H527" i="18"/>
  <c r="H527" i="19" s="1"/>
  <c r="G527" i="19"/>
  <c r="H523" i="18"/>
  <c r="H523" i="19" s="1"/>
  <c r="G523" i="19"/>
  <c r="H507" i="18"/>
  <c r="H507" i="19" s="1"/>
  <c r="G507" i="19"/>
  <c r="H503" i="18"/>
  <c r="H503" i="19" s="1"/>
  <c r="G503" i="19"/>
  <c r="J503" i="19" s="1"/>
  <c r="H491" i="18"/>
  <c r="H491" i="19" s="1"/>
  <c r="G491" i="19"/>
  <c r="H487" i="18"/>
  <c r="H487" i="19" s="1"/>
  <c r="G487" i="19"/>
  <c r="H480" i="18"/>
  <c r="H480" i="19" s="1"/>
  <c r="G480" i="19"/>
  <c r="H468" i="18"/>
  <c r="H468" i="19" s="1"/>
  <c r="G468" i="19"/>
  <c r="H464" i="18"/>
  <c r="H464" i="19"/>
  <c r="G464" i="19"/>
  <c r="J464" i="19" s="1"/>
  <c r="H460" i="18"/>
  <c r="H460" i="19" s="1"/>
  <c r="G460" i="19"/>
  <c r="H448" i="18"/>
  <c r="H448" i="19" s="1"/>
  <c r="G448" i="19"/>
  <c r="M448" i="19" s="1"/>
  <c r="H444" i="18"/>
  <c r="H444" i="19" s="1"/>
  <c r="G444" i="19"/>
  <c r="H440" i="18"/>
  <c r="H440" i="19" s="1"/>
  <c r="G440" i="19"/>
  <c r="H436" i="18"/>
  <c r="H436" i="19" s="1"/>
  <c r="G436" i="19"/>
  <c r="H432" i="18"/>
  <c r="H432" i="19" s="1"/>
  <c r="G432" i="19"/>
  <c r="J432" i="19" s="1"/>
  <c r="H428" i="18"/>
  <c r="H428" i="19" s="1"/>
  <c r="G428" i="19"/>
  <c r="H424" i="18"/>
  <c r="H424" i="19" s="1"/>
  <c r="G424" i="19"/>
  <c r="H412" i="18"/>
  <c r="H412" i="19" s="1"/>
  <c r="G412" i="19"/>
  <c r="H408" i="18"/>
  <c r="H408" i="19" s="1"/>
  <c r="G408" i="19"/>
  <c r="H404" i="18"/>
  <c r="H404" i="19"/>
  <c r="G404" i="19"/>
  <c r="H400" i="18"/>
  <c r="H400" i="19" s="1"/>
  <c r="G400" i="19"/>
  <c r="M400" i="19" s="1"/>
  <c r="H396" i="18"/>
  <c r="H396" i="19" s="1"/>
  <c r="G396" i="19"/>
  <c r="H392" i="18"/>
  <c r="H392" i="19" s="1"/>
  <c r="G392" i="19"/>
  <c r="H380" i="18"/>
  <c r="H380" i="19" s="1"/>
  <c r="G380" i="19"/>
  <c r="H376" i="18"/>
  <c r="H376" i="19" s="1"/>
  <c r="G376" i="19"/>
  <c r="H372" i="18"/>
  <c r="H372" i="19" s="1"/>
  <c r="G372" i="19"/>
  <c r="H368" i="18"/>
  <c r="H368" i="19" s="1"/>
  <c r="G368" i="19"/>
  <c r="H364" i="18"/>
  <c r="H364" i="19" s="1"/>
  <c r="G364" i="19"/>
  <c r="H360" i="18"/>
  <c r="H360" i="19" s="1"/>
  <c r="G360" i="19"/>
  <c r="H348" i="18"/>
  <c r="H348" i="19" s="1"/>
  <c r="G348" i="19"/>
  <c r="H344" i="18"/>
  <c r="H344" i="19" s="1"/>
  <c r="G344" i="19"/>
  <c r="H340" i="18"/>
  <c r="H340" i="19" s="1"/>
  <c r="G340" i="19"/>
  <c r="H336" i="18"/>
  <c r="H336" i="19" s="1"/>
  <c r="G336" i="19"/>
  <c r="H332" i="18"/>
  <c r="H332" i="19" s="1"/>
  <c r="G332" i="19"/>
  <c r="H328" i="18"/>
  <c r="H328" i="19" s="1"/>
  <c r="G328" i="19"/>
  <c r="H316" i="18"/>
  <c r="H316" i="19" s="1"/>
  <c r="G316" i="19"/>
  <c r="H312" i="18"/>
  <c r="H312" i="19" s="1"/>
  <c r="G312" i="19"/>
  <c r="H304" i="18"/>
  <c r="H304" i="19" s="1"/>
  <c r="G304" i="19"/>
  <c r="H300" i="18"/>
  <c r="H300" i="19" s="1"/>
  <c r="G300" i="19"/>
  <c r="J300" i="19" s="1"/>
  <c r="H296" i="18"/>
  <c r="H296" i="19" s="1"/>
  <c r="G296" i="19"/>
  <c r="J296" i="19" s="1"/>
  <c r="H292" i="18"/>
  <c r="H292" i="19" s="1"/>
  <c r="G292" i="19"/>
  <c r="H288" i="18"/>
  <c r="H288" i="19" s="1"/>
  <c r="G288" i="19"/>
  <c r="H284" i="18"/>
  <c r="H284" i="19" s="1"/>
  <c r="G284" i="19"/>
  <c r="J284" i="19" s="1"/>
  <c r="H280" i="18"/>
  <c r="H280" i="19" s="1"/>
  <c r="G280" i="19"/>
  <c r="J280" i="19" s="1"/>
  <c r="H276" i="18"/>
  <c r="H276" i="19" s="1"/>
  <c r="G276" i="19"/>
  <c r="J276" i="19" s="1"/>
  <c r="H268" i="18"/>
  <c r="H268" i="19" s="1"/>
  <c r="G268" i="19"/>
  <c r="J268" i="19" s="1"/>
  <c r="H264" i="18"/>
  <c r="H264" i="19" s="1"/>
  <c r="G264" i="19"/>
  <c r="J264" i="19" s="1"/>
  <c r="H260" i="18"/>
  <c r="H260" i="19" s="1"/>
  <c r="G260" i="19"/>
  <c r="J260" i="19" s="1"/>
  <c r="H256" i="18"/>
  <c r="H256" i="19"/>
  <c r="G256" i="19"/>
  <c r="J256" i="19" s="1"/>
  <c r="H252" i="18"/>
  <c r="H252" i="19" s="1"/>
  <c r="G252" i="19"/>
  <c r="J252" i="19" s="1"/>
  <c r="H248" i="18"/>
  <c r="H248" i="19" s="1"/>
  <c r="G248" i="19"/>
  <c r="J248" i="19" s="1"/>
  <c r="H244" i="18"/>
  <c r="H244" i="19" s="1"/>
  <c r="G244" i="19"/>
  <c r="J244" i="19" s="1"/>
  <c r="H240" i="18"/>
  <c r="H240" i="19" s="1"/>
  <c r="G240" i="19"/>
  <c r="J240" i="19" s="1"/>
  <c r="H236" i="18"/>
  <c r="H236" i="19" s="1"/>
  <c r="G236" i="19"/>
  <c r="J236" i="19" s="1"/>
  <c r="H232" i="18"/>
  <c r="H232" i="19" s="1"/>
  <c r="G232" i="19"/>
  <c r="J232" i="19" s="1"/>
  <c r="H228" i="18"/>
  <c r="H228" i="19" s="1"/>
  <c r="G228" i="19"/>
  <c r="J228" i="19" s="1"/>
  <c r="H224" i="18"/>
  <c r="H224" i="19" s="1"/>
  <c r="G224" i="19"/>
  <c r="J224" i="19" s="1"/>
  <c r="H220" i="18"/>
  <c r="H220" i="19" s="1"/>
  <c r="G220" i="19"/>
  <c r="J220" i="19" s="1"/>
  <c r="H216" i="18"/>
  <c r="H216" i="19" s="1"/>
  <c r="G216" i="19"/>
  <c r="J216" i="19" s="1"/>
  <c r="H212" i="18"/>
  <c r="H212" i="19" s="1"/>
  <c r="G212" i="19"/>
  <c r="H208" i="18"/>
  <c r="H208" i="19" s="1"/>
  <c r="G208" i="19"/>
  <c r="H204" i="18"/>
  <c r="H204" i="19" s="1"/>
  <c r="G204" i="19"/>
  <c r="M204" i="19" s="1"/>
  <c r="H200" i="18"/>
  <c r="H200" i="19" s="1"/>
  <c r="G200" i="19"/>
  <c r="J200" i="19" s="1"/>
  <c r="H196" i="18"/>
  <c r="H196" i="19" s="1"/>
  <c r="G196" i="19"/>
  <c r="M196" i="19" s="1"/>
  <c r="H192" i="18"/>
  <c r="H192" i="19" s="1"/>
  <c r="G192" i="19"/>
  <c r="M192" i="19" s="1"/>
  <c r="H188" i="18"/>
  <c r="H188" i="19" s="1"/>
  <c r="G188" i="19"/>
  <c r="J188" i="19" s="1"/>
  <c r="H184" i="18"/>
  <c r="H184" i="19" s="1"/>
  <c r="G184" i="19"/>
  <c r="J184" i="19" s="1"/>
  <c r="H180" i="18"/>
  <c r="H180" i="19" s="1"/>
  <c r="G180" i="19"/>
  <c r="J180" i="19" s="1"/>
  <c r="H176" i="18"/>
  <c r="H176" i="19" s="1"/>
  <c r="G176" i="19"/>
  <c r="J176" i="19" s="1"/>
  <c r="H172" i="18"/>
  <c r="H172" i="19" s="1"/>
  <c r="G172" i="19"/>
  <c r="J172" i="19" s="1"/>
  <c r="H168" i="18"/>
  <c r="H168" i="19" s="1"/>
  <c r="G168" i="19"/>
  <c r="J168" i="19" s="1"/>
  <c r="H164" i="18"/>
  <c r="H164" i="19" s="1"/>
  <c r="G164" i="19"/>
  <c r="H160" i="18"/>
  <c r="H160" i="19" s="1"/>
  <c r="G160" i="19"/>
  <c r="M160" i="19" s="1"/>
  <c r="H156" i="18"/>
  <c r="H156" i="19" s="1"/>
  <c r="G156" i="19"/>
  <c r="J156" i="19" s="1"/>
  <c r="H152" i="18"/>
  <c r="H152" i="19" s="1"/>
  <c r="G152" i="19"/>
  <c r="M152" i="19" s="1"/>
  <c r="H148" i="18"/>
  <c r="H148" i="19" s="1"/>
  <c r="G148" i="19"/>
  <c r="J148" i="19" s="1"/>
  <c r="H140" i="18"/>
  <c r="H140" i="19" s="1"/>
  <c r="G140" i="19"/>
  <c r="H136" i="18"/>
  <c r="H136" i="19" s="1"/>
  <c r="G136" i="19"/>
  <c r="M136" i="19" s="1"/>
  <c r="H132" i="18"/>
  <c r="H132" i="19" s="1"/>
  <c r="G132" i="19"/>
  <c r="J132" i="19" s="1"/>
  <c r="H125" i="18"/>
  <c r="H125" i="19" s="1"/>
  <c r="G125" i="19"/>
  <c r="J125" i="19" s="1"/>
  <c r="H121" i="18"/>
  <c r="H121" i="19" s="1"/>
  <c r="G121" i="19"/>
  <c r="M121" i="19" s="1"/>
  <c r="H117" i="18"/>
  <c r="H117" i="19" s="1"/>
  <c r="G117" i="19"/>
  <c r="J117" i="19" s="1"/>
  <c r="H113" i="18"/>
  <c r="H113" i="19" s="1"/>
  <c r="G113" i="19"/>
  <c r="M113" i="19" s="1"/>
  <c r="H109" i="18"/>
  <c r="H109" i="19" s="1"/>
  <c r="G109" i="19"/>
  <c r="J109" i="19" s="1"/>
  <c r="H105" i="18"/>
  <c r="H105" i="19" s="1"/>
  <c r="G105" i="19"/>
  <c r="H101" i="18"/>
  <c r="H101" i="19" s="1"/>
  <c r="G101" i="19"/>
  <c r="M101" i="19" s="1"/>
  <c r="H97" i="18"/>
  <c r="H97" i="19" s="1"/>
  <c r="G97" i="19"/>
  <c r="H93" i="18"/>
  <c r="H93" i="19" s="1"/>
  <c r="G93" i="19"/>
  <c r="H89" i="18"/>
  <c r="H89" i="19" s="1"/>
  <c r="G89" i="19"/>
  <c r="J89" i="19" s="1"/>
  <c r="H85" i="18"/>
  <c r="H85" i="19" s="1"/>
  <c r="G85" i="19"/>
  <c r="J85" i="19" s="1"/>
  <c r="H81" i="18"/>
  <c r="H81" i="19" s="1"/>
  <c r="G81" i="19"/>
  <c r="J81" i="19" s="1"/>
  <c r="H77" i="18"/>
  <c r="H77" i="19" s="1"/>
  <c r="G77" i="19"/>
  <c r="J77" i="19" s="1"/>
  <c r="H73" i="18"/>
  <c r="H73" i="19" s="1"/>
  <c r="G73" i="19"/>
  <c r="J73" i="19" s="1"/>
  <c r="H69" i="18"/>
  <c r="H69" i="19" s="1"/>
  <c r="G69" i="19"/>
  <c r="J69" i="19" s="1"/>
  <c r="H65" i="18"/>
  <c r="H65" i="19" s="1"/>
  <c r="G65" i="19"/>
  <c r="J65" i="19" s="1"/>
  <c r="H61" i="18"/>
  <c r="H61" i="19"/>
  <c r="G61" i="19"/>
  <c r="J61" i="19" s="1"/>
  <c r="H57" i="18"/>
  <c r="H57" i="19"/>
  <c r="G57" i="19"/>
  <c r="M57" i="19" s="1"/>
  <c r="H53" i="18"/>
  <c r="H53" i="19" s="1"/>
  <c r="G53" i="19"/>
  <c r="M53" i="19" s="1"/>
  <c r="H49" i="18"/>
  <c r="H49" i="19"/>
  <c r="G49" i="19"/>
  <c r="J49" i="19" s="1"/>
  <c r="H45" i="18"/>
  <c r="H45" i="19" s="1"/>
  <c r="G45" i="19"/>
  <c r="M45" i="19" s="1"/>
  <c r="H41" i="18"/>
  <c r="H41" i="19" s="1"/>
  <c r="G41" i="19"/>
  <c r="M41" i="19" s="1"/>
  <c r="H37" i="18"/>
  <c r="H37" i="19"/>
  <c r="G37" i="19"/>
  <c r="M37" i="19" s="1"/>
  <c r="H33" i="18"/>
  <c r="H33" i="19" s="1"/>
  <c r="G33" i="19"/>
  <c r="J33" i="19" s="1"/>
  <c r="H29" i="18"/>
  <c r="H29" i="19" s="1"/>
  <c r="G29" i="19"/>
  <c r="J29" i="19" s="1"/>
  <c r="H26" i="18"/>
  <c r="H26" i="19"/>
  <c r="G26" i="19"/>
  <c r="J26" i="19" s="1"/>
  <c r="H22" i="18"/>
  <c r="H22" i="19" s="1"/>
  <c r="G22" i="19"/>
  <c r="J22" i="19" s="1"/>
  <c r="H18" i="18"/>
  <c r="H18" i="19" s="1"/>
  <c r="G18" i="19"/>
  <c r="J18" i="19" s="1"/>
  <c r="H14" i="18"/>
  <c r="H14" i="19" s="1"/>
  <c r="G14" i="19"/>
  <c r="J14" i="19" s="1"/>
  <c r="G600" i="19"/>
  <c r="J600" i="19" s="1"/>
  <c r="G596" i="19"/>
  <c r="G584" i="19"/>
  <c r="G579" i="19"/>
  <c r="M579" i="19" s="1"/>
  <c r="G542" i="19"/>
  <c r="M542" i="19" s="1"/>
  <c r="G538" i="19"/>
  <c r="J538" i="19" s="1"/>
  <c r="G515" i="19"/>
  <c r="M515" i="19" s="1"/>
  <c r="G512" i="19"/>
  <c r="M512" i="19" s="1"/>
  <c r="G499" i="19"/>
  <c r="G478" i="19"/>
  <c r="J478" i="19" s="1"/>
  <c r="G474" i="19"/>
  <c r="J474" i="19" s="1"/>
  <c r="G456" i="19"/>
  <c r="G453" i="19"/>
  <c r="G449" i="19"/>
  <c r="M449" i="19" s="1"/>
  <c r="G431" i="19"/>
  <c r="J431" i="19" s="1"/>
  <c r="G414" i="19"/>
  <c r="J414" i="19" s="1"/>
  <c r="G388" i="19"/>
  <c r="G350" i="19"/>
  <c r="J350" i="19" s="1"/>
  <c r="G324" i="19"/>
  <c r="H560" i="18"/>
  <c r="H560" i="19" s="1"/>
  <c r="H513" i="18"/>
  <c r="H513" i="19" s="1"/>
  <c r="H497" i="18"/>
  <c r="H497" i="19" s="1"/>
  <c r="G497" i="19"/>
  <c r="H458" i="18"/>
  <c r="H458" i="19" s="1"/>
  <c r="G458" i="19"/>
  <c r="J458" i="19" s="1"/>
  <c r="H450" i="18"/>
  <c r="H450" i="19" s="1"/>
  <c r="G450" i="19"/>
  <c r="J450" i="19" s="1"/>
  <c r="H442" i="18"/>
  <c r="H442" i="19" s="1"/>
  <c r="G442" i="19"/>
  <c r="J442" i="19" s="1"/>
  <c r="H430" i="18"/>
  <c r="H430" i="19" s="1"/>
  <c r="G430" i="19"/>
  <c r="J430" i="19" s="1"/>
  <c r="H426" i="18"/>
  <c r="H426" i="19" s="1"/>
  <c r="G426" i="19"/>
  <c r="J426" i="19" s="1"/>
  <c r="H422" i="18"/>
  <c r="H422" i="19" s="1"/>
  <c r="G422" i="19"/>
  <c r="J422" i="19" s="1"/>
  <c r="H418" i="18"/>
  <c r="H418" i="19" s="1"/>
  <c r="G418" i="19"/>
  <c r="J418" i="19" s="1"/>
  <c r="H378" i="18"/>
  <c r="H378" i="19" s="1"/>
  <c r="G374" i="19"/>
  <c r="J374" i="19" s="1"/>
  <c r="H366" i="18"/>
  <c r="H366" i="19" s="1"/>
  <c r="H362" i="18"/>
  <c r="H362" i="19" s="1"/>
  <c r="G362" i="19"/>
  <c r="J362" i="19" s="1"/>
  <c r="H354" i="18"/>
  <c r="H354" i="19" s="1"/>
  <c r="G354" i="19"/>
  <c r="J354" i="19" s="1"/>
  <c r="H346" i="18"/>
  <c r="H346" i="19" s="1"/>
  <c r="G346" i="19"/>
  <c r="J346" i="19" s="1"/>
  <c r="H342" i="18"/>
  <c r="H342" i="19" s="1"/>
  <c r="G342" i="19"/>
  <c r="J342" i="19" s="1"/>
  <c r="H314" i="18"/>
  <c r="H314" i="19" s="1"/>
  <c r="G314" i="19"/>
  <c r="J314" i="19" s="1"/>
  <c r="H306" i="18"/>
  <c r="H306" i="19" s="1"/>
  <c r="G306" i="19"/>
  <c r="J306" i="19" s="1"/>
  <c r="H302" i="18"/>
  <c r="H302" i="19" s="1"/>
  <c r="G302" i="19"/>
  <c r="J302" i="19" s="1"/>
  <c r="H298" i="18"/>
  <c r="H298" i="19" s="1"/>
  <c r="G298" i="19"/>
  <c r="J298" i="19" s="1"/>
  <c r="H294" i="18"/>
  <c r="H294" i="19" s="1"/>
  <c r="G294" i="19"/>
  <c r="J294" i="19" s="1"/>
  <c r="H290" i="18"/>
  <c r="H290" i="19" s="1"/>
  <c r="G290" i="19"/>
  <c r="J290" i="19" s="1"/>
  <c r="H282" i="18"/>
  <c r="H282" i="19" s="1"/>
  <c r="G282" i="19"/>
  <c r="J282" i="19" s="1"/>
  <c r="H274" i="18"/>
  <c r="H274" i="19" s="1"/>
  <c r="G274" i="19"/>
  <c r="H254" i="18"/>
  <c r="H254" i="19"/>
  <c r="G254" i="19"/>
  <c r="J254" i="19" s="1"/>
  <c r="H226" i="18"/>
  <c r="H226" i="19" s="1"/>
  <c r="H218" i="18"/>
  <c r="H218" i="19" s="1"/>
  <c r="G218" i="19"/>
  <c r="J218" i="19" s="1"/>
  <c r="H210" i="18"/>
  <c r="H210" i="19" s="1"/>
  <c r="G210" i="19"/>
  <c r="M210" i="19" s="1"/>
  <c r="H202" i="18"/>
  <c r="H202" i="19" s="1"/>
  <c r="G202" i="19"/>
  <c r="J202" i="19" s="1"/>
  <c r="H194" i="18"/>
  <c r="H194" i="19" s="1"/>
  <c r="G194" i="19"/>
  <c r="J194" i="19" s="1"/>
  <c r="H186" i="18"/>
  <c r="H186" i="19"/>
  <c r="G186" i="19"/>
  <c r="J186" i="19" s="1"/>
  <c r="H178" i="18"/>
  <c r="H178" i="19"/>
  <c r="G178" i="19"/>
  <c r="J178" i="19" s="1"/>
  <c r="H170" i="18"/>
  <c r="H170" i="19" s="1"/>
  <c r="G170" i="19"/>
  <c r="J170" i="19" s="1"/>
  <c r="H162" i="18"/>
  <c r="H162" i="19" s="1"/>
  <c r="G162" i="19"/>
  <c r="J162" i="19" s="1"/>
  <c r="H154" i="18"/>
  <c r="H154" i="19" s="1"/>
  <c r="G154" i="19"/>
  <c r="J154" i="19" s="1"/>
  <c r="H146" i="18"/>
  <c r="H146" i="19" s="1"/>
  <c r="G146" i="19"/>
  <c r="J146" i="19" s="1"/>
  <c r="H138" i="18"/>
  <c r="H138" i="19" s="1"/>
  <c r="G138" i="19"/>
  <c r="J138" i="19" s="1"/>
  <c r="H130" i="18"/>
  <c r="H130" i="19" s="1"/>
  <c r="G130" i="19"/>
  <c r="J130" i="19" s="1"/>
  <c r="H123" i="18"/>
  <c r="H123" i="19" s="1"/>
  <c r="H115" i="18"/>
  <c r="H115" i="19" s="1"/>
  <c r="G115" i="19"/>
  <c r="M115" i="19" s="1"/>
  <c r="H111" i="18"/>
  <c r="H111" i="19" s="1"/>
  <c r="H103" i="18"/>
  <c r="H103" i="19" s="1"/>
  <c r="G103" i="19"/>
  <c r="M103" i="19" s="1"/>
  <c r="H95" i="18"/>
  <c r="H95" i="19" s="1"/>
  <c r="H91" i="18"/>
  <c r="H91" i="19" s="1"/>
  <c r="G91" i="19"/>
  <c r="H83" i="18"/>
  <c r="H83" i="19" s="1"/>
  <c r="H75" i="18"/>
  <c r="H75" i="19" s="1"/>
  <c r="G75" i="19"/>
  <c r="J75" i="19" s="1"/>
  <c r="G67" i="19"/>
  <c r="J67" i="19" s="1"/>
  <c r="H59" i="18"/>
  <c r="H59" i="19" s="1"/>
  <c r="H51" i="18"/>
  <c r="H51" i="19" s="1"/>
  <c r="G51" i="19"/>
  <c r="J51" i="19" s="1"/>
  <c r="H43" i="18"/>
  <c r="H43" i="19" s="1"/>
  <c r="G43" i="19"/>
  <c r="J43" i="19" s="1"/>
  <c r="H35" i="18"/>
  <c r="H35" i="19" s="1"/>
  <c r="G35" i="19"/>
  <c r="J35" i="19" s="1"/>
  <c r="G31" i="19"/>
  <c r="H20" i="18"/>
  <c r="H20" i="19" s="1"/>
  <c r="G20" i="19"/>
  <c r="J20" i="19" s="1"/>
  <c r="G592" i="19"/>
  <c r="G501" i="19"/>
  <c r="G446" i="19"/>
  <c r="J446" i="19" s="1"/>
  <c r="G382" i="19"/>
  <c r="J382" i="19" s="1"/>
  <c r="G318" i="19"/>
  <c r="J318" i="19" s="1"/>
  <c r="H587" i="18"/>
  <c r="H587" i="19" s="1"/>
  <c r="G587" i="19"/>
  <c r="J587" i="19" s="1"/>
  <c r="H563" i="18"/>
  <c r="H563" i="19"/>
  <c r="G563" i="19"/>
  <c r="H559" i="18"/>
  <c r="H559" i="19" s="1"/>
  <c r="G559" i="19"/>
  <c r="M559" i="19" s="1"/>
  <c r="H551" i="18"/>
  <c r="H551" i="19" s="1"/>
  <c r="G551" i="19"/>
  <c r="J551" i="19" s="1"/>
  <c r="H520" i="18"/>
  <c r="H520" i="19" s="1"/>
  <c r="G520" i="19"/>
  <c r="J520" i="19" s="1"/>
  <c r="H465" i="18"/>
  <c r="H465" i="19" s="1"/>
  <c r="G465" i="19"/>
  <c r="J465" i="19" s="1"/>
  <c r="H461" i="18"/>
  <c r="H461" i="19" s="1"/>
  <c r="G461" i="19"/>
  <c r="M461" i="19" s="1"/>
  <c r="H429" i="18"/>
  <c r="H429" i="19" s="1"/>
  <c r="H413" i="18"/>
  <c r="H413" i="19" s="1"/>
  <c r="G413" i="19"/>
  <c r="J413" i="19" s="1"/>
  <c r="H401" i="18"/>
  <c r="H401" i="19" s="1"/>
  <c r="H397" i="18"/>
  <c r="H397" i="19"/>
  <c r="G397" i="19"/>
  <c r="M397" i="19" s="1"/>
  <c r="G393" i="19"/>
  <c r="M393" i="19" s="1"/>
  <c r="H389" i="18"/>
  <c r="H389" i="19" s="1"/>
  <c r="H365" i="18"/>
  <c r="H365" i="19" s="1"/>
  <c r="G365" i="19"/>
  <c r="J365" i="19" s="1"/>
  <c r="H361" i="18"/>
  <c r="H361" i="19" s="1"/>
  <c r="G361" i="19"/>
  <c r="H357" i="18"/>
  <c r="H357" i="19" s="1"/>
  <c r="G357" i="19"/>
  <c r="J357" i="19" s="1"/>
  <c r="H333" i="18"/>
  <c r="H333" i="19"/>
  <c r="G333" i="19"/>
  <c r="M333" i="19" s="1"/>
  <c r="H317" i="18"/>
  <c r="H317" i="19" s="1"/>
  <c r="G317" i="19"/>
  <c r="M317" i="19" s="1"/>
  <c r="H309" i="18"/>
  <c r="H309" i="19" s="1"/>
  <c r="G309" i="19"/>
  <c r="J309" i="19" s="1"/>
  <c r="H285" i="18"/>
  <c r="H285" i="19" s="1"/>
  <c r="G285" i="19"/>
  <c r="J285" i="19" s="1"/>
  <c r="H273" i="18"/>
  <c r="H273" i="19" s="1"/>
  <c r="H265" i="18"/>
  <c r="H265" i="19" s="1"/>
  <c r="G249" i="19"/>
  <c r="J249" i="19" s="1"/>
  <c r="H237" i="18"/>
  <c r="H237" i="19" s="1"/>
  <c r="G237" i="19"/>
  <c r="J237" i="19" s="1"/>
  <c r="H229" i="18"/>
  <c r="H229" i="19" s="1"/>
  <c r="G229" i="19"/>
  <c r="H197" i="18"/>
  <c r="H197" i="19" s="1"/>
  <c r="G197" i="19"/>
  <c r="M197" i="19" s="1"/>
  <c r="H189" i="18"/>
  <c r="H189" i="19" s="1"/>
  <c r="G189" i="19"/>
  <c r="J189" i="19" s="1"/>
  <c r="H181" i="18"/>
  <c r="H181" i="19" s="1"/>
  <c r="G181" i="19"/>
  <c r="H173" i="18"/>
  <c r="H173" i="19" s="1"/>
  <c r="G173" i="19"/>
  <c r="J173" i="19" s="1"/>
  <c r="H165" i="18"/>
  <c r="H165" i="19" s="1"/>
  <c r="G165" i="19"/>
  <c r="H157" i="18"/>
  <c r="H157" i="19" s="1"/>
  <c r="G157" i="19"/>
  <c r="J157" i="19" s="1"/>
  <c r="H149" i="18"/>
  <c r="H149" i="19" s="1"/>
  <c r="G149" i="19"/>
  <c r="H141" i="18"/>
  <c r="H141" i="19" s="1"/>
  <c r="G141" i="19"/>
  <c r="J141" i="19" s="1"/>
  <c r="H133" i="18"/>
  <c r="H133" i="19" s="1"/>
  <c r="G133" i="19"/>
  <c r="H126" i="18"/>
  <c r="H126" i="19" s="1"/>
  <c r="G126" i="19"/>
  <c r="J126" i="19" s="1"/>
  <c r="H118" i="18"/>
  <c r="H118" i="19" s="1"/>
  <c r="G118" i="19"/>
  <c r="J118" i="19" s="1"/>
  <c r="H110" i="18"/>
  <c r="H110" i="19" s="1"/>
  <c r="G110" i="19"/>
  <c r="J110" i="19" s="1"/>
  <c r="H102" i="18"/>
  <c r="H102" i="19"/>
  <c r="G102" i="19"/>
  <c r="J102" i="19" s="1"/>
  <c r="H94" i="18"/>
  <c r="H94" i="19" s="1"/>
  <c r="G94" i="19"/>
  <c r="J94" i="19" s="1"/>
  <c r="H86" i="18"/>
  <c r="H86" i="19" s="1"/>
  <c r="G86" i="19"/>
  <c r="H78" i="18"/>
  <c r="H78" i="19" s="1"/>
  <c r="G78" i="19"/>
  <c r="J78" i="19" s="1"/>
  <c r="H70" i="18"/>
  <c r="H70" i="19" s="1"/>
  <c r="G70" i="19"/>
  <c r="J70" i="19" s="1"/>
  <c r="H62" i="18"/>
  <c r="H62" i="19" s="1"/>
  <c r="G62" i="19"/>
  <c r="M62" i="19" s="1"/>
  <c r="H54" i="18"/>
  <c r="H54" i="19" s="1"/>
  <c r="G54" i="19"/>
  <c r="H42" i="18"/>
  <c r="H42" i="19" s="1"/>
  <c r="G42" i="19"/>
  <c r="M42" i="19" s="1"/>
  <c r="H34" i="18"/>
  <c r="H34" i="19" s="1"/>
  <c r="G34" i="19"/>
  <c r="J34" i="19" s="1"/>
  <c r="H27" i="18"/>
  <c r="H27" i="19"/>
  <c r="G27" i="19"/>
  <c r="M27" i="19" s="1"/>
  <c r="H19" i="18"/>
  <c r="H19" i="19" s="1"/>
  <c r="G19" i="19"/>
  <c r="H11" i="18"/>
  <c r="H11" i="19" s="1"/>
  <c r="G11" i="19"/>
  <c r="J11" i="19" s="1"/>
  <c r="G604" i="19"/>
  <c r="J604" i="19" s="1"/>
  <c r="G599" i="19"/>
  <c r="J599" i="19" s="1"/>
  <c r="G588" i="19"/>
  <c r="J588" i="19" s="1"/>
  <c r="G529" i="19"/>
  <c r="M529" i="19" s="1"/>
  <c r="G521" i="19"/>
  <c r="J521" i="19" s="1"/>
  <c r="G434" i="19"/>
  <c r="J434" i="19" s="1"/>
  <c r="G417" i="19"/>
  <c r="J417" i="19" s="1"/>
  <c r="G405" i="19"/>
  <c r="M405" i="19" s="1"/>
  <c r="H594" i="18"/>
  <c r="H594" i="19" s="1"/>
  <c r="G594" i="19"/>
  <c r="J594" i="19" s="1"/>
  <c r="H593" i="18"/>
  <c r="H593" i="19" s="1"/>
  <c r="G593" i="19"/>
  <c r="J593" i="19" s="1"/>
  <c r="H589" i="18"/>
  <c r="H589" i="19" s="1"/>
  <c r="G589" i="19"/>
  <c r="J589" i="19" s="1"/>
  <c r="H565" i="18"/>
  <c r="H565" i="19" s="1"/>
  <c r="G565" i="19"/>
  <c r="J565" i="19" s="1"/>
  <c r="H553" i="18"/>
  <c r="H553" i="19" s="1"/>
  <c r="G549" i="19"/>
  <c r="H534" i="18"/>
  <c r="H534" i="19" s="1"/>
  <c r="G534" i="19"/>
  <c r="J534" i="19" s="1"/>
  <c r="H530" i="18"/>
  <c r="H530" i="19"/>
  <c r="G530" i="19"/>
  <c r="J530" i="19" s="1"/>
  <c r="H526" i="18"/>
  <c r="H526" i="19" s="1"/>
  <c r="G526" i="19"/>
  <c r="M526" i="19" s="1"/>
  <c r="H522" i="18"/>
  <c r="H522" i="19" s="1"/>
  <c r="G522" i="19"/>
  <c r="J522" i="19" s="1"/>
  <c r="H510" i="18"/>
  <c r="H510" i="19" s="1"/>
  <c r="G510" i="19"/>
  <c r="H506" i="18"/>
  <c r="H506" i="19" s="1"/>
  <c r="G506" i="19"/>
  <c r="J506" i="19" s="1"/>
  <c r="H494" i="18"/>
  <c r="H494" i="19" s="1"/>
  <c r="G494" i="19"/>
  <c r="H490" i="18"/>
  <c r="H490" i="19"/>
  <c r="G490" i="19"/>
  <c r="J490" i="19" s="1"/>
  <c r="H486" i="18"/>
  <c r="H486" i="19" s="1"/>
  <c r="H483" i="18"/>
  <c r="H483" i="19" s="1"/>
  <c r="G483" i="19"/>
  <c r="H479" i="18"/>
  <c r="H479" i="19" s="1"/>
  <c r="G479" i="19"/>
  <c r="J479" i="19" s="1"/>
  <c r="H467" i="18"/>
  <c r="H467" i="19"/>
  <c r="H451" i="18"/>
  <c r="H451" i="19"/>
  <c r="G451" i="19"/>
  <c r="J451" i="19" s="1"/>
  <c r="H443" i="18"/>
  <c r="H443" i="19" s="1"/>
  <c r="G443" i="19"/>
  <c r="J443" i="19" s="1"/>
  <c r="H439" i="18"/>
  <c r="H439" i="19" s="1"/>
  <c r="G439" i="19"/>
  <c r="J439" i="19" s="1"/>
  <c r="H427" i="18"/>
  <c r="H427" i="19"/>
  <c r="G427" i="19"/>
  <c r="J427" i="19" s="1"/>
  <c r="H411" i="18"/>
  <c r="H411" i="19"/>
  <c r="G411" i="19"/>
  <c r="J411" i="19" s="1"/>
  <c r="H407" i="18"/>
  <c r="H407" i="19" s="1"/>
  <c r="G407" i="19"/>
  <c r="J407" i="19" s="1"/>
  <c r="H395" i="18"/>
  <c r="H395" i="19"/>
  <c r="G395" i="19"/>
  <c r="J395" i="19" s="1"/>
  <c r="H379" i="18"/>
  <c r="H379" i="19"/>
  <c r="G379" i="19"/>
  <c r="J379" i="19" s="1"/>
  <c r="H375" i="18"/>
  <c r="H375" i="19" s="1"/>
  <c r="G375" i="19"/>
  <c r="J375" i="19" s="1"/>
  <c r="H363" i="18"/>
  <c r="H363" i="19" s="1"/>
  <c r="G363" i="19"/>
  <c r="J363" i="19" s="1"/>
  <c r="H347" i="19"/>
  <c r="G347" i="19"/>
  <c r="J347" i="19" s="1"/>
  <c r="H343" i="18"/>
  <c r="H343" i="19" s="1"/>
  <c r="G343" i="19"/>
  <c r="J343" i="19" s="1"/>
  <c r="H331" i="18"/>
  <c r="H331" i="19"/>
  <c r="H315" i="18"/>
  <c r="H315" i="19" s="1"/>
  <c r="G315" i="19"/>
  <c r="J315" i="19" s="1"/>
  <c r="H311" i="18"/>
  <c r="H311" i="19" s="1"/>
  <c r="G311" i="19"/>
  <c r="J311" i="19" s="1"/>
  <c r="H303" i="18"/>
  <c r="H303" i="19"/>
  <c r="H299" i="18"/>
  <c r="H299" i="19"/>
  <c r="G299" i="19"/>
  <c r="J299" i="19" s="1"/>
  <c r="G295" i="19"/>
  <c r="J295" i="19" s="1"/>
  <c r="H291" i="18"/>
  <c r="H291" i="19"/>
  <c r="H287" i="18"/>
  <c r="H287" i="19"/>
  <c r="G287" i="19"/>
  <c r="J287" i="19" s="1"/>
  <c r="H283" i="19"/>
  <c r="G283" i="19"/>
  <c r="J283" i="19" s="1"/>
  <c r="H275" i="18"/>
  <c r="H275" i="19" s="1"/>
  <c r="H271" i="18"/>
  <c r="H271" i="19" s="1"/>
  <c r="G271" i="19"/>
  <c r="J271" i="19" s="1"/>
  <c r="H267" i="18"/>
  <c r="H267" i="19" s="1"/>
  <c r="J267" i="19"/>
  <c r="H263" i="18"/>
  <c r="H263" i="19" s="1"/>
  <c r="G263" i="19"/>
  <c r="J263" i="19" s="1"/>
  <c r="G259" i="19"/>
  <c r="J259" i="19" s="1"/>
  <c r="H255" i="18"/>
  <c r="H255" i="19" s="1"/>
  <c r="G255" i="19"/>
  <c r="J255" i="19" s="1"/>
  <c r="H251" i="18"/>
  <c r="H251" i="19" s="1"/>
  <c r="G251" i="19"/>
  <c r="J251" i="19" s="1"/>
  <c r="H247" i="18"/>
  <c r="H247" i="19" s="1"/>
  <c r="G247" i="19"/>
  <c r="M247" i="19" s="1"/>
  <c r="H243" i="18"/>
  <c r="H243" i="19" s="1"/>
  <c r="G243" i="19"/>
  <c r="J243" i="19" s="1"/>
  <c r="H239" i="18"/>
  <c r="H239" i="19"/>
  <c r="G239" i="19"/>
  <c r="J239" i="19" s="1"/>
  <c r="H235" i="18"/>
  <c r="H235" i="19" s="1"/>
  <c r="G235" i="19"/>
  <c r="J235" i="19" s="1"/>
  <c r="H231" i="18"/>
  <c r="H231" i="19" s="1"/>
  <c r="G231" i="19"/>
  <c r="J231" i="19" s="1"/>
  <c r="H227" i="18"/>
  <c r="H227" i="19" s="1"/>
  <c r="G227" i="19"/>
  <c r="J227" i="19" s="1"/>
  <c r="H223" i="18"/>
  <c r="H223" i="19"/>
  <c r="G223" i="19"/>
  <c r="J223" i="19" s="1"/>
  <c r="H219" i="18"/>
  <c r="H219" i="19" s="1"/>
  <c r="H215" i="18"/>
  <c r="H215" i="19"/>
  <c r="G215" i="19"/>
  <c r="M215" i="19" s="1"/>
  <c r="H211" i="18"/>
  <c r="H211" i="19" s="1"/>
  <c r="H207" i="18"/>
  <c r="H207" i="19"/>
  <c r="G207" i="19"/>
  <c r="J207" i="19" s="1"/>
  <c r="H203" i="18"/>
  <c r="H203" i="19" s="1"/>
  <c r="H187" i="18"/>
  <c r="H187" i="19" s="1"/>
  <c r="G175" i="19"/>
  <c r="G171" i="19"/>
  <c r="M171" i="19" s="1"/>
  <c r="H167" i="18"/>
  <c r="H167" i="19" s="1"/>
  <c r="G163" i="19"/>
  <c r="G147" i="19"/>
  <c r="J147" i="19" s="1"/>
  <c r="H143" i="18"/>
  <c r="H143" i="19" s="1"/>
  <c r="G143" i="19"/>
  <c r="J143" i="19" s="1"/>
  <c r="H135" i="18"/>
  <c r="H135" i="19" s="1"/>
  <c r="G135" i="19"/>
  <c r="J135" i="19" s="1"/>
  <c r="G124" i="19"/>
  <c r="J124" i="19" s="1"/>
  <c r="H120" i="18"/>
  <c r="H120" i="19" s="1"/>
  <c r="G120" i="19"/>
  <c r="H116" i="18"/>
  <c r="H116" i="19" s="1"/>
  <c r="G116" i="19"/>
  <c r="J116" i="19" s="1"/>
  <c r="H112" i="18"/>
  <c r="H112" i="19" s="1"/>
  <c r="G112" i="19"/>
  <c r="J112" i="19" s="1"/>
  <c r="H108" i="18"/>
  <c r="H108" i="19" s="1"/>
  <c r="G108" i="19"/>
  <c r="J108" i="19" s="1"/>
  <c r="H104" i="18"/>
  <c r="H104" i="19" s="1"/>
  <c r="G104" i="19"/>
  <c r="H100" i="18"/>
  <c r="H100" i="19" s="1"/>
  <c r="G100" i="19"/>
  <c r="J100" i="19" s="1"/>
  <c r="H96" i="18"/>
  <c r="H96" i="19" s="1"/>
  <c r="G96" i="19"/>
  <c r="J96" i="19" s="1"/>
  <c r="H92" i="18"/>
  <c r="H92" i="19" s="1"/>
  <c r="G92" i="19"/>
  <c r="J92" i="19" s="1"/>
  <c r="H88" i="18"/>
  <c r="H88" i="19" s="1"/>
  <c r="G88" i="19"/>
  <c r="J88" i="19" s="1"/>
  <c r="H84" i="18"/>
  <c r="H84" i="19" s="1"/>
  <c r="G84" i="19"/>
  <c r="J84" i="19" s="1"/>
  <c r="H80" i="18"/>
  <c r="H80" i="19" s="1"/>
  <c r="G80" i="19"/>
  <c r="J80" i="19" s="1"/>
  <c r="H76" i="18"/>
  <c r="H76" i="19" s="1"/>
  <c r="G76" i="19"/>
  <c r="J76" i="19" s="1"/>
  <c r="H72" i="18"/>
  <c r="H72" i="19" s="1"/>
  <c r="G72" i="19"/>
  <c r="J72" i="19" s="1"/>
  <c r="H68" i="18"/>
  <c r="H68" i="19" s="1"/>
  <c r="G68" i="19"/>
  <c r="J68" i="19" s="1"/>
  <c r="H64" i="18"/>
  <c r="H64" i="19" s="1"/>
  <c r="G64" i="19"/>
  <c r="M64" i="19" s="1"/>
  <c r="H60" i="18"/>
  <c r="H60" i="19" s="1"/>
  <c r="G60" i="19"/>
  <c r="J60" i="19" s="1"/>
  <c r="H56" i="18"/>
  <c r="H56" i="19" s="1"/>
  <c r="G56" i="19"/>
  <c r="J56" i="19" s="1"/>
  <c r="G52" i="19"/>
  <c r="J52" i="19" s="1"/>
  <c r="H48" i="18"/>
  <c r="H48" i="19" s="1"/>
  <c r="G48" i="19"/>
  <c r="J48" i="19" s="1"/>
  <c r="H44" i="18"/>
  <c r="H44" i="19" s="1"/>
  <c r="H40" i="18"/>
  <c r="H40" i="19" s="1"/>
  <c r="G40" i="19"/>
  <c r="J40" i="19" s="1"/>
  <c r="H36" i="18"/>
  <c r="H36" i="19" s="1"/>
  <c r="G36" i="19"/>
  <c r="H32" i="18"/>
  <c r="H32" i="19"/>
  <c r="G32" i="19"/>
  <c r="M32" i="19" s="1"/>
  <c r="H28" i="18"/>
  <c r="H28" i="19" s="1"/>
  <c r="H25" i="18"/>
  <c r="H25" i="19" s="1"/>
  <c r="G25" i="19"/>
  <c r="J25" i="19" s="1"/>
  <c r="G21" i="19"/>
  <c r="M21" i="19" s="1"/>
  <c r="H17" i="18"/>
  <c r="G17" i="19"/>
  <c r="M17" i="19" s="1"/>
  <c r="G13" i="19"/>
  <c r="J13" i="19" s="1"/>
  <c r="G606" i="19"/>
  <c r="J606" i="19" s="1"/>
  <c r="G605" i="19"/>
  <c r="J605" i="19" s="1"/>
  <c r="G582" i="19"/>
  <c r="J582" i="19" s="1"/>
  <c r="G575" i="19"/>
  <c r="J575" i="19" s="1"/>
  <c r="G569" i="19"/>
  <c r="G561" i="19"/>
  <c r="J561" i="19" s="1"/>
  <c r="G558" i="19"/>
  <c r="J558" i="19" s="1"/>
  <c r="G554" i="19"/>
  <c r="J554" i="19" s="1"/>
  <c r="G540" i="19"/>
  <c r="J540" i="19" s="1"/>
  <c r="G539" i="19"/>
  <c r="G518" i="19"/>
  <c r="J518" i="19" s="1"/>
  <c r="G496" i="19"/>
  <c r="J496" i="19" s="1"/>
  <c r="M486" i="19"/>
  <c r="G476" i="19"/>
  <c r="J476" i="19" s="1"/>
  <c r="G472" i="19"/>
  <c r="G470" i="19"/>
  <c r="G466" i="19"/>
  <c r="J466" i="19" s="1"/>
  <c r="G462" i="19"/>
  <c r="J462" i="19" s="1"/>
  <c r="G437" i="19"/>
  <c r="M437" i="19"/>
  <c r="G416" i="19"/>
  <c r="G402" i="19"/>
  <c r="J402" i="19" s="1"/>
  <c r="G385" i="19"/>
  <c r="M385" i="19" s="1"/>
  <c r="G373" i="19"/>
  <c r="M373" i="19" s="1"/>
  <c r="G352" i="19"/>
  <c r="M352" i="19" s="1"/>
  <c r="G338" i="19"/>
  <c r="G321" i="19"/>
  <c r="M321" i="19" s="1"/>
  <c r="G225" i="19"/>
  <c r="J225" i="19" s="1"/>
  <c r="G221" i="19"/>
  <c r="G144" i="19"/>
  <c r="M144" i="19" s="1"/>
  <c r="M544" i="19"/>
  <c r="J486" i="19"/>
  <c r="G10" i="19"/>
  <c r="J10" i="19" s="1"/>
  <c r="L604" i="19"/>
  <c r="L600" i="19"/>
  <c r="L596" i="19"/>
  <c r="L588" i="19"/>
  <c r="L576" i="19"/>
  <c r="L568" i="19"/>
  <c r="L561" i="19"/>
  <c r="M561" i="19" s="1"/>
  <c r="L545" i="19"/>
  <c r="L537" i="19"/>
  <c r="L521" i="19"/>
  <c r="L513" i="19"/>
  <c r="L489" i="19"/>
  <c r="J182" i="19"/>
  <c r="L182" i="19"/>
  <c r="M182" i="19" s="1"/>
  <c r="L566" i="19"/>
  <c r="L558" i="19"/>
  <c r="L280" i="19"/>
  <c r="M280" i="19" s="1"/>
  <c r="L264" i="19"/>
  <c r="L248" i="19"/>
  <c r="L166" i="19"/>
  <c r="M166" i="19"/>
  <c r="L243" i="19"/>
  <c r="L235" i="19"/>
  <c r="L227" i="19"/>
  <c r="L219" i="19"/>
  <c r="M219" i="19" s="1"/>
  <c r="L150" i="19"/>
  <c r="M150" i="19" s="1"/>
  <c r="J544" i="19"/>
  <c r="J198" i="19"/>
  <c r="L198" i="19"/>
  <c r="M198" i="19" s="1"/>
  <c r="L134" i="19"/>
  <c r="J246" i="19"/>
  <c r="L122" i="19"/>
  <c r="L118" i="19"/>
  <c r="M118" i="19" s="1"/>
  <c r="L114" i="19"/>
  <c r="M114" i="19" s="1"/>
  <c r="L110" i="19"/>
  <c r="L106" i="19"/>
  <c r="L102" i="19"/>
  <c r="L98" i="19"/>
  <c r="M98" i="19" s="1"/>
  <c r="L94" i="19"/>
  <c r="L90" i="19"/>
  <c r="J583" i="19"/>
  <c r="J214" i="19"/>
  <c r="J384" i="19"/>
  <c r="M573" i="19"/>
  <c r="J230" i="19"/>
  <c r="M256" i="19"/>
  <c r="M394" i="19"/>
  <c r="M414" i="19"/>
  <c r="M209" i="19"/>
  <c r="M433" i="19"/>
  <c r="J289" i="19"/>
  <c r="M172" i="19"/>
  <c r="M445" i="19"/>
  <c r="J401" i="19"/>
  <c r="M236" i="19"/>
  <c r="J45" i="19"/>
  <c r="J488" i="19"/>
  <c r="M296" i="19"/>
  <c r="M337" i="19"/>
  <c r="J504" i="19"/>
  <c r="J421" i="19"/>
  <c r="M129" i="19"/>
  <c r="J453" i="19"/>
  <c r="J528" i="19"/>
  <c r="J87" i="19"/>
  <c r="M557" i="19"/>
  <c r="J536" i="19"/>
  <c r="J71" i="19"/>
  <c r="J356" i="19"/>
  <c r="J17" i="19"/>
  <c r="J158" i="19"/>
  <c r="M83" i="19"/>
  <c r="M132" i="19"/>
  <c r="M18" i="19"/>
  <c r="M168" i="19"/>
  <c r="M422" i="19"/>
  <c r="J341" i="19"/>
  <c r="J592" i="19"/>
  <c r="M465" i="19"/>
  <c r="M186" i="19"/>
  <c r="M314" i="19"/>
  <c r="M72" i="19"/>
  <c r="M138" i="19"/>
  <c r="M268" i="19"/>
  <c r="M302" i="19"/>
  <c r="M177" i="19"/>
  <c r="J196" i="19"/>
  <c r="M145" i="19"/>
  <c r="M228" i="19"/>
  <c r="M29" i="19"/>
  <c r="M286" i="19"/>
  <c r="M382" i="19"/>
  <c r="M366" i="19"/>
  <c r="J192" i="19"/>
  <c r="J437" i="19"/>
  <c r="M596" i="19"/>
  <c r="J210" i="19"/>
  <c r="M255" i="19"/>
  <c r="M106" i="19"/>
  <c r="M122" i="19"/>
  <c r="J274" i="19"/>
  <c r="M135" i="19"/>
  <c r="M513" i="19"/>
  <c r="M77" i="19"/>
  <c r="M446" i="19"/>
  <c r="M308" i="19"/>
  <c r="M420" i="19"/>
  <c r="M94" i="19"/>
  <c r="J361" i="19"/>
  <c r="J37" i="19"/>
  <c r="M85" i="19"/>
  <c r="M297" i="19"/>
  <c r="M418" i="19"/>
  <c r="M126" i="19"/>
  <c r="M173" i="19"/>
  <c r="J333" i="19"/>
  <c r="M298" i="19"/>
  <c r="M75" i="19"/>
  <c r="M141" i="19"/>
  <c r="M188" i="19"/>
  <c r="J579" i="19"/>
  <c r="M69" i="19"/>
  <c r="M43" i="19"/>
  <c r="M260" i="19"/>
  <c r="M272" i="19"/>
  <c r="M311" i="19"/>
  <c r="M429" i="19"/>
  <c r="J526" i="19"/>
  <c r="M473" i="19"/>
  <c r="M180" i="19"/>
  <c r="M157" i="19"/>
  <c r="J226" i="19"/>
  <c r="M59" i="19"/>
  <c r="J494" i="19"/>
  <c r="M534" i="19"/>
  <c r="M124" i="19"/>
  <c r="M194" i="19"/>
  <c r="M363" i="19"/>
  <c r="J152" i="19"/>
  <c r="J21" i="19"/>
  <c r="M100" i="19"/>
  <c r="M287" i="19"/>
  <c r="M176" i="19"/>
  <c r="M216" i="19"/>
  <c r="M331" i="19"/>
  <c r="J160" i="19"/>
  <c r="J140" i="19"/>
  <c r="J480" i="19"/>
  <c r="M300" i="19"/>
  <c r="J373" i="19"/>
  <c r="M232" i="19"/>
  <c r="M320" i="19"/>
  <c r="M224" i="19"/>
  <c r="M26" i="19"/>
  <c r="M362" i="19"/>
  <c r="M562" i="19"/>
  <c r="J321" i="19"/>
  <c r="J352" i="19"/>
  <c r="J32" i="19"/>
  <c r="M56" i="19"/>
  <c r="M143" i="19"/>
  <c r="J203" i="19"/>
  <c r="M203" i="19"/>
  <c r="J483" i="19"/>
  <c r="M267" i="19"/>
  <c r="J245" i="19"/>
  <c r="M245" i="19"/>
  <c r="M277" i="19"/>
  <c r="J277" i="19"/>
  <c r="J509" i="19"/>
  <c r="M509" i="19"/>
  <c r="J512" i="19"/>
  <c r="M227" i="19"/>
  <c r="J169" i="19"/>
  <c r="M291" i="19"/>
  <c r="J142" i="19"/>
  <c r="M594" i="19"/>
  <c r="M310" i="19"/>
  <c r="J86" i="19"/>
  <c r="J149" i="19"/>
  <c r="M149" i="19"/>
  <c r="J181" i="19"/>
  <c r="M181" i="19"/>
  <c r="M237" i="19"/>
  <c r="M563" i="19"/>
  <c r="J563" i="19"/>
  <c r="M35" i="19"/>
  <c r="M95" i="19"/>
  <c r="J95" i="19"/>
  <c r="J499" i="19"/>
  <c r="M499" i="19"/>
  <c r="M89" i="19"/>
  <c r="J105" i="19"/>
  <c r="M105" i="19"/>
  <c r="J121" i="19"/>
  <c r="J208" i="19"/>
  <c r="J292" i="19"/>
  <c r="M292" i="19"/>
  <c r="J312" i="19"/>
  <c r="M312" i="19"/>
  <c r="J336" i="19"/>
  <c r="M336" i="19"/>
  <c r="J360" i="19"/>
  <c r="M360" i="19"/>
  <c r="J376" i="19"/>
  <c r="M376" i="19"/>
  <c r="J400" i="19"/>
  <c r="J408" i="19"/>
  <c r="M432" i="19"/>
  <c r="J448" i="19"/>
  <c r="M491" i="19"/>
  <c r="J491" i="19"/>
  <c r="J527" i="19"/>
  <c r="M527" i="19"/>
  <c r="M334" i="19"/>
  <c r="J206" i="19"/>
  <c r="M254" i="19"/>
  <c r="M167" i="19"/>
  <c r="J457" i="19"/>
  <c r="M551" i="19"/>
  <c r="M595" i="19"/>
  <c r="M80" i="19"/>
  <c r="M174" i="19"/>
  <c r="M240" i="19"/>
  <c r="J153" i="19"/>
  <c r="M39" i="19"/>
  <c r="J137" i="19"/>
  <c r="M276" i="19"/>
  <c r="M211" i="19"/>
  <c r="J190" i="19"/>
  <c r="M378" i="19"/>
  <c r="M462" i="19"/>
  <c r="M413" i="19"/>
  <c r="J539" i="19"/>
  <c r="J44" i="19"/>
  <c r="M44" i="19"/>
  <c r="M52" i="19"/>
  <c r="M60" i="19"/>
  <c r="M147" i="19"/>
  <c r="M163" i="19"/>
  <c r="J163" i="19"/>
  <c r="J187" i="19"/>
  <c r="M187" i="19"/>
  <c r="M263" i="19"/>
  <c r="J501" i="19"/>
  <c r="M501" i="19"/>
  <c r="M285" i="19"/>
  <c r="J324" i="19"/>
  <c r="M324" i="19"/>
  <c r="J456" i="19"/>
  <c r="M530" i="19"/>
  <c r="J38" i="19"/>
  <c r="J66" i="19"/>
  <c r="M66" i="19"/>
  <c r="M82" i="19"/>
  <c r="J82" i="19"/>
  <c r="M253" i="19"/>
  <c r="J253" i="19"/>
  <c r="M269" i="19"/>
  <c r="J269" i="19"/>
  <c r="J16" i="19"/>
  <c r="J99" i="19"/>
  <c r="M99" i="19"/>
  <c r="J119" i="19"/>
  <c r="J493" i="19"/>
  <c r="M493" i="19"/>
  <c r="J525" i="19"/>
  <c r="J64" i="19"/>
  <c r="J175" i="19"/>
  <c r="M175" i="19"/>
  <c r="M15" i="19"/>
  <c r="J46" i="19"/>
  <c r="M46" i="19"/>
  <c r="M74" i="19"/>
  <c r="J217" i="19"/>
  <c r="M217" i="19"/>
  <c r="J485" i="19"/>
  <c r="J533" i="19"/>
  <c r="M533" i="19"/>
  <c r="M492" i="19"/>
  <c r="M96" i="19"/>
  <c r="M329" i="19"/>
  <c r="M410" i="19"/>
  <c r="J472" i="19"/>
  <c r="M472" i="19"/>
  <c r="J19" i="19"/>
  <c r="M19" i="19"/>
  <c r="J54" i="19"/>
  <c r="J133" i="19"/>
  <c r="M133" i="19"/>
  <c r="J165" i="19"/>
  <c r="M165" i="19"/>
  <c r="J197" i="19"/>
  <c r="M249" i="19"/>
  <c r="J265" i="19"/>
  <c r="M265" i="19"/>
  <c r="M20" i="19"/>
  <c r="M111" i="19"/>
  <c r="J111" i="19"/>
  <c r="J388" i="19"/>
  <c r="M388" i="19"/>
  <c r="J515" i="19"/>
  <c r="M97" i="19"/>
  <c r="J97" i="19"/>
  <c r="J113" i="19"/>
  <c r="J328" i="19"/>
  <c r="M328" i="19"/>
  <c r="J344" i="19"/>
  <c r="M344" i="19"/>
  <c r="J368" i="19"/>
  <c r="M368" i="19"/>
  <c r="J392" i="19"/>
  <c r="J440" i="19"/>
  <c r="M440" i="19"/>
  <c r="M464" i="19"/>
  <c r="M507" i="19"/>
  <c r="J507" i="19"/>
  <c r="M381" i="19"/>
  <c r="J541" i="19"/>
  <c r="M541" i="19"/>
  <c r="J222" i="19"/>
  <c r="J238" i="19"/>
  <c r="M248" i="19"/>
  <c r="M582" i="19"/>
  <c r="M33" i="19"/>
  <c r="M112" i="19"/>
  <c r="M154" i="19"/>
  <c r="M185" i="19"/>
  <c r="M81" i="19"/>
  <c r="M30" i="19"/>
  <c r="M201" i="19"/>
  <c r="J57" i="19"/>
  <c r="M170" i="19"/>
  <c r="M275" i="19"/>
  <c r="M326" i="19"/>
  <c r="M390" i="19"/>
  <c r="M454" i="19"/>
  <c r="M482" i="19"/>
  <c r="M346" i="19"/>
  <c r="J221" i="19"/>
  <c r="M221" i="19"/>
  <c r="J510" i="19"/>
  <c r="J549" i="19"/>
  <c r="M398" i="19"/>
  <c r="M589" i="19"/>
  <c r="M11" i="19"/>
  <c r="J27" i="19"/>
  <c r="J42" i="19"/>
  <c r="J62" i="19"/>
  <c r="M78" i="19"/>
  <c r="J229" i="19"/>
  <c r="M229" i="19"/>
  <c r="J273" i="19"/>
  <c r="M273" i="19"/>
  <c r="J559" i="19"/>
  <c r="J31" i="19"/>
  <c r="M31" i="19"/>
  <c r="J91" i="19"/>
  <c r="M91" i="19"/>
  <c r="J115" i="19"/>
  <c r="M303" i="19"/>
  <c r="J93" i="19"/>
  <c r="M93" i="19"/>
  <c r="M109" i="19"/>
  <c r="J288" i="19"/>
  <c r="M288" i="19"/>
  <c r="J304" i="19"/>
  <c r="M304" i="19"/>
  <c r="J316" i="19"/>
  <c r="M316" i="19"/>
  <c r="J332" i="19"/>
  <c r="M332" i="19"/>
  <c r="J340" i="19"/>
  <c r="M340" i="19"/>
  <c r="J348" i="19"/>
  <c r="M348" i="19"/>
  <c r="J364" i="19"/>
  <c r="M364" i="19"/>
  <c r="J372" i="19"/>
  <c r="M372" i="19"/>
  <c r="J380" i="19"/>
  <c r="J396" i="19"/>
  <c r="M396" i="19"/>
  <c r="J404" i="19"/>
  <c r="M404" i="19"/>
  <c r="J412" i="19"/>
  <c r="J428" i="19"/>
  <c r="M428" i="19"/>
  <c r="J436" i="19"/>
  <c r="M436" i="19"/>
  <c r="J444" i="19"/>
  <c r="J460" i="19"/>
  <c r="M460" i="19"/>
  <c r="J468" i="19"/>
  <c r="M468" i="19"/>
  <c r="J487" i="19"/>
  <c r="M523" i="19"/>
  <c r="J523" i="19"/>
  <c r="M531" i="19"/>
  <c r="J531" i="19"/>
  <c r="J477" i="19"/>
  <c r="M477" i="19"/>
  <c r="M426" i="19"/>
  <c r="F18" i="2"/>
  <c r="F17" i="2"/>
  <c r="F16" i="2"/>
  <c r="F15" i="2"/>
  <c r="F14" i="2"/>
  <c r="F13" i="2"/>
  <c r="F12" i="2"/>
  <c r="F11" i="2"/>
  <c r="F10" i="2"/>
  <c r="F9" i="2"/>
  <c r="F8" i="2"/>
  <c r="F7" i="2"/>
  <c r="F6" i="2"/>
  <c r="F5" i="2"/>
  <c r="F4" i="2"/>
  <c r="G4532" i="2"/>
  <c r="G4232" i="2"/>
  <c r="G3932" i="2"/>
  <c r="G3632" i="2"/>
  <c r="G3332" i="2"/>
  <c r="G3032" i="2"/>
  <c r="G2732" i="2"/>
  <c r="G2432" i="2"/>
  <c r="G2132" i="2"/>
  <c r="G1832" i="2"/>
  <c r="G1532" i="2"/>
  <c r="G1232" i="2"/>
  <c r="G932" i="2"/>
  <c r="G631" i="2"/>
  <c r="G331" i="2"/>
  <c r="G31" i="2"/>
  <c r="I6" i="15"/>
  <c r="C7" i="16" a="1"/>
  <c r="C7" i="16" s="1"/>
  <c r="C6" i="16"/>
  <c r="E4319" i="2"/>
  <c r="J5" i="16" s="1"/>
  <c r="E3139" i="2"/>
  <c r="F4319" i="2"/>
  <c r="C4319" i="2"/>
  <c r="D5" i="16" s="1" a="1"/>
  <c r="D5" i="16" s="1"/>
  <c r="H4319" i="2"/>
  <c r="L5" i="16" s="1"/>
  <c r="G4319" i="2"/>
  <c r="K5" i="16" s="1"/>
  <c r="D4319" i="2"/>
  <c r="I5" i="16" s="1"/>
  <c r="B4319" i="2"/>
  <c r="G5" i="16" s="1"/>
  <c r="G995" i="2"/>
  <c r="H5" i="24"/>
  <c r="F995" i="2"/>
  <c r="E995" i="2"/>
  <c r="D995" i="2"/>
  <c r="C995" i="2"/>
  <c r="B995" i="2"/>
  <c r="C6" i="15"/>
  <c r="C7" i="15" a="1"/>
  <c r="C7" i="15" s="1"/>
  <c r="K6" i="15"/>
  <c r="J6" i="15"/>
  <c r="H6" i="15"/>
  <c r="G6" i="15"/>
  <c r="D6" i="15"/>
  <c r="J4252" i="2"/>
  <c r="K5" i="15" s="1"/>
  <c r="I4252" i="2"/>
  <c r="J5" i="15"/>
  <c r="G5" i="15" a="1"/>
  <c r="G5" i="15" s="1"/>
  <c r="B3" i="15"/>
  <c r="G4252" i="2"/>
  <c r="H5" i="15" s="1"/>
  <c r="H4255" i="2"/>
  <c r="E4255" i="2"/>
  <c r="F6" i="16" s="1"/>
  <c r="D4255" i="2"/>
  <c r="E6" i="16" s="1"/>
  <c r="H4252" i="2"/>
  <c r="I5" i="15" s="1"/>
  <c r="E4252" i="2"/>
  <c r="F5" i="16" s="1"/>
  <c r="D4252" i="2"/>
  <c r="E5" i="16" s="1"/>
  <c r="I955" i="2"/>
  <c r="F955" i="2"/>
  <c r="I952" i="2"/>
  <c r="E5" i="23" s="1"/>
  <c r="E955" i="2"/>
  <c r="B955" i="2"/>
  <c r="F952" i="2"/>
  <c r="E952" i="2"/>
  <c r="B4252" i="2"/>
  <c r="C5" i="15"/>
  <c r="C5" i="16"/>
  <c r="E5" i="15"/>
  <c r="F5" i="15"/>
  <c r="E6" i="15"/>
  <c r="F6" i="15"/>
  <c r="K1852" i="2"/>
  <c r="N607" i="12"/>
  <c r="N606" i="12"/>
  <c r="N605" i="12"/>
  <c r="N604" i="12"/>
  <c r="N603" i="12"/>
  <c r="N602" i="12"/>
  <c r="N601" i="12"/>
  <c r="N600" i="12"/>
  <c r="N599" i="12"/>
  <c r="N598" i="12"/>
  <c r="N597" i="12"/>
  <c r="N596" i="12"/>
  <c r="N595" i="12"/>
  <c r="N594" i="12"/>
  <c r="N593" i="12"/>
  <c r="N592" i="12"/>
  <c r="N591" i="12"/>
  <c r="N590" i="12"/>
  <c r="N589" i="12"/>
  <c r="N588" i="12"/>
  <c r="N587" i="12"/>
  <c r="N586" i="12"/>
  <c r="N585" i="12"/>
  <c r="N584" i="12"/>
  <c r="N583" i="12"/>
  <c r="N582" i="12"/>
  <c r="N581" i="12"/>
  <c r="N580" i="12"/>
  <c r="N579" i="12"/>
  <c r="N578" i="12"/>
  <c r="N577" i="12"/>
  <c r="N576" i="12"/>
  <c r="N575" i="12"/>
  <c r="N574" i="12"/>
  <c r="N573" i="12"/>
  <c r="N572" i="12"/>
  <c r="N571" i="12"/>
  <c r="N570" i="12"/>
  <c r="N569" i="12"/>
  <c r="N568" i="12"/>
  <c r="N567" i="12"/>
  <c r="N566" i="12"/>
  <c r="N565" i="12"/>
  <c r="N564" i="12"/>
  <c r="N563" i="12"/>
  <c r="N562" i="12"/>
  <c r="N561" i="12"/>
  <c r="N560" i="12"/>
  <c r="N559" i="12"/>
  <c r="N558" i="12"/>
  <c r="N557" i="12"/>
  <c r="N556" i="12"/>
  <c r="N555" i="12"/>
  <c r="N554" i="12"/>
  <c r="N553" i="12"/>
  <c r="N552" i="12"/>
  <c r="N551" i="12"/>
  <c r="N550" i="12"/>
  <c r="N549" i="12"/>
  <c r="N548" i="12"/>
  <c r="N547" i="12"/>
  <c r="N546" i="12"/>
  <c r="N545" i="12"/>
  <c r="N544" i="12"/>
  <c r="N543" i="12"/>
  <c r="N542" i="12"/>
  <c r="N541" i="12"/>
  <c r="N540" i="12"/>
  <c r="N539" i="12"/>
  <c r="N538" i="12"/>
  <c r="N537" i="12"/>
  <c r="N536" i="12"/>
  <c r="N535" i="12"/>
  <c r="N534" i="12"/>
  <c r="N533" i="12"/>
  <c r="N532" i="12"/>
  <c r="N531" i="12"/>
  <c r="N530" i="12"/>
  <c r="N529" i="12"/>
  <c r="N528" i="12"/>
  <c r="N527" i="12"/>
  <c r="N526" i="12"/>
  <c r="N525" i="12"/>
  <c r="N524" i="12"/>
  <c r="N523" i="12"/>
  <c r="N522" i="12"/>
  <c r="N521" i="12"/>
  <c r="N520" i="12"/>
  <c r="N519" i="12"/>
  <c r="N518" i="12"/>
  <c r="N517" i="12"/>
  <c r="N516" i="12"/>
  <c r="N515" i="12"/>
  <c r="N514" i="12"/>
  <c r="N513" i="12"/>
  <c r="N512" i="12"/>
  <c r="N511" i="12"/>
  <c r="N510" i="12"/>
  <c r="N509" i="12"/>
  <c r="N508" i="12"/>
  <c r="N507" i="12"/>
  <c r="N506" i="12"/>
  <c r="N505" i="12"/>
  <c r="N504" i="12"/>
  <c r="N503" i="12"/>
  <c r="N502" i="12"/>
  <c r="N501" i="12"/>
  <c r="N500" i="12"/>
  <c r="N499" i="12"/>
  <c r="N498" i="12"/>
  <c r="N497" i="12"/>
  <c r="N496" i="12"/>
  <c r="N495" i="12"/>
  <c r="N494" i="12"/>
  <c r="N493" i="12"/>
  <c r="N492" i="12"/>
  <c r="N491" i="12"/>
  <c r="N490" i="12"/>
  <c r="N489" i="12"/>
  <c r="N488" i="12"/>
  <c r="N487" i="12"/>
  <c r="N486" i="12"/>
  <c r="N485" i="12"/>
  <c r="N484" i="12"/>
  <c r="N483" i="12"/>
  <c r="N482" i="12"/>
  <c r="N481" i="12"/>
  <c r="N480" i="12"/>
  <c r="N479" i="12"/>
  <c r="N478" i="12"/>
  <c r="N477" i="12"/>
  <c r="N476" i="12"/>
  <c r="N475" i="12"/>
  <c r="N474" i="12"/>
  <c r="N473" i="12"/>
  <c r="N472" i="12"/>
  <c r="N471" i="12"/>
  <c r="N470" i="12"/>
  <c r="N469" i="12"/>
  <c r="N468" i="12"/>
  <c r="N467" i="12"/>
  <c r="N466" i="12"/>
  <c r="N465" i="12"/>
  <c r="N464" i="12"/>
  <c r="N463" i="12"/>
  <c r="N462" i="12"/>
  <c r="N461" i="12"/>
  <c r="N460" i="12"/>
  <c r="N459" i="12"/>
  <c r="N458" i="12"/>
  <c r="N457" i="12"/>
  <c r="N456" i="12"/>
  <c r="N455" i="12"/>
  <c r="N454" i="12"/>
  <c r="N453" i="12"/>
  <c r="N452" i="12"/>
  <c r="N451" i="12"/>
  <c r="N450" i="12"/>
  <c r="N449" i="12"/>
  <c r="N448" i="12"/>
  <c r="N447" i="12"/>
  <c r="N446" i="12"/>
  <c r="N445" i="12"/>
  <c r="N444" i="12"/>
  <c r="N443" i="12"/>
  <c r="N442" i="12"/>
  <c r="N441" i="12"/>
  <c r="N440" i="12"/>
  <c r="N439" i="12"/>
  <c r="N438" i="12"/>
  <c r="N437" i="12"/>
  <c r="N436" i="12"/>
  <c r="N435" i="12"/>
  <c r="N434" i="12"/>
  <c r="N433" i="12"/>
  <c r="N432" i="12"/>
  <c r="N431" i="12"/>
  <c r="N430" i="12"/>
  <c r="N429" i="12"/>
  <c r="N428" i="12"/>
  <c r="N427" i="12"/>
  <c r="N426" i="12"/>
  <c r="N425" i="12"/>
  <c r="N424" i="12"/>
  <c r="N423" i="12"/>
  <c r="N422" i="12"/>
  <c r="N421" i="12"/>
  <c r="N420" i="12"/>
  <c r="N419" i="12"/>
  <c r="N418" i="12"/>
  <c r="N417" i="12"/>
  <c r="N416" i="12"/>
  <c r="N415" i="12"/>
  <c r="N414" i="12"/>
  <c r="N413" i="12"/>
  <c r="N412" i="12"/>
  <c r="N411" i="12"/>
  <c r="N410" i="12"/>
  <c r="N409" i="12"/>
  <c r="N408" i="12"/>
  <c r="N407" i="12"/>
  <c r="N406" i="12"/>
  <c r="N405" i="12"/>
  <c r="N404" i="12"/>
  <c r="N403" i="12"/>
  <c r="N402" i="12"/>
  <c r="N401" i="12"/>
  <c r="N400" i="12"/>
  <c r="N399" i="12"/>
  <c r="N398" i="12"/>
  <c r="N397" i="12"/>
  <c r="N396" i="12"/>
  <c r="N395" i="12"/>
  <c r="N394" i="12"/>
  <c r="N393" i="12"/>
  <c r="N392" i="12"/>
  <c r="N391" i="12"/>
  <c r="N390" i="12"/>
  <c r="N389" i="12"/>
  <c r="N388" i="12"/>
  <c r="N387" i="12"/>
  <c r="N386" i="12"/>
  <c r="N385" i="12"/>
  <c r="N384" i="12"/>
  <c r="N383" i="12"/>
  <c r="N382" i="12"/>
  <c r="N381" i="12"/>
  <c r="N380" i="12"/>
  <c r="N379" i="12"/>
  <c r="N378" i="12"/>
  <c r="N377" i="12"/>
  <c r="N376" i="12"/>
  <c r="N375" i="12"/>
  <c r="N374" i="12"/>
  <c r="N373" i="12"/>
  <c r="N372" i="12"/>
  <c r="N371" i="12"/>
  <c r="N370" i="12"/>
  <c r="N369" i="12"/>
  <c r="N368" i="12"/>
  <c r="N367" i="12"/>
  <c r="N366" i="12"/>
  <c r="N365" i="12"/>
  <c r="N364" i="12"/>
  <c r="N363" i="12"/>
  <c r="N362" i="12"/>
  <c r="N361" i="12"/>
  <c r="N360" i="12"/>
  <c r="N359" i="12"/>
  <c r="N358" i="12"/>
  <c r="N357" i="12"/>
  <c r="N356" i="12"/>
  <c r="N355" i="12"/>
  <c r="N354" i="12"/>
  <c r="N353" i="12"/>
  <c r="N352" i="12"/>
  <c r="N351" i="12"/>
  <c r="N350" i="12"/>
  <c r="N349" i="12"/>
  <c r="N348" i="12"/>
  <c r="N347" i="12"/>
  <c r="N346" i="12"/>
  <c r="N345" i="12"/>
  <c r="N344" i="12"/>
  <c r="N343" i="12"/>
  <c r="N342" i="12"/>
  <c r="N341" i="12"/>
  <c r="N340" i="12"/>
  <c r="N339" i="12"/>
  <c r="N338" i="12"/>
  <c r="N337" i="12"/>
  <c r="N336" i="12"/>
  <c r="N335" i="12"/>
  <c r="N334" i="12"/>
  <c r="N333" i="12"/>
  <c r="N332" i="12"/>
  <c r="N331" i="12"/>
  <c r="N330" i="12"/>
  <c r="N329" i="12"/>
  <c r="N328" i="12"/>
  <c r="N327" i="12"/>
  <c r="N326" i="12"/>
  <c r="N325" i="12"/>
  <c r="N324" i="12"/>
  <c r="N323" i="12"/>
  <c r="N322" i="12"/>
  <c r="N321" i="12"/>
  <c r="N320" i="12"/>
  <c r="N319" i="12"/>
  <c r="N318" i="12"/>
  <c r="N317" i="12"/>
  <c r="N316" i="12"/>
  <c r="N315" i="12"/>
  <c r="N314" i="12"/>
  <c r="N313" i="12"/>
  <c r="N312" i="12"/>
  <c r="N311" i="12"/>
  <c r="N310" i="12"/>
  <c r="N309" i="12"/>
  <c r="N308" i="12"/>
  <c r="N307" i="12"/>
  <c r="N306" i="12"/>
  <c r="N305" i="12"/>
  <c r="N304" i="12"/>
  <c r="N303" i="12"/>
  <c r="N302" i="12"/>
  <c r="N301" i="12"/>
  <c r="N300" i="12"/>
  <c r="N299" i="12"/>
  <c r="N298" i="12"/>
  <c r="N297" i="12"/>
  <c r="N296" i="12"/>
  <c r="N295" i="12"/>
  <c r="N294" i="12"/>
  <c r="N293" i="12"/>
  <c r="N292" i="12"/>
  <c r="N291" i="12"/>
  <c r="N290" i="12"/>
  <c r="N289" i="12"/>
  <c r="N288" i="12"/>
  <c r="N287" i="12"/>
  <c r="N286" i="12"/>
  <c r="N285" i="12"/>
  <c r="N284" i="12"/>
  <c r="N283" i="12"/>
  <c r="N282" i="12"/>
  <c r="N281" i="12"/>
  <c r="N280" i="12"/>
  <c r="N279" i="12"/>
  <c r="N278" i="12"/>
  <c r="N277" i="12"/>
  <c r="N276" i="12"/>
  <c r="N275" i="12"/>
  <c r="N274" i="12"/>
  <c r="N273" i="12"/>
  <c r="N272" i="12"/>
  <c r="N271" i="12"/>
  <c r="N270" i="12"/>
  <c r="N269" i="12"/>
  <c r="N268" i="12"/>
  <c r="N267" i="12"/>
  <c r="N266" i="12"/>
  <c r="N265" i="12"/>
  <c r="N264" i="12"/>
  <c r="N263" i="12"/>
  <c r="N262" i="12"/>
  <c r="N261" i="12"/>
  <c r="N260" i="12"/>
  <c r="N259" i="12"/>
  <c r="N258" i="12"/>
  <c r="N257" i="12"/>
  <c r="N256" i="12"/>
  <c r="N255" i="12"/>
  <c r="N254" i="12"/>
  <c r="N253" i="12"/>
  <c r="N252" i="12"/>
  <c r="N251" i="12"/>
  <c r="N250" i="12"/>
  <c r="N249" i="12"/>
  <c r="N248" i="12"/>
  <c r="N247" i="12"/>
  <c r="N246" i="12"/>
  <c r="N245" i="12"/>
  <c r="N244" i="12"/>
  <c r="N243" i="12"/>
  <c r="N242" i="12"/>
  <c r="N241" i="12"/>
  <c r="N240" i="12"/>
  <c r="N239" i="12"/>
  <c r="N238" i="12"/>
  <c r="N237" i="12"/>
  <c r="N236" i="12"/>
  <c r="N235" i="12"/>
  <c r="N234" i="12"/>
  <c r="N233" i="12"/>
  <c r="N232" i="12"/>
  <c r="N231" i="12"/>
  <c r="N230" i="12"/>
  <c r="N229" i="12"/>
  <c r="N228" i="12"/>
  <c r="N227" i="12"/>
  <c r="N226" i="12"/>
  <c r="N225" i="12"/>
  <c r="N224" i="12"/>
  <c r="N223" i="12"/>
  <c r="N222" i="12"/>
  <c r="N221" i="12"/>
  <c r="N220" i="12"/>
  <c r="N219" i="12"/>
  <c r="N218" i="12"/>
  <c r="N217" i="12"/>
  <c r="N216" i="12"/>
  <c r="N215" i="12"/>
  <c r="N214" i="12"/>
  <c r="N213" i="12"/>
  <c r="N212" i="12"/>
  <c r="N211" i="12"/>
  <c r="N210" i="12"/>
  <c r="N209" i="12"/>
  <c r="N208" i="12"/>
  <c r="N207" i="12"/>
  <c r="N206" i="12"/>
  <c r="N205" i="12"/>
  <c r="N204" i="12"/>
  <c r="N203" i="12"/>
  <c r="N202" i="12"/>
  <c r="N201" i="12"/>
  <c r="N200"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A360" i="2" a="1"/>
  <c r="A360" i="2" s="1"/>
  <c r="A361" i="2" a="1"/>
  <c r="A361" i="2" s="1"/>
  <c r="A364" i="2" a="1"/>
  <c r="A364" i="2" s="1"/>
  <c r="A366" i="2" a="1"/>
  <c r="A366" i="2" s="1"/>
  <c r="A356" i="2" a="1"/>
  <c r="A356" i="2" s="1"/>
  <c r="A357" i="2" s="1" a="1"/>
  <c r="A357" i="2" s="1"/>
  <c r="E8" i="12"/>
  <c r="C9" i="12"/>
  <c r="E9" i="12"/>
  <c r="F9" i="12"/>
  <c r="N9" i="12"/>
  <c r="C10" i="12"/>
  <c r="D10" i="12"/>
  <c r="E10" i="12"/>
  <c r="F10" i="12"/>
  <c r="G10" i="12"/>
  <c r="H10" i="12"/>
  <c r="I10" i="12"/>
  <c r="C11" i="12"/>
  <c r="D11" i="12"/>
  <c r="E11" i="12"/>
  <c r="F11" i="12"/>
  <c r="G11" i="12"/>
  <c r="H11" i="12"/>
  <c r="I11" i="12"/>
  <c r="C12" i="12"/>
  <c r="D12" i="12"/>
  <c r="H12" i="12"/>
  <c r="E12" i="12"/>
  <c r="F12" i="12"/>
  <c r="G12" i="12"/>
  <c r="I12" i="12"/>
  <c r="O12" i="12" s="1"/>
  <c r="C13" i="12"/>
  <c r="D13" i="12"/>
  <c r="H13" i="12"/>
  <c r="E13" i="12"/>
  <c r="F13" i="12"/>
  <c r="G13" i="12"/>
  <c r="C14" i="12"/>
  <c r="D14" i="12"/>
  <c r="H14" i="12"/>
  <c r="E14" i="12"/>
  <c r="F14" i="12"/>
  <c r="G14" i="12"/>
  <c r="C15" i="12"/>
  <c r="D15" i="12"/>
  <c r="E15" i="12"/>
  <c r="F15" i="12"/>
  <c r="G15" i="12"/>
  <c r="C16" i="12"/>
  <c r="D16" i="12"/>
  <c r="E16" i="12"/>
  <c r="F16" i="12"/>
  <c r="G16" i="12"/>
  <c r="H16" i="12"/>
  <c r="I16" i="12"/>
  <c r="L16" i="12" s="1"/>
  <c r="C17" i="12"/>
  <c r="D17" i="12"/>
  <c r="E17" i="12"/>
  <c r="F17" i="12"/>
  <c r="G17" i="12"/>
  <c r="H17" i="12"/>
  <c r="I17" i="12"/>
  <c r="C18" i="12"/>
  <c r="D18" i="12"/>
  <c r="H18" i="12"/>
  <c r="E18" i="12"/>
  <c r="F18" i="12"/>
  <c r="G18" i="12"/>
  <c r="I18" i="12"/>
  <c r="C19" i="12"/>
  <c r="D19" i="12"/>
  <c r="H19" i="12"/>
  <c r="E19" i="12"/>
  <c r="F19" i="12"/>
  <c r="G19" i="12"/>
  <c r="C20" i="12"/>
  <c r="D20" i="12"/>
  <c r="H20" i="12"/>
  <c r="E20" i="12"/>
  <c r="F20" i="12"/>
  <c r="G20" i="12"/>
  <c r="C21" i="12"/>
  <c r="D21" i="12"/>
  <c r="E21" i="12"/>
  <c r="F21" i="12"/>
  <c r="G21" i="12"/>
  <c r="C22" i="12"/>
  <c r="D22" i="12"/>
  <c r="E22" i="12"/>
  <c r="F22" i="12"/>
  <c r="G22" i="12"/>
  <c r="H22" i="12"/>
  <c r="I22" i="12"/>
  <c r="L22" i="12"/>
  <c r="C23" i="12"/>
  <c r="D23" i="12"/>
  <c r="E23" i="12"/>
  <c r="F23" i="12"/>
  <c r="G23" i="12"/>
  <c r="H23" i="12"/>
  <c r="I23" i="12"/>
  <c r="C24" i="12"/>
  <c r="D24" i="12"/>
  <c r="H24" i="12"/>
  <c r="E24" i="12"/>
  <c r="F24" i="12"/>
  <c r="G24" i="12"/>
  <c r="I24" i="12"/>
  <c r="O24" i="12" s="1"/>
  <c r="C25" i="12"/>
  <c r="D25" i="12"/>
  <c r="H25" i="12"/>
  <c r="E25" i="12"/>
  <c r="F25" i="12"/>
  <c r="G25" i="12"/>
  <c r="C26" i="12"/>
  <c r="D26" i="12"/>
  <c r="H26" i="12"/>
  <c r="E26" i="12"/>
  <c r="F26" i="12"/>
  <c r="G26" i="12"/>
  <c r="C27" i="12"/>
  <c r="D27" i="12"/>
  <c r="E27" i="12"/>
  <c r="F27" i="12"/>
  <c r="G27" i="12"/>
  <c r="C28" i="12"/>
  <c r="D28" i="12"/>
  <c r="E28" i="12"/>
  <c r="F28" i="12"/>
  <c r="G28" i="12"/>
  <c r="H28" i="12"/>
  <c r="I28" i="12"/>
  <c r="C29" i="12"/>
  <c r="D29" i="12"/>
  <c r="E29" i="12"/>
  <c r="F29" i="12"/>
  <c r="G29" i="12"/>
  <c r="H29" i="12"/>
  <c r="I29" i="12"/>
  <c r="C30" i="12"/>
  <c r="D30" i="12"/>
  <c r="H30" i="12"/>
  <c r="E30" i="12"/>
  <c r="F30" i="12"/>
  <c r="G30" i="12"/>
  <c r="I30" i="12"/>
  <c r="O30" i="12" s="1"/>
  <c r="C31" i="12"/>
  <c r="D31" i="12"/>
  <c r="H31" i="12"/>
  <c r="E31" i="12"/>
  <c r="F31" i="12"/>
  <c r="G31" i="12"/>
  <c r="C32" i="12"/>
  <c r="D32" i="12"/>
  <c r="H32" i="12"/>
  <c r="E32" i="12"/>
  <c r="F32" i="12"/>
  <c r="G32" i="12"/>
  <c r="C33" i="12"/>
  <c r="D33" i="12"/>
  <c r="E33" i="12"/>
  <c r="F33" i="12"/>
  <c r="G33" i="12"/>
  <c r="C34" i="12"/>
  <c r="D34" i="12"/>
  <c r="E34" i="12"/>
  <c r="F34" i="12"/>
  <c r="G34" i="12"/>
  <c r="H34" i="12"/>
  <c r="I34" i="12"/>
  <c r="L34" i="12" s="1"/>
  <c r="C35" i="12"/>
  <c r="D35" i="12"/>
  <c r="E35" i="12"/>
  <c r="F35" i="12"/>
  <c r="G35" i="12"/>
  <c r="H35" i="12"/>
  <c r="I35" i="12"/>
  <c r="C36" i="12"/>
  <c r="D36" i="12"/>
  <c r="H36" i="12"/>
  <c r="E36" i="12"/>
  <c r="F36" i="12"/>
  <c r="G36" i="12"/>
  <c r="I36" i="12"/>
  <c r="C37" i="12"/>
  <c r="D37" i="12"/>
  <c r="H37" i="12"/>
  <c r="E37" i="12"/>
  <c r="F37" i="12"/>
  <c r="G37" i="12"/>
  <c r="C38" i="12"/>
  <c r="D38" i="12"/>
  <c r="H38" i="12"/>
  <c r="E38" i="12"/>
  <c r="F38" i="12"/>
  <c r="G38" i="12"/>
  <c r="C39" i="12"/>
  <c r="D39" i="12"/>
  <c r="E39" i="12"/>
  <c r="F39" i="12"/>
  <c r="G39" i="12"/>
  <c r="C40" i="12"/>
  <c r="D40" i="12"/>
  <c r="E40" i="12"/>
  <c r="F40" i="12"/>
  <c r="G40" i="12"/>
  <c r="H40" i="12"/>
  <c r="I40" i="12"/>
  <c r="C41" i="12"/>
  <c r="D41" i="12"/>
  <c r="E41" i="12"/>
  <c r="F41" i="12"/>
  <c r="G41" i="12"/>
  <c r="H41" i="12"/>
  <c r="I41" i="12"/>
  <c r="O41" i="12" s="1"/>
  <c r="C42" i="12"/>
  <c r="D42" i="12"/>
  <c r="H42" i="12"/>
  <c r="E42" i="12"/>
  <c r="F42" i="12"/>
  <c r="G42" i="12"/>
  <c r="I42" i="12"/>
  <c r="L42" i="12" s="1"/>
  <c r="C43" i="12"/>
  <c r="D43" i="12"/>
  <c r="H43" i="12"/>
  <c r="E43" i="12"/>
  <c r="F43" i="12"/>
  <c r="G43" i="12"/>
  <c r="C44" i="12"/>
  <c r="D44" i="12"/>
  <c r="E44" i="12"/>
  <c r="F44" i="12"/>
  <c r="G44" i="12"/>
  <c r="C45" i="12"/>
  <c r="D45" i="12"/>
  <c r="E45" i="12"/>
  <c r="F45" i="12"/>
  <c r="G45" i="12"/>
  <c r="C46" i="12"/>
  <c r="D46" i="12"/>
  <c r="E46" i="12"/>
  <c r="F46" i="12"/>
  <c r="G46" i="12"/>
  <c r="H46" i="12"/>
  <c r="I46" i="12"/>
  <c r="C47" i="12"/>
  <c r="D47" i="12"/>
  <c r="E47" i="12"/>
  <c r="F47" i="12"/>
  <c r="G47" i="12"/>
  <c r="H47" i="12"/>
  <c r="I47" i="12"/>
  <c r="C48" i="12"/>
  <c r="D48" i="12"/>
  <c r="H48" i="12"/>
  <c r="E48" i="12"/>
  <c r="F48" i="12"/>
  <c r="G48" i="12"/>
  <c r="I48" i="12"/>
  <c r="L48" i="12" s="1"/>
  <c r="C49" i="12"/>
  <c r="D49" i="12"/>
  <c r="H49" i="12"/>
  <c r="E49" i="12"/>
  <c r="F49" i="12"/>
  <c r="G49" i="12"/>
  <c r="C50" i="12"/>
  <c r="D50" i="12"/>
  <c r="E50" i="12"/>
  <c r="F50" i="12"/>
  <c r="G50" i="12"/>
  <c r="C51" i="12"/>
  <c r="D51" i="12"/>
  <c r="E51" i="12"/>
  <c r="F51" i="12"/>
  <c r="G51" i="12"/>
  <c r="C52" i="12"/>
  <c r="D52" i="12"/>
  <c r="E52" i="12"/>
  <c r="F52" i="12"/>
  <c r="G52" i="12"/>
  <c r="H52" i="12"/>
  <c r="I52" i="12"/>
  <c r="C53" i="12"/>
  <c r="D53" i="12"/>
  <c r="E53" i="12"/>
  <c r="F53" i="12"/>
  <c r="G53" i="12"/>
  <c r="H53" i="12"/>
  <c r="I53" i="12"/>
  <c r="O53" i="12" s="1"/>
  <c r="C54" i="12"/>
  <c r="D54" i="12"/>
  <c r="H54" i="12"/>
  <c r="E54" i="12"/>
  <c r="F54" i="12"/>
  <c r="G54" i="12"/>
  <c r="I54" i="12"/>
  <c r="C55" i="12"/>
  <c r="D55" i="12"/>
  <c r="H55" i="12"/>
  <c r="E55" i="12"/>
  <c r="F55" i="12"/>
  <c r="G55" i="12"/>
  <c r="C56" i="12"/>
  <c r="D56" i="12"/>
  <c r="E56" i="12"/>
  <c r="F56" i="12"/>
  <c r="G56" i="12"/>
  <c r="C57" i="12"/>
  <c r="D57" i="12"/>
  <c r="E57" i="12"/>
  <c r="F57" i="12"/>
  <c r="G57" i="12"/>
  <c r="C58" i="12"/>
  <c r="D58" i="12"/>
  <c r="E58" i="12"/>
  <c r="F58" i="12"/>
  <c r="G58" i="12"/>
  <c r="H58" i="12"/>
  <c r="I58" i="12"/>
  <c r="C59" i="12"/>
  <c r="D59" i="12"/>
  <c r="E59" i="12"/>
  <c r="F59" i="12"/>
  <c r="G59" i="12"/>
  <c r="H59" i="12"/>
  <c r="I59" i="12"/>
  <c r="O59" i="12" s="1"/>
  <c r="C60" i="12"/>
  <c r="D60" i="12"/>
  <c r="H60" i="12"/>
  <c r="E60" i="12"/>
  <c r="F60" i="12"/>
  <c r="G60" i="12"/>
  <c r="I60" i="12"/>
  <c r="L60" i="12" s="1"/>
  <c r="C61" i="12"/>
  <c r="D61" i="12"/>
  <c r="H61" i="12"/>
  <c r="E61" i="12"/>
  <c r="F61" i="12"/>
  <c r="G61" i="12"/>
  <c r="C62" i="12"/>
  <c r="D62" i="12"/>
  <c r="E62" i="12"/>
  <c r="F62" i="12"/>
  <c r="G62" i="12"/>
  <c r="C63" i="12"/>
  <c r="D63" i="12"/>
  <c r="E63" i="12"/>
  <c r="F63" i="12"/>
  <c r="G63" i="12"/>
  <c r="C64" i="12"/>
  <c r="D64" i="12"/>
  <c r="E64" i="12"/>
  <c r="F64" i="12"/>
  <c r="G64" i="12"/>
  <c r="H64" i="12"/>
  <c r="I64" i="12"/>
  <c r="C65" i="12"/>
  <c r="D65" i="12"/>
  <c r="E65" i="12"/>
  <c r="F65" i="12"/>
  <c r="G65" i="12"/>
  <c r="H65" i="12"/>
  <c r="I65" i="12"/>
  <c r="O65" i="12" s="1"/>
  <c r="C66" i="12"/>
  <c r="D66" i="12"/>
  <c r="H66" i="12"/>
  <c r="E66" i="12"/>
  <c r="F66" i="12"/>
  <c r="G66" i="12"/>
  <c r="I66" i="12"/>
  <c r="L66" i="12" s="1"/>
  <c r="C67" i="12"/>
  <c r="D67" i="12"/>
  <c r="I67" i="12"/>
  <c r="O67" i="12" s="1"/>
  <c r="E67" i="12"/>
  <c r="F67" i="12"/>
  <c r="G67" i="12"/>
  <c r="H67" i="12"/>
  <c r="C68" i="12"/>
  <c r="D68" i="12"/>
  <c r="E68" i="12"/>
  <c r="F68" i="12"/>
  <c r="G68" i="12"/>
  <c r="C69" i="12"/>
  <c r="D69" i="12"/>
  <c r="E69" i="12"/>
  <c r="F69" i="12"/>
  <c r="G69" i="12"/>
  <c r="C70" i="12"/>
  <c r="D70" i="12"/>
  <c r="E70" i="12"/>
  <c r="F70" i="12"/>
  <c r="G70" i="12"/>
  <c r="H70" i="12"/>
  <c r="I70" i="12"/>
  <c r="C71" i="12"/>
  <c r="D71" i="12"/>
  <c r="E71" i="12"/>
  <c r="F71" i="12"/>
  <c r="G71" i="12"/>
  <c r="H71" i="12"/>
  <c r="I71" i="12"/>
  <c r="O71" i="12" s="1"/>
  <c r="C72" i="12"/>
  <c r="D72" i="12"/>
  <c r="H72" i="12"/>
  <c r="E72" i="12"/>
  <c r="F72" i="12"/>
  <c r="G72" i="12"/>
  <c r="I72" i="12"/>
  <c r="C73" i="12"/>
  <c r="D73" i="12"/>
  <c r="I73" i="12"/>
  <c r="L73" i="12" s="1"/>
  <c r="E73" i="12"/>
  <c r="F73" i="12"/>
  <c r="G73" i="12"/>
  <c r="H73" i="12"/>
  <c r="C74" i="12"/>
  <c r="D74" i="12"/>
  <c r="E74" i="12"/>
  <c r="F74" i="12"/>
  <c r="G74" i="12"/>
  <c r="C75" i="12"/>
  <c r="D75" i="12"/>
  <c r="E75" i="12"/>
  <c r="F75" i="12"/>
  <c r="G75" i="12"/>
  <c r="C76" i="12"/>
  <c r="D76" i="12"/>
  <c r="E76" i="12"/>
  <c r="F76" i="12"/>
  <c r="G76" i="12"/>
  <c r="H76" i="12"/>
  <c r="I76" i="12"/>
  <c r="C77" i="12"/>
  <c r="D77" i="12"/>
  <c r="E77" i="12"/>
  <c r="F77" i="12"/>
  <c r="G77" i="12"/>
  <c r="H77" i="12"/>
  <c r="I77" i="12"/>
  <c r="C78" i="12"/>
  <c r="D78" i="12"/>
  <c r="H78" i="12"/>
  <c r="E78" i="12"/>
  <c r="F78" i="12"/>
  <c r="G78" i="12"/>
  <c r="I78" i="12"/>
  <c r="C79" i="12"/>
  <c r="D79" i="12"/>
  <c r="I79" i="12"/>
  <c r="O79" i="12"/>
  <c r="E79" i="12"/>
  <c r="F79" i="12"/>
  <c r="G79" i="12"/>
  <c r="H79" i="12"/>
  <c r="C80" i="12"/>
  <c r="D80" i="12"/>
  <c r="H80" i="12"/>
  <c r="E80" i="12"/>
  <c r="F80" i="12"/>
  <c r="G80" i="12"/>
  <c r="I80" i="12"/>
  <c r="C81" i="12"/>
  <c r="D81" i="12"/>
  <c r="E81" i="12"/>
  <c r="F81" i="12"/>
  <c r="G81" i="12"/>
  <c r="C82" i="12"/>
  <c r="D82" i="12"/>
  <c r="E82" i="12"/>
  <c r="F82" i="12"/>
  <c r="G82" i="12"/>
  <c r="H82" i="12"/>
  <c r="I82" i="12"/>
  <c r="C83" i="12"/>
  <c r="D83" i="12"/>
  <c r="E83" i="12"/>
  <c r="F83" i="12"/>
  <c r="G83" i="12"/>
  <c r="H83" i="12"/>
  <c r="I83" i="12"/>
  <c r="O83" i="12" s="1"/>
  <c r="C84" i="12"/>
  <c r="D84" i="12"/>
  <c r="H84" i="12"/>
  <c r="E84" i="12"/>
  <c r="F84" i="12"/>
  <c r="G84" i="12"/>
  <c r="I84" i="12"/>
  <c r="C85" i="12"/>
  <c r="D85" i="12"/>
  <c r="I85" i="12"/>
  <c r="L85" i="12" s="1"/>
  <c r="E85" i="12"/>
  <c r="F85" i="12"/>
  <c r="G85" i="12"/>
  <c r="H85" i="12"/>
  <c r="C86" i="12"/>
  <c r="D86" i="12"/>
  <c r="H86" i="12"/>
  <c r="E86" i="12"/>
  <c r="F86" i="12"/>
  <c r="G86" i="12"/>
  <c r="I86" i="12"/>
  <c r="C87" i="12"/>
  <c r="D87" i="12"/>
  <c r="E87" i="12"/>
  <c r="F87" i="12"/>
  <c r="G87" i="12"/>
  <c r="C88" i="12"/>
  <c r="D88" i="12"/>
  <c r="E88" i="12"/>
  <c r="F88" i="12"/>
  <c r="G88" i="12"/>
  <c r="H88" i="12"/>
  <c r="I88" i="12"/>
  <c r="C89" i="12"/>
  <c r="D89" i="12"/>
  <c r="E89" i="12"/>
  <c r="F89" i="12"/>
  <c r="G89" i="12"/>
  <c r="H89" i="12"/>
  <c r="I89" i="12"/>
  <c r="O89" i="12" s="1"/>
  <c r="C90" i="12"/>
  <c r="D90" i="12"/>
  <c r="H90" i="12"/>
  <c r="E90" i="12"/>
  <c r="F90" i="12"/>
  <c r="G90" i="12"/>
  <c r="I90" i="12"/>
  <c r="L90" i="12" s="1"/>
  <c r="C91" i="12"/>
  <c r="D91" i="12"/>
  <c r="I91" i="12"/>
  <c r="L91" i="12" s="1"/>
  <c r="E91" i="12"/>
  <c r="F91" i="12"/>
  <c r="G91" i="12"/>
  <c r="H91" i="12"/>
  <c r="C92" i="12"/>
  <c r="D92" i="12"/>
  <c r="H92" i="12"/>
  <c r="E92" i="12"/>
  <c r="F92" i="12"/>
  <c r="G92" i="12"/>
  <c r="I92" i="12"/>
  <c r="C93" i="12"/>
  <c r="D93" i="12"/>
  <c r="E93" i="12"/>
  <c r="F93" i="12"/>
  <c r="G93" i="12"/>
  <c r="C94" i="12"/>
  <c r="D94" i="12"/>
  <c r="E94" i="12"/>
  <c r="F94" i="12"/>
  <c r="G94" i="12"/>
  <c r="H94" i="12"/>
  <c r="I94" i="12"/>
  <c r="C95" i="12"/>
  <c r="D95" i="12"/>
  <c r="E95" i="12"/>
  <c r="F95" i="12"/>
  <c r="G95" i="12"/>
  <c r="H95" i="12"/>
  <c r="I95" i="12"/>
  <c r="O95" i="12" s="1"/>
  <c r="C96" i="12"/>
  <c r="D96" i="12"/>
  <c r="H96" i="12"/>
  <c r="E96" i="12"/>
  <c r="F96" i="12"/>
  <c r="G96" i="12"/>
  <c r="I96" i="12"/>
  <c r="O96" i="12" s="1"/>
  <c r="C97" i="12"/>
  <c r="D97" i="12"/>
  <c r="I97" i="12"/>
  <c r="E97" i="12"/>
  <c r="F97" i="12"/>
  <c r="G97" i="12"/>
  <c r="H97" i="12"/>
  <c r="C98" i="12"/>
  <c r="D98" i="12"/>
  <c r="H98" i="12"/>
  <c r="E98" i="12"/>
  <c r="F98" i="12"/>
  <c r="G98" i="12"/>
  <c r="I98" i="12"/>
  <c r="C99" i="12"/>
  <c r="D99" i="12"/>
  <c r="E99" i="12"/>
  <c r="F99" i="12"/>
  <c r="G99" i="12"/>
  <c r="C100" i="12"/>
  <c r="D100" i="12"/>
  <c r="E100" i="12"/>
  <c r="F100" i="12"/>
  <c r="G100" i="12"/>
  <c r="H100" i="12"/>
  <c r="I100" i="12"/>
  <c r="C101" i="12"/>
  <c r="D101" i="12"/>
  <c r="E101" i="12"/>
  <c r="F101" i="12"/>
  <c r="G101" i="12"/>
  <c r="H101" i="12"/>
  <c r="I101" i="12"/>
  <c r="O101" i="12" s="1"/>
  <c r="C102" i="12"/>
  <c r="D102" i="12"/>
  <c r="H102" i="12"/>
  <c r="E102" i="12"/>
  <c r="F102" i="12"/>
  <c r="G102" i="12"/>
  <c r="I102" i="12"/>
  <c r="L102" i="12" s="1"/>
  <c r="C103" i="12"/>
  <c r="D103" i="12"/>
  <c r="I103" i="12"/>
  <c r="E103" i="12"/>
  <c r="F103" i="12"/>
  <c r="G103" i="12"/>
  <c r="H103" i="12"/>
  <c r="C104" i="12"/>
  <c r="D104" i="12"/>
  <c r="H104" i="12"/>
  <c r="E104" i="12"/>
  <c r="F104" i="12"/>
  <c r="G104" i="12"/>
  <c r="I104" i="12"/>
  <c r="C105" i="12"/>
  <c r="D105" i="12"/>
  <c r="E105" i="12"/>
  <c r="F105" i="12"/>
  <c r="G105" i="12"/>
  <c r="C106" i="12"/>
  <c r="D106" i="12"/>
  <c r="E106" i="12"/>
  <c r="F106" i="12"/>
  <c r="G106" i="12"/>
  <c r="H106" i="12"/>
  <c r="I106" i="12"/>
  <c r="C107" i="12"/>
  <c r="D107" i="12"/>
  <c r="E107" i="12"/>
  <c r="F107" i="12"/>
  <c r="G107" i="12"/>
  <c r="H107" i="12"/>
  <c r="I107" i="12"/>
  <c r="C108" i="12"/>
  <c r="D108" i="12"/>
  <c r="H108" i="12"/>
  <c r="E108" i="12"/>
  <c r="F108" i="12"/>
  <c r="G108" i="12"/>
  <c r="I108" i="12"/>
  <c r="C109" i="12"/>
  <c r="D109" i="12"/>
  <c r="I109" i="12"/>
  <c r="E109" i="12"/>
  <c r="F109" i="12"/>
  <c r="G109" i="12"/>
  <c r="H109" i="12"/>
  <c r="C110" i="12"/>
  <c r="D110" i="12"/>
  <c r="H110" i="12"/>
  <c r="E110" i="12"/>
  <c r="F110" i="12"/>
  <c r="G110" i="12"/>
  <c r="C111" i="12"/>
  <c r="D111" i="12"/>
  <c r="E111" i="12"/>
  <c r="F111" i="12"/>
  <c r="G111" i="12"/>
  <c r="C112" i="12"/>
  <c r="D112" i="12"/>
  <c r="E112" i="12"/>
  <c r="F112" i="12"/>
  <c r="G112" i="12"/>
  <c r="H112" i="12"/>
  <c r="I112" i="12"/>
  <c r="C113" i="12"/>
  <c r="D113" i="12"/>
  <c r="I113" i="12"/>
  <c r="E113" i="12"/>
  <c r="F113" i="12"/>
  <c r="G113" i="12"/>
  <c r="H113" i="12"/>
  <c r="C114" i="12"/>
  <c r="D114" i="12"/>
  <c r="H114" i="12"/>
  <c r="E114" i="12"/>
  <c r="F114" i="12"/>
  <c r="G114" i="12"/>
  <c r="I114" i="12"/>
  <c r="L114" i="12" s="1"/>
  <c r="C115" i="12"/>
  <c r="D115" i="12"/>
  <c r="I115" i="12"/>
  <c r="E115" i="12"/>
  <c r="F115" i="12"/>
  <c r="G115" i="12"/>
  <c r="H115" i="12"/>
  <c r="C116" i="12"/>
  <c r="D116" i="12"/>
  <c r="E116" i="12"/>
  <c r="F116" i="12"/>
  <c r="G116" i="12"/>
  <c r="C117" i="12"/>
  <c r="D117" i="12"/>
  <c r="E117" i="12"/>
  <c r="F117" i="12"/>
  <c r="G117" i="12"/>
  <c r="C118" i="12"/>
  <c r="D118" i="12"/>
  <c r="E118" i="12"/>
  <c r="F118" i="12"/>
  <c r="G118" i="12"/>
  <c r="H118" i="12"/>
  <c r="I118" i="12"/>
  <c r="C119" i="12"/>
  <c r="D119" i="12"/>
  <c r="E119" i="12"/>
  <c r="F119" i="12"/>
  <c r="G119" i="12"/>
  <c r="C120" i="12"/>
  <c r="D120" i="12"/>
  <c r="H120" i="12"/>
  <c r="E120" i="12"/>
  <c r="F120" i="12"/>
  <c r="G120" i="12"/>
  <c r="I120" i="12"/>
  <c r="C121" i="12"/>
  <c r="D121" i="12"/>
  <c r="I121" i="12"/>
  <c r="L121" i="12" s="1"/>
  <c r="E121" i="12"/>
  <c r="F121" i="12"/>
  <c r="G121" i="12"/>
  <c r="H121" i="12"/>
  <c r="C122" i="12"/>
  <c r="D122" i="12"/>
  <c r="H122" i="12"/>
  <c r="E122" i="12"/>
  <c r="F122" i="12"/>
  <c r="G122" i="12"/>
  <c r="C123" i="12"/>
  <c r="D123" i="12"/>
  <c r="E123" i="12"/>
  <c r="F123" i="12"/>
  <c r="G123" i="12"/>
  <c r="C124" i="12"/>
  <c r="D124" i="12"/>
  <c r="E124" i="12"/>
  <c r="F124" i="12"/>
  <c r="G124" i="12"/>
  <c r="H124" i="12"/>
  <c r="I124" i="12"/>
  <c r="C125" i="12"/>
  <c r="D125" i="12"/>
  <c r="E125" i="12"/>
  <c r="F125" i="12"/>
  <c r="G125" i="12"/>
  <c r="C126" i="12"/>
  <c r="D126" i="12"/>
  <c r="H126" i="12"/>
  <c r="E126" i="12"/>
  <c r="F126" i="12"/>
  <c r="G126" i="12"/>
  <c r="I126" i="12"/>
  <c r="L126" i="12" s="1"/>
  <c r="C127" i="12"/>
  <c r="D127" i="12"/>
  <c r="I127" i="12"/>
  <c r="E127" i="12"/>
  <c r="F127" i="12"/>
  <c r="G127" i="12"/>
  <c r="H127" i="12"/>
  <c r="C128" i="12"/>
  <c r="D128" i="12"/>
  <c r="H128" i="12"/>
  <c r="E128" i="12"/>
  <c r="F128" i="12"/>
  <c r="G128" i="12"/>
  <c r="I128" i="12"/>
  <c r="C129" i="12"/>
  <c r="D129" i="12"/>
  <c r="E129" i="12"/>
  <c r="F129" i="12"/>
  <c r="G129" i="12"/>
  <c r="C130" i="12"/>
  <c r="D130" i="12"/>
  <c r="E130" i="12"/>
  <c r="F130" i="12"/>
  <c r="G130" i="12"/>
  <c r="H130" i="12"/>
  <c r="I130" i="12"/>
  <c r="C131" i="12"/>
  <c r="D131" i="12"/>
  <c r="E131" i="12"/>
  <c r="F131" i="12"/>
  <c r="G131" i="12"/>
  <c r="H131" i="12"/>
  <c r="I131" i="12"/>
  <c r="O131" i="12" s="1"/>
  <c r="C132" i="12"/>
  <c r="D132" i="12"/>
  <c r="H132" i="12"/>
  <c r="E132" i="12"/>
  <c r="F132" i="12"/>
  <c r="G132" i="12"/>
  <c r="I132" i="12"/>
  <c r="L132" i="12" s="1"/>
  <c r="C133" i="12"/>
  <c r="D133" i="12"/>
  <c r="I133" i="12"/>
  <c r="E133" i="12"/>
  <c r="F133" i="12"/>
  <c r="G133" i="12"/>
  <c r="H133" i="12"/>
  <c r="C134" i="12"/>
  <c r="D134" i="12"/>
  <c r="H134" i="12"/>
  <c r="E134" i="12"/>
  <c r="F134" i="12"/>
  <c r="G134" i="12"/>
  <c r="I134" i="12"/>
  <c r="C135" i="12"/>
  <c r="D135" i="12"/>
  <c r="E135" i="12"/>
  <c r="F135" i="12"/>
  <c r="G135" i="12"/>
  <c r="C136" i="12"/>
  <c r="D136" i="12"/>
  <c r="E136" i="12"/>
  <c r="F136" i="12"/>
  <c r="G136" i="12"/>
  <c r="H136" i="12"/>
  <c r="I136" i="12"/>
  <c r="C137" i="12"/>
  <c r="D137" i="12"/>
  <c r="E137" i="12"/>
  <c r="F137" i="12"/>
  <c r="G137" i="12"/>
  <c r="H137" i="12"/>
  <c r="I137" i="12"/>
  <c r="O137" i="12" s="1"/>
  <c r="C138" i="12"/>
  <c r="D138" i="12"/>
  <c r="H138" i="12"/>
  <c r="E138" i="12"/>
  <c r="F138" i="12"/>
  <c r="G138" i="12"/>
  <c r="I138" i="12"/>
  <c r="C139" i="12"/>
  <c r="D139" i="12"/>
  <c r="E139" i="12"/>
  <c r="F139" i="12"/>
  <c r="G139" i="12"/>
  <c r="C140" i="12"/>
  <c r="D140" i="12"/>
  <c r="H140" i="12"/>
  <c r="E140" i="12"/>
  <c r="F140" i="12"/>
  <c r="G140" i="12"/>
  <c r="I140" i="12"/>
  <c r="C141" i="12"/>
  <c r="D141" i="12"/>
  <c r="I141" i="12"/>
  <c r="L141" i="12" s="1"/>
  <c r="E141" i="12"/>
  <c r="F141" i="12"/>
  <c r="G141" i="12"/>
  <c r="H141" i="12"/>
  <c r="C142" i="12"/>
  <c r="D142" i="12"/>
  <c r="E142" i="12"/>
  <c r="F142" i="12"/>
  <c r="G142" i="12"/>
  <c r="H142" i="12"/>
  <c r="I142" i="12"/>
  <c r="C143" i="12"/>
  <c r="D143" i="12"/>
  <c r="E143" i="12"/>
  <c r="F143" i="12"/>
  <c r="G143" i="12"/>
  <c r="H143" i="12"/>
  <c r="I143" i="12"/>
  <c r="C144" i="12"/>
  <c r="D144" i="12"/>
  <c r="H144" i="12"/>
  <c r="E144" i="12"/>
  <c r="F144" i="12"/>
  <c r="G144" i="12"/>
  <c r="I144" i="12"/>
  <c r="O144" i="12" s="1"/>
  <c r="C145" i="12"/>
  <c r="D145" i="12"/>
  <c r="I145" i="12"/>
  <c r="E145" i="12"/>
  <c r="F145" i="12"/>
  <c r="G145" i="12"/>
  <c r="H145" i="12"/>
  <c r="C146" i="12"/>
  <c r="D146" i="12"/>
  <c r="E146" i="12"/>
  <c r="F146" i="12"/>
  <c r="G146" i="12"/>
  <c r="C147" i="12"/>
  <c r="D147" i="12"/>
  <c r="I147" i="12"/>
  <c r="O147" i="12" s="1"/>
  <c r="E147" i="12"/>
  <c r="F147" i="12"/>
  <c r="G147" i="12"/>
  <c r="H147" i="12"/>
  <c r="C148" i="12"/>
  <c r="D148" i="12"/>
  <c r="E148" i="12"/>
  <c r="F148" i="12"/>
  <c r="G148" i="12"/>
  <c r="H148" i="12"/>
  <c r="I148" i="12"/>
  <c r="C149" i="12"/>
  <c r="D149" i="12"/>
  <c r="E149" i="12"/>
  <c r="F149" i="12"/>
  <c r="G149" i="12"/>
  <c r="C150" i="12"/>
  <c r="D150" i="12"/>
  <c r="H150" i="12"/>
  <c r="E150" i="12"/>
  <c r="F150" i="12"/>
  <c r="G150" i="12"/>
  <c r="I150" i="12"/>
  <c r="L150" i="12" s="1"/>
  <c r="C151" i="12"/>
  <c r="D151" i="12"/>
  <c r="I151" i="12"/>
  <c r="L151" i="12" s="1"/>
  <c r="E151" i="12"/>
  <c r="F151" i="12"/>
  <c r="G151" i="12"/>
  <c r="H151" i="12"/>
  <c r="C152" i="12"/>
  <c r="D152" i="12"/>
  <c r="H152" i="12"/>
  <c r="E152" i="12"/>
  <c r="F152" i="12"/>
  <c r="G152" i="12"/>
  <c r="I152" i="12"/>
  <c r="C153" i="12"/>
  <c r="D153" i="12"/>
  <c r="E153" i="12"/>
  <c r="F153" i="12"/>
  <c r="G153" i="12"/>
  <c r="C154" i="12"/>
  <c r="D154" i="12"/>
  <c r="E154" i="12"/>
  <c r="F154" i="12"/>
  <c r="G154" i="12"/>
  <c r="H154" i="12"/>
  <c r="I154" i="12"/>
  <c r="C155" i="12"/>
  <c r="D155" i="12"/>
  <c r="E155" i="12"/>
  <c r="F155" i="12"/>
  <c r="G155" i="12"/>
  <c r="H155" i="12"/>
  <c r="I155" i="12"/>
  <c r="L155" i="12"/>
  <c r="C156" i="12"/>
  <c r="D156" i="12"/>
  <c r="H156" i="12"/>
  <c r="E156" i="12"/>
  <c r="F156" i="12"/>
  <c r="G156" i="12"/>
  <c r="I156" i="12"/>
  <c r="L156" i="12"/>
  <c r="C157" i="12"/>
  <c r="D157" i="12"/>
  <c r="E157" i="12"/>
  <c r="F157" i="12"/>
  <c r="G157" i="12"/>
  <c r="C158" i="12"/>
  <c r="D158" i="12"/>
  <c r="H158" i="12"/>
  <c r="E158" i="12"/>
  <c r="F158" i="12"/>
  <c r="G158" i="12"/>
  <c r="I158" i="12"/>
  <c r="C159" i="12"/>
  <c r="D159" i="12"/>
  <c r="I159" i="12"/>
  <c r="L159" i="12"/>
  <c r="E159" i="12"/>
  <c r="F159" i="12"/>
  <c r="G159" i="12"/>
  <c r="H159" i="12"/>
  <c r="C160" i="12"/>
  <c r="D160" i="12"/>
  <c r="E160" i="12"/>
  <c r="F160" i="12"/>
  <c r="G160" i="12"/>
  <c r="H160" i="12"/>
  <c r="I160" i="12"/>
  <c r="C161" i="12"/>
  <c r="D161" i="12"/>
  <c r="E161" i="12"/>
  <c r="F161" i="12"/>
  <c r="G161" i="12"/>
  <c r="H161" i="12"/>
  <c r="I161" i="12"/>
  <c r="C162" i="12"/>
  <c r="D162" i="12"/>
  <c r="H162" i="12"/>
  <c r="E162" i="12"/>
  <c r="F162" i="12"/>
  <c r="G162" i="12"/>
  <c r="I162" i="12"/>
  <c r="O162" i="12" s="1"/>
  <c r="C163" i="12"/>
  <c r="D163" i="12"/>
  <c r="I163" i="12"/>
  <c r="O163" i="12" s="1"/>
  <c r="E163" i="12"/>
  <c r="F163" i="12"/>
  <c r="G163" i="12"/>
  <c r="H163" i="12"/>
  <c r="C164" i="12"/>
  <c r="D164" i="12"/>
  <c r="E164" i="12"/>
  <c r="F164" i="12"/>
  <c r="G164" i="12"/>
  <c r="C165" i="12"/>
  <c r="D165" i="12"/>
  <c r="I165" i="12"/>
  <c r="L165" i="12" s="1"/>
  <c r="E165" i="12"/>
  <c r="F165" i="12"/>
  <c r="G165" i="12"/>
  <c r="H165" i="12"/>
  <c r="C166" i="12"/>
  <c r="D166" i="12"/>
  <c r="E166" i="12"/>
  <c r="F166" i="12"/>
  <c r="G166" i="12"/>
  <c r="H166" i="12"/>
  <c r="I166" i="12"/>
  <c r="C167" i="12"/>
  <c r="D167" i="12"/>
  <c r="E167" i="12"/>
  <c r="F167" i="12"/>
  <c r="G167" i="12"/>
  <c r="C168" i="12"/>
  <c r="D168" i="12"/>
  <c r="H168" i="12"/>
  <c r="E168" i="12"/>
  <c r="F168" i="12"/>
  <c r="G168" i="12"/>
  <c r="I168" i="12"/>
  <c r="L168" i="12" s="1"/>
  <c r="C169" i="12"/>
  <c r="D169" i="12"/>
  <c r="I169" i="12"/>
  <c r="L169" i="12"/>
  <c r="E169" i="12"/>
  <c r="F169" i="12"/>
  <c r="G169" i="12"/>
  <c r="H169" i="12"/>
  <c r="C170" i="12"/>
  <c r="D170" i="12"/>
  <c r="H170" i="12"/>
  <c r="E170" i="12"/>
  <c r="F170" i="12"/>
  <c r="G170" i="12"/>
  <c r="I170" i="12"/>
  <c r="C171" i="12"/>
  <c r="D171" i="12"/>
  <c r="E171" i="12"/>
  <c r="F171" i="12"/>
  <c r="G171" i="12"/>
  <c r="C172" i="12"/>
  <c r="D172" i="12"/>
  <c r="E172" i="12"/>
  <c r="F172" i="12"/>
  <c r="G172" i="12"/>
  <c r="H172" i="12"/>
  <c r="I172" i="12"/>
  <c r="C173" i="12"/>
  <c r="D173" i="12"/>
  <c r="E173" i="12"/>
  <c r="F173" i="12"/>
  <c r="G173" i="12"/>
  <c r="H173" i="12"/>
  <c r="I173" i="12"/>
  <c r="C174" i="12"/>
  <c r="D174" i="12"/>
  <c r="H174" i="12"/>
  <c r="E174" i="12"/>
  <c r="F174" i="12"/>
  <c r="G174" i="12"/>
  <c r="I174" i="12"/>
  <c r="L174" i="12"/>
  <c r="C175" i="12"/>
  <c r="D175" i="12"/>
  <c r="E175" i="12"/>
  <c r="F175" i="12"/>
  <c r="G175" i="12"/>
  <c r="C176" i="12"/>
  <c r="D176" i="12"/>
  <c r="H176" i="12"/>
  <c r="E176" i="12"/>
  <c r="F176" i="12"/>
  <c r="G176" i="12"/>
  <c r="I176" i="12"/>
  <c r="C177" i="12"/>
  <c r="D177" i="12"/>
  <c r="I177" i="12"/>
  <c r="L177" i="12"/>
  <c r="E177" i="12"/>
  <c r="F177" i="12"/>
  <c r="G177" i="12"/>
  <c r="H177" i="12"/>
  <c r="C178" i="12"/>
  <c r="D178" i="12"/>
  <c r="E178" i="12"/>
  <c r="F178" i="12"/>
  <c r="G178" i="12"/>
  <c r="H178" i="12"/>
  <c r="I178" i="12"/>
  <c r="C179" i="12"/>
  <c r="D179" i="12"/>
  <c r="E179" i="12"/>
  <c r="F179" i="12"/>
  <c r="G179" i="12"/>
  <c r="H179" i="12"/>
  <c r="I179" i="12"/>
  <c r="C180" i="12"/>
  <c r="D180" i="12"/>
  <c r="H180" i="12"/>
  <c r="E180" i="12"/>
  <c r="F180" i="12"/>
  <c r="G180" i="12"/>
  <c r="I180" i="12"/>
  <c r="L180" i="12"/>
  <c r="C181" i="12"/>
  <c r="D181" i="12"/>
  <c r="I181" i="12"/>
  <c r="E181" i="12"/>
  <c r="F181" i="12"/>
  <c r="G181" i="12"/>
  <c r="H181" i="12"/>
  <c r="C182" i="12"/>
  <c r="D182" i="12"/>
  <c r="E182" i="12"/>
  <c r="F182" i="12"/>
  <c r="G182" i="12"/>
  <c r="C183" i="12"/>
  <c r="D183" i="12"/>
  <c r="E183" i="12"/>
  <c r="F183" i="12"/>
  <c r="G183" i="12"/>
  <c r="H183" i="12"/>
  <c r="I183" i="12"/>
  <c r="C184" i="12"/>
  <c r="D184" i="12"/>
  <c r="E184" i="12"/>
  <c r="F184" i="12"/>
  <c r="G184" i="12"/>
  <c r="H184" i="12"/>
  <c r="I184" i="12"/>
  <c r="O184" i="12" s="1"/>
  <c r="C185" i="12"/>
  <c r="D185" i="12"/>
  <c r="H185" i="12"/>
  <c r="E185" i="12"/>
  <c r="F185" i="12"/>
  <c r="G185" i="12"/>
  <c r="C186" i="12"/>
  <c r="D186" i="12"/>
  <c r="H186" i="12"/>
  <c r="E186" i="12"/>
  <c r="F186" i="12"/>
  <c r="G186" i="12"/>
  <c r="I186" i="12"/>
  <c r="O186" i="12"/>
  <c r="C187" i="12"/>
  <c r="D187" i="12"/>
  <c r="I187" i="12"/>
  <c r="E187" i="12"/>
  <c r="F187" i="12"/>
  <c r="G187" i="12"/>
  <c r="H187" i="12"/>
  <c r="C188" i="12"/>
  <c r="D188" i="12"/>
  <c r="H188" i="12"/>
  <c r="E188" i="12"/>
  <c r="F188" i="12"/>
  <c r="G188" i="12"/>
  <c r="I188" i="12"/>
  <c r="C189" i="12"/>
  <c r="D189" i="12"/>
  <c r="E189" i="12"/>
  <c r="F189" i="12"/>
  <c r="G189" i="12"/>
  <c r="C190" i="12"/>
  <c r="D190" i="12"/>
  <c r="E190" i="12"/>
  <c r="F190" i="12"/>
  <c r="G190" i="12"/>
  <c r="H190" i="12"/>
  <c r="I190" i="12"/>
  <c r="O190" i="12"/>
  <c r="C191" i="12"/>
  <c r="D191" i="12"/>
  <c r="E191" i="12"/>
  <c r="F191" i="12"/>
  <c r="G191" i="12"/>
  <c r="H191" i="12"/>
  <c r="I191" i="12"/>
  <c r="C192" i="12"/>
  <c r="D192" i="12"/>
  <c r="H192" i="12"/>
  <c r="E192" i="12"/>
  <c r="F192" i="12"/>
  <c r="G192" i="12"/>
  <c r="I192" i="12"/>
  <c r="C193" i="12"/>
  <c r="D193" i="12"/>
  <c r="I193" i="12"/>
  <c r="O193" i="12"/>
  <c r="E193" i="12"/>
  <c r="F193" i="12"/>
  <c r="G193" i="12"/>
  <c r="H193" i="12"/>
  <c r="C194" i="12"/>
  <c r="D194" i="12"/>
  <c r="E194" i="12"/>
  <c r="F194" i="12"/>
  <c r="G194" i="12"/>
  <c r="C195" i="12"/>
  <c r="D195" i="12"/>
  <c r="E195" i="12"/>
  <c r="F195" i="12"/>
  <c r="G195" i="12"/>
  <c r="H195" i="12"/>
  <c r="I195" i="12"/>
  <c r="C196" i="12"/>
  <c r="D196" i="12"/>
  <c r="E196" i="12"/>
  <c r="F196" i="12"/>
  <c r="G196" i="12"/>
  <c r="H196" i="12"/>
  <c r="I196" i="12"/>
  <c r="O196" i="12" s="1"/>
  <c r="C197" i="12"/>
  <c r="D197" i="12"/>
  <c r="H197" i="12"/>
  <c r="E197" i="12"/>
  <c r="F197" i="12"/>
  <c r="G197" i="12"/>
  <c r="I197" i="12"/>
  <c r="L197" i="12" s="1"/>
  <c r="C198" i="12"/>
  <c r="D198" i="12"/>
  <c r="H198" i="12"/>
  <c r="E198" i="12"/>
  <c r="F198" i="12"/>
  <c r="G198" i="12"/>
  <c r="I198" i="12"/>
  <c r="O198" i="12" s="1"/>
  <c r="C199" i="12"/>
  <c r="D199" i="12"/>
  <c r="I199" i="12"/>
  <c r="E199" i="12"/>
  <c r="F199" i="12"/>
  <c r="G199" i="12"/>
  <c r="H199" i="12"/>
  <c r="C200" i="12"/>
  <c r="D200" i="12"/>
  <c r="H200" i="12"/>
  <c r="E200" i="12"/>
  <c r="F200" i="12"/>
  <c r="G200" i="12"/>
  <c r="I200" i="12"/>
  <c r="C201" i="12"/>
  <c r="D201" i="12"/>
  <c r="E201" i="12"/>
  <c r="F201" i="12"/>
  <c r="G201" i="12"/>
  <c r="C202" i="12"/>
  <c r="D202" i="12"/>
  <c r="E202" i="12"/>
  <c r="F202" i="12"/>
  <c r="G202" i="12"/>
  <c r="H202" i="12"/>
  <c r="I202" i="12"/>
  <c r="O202" i="12"/>
  <c r="C203" i="12"/>
  <c r="D203" i="12"/>
  <c r="E203" i="12"/>
  <c r="F203" i="12"/>
  <c r="G203" i="12"/>
  <c r="H203" i="12"/>
  <c r="I203" i="12"/>
  <c r="C204" i="12"/>
  <c r="D204" i="12"/>
  <c r="H204" i="12"/>
  <c r="E204" i="12"/>
  <c r="F204" i="12"/>
  <c r="G204" i="12"/>
  <c r="I204" i="12"/>
  <c r="C205" i="12"/>
  <c r="D205" i="12"/>
  <c r="I205" i="12"/>
  <c r="L205" i="12" s="1"/>
  <c r="E205" i="12"/>
  <c r="F205" i="12"/>
  <c r="G205" i="12"/>
  <c r="H205" i="12"/>
  <c r="C206" i="12"/>
  <c r="D206" i="12"/>
  <c r="E206" i="12"/>
  <c r="F206" i="12"/>
  <c r="G206" i="12"/>
  <c r="C207" i="12"/>
  <c r="D207" i="12"/>
  <c r="I207" i="12"/>
  <c r="E207" i="12"/>
  <c r="F207" i="12"/>
  <c r="G207" i="12"/>
  <c r="H207" i="12"/>
  <c r="C208" i="12"/>
  <c r="D208" i="12"/>
  <c r="E208" i="12"/>
  <c r="F208" i="12"/>
  <c r="G208" i="12"/>
  <c r="H208" i="12"/>
  <c r="I208" i="12"/>
  <c r="O208" i="12" s="1"/>
  <c r="C209" i="12"/>
  <c r="D209" i="12"/>
  <c r="H209" i="12"/>
  <c r="E209" i="12"/>
  <c r="F209" i="12"/>
  <c r="G209" i="12"/>
  <c r="I209" i="12"/>
  <c r="L209" i="12" s="1"/>
  <c r="C210" i="12"/>
  <c r="D210" i="12"/>
  <c r="H210" i="12"/>
  <c r="E210" i="12"/>
  <c r="F210" i="12"/>
  <c r="G210" i="12"/>
  <c r="I210" i="12"/>
  <c r="O210" i="12" s="1"/>
  <c r="C211" i="12"/>
  <c r="D211" i="12"/>
  <c r="I211" i="12"/>
  <c r="E211" i="12"/>
  <c r="F211" i="12"/>
  <c r="G211" i="12"/>
  <c r="H211" i="12"/>
  <c r="C212" i="12"/>
  <c r="D212" i="12"/>
  <c r="H212" i="12"/>
  <c r="E212" i="12"/>
  <c r="F212" i="12"/>
  <c r="G212" i="12"/>
  <c r="I212" i="12"/>
  <c r="C213" i="12"/>
  <c r="D213" i="12"/>
  <c r="E213" i="12"/>
  <c r="F213" i="12"/>
  <c r="G213" i="12"/>
  <c r="C214" i="12"/>
  <c r="D214" i="12"/>
  <c r="E214" i="12"/>
  <c r="F214" i="12"/>
  <c r="G214" i="12"/>
  <c r="H214" i="12"/>
  <c r="I214" i="12"/>
  <c r="O214" i="12" s="1"/>
  <c r="C215" i="12"/>
  <c r="D215" i="12"/>
  <c r="E215" i="12"/>
  <c r="F215" i="12"/>
  <c r="G215" i="12"/>
  <c r="H215" i="12"/>
  <c r="I215" i="12"/>
  <c r="C216" i="12"/>
  <c r="D216" i="12"/>
  <c r="H216" i="12"/>
  <c r="E216" i="12"/>
  <c r="F216" i="12"/>
  <c r="G216" i="12"/>
  <c r="I216" i="12"/>
  <c r="L216" i="12" s="1"/>
  <c r="C217" i="12"/>
  <c r="D217" i="12"/>
  <c r="I217" i="12"/>
  <c r="O217" i="12"/>
  <c r="E217" i="12"/>
  <c r="F217" i="12"/>
  <c r="G217" i="12"/>
  <c r="H217" i="12"/>
  <c r="C218" i="12"/>
  <c r="D218" i="12"/>
  <c r="E218" i="12"/>
  <c r="F218" i="12"/>
  <c r="G218" i="12"/>
  <c r="C219" i="12"/>
  <c r="D219" i="12"/>
  <c r="H219" i="12"/>
  <c r="E219" i="12"/>
  <c r="F219" i="12"/>
  <c r="G219" i="12"/>
  <c r="C220" i="12"/>
  <c r="D220" i="12"/>
  <c r="E220" i="12"/>
  <c r="F220" i="12"/>
  <c r="G220" i="12"/>
  <c r="H220" i="12"/>
  <c r="I220" i="12"/>
  <c r="C221" i="12"/>
  <c r="D221" i="12"/>
  <c r="H221" i="12"/>
  <c r="E221" i="12"/>
  <c r="F221" i="12"/>
  <c r="G221" i="12"/>
  <c r="I221" i="12"/>
  <c r="O221" i="12" s="1"/>
  <c r="C222" i="12"/>
  <c r="D222" i="12"/>
  <c r="H222" i="12"/>
  <c r="E222" i="12"/>
  <c r="F222" i="12"/>
  <c r="G222" i="12"/>
  <c r="I222" i="12"/>
  <c r="L222" i="12" s="1"/>
  <c r="C223" i="12"/>
  <c r="D223" i="12"/>
  <c r="I223" i="12"/>
  <c r="E223" i="12"/>
  <c r="F223" i="12"/>
  <c r="G223" i="12"/>
  <c r="C224" i="12"/>
  <c r="D224" i="12"/>
  <c r="H224" i="12"/>
  <c r="E224" i="12"/>
  <c r="F224" i="12"/>
  <c r="G224" i="12"/>
  <c r="I224" i="12"/>
  <c r="C225" i="12"/>
  <c r="D225" i="12"/>
  <c r="E225" i="12"/>
  <c r="F225" i="12"/>
  <c r="G225" i="12"/>
  <c r="C226" i="12"/>
  <c r="D226" i="12"/>
  <c r="E226" i="12"/>
  <c r="F226" i="12"/>
  <c r="G226" i="12"/>
  <c r="H226" i="12"/>
  <c r="I226" i="12"/>
  <c r="O226" i="12" s="1"/>
  <c r="C227" i="12"/>
  <c r="D227" i="12"/>
  <c r="E227" i="12"/>
  <c r="F227" i="12"/>
  <c r="G227" i="12"/>
  <c r="H227" i="12"/>
  <c r="I227" i="12"/>
  <c r="C228" i="12"/>
  <c r="D228" i="12"/>
  <c r="H228" i="12"/>
  <c r="E228" i="12"/>
  <c r="F228" i="12"/>
  <c r="G228" i="12"/>
  <c r="I228" i="12"/>
  <c r="C229" i="12"/>
  <c r="D229" i="12"/>
  <c r="I229" i="12"/>
  <c r="L229" i="12" s="1"/>
  <c r="E229" i="12"/>
  <c r="F229" i="12"/>
  <c r="G229" i="12"/>
  <c r="H229" i="12"/>
  <c r="C230" i="12"/>
  <c r="D230" i="12"/>
  <c r="E230" i="12"/>
  <c r="F230" i="12"/>
  <c r="G230" i="12"/>
  <c r="C231" i="12"/>
  <c r="D231" i="12"/>
  <c r="H231" i="12"/>
  <c r="E231" i="12"/>
  <c r="F231" i="12"/>
  <c r="G231" i="12"/>
  <c r="C232" i="12"/>
  <c r="D232" i="12"/>
  <c r="E232" i="12"/>
  <c r="F232" i="12"/>
  <c r="G232" i="12"/>
  <c r="H232" i="12"/>
  <c r="I232" i="12"/>
  <c r="C233" i="12"/>
  <c r="D233" i="12"/>
  <c r="E233" i="12"/>
  <c r="F233" i="12"/>
  <c r="G233" i="12"/>
  <c r="H233" i="12"/>
  <c r="I233" i="12"/>
  <c r="O233" i="12" s="1"/>
  <c r="C234" i="12"/>
  <c r="D234" i="12"/>
  <c r="E234" i="12"/>
  <c r="F234" i="12"/>
  <c r="G234" i="12"/>
  <c r="C235" i="12"/>
  <c r="D235" i="12"/>
  <c r="I235" i="12"/>
  <c r="E235" i="12"/>
  <c r="F235" i="12"/>
  <c r="G235" i="12"/>
  <c r="C236" i="12"/>
  <c r="D236" i="12"/>
  <c r="I236" i="12"/>
  <c r="E236" i="12"/>
  <c r="F236" i="12"/>
  <c r="G236" i="12"/>
  <c r="H236" i="12"/>
  <c r="C237" i="12"/>
  <c r="D237" i="12"/>
  <c r="E237" i="12"/>
  <c r="F237" i="12"/>
  <c r="G237" i="12"/>
  <c r="H237" i="12"/>
  <c r="I237" i="12"/>
  <c r="O237" i="12" s="1"/>
  <c r="C238" i="12"/>
  <c r="D238" i="12"/>
  <c r="E238" i="12"/>
  <c r="F238" i="12"/>
  <c r="G238" i="12"/>
  <c r="H238" i="12"/>
  <c r="I238" i="12"/>
  <c r="L238" i="12" s="1"/>
  <c r="C239" i="12"/>
  <c r="D239" i="12"/>
  <c r="E239" i="12"/>
  <c r="F239" i="12"/>
  <c r="G239" i="12"/>
  <c r="C240" i="12"/>
  <c r="D240" i="12"/>
  <c r="H240" i="12"/>
  <c r="E240" i="12"/>
  <c r="F240" i="12"/>
  <c r="G240" i="12"/>
  <c r="I240" i="12"/>
  <c r="C241" i="12"/>
  <c r="D241" i="12"/>
  <c r="I241" i="12"/>
  <c r="O241" i="12" s="1"/>
  <c r="E241" i="12"/>
  <c r="F241" i="12"/>
  <c r="G241" i="12"/>
  <c r="H241" i="12"/>
  <c r="C242" i="12"/>
  <c r="D242" i="12"/>
  <c r="E242" i="12"/>
  <c r="F242" i="12"/>
  <c r="G242" i="12"/>
  <c r="H242" i="12"/>
  <c r="I242" i="12"/>
  <c r="C243" i="12"/>
  <c r="D243" i="12"/>
  <c r="E243" i="12"/>
  <c r="F243" i="12"/>
  <c r="G243" i="12"/>
  <c r="C244" i="12"/>
  <c r="D244" i="12"/>
  <c r="E244" i="12"/>
  <c r="F244" i="12"/>
  <c r="G244" i="12"/>
  <c r="H244" i="12"/>
  <c r="I244" i="12"/>
  <c r="C245" i="12"/>
  <c r="D245" i="12"/>
  <c r="E245" i="12"/>
  <c r="F245" i="12"/>
  <c r="G245" i="12"/>
  <c r="H245" i="12"/>
  <c r="I245" i="12"/>
  <c r="C246" i="12"/>
  <c r="D246" i="12"/>
  <c r="H246" i="12"/>
  <c r="E246" i="12"/>
  <c r="F246" i="12"/>
  <c r="G246" i="12"/>
  <c r="I246" i="12"/>
  <c r="L246" i="12" s="1"/>
  <c r="C247" i="12"/>
  <c r="D247" i="12"/>
  <c r="I247" i="12"/>
  <c r="E247" i="12"/>
  <c r="F247" i="12"/>
  <c r="G247" i="12"/>
  <c r="C248" i="12"/>
  <c r="D248" i="12"/>
  <c r="E248" i="12"/>
  <c r="F248" i="12"/>
  <c r="G248" i="12"/>
  <c r="C249" i="12"/>
  <c r="D249" i="12"/>
  <c r="E249" i="12"/>
  <c r="F249" i="12"/>
  <c r="G249" i="12"/>
  <c r="H249" i="12"/>
  <c r="I249" i="12"/>
  <c r="O249" i="12"/>
  <c r="C250" i="12"/>
  <c r="D250" i="12"/>
  <c r="E250" i="12"/>
  <c r="F250" i="12"/>
  <c r="G250" i="12"/>
  <c r="H250" i="12"/>
  <c r="I250" i="12"/>
  <c r="L250" i="12"/>
  <c r="C251" i="12"/>
  <c r="D251" i="12"/>
  <c r="E251" i="12"/>
  <c r="F251" i="12"/>
  <c r="G251" i="12"/>
  <c r="H251" i="12"/>
  <c r="I251" i="12"/>
  <c r="O251" i="12"/>
  <c r="C252" i="12"/>
  <c r="D252" i="12"/>
  <c r="E252" i="12"/>
  <c r="F252" i="12"/>
  <c r="G252" i="12"/>
  <c r="C253" i="12"/>
  <c r="D253" i="12"/>
  <c r="I253" i="12"/>
  <c r="E253" i="12"/>
  <c r="F253" i="12"/>
  <c r="G253" i="12"/>
  <c r="H253" i="12"/>
  <c r="C254" i="12"/>
  <c r="D254" i="12"/>
  <c r="H254" i="12"/>
  <c r="E254" i="12"/>
  <c r="F254" i="12"/>
  <c r="G254" i="12"/>
  <c r="C255" i="12"/>
  <c r="D255" i="12"/>
  <c r="E255" i="12"/>
  <c r="F255" i="12"/>
  <c r="G255" i="12"/>
  <c r="H255" i="12"/>
  <c r="I255" i="12"/>
  <c r="O255" i="12" s="1"/>
  <c r="C256" i="12"/>
  <c r="D256" i="12"/>
  <c r="E256" i="12"/>
  <c r="F256" i="12"/>
  <c r="G256" i="12"/>
  <c r="H256" i="12"/>
  <c r="I256" i="12"/>
  <c r="L256" i="12" s="1"/>
  <c r="C257" i="12"/>
  <c r="D257" i="12"/>
  <c r="E257" i="12"/>
  <c r="F257" i="12"/>
  <c r="G257" i="12"/>
  <c r="C258" i="12"/>
  <c r="D258" i="12"/>
  <c r="E258" i="12"/>
  <c r="F258" i="12"/>
  <c r="G258" i="12"/>
  <c r="C259" i="12"/>
  <c r="D259" i="12"/>
  <c r="I259" i="12"/>
  <c r="L259" i="12"/>
  <c r="E259" i="12"/>
  <c r="F259" i="12"/>
  <c r="G259" i="12"/>
  <c r="H259" i="12"/>
  <c r="C260" i="12"/>
  <c r="D260" i="12"/>
  <c r="E260" i="12"/>
  <c r="F260" i="12"/>
  <c r="G260" i="12"/>
  <c r="H260" i="12"/>
  <c r="I260" i="12"/>
  <c r="C261" i="12"/>
  <c r="D261" i="12"/>
  <c r="E261" i="12"/>
  <c r="F261" i="12"/>
  <c r="G261" i="12"/>
  <c r="C262" i="12"/>
  <c r="D262" i="12"/>
  <c r="E262" i="12"/>
  <c r="F262" i="12"/>
  <c r="G262" i="12"/>
  <c r="H262" i="12"/>
  <c r="I262" i="12"/>
  <c r="C263" i="12"/>
  <c r="D263" i="12"/>
  <c r="H263" i="12"/>
  <c r="E263" i="12"/>
  <c r="F263" i="12"/>
  <c r="G263" i="12"/>
  <c r="C264" i="12"/>
  <c r="D264" i="12"/>
  <c r="H264" i="12"/>
  <c r="E264" i="12"/>
  <c r="F264" i="12"/>
  <c r="G264" i="12"/>
  <c r="I264" i="12"/>
  <c r="O264" i="12" s="1"/>
  <c r="C265" i="12"/>
  <c r="D265" i="12"/>
  <c r="E265" i="12"/>
  <c r="F265" i="12"/>
  <c r="G265" i="12"/>
  <c r="H265" i="12"/>
  <c r="I265" i="12"/>
  <c r="C266" i="12"/>
  <c r="D266" i="12"/>
  <c r="E266" i="12"/>
  <c r="F266" i="12"/>
  <c r="G266" i="12"/>
  <c r="C267" i="12"/>
  <c r="D267" i="12"/>
  <c r="E267" i="12"/>
  <c r="F267" i="12"/>
  <c r="G267" i="12"/>
  <c r="C268" i="12"/>
  <c r="D268" i="12"/>
  <c r="E268" i="12"/>
  <c r="F268" i="12"/>
  <c r="G268" i="12"/>
  <c r="H268" i="12"/>
  <c r="I268" i="12"/>
  <c r="C269" i="12"/>
  <c r="D269" i="12"/>
  <c r="E269" i="12"/>
  <c r="F269" i="12"/>
  <c r="G269" i="12"/>
  <c r="H269" i="12"/>
  <c r="I269" i="12"/>
  <c r="L269" i="12" s="1"/>
  <c r="C270" i="12"/>
  <c r="D270" i="12"/>
  <c r="E270" i="12"/>
  <c r="F270" i="12"/>
  <c r="G270" i="12"/>
  <c r="H270" i="12"/>
  <c r="I270" i="12"/>
  <c r="O270" i="12" s="1"/>
  <c r="C271" i="12"/>
  <c r="D271" i="12"/>
  <c r="E271" i="12"/>
  <c r="F271" i="12"/>
  <c r="G271" i="12"/>
  <c r="C272" i="12"/>
  <c r="D272" i="12"/>
  <c r="E272" i="12"/>
  <c r="F272" i="12"/>
  <c r="G272" i="12"/>
  <c r="C273" i="12"/>
  <c r="D273" i="12"/>
  <c r="I273" i="12"/>
  <c r="E273" i="12"/>
  <c r="F273" i="12"/>
  <c r="G273" i="12"/>
  <c r="H273" i="12"/>
  <c r="C274" i="12"/>
  <c r="D274" i="12"/>
  <c r="E274" i="12"/>
  <c r="F274" i="12"/>
  <c r="G274" i="12"/>
  <c r="H274" i="12"/>
  <c r="I274" i="12"/>
  <c r="C275" i="12"/>
  <c r="D275" i="12"/>
  <c r="H275" i="12"/>
  <c r="E275" i="12"/>
  <c r="F275" i="12"/>
  <c r="G275" i="12"/>
  <c r="C276" i="12"/>
  <c r="D276" i="12"/>
  <c r="E276" i="12"/>
  <c r="F276" i="12"/>
  <c r="G276" i="12"/>
  <c r="H276" i="12"/>
  <c r="I276" i="12"/>
  <c r="L276" i="12" s="1"/>
  <c r="C277" i="12"/>
  <c r="D277" i="12"/>
  <c r="E277" i="12"/>
  <c r="F277" i="12"/>
  <c r="G277" i="12"/>
  <c r="H277" i="12"/>
  <c r="I277" i="12"/>
  <c r="C278" i="12"/>
  <c r="D278" i="12"/>
  <c r="H278" i="12"/>
  <c r="E278" i="12"/>
  <c r="F278" i="12"/>
  <c r="G278" i="12"/>
  <c r="I278" i="12"/>
  <c r="O278" i="12"/>
  <c r="C279" i="12"/>
  <c r="D279" i="12"/>
  <c r="E279" i="12"/>
  <c r="F279" i="12"/>
  <c r="G279" i="12"/>
  <c r="C280" i="12"/>
  <c r="D280" i="12"/>
  <c r="E280" i="12"/>
  <c r="F280" i="12"/>
  <c r="G280" i="12"/>
  <c r="H280" i="12"/>
  <c r="I280" i="12"/>
  <c r="C281" i="12"/>
  <c r="D281" i="12"/>
  <c r="I281" i="12"/>
  <c r="O281" i="12"/>
  <c r="E281" i="12"/>
  <c r="F281" i="12"/>
  <c r="G281" i="12"/>
  <c r="H281" i="12"/>
  <c r="C282" i="12"/>
  <c r="D282" i="12"/>
  <c r="E282" i="12"/>
  <c r="F282" i="12"/>
  <c r="G282" i="12"/>
  <c r="H282" i="12"/>
  <c r="I282" i="12"/>
  <c r="L282" i="12" s="1"/>
  <c r="C283" i="12"/>
  <c r="D283" i="12"/>
  <c r="H283" i="12"/>
  <c r="E283" i="12"/>
  <c r="F283" i="12"/>
  <c r="G283" i="12"/>
  <c r="C284" i="12"/>
  <c r="D284" i="12"/>
  <c r="E284" i="12"/>
  <c r="F284" i="12"/>
  <c r="G284" i="12"/>
  <c r="C285" i="12"/>
  <c r="D285" i="12"/>
  <c r="I285" i="12"/>
  <c r="L285" i="12" s="1"/>
  <c r="E285" i="12"/>
  <c r="F285" i="12"/>
  <c r="G285" i="12"/>
  <c r="H285" i="12"/>
  <c r="C286" i="12"/>
  <c r="D286" i="12"/>
  <c r="E286" i="12"/>
  <c r="F286" i="12"/>
  <c r="G286" i="12"/>
  <c r="H286" i="12"/>
  <c r="I286" i="12"/>
  <c r="C287" i="12"/>
  <c r="D287" i="12"/>
  <c r="E287" i="12"/>
  <c r="F287" i="12"/>
  <c r="G287" i="12"/>
  <c r="C288" i="12"/>
  <c r="D288" i="12"/>
  <c r="E288" i="12"/>
  <c r="F288" i="12"/>
  <c r="G288" i="12"/>
  <c r="H288" i="12"/>
  <c r="I288" i="12"/>
  <c r="O288" i="12" s="1"/>
  <c r="C289" i="12"/>
  <c r="D289" i="12"/>
  <c r="I289" i="12"/>
  <c r="E289" i="12"/>
  <c r="F289" i="12"/>
  <c r="G289" i="12"/>
  <c r="H289" i="12"/>
  <c r="C290" i="12"/>
  <c r="D290" i="12"/>
  <c r="H290" i="12"/>
  <c r="E290" i="12"/>
  <c r="F290" i="12"/>
  <c r="G290" i="12"/>
  <c r="I290" i="12"/>
  <c r="O290" i="12" s="1"/>
  <c r="C291" i="12"/>
  <c r="D291" i="12"/>
  <c r="I291" i="12"/>
  <c r="E291" i="12"/>
  <c r="F291" i="12"/>
  <c r="G291" i="12"/>
  <c r="H291" i="12"/>
  <c r="C292" i="12"/>
  <c r="D292" i="12"/>
  <c r="E292" i="12"/>
  <c r="F292" i="12"/>
  <c r="G292" i="12"/>
  <c r="H292" i="12"/>
  <c r="I292" i="12"/>
  <c r="C293" i="12"/>
  <c r="D293" i="12"/>
  <c r="E293" i="12"/>
  <c r="F293" i="12"/>
  <c r="G293" i="12"/>
  <c r="H293" i="12"/>
  <c r="I293" i="12"/>
  <c r="C294" i="12"/>
  <c r="D294" i="12"/>
  <c r="E294" i="12"/>
  <c r="F294" i="12"/>
  <c r="G294" i="12"/>
  <c r="H294" i="12"/>
  <c r="I294" i="12"/>
  <c r="L294" i="12" s="1"/>
  <c r="C295" i="12"/>
  <c r="D295" i="12"/>
  <c r="E295" i="12"/>
  <c r="F295" i="12"/>
  <c r="G295" i="12"/>
  <c r="H295" i="12"/>
  <c r="I295" i="12"/>
  <c r="C296" i="12"/>
  <c r="D296" i="12"/>
  <c r="H296" i="12"/>
  <c r="E296" i="12"/>
  <c r="F296" i="12"/>
  <c r="G296" i="12"/>
  <c r="C297" i="12"/>
  <c r="D297" i="12"/>
  <c r="E297" i="12"/>
  <c r="F297" i="12"/>
  <c r="G297" i="12"/>
  <c r="C298" i="12"/>
  <c r="D298" i="12"/>
  <c r="E298" i="12"/>
  <c r="F298" i="12"/>
  <c r="G298" i="12"/>
  <c r="H298" i="12"/>
  <c r="I298" i="12"/>
  <c r="C299" i="12"/>
  <c r="D299" i="12"/>
  <c r="E299" i="12"/>
  <c r="F299" i="12"/>
  <c r="G299" i="12"/>
  <c r="H299" i="12"/>
  <c r="I299" i="12"/>
  <c r="O299" i="12" s="1"/>
  <c r="C300" i="12"/>
  <c r="D300" i="12"/>
  <c r="E300" i="12"/>
  <c r="F300" i="12"/>
  <c r="G300" i="12"/>
  <c r="H300" i="12"/>
  <c r="I300" i="12"/>
  <c r="L300" i="12" s="1"/>
  <c r="C301" i="12"/>
  <c r="D301" i="12"/>
  <c r="H301" i="12"/>
  <c r="E301" i="12"/>
  <c r="F301" i="12"/>
  <c r="G301" i="12"/>
  <c r="C302" i="12"/>
  <c r="D302" i="12"/>
  <c r="H302" i="12"/>
  <c r="E302" i="12"/>
  <c r="F302" i="12"/>
  <c r="G302" i="12"/>
  <c r="I302" i="12"/>
  <c r="C303" i="12"/>
  <c r="D303" i="12"/>
  <c r="I303" i="12"/>
  <c r="E303" i="12"/>
  <c r="F303" i="12"/>
  <c r="G303" i="12"/>
  <c r="H303" i="12"/>
  <c r="C304" i="12"/>
  <c r="D304" i="12"/>
  <c r="E304" i="12"/>
  <c r="F304" i="12"/>
  <c r="G304" i="12"/>
  <c r="H304" i="12"/>
  <c r="I304" i="12"/>
  <c r="C305" i="12"/>
  <c r="D305" i="12"/>
  <c r="E305" i="12"/>
  <c r="F305" i="12"/>
  <c r="G305" i="12"/>
  <c r="C306" i="12"/>
  <c r="D306" i="12"/>
  <c r="E306" i="12"/>
  <c r="F306" i="12"/>
  <c r="G306" i="12"/>
  <c r="H306" i="12"/>
  <c r="I306" i="12"/>
  <c r="C307" i="12"/>
  <c r="D307" i="12"/>
  <c r="I307" i="12"/>
  <c r="O307" i="12" s="1"/>
  <c r="E307" i="12"/>
  <c r="F307" i="12"/>
  <c r="G307" i="12"/>
  <c r="H307" i="12"/>
  <c r="C308" i="12"/>
  <c r="D308" i="12"/>
  <c r="H308" i="12"/>
  <c r="E308" i="12"/>
  <c r="F308" i="12"/>
  <c r="G308" i="12"/>
  <c r="I308" i="12"/>
  <c r="O308" i="12" s="1"/>
  <c r="C309" i="12"/>
  <c r="D309" i="12"/>
  <c r="E309" i="12"/>
  <c r="F309" i="12"/>
  <c r="G309" i="12"/>
  <c r="C310" i="12"/>
  <c r="D310" i="12"/>
  <c r="E310" i="12"/>
  <c r="F310" i="12"/>
  <c r="G310" i="12"/>
  <c r="H310" i="12"/>
  <c r="I310" i="12"/>
  <c r="C311" i="12"/>
  <c r="D311" i="12"/>
  <c r="E311" i="12"/>
  <c r="F311" i="12"/>
  <c r="G311" i="12"/>
  <c r="H311" i="12"/>
  <c r="I311" i="12"/>
  <c r="O311" i="12" s="1"/>
  <c r="C312" i="12"/>
  <c r="D312" i="12"/>
  <c r="E312" i="12"/>
  <c r="F312" i="12"/>
  <c r="G312" i="12"/>
  <c r="H312" i="12"/>
  <c r="I312" i="12"/>
  <c r="C313" i="12"/>
  <c r="D313" i="12"/>
  <c r="E313" i="12"/>
  <c r="F313" i="12"/>
  <c r="G313" i="12"/>
  <c r="C314" i="12"/>
  <c r="D314" i="12"/>
  <c r="H314" i="12"/>
  <c r="E314" i="12"/>
  <c r="F314" i="12"/>
  <c r="G314" i="12"/>
  <c r="C315" i="12"/>
  <c r="D315" i="12"/>
  <c r="I315" i="12"/>
  <c r="L315" i="12" s="1"/>
  <c r="E315" i="12"/>
  <c r="F315" i="12"/>
  <c r="G315" i="12"/>
  <c r="H315" i="12"/>
  <c r="C316" i="12"/>
  <c r="D316" i="12"/>
  <c r="E316" i="12"/>
  <c r="F316" i="12"/>
  <c r="G316" i="12"/>
  <c r="H316" i="12"/>
  <c r="I316" i="12"/>
  <c r="C317" i="12"/>
  <c r="D317" i="12"/>
  <c r="E317" i="12"/>
  <c r="F317" i="12"/>
  <c r="G317" i="12"/>
  <c r="C318" i="12"/>
  <c r="D318" i="12"/>
  <c r="E318" i="12"/>
  <c r="F318" i="12"/>
  <c r="G318" i="12"/>
  <c r="H318" i="12"/>
  <c r="I318" i="12"/>
  <c r="O318" i="12" s="1"/>
  <c r="C319" i="12"/>
  <c r="D319" i="12"/>
  <c r="E319" i="12"/>
  <c r="F319" i="12"/>
  <c r="G319" i="12"/>
  <c r="H319" i="12"/>
  <c r="I319" i="12"/>
  <c r="C320" i="12"/>
  <c r="D320" i="12"/>
  <c r="H320" i="12"/>
  <c r="E320" i="12"/>
  <c r="F320" i="12"/>
  <c r="G320" i="12"/>
  <c r="I320" i="12"/>
  <c r="O320" i="12" s="1"/>
  <c r="C321" i="12"/>
  <c r="D321" i="12"/>
  <c r="I321" i="12"/>
  <c r="L321" i="12" s="1"/>
  <c r="E321" i="12"/>
  <c r="F321" i="12"/>
  <c r="G321" i="12"/>
  <c r="C322" i="12"/>
  <c r="D322" i="12"/>
  <c r="E322" i="12"/>
  <c r="F322" i="12"/>
  <c r="G322" i="12"/>
  <c r="H322" i="12"/>
  <c r="I322" i="12"/>
  <c r="C323" i="12"/>
  <c r="D323" i="12"/>
  <c r="E323" i="12"/>
  <c r="F323" i="12"/>
  <c r="G323" i="12"/>
  <c r="H323" i="12"/>
  <c r="I323" i="12"/>
  <c r="C324" i="12"/>
  <c r="D324" i="12"/>
  <c r="E324" i="12"/>
  <c r="F324" i="12"/>
  <c r="G324" i="12"/>
  <c r="H324" i="12"/>
  <c r="I324" i="12"/>
  <c r="O324" i="12" s="1"/>
  <c r="C325" i="12"/>
  <c r="D325" i="12"/>
  <c r="E325" i="12"/>
  <c r="F325" i="12"/>
  <c r="G325" i="12"/>
  <c r="H325" i="12"/>
  <c r="I325" i="12"/>
  <c r="O325" i="12" s="1"/>
  <c r="C326" i="12"/>
  <c r="D326" i="12"/>
  <c r="E326" i="12"/>
  <c r="F326" i="12"/>
  <c r="G326" i="12"/>
  <c r="C327" i="12"/>
  <c r="D327" i="12"/>
  <c r="I327" i="12"/>
  <c r="E327" i="12"/>
  <c r="F327" i="12"/>
  <c r="G327" i="12"/>
  <c r="H327" i="12"/>
  <c r="C328" i="12"/>
  <c r="D328" i="12"/>
  <c r="E328" i="12"/>
  <c r="F328" i="12"/>
  <c r="G328" i="12"/>
  <c r="H328" i="12"/>
  <c r="I328" i="12"/>
  <c r="C329" i="12"/>
  <c r="D329" i="12"/>
  <c r="H329" i="12"/>
  <c r="E329" i="12"/>
  <c r="F329" i="12"/>
  <c r="G329" i="12"/>
  <c r="C330" i="12"/>
  <c r="D330" i="12"/>
  <c r="E330" i="12"/>
  <c r="F330" i="12"/>
  <c r="G330" i="12"/>
  <c r="H330" i="12"/>
  <c r="I330" i="12"/>
  <c r="L330" i="12" s="1"/>
  <c r="C331" i="12"/>
  <c r="D331" i="12"/>
  <c r="E331" i="12"/>
  <c r="F331" i="12"/>
  <c r="G331" i="12"/>
  <c r="C332" i="12"/>
  <c r="D332" i="12"/>
  <c r="H332" i="12"/>
  <c r="E332" i="12"/>
  <c r="F332" i="12"/>
  <c r="G332" i="12"/>
  <c r="I332" i="12"/>
  <c r="C333" i="12"/>
  <c r="D333" i="12"/>
  <c r="I333" i="12"/>
  <c r="E333" i="12"/>
  <c r="F333" i="12"/>
  <c r="G333" i="12"/>
  <c r="H333" i="12"/>
  <c r="C334" i="12"/>
  <c r="D334" i="12"/>
  <c r="E334" i="12"/>
  <c r="F334" i="12"/>
  <c r="G334" i="12"/>
  <c r="H334" i="12"/>
  <c r="I334" i="12"/>
  <c r="C335" i="12"/>
  <c r="D335" i="12"/>
  <c r="I335" i="12"/>
  <c r="E335" i="12"/>
  <c r="F335" i="12"/>
  <c r="G335" i="12"/>
  <c r="H335" i="12"/>
  <c r="C336" i="12"/>
  <c r="D336" i="12"/>
  <c r="E336" i="12"/>
  <c r="F336" i="12"/>
  <c r="G336" i="12"/>
  <c r="H336" i="12"/>
  <c r="I336" i="12"/>
  <c r="C337" i="12"/>
  <c r="D337" i="12"/>
  <c r="E337" i="12"/>
  <c r="F337" i="12"/>
  <c r="G337" i="12"/>
  <c r="H337" i="12"/>
  <c r="I337" i="12"/>
  <c r="O337" i="12" s="1"/>
  <c r="C338" i="12"/>
  <c r="D338" i="12"/>
  <c r="H338" i="12"/>
  <c r="E338" i="12"/>
  <c r="F338" i="12"/>
  <c r="G338" i="12"/>
  <c r="C339" i="12"/>
  <c r="D339" i="12"/>
  <c r="I339" i="12"/>
  <c r="O339" i="12" s="1"/>
  <c r="E339" i="12"/>
  <c r="F339" i="12"/>
  <c r="G339" i="12"/>
  <c r="C340" i="12"/>
  <c r="D340" i="12"/>
  <c r="E340" i="12"/>
  <c r="F340" i="12"/>
  <c r="G340" i="12"/>
  <c r="H340" i="12"/>
  <c r="I340" i="12"/>
  <c r="C341" i="12"/>
  <c r="D341" i="12"/>
  <c r="E341" i="12"/>
  <c r="F341" i="12"/>
  <c r="G341" i="12"/>
  <c r="H341" i="12"/>
  <c r="I341" i="12"/>
  <c r="L341" i="12"/>
  <c r="C342" i="12"/>
  <c r="D342" i="12"/>
  <c r="E342" i="12"/>
  <c r="F342" i="12"/>
  <c r="G342" i="12"/>
  <c r="H342" i="12"/>
  <c r="I342" i="12"/>
  <c r="O342" i="12"/>
  <c r="C343" i="12"/>
  <c r="D343" i="12"/>
  <c r="E343" i="12"/>
  <c r="F343" i="12"/>
  <c r="G343" i="12"/>
  <c r="C344" i="12"/>
  <c r="D344" i="12"/>
  <c r="E344" i="12"/>
  <c r="F344" i="12"/>
  <c r="G344" i="12"/>
  <c r="C345" i="12"/>
  <c r="D345" i="12"/>
  <c r="I345" i="12"/>
  <c r="O345" i="12" s="1"/>
  <c r="E345" i="12"/>
  <c r="F345" i="12"/>
  <c r="G345" i="12"/>
  <c r="H345" i="12"/>
  <c r="C346" i="12"/>
  <c r="D346" i="12"/>
  <c r="E346" i="12"/>
  <c r="F346" i="12"/>
  <c r="G346" i="12"/>
  <c r="H346" i="12"/>
  <c r="I346" i="12"/>
  <c r="C347" i="12"/>
  <c r="D347" i="12"/>
  <c r="H347" i="12"/>
  <c r="E347" i="12"/>
  <c r="F347" i="12"/>
  <c r="G347" i="12"/>
  <c r="C348" i="12"/>
  <c r="D348" i="12"/>
  <c r="E348" i="12"/>
  <c r="F348" i="12"/>
  <c r="G348" i="12"/>
  <c r="H348" i="12"/>
  <c r="I348" i="12"/>
  <c r="C349" i="12"/>
  <c r="D349" i="12"/>
  <c r="E349" i="12"/>
  <c r="F349" i="12"/>
  <c r="G349" i="12"/>
  <c r="H349" i="12"/>
  <c r="I349" i="12"/>
  <c r="C350" i="12"/>
  <c r="D350" i="12"/>
  <c r="H350" i="12"/>
  <c r="E350" i="12"/>
  <c r="F350" i="12"/>
  <c r="G350" i="12"/>
  <c r="I350" i="12"/>
  <c r="O350" i="12" s="1"/>
  <c r="C351" i="12"/>
  <c r="D351" i="12"/>
  <c r="E351" i="12"/>
  <c r="F351" i="12"/>
  <c r="G351" i="12"/>
  <c r="C352" i="12"/>
  <c r="D352" i="12"/>
  <c r="E352" i="12"/>
  <c r="F352" i="12"/>
  <c r="G352" i="12"/>
  <c r="H352" i="12"/>
  <c r="I352" i="12"/>
  <c r="C353" i="12"/>
  <c r="D353" i="12"/>
  <c r="I353" i="12"/>
  <c r="O353" i="12" s="1"/>
  <c r="E353" i="12"/>
  <c r="F353" i="12"/>
  <c r="G353" i="12"/>
  <c r="H353" i="12"/>
  <c r="C354" i="12"/>
  <c r="D354" i="12"/>
  <c r="E354" i="12"/>
  <c r="F354" i="12"/>
  <c r="G354" i="12"/>
  <c r="H354" i="12"/>
  <c r="I354" i="12"/>
  <c r="L354" i="12" s="1"/>
  <c r="C355" i="12"/>
  <c r="D355" i="12"/>
  <c r="H355" i="12"/>
  <c r="E355" i="12"/>
  <c r="F355" i="12"/>
  <c r="G355" i="12"/>
  <c r="C356" i="12"/>
  <c r="D356" i="12"/>
  <c r="E356" i="12"/>
  <c r="F356" i="12"/>
  <c r="G356" i="12"/>
  <c r="C357" i="12"/>
  <c r="D357" i="12"/>
  <c r="I357" i="12"/>
  <c r="L357" i="12"/>
  <c r="E357" i="12"/>
  <c r="F357" i="12"/>
  <c r="G357" i="12"/>
  <c r="H357" i="12"/>
  <c r="C358" i="12"/>
  <c r="D358" i="12"/>
  <c r="E358" i="12"/>
  <c r="F358" i="12"/>
  <c r="G358" i="12"/>
  <c r="H358" i="12"/>
  <c r="I358" i="12"/>
  <c r="C359" i="12"/>
  <c r="D359" i="12"/>
  <c r="E359" i="12"/>
  <c r="F359" i="12"/>
  <c r="G359" i="12"/>
  <c r="C360" i="12"/>
  <c r="D360" i="12"/>
  <c r="E360" i="12"/>
  <c r="F360" i="12"/>
  <c r="G360" i="12"/>
  <c r="H360" i="12"/>
  <c r="I360" i="12"/>
  <c r="O360" i="12"/>
  <c r="C361" i="12"/>
  <c r="D361" i="12"/>
  <c r="I361" i="12"/>
  <c r="E361" i="12"/>
  <c r="F361" i="12"/>
  <c r="G361" i="12"/>
  <c r="H361" i="12"/>
  <c r="C362" i="12"/>
  <c r="D362" i="12"/>
  <c r="H362" i="12"/>
  <c r="E362" i="12"/>
  <c r="F362" i="12"/>
  <c r="G362" i="12"/>
  <c r="I362" i="12"/>
  <c r="C363" i="12"/>
  <c r="D363" i="12"/>
  <c r="I363" i="12"/>
  <c r="L363" i="12" s="1"/>
  <c r="E363" i="12"/>
  <c r="F363" i="12"/>
  <c r="G363" i="12"/>
  <c r="H363" i="12"/>
  <c r="C364" i="12"/>
  <c r="D364" i="12"/>
  <c r="E364" i="12"/>
  <c r="F364" i="12"/>
  <c r="G364" i="12"/>
  <c r="H364" i="12"/>
  <c r="I364" i="12"/>
  <c r="C365" i="12"/>
  <c r="D365" i="12"/>
  <c r="I365" i="12"/>
  <c r="E365" i="12"/>
  <c r="F365" i="12"/>
  <c r="G365" i="12"/>
  <c r="H365" i="12"/>
  <c r="C366" i="12"/>
  <c r="D366" i="12"/>
  <c r="E366" i="12"/>
  <c r="F366" i="12"/>
  <c r="G366" i="12"/>
  <c r="H366" i="12"/>
  <c r="I366" i="12"/>
  <c r="L366" i="12"/>
  <c r="C367" i="12"/>
  <c r="D367" i="12"/>
  <c r="E367" i="12"/>
  <c r="F367" i="12"/>
  <c r="G367" i="12"/>
  <c r="H367" i="12"/>
  <c r="I367" i="12"/>
  <c r="C368" i="12"/>
  <c r="D368" i="12"/>
  <c r="H368" i="12"/>
  <c r="E368" i="12"/>
  <c r="F368" i="12"/>
  <c r="G368" i="12"/>
  <c r="C369" i="12"/>
  <c r="D369" i="12"/>
  <c r="E369" i="12"/>
  <c r="F369" i="12"/>
  <c r="G369" i="12"/>
  <c r="C370" i="12"/>
  <c r="D370" i="12"/>
  <c r="E370" i="12"/>
  <c r="F370" i="12"/>
  <c r="G370" i="12"/>
  <c r="H370" i="12"/>
  <c r="I370" i="12"/>
  <c r="C371" i="12"/>
  <c r="D371" i="12"/>
  <c r="H371" i="12"/>
  <c r="E371" i="12"/>
  <c r="F371" i="12"/>
  <c r="G371" i="12"/>
  <c r="I371" i="12"/>
  <c r="O371" i="12" s="1"/>
  <c r="C372" i="12"/>
  <c r="D372" i="12"/>
  <c r="E372" i="12"/>
  <c r="F372" i="12"/>
  <c r="G372" i="12"/>
  <c r="H372" i="12"/>
  <c r="I372" i="12"/>
  <c r="L372" i="12" s="1"/>
  <c r="C373" i="12"/>
  <c r="D373" i="12"/>
  <c r="H373" i="12"/>
  <c r="E373" i="12"/>
  <c r="F373" i="12"/>
  <c r="G373" i="12"/>
  <c r="C374" i="12"/>
  <c r="D374" i="12"/>
  <c r="H374" i="12"/>
  <c r="E374" i="12"/>
  <c r="F374" i="12"/>
  <c r="G374" i="12"/>
  <c r="I374" i="12"/>
  <c r="C375" i="12"/>
  <c r="D375" i="12"/>
  <c r="I375" i="12"/>
  <c r="O375" i="12"/>
  <c r="E375" i="12"/>
  <c r="F375" i="12"/>
  <c r="G375" i="12"/>
  <c r="H375" i="12"/>
  <c r="C376" i="12"/>
  <c r="D376" i="12"/>
  <c r="H376" i="12"/>
  <c r="E376" i="12"/>
  <c r="F376" i="12"/>
  <c r="G376" i="12"/>
  <c r="I376" i="12"/>
  <c r="O376" i="12"/>
  <c r="C377" i="12"/>
  <c r="D377" i="12"/>
  <c r="E377" i="12"/>
  <c r="F377" i="12"/>
  <c r="G377" i="12"/>
  <c r="C378" i="12"/>
  <c r="D378" i="12"/>
  <c r="H378" i="12"/>
  <c r="E378" i="12"/>
  <c r="F378" i="12"/>
  <c r="G378" i="12"/>
  <c r="C379" i="12"/>
  <c r="D379" i="12"/>
  <c r="E379" i="12"/>
  <c r="F379" i="12"/>
  <c r="G379" i="12"/>
  <c r="H379" i="12"/>
  <c r="I379" i="12"/>
  <c r="C380" i="12"/>
  <c r="D380" i="12"/>
  <c r="E380" i="12"/>
  <c r="F380" i="12"/>
  <c r="G380" i="12"/>
  <c r="H380" i="12"/>
  <c r="I380" i="12"/>
  <c r="O380" i="12" s="1"/>
  <c r="C381" i="12"/>
  <c r="D381" i="12"/>
  <c r="E381" i="12"/>
  <c r="F381" i="12"/>
  <c r="G381" i="12"/>
  <c r="H381" i="12"/>
  <c r="I381" i="12"/>
  <c r="L381" i="12" s="1"/>
  <c r="C382" i="12"/>
  <c r="D382" i="12"/>
  <c r="H382" i="12"/>
  <c r="E382" i="12"/>
  <c r="F382" i="12"/>
  <c r="G382" i="12"/>
  <c r="I382" i="12"/>
  <c r="O382" i="12" s="1"/>
  <c r="C383" i="12"/>
  <c r="D383" i="12"/>
  <c r="E383" i="12"/>
  <c r="F383" i="12"/>
  <c r="G383" i="12"/>
  <c r="C384" i="12"/>
  <c r="D384" i="12"/>
  <c r="H384" i="12"/>
  <c r="E384" i="12"/>
  <c r="F384" i="12"/>
  <c r="G384" i="12"/>
  <c r="C385" i="12"/>
  <c r="D385" i="12"/>
  <c r="E385" i="12"/>
  <c r="F385" i="12"/>
  <c r="G385" i="12"/>
  <c r="H385" i="12"/>
  <c r="I385" i="12"/>
  <c r="C386" i="12"/>
  <c r="D386" i="12"/>
  <c r="E386" i="12"/>
  <c r="F386" i="12"/>
  <c r="G386" i="12"/>
  <c r="H386" i="12"/>
  <c r="I386" i="12"/>
  <c r="O386" i="12"/>
  <c r="C387" i="12"/>
  <c r="D387" i="12"/>
  <c r="E387" i="12"/>
  <c r="F387" i="12"/>
  <c r="G387" i="12"/>
  <c r="H387" i="12"/>
  <c r="I387" i="12"/>
  <c r="L387" i="12"/>
  <c r="C388" i="12"/>
  <c r="D388" i="12"/>
  <c r="H388" i="12"/>
  <c r="E388" i="12"/>
  <c r="F388" i="12"/>
  <c r="G388" i="12"/>
  <c r="I388" i="12"/>
  <c r="O388" i="12"/>
  <c r="C389" i="12"/>
  <c r="D389" i="12"/>
  <c r="E389" i="12"/>
  <c r="F389" i="12"/>
  <c r="G389" i="12"/>
  <c r="C390" i="12"/>
  <c r="D390" i="12"/>
  <c r="H390" i="12"/>
  <c r="E390" i="12"/>
  <c r="F390" i="12"/>
  <c r="G390" i="12"/>
  <c r="C391" i="12"/>
  <c r="D391" i="12"/>
  <c r="H391" i="12"/>
  <c r="E391" i="12"/>
  <c r="F391" i="12"/>
  <c r="G391" i="12"/>
  <c r="C392" i="12"/>
  <c r="D392" i="12"/>
  <c r="E392" i="12"/>
  <c r="F392" i="12"/>
  <c r="G392" i="12"/>
  <c r="H392" i="12"/>
  <c r="I392" i="12"/>
  <c r="O392" i="12" s="1"/>
  <c r="C393" i="12"/>
  <c r="D393" i="12"/>
  <c r="E393" i="12"/>
  <c r="F393" i="12"/>
  <c r="G393" i="12"/>
  <c r="H393" i="12"/>
  <c r="I393" i="12"/>
  <c r="L393" i="12" s="1"/>
  <c r="C394" i="12"/>
  <c r="D394" i="12"/>
  <c r="H394" i="12"/>
  <c r="E394" i="12"/>
  <c r="F394" i="12"/>
  <c r="G394" i="12"/>
  <c r="I394" i="12"/>
  <c r="O394" i="12" s="1"/>
  <c r="C395" i="12"/>
  <c r="D395" i="12"/>
  <c r="E395" i="12"/>
  <c r="F395" i="12"/>
  <c r="G395" i="12"/>
  <c r="C396" i="12"/>
  <c r="D396" i="12"/>
  <c r="H396" i="12"/>
  <c r="E396" i="12"/>
  <c r="F396" i="12"/>
  <c r="G396" i="12"/>
  <c r="C397" i="12"/>
  <c r="D397" i="12"/>
  <c r="H397" i="12"/>
  <c r="E397" i="12"/>
  <c r="F397" i="12"/>
  <c r="G397" i="12"/>
  <c r="I397" i="12"/>
  <c r="C398" i="12"/>
  <c r="D398" i="12"/>
  <c r="E398" i="12"/>
  <c r="F398" i="12"/>
  <c r="G398" i="12"/>
  <c r="H398" i="12"/>
  <c r="I398" i="12"/>
  <c r="O398" i="12" s="1"/>
  <c r="C399" i="12"/>
  <c r="D399" i="12"/>
  <c r="E399" i="12"/>
  <c r="F399" i="12"/>
  <c r="G399" i="12"/>
  <c r="H399" i="12"/>
  <c r="I399" i="12"/>
  <c r="O399" i="12" s="1"/>
  <c r="C400" i="12"/>
  <c r="D400" i="12"/>
  <c r="E400" i="12"/>
  <c r="F400" i="12"/>
  <c r="G400" i="12"/>
  <c r="H400" i="12"/>
  <c r="I400" i="12"/>
  <c r="O400" i="12" s="1"/>
  <c r="C401" i="12"/>
  <c r="D401" i="12"/>
  <c r="E401" i="12"/>
  <c r="F401" i="12"/>
  <c r="G401" i="12"/>
  <c r="C402" i="12"/>
  <c r="D402" i="12"/>
  <c r="H402" i="12"/>
  <c r="E402" i="12"/>
  <c r="F402" i="12"/>
  <c r="G402" i="12"/>
  <c r="C403" i="12"/>
  <c r="D403" i="12"/>
  <c r="H403" i="12"/>
  <c r="E403" i="12"/>
  <c r="F403" i="12"/>
  <c r="G403" i="12"/>
  <c r="I403" i="12"/>
  <c r="C404" i="12"/>
  <c r="D404" i="12"/>
  <c r="E404" i="12"/>
  <c r="F404" i="12"/>
  <c r="G404" i="12"/>
  <c r="H404" i="12"/>
  <c r="I404" i="12"/>
  <c r="O404" i="12" s="1"/>
  <c r="C405" i="12"/>
  <c r="D405" i="12"/>
  <c r="E405" i="12"/>
  <c r="F405" i="12"/>
  <c r="G405" i="12"/>
  <c r="H405" i="12"/>
  <c r="I405" i="12"/>
  <c r="L405" i="12" s="1"/>
  <c r="C406" i="12"/>
  <c r="D406" i="12"/>
  <c r="E406" i="12"/>
  <c r="F406" i="12"/>
  <c r="G406" i="12"/>
  <c r="H406" i="12"/>
  <c r="I406" i="12"/>
  <c r="C407" i="12"/>
  <c r="D407" i="12"/>
  <c r="E407" i="12"/>
  <c r="F407" i="12"/>
  <c r="G407" i="12"/>
  <c r="C408" i="12"/>
  <c r="D408" i="12"/>
  <c r="H408" i="12"/>
  <c r="E408" i="12"/>
  <c r="F408" i="12"/>
  <c r="G408" i="12"/>
  <c r="C409" i="12"/>
  <c r="D409" i="12"/>
  <c r="I409" i="12"/>
  <c r="E409" i="12"/>
  <c r="F409" i="12"/>
  <c r="G409" i="12"/>
  <c r="H409" i="12"/>
  <c r="C410" i="12"/>
  <c r="D410" i="12"/>
  <c r="E410" i="12"/>
  <c r="F410" i="12"/>
  <c r="G410" i="12"/>
  <c r="H410" i="12"/>
  <c r="I410" i="12"/>
  <c r="O410" i="12" s="1"/>
  <c r="C411" i="12"/>
  <c r="D411" i="12"/>
  <c r="E411" i="12"/>
  <c r="F411" i="12"/>
  <c r="G411" i="12"/>
  <c r="H411" i="12"/>
  <c r="I411" i="12"/>
  <c r="C412" i="12"/>
  <c r="D412" i="12"/>
  <c r="E412" i="12"/>
  <c r="F412" i="12"/>
  <c r="G412" i="12"/>
  <c r="H412" i="12"/>
  <c r="I412" i="12"/>
  <c r="O412" i="12" s="1"/>
  <c r="C413" i="12"/>
  <c r="D413" i="12"/>
  <c r="E413" i="12"/>
  <c r="F413" i="12"/>
  <c r="G413" i="12"/>
  <c r="C414" i="12"/>
  <c r="D414" i="12"/>
  <c r="H414" i="12"/>
  <c r="E414" i="12"/>
  <c r="F414" i="12"/>
  <c r="G414" i="12"/>
  <c r="C415" i="12"/>
  <c r="D415" i="12"/>
  <c r="E415" i="12"/>
  <c r="F415" i="12"/>
  <c r="G415" i="12"/>
  <c r="H415" i="12"/>
  <c r="I415" i="12"/>
  <c r="C416" i="12"/>
  <c r="D416" i="12"/>
  <c r="E416" i="12"/>
  <c r="F416" i="12"/>
  <c r="G416" i="12"/>
  <c r="H416" i="12"/>
  <c r="I416" i="12"/>
  <c r="O416" i="12" s="1"/>
  <c r="C417" i="12"/>
  <c r="D417" i="12"/>
  <c r="E417" i="12"/>
  <c r="F417" i="12"/>
  <c r="G417" i="12"/>
  <c r="H417" i="12"/>
  <c r="I417" i="12"/>
  <c r="L417" i="12" s="1"/>
  <c r="C418" i="12"/>
  <c r="D418" i="12"/>
  <c r="E418" i="12"/>
  <c r="F418" i="12"/>
  <c r="G418" i="12"/>
  <c r="H418" i="12"/>
  <c r="I418" i="12"/>
  <c r="O418" i="12" s="1"/>
  <c r="C419" i="12"/>
  <c r="D419" i="12"/>
  <c r="E419" i="12"/>
  <c r="F419" i="12"/>
  <c r="G419" i="12"/>
  <c r="C420" i="12"/>
  <c r="D420" i="12"/>
  <c r="H420" i="12"/>
  <c r="E420" i="12"/>
  <c r="F420" i="12"/>
  <c r="G420" i="12"/>
  <c r="C421" i="12"/>
  <c r="D421" i="12"/>
  <c r="I421" i="12"/>
  <c r="E421" i="12"/>
  <c r="F421" i="12"/>
  <c r="G421" i="12"/>
  <c r="H421" i="12"/>
  <c r="C422" i="12"/>
  <c r="D422" i="12"/>
  <c r="E422" i="12"/>
  <c r="F422" i="12"/>
  <c r="G422" i="12"/>
  <c r="H422" i="12"/>
  <c r="I422" i="12"/>
  <c r="O422" i="12" s="1"/>
  <c r="C423" i="12"/>
  <c r="D423" i="12"/>
  <c r="E423" i="12"/>
  <c r="F423" i="12"/>
  <c r="G423" i="12"/>
  <c r="H423" i="12"/>
  <c r="I423" i="12"/>
  <c r="O423" i="12"/>
  <c r="C424" i="12"/>
  <c r="D424" i="12"/>
  <c r="E424" i="12"/>
  <c r="F424" i="12"/>
  <c r="G424" i="12"/>
  <c r="H424" i="12"/>
  <c r="I424" i="12"/>
  <c r="O424" i="12"/>
  <c r="C425" i="12"/>
  <c r="D425" i="12"/>
  <c r="E425" i="12"/>
  <c r="F425" i="12"/>
  <c r="G425" i="12"/>
  <c r="C426" i="12"/>
  <c r="D426" i="12"/>
  <c r="H426" i="12"/>
  <c r="E426" i="12"/>
  <c r="F426" i="12"/>
  <c r="G426" i="12"/>
  <c r="C427" i="12"/>
  <c r="D427" i="12"/>
  <c r="E427" i="12"/>
  <c r="F427" i="12"/>
  <c r="G427" i="12"/>
  <c r="H427" i="12"/>
  <c r="I427" i="12"/>
  <c r="C428" i="12"/>
  <c r="D428" i="12"/>
  <c r="E428" i="12"/>
  <c r="F428" i="12"/>
  <c r="G428" i="12"/>
  <c r="H428" i="12"/>
  <c r="I428" i="12"/>
  <c r="O428" i="12" s="1"/>
  <c r="C429" i="12"/>
  <c r="D429" i="12"/>
  <c r="E429" i="12"/>
  <c r="F429" i="12"/>
  <c r="G429" i="12"/>
  <c r="H429" i="12"/>
  <c r="I429" i="12"/>
  <c r="C430" i="12"/>
  <c r="D430" i="12"/>
  <c r="H430" i="12"/>
  <c r="E430" i="12"/>
  <c r="F430" i="12"/>
  <c r="G430" i="12"/>
  <c r="I430" i="12"/>
  <c r="O430" i="12" s="1"/>
  <c r="C431" i="12"/>
  <c r="D431" i="12"/>
  <c r="E431" i="12"/>
  <c r="F431" i="12"/>
  <c r="G431" i="12"/>
  <c r="C432" i="12"/>
  <c r="D432" i="12"/>
  <c r="H432" i="12"/>
  <c r="E432" i="12"/>
  <c r="F432" i="12"/>
  <c r="G432" i="12"/>
  <c r="C433" i="12"/>
  <c r="D433" i="12"/>
  <c r="H433" i="12"/>
  <c r="E433" i="12"/>
  <c r="F433" i="12"/>
  <c r="G433" i="12"/>
  <c r="C434" i="12"/>
  <c r="D434" i="12"/>
  <c r="E434" i="12"/>
  <c r="F434" i="12"/>
  <c r="G434" i="12"/>
  <c r="H434" i="12"/>
  <c r="I434" i="12"/>
  <c r="O434" i="12" s="1"/>
  <c r="C435" i="12"/>
  <c r="D435" i="12"/>
  <c r="E435" i="12"/>
  <c r="F435" i="12"/>
  <c r="G435" i="12"/>
  <c r="H435" i="12"/>
  <c r="I435" i="12"/>
  <c r="L435" i="12" s="1"/>
  <c r="C436" i="12"/>
  <c r="D436" i="12"/>
  <c r="E436" i="12"/>
  <c r="F436" i="12"/>
  <c r="G436" i="12"/>
  <c r="H436" i="12"/>
  <c r="I436" i="12"/>
  <c r="O436" i="12" s="1"/>
  <c r="C437" i="12"/>
  <c r="D437" i="12"/>
  <c r="E437" i="12"/>
  <c r="F437" i="12"/>
  <c r="G437" i="12"/>
  <c r="C438" i="12"/>
  <c r="D438" i="12"/>
  <c r="H438" i="12"/>
  <c r="E438" i="12"/>
  <c r="F438" i="12"/>
  <c r="G438" i="12"/>
  <c r="C439" i="12"/>
  <c r="D439" i="12"/>
  <c r="I439" i="12"/>
  <c r="E439" i="12"/>
  <c r="F439" i="12"/>
  <c r="G439" i="12"/>
  <c r="H439" i="12"/>
  <c r="C440" i="12"/>
  <c r="D440" i="12"/>
  <c r="E440" i="12"/>
  <c r="F440" i="12"/>
  <c r="G440" i="12"/>
  <c r="H440" i="12"/>
  <c r="I440" i="12"/>
  <c r="O440" i="12"/>
  <c r="C441" i="12"/>
  <c r="D441" i="12"/>
  <c r="E441" i="12"/>
  <c r="F441" i="12"/>
  <c r="G441" i="12"/>
  <c r="H441" i="12"/>
  <c r="I441" i="12"/>
  <c r="L441" i="12"/>
  <c r="C442" i="12"/>
  <c r="D442" i="12"/>
  <c r="E442" i="12"/>
  <c r="F442" i="12"/>
  <c r="G442" i="12"/>
  <c r="H442" i="12"/>
  <c r="I442" i="12"/>
  <c r="O442" i="12"/>
  <c r="C443" i="12"/>
  <c r="D443" i="12"/>
  <c r="E443" i="12"/>
  <c r="F443" i="12"/>
  <c r="G443" i="12"/>
  <c r="C444" i="12"/>
  <c r="D444" i="12"/>
  <c r="H444" i="12"/>
  <c r="E444" i="12"/>
  <c r="F444" i="12"/>
  <c r="G444" i="12"/>
  <c r="C445" i="12"/>
  <c r="D445" i="12"/>
  <c r="E445" i="12"/>
  <c r="F445" i="12"/>
  <c r="G445" i="12"/>
  <c r="H445" i="12"/>
  <c r="I445" i="12"/>
  <c r="C446" i="12"/>
  <c r="D446" i="12"/>
  <c r="E446" i="12"/>
  <c r="F446" i="12"/>
  <c r="G446" i="12"/>
  <c r="H446" i="12"/>
  <c r="I446" i="12"/>
  <c r="O446" i="12" s="1"/>
  <c r="C447" i="12"/>
  <c r="D447" i="12"/>
  <c r="E447" i="12"/>
  <c r="F447" i="12"/>
  <c r="G447" i="12"/>
  <c r="H447" i="12"/>
  <c r="I447" i="12"/>
  <c r="L447" i="12" s="1"/>
  <c r="C448" i="12"/>
  <c r="D448" i="12"/>
  <c r="E448" i="12"/>
  <c r="F448" i="12"/>
  <c r="G448" i="12"/>
  <c r="H448" i="12"/>
  <c r="I448" i="12"/>
  <c r="O448" i="12" s="1"/>
  <c r="C449" i="12"/>
  <c r="D449" i="12"/>
  <c r="E449" i="12"/>
  <c r="F449" i="12"/>
  <c r="G449" i="12"/>
  <c r="C450" i="12"/>
  <c r="D450" i="12"/>
  <c r="H450" i="12"/>
  <c r="E450" i="12"/>
  <c r="F450" i="12"/>
  <c r="G450" i="12"/>
  <c r="C451" i="12"/>
  <c r="D451" i="12"/>
  <c r="H451" i="12"/>
  <c r="E451" i="12"/>
  <c r="F451" i="12"/>
  <c r="G451" i="12"/>
  <c r="C452" i="12"/>
  <c r="D452" i="12"/>
  <c r="E452" i="12"/>
  <c r="F452" i="12"/>
  <c r="G452" i="12"/>
  <c r="H452" i="12"/>
  <c r="I452" i="12"/>
  <c r="O452" i="12" s="1"/>
  <c r="C453" i="12"/>
  <c r="D453" i="12"/>
  <c r="E453" i="12"/>
  <c r="F453" i="12"/>
  <c r="G453" i="12"/>
  <c r="H453" i="12"/>
  <c r="I453" i="12"/>
  <c r="C454" i="12"/>
  <c r="D454" i="12"/>
  <c r="H454" i="12"/>
  <c r="E454" i="12"/>
  <c r="F454" i="12"/>
  <c r="G454" i="12"/>
  <c r="I454" i="12"/>
  <c r="O454" i="12" s="1"/>
  <c r="C455" i="12"/>
  <c r="D455" i="12"/>
  <c r="E455" i="12"/>
  <c r="F455" i="12"/>
  <c r="G455" i="12"/>
  <c r="C456" i="12"/>
  <c r="D456" i="12"/>
  <c r="H456" i="12"/>
  <c r="E456" i="12"/>
  <c r="F456" i="12"/>
  <c r="G456" i="12"/>
  <c r="C457" i="12"/>
  <c r="D457" i="12"/>
  <c r="E457" i="12"/>
  <c r="F457" i="12"/>
  <c r="G457" i="12"/>
  <c r="H457" i="12"/>
  <c r="I457" i="12"/>
  <c r="C458" i="12"/>
  <c r="D458" i="12"/>
  <c r="E458" i="12"/>
  <c r="F458" i="12"/>
  <c r="G458" i="12"/>
  <c r="H458" i="12"/>
  <c r="I458" i="12"/>
  <c r="O458" i="12"/>
  <c r="C459" i="12"/>
  <c r="D459" i="12"/>
  <c r="E459" i="12"/>
  <c r="F459" i="12"/>
  <c r="G459" i="12"/>
  <c r="H459" i="12"/>
  <c r="I459" i="12"/>
  <c r="L459" i="12"/>
  <c r="C460" i="12"/>
  <c r="D460" i="12"/>
  <c r="H460" i="12"/>
  <c r="E460" i="12"/>
  <c r="F460" i="12"/>
  <c r="G460" i="12"/>
  <c r="I460" i="12"/>
  <c r="O460" i="12"/>
  <c r="C461" i="12"/>
  <c r="D461" i="12"/>
  <c r="E461" i="12"/>
  <c r="F461" i="12"/>
  <c r="G461" i="12"/>
  <c r="C462" i="12"/>
  <c r="D462" i="12"/>
  <c r="H462" i="12"/>
  <c r="E462" i="12"/>
  <c r="F462" i="12"/>
  <c r="G462" i="12"/>
  <c r="C463" i="12"/>
  <c r="D463" i="12"/>
  <c r="E463" i="12"/>
  <c r="F463" i="12"/>
  <c r="G463" i="12"/>
  <c r="H463" i="12"/>
  <c r="I463" i="12"/>
  <c r="C464" i="12"/>
  <c r="D464" i="12"/>
  <c r="E464" i="12"/>
  <c r="F464" i="12"/>
  <c r="G464" i="12"/>
  <c r="H464" i="12"/>
  <c r="I464" i="12"/>
  <c r="O464" i="12" s="1"/>
  <c r="C465" i="12"/>
  <c r="D465" i="12"/>
  <c r="E465" i="12"/>
  <c r="F465" i="12"/>
  <c r="G465" i="12"/>
  <c r="H465" i="12"/>
  <c r="I465" i="12"/>
  <c r="L465" i="12" s="1"/>
  <c r="C466" i="12"/>
  <c r="D466" i="12"/>
  <c r="H466" i="12"/>
  <c r="E466" i="12"/>
  <c r="F466" i="12"/>
  <c r="G466" i="12"/>
  <c r="I466" i="12"/>
  <c r="O466" i="12" s="1"/>
  <c r="C467" i="12"/>
  <c r="D467" i="12"/>
  <c r="E467" i="12"/>
  <c r="F467" i="12"/>
  <c r="G467" i="12"/>
  <c r="C468" i="12"/>
  <c r="D468" i="12"/>
  <c r="H468" i="12"/>
  <c r="E468" i="12"/>
  <c r="F468" i="12"/>
  <c r="G468" i="12"/>
  <c r="C469" i="12"/>
  <c r="D469" i="12"/>
  <c r="E469" i="12"/>
  <c r="F469" i="12"/>
  <c r="G469" i="12"/>
  <c r="H469" i="12"/>
  <c r="I469" i="12"/>
  <c r="C470" i="12"/>
  <c r="D470" i="12"/>
  <c r="E470" i="12"/>
  <c r="F470" i="12"/>
  <c r="G470" i="12"/>
  <c r="H470" i="12"/>
  <c r="I470" i="12"/>
  <c r="O470" i="12" s="1"/>
  <c r="C471" i="12"/>
  <c r="D471" i="12"/>
  <c r="E471" i="12"/>
  <c r="F471" i="12"/>
  <c r="G471" i="12"/>
  <c r="H471" i="12"/>
  <c r="I471" i="12"/>
  <c r="L471" i="12" s="1"/>
  <c r="C472" i="12"/>
  <c r="D472" i="12"/>
  <c r="H472" i="12"/>
  <c r="E472" i="12"/>
  <c r="F472" i="12"/>
  <c r="G472" i="12"/>
  <c r="I472" i="12"/>
  <c r="O472" i="12" s="1"/>
  <c r="C473" i="12"/>
  <c r="D473" i="12"/>
  <c r="H473" i="12"/>
  <c r="E473" i="12"/>
  <c r="F473" i="12"/>
  <c r="G473" i="12"/>
  <c r="I473" i="12"/>
  <c r="L473" i="12" s="1"/>
  <c r="C474" i="12"/>
  <c r="D474" i="12"/>
  <c r="H474" i="12"/>
  <c r="E474" i="12"/>
  <c r="F474" i="12"/>
  <c r="G474" i="12"/>
  <c r="C475" i="12"/>
  <c r="D475" i="12"/>
  <c r="H475" i="12"/>
  <c r="E475" i="12"/>
  <c r="F475" i="12"/>
  <c r="G475" i="12"/>
  <c r="C476" i="12"/>
  <c r="D476" i="12"/>
  <c r="E476" i="12"/>
  <c r="F476" i="12"/>
  <c r="G476" i="12"/>
  <c r="H476" i="12"/>
  <c r="I476" i="12"/>
  <c r="O476" i="12"/>
  <c r="C477" i="12"/>
  <c r="D477" i="12"/>
  <c r="E477" i="12"/>
  <c r="F477" i="12"/>
  <c r="G477" i="12"/>
  <c r="H477" i="12"/>
  <c r="I477" i="12"/>
  <c r="L477" i="12"/>
  <c r="C478" i="12"/>
  <c r="D478" i="12"/>
  <c r="H478" i="12"/>
  <c r="E478" i="12"/>
  <c r="F478" i="12"/>
  <c r="G478" i="12"/>
  <c r="I478" i="12"/>
  <c r="O478" i="12"/>
  <c r="C479" i="12"/>
  <c r="D479" i="12"/>
  <c r="H479" i="12"/>
  <c r="E479" i="12"/>
  <c r="F479" i="12"/>
  <c r="G479" i="12"/>
  <c r="I479" i="12"/>
  <c r="L479" i="12"/>
  <c r="C480" i="12"/>
  <c r="D480" i="12"/>
  <c r="H480" i="12"/>
  <c r="E480" i="12"/>
  <c r="F480" i="12"/>
  <c r="G480" i="12"/>
  <c r="C481" i="12"/>
  <c r="D481" i="12"/>
  <c r="H481" i="12"/>
  <c r="E481" i="12"/>
  <c r="F481" i="12"/>
  <c r="G481" i="12"/>
  <c r="I481" i="12"/>
  <c r="C482" i="12"/>
  <c r="D482" i="12"/>
  <c r="E482" i="12"/>
  <c r="F482" i="12"/>
  <c r="G482" i="12"/>
  <c r="H482" i="12"/>
  <c r="I482" i="12"/>
  <c r="O482" i="12"/>
  <c r="C483" i="12"/>
  <c r="D483" i="12"/>
  <c r="E483" i="12"/>
  <c r="F483" i="12"/>
  <c r="G483" i="12"/>
  <c r="H483" i="12"/>
  <c r="I483" i="12"/>
  <c r="L483" i="12"/>
  <c r="C484" i="12"/>
  <c r="D484" i="12"/>
  <c r="H484" i="12"/>
  <c r="E484" i="12"/>
  <c r="F484" i="12"/>
  <c r="G484" i="12"/>
  <c r="I484" i="12"/>
  <c r="O484" i="12"/>
  <c r="C485" i="12"/>
  <c r="D485" i="12"/>
  <c r="I485" i="12"/>
  <c r="E485" i="12"/>
  <c r="F485" i="12"/>
  <c r="G485" i="12"/>
  <c r="H485" i="12"/>
  <c r="C486" i="12"/>
  <c r="D486" i="12"/>
  <c r="E486" i="12"/>
  <c r="F486" i="12"/>
  <c r="G486" i="12"/>
  <c r="H486" i="12"/>
  <c r="I486" i="12"/>
  <c r="O486" i="12" s="1"/>
  <c r="C487" i="12"/>
  <c r="D487" i="12"/>
  <c r="I487" i="12"/>
  <c r="E487" i="12"/>
  <c r="F487" i="12"/>
  <c r="G487" i="12"/>
  <c r="H487" i="12"/>
  <c r="C488" i="12"/>
  <c r="D488" i="12"/>
  <c r="E488" i="12"/>
  <c r="F488" i="12"/>
  <c r="G488" i="12"/>
  <c r="H488" i="12"/>
  <c r="I488" i="12"/>
  <c r="O488" i="12" s="1"/>
  <c r="C489" i="12"/>
  <c r="D489" i="12"/>
  <c r="H489" i="12"/>
  <c r="E489" i="12"/>
  <c r="F489" i="12"/>
  <c r="G489" i="12"/>
  <c r="I489" i="12"/>
  <c r="L489" i="12" s="1"/>
  <c r="C490" i="12"/>
  <c r="D490" i="12"/>
  <c r="H490" i="12"/>
  <c r="E490" i="12"/>
  <c r="F490" i="12"/>
  <c r="G490" i="12"/>
  <c r="I490" i="12"/>
  <c r="O490" i="12" s="1"/>
  <c r="C491" i="12"/>
  <c r="D491" i="12"/>
  <c r="I491" i="12"/>
  <c r="E491" i="12"/>
  <c r="F491" i="12"/>
  <c r="G491" i="12"/>
  <c r="H491" i="12"/>
  <c r="C492" i="12"/>
  <c r="D492" i="12"/>
  <c r="E492" i="12"/>
  <c r="F492" i="12"/>
  <c r="G492" i="12"/>
  <c r="H492" i="12"/>
  <c r="I492" i="12"/>
  <c r="O492" i="12" s="1"/>
  <c r="C493" i="12"/>
  <c r="D493" i="12"/>
  <c r="I493" i="12"/>
  <c r="E493" i="12"/>
  <c r="F493" i="12"/>
  <c r="G493" i="12"/>
  <c r="H493" i="12"/>
  <c r="C494" i="12"/>
  <c r="D494" i="12"/>
  <c r="E494" i="12"/>
  <c r="F494" i="12"/>
  <c r="G494" i="12"/>
  <c r="H494" i="12"/>
  <c r="I494" i="12"/>
  <c r="O494" i="12" s="1"/>
  <c r="C495" i="12"/>
  <c r="D495" i="12"/>
  <c r="E495" i="12"/>
  <c r="F495" i="12"/>
  <c r="G495" i="12"/>
  <c r="H495" i="12"/>
  <c r="I495" i="12"/>
  <c r="L495" i="12" s="1"/>
  <c r="C496" i="12"/>
  <c r="D496" i="12"/>
  <c r="H496" i="12"/>
  <c r="E496" i="12"/>
  <c r="F496" i="12"/>
  <c r="G496" i="12"/>
  <c r="I496" i="12"/>
  <c r="O496" i="12" s="1"/>
  <c r="C497" i="12"/>
  <c r="D497" i="12"/>
  <c r="I497" i="12"/>
  <c r="E497" i="12"/>
  <c r="F497" i="12"/>
  <c r="G497" i="12"/>
  <c r="H497" i="12"/>
  <c r="C498" i="12"/>
  <c r="D498" i="12"/>
  <c r="I498" i="12"/>
  <c r="E498" i="12"/>
  <c r="F498" i="12"/>
  <c r="G498" i="12"/>
  <c r="H498" i="12"/>
  <c r="C499" i="12"/>
  <c r="D499" i="12"/>
  <c r="E499" i="12"/>
  <c r="F499" i="12"/>
  <c r="G499" i="12"/>
  <c r="H499" i="12"/>
  <c r="I499" i="12"/>
  <c r="O499" i="12" s="1"/>
  <c r="C500" i="12"/>
  <c r="D500" i="12"/>
  <c r="E500" i="12"/>
  <c r="F500" i="12"/>
  <c r="G500" i="12"/>
  <c r="H500" i="12"/>
  <c r="I500" i="12"/>
  <c r="O500" i="12" s="1"/>
  <c r="C501" i="12"/>
  <c r="D501" i="12"/>
  <c r="I501" i="12"/>
  <c r="E501" i="12"/>
  <c r="F501" i="12"/>
  <c r="G501" i="12"/>
  <c r="H501" i="12"/>
  <c r="C502" i="12"/>
  <c r="D502" i="12"/>
  <c r="H502" i="12"/>
  <c r="E502" i="12"/>
  <c r="F502" i="12"/>
  <c r="G502" i="12"/>
  <c r="I502" i="12"/>
  <c r="O502" i="12" s="1"/>
  <c r="C503" i="12"/>
  <c r="D503" i="12"/>
  <c r="E503" i="12"/>
  <c r="F503" i="12"/>
  <c r="G503" i="12"/>
  <c r="H503" i="12"/>
  <c r="I503" i="12"/>
  <c r="L503" i="12" s="1"/>
  <c r="C504" i="12"/>
  <c r="D504" i="12"/>
  <c r="H504" i="12"/>
  <c r="E504" i="12"/>
  <c r="F504" i="12"/>
  <c r="G504" i="12"/>
  <c r="C505" i="12"/>
  <c r="D505" i="12"/>
  <c r="H505" i="12"/>
  <c r="E505" i="12"/>
  <c r="F505" i="12"/>
  <c r="G505" i="12"/>
  <c r="I505" i="12"/>
  <c r="O505" i="12" s="1"/>
  <c r="C506" i="12"/>
  <c r="D506" i="12"/>
  <c r="E506" i="12"/>
  <c r="F506" i="12"/>
  <c r="G506" i="12"/>
  <c r="H506" i="12"/>
  <c r="I506" i="12"/>
  <c r="O506" i="12" s="1"/>
  <c r="C507" i="12"/>
  <c r="D507" i="12"/>
  <c r="E507" i="12"/>
  <c r="F507" i="12"/>
  <c r="G507" i="12"/>
  <c r="H507" i="12"/>
  <c r="I507" i="12"/>
  <c r="O507" i="12" s="1"/>
  <c r="C508" i="12"/>
  <c r="D508" i="12"/>
  <c r="H508" i="12"/>
  <c r="E508" i="12"/>
  <c r="F508" i="12"/>
  <c r="G508" i="12"/>
  <c r="I508" i="12"/>
  <c r="O508" i="12" s="1"/>
  <c r="C509" i="12"/>
  <c r="D509" i="12"/>
  <c r="H509" i="12"/>
  <c r="E509" i="12"/>
  <c r="F509" i="12"/>
  <c r="G509" i="12"/>
  <c r="I509" i="12"/>
  <c r="L509" i="12" s="1"/>
  <c r="C510" i="12"/>
  <c r="D510" i="12"/>
  <c r="H510" i="12"/>
  <c r="E510" i="12"/>
  <c r="F510" i="12"/>
  <c r="G510" i="12"/>
  <c r="C511" i="12"/>
  <c r="D511" i="12"/>
  <c r="E511" i="12"/>
  <c r="F511" i="12"/>
  <c r="G511" i="12"/>
  <c r="H511" i="12"/>
  <c r="I511" i="12"/>
  <c r="L511" i="12"/>
  <c r="C512" i="12"/>
  <c r="D512" i="12"/>
  <c r="E512" i="12"/>
  <c r="F512" i="12"/>
  <c r="G512" i="12"/>
  <c r="H512" i="12"/>
  <c r="I512" i="12"/>
  <c r="O512" i="12"/>
  <c r="C513" i="12"/>
  <c r="D513" i="12"/>
  <c r="I513" i="12"/>
  <c r="E513" i="12"/>
  <c r="F513" i="12"/>
  <c r="G513" i="12"/>
  <c r="H513" i="12"/>
  <c r="C514" i="12"/>
  <c r="D514" i="12"/>
  <c r="E514" i="12"/>
  <c r="F514" i="12"/>
  <c r="G514" i="12"/>
  <c r="H514" i="12"/>
  <c r="I514" i="12"/>
  <c r="O514" i="12" s="1"/>
  <c r="C515" i="12"/>
  <c r="D515" i="12"/>
  <c r="E515" i="12"/>
  <c r="F515" i="12"/>
  <c r="G515" i="12"/>
  <c r="H515" i="12"/>
  <c r="I515" i="12"/>
  <c r="O515" i="12" s="1"/>
  <c r="C516" i="12"/>
  <c r="D516" i="12"/>
  <c r="E516" i="12"/>
  <c r="F516" i="12"/>
  <c r="G516" i="12"/>
  <c r="H516" i="12"/>
  <c r="I516" i="12"/>
  <c r="O516" i="12" s="1"/>
  <c r="C517" i="12"/>
  <c r="D517" i="12"/>
  <c r="I517" i="12"/>
  <c r="E517" i="12"/>
  <c r="F517" i="12"/>
  <c r="G517" i="12"/>
  <c r="H517" i="12"/>
  <c r="C518" i="12"/>
  <c r="D518" i="12"/>
  <c r="E518" i="12"/>
  <c r="F518" i="12"/>
  <c r="G518" i="12"/>
  <c r="H518" i="12"/>
  <c r="I518" i="12"/>
  <c r="O518" i="12"/>
  <c r="C519" i="12"/>
  <c r="D519" i="12"/>
  <c r="E519" i="12"/>
  <c r="F519" i="12"/>
  <c r="G519" i="12"/>
  <c r="H519" i="12"/>
  <c r="I519" i="12"/>
  <c r="L519" i="12"/>
  <c r="C520" i="12"/>
  <c r="D520" i="12"/>
  <c r="H520" i="12"/>
  <c r="E520" i="12"/>
  <c r="F520" i="12"/>
  <c r="G520" i="12"/>
  <c r="I520" i="12"/>
  <c r="O520" i="12"/>
  <c r="C521" i="12"/>
  <c r="D521" i="12"/>
  <c r="I521" i="12"/>
  <c r="E521" i="12"/>
  <c r="F521" i="12"/>
  <c r="G521" i="12"/>
  <c r="H521" i="12"/>
  <c r="C522" i="12"/>
  <c r="D522" i="12"/>
  <c r="E522" i="12"/>
  <c r="F522" i="12"/>
  <c r="G522" i="12"/>
  <c r="H522" i="12"/>
  <c r="I522" i="12"/>
  <c r="O522" i="12" s="1"/>
  <c r="C523" i="12"/>
  <c r="D523" i="12"/>
  <c r="E523" i="12"/>
  <c r="F523" i="12"/>
  <c r="G523" i="12"/>
  <c r="H523" i="12"/>
  <c r="I523" i="12"/>
  <c r="L523" i="12" s="1"/>
  <c r="C524" i="12"/>
  <c r="D524" i="12"/>
  <c r="E524" i="12"/>
  <c r="F524" i="12"/>
  <c r="G524" i="12"/>
  <c r="H524" i="12"/>
  <c r="I524" i="12"/>
  <c r="O524" i="12" s="1"/>
  <c r="C525" i="12"/>
  <c r="D525" i="12"/>
  <c r="I525" i="12"/>
  <c r="E525" i="12"/>
  <c r="F525" i="12"/>
  <c r="G525" i="12"/>
  <c r="H525" i="12"/>
  <c r="C526" i="12"/>
  <c r="D526" i="12"/>
  <c r="H526" i="12"/>
  <c r="E526" i="12"/>
  <c r="F526" i="12"/>
  <c r="G526" i="12"/>
  <c r="I526" i="12"/>
  <c r="O526" i="12" s="1"/>
  <c r="C527" i="12"/>
  <c r="D527" i="12"/>
  <c r="E527" i="12"/>
  <c r="F527" i="12"/>
  <c r="G527" i="12"/>
  <c r="H527" i="12"/>
  <c r="I527" i="12"/>
  <c r="O527" i="12" s="1"/>
  <c r="C528" i="12"/>
  <c r="D528" i="12"/>
  <c r="E528" i="12"/>
  <c r="F528" i="12"/>
  <c r="G528" i="12"/>
  <c r="H528" i="12"/>
  <c r="I528" i="12"/>
  <c r="O528" i="12" s="1"/>
  <c r="C529" i="12"/>
  <c r="D529" i="12"/>
  <c r="H529" i="12"/>
  <c r="E529" i="12"/>
  <c r="F529" i="12"/>
  <c r="G529" i="12"/>
  <c r="C530" i="12"/>
  <c r="D530" i="12"/>
  <c r="E530" i="12"/>
  <c r="F530" i="12"/>
  <c r="G530" i="12"/>
  <c r="H530" i="12"/>
  <c r="I530" i="12"/>
  <c r="O530" i="12" s="1"/>
  <c r="C531" i="12"/>
  <c r="D531" i="12"/>
  <c r="H531" i="12"/>
  <c r="E531" i="12"/>
  <c r="F531" i="12"/>
  <c r="G531" i="12"/>
  <c r="C532" i="12"/>
  <c r="D532" i="12"/>
  <c r="H532" i="12"/>
  <c r="E532" i="12"/>
  <c r="F532" i="12"/>
  <c r="G532" i="12"/>
  <c r="I532" i="12"/>
  <c r="O532" i="12" s="1"/>
  <c r="C533" i="12"/>
  <c r="D533" i="12"/>
  <c r="H533" i="12"/>
  <c r="E533" i="12"/>
  <c r="F533" i="12"/>
  <c r="G533" i="12"/>
  <c r="C534" i="12"/>
  <c r="D534" i="12"/>
  <c r="E534" i="12"/>
  <c r="F534" i="12"/>
  <c r="G534" i="12"/>
  <c r="H534" i="12"/>
  <c r="I534" i="12"/>
  <c r="O534" i="12" s="1"/>
  <c r="C535" i="12"/>
  <c r="D535" i="12"/>
  <c r="I535" i="12"/>
  <c r="E535" i="12"/>
  <c r="F535" i="12"/>
  <c r="G535" i="12"/>
  <c r="C536" i="12"/>
  <c r="D536" i="12"/>
  <c r="E536" i="12"/>
  <c r="F536" i="12"/>
  <c r="G536" i="12"/>
  <c r="H536" i="12"/>
  <c r="I536" i="12"/>
  <c r="O536" i="12" s="1"/>
  <c r="C537" i="12"/>
  <c r="D537" i="12"/>
  <c r="E537" i="12"/>
  <c r="F537" i="12"/>
  <c r="G537" i="12"/>
  <c r="H537" i="12"/>
  <c r="I537" i="12"/>
  <c r="L537" i="12" s="1"/>
  <c r="C538" i="12"/>
  <c r="D538" i="12"/>
  <c r="H538" i="12"/>
  <c r="E538" i="12"/>
  <c r="F538" i="12"/>
  <c r="G538" i="12"/>
  <c r="I538" i="12"/>
  <c r="O538" i="12" s="1"/>
  <c r="C539" i="12"/>
  <c r="D539" i="12"/>
  <c r="H539" i="12"/>
  <c r="E539" i="12"/>
  <c r="F539" i="12"/>
  <c r="G539" i="12"/>
  <c r="C540" i="12"/>
  <c r="D540" i="12"/>
  <c r="E540" i="12"/>
  <c r="F540" i="12"/>
  <c r="G540" i="12"/>
  <c r="H540" i="12"/>
  <c r="I540" i="12"/>
  <c r="O540" i="12"/>
  <c r="C541" i="12"/>
  <c r="D541" i="12"/>
  <c r="E541" i="12"/>
  <c r="F541" i="12"/>
  <c r="G541" i="12"/>
  <c r="H541" i="12"/>
  <c r="I541" i="12"/>
  <c r="L541" i="12"/>
  <c r="C542" i="12"/>
  <c r="D542" i="12"/>
  <c r="E542" i="12"/>
  <c r="F542" i="12"/>
  <c r="G542" i="12"/>
  <c r="H542" i="12"/>
  <c r="I542" i="12"/>
  <c r="O542" i="12"/>
  <c r="C543" i="12"/>
  <c r="D543" i="12"/>
  <c r="I543" i="12"/>
  <c r="E543" i="12"/>
  <c r="F543" i="12"/>
  <c r="G543" i="12"/>
  <c r="H543" i="12"/>
  <c r="C544" i="12"/>
  <c r="D544" i="12"/>
  <c r="H544" i="12"/>
  <c r="E544" i="12"/>
  <c r="F544" i="12"/>
  <c r="G544" i="12"/>
  <c r="I544" i="12"/>
  <c r="O544" i="12" s="1"/>
  <c r="C545" i="12"/>
  <c r="D545" i="12"/>
  <c r="E545" i="12"/>
  <c r="F545" i="12"/>
  <c r="G545" i="12"/>
  <c r="H545" i="12"/>
  <c r="I545" i="12"/>
  <c r="O545" i="12" s="1"/>
  <c r="C546" i="12"/>
  <c r="D546" i="12"/>
  <c r="E546" i="12"/>
  <c r="F546" i="12"/>
  <c r="G546" i="12"/>
  <c r="H546" i="12"/>
  <c r="I546" i="12"/>
  <c r="O546" i="12" s="1"/>
  <c r="C547" i="12"/>
  <c r="D547" i="12"/>
  <c r="H547" i="12"/>
  <c r="E547" i="12"/>
  <c r="F547" i="12"/>
  <c r="G547" i="12"/>
  <c r="I547" i="12"/>
  <c r="O547" i="12" s="1"/>
  <c r="C548" i="12"/>
  <c r="D548" i="12"/>
  <c r="E548" i="12"/>
  <c r="F548" i="12"/>
  <c r="G548" i="12"/>
  <c r="H548" i="12"/>
  <c r="I548" i="12"/>
  <c r="O548" i="12" s="1"/>
  <c r="C549" i="12"/>
  <c r="D549" i="12"/>
  <c r="E549" i="12"/>
  <c r="F549" i="12"/>
  <c r="G549" i="12"/>
  <c r="H549" i="12"/>
  <c r="I549" i="12"/>
  <c r="O549" i="12" s="1"/>
  <c r="C550" i="12"/>
  <c r="D550" i="12"/>
  <c r="H550" i="12"/>
  <c r="E550" i="12"/>
  <c r="F550" i="12"/>
  <c r="G550" i="12"/>
  <c r="I550" i="12"/>
  <c r="L550" i="12" s="1"/>
  <c r="C551" i="12"/>
  <c r="D551" i="12"/>
  <c r="H551" i="12"/>
  <c r="E551" i="12"/>
  <c r="F551" i="12"/>
  <c r="G551" i="12"/>
  <c r="C552" i="12"/>
  <c r="D552" i="12"/>
  <c r="I552" i="12"/>
  <c r="E552" i="12"/>
  <c r="F552" i="12"/>
  <c r="G552" i="12"/>
  <c r="H552" i="12"/>
  <c r="C553" i="12"/>
  <c r="D553" i="12"/>
  <c r="E553" i="12"/>
  <c r="F553" i="12"/>
  <c r="G553" i="12"/>
  <c r="H553" i="12"/>
  <c r="I553" i="12"/>
  <c r="O553" i="12" s="1"/>
  <c r="C554" i="12"/>
  <c r="D554" i="12"/>
  <c r="E554" i="12"/>
  <c r="F554" i="12"/>
  <c r="G554" i="12"/>
  <c r="H554" i="12"/>
  <c r="I554" i="12"/>
  <c r="O554" i="12" s="1"/>
  <c r="C555" i="12"/>
  <c r="D555" i="12"/>
  <c r="E555" i="12"/>
  <c r="F555" i="12"/>
  <c r="G555" i="12"/>
  <c r="H555" i="12"/>
  <c r="I555" i="12"/>
  <c r="L555" i="12" s="1"/>
  <c r="C556" i="12"/>
  <c r="D556" i="12"/>
  <c r="I556" i="12"/>
  <c r="E556" i="12"/>
  <c r="F556" i="12"/>
  <c r="G556" i="12"/>
  <c r="H556" i="12"/>
  <c r="C557" i="12"/>
  <c r="D557" i="12"/>
  <c r="H557" i="12"/>
  <c r="E557" i="12"/>
  <c r="F557" i="12"/>
  <c r="G557" i="12"/>
  <c r="I557" i="12"/>
  <c r="L557" i="12" s="1"/>
  <c r="C558" i="12"/>
  <c r="D558" i="12"/>
  <c r="I558" i="12"/>
  <c r="E558" i="12"/>
  <c r="F558" i="12"/>
  <c r="G558" i="12"/>
  <c r="C559" i="12"/>
  <c r="D559" i="12"/>
  <c r="E559" i="12"/>
  <c r="F559" i="12"/>
  <c r="G559" i="12"/>
  <c r="H559" i="12"/>
  <c r="I559" i="12"/>
  <c r="O559" i="12" s="1"/>
  <c r="C560" i="12"/>
  <c r="D560" i="12"/>
  <c r="E560" i="12"/>
  <c r="F560" i="12"/>
  <c r="G560" i="12"/>
  <c r="H560" i="12"/>
  <c r="I560" i="12"/>
  <c r="O560" i="12" s="1"/>
  <c r="C561" i="12"/>
  <c r="D561" i="12"/>
  <c r="E561" i="12"/>
  <c r="F561" i="12"/>
  <c r="G561" i="12"/>
  <c r="H561" i="12"/>
  <c r="I561" i="12"/>
  <c r="L561" i="12" s="1"/>
  <c r="C562" i="12"/>
  <c r="D562" i="12"/>
  <c r="I562" i="12"/>
  <c r="E562" i="12"/>
  <c r="F562" i="12"/>
  <c r="G562" i="12"/>
  <c r="H562" i="12"/>
  <c r="C563" i="12"/>
  <c r="D563" i="12"/>
  <c r="H563" i="12"/>
  <c r="E563" i="12"/>
  <c r="F563" i="12"/>
  <c r="G563" i="12"/>
  <c r="I563" i="12"/>
  <c r="L563" i="12" s="1"/>
  <c r="C564" i="12"/>
  <c r="D564" i="12"/>
  <c r="H564" i="12"/>
  <c r="E564" i="12"/>
  <c r="F564" i="12"/>
  <c r="G564" i="12"/>
  <c r="C565" i="12"/>
  <c r="D565" i="12"/>
  <c r="E565" i="12"/>
  <c r="F565" i="12"/>
  <c r="G565" i="12"/>
  <c r="H565" i="12"/>
  <c r="I565" i="12"/>
  <c r="O565" i="12" s="1"/>
  <c r="C566" i="12"/>
  <c r="D566" i="12"/>
  <c r="E566" i="12"/>
  <c r="F566" i="12"/>
  <c r="G566" i="12"/>
  <c r="H566" i="12"/>
  <c r="I566" i="12"/>
  <c r="O566" i="12" s="1"/>
  <c r="C567" i="12"/>
  <c r="D567" i="12"/>
  <c r="E567" i="12"/>
  <c r="F567" i="12"/>
  <c r="G567" i="12"/>
  <c r="H567" i="12"/>
  <c r="I567" i="12"/>
  <c r="L567" i="12" s="1"/>
  <c r="C568" i="12"/>
  <c r="D568" i="12"/>
  <c r="I568" i="12"/>
  <c r="E568" i="12"/>
  <c r="F568" i="12"/>
  <c r="G568" i="12"/>
  <c r="H568" i="12"/>
  <c r="C569" i="12"/>
  <c r="D569" i="12"/>
  <c r="H569" i="12"/>
  <c r="E569" i="12"/>
  <c r="F569" i="12"/>
  <c r="G569" i="12"/>
  <c r="I569" i="12"/>
  <c r="L569" i="12" s="1"/>
  <c r="C570" i="12"/>
  <c r="D570" i="12"/>
  <c r="I570" i="12"/>
  <c r="E570" i="12"/>
  <c r="F570" i="12"/>
  <c r="G570" i="12"/>
  <c r="C571" i="12"/>
  <c r="D571" i="12"/>
  <c r="E571" i="12"/>
  <c r="F571" i="12"/>
  <c r="G571" i="12"/>
  <c r="H571" i="12"/>
  <c r="I571" i="12"/>
  <c r="O571" i="12" s="1"/>
  <c r="C572" i="12"/>
  <c r="D572" i="12"/>
  <c r="E572" i="12"/>
  <c r="F572" i="12"/>
  <c r="G572" i="12"/>
  <c r="H572" i="12"/>
  <c r="I572" i="12"/>
  <c r="O572" i="12" s="1"/>
  <c r="C573" i="12"/>
  <c r="D573" i="12"/>
  <c r="E573" i="12"/>
  <c r="F573" i="12"/>
  <c r="G573" i="12"/>
  <c r="H573" i="12"/>
  <c r="I573" i="12"/>
  <c r="L573" i="12" s="1"/>
  <c r="C574" i="12"/>
  <c r="D574" i="12"/>
  <c r="I574" i="12"/>
  <c r="E574" i="12"/>
  <c r="F574" i="12"/>
  <c r="G574" i="12"/>
  <c r="H574" i="12"/>
  <c r="C575" i="12"/>
  <c r="D575" i="12"/>
  <c r="H575" i="12"/>
  <c r="E575" i="12"/>
  <c r="F575" i="12"/>
  <c r="G575" i="12"/>
  <c r="I575" i="12"/>
  <c r="L575" i="12" s="1"/>
  <c r="C576" i="12"/>
  <c r="D576" i="12"/>
  <c r="I576" i="12"/>
  <c r="E576" i="12"/>
  <c r="F576" i="12"/>
  <c r="G576" i="12"/>
  <c r="C577" i="12"/>
  <c r="D577" i="12"/>
  <c r="E577" i="12"/>
  <c r="F577" i="12"/>
  <c r="G577" i="12"/>
  <c r="H577" i="12"/>
  <c r="I577" i="12"/>
  <c r="O577" i="12" s="1"/>
  <c r="C578" i="12"/>
  <c r="D578" i="12"/>
  <c r="E578" i="12"/>
  <c r="F578" i="12"/>
  <c r="G578" i="12"/>
  <c r="H578" i="12"/>
  <c r="I578" i="12"/>
  <c r="O578" i="12" s="1"/>
  <c r="C579" i="12"/>
  <c r="D579" i="12"/>
  <c r="E579" i="12"/>
  <c r="F579" i="12"/>
  <c r="G579" i="12"/>
  <c r="H579" i="12"/>
  <c r="I579" i="12"/>
  <c r="L579" i="12" s="1"/>
  <c r="C580" i="12"/>
  <c r="D580" i="12"/>
  <c r="I580" i="12"/>
  <c r="E580" i="12"/>
  <c r="F580" i="12"/>
  <c r="G580" i="12"/>
  <c r="H580" i="12"/>
  <c r="C581" i="12"/>
  <c r="D581" i="12"/>
  <c r="H581" i="12"/>
  <c r="E581" i="12"/>
  <c r="F581" i="12"/>
  <c r="G581" i="12"/>
  <c r="I581" i="12"/>
  <c r="L581" i="12" s="1"/>
  <c r="C582" i="12"/>
  <c r="D582" i="12"/>
  <c r="I582" i="12"/>
  <c r="E582" i="12"/>
  <c r="F582" i="12"/>
  <c r="G582" i="12"/>
  <c r="C583" i="12"/>
  <c r="D583" i="12"/>
  <c r="E583" i="12"/>
  <c r="F583" i="12"/>
  <c r="G583" i="12"/>
  <c r="H583" i="12"/>
  <c r="I583" i="12"/>
  <c r="L583" i="12" s="1"/>
  <c r="C584" i="12"/>
  <c r="D584" i="12"/>
  <c r="E584" i="12"/>
  <c r="F584" i="12"/>
  <c r="G584" i="12"/>
  <c r="H584" i="12"/>
  <c r="I584" i="12"/>
  <c r="O584" i="12" s="1"/>
  <c r="C585" i="12"/>
  <c r="D585" i="12"/>
  <c r="E585" i="12"/>
  <c r="F585" i="12"/>
  <c r="G585" i="12"/>
  <c r="H585" i="12"/>
  <c r="I585" i="12"/>
  <c r="L585" i="12" s="1"/>
  <c r="C586" i="12"/>
  <c r="D586" i="12"/>
  <c r="I586" i="12"/>
  <c r="E586" i="12"/>
  <c r="F586" i="12"/>
  <c r="G586" i="12"/>
  <c r="H586" i="12"/>
  <c r="C587" i="12"/>
  <c r="D587" i="12"/>
  <c r="H587" i="12"/>
  <c r="E587" i="12"/>
  <c r="F587" i="12"/>
  <c r="G587" i="12"/>
  <c r="I587" i="12"/>
  <c r="L587" i="12" s="1"/>
  <c r="C588" i="12"/>
  <c r="D588" i="12"/>
  <c r="H588" i="12"/>
  <c r="E588" i="12"/>
  <c r="F588" i="12"/>
  <c r="G588" i="12"/>
  <c r="C589" i="12"/>
  <c r="D589" i="12"/>
  <c r="E589" i="12"/>
  <c r="F589" i="12"/>
  <c r="G589" i="12"/>
  <c r="H589" i="12"/>
  <c r="I589" i="12"/>
  <c r="O589" i="12" s="1"/>
  <c r="C590" i="12"/>
  <c r="D590" i="12"/>
  <c r="I590" i="12"/>
  <c r="E590" i="12"/>
  <c r="F590" i="12"/>
  <c r="G590" i="12"/>
  <c r="H590" i="12"/>
  <c r="C591" i="12"/>
  <c r="D591" i="12"/>
  <c r="E591" i="12"/>
  <c r="F591" i="12"/>
  <c r="G591" i="12"/>
  <c r="H591" i="12"/>
  <c r="I591" i="12"/>
  <c r="L591" i="12" s="1"/>
  <c r="C592" i="12"/>
  <c r="D592" i="12"/>
  <c r="I592" i="12"/>
  <c r="E592" i="12"/>
  <c r="F592" i="12"/>
  <c r="G592" i="12"/>
  <c r="H592" i="12"/>
  <c r="C593" i="12"/>
  <c r="D593" i="12"/>
  <c r="H593" i="12"/>
  <c r="E593" i="12"/>
  <c r="F593" i="12"/>
  <c r="G593" i="12"/>
  <c r="I593" i="12"/>
  <c r="L593" i="12"/>
  <c r="C594" i="12"/>
  <c r="D594" i="12"/>
  <c r="I594" i="12"/>
  <c r="E594" i="12"/>
  <c r="F594" i="12"/>
  <c r="G594" i="12"/>
  <c r="C595" i="12"/>
  <c r="D595" i="12"/>
  <c r="E595" i="12"/>
  <c r="F595" i="12"/>
  <c r="G595" i="12"/>
  <c r="H595" i="12"/>
  <c r="I595" i="12"/>
  <c r="O595" i="12" s="1"/>
  <c r="C596" i="12"/>
  <c r="D596" i="12"/>
  <c r="I596" i="12"/>
  <c r="E596" i="12"/>
  <c r="F596" i="12"/>
  <c r="G596" i="12"/>
  <c r="H596" i="12"/>
  <c r="C597" i="12"/>
  <c r="D597" i="12"/>
  <c r="E597" i="12"/>
  <c r="F597" i="12"/>
  <c r="G597" i="12"/>
  <c r="H597" i="12"/>
  <c r="I597" i="12"/>
  <c r="L597" i="12" s="1"/>
  <c r="C598" i="12"/>
  <c r="D598" i="12"/>
  <c r="E598" i="12"/>
  <c r="F598" i="12"/>
  <c r="G598" i="12"/>
  <c r="H598" i="12"/>
  <c r="I598" i="12"/>
  <c r="L598" i="12" s="1"/>
  <c r="C599" i="12"/>
  <c r="D599" i="12"/>
  <c r="H599" i="12"/>
  <c r="E599" i="12"/>
  <c r="F599" i="12"/>
  <c r="G599" i="12"/>
  <c r="I599" i="12"/>
  <c r="L599" i="12" s="1"/>
  <c r="C600" i="12"/>
  <c r="D600" i="12"/>
  <c r="H600" i="12"/>
  <c r="E600" i="12"/>
  <c r="F600" i="12"/>
  <c r="G600" i="12"/>
  <c r="C601" i="12"/>
  <c r="D601" i="12"/>
  <c r="E601" i="12"/>
  <c r="F601" i="12"/>
  <c r="G601" i="12"/>
  <c r="H601" i="12"/>
  <c r="I601" i="12"/>
  <c r="O601" i="12"/>
  <c r="C602" i="12"/>
  <c r="D602" i="12"/>
  <c r="I602" i="12"/>
  <c r="E602" i="12"/>
  <c r="F602" i="12"/>
  <c r="G602" i="12"/>
  <c r="H602" i="12"/>
  <c r="C603" i="12"/>
  <c r="D603" i="12"/>
  <c r="E603" i="12"/>
  <c r="F603" i="12"/>
  <c r="G603" i="12"/>
  <c r="H603" i="12"/>
  <c r="I603" i="12"/>
  <c r="L603" i="12" s="1"/>
  <c r="C604" i="12"/>
  <c r="D604" i="12"/>
  <c r="E604" i="12"/>
  <c r="F604" i="12"/>
  <c r="G604" i="12"/>
  <c r="H604" i="12"/>
  <c r="I604" i="12"/>
  <c r="L604" i="12" s="1"/>
  <c r="C605" i="12"/>
  <c r="D605" i="12"/>
  <c r="H605" i="12"/>
  <c r="E605" i="12"/>
  <c r="F605" i="12"/>
  <c r="G605" i="12"/>
  <c r="I605" i="12"/>
  <c r="L605" i="12" s="1"/>
  <c r="C606" i="12"/>
  <c r="D606" i="12"/>
  <c r="H606" i="12"/>
  <c r="E606" i="12"/>
  <c r="F606" i="12"/>
  <c r="G606" i="12"/>
  <c r="C607" i="12"/>
  <c r="D607" i="12"/>
  <c r="E607" i="12"/>
  <c r="F607" i="12"/>
  <c r="G607" i="12"/>
  <c r="H607" i="12"/>
  <c r="I607" i="12"/>
  <c r="O607" i="12"/>
  <c r="G8" i="12"/>
  <c r="N8" i="12" s="1"/>
  <c r="F8" i="12"/>
  <c r="H8" i="12"/>
  <c r="J6" i="12"/>
  <c r="K5" i="12"/>
  <c r="C8" i="12"/>
  <c r="I6" i="12"/>
  <c r="H6" i="12"/>
  <c r="D6" i="12"/>
  <c r="I5" i="12" a="1"/>
  <c r="I5" i="12" s="1"/>
  <c r="H5" i="12"/>
  <c r="F5" i="12"/>
  <c r="D5" i="12"/>
  <c r="C5" i="12"/>
  <c r="H10" i="11"/>
  <c r="I10" i="11"/>
  <c r="J10" i="11" s="1"/>
  <c r="H11" i="11"/>
  <c r="I11" i="11"/>
  <c r="J11" i="11" s="1"/>
  <c r="H12" i="11"/>
  <c r="I12" i="11"/>
  <c r="J12" i="11"/>
  <c r="H13" i="11"/>
  <c r="I13" i="11"/>
  <c r="J13" i="11" s="1"/>
  <c r="H14" i="11"/>
  <c r="I14" i="11"/>
  <c r="J14" i="11" s="1"/>
  <c r="H15" i="11"/>
  <c r="I15" i="11"/>
  <c r="J15" i="11" s="1"/>
  <c r="H16" i="11"/>
  <c r="I16" i="11"/>
  <c r="J16" i="11" s="1"/>
  <c r="J16" i="12" s="1"/>
  <c r="H17" i="11"/>
  <c r="I17" i="11"/>
  <c r="J17" i="11" s="1"/>
  <c r="J17" i="12" s="1"/>
  <c r="H18" i="11"/>
  <c r="I18" i="11"/>
  <c r="J18" i="11"/>
  <c r="H19" i="11"/>
  <c r="I19" i="11"/>
  <c r="J19" i="11" s="1"/>
  <c r="H20" i="11"/>
  <c r="I20" i="11"/>
  <c r="J20" i="11" s="1"/>
  <c r="J20" i="12" s="1"/>
  <c r="H21" i="11"/>
  <c r="I21" i="11"/>
  <c r="J21" i="11" s="1"/>
  <c r="H22" i="11"/>
  <c r="I22" i="11"/>
  <c r="J22" i="11" s="1"/>
  <c r="H23" i="11"/>
  <c r="I23" i="11"/>
  <c r="J23" i="11" s="1"/>
  <c r="H24" i="11"/>
  <c r="I24" i="11"/>
  <c r="J24" i="11" s="1"/>
  <c r="J24" i="12" s="1"/>
  <c r="H25" i="11"/>
  <c r="I25" i="11"/>
  <c r="J25" i="11"/>
  <c r="H26" i="11"/>
  <c r="I26" i="11"/>
  <c r="J26" i="11"/>
  <c r="H27" i="11"/>
  <c r="I27" i="11"/>
  <c r="J27" i="11" s="1"/>
  <c r="J27" i="12" s="1"/>
  <c r="H28" i="11"/>
  <c r="I28" i="11"/>
  <c r="J28" i="11"/>
  <c r="H29" i="11"/>
  <c r="I29" i="11"/>
  <c r="J29" i="11" s="1"/>
  <c r="H30" i="11"/>
  <c r="I30" i="11"/>
  <c r="J30" i="11" s="1"/>
  <c r="H31" i="11"/>
  <c r="I31" i="11"/>
  <c r="J31" i="11" s="1"/>
  <c r="H32" i="11"/>
  <c r="I32" i="11"/>
  <c r="J32" i="11" s="1"/>
  <c r="J32" i="12" s="1"/>
  <c r="H33" i="11"/>
  <c r="I33" i="11"/>
  <c r="J33" i="11" s="1"/>
  <c r="J33" i="12" s="1"/>
  <c r="H34" i="11"/>
  <c r="I34" i="11"/>
  <c r="J34" i="11"/>
  <c r="H35" i="11"/>
  <c r="I35" i="11"/>
  <c r="J35" i="11" s="1"/>
  <c r="H36" i="11"/>
  <c r="I36" i="11"/>
  <c r="J36" i="11" s="1"/>
  <c r="J36" i="12" s="1"/>
  <c r="H37" i="11"/>
  <c r="I37" i="11"/>
  <c r="J37" i="11" s="1"/>
  <c r="H38" i="11"/>
  <c r="I38" i="11"/>
  <c r="J38" i="11" s="1"/>
  <c r="H39" i="11"/>
  <c r="I39" i="11"/>
  <c r="J39" i="11" s="1"/>
  <c r="H40" i="11"/>
  <c r="I40" i="11"/>
  <c r="J40" i="11" s="1"/>
  <c r="J40" i="12" s="1"/>
  <c r="H41" i="11"/>
  <c r="I41" i="11"/>
  <c r="J41" i="11"/>
  <c r="H42" i="11"/>
  <c r="I42" i="11"/>
  <c r="J42" i="11" s="1"/>
  <c r="J42" i="12" s="1"/>
  <c r="H43" i="11"/>
  <c r="I43" i="11"/>
  <c r="J43" i="11" s="1"/>
  <c r="J43" i="12" s="1"/>
  <c r="H44" i="11"/>
  <c r="I44" i="11"/>
  <c r="J44" i="11" s="1"/>
  <c r="J44" i="12" s="1"/>
  <c r="H45" i="11"/>
  <c r="I45" i="11"/>
  <c r="J45" i="11" s="1"/>
  <c r="H46" i="11"/>
  <c r="I46" i="11"/>
  <c r="J46" i="11" s="1"/>
  <c r="J46" i="12" s="1"/>
  <c r="H47" i="11"/>
  <c r="I47" i="11"/>
  <c r="J47" i="11" s="1"/>
  <c r="H48" i="11"/>
  <c r="I48" i="11"/>
  <c r="J48" i="11"/>
  <c r="H49" i="11"/>
  <c r="I49" i="11"/>
  <c r="J49" i="11" s="1"/>
  <c r="J49" i="12" s="1"/>
  <c r="H50" i="11"/>
  <c r="I50" i="11"/>
  <c r="J50" i="11"/>
  <c r="H51" i="11"/>
  <c r="I51" i="11"/>
  <c r="J51" i="11"/>
  <c r="H52" i="11"/>
  <c r="I52" i="11"/>
  <c r="J52" i="11" s="1"/>
  <c r="J52" i="12" s="1"/>
  <c r="H53" i="11"/>
  <c r="I53" i="11"/>
  <c r="J53" i="11" s="1"/>
  <c r="H54" i="11"/>
  <c r="I54" i="11"/>
  <c r="J54" i="11" s="1"/>
  <c r="J54" i="12" s="1"/>
  <c r="H55" i="11"/>
  <c r="I55" i="11"/>
  <c r="J55" i="11" s="1"/>
  <c r="H56" i="11"/>
  <c r="I56" i="11"/>
  <c r="J56" i="11"/>
  <c r="H57" i="11"/>
  <c r="I57" i="11"/>
  <c r="J57" i="11"/>
  <c r="H58" i="11"/>
  <c r="I58" i="11"/>
  <c r="J58" i="11" s="1"/>
  <c r="H59" i="11"/>
  <c r="I59" i="11"/>
  <c r="J59" i="11"/>
  <c r="H60" i="11"/>
  <c r="I60" i="11"/>
  <c r="J60" i="11"/>
  <c r="J60" i="12" s="1"/>
  <c r="H61" i="11"/>
  <c r="I61" i="11"/>
  <c r="J61" i="11" s="1"/>
  <c r="H62" i="11"/>
  <c r="I62" i="11"/>
  <c r="J62" i="11" s="1"/>
  <c r="H63" i="11"/>
  <c r="I63" i="11"/>
  <c r="J63" i="11" s="1"/>
  <c r="H64" i="11"/>
  <c r="I64" i="11"/>
  <c r="J64" i="11" s="1"/>
  <c r="J64" i="12" s="1"/>
  <c r="H65" i="11"/>
  <c r="I65" i="11"/>
  <c r="J65" i="11" s="1"/>
  <c r="J65" i="12" s="1"/>
  <c r="H66" i="11"/>
  <c r="I66" i="11"/>
  <c r="J66" i="11" s="1"/>
  <c r="H67" i="11"/>
  <c r="I67" i="11"/>
  <c r="J67" i="11" s="1"/>
  <c r="J67" i="12" s="1"/>
  <c r="H68" i="11"/>
  <c r="I68" i="11"/>
  <c r="J68" i="11" s="1"/>
  <c r="J68" i="12" s="1"/>
  <c r="H69" i="11"/>
  <c r="I69" i="11"/>
  <c r="J69" i="11" s="1"/>
  <c r="H70" i="11"/>
  <c r="I70" i="11"/>
  <c r="J70" i="11" s="1"/>
  <c r="J70" i="12" s="1"/>
  <c r="H71" i="11"/>
  <c r="I71" i="11"/>
  <c r="J71" i="11" s="1"/>
  <c r="H72" i="11"/>
  <c r="I72" i="11"/>
  <c r="J72" i="11"/>
  <c r="H73" i="11"/>
  <c r="I73" i="11"/>
  <c r="J73" i="11"/>
  <c r="H74" i="11"/>
  <c r="I74" i="11"/>
  <c r="J74" i="11" s="1"/>
  <c r="H75" i="11"/>
  <c r="I75" i="11"/>
  <c r="J75" i="11"/>
  <c r="H76" i="11"/>
  <c r="I76" i="11"/>
  <c r="J76" i="11"/>
  <c r="J76" i="12" s="1"/>
  <c r="H77" i="11"/>
  <c r="I77" i="11"/>
  <c r="J77" i="11" s="1"/>
  <c r="H78" i="11"/>
  <c r="I78" i="11"/>
  <c r="J78" i="11" s="1"/>
  <c r="H79" i="11"/>
  <c r="I79" i="11"/>
  <c r="J79" i="11" s="1"/>
  <c r="H80" i="11"/>
  <c r="I80" i="11"/>
  <c r="J80" i="11" s="1"/>
  <c r="J80" i="12" s="1"/>
  <c r="H81" i="11"/>
  <c r="I81" i="11"/>
  <c r="J81" i="11" s="1"/>
  <c r="J81" i="12" s="1"/>
  <c r="H82" i="11"/>
  <c r="I82" i="11"/>
  <c r="J82" i="11" s="1"/>
  <c r="H83" i="11"/>
  <c r="I83" i="11"/>
  <c r="J83" i="11" s="1"/>
  <c r="J83" i="12" s="1"/>
  <c r="H84" i="11"/>
  <c r="I84" i="11"/>
  <c r="J84" i="11" s="1"/>
  <c r="J84" i="12" s="1"/>
  <c r="H85" i="11"/>
  <c r="I85" i="11"/>
  <c r="J85" i="11" s="1"/>
  <c r="H86" i="11"/>
  <c r="I86" i="11"/>
  <c r="J86" i="11" s="1"/>
  <c r="J86" i="12" s="1"/>
  <c r="H87" i="11"/>
  <c r="I87" i="11"/>
  <c r="J87" i="11" s="1"/>
  <c r="H88" i="11"/>
  <c r="I88" i="11"/>
  <c r="J88" i="11"/>
  <c r="H89" i="11"/>
  <c r="I89" i="11"/>
  <c r="J89" i="11"/>
  <c r="H90" i="11"/>
  <c r="I90" i="11"/>
  <c r="J90" i="11" s="1"/>
  <c r="J90" i="12" s="1"/>
  <c r="H91" i="11"/>
  <c r="I91" i="11"/>
  <c r="J91" i="11"/>
  <c r="H92" i="11"/>
  <c r="I92" i="11"/>
  <c r="J92" i="11" s="1"/>
  <c r="J92" i="12" s="1"/>
  <c r="H93" i="11"/>
  <c r="I93" i="11"/>
  <c r="J93" i="11" s="1"/>
  <c r="J93" i="12" s="1"/>
  <c r="H94" i="11"/>
  <c r="I94" i="11"/>
  <c r="J94" i="11" s="1"/>
  <c r="H95" i="11"/>
  <c r="I95" i="11"/>
  <c r="J95" i="11" s="1"/>
  <c r="H96" i="11"/>
  <c r="I96" i="11"/>
  <c r="J96" i="11" s="1"/>
  <c r="J96" i="12" s="1"/>
  <c r="H97" i="11"/>
  <c r="I97" i="11"/>
  <c r="J97" i="11"/>
  <c r="H98" i="11"/>
  <c r="I98" i="11"/>
  <c r="J98" i="11"/>
  <c r="H99" i="11"/>
  <c r="I99" i="11"/>
  <c r="J99" i="11" s="1"/>
  <c r="J99" i="12" s="1"/>
  <c r="H100" i="11"/>
  <c r="I100" i="11"/>
  <c r="J100" i="11"/>
  <c r="J100" i="12" s="1"/>
  <c r="H101" i="11"/>
  <c r="I101" i="11"/>
  <c r="J101" i="11" s="1"/>
  <c r="H102" i="11"/>
  <c r="I102" i="11"/>
  <c r="J102" i="11" s="1"/>
  <c r="H103" i="11"/>
  <c r="I103" i="11"/>
  <c r="J103" i="11" s="1"/>
  <c r="H104" i="11"/>
  <c r="I104" i="11"/>
  <c r="J104" i="11" s="1"/>
  <c r="J104" i="12" s="1"/>
  <c r="H105" i="11"/>
  <c r="I105" i="11"/>
  <c r="J105" i="11" s="1"/>
  <c r="J105" i="12" s="1"/>
  <c r="H106" i="11"/>
  <c r="I106" i="11"/>
  <c r="J106" i="11"/>
  <c r="H107" i="11"/>
  <c r="I107" i="11"/>
  <c r="J107" i="11"/>
  <c r="H108" i="11"/>
  <c r="I108" i="11"/>
  <c r="J108" i="11" s="1"/>
  <c r="J108" i="12" s="1"/>
  <c r="H109" i="11"/>
  <c r="I109" i="11"/>
  <c r="J109" i="11" s="1"/>
  <c r="H110" i="11"/>
  <c r="I110" i="11"/>
  <c r="J110" i="11" s="1"/>
  <c r="H111" i="11"/>
  <c r="I111" i="11"/>
  <c r="J111" i="11" s="1"/>
  <c r="H112" i="11"/>
  <c r="I112" i="11"/>
  <c r="J112" i="11" s="1"/>
  <c r="J112" i="12" s="1"/>
  <c r="H113" i="11"/>
  <c r="I113" i="11"/>
  <c r="J113" i="11" s="1"/>
  <c r="J113" i="12" s="1"/>
  <c r="H114" i="11"/>
  <c r="I114" i="11"/>
  <c r="J114" i="11" s="1"/>
  <c r="H115" i="11"/>
  <c r="I115" i="11"/>
  <c r="J115" i="11" s="1"/>
  <c r="J115" i="12" s="1"/>
  <c r="H116" i="11"/>
  <c r="I116" i="11"/>
  <c r="J116" i="11" s="1"/>
  <c r="J116" i="12" s="1"/>
  <c r="H117" i="11"/>
  <c r="I117" i="11"/>
  <c r="J117" i="11" s="1"/>
  <c r="H118" i="11"/>
  <c r="I118" i="11"/>
  <c r="J118" i="11" s="1"/>
  <c r="J118" i="12" s="1"/>
  <c r="H119" i="11"/>
  <c r="I119" i="11"/>
  <c r="J119" i="11" s="1"/>
  <c r="H120" i="11"/>
  <c r="I120" i="11"/>
  <c r="J120" i="11"/>
  <c r="H121" i="11"/>
  <c r="I121" i="11"/>
  <c r="J121" i="11" s="1"/>
  <c r="J121" i="12" s="1"/>
  <c r="H122" i="11"/>
  <c r="I122" i="11"/>
  <c r="J122" i="11" s="1"/>
  <c r="H123" i="11"/>
  <c r="I123" i="11"/>
  <c r="J123" i="11"/>
  <c r="H124" i="11"/>
  <c r="I124" i="11"/>
  <c r="J124" i="11" s="1"/>
  <c r="J124" i="12" s="1"/>
  <c r="H125" i="11"/>
  <c r="I125" i="11"/>
  <c r="J125" i="11" s="1"/>
  <c r="H126" i="11"/>
  <c r="I126" i="11"/>
  <c r="J126" i="11" s="1"/>
  <c r="H127" i="11"/>
  <c r="I127" i="11"/>
  <c r="J127" i="11" s="1"/>
  <c r="H128" i="11"/>
  <c r="I128" i="11"/>
  <c r="J128" i="11" s="1"/>
  <c r="J128" i="12" s="1"/>
  <c r="H129" i="11"/>
  <c r="I129" i="11"/>
  <c r="J129" i="11" s="1"/>
  <c r="J129" i="12" s="1"/>
  <c r="H130" i="11"/>
  <c r="I130" i="11"/>
  <c r="J130" i="11" s="1"/>
  <c r="H131" i="11"/>
  <c r="I131" i="11"/>
  <c r="J131" i="11" s="1"/>
  <c r="J131" i="12" s="1"/>
  <c r="H132" i="11"/>
  <c r="I132" i="11"/>
  <c r="J132" i="11" s="1"/>
  <c r="J132" i="12" s="1"/>
  <c r="H133" i="11"/>
  <c r="I133" i="11"/>
  <c r="J133" i="11" s="1"/>
  <c r="J133" i="12" s="1"/>
  <c r="H134" i="11"/>
  <c r="I134" i="11"/>
  <c r="J134" i="11" s="1"/>
  <c r="H135" i="11"/>
  <c r="I135" i="11"/>
  <c r="J135" i="11" s="1"/>
  <c r="H136" i="11"/>
  <c r="I136" i="11"/>
  <c r="J136" i="11" s="1"/>
  <c r="J136" i="12" s="1"/>
  <c r="H137" i="11"/>
  <c r="I137" i="11"/>
  <c r="J137" i="11" s="1"/>
  <c r="J137" i="12" s="1"/>
  <c r="H138" i="11"/>
  <c r="I138" i="11"/>
  <c r="J138" i="11" s="1"/>
  <c r="J138" i="12" s="1"/>
  <c r="H139" i="11"/>
  <c r="I139" i="11"/>
  <c r="J139" i="11" s="1"/>
  <c r="H140" i="11"/>
  <c r="I140" i="11"/>
  <c r="J140" i="11" s="1"/>
  <c r="J140" i="12" s="1"/>
  <c r="H141" i="11"/>
  <c r="I141" i="11"/>
  <c r="J141" i="11" s="1"/>
  <c r="H142" i="11"/>
  <c r="I142" i="11"/>
  <c r="J142" i="11" s="1"/>
  <c r="J142" i="12" s="1"/>
  <c r="H143" i="11"/>
  <c r="I143" i="11"/>
  <c r="J143" i="11" s="1"/>
  <c r="H144" i="11"/>
  <c r="I144" i="11"/>
  <c r="J144" i="11"/>
  <c r="H145" i="11"/>
  <c r="I145" i="11"/>
  <c r="J145" i="11"/>
  <c r="H146" i="11"/>
  <c r="I146" i="11"/>
  <c r="J146" i="11" s="1"/>
  <c r="J146" i="12" s="1"/>
  <c r="H147" i="11"/>
  <c r="I147" i="11"/>
  <c r="J147" i="11" s="1"/>
  <c r="H148" i="11"/>
  <c r="I148" i="11"/>
  <c r="J148" i="11"/>
  <c r="J148" i="12" s="1"/>
  <c r="H149" i="11"/>
  <c r="I149" i="11"/>
  <c r="J149" i="11" s="1"/>
  <c r="H150" i="11"/>
  <c r="I150" i="11"/>
  <c r="J150" i="11" s="1"/>
  <c r="H151" i="11"/>
  <c r="I151" i="11"/>
  <c r="J151" i="11" s="1"/>
  <c r="H152" i="11"/>
  <c r="I152" i="11"/>
  <c r="J152" i="11" s="1"/>
  <c r="J152" i="12" s="1"/>
  <c r="H153" i="11"/>
  <c r="I153" i="11"/>
  <c r="J153" i="11" s="1"/>
  <c r="J153" i="12" s="1"/>
  <c r="H154" i="11"/>
  <c r="I154" i="11"/>
  <c r="J154" i="11" s="1"/>
  <c r="J154" i="12" s="1"/>
  <c r="H155" i="11"/>
  <c r="I155" i="11"/>
  <c r="J155" i="11" s="1"/>
  <c r="J155" i="12" s="1"/>
  <c r="H156" i="11"/>
  <c r="I156" i="11"/>
  <c r="J156" i="11"/>
  <c r="H157" i="11"/>
  <c r="I157" i="11"/>
  <c r="J157" i="11" s="1"/>
  <c r="H158" i="11"/>
  <c r="I158" i="11"/>
  <c r="J158" i="11" s="1"/>
  <c r="H159" i="11"/>
  <c r="I159" i="11"/>
  <c r="J159" i="11" s="1"/>
  <c r="J159" i="12" s="1"/>
  <c r="H160" i="11"/>
  <c r="I160" i="11"/>
  <c r="J160" i="11"/>
  <c r="J160" i="12" s="1"/>
  <c r="H161" i="11"/>
  <c r="I161" i="11"/>
  <c r="J161" i="11" s="1"/>
  <c r="J161" i="12" s="1"/>
  <c r="H162" i="11"/>
  <c r="I162" i="11"/>
  <c r="J162" i="11" s="1"/>
  <c r="J162" i="12" s="1"/>
  <c r="H163" i="11"/>
  <c r="I163" i="11"/>
  <c r="J163" i="11"/>
  <c r="H164" i="11"/>
  <c r="I164" i="11"/>
  <c r="J164" i="11" s="1"/>
  <c r="J164" i="12" s="1"/>
  <c r="H165" i="11"/>
  <c r="I165" i="11"/>
  <c r="J165" i="11" s="1"/>
  <c r="J165" i="12" s="1"/>
  <c r="H166" i="11"/>
  <c r="I166" i="11"/>
  <c r="J166" i="11" s="1"/>
  <c r="H167" i="11"/>
  <c r="I167" i="11"/>
  <c r="J167" i="11" s="1"/>
  <c r="H168" i="11"/>
  <c r="I168" i="11"/>
  <c r="J168" i="11" s="1"/>
  <c r="J168" i="12" s="1"/>
  <c r="H169" i="11"/>
  <c r="I169" i="11"/>
  <c r="J169" i="11"/>
  <c r="H170" i="11"/>
  <c r="I170" i="11"/>
  <c r="J170" i="11"/>
  <c r="H171" i="11"/>
  <c r="I171" i="11"/>
  <c r="J171" i="11" s="1"/>
  <c r="J171" i="12" s="1"/>
  <c r="H172" i="11"/>
  <c r="I172" i="11"/>
  <c r="J172" i="11"/>
  <c r="J172" i="12" s="1"/>
  <c r="H173" i="11"/>
  <c r="I173" i="11"/>
  <c r="J173" i="11" s="1"/>
  <c r="H174" i="11"/>
  <c r="I174" i="11"/>
  <c r="J174" i="11" s="1"/>
  <c r="H175" i="11"/>
  <c r="I175" i="11"/>
  <c r="J175" i="11" s="1"/>
  <c r="H176" i="11"/>
  <c r="I176" i="11"/>
  <c r="J176" i="11" s="1"/>
  <c r="J176" i="12" s="1"/>
  <c r="H177" i="11"/>
  <c r="I177" i="11"/>
  <c r="J177" i="11" s="1"/>
  <c r="J177" i="12" s="1"/>
  <c r="H178" i="11"/>
  <c r="I178" i="11"/>
  <c r="J178" i="11" s="1"/>
  <c r="J178" i="12" s="1"/>
  <c r="H179" i="11"/>
  <c r="I179" i="11"/>
  <c r="J179" i="11" s="1"/>
  <c r="J179" i="12" s="1"/>
  <c r="H180" i="11"/>
  <c r="I180" i="11"/>
  <c r="J180" i="11" s="1"/>
  <c r="J180" i="12" s="1"/>
  <c r="H181" i="11"/>
  <c r="I181" i="11"/>
  <c r="J181" i="11" s="1"/>
  <c r="H182" i="11"/>
  <c r="I182" i="11"/>
  <c r="J182" i="11" s="1"/>
  <c r="H183" i="11"/>
  <c r="I183" i="11"/>
  <c r="J183" i="11" s="1"/>
  <c r="J183" i="12" s="1"/>
  <c r="H184" i="11"/>
  <c r="I184" i="11"/>
  <c r="J184" i="11" s="1"/>
  <c r="J184" i="12" s="1"/>
  <c r="H185" i="11"/>
  <c r="I185" i="11"/>
  <c r="J185" i="11"/>
  <c r="H186" i="11"/>
  <c r="I186" i="11"/>
  <c r="J186" i="11" s="1"/>
  <c r="J186" i="12" s="1"/>
  <c r="H187" i="11"/>
  <c r="I187" i="11"/>
  <c r="J187" i="11" s="1"/>
  <c r="J187" i="12" s="1"/>
  <c r="H188" i="11"/>
  <c r="I188" i="11"/>
  <c r="J188" i="11" s="1"/>
  <c r="J188" i="12" s="1"/>
  <c r="H189" i="11"/>
  <c r="I189" i="11"/>
  <c r="J189" i="11" s="1"/>
  <c r="H190" i="11"/>
  <c r="I190" i="11"/>
  <c r="J190" i="11" s="1"/>
  <c r="J190" i="12" s="1"/>
  <c r="H191" i="11"/>
  <c r="I191" i="11"/>
  <c r="J191" i="11" s="1"/>
  <c r="H192" i="11"/>
  <c r="I192" i="11"/>
  <c r="J192" i="11"/>
  <c r="H193" i="11"/>
  <c r="I193" i="11"/>
  <c r="J193" i="11" s="1"/>
  <c r="J193" i="12" s="1"/>
  <c r="H194" i="11"/>
  <c r="I194" i="11"/>
  <c r="J194" i="11"/>
  <c r="J194" i="12" s="1"/>
  <c r="H195" i="11"/>
  <c r="I195" i="11"/>
  <c r="J195" i="11" s="1"/>
  <c r="J195" i="12" s="1"/>
  <c r="H196" i="11"/>
  <c r="I196" i="11"/>
  <c r="J196" i="11" s="1"/>
  <c r="J196" i="12" s="1"/>
  <c r="H197" i="11"/>
  <c r="I197" i="11"/>
  <c r="J197" i="11" s="1"/>
  <c r="J197" i="12" s="1"/>
  <c r="H198" i="11"/>
  <c r="I198" i="11"/>
  <c r="J198" i="11" s="1"/>
  <c r="J198" i="12" s="1"/>
  <c r="H199" i="11"/>
  <c r="I199" i="11"/>
  <c r="J199" i="11" s="1"/>
  <c r="H200" i="11"/>
  <c r="I200" i="11"/>
  <c r="J200" i="11"/>
  <c r="H201" i="11"/>
  <c r="I201" i="11"/>
  <c r="J201" i="11"/>
  <c r="H202" i="11"/>
  <c r="I202" i="11"/>
  <c r="J202" i="11" s="1"/>
  <c r="J202" i="12" s="1"/>
  <c r="H203" i="11"/>
  <c r="I203" i="11"/>
  <c r="J203" i="11"/>
  <c r="H204" i="11"/>
  <c r="I204" i="11"/>
  <c r="J204" i="11" s="1"/>
  <c r="J204" i="12" s="1"/>
  <c r="H205" i="11"/>
  <c r="I205" i="11"/>
  <c r="J205" i="11" s="1"/>
  <c r="J205" i="12" s="1"/>
  <c r="H206" i="11"/>
  <c r="I206" i="11"/>
  <c r="J206" i="11" s="1"/>
  <c r="H207" i="11"/>
  <c r="I207" i="11"/>
  <c r="J207" i="11" s="1"/>
  <c r="H208" i="11"/>
  <c r="I208" i="11"/>
  <c r="J208" i="11" s="1"/>
  <c r="J208" i="12" s="1"/>
  <c r="H209" i="11"/>
  <c r="I209" i="11"/>
  <c r="J209" i="11"/>
  <c r="H210" i="11"/>
  <c r="I210" i="11"/>
  <c r="J210" i="11" s="1"/>
  <c r="H211" i="11"/>
  <c r="I211" i="11"/>
  <c r="J211" i="11" s="1"/>
  <c r="J211" i="12" s="1"/>
  <c r="H212" i="11"/>
  <c r="I212" i="11"/>
  <c r="J212" i="11"/>
  <c r="H213" i="11"/>
  <c r="I213" i="11"/>
  <c r="J213" i="11"/>
  <c r="H214" i="11"/>
  <c r="I214" i="11"/>
  <c r="J214" i="11" s="1"/>
  <c r="H215" i="11"/>
  <c r="I215" i="11"/>
  <c r="J215" i="11" s="1"/>
  <c r="H216" i="11"/>
  <c r="I216" i="11"/>
  <c r="J216" i="11" s="1"/>
  <c r="J216" i="12" s="1"/>
  <c r="H217" i="11"/>
  <c r="I217" i="11"/>
  <c r="J217" i="11" s="1"/>
  <c r="J217" i="12" s="1"/>
  <c r="H218" i="11"/>
  <c r="I218" i="11"/>
  <c r="J218" i="11" s="1"/>
  <c r="H219" i="11"/>
  <c r="I219" i="11"/>
  <c r="J219" i="11" s="1"/>
  <c r="J219" i="12" s="1"/>
  <c r="H220" i="11"/>
  <c r="I220" i="11"/>
  <c r="J220" i="11" s="1"/>
  <c r="J220" i="12" s="1"/>
  <c r="H221" i="11"/>
  <c r="I221" i="11"/>
  <c r="J221" i="11" s="1"/>
  <c r="J221" i="12" s="1"/>
  <c r="H222" i="11"/>
  <c r="I222" i="11"/>
  <c r="J222" i="11" s="1"/>
  <c r="J222" i="12" s="1"/>
  <c r="H223" i="11"/>
  <c r="I223" i="11"/>
  <c r="J223" i="11" s="1"/>
  <c r="H224" i="11"/>
  <c r="I224" i="11"/>
  <c r="J224" i="11" s="1"/>
  <c r="J224" i="12" s="1"/>
  <c r="H225" i="11"/>
  <c r="I225" i="11"/>
  <c r="J225" i="11" s="1"/>
  <c r="H226" i="11"/>
  <c r="I226" i="11"/>
  <c r="J226" i="11" s="1"/>
  <c r="J226" i="12" s="1"/>
  <c r="H227" i="11"/>
  <c r="I227" i="11"/>
  <c r="J227" i="11" s="1"/>
  <c r="H228" i="11"/>
  <c r="I228" i="11"/>
  <c r="J228" i="11"/>
  <c r="J228" i="12" s="1"/>
  <c r="H229" i="11"/>
  <c r="I229" i="11"/>
  <c r="J229" i="11" s="1"/>
  <c r="J229" i="12" s="1"/>
  <c r="H230" i="11"/>
  <c r="I230" i="11"/>
  <c r="J230" i="11" s="1"/>
  <c r="J230" i="12" s="1"/>
  <c r="H231" i="11"/>
  <c r="I231" i="11"/>
  <c r="J231" i="11" s="1"/>
  <c r="J231" i="12" s="1"/>
  <c r="H232" i="11"/>
  <c r="I232" i="11"/>
  <c r="J232" i="11" s="1"/>
  <c r="J232" i="12" s="1"/>
  <c r="H233" i="11"/>
  <c r="I233" i="11"/>
  <c r="J233" i="11" s="1"/>
  <c r="H234" i="11"/>
  <c r="I234" i="11"/>
  <c r="J234" i="11"/>
  <c r="H235" i="11"/>
  <c r="I235" i="11"/>
  <c r="J235" i="11" s="1"/>
  <c r="H236" i="11"/>
  <c r="I236" i="11"/>
  <c r="J236" i="11" s="1"/>
  <c r="J236" i="12" s="1"/>
  <c r="H237" i="11"/>
  <c r="I237" i="11"/>
  <c r="J237" i="11"/>
  <c r="H238" i="11"/>
  <c r="I238" i="11"/>
  <c r="J238" i="11"/>
  <c r="H239" i="11"/>
  <c r="I239" i="11"/>
  <c r="J239" i="11" s="1"/>
  <c r="H240" i="11"/>
  <c r="I240" i="11"/>
  <c r="J240" i="11" s="1"/>
  <c r="H241" i="11"/>
  <c r="I241" i="11"/>
  <c r="J241" i="11" s="1"/>
  <c r="H242" i="11"/>
  <c r="I242" i="11"/>
  <c r="J242" i="11" s="1"/>
  <c r="J242" i="12" s="1"/>
  <c r="H243" i="11"/>
  <c r="I243" i="11"/>
  <c r="J243" i="11" s="1"/>
  <c r="H244" i="11"/>
  <c r="I244" i="11"/>
  <c r="J244" i="11"/>
  <c r="H245" i="11"/>
  <c r="I245" i="11"/>
  <c r="J245" i="11"/>
  <c r="H246" i="11"/>
  <c r="I246" i="11"/>
  <c r="J246" i="11" s="1"/>
  <c r="J246" i="12" s="1"/>
  <c r="H247" i="11"/>
  <c r="I247" i="11"/>
  <c r="J247" i="11" s="1"/>
  <c r="H248" i="11"/>
  <c r="I248" i="11"/>
  <c r="J248" i="11" s="1"/>
  <c r="H249" i="11"/>
  <c r="I249" i="11"/>
  <c r="J249" i="11" s="1"/>
  <c r="H250" i="11"/>
  <c r="I250" i="11"/>
  <c r="J250" i="11" s="1"/>
  <c r="H251" i="11"/>
  <c r="I251" i="11"/>
  <c r="J251" i="11" s="1"/>
  <c r="H252" i="11"/>
  <c r="I252" i="11"/>
  <c r="J252" i="11"/>
  <c r="J252" i="12" s="1"/>
  <c r="H253" i="11"/>
  <c r="I253" i="11"/>
  <c r="J253" i="11" s="1"/>
  <c r="J253" i="12" s="1"/>
  <c r="H254" i="11"/>
  <c r="I254" i="11"/>
  <c r="J254" i="11"/>
  <c r="J254" i="12" s="1"/>
  <c r="H255" i="11"/>
  <c r="I255" i="11"/>
  <c r="J255" i="11" s="1"/>
  <c r="J255" i="12" s="1"/>
  <c r="H256" i="11"/>
  <c r="I256" i="11"/>
  <c r="J256" i="11" s="1"/>
  <c r="H257" i="11"/>
  <c r="I257" i="11"/>
  <c r="J257" i="11" s="1"/>
  <c r="H258" i="11"/>
  <c r="I258" i="11"/>
  <c r="J258" i="11" s="1"/>
  <c r="J258" i="12" s="1"/>
  <c r="H259" i="11"/>
  <c r="I259" i="11"/>
  <c r="J259" i="11" s="1"/>
  <c r="J259" i="12" s="1"/>
  <c r="H260" i="11"/>
  <c r="I260" i="11"/>
  <c r="J260" i="11" s="1"/>
  <c r="J260" i="12" s="1"/>
  <c r="H261" i="11"/>
  <c r="I261" i="11"/>
  <c r="J261" i="11" s="1"/>
  <c r="J261" i="12" s="1"/>
  <c r="H262" i="11"/>
  <c r="I262" i="11"/>
  <c r="J262" i="11" s="1"/>
  <c r="J262" i="12" s="1"/>
  <c r="H263" i="11"/>
  <c r="I263" i="11"/>
  <c r="J263" i="11" s="1"/>
  <c r="H264" i="11"/>
  <c r="I264" i="11"/>
  <c r="J264" i="11" s="1"/>
  <c r="J264" i="12" s="1"/>
  <c r="H265" i="11"/>
  <c r="I265" i="11"/>
  <c r="J265" i="11" s="1"/>
  <c r="H266" i="11"/>
  <c r="I266" i="11"/>
  <c r="J266" i="11" s="1"/>
  <c r="J266" i="12" s="1"/>
  <c r="H267" i="11"/>
  <c r="I267" i="11"/>
  <c r="J267" i="11" s="1"/>
  <c r="J267" i="12" s="1"/>
  <c r="H268" i="11"/>
  <c r="I268" i="11"/>
  <c r="J268" i="11" s="1"/>
  <c r="J268" i="12" s="1"/>
  <c r="H269" i="11"/>
  <c r="I269" i="11"/>
  <c r="J269" i="11" s="1"/>
  <c r="J269" i="12" s="1"/>
  <c r="H270" i="11"/>
  <c r="I270" i="11"/>
  <c r="J270" i="11"/>
  <c r="J270" i="12" s="1"/>
  <c r="H271" i="11"/>
  <c r="I271" i="11"/>
  <c r="J271" i="11" s="1"/>
  <c r="J271" i="12" s="1"/>
  <c r="H272" i="11"/>
  <c r="I272" i="11"/>
  <c r="J272" i="11"/>
  <c r="H273" i="11"/>
  <c r="I273" i="11"/>
  <c r="J273" i="11" s="1"/>
  <c r="H274" i="11"/>
  <c r="I274" i="11"/>
  <c r="J274" i="11" s="1"/>
  <c r="H275" i="11"/>
  <c r="I275" i="11"/>
  <c r="J275" i="11" s="1"/>
  <c r="J275" i="12" s="1"/>
  <c r="H276" i="11"/>
  <c r="I276" i="11"/>
  <c r="J276" i="11"/>
  <c r="H277" i="11"/>
  <c r="I277" i="11"/>
  <c r="J277" i="11" s="1"/>
  <c r="H278" i="11"/>
  <c r="I278" i="11"/>
  <c r="J278" i="11" s="1"/>
  <c r="H279" i="11"/>
  <c r="I279" i="11"/>
  <c r="J279" i="11" s="1"/>
  <c r="J279" i="12" s="1"/>
  <c r="H280" i="11"/>
  <c r="I280" i="11"/>
  <c r="J280" i="11"/>
  <c r="J280" i="12" s="1"/>
  <c r="H281" i="11"/>
  <c r="I281" i="11"/>
  <c r="J281" i="11" s="1"/>
  <c r="J281" i="12" s="1"/>
  <c r="H282" i="11"/>
  <c r="I282" i="11"/>
  <c r="J282" i="11" s="1"/>
  <c r="J282" i="12" s="1"/>
  <c r="H283" i="11"/>
  <c r="I283" i="11"/>
  <c r="J283" i="11" s="1"/>
  <c r="J283" i="12" s="1"/>
  <c r="H284" i="11"/>
  <c r="I284" i="11"/>
  <c r="J284" i="11" s="1"/>
  <c r="J284" i="12" s="1"/>
  <c r="H285" i="11"/>
  <c r="I285" i="11"/>
  <c r="J285" i="11" s="1"/>
  <c r="J285" i="12" s="1"/>
  <c r="H286" i="11"/>
  <c r="I286" i="11"/>
  <c r="J286" i="11"/>
  <c r="J286" i="12" s="1"/>
  <c r="H287" i="11"/>
  <c r="I287" i="11"/>
  <c r="J287" i="11" s="1"/>
  <c r="J287" i="12" s="1"/>
  <c r="H288" i="11"/>
  <c r="I288" i="11"/>
  <c r="J288" i="11"/>
  <c r="H289" i="11"/>
  <c r="I289" i="11"/>
  <c r="J289" i="11" s="1"/>
  <c r="H290" i="11"/>
  <c r="I290" i="11"/>
  <c r="J290" i="11"/>
  <c r="H291" i="11"/>
  <c r="I291" i="11"/>
  <c r="J291" i="11" s="1"/>
  <c r="H292" i="11"/>
  <c r="I292" i="11"/>
  <c r="J292" i="11"/>
  <c r="H293" i="11"/>
  <c r="I293" i="11"/>
  <c r="J293" i="11" s="1"/>
  <c r="H294" i="11"/>
  <c r="I294" i="11"/>
  <c r="J294" i="11" s="1"/>
  <c r="J294" i="12" s="1"/>
  <c r="H295" i="11"/>
  <c r="I295" i="11"/>
  <c r="J295" i="11" s="1"/>
  <c r="H296" i="11"/>
  <c r="I296" i="11"/>
  <c r="J296" i="11" s="1"/>
  <c r="J296" i="12" s="1"/>
  <c r="H297" i="11"/>
  <c r="I297" i="11"/>
  <c r="J297" i="11" s="1"/>
  <c r="H298" i="11"/>
  <c r="I298" i="11"/>
  <c r="J298" i="11" s="1"/>
  <c r="J298" i="12" s="1"/>
  <c r="H299" i="11"/>
  <c r="I299" i="11"/>
  <c r="J299" i="11" s="1"/>
  <c r="J299" i="12" s="1"/>
  <c r="H300" i="11"/>
  <c r="I300" i="11"/>
  <c r="J300" i="11" s="1"/>
  <c r="J300" i="12" s="1"/>
  <c r="H301" i="11"/>
  <c r="I301" i="11"/>
  <c r="J301" i="11" s="1"/>
  <c r="J301" i="12" s="1"/>
  <c r="H302" i="11"/>
  <c r="I302" i="11"/>
  <c r="J302" i="11"/>
  <c r="J302" i="12" s="1"/>
  <c r="H303" i="11"/>
  <c r="I303" i="11"/>
  <c r="J303" i="11" s="1"/>
  <c r="J303" i="12" s="1"/>
  <c r="H304" i="11"/>
  <c r="I304" i="11"/>
  <c r="J304" i="11"/>
  <c r="H305" i="11"/>
  <c r="I305" i="11"/>
  <c r="J305" i="11" s="1"/>
  <c r="H306" i="11"/>
  <c r="I306" i="11"/>
  <c r="J306" i="11"/>
  <c r="H307" i="11"/>
  <c r="I307" i="11"/>
  <c r="J307" i="11" s="1"/>
  <c r="H308" i="11"/>
  <c r="I308" i="11"/>
  <c r="J308" i="11"/>
  <c r="H309" i="11"/>
  <c r="I309" i="11"/>
  <c r="J309" i="11" s="1"/>
  <c r="H310" i="11"/>
  <c r="I310" i="11"/>
  <c r="J310" i="11" s="1"/>
  <c r="J310" i="12" s="1"/>
  <c r="H311" i="11"/>
  <c r="I311" i="11"/>
  <c r="J311" i="11" s="1"/>
  <c r="H312" i="11"/>
  <c r="I312" i="11"/>
  <c r="J312" i="11" s="1"/>
  <c r="J312" i="12" s="1"/>
  <c r="H313" i="11"/>
  <c r="I313" i="11"/>
  <c r="J313" i="11" s="1"/>
  <c r="H314" i="11"/>
  <c r="I314" i="11"/>
  <c r="J314" i="11" s="1"/>
  <c r="J314" i="12" s="1"/>
  <c r="H315" i="11"/>
  <c r="I315" i="11"/>
  <c r="J315" i="11" s="1"/>
  <c r="J315" i="12" s="1"/>
  <c r="H316" i="11"/>
  <c r="I316" i="11"/>
  <c r="J316" i="11" s="1"/>
  <c r="J316" i="12" s="1"/>
  <c r="H317" i="11"/>
  <c r="I317" i="11"/>
  <c r="J317" i="11" s="1"/>
  <c r="J317" i="12" s="1"/>
  <c r="H318" i="11"/>
  <c r="I318" i="11"/>
  <c r="J318" i="11"/>
  <c r="J318" i="12" s="1"/>
  <c r="H319" i="11"/>
  <c r="I319" i="11"/>
  <c r="J319" i="11" s="1"/>
  <c r="J319" i="12" s="1"/>
  <c r="H320" i="11"/>
  <c r="I320" i="11"/>
  <c r="J320" i="11"/>
  <c r="H321" i="11"/>
  <c r="I321" i="11"/>
  <c r="J321" i="11"/>
  <c r="J321" i="12" s="1"/>
  <c r="H322" i="11"/>
  <c r="I322" i="11"/>
  <c r="J322" i="11" s="1"/>
  <c r="J322" i="12" s="1"/>
  <c r="H323" i="11"/>
  <c r="I323" i="11"/>
  <c r="J323" i="11" s="1"/>
  <c r="H324" i="11"/>
  <c r="I324" i="11"/>
  <c r="J324" i="11"/>
  <c r="J324" i="12" s="1"/>
  <c r="H325" i="11"/>
  <c r="I325" i="11"/>
  <c r="J325" i="11" s="1"/>
  <c r="J325" i="12" s="1"/>
  <c r="H326" i="11"/>
  <c r="I326" i="11"/>
  <c r="J326" i="11"/>
  <c r="H327" i="11"/>
  <c r="I327" i="11"/>
  <c r="J327" i="11" s="1"/>
  <c r="H328" i="11"/>
  <c r="I328" i="11"/>
  <c r="J328" i="11"/>
  <c r="H329" i="11"/>
  <c r="I329" i="11"/>
  <c r="J329" i="11"/>
  <c r="H330" i="11"/>
  <c r="I330" i="11"/>
  <c r="J330" i="11"/>
  <c r="J330" i="12" s="1"/>
  <c r="H331" i="11"/>
  <c r="I331" i="11"/>
  <c r="J331" i="11" s="1"/>
  <c r="J331" i="12" s="1"/>
  <c r="H332" i="11"/>
  <c r="I332" i="11"/>
  <c r="J332" i="11"/>
  <c r="J332" i="12" s="1"/>
  <c r="H333" i="11"/>
  <c r="I333" i="11"/>
  <c r="J333" i="11" s="1"/>
  <c r="H334" i="11"/>
  <c r="I334" i="11"/>
  <c r="J334" i="11"/>
  <c r="H335" i="11"/>
  <c r="I335" i="11"/>
  <c r="J335" i="11" s="1"/>
  <c r="H336" i="11"/>
  <c r="I336" i="11"/>
  <c r="J336" i="11"/>
  <c r="H337" i="11"/>
  <c r="I337" i="11"/>
  <c r="J337" i="11"/>
  <c r="H338" i="11"/>
  <c r="I338" i="11"/>
  <c r="J338" i="11"/>
  <c r="H339" i="11"/>
  <c r="I339" i="11"/>
  <c r="J339" i="11" s="1"/>
  <c r="H340" i="11"/>
  <c r="I340" i="11"/>
  <c r="J340" i="11"/>
  <c r="J340" i="12" s="1"/>
  <c r="H341" i="11"/>
  <c r="I341" i="11"/>
  <c r="J341" i="11" s="1"/>
  <c r="H342" i="11"/>
  <c r="I342" i="11"/>
  <c r="J342" i="11"/>
  <c r="H343" i="11"/>
  <c r="I343" i="11"/>
  <c r="J343" i="11" s="1"/>
  <c r="H344" i="11"/>
  <c r="I344" i="11"/>
  <c r="J344" i="11" s="1"/>
  <c r="J344" i="12" s="1"/>
  <c r="H345" i="11"/>
  <c r="I345" i="11"/>
  <c r="J345" i="11" s="1"/>
  <c r="H346" i="11"/>
  <c r="I346" i="11"/>
  <c r="J346" i="11" s="1"/>
  <c r="J346" i="12" s="1"/>
  <c r="H347" i="11"/>
  <c r="I347" i="11"/>
  <c r="J347" i="11" s="1"/>
  <c r="H348" i="11"/>
  <c r="I348" i="11"/>
  <c r="J348" i="11" s="1"/>
  <c r="J348" i="12" s="1"/>
  <c r="H349" i="11"/>
  <c r="I349" i="11"/>
  <c r="J349" i="11" s="1"/>
  <c r="J349" i="12" s="1"/>
  <c r="H350" i="11"/>
  <c r="I350" i="11"/>
  <c r="J350" i="11" s="1"/>
  <c r="J350" i="12" s="1"/>
  <c r="H351" i="11"/>
  <c r="I351" i="11"/>
  <c r="J351" i="11" s="1"/>
  <c r="J351" i="12" s="1"/>
  <c r="H352" i="11"/>
  <c r="I352" i="11"/>
  <c r="J352" i="11"/>
  <c r="J352" i="12" s="1"/>
  <c r="H353" i="11"/>
  <c r="I353" i="11"/>
  <c r="J353" i="11" s="1"/>
  <c r="J353" i="12" s="1"/>
  <c r="H354" i="11"/>
  <c r="I354" i="11"/>
  <c r="J354" i="11"/>
  <c r="H355" i="11"/>
  <c r="I355" i="11"/>
  <c r="J355" i="11" s="1"/>
  <c r="H356" i="11"/>
  <c r="I356" i="11"/>
  <c r="J356" i="11"/>
  <c r="J356" i="12" s="1"/>
  <c r="H357" i="11"/>
  <c r="I357" i="11"/>
  <c r="J357" i="11" s="1"/>
  <c r="H358" i="11"/>
  <c r="I358" i="11"/>
  <c r="J358" i="11"/>
  <c r="H359" i="11"/>
  <c r="I359" i="11"/>
  <c r="J359" i="11" s="1"/>
  <c r="H360" i="11"/>
  <c r="I360" i="11"/>
  <c r="J360" i="11" s="1"/>
  <c r="J360" i="12" s="1"/>
  <c r="H361" i="11"/>
  <c r="I361" i="11"/>
  <c r="J361" i="11" s="1"/>
  <c r="H362" i="11"/>
  <c r="I362" i="11"/>
  <c r="J362" i="11" s="1"/>
  <c r="J362" i="12" s="1"/>
  <c r="H363" i="11"/>
  <c r="I363" i="11"/>
  <c r="J363" i="11" s="1"/>
  <c r="H364" i="11"/>
  <c r="I364" i="11"/>
  <c r="J364" i="11" s="1"/>
  <c r="J364" i="12" s="1"/>
  <c r="H365" i="11"/>
  <c r="I365" i="11"/>
  <c r="J365" i="11" s="1"/>
  <c r="H366" i="11"/>
  <c r="I366" i="11"/>
  <c r="J366" i="11" s="1"/>
  <c r="J366" i="12" s="1"/>
  <c r="H367" i="11"/>
  <c r="I367" i="11"/>
  <c r="J367" i="11" s="1"/>
  <c r="J367" i="12" s="1"/>
  <c r="H368" i="11"/>
  <c r="I368" i="11"/>
  <c r="J368" i="11"/>
  <c r="J368" i="12" s="1"/>
  <c r="H369" i="11"/>
  <c r="I369" i="11"/>
  <c r="J369" i="11" s="1"/>
  <c r="J369" i="12" s="1"/>
  <c r="H370" i="11"/>
  <c r="I370" i="11"/>
  <c r="J370" i="11"/>
  <c r="H371" i="11"/>
  <c r="I371" i="11"/>
  <c r="J371" i="11" s="1"/>
  <c r="H372" i="11"/>
  <c r="I372" i="11"/>
  <c r="J372" i="11"/>
  <c r="J372" i="12" s="1"/>
  <c r="H373" i="11"/>
  <c r="I373" i="11"/>
  <c r="J373" i="11" s="1"/>
  <c r="H374" i="11"/>
  <c r="I374" i="11"/>
  <c r="J374" i="11"/>
  <c r="H375" i="11"/>
  <c r="I375" i="11"/>
  <c r="J375" i="11" s="1"/>
  <c r="H376" i="11"/>
  <c r="I376" i="11"/>
  <c r="J376" i="11" s="1"/>
  <c r="J376" i="12" s="1"/>
  <c r="H377" i="11"/>
  <c r="I377" i="11"/>
  <c r="J377" i="11" s="1"/>
  <c r="H378" i="11"/>
  <c r="I378" i="11"/>
  <c r="J378" i="11" s="1"/>
  <c r="J378" i="12" s="1"/>
  <c r="H379" i="11"/>
  <c r="I379" i="11"/>
  <c r="J379" i="11" s="1"/>
  <c r="J379" i="12" s="1"/>
  <c r="H380" i="11"/>
  <c r="I380" i="11"/>
  <c r="J380" i="11"/>
  <c r="J380" i="12" s="1"/>
  <c r="H381" i="11"/>
  <c r="I381" i="11"/>
  <c r="J381" i="11" s="1"/>
  <c r="H382" i="11"/>
  <c r="I382" i="11"/>
  <c r="J382" i="11"/>
  <c r="H383" i="11"/>
  <c r="I383" i="11"/>
  <c r="J383" i="11" s="1"/>
  <c r="H384" i="11"/>
  <c r="I384" i="11"/>
  <c r="J384" i="11"/>
  <c r="H385" i="11"/>
  <c r="I385" i="11"/>
  <c r="J385" i="11" s="1"/>
  <c r="H386" i="11"/>
  <c r="I386" i="11"/>
  <c r="J386" i="11" s="1"/>
  <c r="H387" i="11"/>
  <c r="I387" i="11"/>
  <c r="J387" i="11" s="1"/>
  <c r="H388" i="11"/>
  <c r="I388" i="11"/>
  <c r="J388" i="11"/>
  <c r="J388" i="12" s="1"/>
  <c r="H389" i="11"/>
  <c r="I389" i="11"/>
  <c r="J389" i="11" s="1"/>
  <c r="J389" i="12" s="1"/>
  <c r="H390" i="11"/>
  <c r="I390" i="11"/>
  <c r="J390" i="11"/>
  <c r="H391" i="11"/>
  <c r="I391" i="11"/>
  <c r="J391" i="11" s="1"/>
  <c r="H392" i="11"/>
  <c r="I392" i="11"/>
  <c r="J392" i="11" s="1"/>
  <c r="H393" i="11"/>
  <c r="I393" i="11"/>
  <c r="J393" i="11" s="1"/>
  <c r="H394" i="11"/>
  <c r="I394" i="11"/>
  <c r="J394" i="11" s="1"/>
  <c r="J394" i="12" s="1"/>
  <c r="H395" i="11"/>
  <c r="I395" i="11"/>
  <c r="J395" i="11" s="1"/>
  <c r="H396" i="11"/>
  <c r="I396" i="11"/>
  <c r="J396" i="11"/>
  <c r="H397" i="11"/>
  <c r="I397" i="11"/>
  <c r="J397" i="11"/>
  <c r="H398" i="11"/>
  <c r="I398" i="11"/>
  <c r="J398" i="11"/>
  <c r="J398" i="12" s="1"/>
  <c r="H399" i="11"/>
  <c r="I399" i="11"/>
  <c r="J399" i="11" s="1"/>
  <c r="J399" i="12" s="1"/>
  <c r="H400" i="11"/>
  <c r="I400" i="11"/>
  <c r="J400" i="11" s="1"/>
  <c r="H401" i="11"/>
  <c r="I401" i="11"/>
  <c r="J401" i="11" s="1"/>
  <c r="H402" i="11"/>
  <c r="I402" i="11"/>
  <c r="J402" i="11" s="1"/>
  <c r="J402" i="12" s="1"/>
  <c r="H403" i="11"/>
  <c r="I403" i="11"/>
  <c r="J403" i="11" s="1"/>
  <c r="H404" i="11"/>
  <c r="I404" i="11"/>
  <c r="J404" i="11"/>
  <c r="J404" i="12" s="1"/>
  <c r="H405" i="11"/>
  <c r="I405" i="11"/>
  <c r="J405" i="11"/>
  <c r="J405" i="12" s="1"/>
  <c r="H406" i="11"/>
  <c r="I406" i="11"/>
  <c r="J406" i="11" s="1"/>
  <c r="J406" i="12" s="1"/>
  <c r="H407" i="11"/>
  <c r="I407" i="11"/>
  <c r="J407" i="11" s="1"/>
  <c r="J407" i="12" s="1"/>
  <c r="H408" i="11"/>
  <c r="I408" i="11"/>
  <c r="J408" i="11" s="1"/>
  <c r="H409" i="11"/>
  <c r="I409" i="11"/>
  <c r="J409" i="11" s="1"/>
  <c r="H410" i="11"/>
  <c r="I410" i="11"/>
  <c r="J410" i="11" s="1"/>
  <c r="H411" i="11"/>
  <c r="I411" i="11"/>
  <c r="J411" i="11" s="1"/>
  <c r="H412" i="11"/>
  <c r="I412" i="11"/>
  <c r="J412" i="11"/>
  <c r="H413" i="11"/>
  <c r="I413" i="11"/>
  <c r="J413" i="11" s="1"/>
  <c r="J413" i="12" s="1"/>
  <c r="H414" i="11"/>
  <c r="I414" i="11"/>
  <c r="J414" i="11" s="1"/>
  <c r="J414" i="12" s="1"/>
  <c r="H415" i="11"/>
  <c r="I415" i="11"/>
  <c r="J415" i="11" s="1"/>
  <c r="J415" i="12" s="1"/>
  <c r="H416" i="11"/>
  <c r="I416" i="11"/>
  <c r="J416" i="11" s="1"/>
  <c r="H417" i="11"/>
  <c r="I417" i="11"/>
  <c r="J417" i="11" s="1"/>
  <c r="H418" i="11"/>
  <c r="I418" i="11"/>
  <c r="J418" i="11" s="1"/>
  <c r="H419" i="11"/>
  <c r="I419" i="11"/>
  <c r="J419" i="11" s="1"/>
  <c r="H420" i="11"/>
  <c r="I420" i="11"/>
  <c r="J420" i="11" s="1"/>
  <c r="J420" i="12" s="1"/>
  <c r="H421" i="11"/>
  <c r="I421" i="11"/>
  <c r="J421" i="11"/>
  <c r="H422" i="11"/>
  <c r="I422" i="11"/>
  <c r="J422" i="11"/>
  <c r="H423" i="11"/>
  <c r="I423" i="11"/>
  <c r="J423" i="11" s="1"/>
  <c r="J423" i="12" s="1"/>
  <c r="H424" i="11"/>
  <c r="I424" i="11"/>
  <c r="J424" i="11" s="1"/>
  <c r="H425" i="11"/>
  <c r="I425" i="11"/>
  <c r="J425" i="11" s="1"/>
  <c r="J425" i="12" s="1"/>
  <c r="H426" i="11"/>
  <c r="I426" i="11"/>
  <c r="J426" i="11" s="1"/>
  <c r="H427" i="11"/>
  <c r="I427" i="11"/>
  <c r="J427" i="11" s="1"/>
  <c r="H428" i="11"/>
  <c r="I428" i="11"/>
  <c r="J428" i="11"/>
  <c r="H429" i="11"/>
  <c r="I429" i="11"/>
  <c r="J429" i="11"/>
  <c r="H430" i="11"/>
  <c r="I430" i="11"/>
  <c r="J430" i="11"/>
  <c r="H431" i="11"/>
  <c r="I431" i="11"/>
  <c r="J431" i="11"/>
  <c r="J431" i="12" s="1"/>
  <c r="H432" i="11"/>
  <c r="I432" i="11"/>
  <c r="J432" i="11" s="1"/>
  <c r="H433" i="11"/>
  <c r="I433" i="11"/>
  <c r="J433" i="11" s="1"/>
  <c r="H434" i="11"/>
  <c r="I434" i="11"/>
  <c r="J434" i="11" s="1"/>
  <c r="H435" i="11"/>
  <c r="I435" i="11"/>
  <c r="J435" i="11" s="1"/>
  <c r="J435" i="12" s="1"/>
  <c r="H436" i="11"/>
  <c r="I436" i="11"/>
  <c r="J436" i="11" s="1"/>
  <c r="J436" i="12" s="1"/>
  <c r="H437" i="11"/>
  <c r="I437" i="11"/>
  <c r="J437" i="11" s="1"/>
  <c r="J437" i="12" s="1"/>
  <c r="H438" i="11"/>
  <c r="I438" i="11"/>
  <c r="J438" i="11" s="1"/>
  <c r="J438" i="12" s="1"/>
  <c r="H439" i="11"/>
  <c r="I439" i="11"/>
  <c r="J439" i="11" s="1"/>
  <c r="J439" i="12" s="1"/>
  <c r="H440" i="11"/>
  <c r="I440" i="11"/>
  <c r="J440" i="11" s="1"/>
  <c r="J440" i="12" s="1"/>
  <c r="H441" i="11"/>
  <c r="I441" i="11"/>
  <c r="J441" i="11" s="1"/>
  <c r="J441" i="12" s="1"/>
  <c r="H442" i="11"/>
  <c r="I442" i="11"/>
  <c r="J442" i="11" s="1"/>
  <c r="J442" i="12" s="1"/>
  <c r="H443" i="11"/>
  <c r="I443" i="11"/>
  <c r="J443" i="11" s="1"/>
  <c r="H444" i="11"/>
  <c r="I444" i="11"/>
  <c r="J444" i="11"/>
  <c r="H445" i="11"/>
  <c r="I445" i="11"/>
  <c r="J445" i="11"/>
  <c r="H446" i="11"/>
  <c r="I446" i="11"/>
  <c r="J446" i="11"/>
  <c r="H447" i="11"/>
  <c r="I447" i="11"/>
  <c r="J447" i="11" s="1"/>
  <c r="J447" i="12" s="1"/>
  <c r="H448" i="11"/>
  <c r="I448" i="11"/>
  <c r="J448" i="11"/>
  <c r="H449" i="11"/>
  <c r="I449" i="11"/>
  <c r="J449" i="11" s="1"/>
  <c r="H450" i="11"/>
  <c r="I450" i="11"/>
  <c r="J450" i="11" s="1"/>
  <c r="J450" i="12" s="1"/>
  <c r="H451" i="11"/>
  <c r="I451" i="11"/>
  <c r="J451" i="11" s="1"/>
  <c r="H452" i="11"/>
  <c r="I452" i="11"/>
  <c r="J452" i="11" s="1"/>
  <c r="J452" i="12" s="1"/>
  <c r="H453" i="11"/>
  <c r="I453" i="11"/>
  <c r="J453" i="11" s="1"/>
  <c r="J453" i="12" s="1"/>
  <c r="H454" i="11"/>
  <c r="I454" i="11"/>
  <c r="J454" i="11" s="1"/>
  <c r="J454" i="12" s="1"/>
  <c r="H455" i="11"/>
  <c r="I455" i="11"/>
  <c r="J455" i="11" s="1"/>
  <c r="J455" i="12" s="1"/>
  <c r="H456" i="11"/>
  <c r="I456" i="11"/>
  <c r="J456" i="11"/>
  <c r="H457" i="11"/>
  <c r="I457" i="11"/>
  <c r="J457" i="11" s="1"/>
  <c r="J457" i="12" s="1"/>
  <c r="H458" i="11"/>
  <c r="I458" i="11"/>
  <c r="J458" i="11" s="1"/>
  <c r="H459" i="11"/>
  <c r="I459" i="11"/>
  <c r="J459" i="11" s="1"/>
  <c r="H460" i="11"/>
  <c r="I460" i="11"/>
  <c r="J460" i="11"/>
  <c r="H461" i="11"/>
  <c r="I461" i="11"/>
  <c r="J461" i="11" s="1"/>
  <c r="J461" i="12" s="1"/>
  <c r="H462" i="11"/>
  <c r="I462" i="11"/>
  <c r="J462" i="11" s="1"/>
  <c r="J462" i="12" s="1"/>
  <c r="H463" i="11"/>
  <c r="I463" i="11"/>
  <c r="J463" i="11" s="1"/>
  <c r="J463" i="12" s="1"/>
  <c r="H464" i="11"/>
  <c r="I464" i="11"/>
  <c r="J464" i="11" s="1"/>
  <c r="J464" i="12" s="1"/>
  <c r="H465" i="11"/>
  <c r="I465" i="11"/>
  <c r="J465" i="11" s="1"/>
  <c r="J465" i="12" s="1"/>
  <c r="H466" i="11"/>
  <c r="I466" i="11"/>
  <c r="J466" i="11" s="1"/>
  <c r="J466" i="12" s="1"/>
  <c r="H467" i="11"/>
  <c r="I467" i="11"/>
  <c r="J467" i="11" s="1"/>
  <c r="H468" i="11"/>
  <c r="I468" i="11"/>
  <c r="J468" i="11"/>
  <c r="H469" i="11"/>
  <c r="I469" i="11"/>
  <c r="J469" i="11"/>
  <c r="J469" i="12" s="1"/>
  <c r="H470" i="11"/>
  <c r="I470" i="11"/>
  <c r="J470" i="11" s="1"/>
  <c r="J470" i="12" s="1"/>
  <c r="H471" i="11"/>
  <c r="I471" i="11"/>
  <c r="J471" i="11" s="1"/>
  <c r="J471" i="12" s="1"/>
  <c r="H472" i="11"/>
  <c r="I472" i="11"/>
  <c r="J472" i="11" s="1"/>
  <c r="J472" i="12" s="1"/>
  <c r="H473" i="11"/>
  <c r="I473" i="11"/>
  <c r="J473" i="11" s="1"/>
  <c r="H474" i="11"/>
  <c r="I474" i="11"/>
  <c r="J474" i="11" s="1"/>
  <c r="H475" i="11"/>
  <c r="I475" i="11"/>
  <c r="J475" i="11" s="1"/>
  <c r="H476" i="11"/>
  <c r="I476" i="11"/>
  <c r="J476" i="11"/>
  <c r="H477" i="11"/>
  <c r="I477" i="11"/>
  <c r="J477" i="11"/>
  <c r="H478" i="11"/>
  <c r="I478" i="11"/>
  <c r="J478" i="11"/>
  <c r="J478" i="12" s="1"/>
  <c r="H479" i="11"/>
  <c r="I479" i="11"/>
  <c r="J479" i="11" s="1"/>
  <c r="J479" i="12" s="1"/>
  <c r="H480" i="11"/>
  <c r="I480" i="11"/>
  <c r="J480" i="11" s="1"/>
  <c r="J480" i="12" s="1"/>
  <c r="H481" i="11"/>
  <c r="I481" i="11"/>
  <c r="J481" i="11" s="1"/>
  <c r="J481" i="12" s="1"/>
  <c r="H482" i="11"/>
  <c r="I482" i="11"/>
  <c r="J482" i="11" s="1"/>
  <c r="H483" i="11"/>
  <c r="I483" i="11"/>
  <c r="J483" i="11" s="1"/>
  <c r="H484" i="11"/>
  <c r="I484" i="11"/>
  <c r="J484" i="11"/>
  <c r="H485" i="11"/>
  <c r="I485" i="11"/>
  <c r="J485" i="11"/>
  <c r="H486" i="11"/>
  <c r="I486" i="11"/>
  <c r="J486" i="11"/>
  <c r="H487" i="11"/>
  <c r="I487" i="11"/>
  <c r="J487" i="11"/>
  <c r="J487" i="12" s="1"/>
  <c r="H488" i="11"/>
  <c r="I488" i="11"/>
  <c r="J488" i="11" s="1"/>
  <c r="J488" i="12" s="1"/>
  <c r="H489" i="11"/>
  <c r="I489" i="11"/>
  <c r="J489" i="11" s="1"/>
  <c r="H490" i="11"/>
  <c r="I490" i="11"/>
  <c r="J490" i="11"/>
  <c r="J490" i="12" s="1"/>
  <c r="H491" i="11"/>
  <c r="I491" i="11"/>
  <c r="J491" i="11" s="1"/>
  <c r="H492" i="11"/>
  <c r="I492" i="11"/>
  <c r="J492" i="11" s="1"/>
  <c r="J492" i="12" s="1"/>
  <c r="H493" i="11"/>
  <c r="I493" i="11"/>
  <c r="J493" i="11"/>
  <c r="H494" i="11"/>
  <c r="I494" i="11"/>
  <c r="J494" i="11"/>
  <c r="H495" i="11"/>
  <c r="I495" i="11"/>
  <c r="J495" i="11"/>
  <c r="J495" i="12" s="1"/>
  <c r="H496" i="11"/>
  <c r="I496" i="11"/>
  <c r="J496" i="11"/>
  <c r="J496" i="12" s="1"/>
  <c r="H497" i="11"/>
  <c r="I497" i="11"/>
  <c r="J497" i="11" s="1"/>
  <c r="J497" i="12" s="1"/>
  <c r="H498" i="11"/>
  <c r="I498" i="11"/>
  <c r="J498" i="11" s="1"/>
  <c r="J498" i="12" s="1"/>
  <c r="H499" i="11"/>
  <c r="I499" i="11"/>
  <c r="J499" i="11" s="1"/>
  <c r="J499" i="12" s="1"/>
  <c r="H500" i="11"/>
  <c r="I500" i="11"/>
  <c r="J500" i="11" s="1"/>
  <c r="J500" i="12" s="1"/>
  <c r="H501" i="11"/>
  <c r="I501" i="11"/>
  <c r="J501" i="11" s="1"/>
  <c r="J501" i="12" s="1"/>
  <c r="H502" i="11"/>
  <c r="I502" i="11"/>
  <c r="J502" i="11" s="1"/>
  <c r="J502" i="12" s="1"/>
  <c r="H503" i="11"/>
  <c r="I503" i="11"/>
  <c r="J503" i="11" s="1"/>
  <c r="J503" i="12" s="1"/>
  <c r="H504" i="11"/>
  <c r="I504" i="11"/>
  <c r="J504" i="11" s="1"/>
  <c r="J504" i="12" s="1"/>
  <c r="H505" i="11"/>
  <c r="I505" i="11"/>
  <c r="J505" i="11" s="1"/>
  <c r="J505" i="12" s="1"/>
  <c r="H506" i="11"/>
  <c r="I506" i="11"/>
  <c r="J506" i="11" s="1"/>
  <c r="J506" i="12" s="1"/>
  <c r="H507" i="11"/>
  <c r="I507" i="11"/>
  <c r="J507" i="11" s="1"/>
  <c r="J507" i="12" s="1"/>
  <c r="H508" i="11"/>
  <c r="I508" i="11"/>
  <c r="J508" i="11" s="1"/>
  <c r="J508" i="12" s="1"/>
  <c r="H509" i="11"/>
  <c r="I509" i="11"/>
  <c r="J509" i="11"/>
  <c r="H510" i="11"/>
  <c r="I510" i="11"/>
  <c r="J510" i="11"/>
  <c r="H511" i="11"/>
  <c r="I511" i="11"/>
  <c r="J511" i="11"/>
  <c r="J511" i="12" s="1"/>
  <c r="H512" i="11"/>
  <c r="I512" i="11"/>
  <c r="J512" i="11"/>
  <c r="J512" i="12" s="1"/>
  <c r="H513" i="11"/>
  <c r="I513" i="11"/>
  <c r="J513" i="11" s="1"/>
  <c r="J513" i="12" s="1"/>
  <c r="H514" i="11"/>
  <c r="I514" i="11"/>
  <c r="J514" i="11" s="1"/>
  <c r="J514" i="12" s="1"/>
  <c r="H515" i="11"/>
  <c r="I515" i="11"/>
  <c r="J515" i="11" s="1"/>
  <c r="J515" i="12" s="1"/>
  <c r="H516" i="11"/>
  <c r="I516" i="11"/>
  <c r="J516" i="11" s="1"/>
  <c r="J516" i="12" s="1"/>
  <c r="H517" i="11"/>
  <c r="I517" i="11"/>
  <c r="J517" i="11" s="1"/>
  <c r="J517" i="12" s="1"/>
  <c r="H518" i="11"/>
  <c r="I518" i="11"/>
  <c r="J518" i="11" s="1"/>
  <c r="J518" i="12" s="1"/>
  <c r="H519" i="11"/>
  <c r="I519" i="11"/>
  <c r="J519" i="11" s="1"/>
  <c r="J519" i="12" s="1"/>
  <c r="H520" i="11"/>
  <c r="I520" i="11"/>
  <c r="J520" i="11" s="1"/>
  <c r="J520" i="12" s="1"/>
  <c r="H521" i="11"/>
  <c r="I521" i="11"/>
  <c r="J521" i="11" s="1"/>
  <c r="J521" i="12" s="1"/>
  <c r="H522" i="11"/>
  <c r="I522" i="11"/>
  <c r="J522" i="11" s="1"/>
  <c r="J522" i="12" s="1"/>
  <c r="H523" i="11"/>
  <c r="I523" i="11"/>
  <c r="J523" i="11" s="1"/>
  <c r="J523" i="12" s="1"/>
  <c r="H524" i="11"/>
  <c r="I524" i="11"/>
  <c r="J524" i="11" s="1"/>
  <c r="J524" i="12" s="1"/>
  <c r="H525" i="11"/>
  <c r="I525" i="11"/>
  <c r="J525" i="11"/>
  <c r="H526" i="11"/>
  <c r="I526" i="11"/>
  <c r="J526" i="11"/>
  <c r="H527" i="11"/>
  <c r="I527" i="11"/>
  <c r="J527" i="11"/>
  <c r="J527" i="12" s="1"/>
  <c r="H528" i="11"/>
  <c r="I528" i="11"/>
  <c r="J528" i="11"/>
  <c r="J528" i="12" s="1"/>
  <c r="H529" i="11"/>
  <c r="I529" i="11"/>
  <c r="J529" i="11" s="1"/>
  <c r="J529" i="12" s="1"/>
  <c r="H530" i="11"/>
  <c r="I530" i="11"/>
  <c r="J530" i="11" s="1"/>
  <c r="J530" i="12" s="1"/>
  <c r="H531" i="11"/>
  <c r="I531" i="11"/>
  <c r="J531" i="11" s="1"/>
  <c r="J531" i="12" s="1"/>
  <c r="H532" i="11"/>
  <c r="I532" i="11"/>
  <c r="J532" i="11" s="1"/>
  <c r="J532" i="12" s="1"/>
  <c r="H533" i="11"/>
  <c r="I533" i="11"/>
  <c r="J533" i="11" s="1"/>
  <c r="J533" i="12" s="1"/>
  <c r="H534" i="11"/>
  <c r="I534" i="11"/>
  <c r="J534" i="11" s="1"/>
  <c r="J534" i="12" s="1"/>
  <c r="H535" i="11"/>
  <c r="I535" i="11"/>
  <c r="J535" i="11" s="1"/>
  <c r="J535" i="12" s="1"/>
  <c r="H536" i="11"/>
  <c r="I536" i="11"/>
  <c r="J536" i="11" s="1"/>
  <c r="J536" i="12" s="1"/>
  <c r="H537" i="11"/>
  <c r="I537" i="11"/>
  <c r="J537" i="11" s="1"/>
  <c r="J537" i="12" s="1"/>
  <c r="H538" i="11"/>
  <c r="I538" i="11"/>
  <c r="J538" i="11" s="1"/>
  <c r="J538" i="12" s="1"/>
  <c r="H539" i="11"/>
  <c r="I539" i="11"/>
  <c r="J539" i="11" s="1"/>
  <c r="J539" i="12" s="1"/>
  <c r="H540" i="11"/>
  <c r="I540" i="11"/>
  <c r="J540" i="11" s="1"/>
  <c r="J540" i="12" s="1"/>
  <c r="H541" i="11"/>
  <c r="I541" i="11"/>
  <c r="J541" i="11"/>
  <c r="H542" i="11"/>
  <c r="I542" i="11"/>
  <c r="J542" i="11"/>
  <c r="H543" i="11"/>
  <c r="I543" i="11"/>
  <c r="J543" i="11"/>
  <c r="J543" i="12" s="1"/>
  <c r="H544" i="11"/>
  <c r="I544" i="11"/>
  <c r="J544" i="11"/>
  <c r="J544" i="12" s="1"/>
  <c r="H545" i="11"/>
  <c r="I545" i="11"/>
  <c r="J545" i="11" s="1"/>
  <c r="J545" i="12" s="1"/>
  <c r="H546" i="11"/>
  <c r="I546" i="11"/>
  <c r="J546" i="11" s="1"/>
  <c r="J546" i="12" s="1"/>
  <c r="H547" i="11"/>
  <c r="I547" i="11"/>
  <c r="J547" i="11" s="1"/>
  <c r="J547" i="12" s="1"/>
  <c r="H548" i="11"/>
  <c r="I548" i="11"/>
  <c r="J548" i="11" s="1"/>
  <c r="J548" i="12" s="1"/>
  <c r="H549" i="11"/>
  <c r="I549" i="11"/>
  <c r="J549" i="11" s="1"/>
  <c r="J549" i="12" s="1"/>
  <c r="H550" i="11"/>
  <c r="I550" i="11"/>
  <c r="J550" i="11" s="1"/>
  <c r="J550" i="12" s="1"/>
  <c r="H551" i="11"/>
  <c r="I551" i="11"/>
  <c r="J551" i="11" s="1"/>
  <c r="J551" i="12" s="1"/>
  <c r="H552" i="11"/>
  <c r="I552" i="11"/>
  <c r="J552" i="11" s="1"/>
  <c r="J552" i="12" s="1"/>
  <c r="H553" i="11"/>
  <c r="I553" i="11"/>
  <c r="J553" i="11" s="1"/>
  <c r="J553" i="12" s="1"/>
  <c r="H554" i="11"/>
  <c r="I554" i="11"/>
  <c r="J554" i="11" s="1"/>
  <c r="J554" i="12" s="1"/>
  <c r="H555" i="11"/>
  <c r="I555" i="11"/>
  <c r="J555" i="11" s="1"/>
  <c r="J555" i="12" s="1"/>
  <c r="H556" i="11"/>
  <c r="I556" i="11"/>
  <c r="J556" i="11" s="1"/>
  <c r="J556" i="12" s="1"/>
  <c r="H557" i="11"/>
  <c r="I557" i="11"/>
  <c r="J557" i="11"/>
  <c r="H558" i="11"/>
  <c r="I558" i="11"/>
  <c r="J558" i="11"/>
  <c r="J558" i="12" s="1"/>
  <c r="H559" i="11"/>
  <c r="I559" i="11"/>
  <c r="J559" i="11"/>
  <c r="J559" i="12" s="1"/>
  <c r="H560" i="11"/>
  <c r="I560" i="11"/>
  <c r="J560" i="11"/>
  <c r="J560" i="12" s="1"/>
  <c r="H561" i="11"/>
  <c r="I561" i="11"/>
  <c r="J561" i="11" s="1"/>
  <c r="J561" i="12" s="1"/>
  <c r="H562" i="11"/>
  <c r="I562" i="11"/>
  <c r="J562" i="11" s="1"/>
  <c r="J562" i="12" s="1"/>
  <c r="H563" i="11"/>
  <c r="I563" i="11"/>
  <c r="J563" i="11" s="1"/>
  <c r="J563" i="12" s="1"/>
  <c r="H564" i="11"/>
  <c r="I564" i="11"/>
  <c r="J564" i="11" s="1"/>
  <c r="J564" i="12" s="1"/>
  <c r="H565" i="11"/>
  <c r="I565" i="11"/>
  <c r="J565" i="11" s="1"/>
  <c r="J565" i="12" s="1"/>
  <c r="H566" i="11"/>
  <c r="I566" i="11"/>
  <c r="J566" i="11" s="1"/>
  <c r="J566" i="12" s="1"/>
  <c r="H567" i="11"/>
  <c r="I567" i="11"/>
  <c r="J567" i="11" s="1"/>
  <c r="J567" i="12" s="1"/>
  <c r="H568" i="11"/>
  <c r="I568" i="11"/>
  <c r="J568" i="11" s="1"/>
  <c r="J568" i="12" s="1"/>
  <c r="H569" i="11"/>
  <c r="I569" i="11"/>
  <c r="J569" i="11" s="1"/>
  <c r="J569" i="12" s="1"/>
  <c r="H570" i="11"/>
  <c r="I570" i="11"/>
  <c r="J570" i="11" s="1"/>
  <c r="J570" i="12" s="1"/>
  <c r="H571" i="11"/>
  <c r="I571" i="11"/>
  <c r="J571" i="11" s="1"/>
  <c r="J571" i="12" s="1"/>
  <c r="H572" i="11"/>
  <c r="I572" i="11"/>
  <c r="J572" i="11" s="1"/>
  <c r="J572" i="12" s="1"/>
  <c r="H573" i="11"/>
  <c r="I573" i="11"/>
  <c r="J573" i="11"/>
  <c r="H574" i="11"/>
  <c r="I574" i="11"/>
  <c r="J574" i="11"/>
  <c r="J574" i="12" s="1"/>
  <c r="H575" i="11"/>
  <c r="I575" i="11"/>
  <c r="J575" i="11" s="1"/>
  <c r="J575" i="12" s="1"/>
  <c r="H576" i="11"/>
  <c r="I576" i="11"/>
  <c r="J576" i="11"/>
  <c r="J576" i="12" s="1"/>
  <c r="H577" i="11"/>
  <c r="I577" i="11"/>
  <c r="J577" i="11" s="1"/>
  <c r="J577" i="12" s="1"/>
  <c r="H578" i="11"/>
  <c r="I578" i="11"/>
  <c r="J578" i="11" s="1"/>
  <c r="J578" i="12" s="1"/>
  <c r="H579" i="11"/>
  <c r="I579" i="11"/>
  <c r="J579" i="11" s="1"/>
  <c r="J579" i="12" s="1"/>
  <c r="H580" i="11"/>
  <c r="I580" i="11"/>
  <c r="J580" i="11" s="1"/>
  <c r="J580" i="12" s="1"/>
  <c r="H581" i="11"/>
  <c r="I581" i="11"/>
  <c r="J581" i="11" s="1"/>
  <c r="J581" i="12" s="1"/>
  <c r="H582" i="11"/>
  <c r="I582" i="11"/>
  <c r="J582" i="11" s="1"/>
  <c r="J582" i="12" s="1"/>
  <c r="H583" i="11"/>
  <c r="I583" i="11"/>
  <c r="J583" i="11" s="1"/>
  <c r="J583" i="12" s="1"/>
  <c r="H584" i="11"/>
  <c r="I584" i="11"/>
  <c r="J584" i="11"/>
  <c r="J584" i="12" s="1"/>
  <c r="H585" i="11"/>
  <c r="I585" i="11"/>
  <c r="J585" i="11" s="1"/>
  <c r="J585" i="12" s="1"/>
  <c r="H586" i="11"/>
  <c r="I586" i="11"/>
  <c r="J586" i="11" s="1"/>
  <c r="J586" i="12" s="1"/>
  <c r="H587" i="11"/>
  <c r="I587" i="11"/>
  <c r="J587" i="11" s="1"/>
  <c r="J587" i="12" s="1"/>
  <c r="H588" i="11"/>
  <c r="I588" i="11"/>
  <c r="J588" i="11" s="1"/>
  <c r="J588" i="12" s="1"/>
  <c r="H589" i="11"/>
  <c r="I589" i="11"/>
  <c r="J589" i="11"/>
  <c r="H590" i="11"/>
  <c r="I590" i="11"/>
  <c r="J590" i="11"/>
  <c r="J590" i="12" s="1"/>
  <c r="H591" i="11"/>
  <c r="I591" i="11"/>
  <c r="J591" i="11" s="1"/>
  <c r="J591" i="12" s="1"/>
  <c r="H592" i="11"/>
  <c r="I592" i="11"/>
  <c r="J592" i="11"/>
  <c r="J592" i="12" s="1"/>
  <c r="H593" i="11"/>
  <c r="I593" i="11"/>
  <c r="J593" i="11" s="1"/>
  <c r="J593" i="12" s="1"/>
  <c r="H594" i="11"/>
  <c r="I594" i="11"/>
  <c r="J594" i="11" s="1"/>
  <c r="J594" i="12" s="1"/>
  <c r="H595" i="11"/>
  <c r="I595" i="11"/>
  <c r="J595" i="11" s="1"/>
  <c r="J595" i="12" s="1"/>
  <c r="H596" i="11"/>
  <c r="I596" i="11"/>
  <c r="J596" i="11" s="1"/>
  <c r="J596" i="12" s="1"/>
  <c r="H597" i="11"/>
  <c r="I597" i="11"/>
  <c r="J597" i="11" s="1"/>
  <c r="J597" i="12" s="1"/>
  <c r="H598" i="11"/>
  <c r="I598" i="11"/>
  <c r="J598" i="11" s="1"/>
  <c r="J598" i="12" s="1"/>
  <c r="H599" i="11"/>
  <c r="I599" i="11"/>
  <c r="J599" i="11" s="1"/>
  <c r="J599" i="12" s="1"/>
  <c r="H600" i="11"/>
  <c r="I600" i="11"/>
  <c r="J600" i="11"/>
  <c r="J600" i="12" s="1"/>
  <c r="H601" i="11"/>
  <c r="I601" i="11"/>
  <c r="J601" i="11" s="1"/>
  <c r="J601" i="12" s="1"/>
  <c r="H602" i="11"/>
  <c r="I602" i="11"/>
  <c r="J602" i="11" s="1"/>
  <c r="J602" i="12" s="1"/>
  <c r="H603" i="11"/>
  <c r="I603" i="11"/>
  <c r="J603" i="11" s="1"/>
  <c r="J603" i="12" s="1"/>
  <c r="H604" i="11"/>
  <c r="I604" i="11"/>
  <c r="J604" i="11" s="1"/>
  <c r="J604" i="12" s="1"/>
  <c r="H605" i="11"/>
  <c r="I605" i="11"/>
  <c r="J605" i="11"/>
  <c r="H606" i="11"/>
  <c r="I606" i="11"/>
  <c r="J606" i="11"/>
  <c r="H607" i="11"/>
  <c r="I607" i="11"/>
  <c r="J607" i="11" s="1"/>
  <c r="J607" i="12" s="1"/>
  <c r="B3" i="11"/>
  <c r="L6" i="11"/>
  <c r="L5" i="11"/>
  <c r="K6" i="11"/>
  <c r="K5" i="11"/>
  <c r="J6" i="11"/>
  <c r="I6" i="11"/>
  <c r="I5" i="11" a="1"/>
  <c r="I5" i="11" s="1"/>
  <c r="H6" i="11"/>
  <c r="H5" i="11"/>
  <c r="G6" i="11"/>
  <c r="G5" i="11"/>
  <c r="F5" i="11"/>
  <c r="D5" i="11"/>
  <c r="D6" i="11"/>
  <c r="C5" i="11"/>
  <c r="H3139" i="2"/>
  <c r="F3139" i="2"/>
  <c r="C3139" i="2"/>
  <c r="G3139" i="2"/>
  <c r="O5" i="12" s="1"/>
  <c r="M5" i="12"/>
  <c r="D3139" i="2"/>
  <c r="M1895" i="2"/>
  <c r="L1895" i="2"/>
  <c r="G1895" i="2"/>
  <c r="H1895" i="2"/>
  <c r="A358" i="2" a="1"/>
  <c r="A358" i="2" s="1"/>
  <c r="A359" i="2" s="1" a="1"/>
  <c r="A359" i="2" s="1"/>
  <c r="J510" i="12"/>
  <c r="J494" i="12"/>
  <c r="J484" i="12"/>
  <c r="J474" i="12"/>
  <c r="J468" i="12"/>
  <c r="J460" i="12"/>
  <c r="J444" i="12"/>
  <c r="J434" i="12"/>
  <c r="J430" i="12"/>
  <c r="J426" i="12"/>
  <c r="J416" i="12"/>
  <c r="J412" i="12"/>
  <c r="J408" i="12"/>
  <c r="J390" i="12"/>
  <c r="J386" i="12"/>
  <c r="J384" i="12"/>
  <c r="J382" i="12"/>
  <c r="J374" i="12"/>
  <c r="J370" i="12"/>
  <c r="J358" i="12"/>
  <c r="J354" i="12"/>
  <c r="J342" i="12"/>
  <c r="J338" i="12"/>
  <c r="J336" i="12"/>
  <c r="J334" i="12"/>
  <c r="J328" i="12"/>
  <c r="J326" i="12"/>
  <c r="J320" i="12"/>
  <c r="J308" i="12"/>
  <c r="J306" i="12"/>
  <c r="J304" i="12"/>
  <c r="J292" i="12"/>
  <c r="J290" i="12"/>
  <c r="J288" i="12"/>
  <c r="J278" i="12"/>
  <c r="J276" i="12"/>
  <c r="J274" i="12"/>
  <c r="J272" i="12"/>
  <c r="J256" i="12"/>
  <c r="J250" i="12"/>
  <c r="J248" i="12"/>
  <c r="J244" i="12"/>
  <c r="J240" i="12"/>
  <c r="J238" i="12"/>
  <c r="J234" i="12"/>
  <c r="J218" i="12"/>
  <c r="J214" i="12"/>
  <c r="J212" i="12"/>
  <c r="J210" i="12"/>
  <c r="J206" i="12"/>
  <c r="J200" i="12"/>
  <c r="J192" i="12"/>
  <c r="J182" i="12"/>
  <c r="J174" i="12"/>
  <c r="J170" i="12"/>
  <c r="J166" i="12"/>
  <c r="J158" i="12"/>
  <c r="J156" i="12"/>
  <c r="J150" i="12"/>
  <c r="J144" i="12"/>
  <c r="J134" i="12"/>
  <c r="J130" i="12"/>
  <c r="J126" i="12"/>
  <c r="J122" i="12"/>
  <c r="J120" i="12"/>
  <c r="J114" i="12"/>
  <c r="J110" i="12"/>
  <c r="J106" i="12"/>
  <c r="J102" i="12"/>
  <c r="J98" i="12"/>
  <c r="J94" i="12"/>
  <c r="J88" i="12"/>
  <c r="J82" i="12"/>
  <c r="J78" i="12"/>
  <c r="J74" i="12"/>
  <c r="J72" i="12"/>
  <c r="J66" i="12"/>
  <c r="J62" i="12"/>
  <c r="J58" i="12"/>
  <c r="J56" i="12"/>
  <c r="J50" i="12"/>
  <c r="J48" i="12"/>
  <c r="J38" i="12"/>
  <c r="J34" i="12"/>
  <c r="J30" i="12"/>
  <c r="J28" i="12"/>
  <c r="J26" i="12"/>
  <c r="J22" i="12"/>
  <c r="J18" i="12"/>
  <c r="J14" i="12"/>
  <c r="J12" i="12"/>
  <c r="J10" i="12"/>
  <c r="J542" i="12"/>
  <c r="J526" i="12"/>
  <c r="J486" i="12"/>
  <c r="J482" i="12"/>
  <c r="J476" i="12"/>
  <c r="J458" i="12"/>
  <c r="J456" i="12"/>
  <c r="J448" i="12"/>
  <c r="J446" i="12"/>
  <c r="J432" i="12"/>
  <c r="J428" i="12"/>
  <c r="J424" i="12"/>
  <c r="J422" i="12"/>
  <c r="J418" i="12"/>
  <c r="J410" i="12"/>
  <c r="J400" i="12"/>
  <c r="J396" i="12"/>
  <c r="J392" i="12"/>
  <c r="J606" i="12"/>
  <c r="G5" i="12"/>
  <c r="J605" i="12"/>
  <c r="J589" i="12"/>
  <c r="J573" i="12"/>
  <c r="J557" i="12"/>
  <c r="J541" i="12"/>
  <c r="J525" i="12"/>
  <c r="J509" i="12"/>
  <c r="J493" i="12"/>
  <c r="J491" i="12"/>
  <c r="J489" i="12"/>
  <c r="J485" i="12"/>
  <c r="J483" i="12"/>
  <c r="J477" i="12"/>
  <c r="J475" i="12"/>
  <c r="J473" i="12"/>
  <c r="J467" i="12"/>
  <c r="J459" i="12"/>
  <c r="J451" i="12"/>
  <c r="J449" i="12"/>
  <c r="J445" i="12"/>
  <c r="J443" i="12"/>
  <c r="J433" i="12"/>
  <c r="J429" i="12"/>
  <c r="J427" i="12"/>
  <c r="J421" i="12"/>
  <c r="J419" i="12"/>
  <c r="J417" i="12"/>
  <c r="J411" i="12"/>
  <c r="J409" i="12"/>
  <c r="J403" i="12"/>
  <c r="J401" i="12"/>
  <c r="J397" i="12"/>
  <c r="J395" i="12"/>
  <c r="J393" i="12"/>
  <c r="J391" i="12"/>
  <c r="J387" i="12"/>
  <c r="J385" i="12"/>
  <c r="J383" i="12"/>
  <c r="J381" i="12"/>
  <c r="J377" i="12"/>
  <c r="J375" i="12"/>
  <c r="J373" i="12"/>
  <c r="J371" i="12"/>
  <c r="J365" i="12"/>
  <c r="J363" i="12"/>
  <c r="J361" i="12"/>
  <c r="J359" i="12"/>
  <c r="J357" i="12"/>
  <c r="J355" i="12"/>
  <c r="J347" i="12"/>
  <c r="J345" i="12"/>
  <c r="J343" i="12"/>
  <c r="J341" i="12"/>
  <c r="J339" i="12"/>
  <c r="J337" i="12"/>
  <c r="J335" i="12"/>
  <c r="J333" i="12"/>
  <c r="J329" i="12"/>
  <c r="J327" i="12"/>
  <c r="J323" i="12"/>
  <c r="J313" i="12"/>
  <c r="J311" i="12"/>
  <c r="J309" i="12"/>
  <c r="J307" i="12"/>
  <c r="J305" i="12"/>
  <c r="J297" i="12"/>
  <c r="J295" i="12"/>
  <c r="J293" i="12"/>
  <c r="J291" i="12"/>
  <c r="J289" i="12"/>
  <c r="J277" i="12"/>
  <c r="J273" i="12"/>
  <c r="J265" i="12"/>
  <c r="J263" i="12"/>
  <c r="J257" i="12"/>
  <c r="J251" i="12"/>
  <c r="J249" i="12"/>
  <c r="J247" i="12"/>
  <c r="J245" i="12"/>
  <c r="J243" i="12"/>
  <c r="J241" i="12"/>
  <c r="J239" i="12"/>
  <c r="J237" i="12"/>
  <c r="J235" i="12"/>
  <c r="J233" i="12"/>
  <c r="J227" i="12"/>
  <c r="J225" i="12"/>
  <c r="J223" i="12"/>
  <c r="J215" i="12"/>
  <c r="J213" i="12"/>
  <c r="J209" i="12"/>
  <c r="J207" i="12"/>
  <c r="J203" i="12"/>
  <c r="J201" i="12"/>
  <c r="J199" i="12"/>
  <c r="J191" i="12"/>
  <c r="J189" i="12"/>
  <c r="J185" i="12"/>
  <c r="J181" i="12"/>
  <c r="J175" i="12"/>
  <c r="J173" i="12"/>
  <c r="J169" i="12"/>
  <c r="J167" i="12"/>
  <c r="J163" i="12"/>
  <c r="J157" i="12"/>
  <c r="J151" i="12"/>
  <c r="J149" i="12"/>
  <c r="J147" i="12"/>
  <c r="J145" i="12"/>
  <c r="J143" i="12"/>
  <c r="J141" i="12"/>
  <c r="J139" i="12"/>
  <c r="J135" i="12"/>
  <c r="J127" i="12"/>
  <c r="J125" i="12"/>
  <c r="J123" i="12"/>
  <c r="J119" i="12"/>
  <c r="J117" i="12"/>
  <c r="J111" i="12"/>
  <c r="J109" i="12"/>
  <c r="J107" i="12"/>
  <c r="J103" i="12"/>
  <c r="J101" i="12"/>
  <c r="J97" i="12"/>
  <c r="J95" i="12"/>
  <c r="J91" i="12"/>
  <c r="J89" i="12"/>
  <c r="J87" i="12"/>
  <c r="J85" i="12"/>
  <c r="J79" i="12"/>
  <c r="J77" i="12"/>
  <c r="J75" i="12"/>
  <c r="J73" i="12"/>
  <c r="J71" i="12"/>
  <c r="J69" i="12"/>
  <c r="J63" i="12"/>
  <c r="J61" i="12"/>
  <c r="J59" i="12"/>
  <c r="J57" i="12"/>
  <c r="J55" i="12"/>
  <c r="J53" i="12"/>
  <c r="J51" i="12"/>
  <c r="J47" i="12"/>
  <c r="J45" i="12"/>
  <c r="J41" i="12"/>
  <c r="J39" i="12"/>
  <c r="J37" i="12"/>
  <c r="J35" i="12"/>
  <c r="J31" i="12"/>
  <c r="J29" i="12"/>
  <c r="J25" i="12"/>
  <c r="J23" i="12"/>
  <c r="J21" i="12"/>
  <c r="J19" i="12"/>
  <c r="J15" i="12"/>
  <c r="J13" i="12"/>
  <c r="J9" i="12"/>
  <c r="L5" i="12"/>
  <c r="P5" i="12"/>
  <c r="N5" i="12"/>
  <c r="F356" i="2"/>
  <c r="G356" i="2"/>
  <c r="C25" i="1" s="1"/>
  <c r="L67" i="12"/>
  <c r="L233" i="12"/>
  <c r="L522" i="12"/>
  <c r="L342" i="12"/>
  <c r="O159" i="12"/>
  <c r="O155" i="12"/>
  <c r="L96" i="12"/>
  <c r="L360" i="12"/>
  <c r="O205" i="12"/>
  <c r="O315" i="12"/>
  <c r="L270" i="12"/>
  <c r="L186" i="12"/>
  <c r="O197" i="12"/>
  <c r="L131" i="12"/>
  <c r="O91" i="12"/>
  <c r="L472" i="12"/>
  <c r="O372" i="12"/>
  <c r="O341" i="12"/>
  <c r="L193" i="12"/>
  <c r="L584" i="12"/>
  <c r="O523" i="12"/>
  <c r="L345" i="12"/>
  <c r="O121" i="12"/>
  <c r="L210" i="12"/>
  <c r="O354" i="12"/>
  <c r="O393" i="12"/>
  <c r="L226" i="12"/>
  <c r="L595" i="12"/>
  <c r="O229" i="12"/>
  <c r="O48" i="12"/>
  <c r="O42" i="12"/>
  <c r="L264" i="12"/>
  <c r="O250" i="12"/>
  <c r="L202" i="12"/>
  <c r="L144" i="12"/>
  <c r="L572" i="12"/>
  <c r="O246" i="12"/>
  <c r="L549" i="12"/>
  <c r="O177" i="12"/>
  <c r="O102" i="12"/>
  <c r="O294" i="12"/>
  <c r="O85" i="12"/>
  <c r="L208" i="12"/>
  <c r="L59" i="12"/>
  <c r="O477" i="12"/>
  <c r="O366" i="12"/>
  <c r="L251" i="12"/>
  <c r="O503" i="12"/>
  <c r="L492" i="12"/>
  <c r="L299" i="12"/>
  <c r="L290" i="12"/>
  <c r="L554" i="12"/>
  <c r="O550" i="12"/>
  <c r="L508" i="12"/>
  <c r="L484" i="12"/>
  <c r="L442" i="12"/>
  <c r="O417" i="12"/>
  <c r="L324" i="12"/>
  <c r="L162" i="12"/>
  <c r="O114" i="12"/>
  <c r="L147" i="12"/>
  <c r="L376" i="12"/>
  <c r="O363" i="12"/>
  <c r="L325" i="12"/>
  <c r="L307" i="12"/>
  <c r="L241" i="12"/>
  <c r="O169" i="12"/>
  <c r="O598" i="12"/>
  <c r="L589" i="12"/>
  <c r="L578" i="12"/>
  <c r="L217" i="12"/>
  <c r="O180" i="12"/>
  <c r="L163" i="12"/>
  <c r="O156" i="12"/>
  <c r="O141" i="12"/>
  <c r="L553" i="12"/>
  <c r="L422" i="12"/>
  <c r="L399" i="12"/>
  <c r="L516" i="12"/>
  <c r="O282" i="12"/>
  <c r="O238" i="12"/>
  <c r="L198" i="12"/>
  <c r="L79" i="12"/>
  <c r="L566" i="12"/>
  <c r="O330" i="12"/>
  <c r="O259" i="12"/>
  <c r="O209" i="12"/>
  <c r="L560" i="12"/>
  <c r="O519" i="12"/>
  <c r="O321" i="12"/>
  <c r="O300" i="12"/>
  <c r="O222" i="12"/>
  <c r="O471" i="12"/>
  <c r="L452" i="12"/>
  <c r="O132" i="12"/>
  <c r="L95" i="12"/>
  <c r="L429" i="12"/>
  <c r="O429" i="12"/>
  <c r="L540" i="12"/>
  <c r="O453" i="12"/>
  <c r="L453" i="12"/>
  <c r="O498" i="12"/>
  <c r="L498" i="12"/>
  <c r="O312" i="12"/>
  <c r="L312" i="12"/>
  <c r="L337" i="12"/>
  <c r="L127" i="12"/>
  <c r="O127" i="12"/>
  <c r="L115" i="12"/>
  <c r="O115" i="12"/>
  <c r="L544" i="12"/>
  <c r="L507" i="12"/>
  <c r="L247" i="12"/>
  <c r="O247" i="12"/>
  <c r="L190" i="12"/>
  <c r="L486" i="12"/>
  <c r="O479" i="12"/>
  <c r="O151" i="12"/>
  <c r="L367" i="12"/>
  <c r="O367" i="12"/>
  <c r="L291" i="12"/>
  <c r="O291" i="12"/>
  <c r="L181" i="12"/>
  <c r="O181" i="12"/>
  <c r="L138" i="12"/>
  <c r="O138" i="12"/>
  <c r="L601" i="12"/>
  <c r="L542" i="12"/>
  <c r="O495" i="12"/>
  <c r="O435" i="12"/>
  <c r="O406" i="12"/>
  <c r="L406" i="12"/>
  <c r="L394" i="12"/>
  <c r="L221" i="12"/>
  <c r="L101" i="12"/>
  <c r="L607" i="12"/>
  <c r="L559" i="12"/>
  <c r="L534" i="12"/>
  <c r="L482" i="12"/>
  <c r="L423" i="12"/>
  <c r="O387" i="12"/>
  <c r="L303" i="12"/>
  <c r="O303" i="12"/>
  <c r="L295" i="12"/>
  <c r="O295" i="12"/>
  <c r="L237" i="12"/>
  <c r="L108" i="12"/>
  <c r="O108" i="12"/>
  <c r="L228" i="12"/>
  <c r="O228" i="12"/>
  <c r="L196" i="12"/>
  <c r="L526" i="12"/>
  <c r="L488" i="12"/>
  <c r="L460" i="12"/>
  <c r="L411" i="12"/>
  <c r="O411" i="12"/>
  <c r="O362" i="12"/>
  <c r="L362" i="12"/>
  <c r="L565" i="12"/>
  <c r="L546" i="12"/>
  <c r="L527" i="12"/>
  <c r="L515" i="12"/>
  <c r="L512" i="12"/>
  <c r="L470" i="12"/>
  <c r="L380" i="12"/>
  <c r="L273" i="12"/>
  <c r="O273" i="12"/>
  <c r="L173" i="12"/>
  <c r="O173" i="12"/>
  <c r="O333" i="12"/>
  <c r="L333" i="12"/>
  <c r="L145" i="12"/>
  <c r="O145" i="12"/>
  <c r="O77" i="12"/>
  <c r="L77" i="12"/>
  <c r="L532" i="12"/>
  <c r="L478" i="12"/>
  <c r="L54" i="12"/>
  <c r="O54" i="12"/>
  <c r="L311" i="12"/>
  <c r="L214" i="12"/>
  <c r="O60" i="12"/>
  <c r="O165" i="12"/>
  <c r="O73" i="12"/>
  <c r="L24" i="12"/>
  <c r="L339" i="12"/>
  <c r="L288" i="12"/>
  <c r="L255" i="12"/>
  <c r="O174" i="12"/>
  <c r="L137" i="12"/>
  <c r="L53" i="12"/>
  <c r="O90" i="12"/>
  <c r="O66" i="12"/>
  <c r="O459" i="12"/>
  <c r="L404" i="12"/>
  <c r="L375" i="12"/>
  <c r="L184" i="12"/>
  <c r="L318" i="12"/>
  <c r="L308" i="12"/>
  <c r="L439" i="12"/>
  <c r="O439" i="12"/>
  <c r="L570" i="12"/>
  <c r="O570" i="12"/>
  <c r="L501" i="12"/>
  <c r="O501" i="12"/>
  <c r="L487" i="12"/>
  <c r="O487" i="12"/>
  <c r="L421" i="12"/>
  <c r="O421" i="12"/>
  <c r="L602" i="12"/>
  <c r="O602" i="12"/>
  <c r="L586" i="12"/>
  <c r="O586" i="12"/>
  <c r="L568" i="12"/>
  <c r="O568" i="12"/>
  <c r="L543" i="12"/>
  <c r="O543" i="12"/>
  <c r="O521" i="12"/>
  <c r="L521" i="12"/>
  <c r="L493" i="12"/>
  <c r="O493" i="12"/>
  <c r="L535" i="12"/>
  <c r="O535" i="12"/>
  <c r="L485" i="12"/>
  <c r="O485" i="12"/>
  <c r="L594" i="12"/>
  <c r="O594" i="12"/>
  <c r="L562" i="12"/>
  <c r="O562" i="12"/>
  <c r="L576" i="12"/>
  <c r="O576" i="12"/>
  <c r="O552" i="12"/>
  <c r="L552" i="12"/>
  <c r="L525" i="12"/>
  <c r="O525" i="12"/>
  <c r="O592" i="12"/>
  <c r="L592" i="12"/>
  <c r="L574" i="12"/>
  <c r="O574" i="12"/>
  <c r="L558" i="12"/>
  <c r="O558" i="12"/>
  <c r="L513" i="12"/>
  <c r="O513" i="12"/>
  <c r="L491" i="12"/>
  <c r="O491" i="12"/>
  <c r="L409" i="12"/>
  <c r="O409" i="12"/>
  <c r="L596" i="12"/>
  <c r="O596" i="12"/>
  <c r="O497" i="12"/>
  <c r="L497" i="12"/>
  <c r="L582" i="12"/>
  <c r="O582" i="12"/>
  <c r="L556" i="12"/>
  <c r="O556" i="12"/>
  <c r="L365" i="12"/>
  <c r="O365" i="12"/>
  <c r="L590" i="12"/>
  <c r="O590" i="12"/>
  <c r="L517" i="12"/>
  <c r="O517" i="12"/>
  <c r="L580" i="12"/>
  <c r="O580" i="12"/>
  <c r="I606" i="12"/>
  <c r="I600" i="12"/>
  <c r="O600" i="12" s="1"/>
  <c r="I588" i="12"/>
  <c r="L577" i="12"/>
  <c r="L571" i="12"/>
  <c r="I564" i="12"/>
  <c r="I539" i="12"/>
  <c r="H594" i="12"/>
  <c r="H582" i="12"/>
  <c r="H576" i="12"/>
  <c r="H570" i="12"/>
  <c r="H558" i="12"/>
  <c r="L536" i="12"/>
  <c r="H535" i="12"/>
  <c r="I531" i="12"/>
  <c r="I475" i="12"/>
  <c r="L466" i="12"/>
  <c r="H455" i="12"/>
  <c r="I455" i="12"/>
  <c r="O447" i="12"/>
  <c r="L440" i="12"/>
  <c r="I433" i="12"/>
  <c r="L418" i="12"/>
  <c r="H413" i="12"/>
  <c r="I413" i="12"/>
  <c r="I391" i="12"/>
  <c r="L391" i="12" s="1"/>
  <c r="L370" i="12"/>
  <c r="O370" i="12"/>
  <c r="L348" i="12"/>
  <c r="H287" i="12"/>
  <c r="I287" i="12"/>
  <c r="L236" i="12"/>
  <c r="O236" i="12"/>
  <c r="O483" i="12"/>
  <c r="H449" i="12"/>
  <c r="I449" i="12"/>
  <c r="L427" i="12"/>
  <c r="O427" i="12"/>
  <c r="O405" i="12"/>
  <c r="L398" i="12"/>
  <c r="L385" i="12"/>
  <c r="O385" i="12"/>
  <c r="L320" i="12"/>
  <c r="H261" i="12"/>
  <c r="I261" i="12"/>
  <c r="L232" i="12"/>
  <c r="O232" i="12"/>
  <c r="H33" i="12"/>
  <c r="I33" i="12"/>
  <c r="O603" i="12"/>
  <c r="O597" i="12"/>
  <c r="O591" i="12"/>
  <c r="O585" i="12"/>
  <c r="O579" i="12"/>
  <c r="O573" i="12"/>
  <c r="O567" i="12"/>
  <c r="O561" i="12"/>
  <c r="O555" i="12"/>
  <c r="L545" i="12"/>
  <c r="O541" i="12"/>
  <c r="O537" i="12"/>
  <c r="L524" i="12"/>
  <c r="O511" i="12"/>
  <c r="L499" i="12"/>
  <c r="L476" i="12"/>
  <c r="O473" i="12"/>
  <c r="L454" i="12"/>
  <c r="O441" i="12"/>
  <c r="L434" i="12"/>
  <c r="L412" i="12"/>
  <c r="H407" i="12"/>
  <c r="I407" i="12"/>
  <c r="L392" i="12"/>
  <c r="L379" i="12"/>
  <c r="O379" i="12"/>
  <c r="L340" i="12"/>
  <c r="O340" i="12"/>
  <c r="L323" i="12"/>
  <c r="O323" i="12"/>
  <c r="H305" i="12"/>
  <c r="I305" i="12"/>
  <c r="O207" i="12"/>
  <c r="L207" i="12"/>
  <c r="L520" i="12"/>
  <c r="L500" i="12"/>
  <c r="L496" i="12"/>
  <c r="L469" i="12"/>
  <c r="O469" i="12"/>
  <c r="L448" i="12"/>
  <c r="H443" i="12"/>
  <c r="I443" i="12"/>
  <c r="L428" i="12"/>
  <c r="L386" i="12"/>
  <c r="L371" i="12"/>
  <c r="H331" i="12"/>
  <c r="I331" i="12"/>
  <c r="L306" i="12"/>
  <c r="O306" i="12"/>
  <c r="L286" i="12"/>
  <c r="O286" i="12"/>
  <c r="L281" i="12"/>
  <c r="L265" i="12"/>
  <c r="O265" i="12"/>
  <c r="H248" i="12"/>
  <c r="I248" i="12"/>
  <c r="L109" i="12"/>
  <c r="O109" i="12"/>
  <c r="O107" i="12"/>
  <c r="L107" i="12"/>
  <c r="H63" i="12"/>
  <c r="I63" i="12"/>
  <c r="L463" i="12"/>
  <c r="O463" i="12"/>
  <c r="H401" i="12"/>
  <c r="I401" i="12"/>
  <c r="H356" i="12"/>
  <c r="I356" i="12"/>
  <c r="L349" i="12"/>
  <c r="O349" i="12"/>
  <c r="H343" i="12"/>
  <c r="I343" i="12"/>
  <c r="H326" i="12"/>
  <c r="I326" i="12"/>
  <c r="I297" i="12"/>
  <c r="H297" i="12"/>
  <c r="L158" i="12"/>
  <c r="O158" i="12"/>
  <c r="L130" i="12"/>
  <c r="O130" i="12"/>
  <c r="L120" i="12"/>
  <c r="O120" i="12"/>
  <c r="L415" i="12"/>
  <c r="O415" i="12"/>
  <c r="L361" i="12"/>
  <c r="O361" i="12"/>
  <c r="L298" i="12"/>
  <c r="O298" i="12"/>
  <c r="L192" i="12"/>
  <c r="O192" i="12"/>
  <c r="O605" i="12"/>
  <c r="O599" i="12"/>
  <c r="O593" i="12"/>
  <c r="O587" i="12"/>
  <c r="O581" i="12"/>
  <c r="O575" i="12"/>
  <c r="O569" i="12"/>
  <c r="O563" i="12"/>
  <c r="O557" i="12"/>
  <c r="L538" i="12"/>
  <c r="I533" i="12"/>
  <c r="I529" i="12"/>
  <c r="O509" i="12"/>
  <c r="O489" i="12"/>
  <c r="L464" i="12"/>
  <c r="I451" i="12"/>
  <c r="L400" i="12"/>
  <c r="H395" i="12"/>
  <c r="I395" i="12"/>
  <c r="O381" i="12"/>
  <c r="I351" i="12"/>
  <c r="H351" i="12"/>
  <c r="H317" i="12"/>
  <c r="I317" i="12"/>
  <c r="I267" i="12"/>
  <c r="H267" i="12"/>
  <c r="H135" i="12"/>
  <c r="I135" i="12"/>
  <c r="L374" i="12"/>
  <c r="O374" i="12"/>
  <c r="O332" i="12"/>
  <c r="L332" i="12"/>
  <c r="L530" i="12"/>
  <c r="L458" i="12"/>
  <c r="L436" i="12"/>
  <c r="H431" i="12"/>
  <c r="I431" i="12"/>
  <c r="L416" i="12"/>
  <c r="H389" i="12"/>
  <c r="I389" i="12"/>
  <c r="H359" i="12"/>
  <c r="I359" i="12"/>
  <c r="O256" i="12"/>
  <c r="O220" i="12"/>
  <c r="L220" i="12"/>
  <c r="L457" i="12"/>
  <c r="O457" i="12"/>
  <c r="H437" i="12"/>
  <c r="I437" i="12"/>
  <c r="I551" i="12"/>
  <c r="O465" i="12"/>
  <c r="L445" i="12"/>
  <c r="O445" i="12"/>
  <c r="H425" i="12"/>
  <c r="I425" i="12"/>
  <c r="L425" i="12" s="1"/>
  <c r="H383" i="12"/>
  <c r="I383" i="12"/>
  <c r="I309" i="12"/>
  <c r="H309" i="12"/>
  <c r="L293" i="12"/>
  <c r="O293" i="12"/>
  <c r="O269" i="12"/>
  <c r="L204" i="12"/>
  <c r="O204" i="12"/>
  <c r="L505" i="12"/>
  <c r="L494" i="12"/>
  <c r="L481" i="12"/>
  <c r="O481" i="12"/>
  <c r="L430" i="12"/>
  <c r="L410" i="12"/>
  <c r="L403" i="12"/>
  <c r="O403" i="12"/>
  <c r="L388" i="12"/>
  <c r="H377" i="12"/>
  <c r="I377" i="12"/>
  <c r="L336" i="12"/>
  <c r="O336" i="12"/>
  <c r="L335" i="12"/>
  <c r="O335" i="12"/>
  <c r="O302" i="12"/>
  <c r="L302" i="12"/>
  <c r="L289" i="12"/>
  <c r="O289" i="12"/>
  <c r="H284" i="12"/>
  <c r="I284" i="12"/>
  <c r="L277" i="12"/>
  <c r="O277" i="12"/>
  <c r="H271" i="12"/>
  <c r="I271" i="12"/>
  <c r="O245" i="12"/>
  <c r="L245" i="12"/>
  <c r="L547" i="12"/>
  <c r="L518" i="12"/>
  <c r="L502" i="12"/>
  <c r="O583" i="12"/>
  <c r="L548" i="12"/>
  <c r="L514" i="12"/>
  <c r="L506" i="12"/>
  <c r="L490" i="12"/>
  <c r="H467" i="12"/>
  <c r="I467" i="12"/>
  <c r="L446" i="12"/>
  <c r="L424" i="12"/>
  <c r="H419" i="12"/>
  <c r="I419" i="12"/>
  <c r="L382" i="12"/>
  <c r="L358" i="12"/>
  <c r="O358" i="12"/>
  <c r="L353" i="12"/>
  <c r="H344" i="12"/>
  <c r="I344" i="12"/>
  <c r="L344" i="12" s="1"/>
  <c r="L327" i="12"/>
  <c r="L319" i="12"/>
  <c r="O319" i="12"/>
  <c r="H225" i="12"/>
  <c r="I225" i="12"/>
  <c r="H461" i="12"/>
  <c r="I461" i="12"/>
  <c r="L397" i="12"/>
  <c r="O397" i="12"/>
  <c r="I369" i="12"/>
  <c r="H369" i="12"/>
  <c r="H313" i="12"/>
  <c r="I313" i="12"/>
  <c r="I279" i="12"/>
  <c r="H279" i="12"/>
  <c r="H258" i="12"/>
  <c r="I258" i="12"/>
  <c r="L350" i="12"/>
  <c r="L328" i="12"/>
  <c r="O328" i="12"/>
  <c r="L278" i="12"/>
  <c r="H272" i="12"/>
  <c r="I272" i="12"/>
  <c r="L262" i="12"/>
  <c r="O262" i="12"/>
  <c r="L249" i="12"/>
  <c r="L235" i="12"/>
  <c r="O235" i="12"/>
  <c r="H213" i="12"/>
  <c r="I213" i="12"/>
  <c r="H189" i="12"/>
  <c r="I189" i="12"/>
  <c r="L189" i="12" s="1"/>
  <c r="I175" i="12"/>
  <c r="H175" i="12"/>
  <c r="H164" i="12"/>
  <c r="I164" i="12"/>
  <c r="L72" i="12"/>
  <c r="O72" i="12"/>
  <c r="L223" i="12"/>
  <c r="O223" i="12"/>
  <c r="H201" i="12"/>
  <c r="I201" i="12"/>
  <c r="L179" i="12"/>
  <c r="O179" i="12"/>
  <c r="H167" i="12"/>
  <c r="I167" i="12"/>
  <c r="L133" i="12"/>
  <c r="H93" i="12"/>
  <c r="I93" i="12"/>
  <c r="O18" i="12"/>
  <c r="L18" i="12"/>
  <c r="L316" i="12"/>
  <c r="O316" i="12"/>
  <c r="H252" i="12"/>
  <c r="I252" i="12"/>
  <c r="H239" i="12"/>
  <c r="I239" i="12"/>
  <c r="L224" i="12"/>
  <c r="O224" i="12"/>
  <c r="L211" i="12"/>
  <c r="O211" i="12"/>
  <c r="L187" i="12"/>
  <c r="L176" i="12"/>
  <c r="O176" i="12"/>
  <c r="H125" i="12"/>
  <c r="I125" i="12"/>
  <c r="L94" i="12"/>
  <c r="O94" i="12"/>
  <c r="O47" i="12"/>
  <c r="L47" i="12"/>
  <c r="L346" i="12"/>
  <c r="O346" i="12"/>
  <c r="L274" i="12"/>
  <c r="O274" i="12"/>
  <c r="L240" i="12"/>
  <c r="O240" i="12"/>
  <c r="L227" i="12"/>
  <c r="O227" i="12"/>
  <c r="L212" i="12"/>
  <c r="O212" i="12"/>
  <c r="L199" i="12"/>
  <c r="O199" i="12"/>
  <c r="L188" i="12"/>
  <c r="O188" i="12"/>
  <c r="H99" i="12"/>
  <c r="I99" i="12"/>
  <c r="L78" i="12"/>
  <c r="O78" i="12"/>
  <c r="H44" i="12"/>
  <c r="I44" i="12"/>
  <c r="H15" i="12"/>
  <c r="I15" i="12"/>
  <c r="I355" i="12"/>
  <c r="I338" i="12"/>
  <c r="I329" i="12"/>
  <c r="L304" i="12"/>
  <c r="O304" i="12"/>
  <c r="I283" i="12"/>
  <c r="I263" i="12"/>
  <c r="O263" i="12" s="1"/>
  <c r="L215" i="12"/>
  <c r="O215" i="12"/>
  <c r="L200" i="12"/>
  <c r="O200" i="12"/>
  <c r="H182" i="12"/>
  <c r="I182" i="12"/>
  <c r="I153" i="12"/>
  <c r="H153" i="12"/>
  <c r="I139" i="12"/>
  <c r="H139" i="12"/>
  <c r="I368" i="12"/>
  <c r="L334" i="12"/>
  <c r="O334" i="12"/>
  <c r="H321" i="12"/>
  <c r="I296" i="12"/>
  <c r="H266" i="12"/>
  <c r="I266" i="12"/>
  <c r="H247" i="12"/>
  <c r="L203" i="12"/>
  <c r="O203" i="12"/>
  <c r="L191" i="12"/>
  <c r="O191" i="12"/>
  <c r="L183" i="12"/>
  <c r="O183" i="12"/>
  <c r="L154" i="12"/>
  <c r="O154" i="12"/>
  <c r="L143" i="12"/>
  <c r="O143" i="12"/>
  <c r="L97" i="12"/>
  <c r="L364" i="12"/>
  <c r="O364" i="12"/>
  <c r="O348" i="12"/>
  <c r="L292" i="12"/>
  <c r="O292" i="12"/>
  <c r="O276" i="12"/>
  <c r="L244" i="12"/>
  <c r="O244" i="12"/>
  <c r="H230" i="12"/>
  <c r="I230" i="12"/>
  <c r="O216" i="12"/>
  <c r="L140" i="12"/>
  <c r="O140" i="12"/>
  <c r="H116" i="12"/>
  <c r="I116" i="12"/>
  <c r="L84" i="12"/>
  <c r="O84" i="12"/>
  <c r="I510" i="12"/>
  <c r="I504" i="12"/>
  <c r="O504" i="12" s="1"/>
  <c r="I480" i="12"/>
  <c r="I474" i="12"/>
  <c r="I468" i="12"/>
  <c r="I462" i="12"/>
  <c r="I456" i="12"/>
  <c r="O456" i="12" s="1"/>
  <c r="I450" i="12"/>
  <c r="I444" i="12"/>
  <c r="I438" i="12"/>
  <c r="I432" i="12"/>
  <c r="I426" i="12"/>
  <c r="I420" i="12"/>
  <c r="I414" i="12"/>
  <c r="I408" i="12"/>
  <c r="L408" i="12" s="1"/>
  <c r="I402" i="12"/>
  <c r="I396" i="12"/>
  <c r="I390" i="12"/>
  <c r="I384" i="12"/>
  <c r="I378" i="12"/>
  <c r="L378" i="12" s="1"/>
  <c r="I373" i="12"/>
  <c r="I347" i="12"/>
  <c r="O327" i="12"/>
  <c r="L322" i="12"/>
  <c r="O322" i="12"/>
  <c r="I301" i="12"/>
  <c r="L301" i="12" s="1"/>
  <c r="I275" i="12"/>
  <c r="I254" i="12"/>
  <c r="L254" i="12" s="1"/>
  <c r="L253" i="12"/>
  <c r="O253" i="12"/>
  <c r="H243" i="12"/>
  <c r="I243" i="12"/>
  <c r="H234" i="12"/>
  <c r="I234" i="12"/>
  <c r="I231" i="12"/>
  <c r="H218" i="12"/>
  <c r="I218" i="12"/>
  <c r="O113" i="12"/>
  <c r="L113" i="12"/>
  <c r="H57" i="12"/>
  <c r="I57" i="12"/>
  <c r="O357" i="12"/>
  <c r="L352" i="12"/>
  <c r="O352" i="12"/>
  <c r="H339" i="12"/>
  <c r="I314" i="12"/>
  <c r="O285" i="12"/>
  <c r="L280" i="12"/>
  <c r="O280" i="12"/>
  <c r="H235" i="12"/>
  <c r="I219" i="12"/>
  <c r="H206" i="12"/>
  <c r="I206" i="12"/>
  <c r="H194" i="12"/>
  <c r="I194" i="12"/>
  <c r="L194" i="12" s="1"/>
  <c r="I171" i="12"/>
  <c r="H171" i="12"/>
  <c r="I157" i="12"/>
  <c r="H157" i="12"/>
  <c r="H146" i="12"/>
  <c r="I146" i="12"/>
  <c r="H119" i="12"/>
  <c r="I119" i="12"/>
  <c r="L119" i="12" s="1"/>
  <c r="L103" i="12"/>
  <c r="O103" i="12"/>
  <c r="L58" i="12"/>
  <c r="O58" i="12"/>
  <c r="O36" i="12"/>
  <c r="L36" i="12"/>
  <c r="L310" i="12"/>
  <c r="O310" i="12"/>
  <c r="L268" i="12"/>
  <c r="O268" i="12"/>
  <c r="H257" i="12"/>
  <c r="I257" i="12"/>
  <c r="H223" i="12"/>
  <c r="L195" i="12"/>
  <c r="O195" i="12"/>
  <c r="L172" i="12"/>
  <c r="O172" i="12"/>
  <c r="L161" i="12"/>
  <c r="O161" i="12"/>
  <c r="H149" i="12"/>
  <c r="I149" i="12"/>
  <c r="O149" i="12" s="1"/>
  <c r="H129" i="12"/>
  <c r="I129" i="12"/>
  <c r="L104" i="12"/>
  <c r="O104" i="12"/>
  <c r="L134" i="12"/>
  <c r="O134" i="12"/>
  <c r="L124" i="12"/>
  <c r="O124" i="12"/>
  <c r="L98" i="12"/>
  <c r="O98" i="12"/>
  <c r="L88" i="12"/>
  <c r="O88" i="12"/>
  <c r="H87" i="12"/>
  <c r="I87" i="12"/>
  <c r="O87" i="12" s="1"/>
  <c r="H69" i="12"/>
  <c r="I69" i="12"/>
  <c r="O69" i="12" s="1"/>
  <c r="L64" i="12"/>
  <c r="O64" i="12"/>
  <c r="L29" i="12"/>
  <c r="O29" i="12"/>
  <c r="L11" i="12"/>
  <c r="O11" i="12"/>
  <c r="L166" i="12"/>
  <c r="O166" i="12"/>
  <c r="L148" i="12"/>
  <c r="O148" i="12"/>
  <c r="H123" i="12"/>
  <c r="I123" i="12"/>
  <c r="L82" i="12"/>
  <c r="O82" i="12"/>
  <c r="H81" i="12"/>
  <c r="I81" i="12"/>
  <c r="H75" i="12"/>
  <c r="I75" i="12"/>
  <c r="L70" i="12"/>
  <c r="O70" i="12"/>
  <c r="H50" i="12"/>
  <c r="I50" i="12"/>
  <c r="L50" i="12" s="1"/>
  <c r="L260" i="12"/>
  <c r="O260" i="12"/>
  <c r="L242" i="12"/>
  <c r="O242" i="12"/>
  <c r="L170" i="12"/>
  <c r="O170" i="12"/>
  <c r="L152" i="12"/>
  <c r="O152" i="12"/>
  <c r="L128" i="12"/>
  <c r="O128" i="12"/>
  <c r="L118" i="12"/>
  <c r="O118" i="12"/>
  <c r="L92" i="12"/>
  <c r="O92" i="12"/>
  <c r="L89" i="12"/>
  <c r="L76" i="12"/>
  <c r="O76" i="12"/>
  <c r="L65" i="12"/>
  <c r="I185" i="12"/>
  <c r="H117" i="12"/>
  <c r="I117" i="12"/>
  <c r="L117" i="12" s="1"/>
  <c r="L86" i="12"/>
  <c r="O86" i="12"/>
  <c r="L83" i="12"/>
  <c r="L71" i="12"/>
  <c r="H56" i="12"/>
  <c r="I56" i="12"/>
  <c r="H39" i="12"/>
  <c r="I39" i="12"/>
  <c r="O39" i="12" s="1"/>
  <c r="L30" i="12"/>
  <c r="H21" i="12"/>
  <c r="I21" i="12"/>
  <c r="O21" i="12" s="1"/>
  <c r="L12" i="12"/>
  <c r="I122" i="12"/>
  <c r="O122" i="12" s="1"/>
  <c r="L112" i="12"/>
  <c r="O112" i="12"/>
  <c r="L80" i="12"/>
  <c r="O80" i="12"/>
  <c r="L40" i="12"/>
  <c r="O40" i="12"/>
  <c r="L35" i="12"/>
  <c r="O35" i="12"/>
  <c r="L17" i="12"/>
  <c r="O17" i="12"/>
  <c r="L178" i="12"/>
  <c r="O178" i="12"/>
  <c r="O168" i="12"/>
  <c r="L160" i="12"/>
  <c r="O160" i="12"/>
  <c r="O150" i="12"/>
  <c r="L142" i="12"/>
  <c r="O142" i="12"/>
  <c r="O126" i="12"/>
  <c r="H111" i="12"/>
  <c r="I111" i="12"/>
  <c r="H62" i="12"/>
  <c r="I62" i="12"/>
  <c r="H45" i="12"/>
  <c r="I45" i="12"/>
  <c r="O187" i="12"/>
  <c r="O133" i="12"/>
  <c r="L106" i="12"/>
  <c r="O106" i="12"/>
  <c r="O97" i="12"/>
  <c r="H68" i="12"/>
  <c r="I68" i="12"/>
  <c r="L68" i="12" s="1"/>
  <c r="L46" i="12"/>
  <c r="O46" i="12"/>
  <c r="L41" i="12"/>
  <c r="H105" i="12"/>
  <c r="I105" i="12"/>
  <c r="H74" i="12"/>
  <c r="I74" i="12"/>
  <c r="H51" i="12"/>
  <c r="I51" i="12"/>
  <c r="H27" i="12"/>
  <c r="I27" i="12"/>
  <c r="L27" i="12" s="1"/>
  <c r="H9" i="12"/>
  <c r="I9" i="12"/>
  <c r="L136" i="12"/>
  <c r="O136" i="12"/>
  <c r="I110" i="12"/>
  <c r="L110" i="12" s="1"/>
  <c r="L100" i="12"/>
  <c r="O100" i="12"/>
  <c r="L52" i="12"/>
  <c r="O52" i="12"/>
  <c r="L28" i="12"/>
  <c r="L23" i="12"/>
  <c r="O23" i="12"/>
  <c r="L10" i="12"/>
  <c r="I61" i="12"/>
  <c r="I55" i="12"/>
  <c r="I49" i="12"/>
  <c r="L49" i="12" s="1"/>
  <c r="I43" i="12"/>
  <c r="I37" i="12"/>
  <c r="I31" i="12"/>
  <c r="O31" i="12" s="1"/>
  <c r="I25" i="12"/>
  <c r="I19" i="12"/>
  <c r="L19" i="12" s="1"/>
  <c r="I13" i="12"/>
  <c r="I38" i="12"/>
  <c r="I32" i="12"/>
  <c r="L32" i="12" s="1"/>
  <c r="I26" i="12"/>
  <c r="I20" i="12"/>
  <c r="I14" i="12"/>
  <c r="L14" i="12" s="1"/>
  <c r="O34" i="12"/>
  <c r="O28" i="12"/>
  <c r="O22" i="12"/>
  <c r="O16" i="12"/>
  <c r="O10" i="12"/>
  <c r="B3055" i="2"/>
  <c r="I3055" i="2"/>
  <c r="E3055" i="2"/>
  <c r="F6" i="12" s="1"/>
  <c r="D3055" i="2"/>
  <c r="E6" i="11" s="1"/>
  <c r="I3052" i="2"/>
  <c r="D3052" i="2"/>
  <c r="F1852" i="2"/>
  <c r="E1852" i="2"/>
  <c r="K1855" i="2"/>
  <c r="F1855" i="2"/>
  <c r="E1855" i="2"/>
  <c r="G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J5" i="12"/>
  <c r="G357" i="2"/>
  <c r="F357" i="2"/>
  <c r="I25" i="1" s="1"/>
  <c r="L9" i="12"/>
  <c r="L111" i="12"/>
  <c r="O111" i="12"/>
  <c r="L185" i="12"/>
  <c r="O185" i="12"/>
  <c r="L373" i="12"/>
  <c r="O373" i="12"/>
  <c r="L444" i="12"/>
  <c r="O444" i="12"/>
  <c r="L153" i="12"/>
  <c r="O153" i="12"/>
  <c r="O338" i="12"/>
  <c r="L338" i="12"/>
  <c r="L167" i="12"/>
  <c r="O167" i="12"/>
  <c r="L369" i="12"/>
  <c r="O369" i="12"/>
  <c r="O284" i="12"/>
  <c r="L284" i="12"/>
  <c r="O437" i="12"/>
  <c r="L437" i="12"/>
  <c r="L431" i="12"/>
  <c r="O431" i="12"/>
  <c r="L267" i="12"/>
  <c r="O267" i="12"/>
  <c r="L182" i="12"/>
  <c r="O182" i="12"/>
  <c r="L355" i="12"/>
  <c r="O355" i="12"/>
  <c r="L317" i="12"/>
  <c r="O317" i="12"/>
  <c r="L529" i="12"/>
  <c r="O529" i="12"/>
  <c r="L401" i="12"/>
  <c r="O401" i="12"/>
  <c r="L443" i="12"/>
  <c r="O443" i="12"/>
  <c r="L287" i="12"/>
  <c r="O287" i="12"/>
  <c r="L455" i="12"/>
  <c r="O455" i="12"/>
  <c r="L539" i="12"/>
  <c r="O539" i="12"/>
  <c r="L533" i="12"/>
  <c r="O533" i="12"/>
  <c r="L38" i="12"/>
  <c r="O38" i="12"/>
  <c r="L462" i="12"/>
  <c r="O462" i="12"/>
  <c r="O252" i="12"/>
  <c r="L252" i="12"/>
  <c r="L461" i="12"/>
  <c r="O461" i="12"/>
  <c r="L13" i="12"/>
  <c r="O13" i="12"/>
  <c r="L51" i="12"/>
  <c r="O51" i="12"/>
  <c r="L56" i="12"/>
  <c r="O56" i="12"/>
  <c r="L206" i="12"/>
  <c r="O206" i="12"/>
  <c r="L57" i="12"/>
  <c r="O57" i="12"/>
  <c r="L396" i="12"/>
  <c r="O396" i="12"/>
  <c r="L468" i="12"/>
  <c r="O468" i="12"/>
  <c r="L230" i="12"/>
  <c r="O230" i="12"/>
  <c r="O296" i="12"/>
  <c r="L296" i="12"/>
  <c r="L44" i="12"/>
  <c r="O44" i="12"/>
  <c r="O125" i="12"/>
  <c r="L125" i="12"/>
  <c r="L201" i="12"/>
  <c r="O201" i="12"/>
  <c r="L213" i="12"/>
  <c r="O213" i="12"/>
  <c r="L419" i="12"/>
  <c r="O419" i="12"/>
  <c r="L383" i="12"/>
  <c r="O383" i="12"/>
  <c r="L351" i="12"/>
  <c r="O351" i="12"/>
  <c r="L297" i="12"/>
  <c r="O297" i="12"/>
  <c r="L475" i="12"/>
  <c r="O475" i="12"/>
  <c r="O19" i="12"/>
  <c r="L123" i="12"/>
  <c r="O123" i="12"/>
  <c r="L69" i="12"/>
  <c r="L402" i="12"/>
  <c r="O402" i="12"/>
  <c r="O474" i="12"/>
  <c r="L474" i="12"/>
  <c r="L258" i="12"/>
  <c r="O258" i="12"/>
  <c r="L225" i="12"/>
  <c r="O225" i="12"/>
  <c r="O326" i="12"/>
  <c r="L326" i="12"/>
  <c r="L63" i="12"/>
  <c r="O63" i="12"/>
  <c r="L531" i="12"/>
  <c r="O531" i="12"/>
  <c r="L588" i="12"/>
  <c r="O588" i="12"/>
  <c r="L175" i="12"/>
  <c r="O175" i="12"/>
  <c r="L456" i="12"/>
  <c r="L25" i="12"/>
  <c r="O25" i="12"/>
  <c r="L74" i="12"/>
  <c r="O74" i="12"/>
  <c r="L257" i="12"/>
  <c r="O257" i="12"/>
  <c r="O119" i="12"/>
  <c r="O219" i="12"/>
  <c r="L219" i="12"/>
  <c r="L275" i="12"/>
  <c r="O275" i="12"/>
  <c r="O480" i="12"/>
  <c r="L480" i="12"/>
  <c r="L395" i="12"/>
  <c r="O395" i="12"/>
  <c r="L600" i="12"/>
  <c r="L61" i="12"/>
  <c r="O61" i="12"/>
  <c r="L87" i="12"/>
  <c r="L129" i="12"/>
  <c r="O129" i="12"/>
  <c r="L414" i="12"/>
  <c r="O414" i="12"/>
  <c r="L504" i="12"/>
  <c r="L263" i="12"/>
  <c r="L359" i="12"/>
  <c r="O359" i="12"/>
  <c r="L343" i="12"/>
  <c r="O343" i="12"/>
  <c r="L33" i="12"/>
  <c r="O33" i="12"/>
  <c r="L413" i="12"/>
  <c r="O413" i="12"/>
  <c r="L606" i="12"/>
  <c r="O606" i="12"/>
  <c r="L39" i="12"/>
  <c r="L384" i="12"/>
  <c r="O384" i="12"/>
  <c r="L15" i="12"/>
  <c r="O15" i="12"/>
  <c r="L564" i="12"/>
  <c r="O564" i="12"/>
  <c r="L37" i="12"/>
  <c r="O37" i="12"/>
  <c r="L105" i="12"/>
  <c r="O105" i="12"/>
  <c r="L45" i="12"/>
  <c r="O45" i="12"/>
  <c r="L146" i="12"/>
  <c r="O146" i="12"/>
  <c r="L218" i="12"/>
  <c r="O218" i="12"/>
  <c r="L420" i="12"/>
  <c r="O420" i="12"/>
  <c r="O510" i="12"/>
  <c r="L510" i="12"/>
  <c r="O368" i="12"/>
  <c r="L368" i="12"/>
  <c r="L283" i="12"/>
  <c r="O283" i="12"/>
  <c r="L99" i="12"/>
  <c r="O99" i="12"/>
  <c r="L279" i="12"/>
  <c r="O279" i="12"/>
  <c r="L467" i="12"/>
  <c r="O467" i="12"/>
  <c r="L271" i="12"/>
  <c r="O271" i="12"/>
  <c r="L331" i="12"/>
  <c r="O331" i="12"/>
  <c r="L407" i="12"/>
  <c r="O407" i="12"/>
  <c r="L449" i="12"/>
  <c r="O449" i="12"/>
  <c r="L243" i="12"/>
  <c r="O243" i="12"/>
  <c r="L43" i="12"/>
  <c r="O43" i="12"/>
  <c r="O110" i="12"/>
  <c r="L122" i="12"/>
  <c r="L149" i="12"/>
  <c r="L426" i="12"/>
  <c r="O426" i="12"/>
  <c r="L93" i="12"/>
  <c r="O93" i="12"/>
  <c r="L313" i="12"/>
  <c r="O313" i="12"/>
  <c r="L389" i="12"/>
  <c r="O389" i="12"/>
  <c r="L135" i="12"/>
  <c r="O135" i="12"/>
  <c r="L451" i="12"/>
  <c r="O451" i="12"/>
  <c r="O81" i="12"/>
  <c r="L81" i="12"/>
  <c r="L450" i="12"/>
  <c r="O450" i="12"/>
  <c r="L62" i="12"/>
  <c r="O62" i="12"/>
  <c r="O231" i="12"/>
  <c r="L231" i="12"/>
  <c r="L432" i="12"/>
  <c r="O432" i="12"/>
  <c r="L139" i="12"/>
  <c r="O139" i="12"/>
  <c r="L164" i="12"/>
  <c r="O164" i="12"/>
  <c r="O344" i="12"/>
  <c r="L377" i="12"/>
  <c r="O377" i="12"/>
  <c r="L433" i="12"/>
  <c r="O433" i="12"/>
  <c r="L20" i="12"/>
  <c r="O20" i="12"/>
  <c r="L26" i="12"/>
  <c r="O26" i="12"/>
  <c r="L171" i="12"/>
  <c r="O171" i="12"/>
  <c r="L239" i="12"/>
  <c r="O239" i="12"/>
  <c r="O266" i="12"/>
  <c r="L266" i="12"/>
  <c r="O14" i="12"/>
  <c r="L55" i="12"/>
  <c r="O55" i="12"/>
  <c r="L21" i="12"/>
  <c r="L75" i="12"/>
  <c r="O75" i="12"/>
  <c r="L157" i="12"/>
  <c r="O157" i="12"/>
  <c r="O314" i="12"/>
  <c r="L314" i="12"/>
  <c r="O234" i="12"/>
  <c r="L234" i="12"/>
  <c r="L347" i="12"/>
  <c r="O347" i="12"/>
  <c r="L438" i="12"/>
  <c r="O438" i="12"/>
  <c r="L116" i="12"/>
  <c r="O116" i="12"/>
  <c r="L329" i="12"/>
  <c r="O329" i="12"/>
  <c r="O272" i="12"/>
  <c r="L272" i="12"/>
  <c r="O551" i="12"/>
  <c r="L551" i="12"/>
  <c r="O356" i="12"/>
  <c r="L356" i="12"/>
  <c r="L248" i="12"/>
  <c r="O248" i="12"/>
  <c r="L305" i="12"/>
  <c r="O305" i="12"/>
  <c r="L261" i="12"/>
  <c r="O261" i="12"/>
  <c r="E5" i="12"/>
  <c r="E5" i="11"/>
  <c r="J5" i="11"/>
  <c r="E6" i="12"/>
  <c r="F6" i="11"/>
  <c r="C6" i="11"/>
  <c r="C6" i="12"/>
  <c r="J4" i="10"/>
  <c r="E4" i="10"/>
  <c r="D4" i="10"/>
  <c r="I4" i="10"/>
  <c r="C4" i="10"/>
  <c r="G4" i="10"/>
  <c r="E4" i="5"/>
  <c r="H4" i="10"/>
  <c r="B4" i="10"/>
  <c r="B4" i="5"/>
  <c r="F4" i="5"/>
  <c r="C4" i="5"/>
  <c r="G129" i="8"/>
  <c r="G130" i="8"/>
  <c r="G131" i="8"/>
  <c r="G132" i="8"/>
  <c r="G133" i="8"/>
  <c r="G134" i="8"/>
  <c r="G135" i="8"/>
  <c r="G136" i="8"/>
  <c r="G137" i="8"/>
  <c r="G138" i="8"/>
  <c r="G139" i="8"/>
  <c r="G140" i="8"/>
  <c r="G141" i="8"/>
  <c r="G142" i="8"/>
  <c r="G143" i="8"/>
  <c r="G144" i="8"/>
  <c r="G145" i="8"/>
  <c r="G146" i="8"/>
  <c r="G128" i="8"/>
  <c r="G67" i="8"/>
  <c r="B129" i="8"/>
  <c r="B130" i="8"/>
  <c r="B131" i="8"/>
  <c r="B132" i="8"/>
  <c r="B133" i="8"/>
  <c r="B134" i="8"/>
  <c r="B135" i="8"/>
  <c r="B136" i="8"/>
  <c r="B137" i="8"/>
  <c r="B138" i="8"/>
  <c r="B139" i="8"/>
  <c r="B140" i="8"/>
  <c r="B141" i="8"/>
  <c r="B142" i="8"/>
  <c r="B143" i="8"/>
  <c r="B144" i="8"/>
  <c r="B145" i="8"/>
  <c r="B146" i="8"/>
  <c r="B128" i="8"/>
  <c r="B67" i="8"/>
  <c r="G85" i="8"/>
  <c r="G84" i="8"/>
  <c r="G82" i="8"/>
  <c r="G81" i="8"/>
  <c r="G80" i="8"/>
  <c r="G79" i="8"/>
  <c r="G78" i="8"/>
  <c r="G77" i="8"/>
  <c r="G76" i="8"/>
  <c r="G75" i="8"/>
  <c r="G74" i="8"/>
  <c r="G73" i="8"/>
  <c r="G72" i="8"/>
  <c r="G71" i="8"/>
  <c r="G70" i="8"/>
  <c r="G69" i="8"/>
  <c r="G68" i="8"/>
  <c r="G6" i="8"/>
  <c r="F6" i="8" s="1" a="1"/>
  <c r="F6" i="8" s="1"/>
  <c r="B68" i="8"/>
  <c r="B69" i="8"/>
  <c r="B70" i="8"/>
  <c r="B71" i="8"/>
  <c r="B72" i="8"/>
  <c r="B73" i="8"/>
  <c r="B74" i="8"/>
  <c r="B75" i="8"/>
  <c r="B76" i="8"/>
  <c r="B77" i="8"/>
  <c r="B78" i="8"/>
  <c r="B79" i="8"/>
  <c r="B80" i="8"/>
  <c r="B81" i="8"/>
  <c r="B82" i="8"/>
  <c r="B83" i="8"/>
  <c r="B84" i="8"/>
  <c r="B85" i="8"/>
  <c r="B6" i="8"/>
  <c r="A6" i="8" s="1" a="1"/>
  <c r="A6" i="8" s="1"/>
  <c r="G9" i="7"/>
  <c r="C7" i="7"/>
  <c r="G7" i="8"/>
  <c r="G8" i="8"/>
  <c r="G9" i="8"/>
  <c r="F9" i="8" s="1" a="1"/>
  <c r="F9" i="8" s="1"/>
  <c r="G10" i="8"/>
  <c r="F10" i="8" s="1" a="1"/>
  <c r="F10" i="8" s="1"/>
  <c r="G11" i="8"/>
  <c r="F11" i="8" s="1" a="1"/>
  <c r="F11" i="8" s="1"/>
  <c r="G12" i="8"/>
  <c r="G13" i="8"/>
  <c r="F13" i="8" s="1" a="1"/>
  <c r="F13" i="8" s="1"/>
  <c r="G14" i="8"/>
  <c r="F14" i="8" s="1" a="1"/>
  <c r="F14" i="8" s="1"/>
  <c r="G15" i="8"/>
  <c r="F15" i="8" s="1" a="1"/>
  <c r="F15" i="8" s="1"/>
  <c r="G16" i="8"/>
  <c r="F16" i="8" s="1" a="1"/>
  <c r="F16" i="8" s="1"/>
  <c r="G17" i="8"/>
  <c r="F17" i="8" s="1" a="1"/>
  <c r="F17" i="8" s="1"/>
  <c r="G18" i="8"/>
  <c r="G19" i="8"/>
  <c r="G20" i="8"/>
  <c r="F20" i="8" s="1" a="1"/>
  <c r="F20" i="8" s="1"/>
  <c r="G21" i="8"/>
  <c r="F21" i="8" s="1" a="1"/>
  <c r="F21" i="8" s="1"/>
  <c r="G22" i="8"/>
  <c r="F22" i="8" s="1" a="1"/>
  <c r="F22" i="8" s="1"/>
  <c r="G23" i="8"/>
  <c r="F23" i="8" s="1" a="1"/>
  <c r="F23" i="8" s="1"/>
  <c r="G24" i="8"/>
  <c r="F24" i="8" s="1" a="1"/>
  <c r="F24" i="8" s="1"/>
  <c r="C9" i="9"/>
  <c r="D9" i="9"/>
  <c r="E9" i="9"/>
  <c r="F9" i="9"/>
  <c r="G9" i="9"/>
  <c r="H9" i="9"/>
  <c r="I9" i="9"/>
  <c r="J9" i="9"/>
  <c r="Q9" i="9"/>
  <c r="R9" i="9"/>
  <c r="L9" i="9"/>
  <c r="P9" i="9"/>
  <c r="C10" i="9"/>
  <c r="D10" i="9"/>
  <c r="E10" i="9"/>
  <c r="F10" i="9"/>
  <c r="G10" i="9"/>
  <c r="H10" i="9"/>
  <c r="I10" i="9"/>
  <c r="J10" i="9"/>
  <c r="Q10" i="9"/>
  <c r="R10" i="9"/>
  <c r="L10" i="9"/>
  <c r="N10" i="9"/>
  <c r="P10" i="9"/>
  <c r="C11" i="9"/>
  <c r="D11" i="9"/>
  <c r="E11" i="9"/>
  <c r="F11" i="9"/>
  <c r="G11" i="9"/>
  <c r="H11" i="9"/>
  <c r="I11" i="9"/>
  <c r="P11" i="9"/>
  <c r="J11" i="9"/>
  <c r="R11" i="9"/>
  <c r="L11" i="9"/>
  <c r="C12" i="9"/>
  <c r="D12" i="9"/>
  <c r="E12" i="9"/>
  <c r="F12" i="9"/>
  <c r="G12" i="9"/>
  <c r="H12" i="9"/>
  <c r="I12" i="9"/>
  <c r="J12" i="9"/>
  <c r="Q12" i="9"/>
  <c r="R12" i="9"/>
  <c r="L12" i="9"/>
  <c r="C13" i="9"/>
  <c r="D13" i="9"/>
  <c r="E13" i="9"/>
  <c r="F13" i="9"/>
  <c r="G13" i="9"/>
  <c r="H13" i="9"/>
  <c r="I13" i="9"/>
  <c r="P13" i="9"/>
  <c r="J13" i="9"/>
  <c r="L13" i="9"/>
  <c r="Q13" i="9"/>
  <c r="R13" i="9"/>
  <c r="C14" i="9"/>
  <c r="D14" i="9"/>
  <c r="E14" i="9"/>
  <c r="F14" i="9"/>
  <c r="G14" i="9"/>
  <c r="H14" i="9"/>
  <c r="I14" i="9"/>
  <c r="J14" i="9"/>
  <c r="L14" i="9"/>
  <c r="P14" i="9"/>
  <c r="Q14" i="9"/>
  <c r="C15" i="9"/>
  <c r="D15" i="9"/>
  <c r="E15" i="9"/>
  <c r="F15" i="9"/>
  <c r="G15" i="9"/>
  <c r="H15" i="9"/>
  <c r="I15" i="9"/>
  <c r="P15" i="9"/>
  <c r="J15" i="9"/>
  <c r="R15" i="9"/>
  <c r="L15" i="9"/>
  <c r="C16" i="9"/>
  <c r="D16" i="9"/>
  <c r="E16" i="9"/>
  <c r="F16" i="9"/>
  <c r="G16" i="9"/>
  <c r="H16" i="9"/>
  <c r="I16" i="9"/>
  <c r="J16" i="9"/>
  <c r="Q16" i="9"/>
  <c r="R16" i="9"/>
  <c r="L16" i="9"/>
  <c r="C17" i="9"/>
  <c r="D17" i="9"/>
  <c r="E17" i="9"/>
  <c r="F17" i="9"/>
  <c r="G17" i="9"/>
  <c r="H17" i="9"/>
  <c r="I17" i="9"/>
  <c r="P17" i="9"/>
  <c r="J17" i="9"/>
  <c r="L17" i="9"/>
  <c r="Q17" i="9"/>
  <c r="R17" i="9"/>
  <c r="C18" i="9"/>
  <c r="D18" i="9"/>
  <c r="E18" i="9"/>
  <c r="F18" i="9"/>
  <c r="G18" i="9"/>
  <c r="H18" i="9"/>
  <c r="I18" i="9"/>
  <c r="N18" i="9"/>
  <c r="J18" i="9"/>
  <c r="L18" i="9"/>
  <c r="P18" i="9"/>
  <c r="Q18" i="9"/>
  <c r="C19" i="9"/>
  <c r="D19" i="9"/>
  <c r="E19" i="9"/>
  <c r="F19" i="9"/>
  <c r="G19" i="9"/>
  <c r="H19" i="9"/>
  <c r="I19" i="9"/>
  <c r="P19" i="9"/>
  <c r="J19" i="9"/>
  <c r="R19" i="9"/>
  <c r="L19" i="9"/>
  <c r="C20" i="9"/>
  <c r="D20" i="9"/>
  <c r="E20" i="9"/>
  <c r="F20" i="9"/>
  <c r="G20" i="9"/>
  <c r="H20" i="9"/>
  <c r="I20" i="9"/>
  <c r="J20" i="9"/>
  <c r="Q20" i="9"/>
  <c r="R20" i="9"/>
  <c r="L20" i="9"/>
  <c r="C21" i="9"/>
  <c r="D21" i="9"/>
  <c r="E21" i="9"/>
  <c r="F21" i="9"/>
  <c r="G21" i="9"/>
  <c r="H21" i="9"/>
  <c r="I21" i="9"/>
  <c r="P21" i="9"/>
  <c r="J21" i="9"/>
  <c r="L21" i="9"/>
  <c r="R21" i="9"/>
  <c r="C22" i="9"/>
  <c r="D22" i="9"/>
  <c r="E22" i="9"/>
  <c r="F22" i="9"/>
  <c r="G22" i="9"/>
  <c r="H22" i="9"/>
  <c r="I22" i="9"/>
  <c r="J22" i="9"/>
  <c r="N22" i="9"/>
  <c r="L22" i="9"/>
  <c r="P22" i="9"/>
  <c r="Q22" i="9"/>
  <c r="C23" i="9"/>
  <c r="D23" i="9"/>
  <c r="E23" i="9"/>
  <c r="F23" i="9"/>
  <c r="G23" i="9"/>
  <c r="H23" i="9"/>
  <c r="I23" i="9"/>
  <c r="P23" i="9"/>
  <c r="J23" i="9"/>
  <c r="N23" i="9"/>
  <c r="R23" i="9"/>
  <c r="L23" i="9"/>
  <c r="C24" i="9"/>
  <c r="D24" i="9"/>
  <c r="E24" i="9"/>
  <c r="F24" i="9"/>
  <c r="G24" i="9"/>
  <c r="H24" i="9"/>
  <c r="I24" i="9"/>
  <c r="J24" i="9"/>
  <c r="Q24" i="9"/>
  <c r="R24" i="9"/>
  <c r="L24" i="9"/>
  <c r="C25" i="9"/>
  <c r="D25" i="9"/>
  <c r="E25" i="9"/>
  <c r="F25" i="9"/>
  <c r="G25" i="9"/>
  <c r="H25" i="9"/>
  <c r="I25" i="9"/>
  <c r="J25" i="9"/>
  <c r="N25" i="9"/>
  <c r="L25" i="9"/>
  <c r="P25" i="9"/>
  <c r="R25" i="9"/>
  <c r="C26" i="9"/>
  <c r="D26" i="9"/>
  <c r="E26" i="9"/>
  <c r="F26" i="9"/>
  <c r="G26" i="9"/>
  <c r="H26" i="9"/>
  <c r="I26" i="9"/>
  <c r="J26" i="9"/>
  <c r="R26" i="9"/>
  <c r="L26" i="9"/>
  <c r="P26" i="9"/>
  <c r="Q26" i="9"/>
  <c r="C27" i="9"/>
  <c r="D27" i="9"/>
  <c r="E27" i="9"/>
  <c r="F27" i="9"/>
  <c r="G27" i="9"/>
  <c r="H27" i="9"/>
  <c r="I27" i="9"/>
  <c r="P27" i="9"/>
  <c r="J27" i="9"/>
  <c r="R27" i="9"/>
  <c r="L27" i="9"/>
  <c r="C28" i="9"/>
  <c r="D28" i="9"/>
  <c r="E28" i="9"/>
  <c r="F28" i="9"/>
  <c r="G28" i="9"/>
  <c r="H28" i="9"/>
  <c r="I28" i="9"/>
  <c r="N28" i="9"/>
  <c r="J28" i="9"/>
  <c r="Q28" i="9"/>
  <c r="R28" i="9"/>
  <c r="L28" i="9"/>
  <c r="C29" i="9"/>
  <c r="D29" i="9"/>
  <c r="E29" i="9"/>
  <c r="F29" i="9"/>
  <c r="G29" i="9"/>
  <c r="H29" i="9"/>
  <c r="I29" i="9"/>
  <c r="P29" i="9"/>
  <c r="J29" i="9"/>
  <c r="L29" i="9"/>
  <c r="R29" i="9"/>
  <c r="C30" i="9"/>
  <c r="D30" i="9"/>
  <c r="E30" i="9"/>
  <c r="F30" i="9"/>
  <c r="G30" i="9"/>
  <c r="H30" i="9"/>
  <c r="I30" i="9"/>
  <c r="N30" i="9"/>
  <c r="J30" i="9"/>
  <c r="L30" i="9"/>
  <c r="P30" i="9"/>
  <c r="Q30" i="9"/>
  <c r="C31" i="9"/>
  <c r="D31" i="9"/>
  <c r="E31" i="9"/>
  <c r="F31" i="9"/>
  <c r="G31" i="9"/>
  <c r="H31" i="9"/>
  <c r="I31" i="9"/>
  <c r="P31" i="9"/>
  <c r="J31" i="9"/>
  <c r="R31" i="9"/>
  <c r="L31" i="9"/>
  <c r="C32" i="9"/>
  <c r="D32" i="9"/>
  <c r="E32" i="9"/>
  <c r="F32" i="9"/>
  <c r="G32" i="9"/>
  <c r="H32" i="9"/>
  <c r="I32" i="9"/>
  <c r="N32" i="9"/>
  <c r="J32" i="9"/>
  <c r="R32" i="9"/>
  <c r="L32" i="9"/>
  <c r="Q32" i="9"/>
  <c r="C33" i="9"/>
  <c r="D33" i="9"/>
  <c r="E33" i="9"/>
  <c r="F33" i="9"/>
  <c r="G33" i="9"/>
  <c r="H33" i="9"/>
  <c r="I33" i="9"/>
  <c r="P33" i="9"/>
  <c r="J33" i="9"/>
  <c r="N33" i="9"/>
  <c r="L33" i="9"/>
  <c r="R33" i="9"/>
  <c r="C34" i="9"/>
  <c r="D34" i="9"/>
  <c r="E34" i="9"/>
  <c r="F34" i="9"/>
  <c r="G34" i="9"/>
  <c r="H34" i="9"/>
  <c r="I34" i="9"/>
  <c r="J34" i="9"/>
  <c r="N34" i="9"/>
  <c r="L34" i="9"/>
  <c r="P34" i="9"/>
  <c r="C35" i="9"/>
  <c r="D35" i="9"/>
  <c r="E35" i="9"/>
  <c r="F35" i="9"/>
  <c r="G35" i="9"/>
  <c r="H35" i="9"/>
  <c r="I35" i="9"/>
  <c r="P35" i="9"/>
  <c r="J35" i="9"/>
  <c r="R35" i="9"/>
  <c r="L35" i="9"/>
  <c r="C36" i="9"/>
  <c r="D36" i="9"/>
  <c r="E36" i="9"/>
  <c r="F36" i="9"/>
  <c r="G36" i="9"/>
  <c r="H36" i="9"/>
  <c r="I36" i="9"/>
  <c r="J36" i="9"/>
  <c r="Q36" i="9"/>
  <c r="R36" i="9"/>
  <c r="L36" i="9"/>
  <c r="C37" i="9"/>
  <c r="D37" i="9"/>
  <c r="E37" i="9"/>
  <c r="F37" i="9"/>
  <c r="G37" i="9"/>
  <c r="H37" i="9"/>
  <c r="I37" i="9"/>
  <c r="P37" i="9"/>
  <c r="J37" i="9"/>
  <c r="L37" i="9"/>
  <c r="Q37" i="9"/>
  <c r="R37" i="9"/>
  <c r="C38" i="9"/>
  <c r="D38" i="9"/>
  <c r="E38" i="9"/>
  <c r="F38" i="9"/>
  <c r="G38" i="9"/>
  <c r="H38" i="9"/>
  <c r="I38" i="9"/>
  <c r="J38" i="9"/>
  <c r="Q38" i="9"/>
  <c r="L38" i="9"/>
  <c r="P38" i="9"/>
  <c r="C39" i="9"/>
  <c r="D39" i="9"/>
  <c r="E39" i="9"/>
  <c r="F39" i="9"/>
  <c r="G39" i="9"/>
  <c r="H39" i="9"/>
  <c r="I39" i="9"/>
  <c r="P39" i="9"/>
  <c r="J39" i="9"/>
  <c r="R39" i="9"/>
  <c r="L39" i="9"/>
  <c r="C40" i="9"/>
  <c r="D40" i="9"/>
  <c r="E40" i="9"/>
  <c r="F40" i="9"/>
  <c r="G40" i="9"/>
  <c r="H40" i="9"/>
  <c r="I40" i="9"/>
  <c r="J40" i="9"/>
  <c r="Q40" i="9"/>
  <c r="R40" i="9"/>
  <c r="L40" i="9"/>
  <c r="C41" i="9"/>
  <c r="D41" i="9"/>
  <c r="E41" i="9"/>
  <c r="F41" i="9"/>
  <c r="G41" i="9"/>
  <c r="H41" i="9"/>
  <c r="I41" i="9"/>
  <c r="P41" i="9"/>
  <c r="J41" i="9"/>
  <c r="L41" i="9"/>
  <c r="R41" i="9"/>
  <c r="C42" i="9"/>
  <c r="D42" i="9"/>
  <c r="E42" i="9"/>
  <c r="F42" i="9"/>
  <c r="G42" i="9"/>
  <c r="H42" i="9"/>
  <c r="I42" i="9"/>
  <c r="J42" i="9"/>
  <c r="N42" i="9"/>
  <c r="L42" i="9"/>
  <c r="P42" i="9"/>
  <c r="Q42" i="9"/>
  <c r="C43" i="9"/>
  <c r="D43" i="9"/>
  <c r="E43" i="9"/>
  <c r="F43" i="9"/>
  <c r="G43" i="9"/>
  <c r="H43" i="9"/>
  <c r="I43" i="9"/>
  <c r="P43" i="9"/>
  <c r="J43" i="9"/>
  <c r="R43" i="9"/>
  <c r="L43" i="9"/>
  <c r="C44" i="9"/>
  <c r="D44" i="9"/>
  <c r="E44" i="9"/>
  <c r="F44" i="9"/>
  <c r="G44" i="9"/>
  <c r="H44" i="9"/>
  <c r="I44" i="9"/>
  <c r="J44" i="9"/>
  <c r="Q44" i="9"/>
  <c r="R44" i="9"/>
  <c r="L44" i="9"/>
  <c r="C45" i="9"/>
  <c r="D45" i="9"/>
  <c r="E45" i="9"/>
  <c r="F45" i="9"/>
  <c r="G45" i="9"/>
  <c r="H45" i="9"/>
  <c r="I45" i="9"/>
  <c r="P45" i="9"/>
  <c r="J45" i="9"/>
  <c r="N45" i="9"/>
  <c r="L45" i="9"/>
  <c r="R45" i="9"/>
  <c r="C46" i="9"/>
  <c r="D46" i="9"/>
  <c r="E46" i="9"/>
  <c r="F46" i="9"/>
  <c r="G46" i="9"/>
  <c r="H46" i="9"/>
  <c r="I46" i="9"/>
  <c r="P46" i="9"/>
  <c r="J46" i="9"/>
  <c r="Q46" i="9"/>
  <c r="L46" i="9"/>
  <c r="C47" i="9"/>
  <c r="D47" i="9"/>
  <c r="E47" i="9"/>
  <c r="F47" i="9"/>
  <c r="G47" i="9"/>
  <c r="H47" i="9"/>
  <c r="I47" i="9"/>
  <c r="P47" i="9"/>
  <c r="J47" i="9"/>
  <c r="R47" i="9"/>
  <c r="L47" i="9"/>
  <c r="C48" i="9"/>
  <c r="D48" i="9"/>
  <c r="E48" i="9"/>
  <c r="F48" i="9"/>
  <c r="G48" i="9"/>
  <c r="H48" i="9"/>
  <c r="I48" i="9"/>
  <c r="J48" i="9"/>
  <c r="Q48" i="9"/>
  <c r="R48" i="9"/>
  <c r="L48" i="9"/>
  <c r="C49" i="9"/>
  <c r="D49" i="9"/>
  <c r="E49" i="9"/>
  <c r="F49" i="9"/>
  <c r="G49" i="9"/>
  <c r="H49" i="9"/>
  <c r="I49" i="9"/>
  <c r="P49" i="9"/>
  <c r="J49" i="9"/>
  <c r="L49" i="9"/>
  <c r="R49" i="9"/>
  <c r="C50" i="9"/>
  <c r="D50" i="9"/>
  <c r="E50" i="9"/>
  <c r="F50" i="9"/>
  <c r="G50" i="9"/>
  <c r="H50" i="9"/>
  <c r="I50" i="9"/>
  <c r="P50" i="9"/>
  <c r="J50" i="9"/>
  <c r="Q50" i="9"/>
  <c r="L50" i="9"/>
  <c r="C51" i="9"/>
  <c r="D51" i="9"/>
  <c r="E51" i="9"/>
  <c r="F51" i="9"/>
  <c r="G51" i="9"/>
  <c r="H51" i="9"/>
  <c r="I51" i="9"/>
  <c r="P51" i="9"/>
  <c r="J51" i="9"/>
  <c r="R51" i="9"/>
  <c r="L51" i="9"/>
  <c r="C52" i="9"/>
  <c r="D52" i="9"/>
  <c r="E52" i="9"/>
  <c r="F52" i="9"/>
  <c r="G52" i="9"/>
  <c r="H52" i="9"/>
  <c r="I52" i="9"/>
  <c r="J52" i="9"/>
  <c r="Q52" i="9"/>
  <c r="R52" i="9"/>
  <c r="L52" i="9"/>
  <c r="C53" i="9"/>
  <c r="D53" i="9"/>
  <c r="E53" i="9"/>
  <c r="F53" i="9"/>
  <c r="G53" i="9"/>
  <c r="H53" i="9"/>
  <c r="I53" i="9"/>
  <c r="P53" i="9"/>
  <c r="J53" i="9"/>
  <c r="N53" i="9"/>
  <c r="L53" i="9"/>
  <c r="R53" i="9"/>
  <c r="C54" i="9"/>
  <c r="D54" i="9"/>
  <c r="E54" i="9"/>
  <c r="F54" i="9"/>
  <c r="G54" i="9"/>
  <c r="H54" i="9"/>
  <c r="I54" i="9"/>
  <c r="P54" i="9"/>
  <c r="J54" i="9"/>
  <c r="Q54" i="9"/>
  <c r="L54" i="9"/>
  <c r="C55" i="9"/>
  <c r="D55" i="9"/>
  <c r="E55" i="9"/>
  <c r="F55" i="9"/>
  <c r="G55" i="9"/>
  <c r="H55" i="9"/>
  <c r="I55" i="9"/>
  <c r="P55" i="9"/>
  <c r="J55" i="9"/>
  <c r="R55" i="9"/>
  <c r="L55" i="9"/>
  <c r="C56" i="9"/>
  <c r="D56" i="9"/>
  <c r="E56" i="9"/>
  <c r="F56" i="9"/>
  <c r="G56" i="9"/>
  <c r="H56" i="9"/>
  <c r="I56" i="9"/>
  <c r="J56" i="9"/>
  <c r="Q56" i="9"/>
  <c r="R56" i="9"/>
  <c r="L56" i="9"/>
  <c r="C57" i="9"/>
  <c r="D57" i="9"/>
  <c r="E57" i="9"/>
  <c r="F57" i="9"/>
  <c r="G57" i="9"/>
  <c r="H57" i="9"/>
  <c r="I57" i="9"/>
  <c r="P57" i="9"/>
  <c r="J57" i="9"/>
  <c r="L57" i="9"/>
  <c r="R57" i="9"/>
  <c r="C58" i="9"/>
  <c r="D58" i="9"/>
  <c r="E58" i="9"/>
  <c r="F58" i="9"/>
  <c r="G58" i="9"/>
  <c r="H58" i="9"/>
  <c r="I58" i="9"/>
  <c r="J58" i="9"/>
  <c r="R58" i="9"/>
  <c r="L58" i="9"/>
  <c r="P58" i="9"/>
  <c r="Q58" i="9"/>
  <c r="C59" i="9"/>
  <c r="D59" i="9"/>
  <c r="E59" i="9"/>
  <c r="F59" i="9"/>
  <c r="G59" i="9"/>
  <c r="H59" i="9"/>
  <c r="I59" i="9"/>
  <c r="P59" i="9"/>
  <c r="J59" i="9"/>
  <c r="R59" i="9"/>
  <c r="L59" i="9"/>
  <c r="C60" i="9"/>
  <c r="D60" i="9"/>
  <c r="E60" i="9"/>
  <c r="F60" i="9"/>
  <c r="G60" i="9"/>
  <c r="H60" i="9"/>
  <c r="I60" i="9"/>
  <c r="J60" i="9"/>
  <c r="R60" i="9"/>
  <c r="L60" i="9"/>
  <c r="Q60" i="9"/>
  <c r="C61" i="9"/>
  <c r="D61" i="9"/>
  <c r="E61" i="9"/>
  <c r="F61" i="9"/>
  <c r="G61" i="9"/>
  <c r="H61" i="9"/>
  <c r="I61" i="9"/>
  <c r="P61" i="9"/>
  <c r="J61" i="9"/>
  <c r="Q61" i="9"/>
  <c r="L61" i="9"/>
  <c r="R61" i="9"/>
  <c r="C62" i="9"/>
  <c r="D62" i="9"/>
  <c r="E62" i="9"/>
  <c r="F62" i="9"/>
  <c r="G62" i="9"/>
  <c r="H62" i="9"/>
  <c r="I62" i="9"/>
  <c r="P62" i="9"/>
  <c r="J62" i="9"/>
  <c r="Q62" i="9"/>
  <c r="R62" i="9"/>
  <c r="L62" i="9"/>
  <c r="N62" i="9"/>
  <c r="C63" i="9"/>
  <c r="D63" i="9"/>
  <c r="E63" i="9"/>
  <c r="F63" i="9"/>
  <c r="G63" i="9"/>
  <c r="H63" i="9"/>
  <c r="I63" i="9"/>
  <c r="P63" i="9"/>
  <c r="J63" i="9"/>
  <c r="R63" i="9"/>
  <c r="L63" i="9"/>
  <c r="C64" i="9"/>
  <c r="D64" i="9"/>
  <c r="E64" i="9"/>
  <c r="F64" i="9"/>
  <c r="G64" i="9"/>
  <c r="H64" i="9"/>
  <c r="I64" i="9"/>
  <c r="J64" i="9"/>
  <c r="Q64" i="9"/>
  <c r="R64" i="9"/>
  <c r="L64" i="9"/>
  <c r="C65" i="9"/>
  <c r="D65" i="9"/>
  <c r="E65" i="9"/>
  <c r="F65" i="9"/>
  <c r="G65" i="9"/>
  <c r="H65" i="9"/>
  <c r="I65" i="9"/>
  <c r="J65" i="9"/>
  <c r="N65" i="9"/>
  <c r="L65" i="9"/>
  <c r="P65" i="9"/>
  <c r="R65" i="9"/>
  <c r="C66" i="9"/>
  <c r="D66" i="9"/>
  <c r="E66" i="9"/>
  <c r="F66" i="9"/>
  <c r="G66" i="9"/>
  <c r="H66" i="9"/>
  <c r="I66" i="9"/>
  <c r="J66" i="9"/>
  <c r="R66" i="9"/>
  <c r="L66" i="9"/>
  <c r="P66" i="9"/>
  <c r="Q66" i="9"/>
  <c r="C67" i="9"/>
  <c r="D67" i="9"/>
  <c r="E67" i="9"/>
  <c r="F67" i="9"/>
  <c r="G67" i="9"/>
  <c r="H67" i="9"/>
  <c r="I67" i="9"/>
  <c r="P67" i="9"/>
  <c r="J67" i="9"/>
  <c r="R67" i="9"/>
  <c r="L67" i="9"/>
  <c r="C68" i="9"/>
  <c r="D68" i="9"/>
  <c r="E68" i="9"/>
  <c r="F68" i="9"/>
  <c r="G68" i="9"/>
  <c r="H68" i="9"/>
  <c r="I68" i="9"/>
  <c r="P68" i="9"/>
  <c r="J68" i="9"/>
  <c r="R68" i="9"/>
  <c r="L68" i="9"/>
  <c r="N68" i="9"/>
  <c r="Q68" i="9"/>
  <c r="C69" i="9"/>
  <c r="D69" i="9"/>
  <c r="E69" i="9"/>
  <c r="F69" i="9"/>
  <c r="G69" i="9"/>
  <c r="H69" i="9"/>
  <c r="I69" i="9"/>
  <c r="P69" i="9"/>
  <c r="J69" i="9"/>
  <c r="L69" i="9"/>
  <c r="R69" i="9"/>
  <c r="C70" i="9"/>
  <c r="D70" i="9"/>
  <c r="E70" i="9"/>
  <c r="F70" i="9"/>
  <c r="G70" i="9"/>
  <c r="H70" i="9"/>
  <c r="I70" i="9"/>
  <c r="P70" i="9"/>
  <c r="J70" i="9"/>
  <c r="Q70" i="9"/>
  <c r="R70" i="9"/>
  <c r="L70" i="9"/>
  <c r="C71" i="9"/>
  <c r="D71" i="9"/>
  <c r="E71" i="9"/>
  <c r="F71" i="9"/>
  <c r="G71" i="9"/>
  <c r="H71" i="9"/>
  <c r="I71" i="9"/>
  <c r="P71" i="9"/>
  <c r="J71" i="9"/>
  <c r="L71" i="9"/>
  <c r="R71" i="9"/>
  <c r="C72" i="9"/>
  <c r="D72" i="9"/>
  <c r="E72" i="9"/>
  <c r="F72" i="9"/>
  <c r="G72" i="9"/>
  <c r="H72" i="9"/>
  <c r="I72" i="9"/>
  <c r="P72" i="9"/>
  <c r="J72" i="9"/>
  <c r="Q72" i="9"/>
  <c r="R72" i="9"/>
  <c r="L72" i="9"/>
  <c r="C73" i="9"/>
  <c r="D73" i="9"/>
  <c r="E73" i="9"/>
  <c r="F73" i="9"/>
  <c r="G73" i="9"/>
  <c r="H73" i="9"/>
  <c r="I73" i="9"/>
  <c r="P73" i="9"/>
  <c r="J73" i="9"/>
  <c r="L73" i="9"/>
  <c r="R73" i="9"/>
  <c r="C74" i="9"/>
  <c r="D74" i="9"/>
  <c r="E74" i="9"/>
  <c r="F74" i="9"/>
  <c r="G74" i="9"/>
  <c r="H74" i="9"/>
  <c r="I74" i="9"/>
  <c r="J74" i="9"/>
  <c r="N74" i="9"/>
  <c r="R74" i="9"/>
  <c r="L74" i="9"/>
  <c r="P74" i="9"/>
  <c r="Q74" i="9"/>
  <c r="C75" i="9"/>
  <c r="D75" i="9"/>
  <c r="E75" i="9"/>
  <c r="F75" i="9"/>
  <c r="G75" i="9"/>
  <c r="H75" i="9"/>
  <c r="I75" i="9"/>
  <c r="P75" i="9"/>
  <c r="J75" i="9"/>
  <c r="R75" i="9"/>
  <c r="L75" i="9"/>
  <c r="C76" i="9"/>
  <c r="D76" i="9"/>
  <c r="E76" i="9"/>
  <c r="F76" i="9"/>
  <c r="G76" i="9"/>
  <c r="H76" i="9"/>
  <c r="I76" i="9"/>
  <c r="P76" i="9"/>
  <c r="J76" i="9"/>
  <c r="N76" i="9"/>
  <c r="R76" i="9"/>
  <c r="L76" i="9"/>
  <c r="Q76" i="9"/>
  <c r="C77" i="9"/>
  <c r="D77" i="9"/>
  <c r="E77" i="9"/>
  <c r="F77" i="9"/>
  <c r="G77" i="9"/>
  <c r="H77" i="9"/>
  <c r="I77" i="9"/>
  <c r="J77" i="9"/>
  <c r="Q77" i="9"/>
  <c r="L77" i="9"/>
  <c r="P77" i="9"/>
  <c r="R77" i="9"/>
  <c r="C78" i="9"/>
  <c r="D78" i="9"/>
  <c r="E78" i="9"/>
  <c r="F78" i="9"/>
  <c r="G78" i="9"/>
  <c r="H78" i="9"/>
  <c r="I78" i="9"/>
  <c r="J78" i="9"/>
  <c r="N78" i="9"/>
  <c r="R78" i="9"/>
  <c r="L78" i="9"/>
  <c r="P78" i="9"/>
  <c r="Q78" i="9"/>
  <c r="C79" i="9"/>
  <c r="D79" i="9"/>
  <c r="E79" i="9"/>
  <c r="F79" i="9"/>
  <c r="G79" i="9"/>
  <c r="H79" i="9"/>
  <c r="I79" i="9"/>
  <c r="P79" i="9"/>
  <c r="J79" i="9"/>
  <c r="L79" i="9"/>
  <c r="R79" i="9"/>
  <c r="C80" i="9"/>
  <c r="D80" i="9"/>
  <c r="E80" i="9"/>
  <c r="F80" i="9"/>
  <c r="G80" i="9"/>
  <c r="H80" i="9"/>
  <c r="I80" i="9"/>
  <c r="P80" i="9"/>
  <c r="J80" i="9"/>
  <c r="N80" i="9"/>
  <c r="R80" i="9"/>
  <c r="L80" i="9"/>
  <c r="Q80" i="9"/>
  <c r="S80" i="9"/>
  <c r="C81" i="9"/>
  <c r="D81" i="9"/>
  <c r="E81" i="9"/>
  <c r="F81" i="9"/>
  <c r="G81" i="9"/>
  <c r="H81" i="9"/>
  <c r="I81" i="9"/>
  <c r="P81" i="9"/>
  <c r="J81" i="9"/>
  <c r="L81" i="9"/>
  <c r="R81" i="9"/>
  <c r="C82" i="9"/>
  <c r="D82" i="9"/>
  <c r="E82" i="9"/>
  <c r="F82" i="9"/>
  <c r="G82" i="9"/>
  <c r="H82" i="9"/>
  <c r="I82" i="9"/>
  <c r="J82" i="9"/>
  <c r="N82" i="9"/>
  <c r="R82" i="9"/>
  <c r="L82" i="9"/>
  <c r="P82" i="9"/>
  <c r="Q82" i="9"/>
  <c r="C83" i="9"/>
  <c r="D83" i="9"/>
  <c r="E83" i="9"/>
  <c r="F83" i="9"/>
  <c r="G83" i="9"/>
  <c r="H83" i="9"/>
  <c r="I83" i="9"/>
  <c r="P83" i="9"/>
  <c r="J83" i="9"/>
  <c r="R83" i="9"/>
  <c r="L83" i="9"/>
  <c r="C84" i="9"/>
  <c r="D84" i="9"/>
  <c r="E84" i="9"/>
  <c r="F84" i="9"/>
  <c r="G84" i="9"/>
  <c r="H84" i="9"/>
  <c r="I84" i="9"/>
  <c r="P84" i="9"/>
  <c r="J84" i="9"/>
  <c r="N84" i="9"/>
  <c r="R84" i="9"/>
  <c r="L84" i="9"/>
  <c r="Q84" i="9"/>
  <c r="C85" i="9"/>
  <c r="D85" i="9"/>
  <c r="E85" i="9"/>
  <c r="F85" i="9"/>
  <c r="G85" i="9"/>
  <c r="H85" i="9"/>
  <c r="I85" i="9"/>
  <c r="J85" i="9"/>
  <c r="L85" i="9"/>
  <c r="P85" i="9"/>
  <c r="R85" i="9"/>
  <c r="C86" i="9"/>
  <c r="D86" i="9"/>
  <c r="E86" i="9"/>
  <c r="F86" i="9"/>
  <c r="G86" i="9"/>
  <c r="H86" i="9"/>
  <c r="I86" i="9"/>
  <c r="P86" i="9"/>
  <c r="J86" i="9"/>
  <c r="Q86" i="9"/>
  <c r="R86" i="9"/>
  <c r="L86" i="9"/>
  <c r="N86" i="9"/>
  <c r="C87" i="9"/>
  <c r="D87" i="9"/>
  <c r="E87" i="9"/>
  <c r="F87" i="9"/>
  <c r="G87" i="9"/>
  <c r="H87" i="9"/>
  <c r="I87" i="9"/>
  <c r="P87" i="9"/>
  <c r="J87" i="9"/>
  <c r="L87" i="9"/>
  <c r="R87" i="9"/>
  <c r="C88" i="9"/>
  <c r="D88" i="9"/>
  <c r="E88" i="9"/>
  <c r="F88" i="9"/>
  <c r="G88" i="9"/>
  <c r="H88" i="9"/>
  <c r="I88" i="9"/>
  <c r="P88" i="9"/>
  <c r="J88" i="9"/>
  <c r="Q88" i="9"/>
  <c r="R88" i="9"/>
  <c r="L88" i="9"/>
  <c r="C89" i="9"/>
  <c r="D89" i="9"/>
  <c r="E89" i="9"/>
  <c r="F89" i="9"/>
  <c r="G89" i="9"/>
  <c r="H89" i="9"/>
  <c r="I89" i="9"/>
  <c r="J89" i="9"/>
  <c r="N89" i="9"/>
  <c r="L89" i="9"/>
  <c r="P89" i="9"/>
  <c r="R89" i="9"/>
  <c r="C90" i="9"/>
  <c r="D90" i="9"/>
  <c r="E90" i="9"/>
  <c r="F90" i="9"/>
  <c r="G90" i="9"/>
  <c r="H90" i="9"/>
  <c r="I90" i="9"/>
  <c r="J90" i="9"/>
  <c r="R90" i="9"/>
  <c r="L90" i="9"/>
  <c r="P90" i="9"/>
  <c r="Q90" i="9"/>
  <c r="C91" i="9"/>
  <c r="D91" i="9"/>
  <c r="E91" i="9"/>
  <c r="F91" i="9"/>
  <c r="G91" i="9"/>
  <c r="H91" i="9"/>
  <c r="I91" i="9"/>
  <c r="P91" i="9"/>
  <c r="J91" i="9"/>
  <c r="R91" i="9"/>
  <c r="L91" i="9"/>
  <c r="C92" i="9"/>
  <c r="D92" i="9"/>
  <c r="E92" i="9"/>
  <c r="F92" i="9"/>
  <c r="G92" i="9"/>
  <c r="H92" i="9"/>
  <c r="I92" i="9"/>
  <c r="P92" i="9"/>
  <c r="J92" i="9"/>
  <c r="R92" i="9"/>
  <c r="L92" i="9"/>
  <c r="N92" i="9"/>
  <c r="Q92" i="9"/>
  <c r="C93" i="9"/>
  <c r="D93" i="9"/>
  <c r="E93" i="9"/>
  <c r="F93" i="9"/>
  <c r="G93" i="9"/>
  <c r="H93" i="9"/>
  <c r="I93" i="9"/>
  <c r="P93" i="9"/>
  <c r="J93" i="9"/>
  <c r="L93" i="9"/>
  <c r="Q93" i="9"/>
  <c r="R93" i="9"/>
  <c r="C94" i="9"/>
  <c r="D94" i="9"/>
  <c r="E94" i="9"/>
  <c r="F94" i="9"/>
  <c r="G94" i="9"/>
  <c r="H94" i="9"/>
  <c r="I94" i="9"/>
  <c r="P94" i="9"/>
  <c r="J94" i="9"/>
  <c r="R94" i="9"/>
  <c r="L94" i="9"/>
  <c r="N94" i="9"/>
  <c r="Q94" i="9"/>
  <c r="C95" i="9"/>
  <c r="D95" i="9"/>
  <c r="E95" i="9"/>
  <c r="F95" i="9"/>
  <c r="G95" i="9"/>
  <c r="H95" i="9"/>
  <c r="I95" i="9"/>
  <c r="P95" i="9"/>
  <c r="J95" i="9"/>
  <c r="Q95" i="9"/>
  <c r="L95" i="9"/>
  <c r="R95" i="9"/>
  <c r="C96" i="9"/>
  <c r="D96" i="9"/>
  <c r="E96" i="9"/>
  <c r="F96" i="9"/>
  <c r="G96" i="9"/>
  <c r="H96" i="9"/>
  <c r="I96" i="9"/>
  <c r="N96" i="9"/>
  <c r="J96" i="9"/>
  <c r="L96" i="9"/>
  <c r="P96" i="9"/>
  <c r="Q96" i="9"/>
  <c r="R96" i="9"/>
  <c r="C97" i="9"/>
  <c r="D97" i="9"/>
  <c r="E97" i="9"/>
  <c r="F97" i="9"/>
  <c r="G97" i="9"/>
  <c r="H97" i="9"/>
  <c r="I97" i="9"/>
  <c r="P97" i="9"/>
  <c r="J97" i="9"/>
  <c r="R97" i="9"/>
  <c r="L97" i="9"/>
  <c r="C98" i="9"/>
  <c r="D98" i="9"/>
  <c r="E98" i="9"/>
  <c r="F98" i="9"/>
  <c r="G98" i="9"/>
  <c r="H98" i="9"/>
  <c r="I98" i="9"/>
  <c r="P98" i="9"/>
  <c r="J98" i="9"/>
  <c r="Q98" i="9"/>
  <c r="R98" i="9"/>
  <c r="L98" i="9"/>
  <c r="C99" i="9"/>
  <c r="D99" i="9"/>
  <c r="E99" i="9"/>
  <c r="F99" i="9"/>
  <c r="G99" i="9"/>
  <c r="H99" i="9"/>
  <c r="I99" i="9"/>
  <c r="P99" i="9"/>
  <c r="J99" i="9"/>
  <c r="Q99" i="9"/>
  <c r="L99" i="9"/>
  <c r="R99" i="9"/>
  <c r="C100" i="9"/>
  <c r="D100" i="9"/>
  <c r="E100" i="9"/>
  <c r="F100" i="9"/>
  <c r="G100" i="9"/>
  <c r="H100" i="9"/>
  <c r="I100" i="9"/>
  <c r="J100" i="9"/>
  <c r="Q100" i="9"/>
  <c r="L100" i="9"/>
  <c r="P100" i="9"/>
  <c r="R100" i="9"/>
  <c r="C101" i="9"/>
  <c r="D101" i="9"/>
  <c r="E101" i="9"/>
  <c r="F101" i="9"/>
  <c r="G101" i="9"/>
  <c r="H101" i="9"/>
  <c r="I101" i="9"/>
  <c r="J101" i="9"/>
  <c r="L101" i="9"/>
  <c r="P101" i="9"/>
  <c r="R101" i="9"/>
  <c r="C102" i="9"/>
  <c r="D102" i="9"/>
  <c r="E102" i="9"/>
  <c r="F102" i="9"/>
  <c r="G102" i="9"/>
  <c r="H102" i="9"/>
  <c r="I102" i="9"/>
  <c r="P102" i="9"/>
  <c r="J102" i="9"/>
  <c r="Q102" i="9"/>
  <c r="R102" i="9"/>
  <c r="L102" i="9"/>
  <c r="N102" i="9"/>
  <c r="C103" i="9"/>
  <c r="D103" i="9"/>
  <c r="E103" i="9"/>
  <c r="F103" i="9"/>
  <c r="G103" i="9"/>
  <c r="H103" i="9"/>
  <c r="I103" i="9"/>
  <c r="P103" i="9"/>
  <c r="J103" i="9"/>
  <c r="Q103" i="9"/>
  <c r="R103" i="9"/>
  <c r="L103" i="9"/>
  <c r="C104" i="9"/>
  <c r="D104" i="9"/>
  <c r="E104" i="9"/>
  <c r="F104" i="9"/>
  <c r="G104" i="9"/>
  <c r="H104" i="9"/>
  <c r="I104" i="9"/>
  <c r="N104" i="9"/>
  <c r="J104" i="9"/>
  <c r="Q104" i="9"/>
  <c r="L104" i="9"/>
  <c r="R104" i="9"/>
  <c r="C105" i="9"/>
  <c r="D105" i="9"/>
  <c r="E105" i="9"/>
  <c r="F105" i="9"/>
  <c r="G105" i="9"/>
  <c r="H105" i="9"/>
  <c r="I105" i="9"/>
  <c r="P105" i="9"/>
  <c r="J105" i="9"/>
  <c r="Q105" i="9"/>
  <c r="L105" i="9"/>
  <c r="R105" i="9"/>
  <c r="C106" i="9"/>
  <c r="D106" i="9"/>
  <c r="E106" i="9"/>
  <c r="F106" i="9"/>
  <c r="G106" i="9"/>
  <c r="H106" i="9"/>
  <c r="I106" i="9"/>
  <c r="J106" i="9"/>
  <c r="N106" i="9"/>
  <c r="R106" i="9"/>
  <c r="L106" i="9"/>
  <c r="P106" i="9"/>
  <c r="Q106" i="9"/>
  <c r="C107" i="9"/>
  <c r="D107" i="9"/>
  <c r="E107" i="9"/>
  <c r="F107" i="9"/>
  <c r="G107" i="9"/>
  <c r="H107" i="9"/>
  <c r="I107" i="9"/>
  <c r="P107" i="9"/>
  <c r="J107" i="9"/>
  <c r="Q107" i="9"/>
  <c r="R107" i="9"/>
  <c r="L107" i="9"/>
  <c r="C108" i="9"/>
  <c r="D108" i="9"/>
  <c r="E108" i="9"/>
  <c r="F108" i="9"/>
  <c r="G108" i="9"/>
  <c r="H108" i="9"/>
  <c r="I108" i="9"/>
  <c r="J108" i="9"/>
  <c r="N108" i="9"/>
  <c r="L108" i="9"/>
  <c r="P108" i="9"/>
  <c r="Q108" i="9"/>
  <c r="R108" i="9"/>
  <c r="C109" i="9"/>
  <c r="D109" i="9"/>
  <c r="E109" i="9"/>
  <c r="F109" i="9"/>
  <c r="G109" i="9"/>
  <c r="H109" i="9"/>
  <c r="I109" i="9"/>
  <c r="J109" i="9"/>
  <c r="R109" i="9"/>
  <c r="L109" i="9"/>
  <c r="P109" i="9"/>
  <c r="Q109" i="9"/>
  <c r="C110" i="9"/>
  <c r="D110" i="9"/>
  <c r="E110" i="9"/>
  <c r="F110" i="9"/>
  <c r="G110" i="9"/>
  <c r="H110" i="9"/>
  <c r="I110" i="9"/>
  <c r="J110" i="9"/>
  <c r="R110" i="9"/>
  <c r="L110" i="9"/>
  <c r="P110" i="9"/>
  <c r="Q110" i="9"/>
  <c r="C111" i="9"/>
  <c r="D111" i="9"/>
  <c r="E111" i="9"/>
  <c r="F111" i="9"/>
  <c r="G111" i="9"/>
  <c r="H111" i="9"/>
  <c r="I111" i="9"/>
  <c r="P111" i="9"/>
  <c r="J111" i="9"/>
  <c r="R111" i="9"/>
  <c r="L111" i="9"/>
  <c r="C112" i="9"/>
  <c r="D112" i="9"/>
  <c r="E112" i="9"/>
  <c r="F112" i="9"/>
  <c r="G112" i="9"/>
  <c r="H112" i="9"/>
  <c r="I112" i="9"/>
  <c r="N112" i="9"/>
  <c r="J112" i="9"/>
  <c r="L112" i="9"/>
  <c r="Q112" i="9"/>
  <c r="R112" i="9"/>
  <c r="C113" i="9"/>
  <c r="D113" i="9"/>
  <c r="E113" i="9"/>
  <c r="F113" i="9"/>
  <c r="G113" i="9"/>
  <c r="H113" i="9"/>
  <c r="I113" i="9"/>
  <c r="P113" i="9"/>
  <c r="J113" i="9"/>
  <c r="N113" i="9"/>
  <c r="L113" i="9"/>
  <c r="R113" i="9"/>
  <c r="C114" i="9"/>
  <c r="D114" i="9"/>
  <c r="E114" i="9"/>
  <c r="F114" i="9"/>
  <c r="G114" i="9"/>
  <c r="H114" i="9"/>
  <c r="I114" i="9"/>
  <c r="J114" i="9"/>
  <c r="R114" i="9"/>
  <c r="L114" i="9"/>
  <c r="P114" i="9"/>
  <c r="Q114" i="9"/>
  <c r="C115" i="9"/>
  <c r="D115" i="9"/>
  <c r="E115" i="9"/>
  <c r="F115" i="9"/>
  <c r="G115" i="9"/>
  <c r="H115" i="9"/>
  <c r="I115" i="9"/>
  <c r="P115" i="9"/>
  <c r="J115" i="9"/>
  <c r="Q115" i="9"/>
  <c r="L115" i="9"/>
  <c r="R115" i="9"/>
  <c r="C116" i="9"/>
  <c r="D116" i="9"/>
  <c r="E116" i="9"/>
  <c r="F116" i="9"/>
  <c r="G116" i="9"/>
  <c r="H116" i="9"/>
  <c r="I116" i="9"/>
  <c r="J116" i="9"/>
  <c r="L116" i="9"/>
  <c r="Q116" i="9"/>
  <c r="R116" i="9"/>
  <c r="C117" i="9"/>
  <c r="D117" i="9"/>
  <c r="E117" i="9"/>
  <c r="F117" i="9"/>
  <c r="G117" i="9"/>
  <c r="H117" i="9"/>
  <c r="I117" i="9"/>
  <c r="P117" i="9"/>
  <c r="J117" i="9"/>
  <c r="R117" i="9"/>
  <c r="L117" i="9"/>
  <c r="C118" i="9"/>
  <c r="D118" i="9"/>
  <c r="E118" i="9"/>
  <c r="F118" i="9"/>
  <c r="G118" i="9"/>
  <c r="H118" i="9"/>
  <c r="I118" i="9"/>
  <c r="N118" i="9"/>
  <c r="J118" i="9"/>
  <c r="R118" i="9"/>
  <c r="L118" i="9"/>
  <c r="Q118" i="9"/>
  <c r="C119" i="9"/>
  <c r="D119" i="9"/>
  <c r="E119" i="9"/>
  <c r="F119" i="9"/>
  <c r="G119" i="9"/>
  <c r="H119" i="9"/>
  <c r="I119" i="9"/>
  <c r="P119" i="9"/>
  <c r="J119" i="9"/>
  <c r="Q119" i="9"/>
  <c r="L119" i="9"/>
  <c r="R119" i="9"/>
  <c r="C120" i="9"/>
  <c r="D120" i="9"/>
  <c r="E120" i="9"/>
  <c r="F120" i="9"/>
  <c r="G120" i="9"/>
  <c r="H120" i="9"/>
  <c r="I120" i="9"/>
  <c r="J120" i="9"/>
  <c r="N120" i="9"/>
  <c r="L120" i="9"/>
  <c r="P120" i="9"/>
  <c r="R120" i="9"/>
  <c r="C121" i="9"/>
  <c r="D121" i="9"/>
  <c r="E121" i="9"/>
  <c r="F121" i="9"/>
  <c r="G121" i="9"/>
  <c r="H121" i="9"/>
  <c r="I121" i="9"/>
  <c r="J121" i="9"/>
  <c r="N121" i="9"/>
  <c r="R121" i="9"/>
  <c r="L121" i="9"/>
  <c r="P121" i="9"/>
  <c r="C122" i="9"/>
  <c r="D122" i="9"/>
  <c r="E122" i="9"/>
  <c r="F122" i="9"/>
  <c r="G122" i="9"/>
  <c r="H122" i="9"/>
  <c r="I122" i="9"/>
  <c r="J122" i="9"/>
  <c r="Q122" i="9"/>
  <c r="R122" i="9"/>
  <c r="L122" i="9"/>
  <c r="C123" i="9"/>
  <c r="D123" i="9"/>
  <c r="E123" i="9"/>
  <c r="F123" i="9"/>
  <c r="G123" i="9"/>
  <c r="H123" i="9"/>
  <c r="I123" i="9"/>
  <c r="P123" i="9"/>
  <c r="J123" i="9"/>
  <c r="Q123" i="9"/>
  <c r="L123" i="9"/>
  <c r="R123" i="9"/>
  <c r="C124" i="9"/>
  <c r="D124" i="9"/>
  <c r="E124" i="9"/>
  <c r="F124" i="9"/>
  <c r="G124" i="9"/>
  <c r="H124" i="9"/>
  <c r="I124" i="9"/>
  <c r="J124" i="9"/>
  <c r="Q124" i="9"/>
  <c r="L124" i="9"/>
  <c r="P124" i="9"/>
  <c r="R124" i="9"/>
  <c r="C125" i="9"/>
  <c r="D125" i="9"/>
  <c r="E125" i="9"/>
  <c r="F125" i="9"/>
  <c r="G125" i="9"/>
  <c r="H125" i="9"/>
  <c r="I125" i="9"/>
  <c r="P125" i="9"/>
  <c r="J125" i="9"/>
  <c r="L125" i="9"/>
  <c r="R125" i="9"/>
  <c r="C126" i="9"/>
  <c r="D126" i="9"/>
  <c r="E126" i="9"/>
  <c r="F126" i="9"/>
  <c r="G126" i="9"/>
  <c r="H126" i="9"/>
  <c r="I126" i="9"/>
  <c r="J126" i="9"/>
  <c r="Q126" i="9"/>
  <c r="R126" i="9"/>
  <c r="L126" i="9"/>
  <c r="P126" i="9"/>
  <c r="C127" i="9"/>
  <c r="D127" i="9"/>
  <c r="E127" i="9"/>
  <c r="F127" i="9"/>
  <c r="G127" i="9"/>
  <c r="H127" i="9"/>
  <c r="I127" i="9"/>
  <c r="P127" i="9"/>
  <c r="J127" i="9"/>
  <c r="R127" i="9"/>
  <c r="L127" i="9"/>
  <c r="Q127" i="9"/>
  <c r="C128" i="9"/>
  <c r="D128" i="9"/>
  <c r="E128" i="9"/>
  <c r="F128" i="9"/>
  <c r="G128" i="9"/>
  <c r="H128" i="9"/>
  <c r="I128" i="9"/>
  <c r="J128" i="9"/>
  <c r="Q128" i="9"/>
  <c r="L128" i="9"/>
  <c r="R128" i="9"/>
  <c r="C129" i="9"/>
  <c r="D129" i="9"/>
  <c r="E129" i="9"/>
  <c r="F129" i="9"/>
  <c r="G129" i="9"/>
  <c r="H129" i="9"/>
  <c r="I129" i="9"/>
  <c r="P129" i="9"/>
  <c r="J129" i="9"/>
  <c r="Q129" i="9"/>
  <c r="L129" i="9"/>
  <c r="R129" i="9"/>
  <c r="C130" i="9"/>
  <c r="D130" i="9"/>
  <c r="E130" i="9"/>
  <c r="F130" i="9"/>
  <c r="G130" i="9"/>
  <c r="H130" i="9"/>
  <c r="I130" i="9"/>
  <c r="P130" i="9"/>
  <c r="J130" i="9"/>
  <c r="N130" i="9"/>
  <c r="R130" i="9"/>
  <c r="L130" i="9"/>
  <c r="Q130" i="9"/>
  <c r="C131" i="9"/>
  <c r="D131" i="9"/>
  <c r="E131" i="9"/>
  <c r="F131" i="9"/>
  <c r="G131" i="9"/>
  <c r="H131" i="9"/>
  <c r="I131" i="9"/>
  <c r="P131" i="9"/>
  <c r="J131" i="9"/>
  <c r="R131" i="9"/>
  <c r="L131" i="9"/>
  <c r="C132" i="9"/>
  <c r="D132" i="9"/>
  <c r="E132" i="9"/>
  <c r="F132" i="9"/>
  <c r="G132" i="9"/>
  <c r="H132" i="9"/>
  <c r="I132" i="9"/>
  <c r="J132" i="9"/>
  <c r="L132" i="9"/>
  <c r="Q132" i="9"/>
  <c r="R132" i="9"/>
  <c r="C133" i="9"/>
  <c r="D133" i="9"/>
  <c r="E133" i="9"/>
  <c r="F133" i="9"/>
  <c r="G133" i="9"/>
  <c r="H133" i="9"/>
  <c r="I133" i="9"/>
  <c r="J133" i="9"/>
  <c r="R133" i="9"/>
  <c r="L133" i="9"/>
  <c r="P133" i="9"/>
  <c r="Q133" i="9"/>
  <c r="C134" i="9"/>
  <c r="D134" i="9"/>
  <c r="E134" i="9"/>
  <c r="F134" i="9"/>
  <c r="G134" i="9"/>
  <c r="H134" i="9"/>
  <c r="I134" i="9"/>
  <c r="J134" i="9"/>
  <c r="Q134" i="9"/>
  <c r="R134" i="9"/>
  <c r="L134" i="9"/>
  <c r="C135" i="9"/>
  <c r="D135" i="9"/>
  <c r="E135" i="9"/>
  <c r="F135" i="9"/>
  <c r="G135" i="9"/>
  <c r="H135" i="9"/>
  <c r="I135" i="9"/>
  <c r="P135" i="9"/>
  <c r="J135" i="9"/>
  <c r="R135" i="9"/>
  <c r="L135" i="9"/>
  <c r="C136" i="9"/>
  <c r="D136" i="9"/>
  <c r="E136" i="9"/>
  <c r="F136" i="9"/>
  <c r="G136" i="9"/>
  <c r="H136" i="9"/>
  <c r="I136" i="9"/>
  <c r="J136" i="9"/>
  <c r="R136" i="9"/>
  <c r="L136" i="9"/>
  <c r="Q136" i="9"/>
  <c r="C137" i="9"/>
  <c r="D137" i="9"/>
  <c r="E137" i="9"/>
  <c r="F137" i="9"/>
  <c r="G137" i="9"/>
  <c r="H137" i="9"/>
  <c r="I137" i="9"/>
  <c r="J137" i="9"/>
  <c r="R137" i="9"/>
  <c r="L137" i="9"/>
  <c r="P137" i="9"/>
  <c r="Q137" i="9"/>
  <c r="C138" i="9"/>
  <c r="D138" i="9"/>
  <c r="E138" i="9"/>
  <c r="F138" i="9"/>
  <c r="G138" i="9"/>
  <c r="H138" i="9"/>
  <c r="I138" i="9"/>
  <c r="J138" i="9"/>
  <c r="Q138" i="9"/>
  <c r="R138" i="9"/>
  <c r="L138" i="9"/>
  <c r="C139" i="9"/>
  <c r="D139" i="9"/>
  <c r="E139" i="9"/>
  <c r="F139" i="9"/>
  <c r="G139" i="9"/>
  <c r="H139" i="9"/>
  <c r="I139" i="9"/>
  <c r="P139" i="9"/>
  <c r="J139" i="9"/>
  <c r="R139" i="9"/>
  <c r="L139" i="9"/>
  <c r="C140" i="9"/>
  <c r="D140" i="9"/>
  <c r="E140" i="9"/>
  <c r="F140" i="9"/>
  <c r="G140" i="9"/>
  <c r="H140" i="9"/>
  <c r="I140" i="9"/>
  <c r="J140" i="9"/>
  <c r="Q140" i="9"/>
  <c r="R140" i="9"/>
  <c r="L140" i="9"/>
  <c r="C141" i="9"/>
  <c r="D141" i="9"/>
  <c r="E141" i="9"/>
  <c r="F141" i="9"/>
  <c r="G141" i="9"/>
  <c r="H141" i="9"/>
  <c r="I141" i="9"/>
  <c r="J141" i="9"/>
  <c r="R141" i="9"/>
  <c r="L141" i="9"/>
  <c r="P141" i="9"/>
  <c r="Q141" i="9"/>
  <c r="C142" i="9"/>
  <c r="D142" i="9"/>
  <c r="E142" i="9"/>
  <c r="F142" i="9"/>
  <c r="G142" i="9"/>
  <c r="H142" i="9"/>
  <c r="I142" i="9"/>
  <c r="J142" i="9"/>
  <c r="Q142" i="9"/>
  <c r="R142" i="9"/>
  <c r="L142" i="9"/>
  <c r="C143" i="9"/>
  <c r="D143" i="9"/>
  <c r="E143" i="9"/>
  <c r="F143" i="9"/>
  <c r="G143" i="9"/>
  <c r="H143" i="9"/>
  <c r="I143" i="9"/>
  <c r="P143" i="9"/>
  <c r="J143" i="9"/>
  <c r="R143" i="9"/>
  <c r="L143" i="9"/>
  <c r="C144" i="9"/>
  <c r="D144" i="9"/>
  <c r="E144" i="9"/>
  <c r="F144" i="9"/>
  <c r="G144" i="9"/>
  <c r="H144" i="9"/>
  <c r="I144" i="9"/>
  <c r="J144" i="9"/>
  <c r="R144" i="9"/>
  <c r="L144" i="9"/>
  <c r="Q144" i="9"/>
  <c r="C145" i="9"/>
  <c r="D145" i="9"/>
  <c r="E145" i="9"/>
  <c r="F145" i="9"/>
  <c r="G145" i="9"/>
  <c r="H145" i="9"/>
  <c r="I145" i="9"/>
  <c r="P145" i="9"/>
  <c r="J145" i="9"/>
  <c r="Q145" i="9"/>
  <c r="L145" i="9"/>
  <c r="R145" i="9"/>
  <c r="C146" i="9"/>
  <c r="D146" i="9"/>
  <c r="E146" i="9"/>
  <c r="F146" i="9"/>
  <c r="G146" i="9"/>
  <c r="H146" i="9"/>
  <c r="I146" i="9"/>
  <c r="P146" i="9"/>
  <c r="J146" i="9"/>
  <c r="Q146" i="9"/>
  <c r="R146" i="9"/>
  <c r="L146" i="9"/>
  <c r="C147" i="9"/>
  <c r="D147" i="9"/>
  <c r="E147" i="9"/>
  <c r="F147" i="9"/>
  <c r="G147" i="9"/>
  <c r="H147" i="9"/>
  <c r="I147" i="9"/>
  <c r="P147" i="9"/>
  <c r="J147" i="9"/>
  <c r="R147" i="9"/>
  <c r="L147" i="9"/>
  <c r="C148" i="9"/>
  <c r="D148" i="9"/>
  <c r="E148" i="9"/>
  <c r="F148" i="9"/>
  <c r="G148" i="9"/>
  <c r="H148" i="9"/>
  <c r="I148" i="9"/>
  <c r="J148" i="9"/>
  <c r="Q148" i="9"/>
  <c r="R148" i="9"/>
  <c r="L148" i="9"/>
  <c r="C149" i="9"/>
  <c r="D149" i="9"/>
  <c r="E149" i="9"/>
  <c r="F149" i="9"/>
  <c r="G149" i="9"/>
  <c r="H149" i="9"/>
  <c r="I149" i="9"/>
  <c r="J149" i="9"/>
  <c r="R149" i="9"/>
  <c r="L149" i="9"/>
  <c r="P149" i="9"/>
  <c r="Q149" i="9"/>
  <c r="C150" i="9"/>
  <c r="D150" i="9"/>
  <c r="E150" i="9"/>
  <c r="F150" i="9"/>
  <c r="G150" i="9"/>
  <c r="H150" i="9"/>
  <c r="I150" i="9"/>
  <c r="J150" i="9"/>
  <c r="Q150" i="9"/>
  <c r="R150" i="9"/>
  <c r="L150" i="9"/>
  <c r="C151" i="9"/>
  <c r="D151" i="9"/>
  <c r="E151" i="9"/>
  <c r="F151" i="9"/>
  <c r="G151" i="9"/>
  <c r="H151" i="9"/>
  <c r="I151" i="9"/>
  <c r="P151" i="9"/>
  <c r="J151" i="9"/>
  <c r="R151" i="9"/>
  <c r="L151" i="9"/>
  <c r="C152" i="9"/>
  <c r="D152" i="9"/>
  <c r="E152" i="9"/>
  <c r="F152" i="9"/>
  <c r="G152" i="9"/>
  <c r="H152" i="9"/>
  <c r="I152" i="9"/>
  <c r="P152" i="9"/>
  <c r="J152" i="9"/>
  <c r="Q152" i="9"/>
  <c r="R152" i="9"/>
  <c r="L152" i="9"/>
  <c r="N152" i="9"/>
  <c r="C153" i="9"/>
  <c r="D153" i="9"/>
  <c r="E153" i="9"/>
  <c r="F153" i="9"/>
  <c r="G153" i="9"/>
  <c r="H153" i="9"/>
  <c r="I153" i="9"/>
  <c r="J153" i="9"/>
  <c r="Q153" i="9"/>
  <c r="L153" i="9"/>
  <c r="P153" i="9"/>
  <c r="R153" i="9"/>
  <c r="C154" i="9"/>
  <c r="D154" i="9"/>
  <c r="E154" i="9"/>
  <c r="F154" i="9"/>
  <c r="G154" i="9"/>
  <c r="H154" i="9"/>
  <c r="I154" i="9"/>
  <c r="P154" i="9"/>
  <c r="J154" i="9"/>
  <c r="Q154" i="9"/>
  <c r="R154" i="9"/>
  <c r="L154" i="9"/>
  <c r="C155" i="9"/>
  <c r="D155" i="9"/>
  <c r="E155" i="9"/>
  <c r="F155" i="9"/>
  <c r="G155" i="9"/>
  <c r="H155" i="9"/>
  <c r="I155" i="9"/>
  <c r="P155" i="9"/>
  <c r="J155" i="9"/>
  <c r="R155" i="9"/>
  <c r="L155" i="9"/>
  <c r="C156" i="9"/>
  <c r="D156" i="9"/>
  <c r="E156" i="9"/>
  <c r="F156" i="9"/>
  <c r="G156" i="9"/>
  <c r="H156" i="9"/>
  <c r="I156" i="9"/>
  <c r="J156" i="9"/>
  <c r="Q156" i="9"/>
  <c r="R156" i="9"/>
  <c r="L156" i="9"/>
  <c r="C157" i="9"/>
  <c r="D157" i="9"/>
  <c r="E157" i="9"/>
  <c r="F157" i="9"/>
  <c r="G157" i="9"/>
  <c r="H157" i="9"/>
  <c r="I157" i="9"/>
  <c r="J157" i="9"/>
  <c r="R157" i="9"/>
  <c r="L157" i="9"/>
  <c r="P157" i="9"/>
  <c r="Q157" i="9"/>
  <c r="C158" i="9"/>
  <c r="D158" i="9"/>
  <c r="E158" i="9"/>
  <c r="F158" i="9"/>
  <c r="G158" i="9"/>
  <c r="H158" i="9"/>
  <c r="I158" i="9"/>
  <c r="J158" i="9"/>
  <c r="R158" i="9"/>
  <c r="L158" i="9"/>
  <c r="Q158" i="9"/>
  <c r="C159" i="9"/>
  <c r="D159" i="9"/>
  <c r="E159" i="9"/>
  <c r="F159" i="9"/>
  <c r="G159" i="9"/>
  <c r="H159" i="9"/>
  <c r="I159" i="9"/>
  <c r="P159" i="9"/>
  <c r="J159" i="9"/>
  <c r="R159" i="9"/>
  <c r="L159" i="9"/>
  <c r="C160" i="9"/>
  <c r="D160" i="9"/>
  <c r="E160" i="9"/>
  <c r="F160" i="9"/>
  <c r="G160" i="9"/>
  <c r="H160" i="9"/>
  <c r="I160" i="9"/>
  <c r="J160" i="9"/>
  <c r="N160" i="9"/>
  <c r="R160" i="9"/>
  <c r="L160" i="9"/>
  <c r="P160" i="9"/>
  <c r="Q160" i="9"/>
  <c r="C161" i="9"/>
  <c r="D161" i="9"/>
  <c r="E161" i="9"/>
  <c r="F161" i="9"/>
  <c r="G161" i="9"/>
  <c r="H161" i="9"/>
  <c r="I161" i="9"/>
  <c r="P161" i="9"/>
  <c r="J161" i="9"/>
  <c r="Q161" i="9"/>
  <c r="L161" i="9"/>
  <c r="R161" i="9"/>
  <c r="C162" i="9"/>
  <c r="D162" i="9"/>
  <c r="E162" i="9"/>
  <c r="F162" i="9"/>
  <c r="G162" i="9"/>
  <c r="H162" i="9"/>
  <c r="I162" i="9"/>
  <c r="P162" i="9"/>
  <c r="J162" i="9"/>
  <c r="Q162" i="9"/>
  <c r="R162" i="9"/>
  <c r="L162" i="9"/>
  <c r="C163" i="9"/>
  <c r="D163" i="9"/>
  <c r="E163" i="9"/>
  <c r="F163" i="9"/>
  <c r="G163" i="9"/>
  <c r="H163" i="9"/>
  <c r="I163" i="9"/>
  <c r="P163" i="9"/>
  <c r="J163" i="9"/>
  <c r="R163" i="9"/>
  <c r="L163" i="9"/>
  <c r="C164" i="9"/>
  <c r="D164" i="9"/>
  <c r="E164" i="9"/>
  <c r="F164" i="9"/>
  <c r="G164" i="9"/>
  <c r="H164" i="9"/>
  <c r="I164" i="9"/>
  <c r="J164" i="9"/>
  <c r="R164" i="9"/>
  <c r="L164" i="9"/>
  <c r="P164" i="9"/>
  <c r="Q164" i="9"/>
  <c r="C165" i="9"/>
  <c r="D165" i="9"/>
  <c r="E165" i="9"/>
  <c r="F165" i="9"/>
  <c r="G165" i="9"/>
  <c r="H165" i="9"/>
  <c r="I165" i="9"/>
  <c r="P165" i="9"/>
  <c r="J165" i="9"/>
  <c r="Q165" i="9"/>
  <c r="R165" i="9"/>
  <c r="L165" i="9"/>
  <c r="C166" i="9"/>
  <c r="D166" i="9"/>
  <c r="E166" i="9"/>
  <c r="F166" i="9"/>
  <c r="G166" i="9"/>
  <c r="H166" i="9"/>
  <c r="I166" i="9"/>
  <c r="J166" i="9"/>
  <c r="Q166" i="9"/>
  <c r="R166" i="9"/>
  <c r="L166" i="9"/>
  <c r="C167" i="9"/>
  <c r="D167" i="9"/>
  <c r="E167" i="9"/>
  <c r="F167" i="9"/>
  <c r="G167" i="9"/>
  <c r="H167" i="9"/>
  <c r="I167" i="9"/>
  <c r="J167" i="9"/>
  <c r="R167" i="9"/>
  <c r="L167" i="9"/>
  <c r="P167" i="9"/>
  <c r="Q167" i="9"/>
  <c r="C168" i="9"/>
  <c r="D168" i="9"/>
  <c r="E168" i="9"/>
  <c r="F168" i="9"/>
  <c r="G168" i="9"/>
  <c r="H168" i="9"/>
  <c r="I168" i="9"/>
  <c r="J168" i="9"/>
  <c r="Q168" i="9"/>
  <c r="R168" i="9"/>
  <c r="L168" i="9"/>
  <c r="C169" i="9"/>
  <c r="D169" i="9"/>
  <c r="E169" i="9"/>
  <c r="F169" i="9"/>
  <c r="G169" i="9"/>
  <c r="H169" i="9"/>
  <c r="I169" i="9"/>
  <c r="P169" i="9"/>
  <c r="J169" i="9"/>
  <c r="R169" i="9"/>
  <c r="L169" i="9"/>
  <c r="C170" i="9"/>
  <c r="D170" i="9"/>
  <c r="E170" i="9"/>
  <c r="F170" i="9"/>
  <c r="G170" i="9"/>
  <c r="H170" i="9"/>
  <c r="I170" i="9"/>
  <c r="J170" i="9"/>
  <c r="Q170" i="9"/>
  <c r="R170" i="9"/>
  <c r="L170" i="9"/>
  <c r="C171" i="9"/>
  <c r="D171" i="9"/>
  <c r="E171" i="9"/>
  <c r="F171" i="9"/>
  <c r="G171" i="9"/>
  <c r="H171" i="9"/>
  <c r="I171" i="9"/>
  <c r="P171" i="9"/>
  <c r="J171" i="9"/>
  <c r="Q171" i="9"/>
  <c r="L171" i="9"/>
  <c r="R171" i="9"/>
  <c r="C172" i="9"/>
  <c r="D172" i="9"/>
  <c r="E172" i="9"/>
  <c r="F172" i="9"/>
  <c r="G172" i="9"/>
  <c r="H172" i="9"/>
  <c r="I172" i="9"/>
  <c r="P172" i="9"/>
  <c r="J172" i="9"/>
  <c r="N172" i="9"/>
  <c r="L172" i="9"/>
  <c r="Q172" i="9"/>
  <c r="R172" i="9"/>
  <c r="C173" i="9"/>
  <c r="D173" i="9"/>
  <c r="E173" i="9"/>
  <c r="F173" i="9"/>
  <c r="G173" i="9"/>
  <c r="H173" i="9"/>
  <c r="I173" i="9"/>
  <c r="P173" i="9"/>
  <c r="J173" i="9"/>
  <c r="Q173" i="9"/>
  <c r="L173" i="9"/>
  <c r="R173" i="9"/>
  <c r="C174" i="9"/>
  <c r="D174" i="9"/>
  <c r="E174" i="9"/>
  <c r="F174" i="9"/>
  <c r="G174" i="9"/>
  <c r="H174" i="9"/>
  <c r="I174" i="9"/>
  <c r="P174" i="9"/>
  <c r="J174" i="9"/>
  <c r="Q174" i="9"/>
  <c r="R174" i="9"/>
  <c r="L174" i="9"/>
  <c r="C175" i="9"/>
  <c r="D175" i="9"/>
  <c r="E175" i="9"/>
  <c r="F175" i="9"/>
  <c r="G175" i="9"/>
  <c r="H175" i="9"/>
  <c r="I175" i="9"/>
  <c r="J175" i="9"/>
  <c r="R175" i="9"/>
  <c r="L175" i="9"/>
  <c r="P175" i="9"/>
  <c r="Q175" i="9"/>
  <c r="C176" i="9"/>
  <c r="D176" i="9"/>
  <c r="E176" i="9"/>
  <c r="F176" i="9"/>
  <c r="G176" i="9"/>
  <c r="H176" i="9"/>
  <c r="I176" i="9"/>
  <c r="J176" i="9"/>
  <c r="Q176" i="9"/>
  <c r="R176" i="9"/>
  <c r="L176" i="9"/>
  <c r="C177" i="9"/>
  <c r="D177" i="9"/>
  <c r="E177" i="9"/>
  <c r="F177" i="9"/>
  <c r="G177" i="9"/>
  <c r="H177" i="9"/>
  <c r="I177" i="9"/>
  <c r="J177" i="9"/>
  <c r="Q177" i="9"/>
  <c r="L177" i="9"/>
  <c r="R177" i="9"/>
  <c r="C178" i="9"/>
  <c r="D178" i="9"/>
  <c r="E178" i="9"/>
  <c r="F178" i="9"/>
  <c r="G178" i="9"/>
  <c r="H178" i="9"/>
  <c r="I178" i="9"/>
  <c r="P178" i="9"/>
  <c r="J178" i="9"/>
  <c r="R178" i="9"/>
  <c r="L178" i="9"/>
  <c r="C179" i="9"/>
  <c r="D179" i="9"/>
  <c r="E179" i="9"/>
  <c r="F179" i="9"/>
  <c r="G179" i="9"/>
  <c r="H179" i="9"/>
  <c r="I179" i="9"/>
  <c r="P179" i="9"/>
  <c r="J179" i="9"/>
  <c r="R179" i="9"/>
  <c r="L179" i="9"/>
  <c r="C180" i="9"/>
  <c r="D180" i="9"/>
  <c r="E180" i="9"/>
  <c r="F180" i="9"/>
  <c r="G180" i="9"/>
  <c r="H180" i="9"/>
  <c r="I180" i="9"/>
  <c r="P180" i="9"/>
  <c r="J180" i="9"/>
  <c r="Q180" i="9"/>
  <c r="L180" i="9"/>
  <c r="R180" i="9"/>
  <c r="C181" i="9"/>
  <c r="D181" i="9"/>
  <c r="E181" i="9"/>
  <c r="F181" i="9"/>
  <c r="G181" i="9"/>
  <c r="H181" i="9"/>
  <c r="I181" i="9"/>
  <c r="P181" i="9"/>
  <c r="J181" i="9"/>
  <c r="L181" i="9"/>
  <c r="R181" i="9"/>
  <c r="C182" i="9"/>
  <c r="D182" i="9"/>
  <c r="E182" i="9"/>
  <c r="F182" i="9"/>
  <c r="G182" i="9"/>
  <c r="H182" i="9"/>
  <c r="I182" i="9"/>
  <c r="J182" i="9"/>
  <c r="Q182" i="9"/>
  <c r="L182" i="9"/>
  <c r="P182" i="9"/>
  <c r="C183" i="9"/>
  <c r="D183" i="9"/>
  <c r="E183" i="9"/>
  <c r="F183" i="9"/>
  <c r="G183" i="9"/>
  <c r="H183" i="9"/>
  <c r="I183" i="9"/>
  <c r="P183" i="9"/>
  <c r="J183" i="9"/>
  <c r="N183" i="9"/>
  <c r="L183" i="9"/>
  <c r="R183" i="9"/>
  <c r="C184" i="9"/>
  <c r="D184" i="9"/>
  <c r="E184" i="9"/>
  <c r="F184" i="9"/>
  <c r="G184" i="9"/>
  <c r="H184" i="9"/>
  <c r="I184" i="9"/>
  <c r="P184" i="9"/>
  <c r="J184" i="9"/>
  <c r="Q184" i="9"/>
  <c r="L184" i="9"/>
  <c r="R184" i="9"/>
  <c r="C185" i="9"/>
  <c r="D185" i="9"/>
  <c r="E185" i="9"/>
  <c r="F185" i="9"/>
  <c r="G185" i="9"/>
  <c r="H185" i="9"/>
  <c r="I185" i="9"/>
  <c r="J185" i="9"/>
  <c r="Q185" i="9"/>
  <c r="L185" i="9"/>
  <c r="R185" i="9"/>
  <c r="C186" i="9"/>
  <c r="D186" i="9"/>
  <c r="E186" i="9"/>
  <c r="F186" i="9"/>
  <c r="G186" i="9"/>
  <c r="H186" i="9"/>
  <c r="I186" i="9"/>
  <c r="J186" i="9"/>
  <c r="Q186" i="9"/>
  <c r="L186" i="9"/>
  <c r="P186" i="9"/>
  <c r="R186" i="9"/>
  <c r="C187" i="9"/>
  <c r="D187" i="9"/>
  <c r="E187" i="9"/>
  <c r="F187" i="9"/>
  <c r="G187" i="9"/>
  <c r="H187" i="9"/>
  <c r="I187" i="9"/>
  <c r="P187" i="9"/>
  <c r="J187" i="9"/>
  <c r="L187" i="9"/>
  <c r="Q187" i="9"/>
  <c r="R187" i="9"/>
  <c r="C188" i="9"/>
  <c r="D188" i="9"/>
  <c r="E188" i="9"/>
  <c r="F188" i="9"/>
  <c r="G188" i="9"/>
  <c r="H188" i="9"/>
  <c r="I188" i="9"/>
  <c r="P188" i="9"/>
  <c r="J188" i="9"/>
  <c r="Q188" i="9"/>
  <c r="L188" i="9"/>
  <c r="R188" i="9"/>
  <c r="C189" i="9"/>
  <c r="D189" i="9"/>
  <c r="E189" i="9"/>
  <c r="F189" i="9"/>
  <c r="G189" i="9"/>
  <c r="H189" i="9"/>
  <c r="I189" i="9"/>
  <c r="J189" i="9"/>
  <c r="N189" i="9"/>
  <c r="L189" i="9"/>
  <c r="P189" i="9"/>
  <c r="R189" i="9"/>
  <c r="C190" i="9"/>
  <c r="D190" i="9"/>
  <c r="E190" i="9"/>
  <c r="F190" i="9"/>
  <c r="G190" i="9"/>
  <c r="H190" i="9"/>
  <c r="I190" i="9"/>
  <c r="J190" i="9"/>
  <c r="Q190" i="9"/>
  <c r="R190" i="9"/>
  <c r="L190" i="9"/>
  <c r="P190" i="9"/>
  <c r="C191" i="9"/>
  <c r="D191" i="9"/>
  <c r="E191" i="9"/>
  <c r="F191" i="9"/>
  <c r="G191" i="9"/>
  <c r="H191" i="9"/>
  <c r="I191" i="9"/>
  <c r="P191" i="9"/>
  <c r="J191" i="9"/>
  <c r="Q191" i="9"/>
  <c r="R191" i="9"/>
  <c r="L191" i="9"/>
  <c r="C192" i="9"/>
  <c r="D192" i="9"/>
  <c r="E192" i="9"/>
  <c r="F192" i="9"/>
  <c r="G192" i="9"/>
  <c r="H192" i="9"/>
  <c r="I192" i="9"/>
  <c r="J192" i="9"/>
  <c r="Q192" i="9"/>
  <c r="L192" i="9"/>
  <c r="P192" i="9"/>
  <c r="R192" i="9"/>
  <c r="C193" i="9"/>
  <c r="D193" i="9"/>
  <c r="E193" i="9"/>
  <c r="F193" i="9"/>
  <c r="G193" i="9"/>
  <c r="H193" i="9"/>
  <c r="I193" i="9"/>
  <c r="P193" i="9"/>
  <c r="J193" i="9"/>
  <c r="L193" i="9"/>
  <c r="R193" i="9"/>
  <c r="C194" i="9"/>
  <c r="D194" i="9"/>
  <c r="E194" i="9"/>
  <c r="F194" i="9"/>
  <c r="G194" i="9"/>
  <c r="H194" i="9"/>
  <c r="I194" i="9"/>
  <c r="P194" i="9"/>
  <c r="J194" i="9"/>
  <c r="Q194" i="9"/>
  <c r="L194" i="9"/>
  <c r="R194" i="9"/>
  <c r="C195" i="9"/>
  <c r="D195" i="9"/>
  <c r="E195" i="9"/>
  <c r="F195" i="9"/>
  <c r="G195" i="9"/>
  <c r="H195" i="9"/>
  <c r="I195" i="9"/>
  <c r="P195" i="9"/>
  <c r="J195" i="9"/>
  <c r="L195" i="9"/>
  <c r="R195" i="9"/>
  <c r="C196" i="9"/>
  <c r="D196" i="9"/>
  <c r="E196" i="9"/>
  <c r="F196" i="9"/>
  <c r="G196" i="9"/>
  <c r="H196" i="9"/>
  <c r="I196" i="9"/>
  <c r="J196" i="9"/>
  <c r="L196" i="9"/>
  <c r="P196" i="9"/>
  <c r="R196" i="9"/>
  <c r="C197" i="9"/>
  <c r="D197" i="9"/>
  <c r="E197" i="9"/>
  <c r="F197" i="9"/>
  <c r="G197" i="9"/>
  <c r="H197" i="9"/>
  <c r="I197" i="9"/>
  <c r="P197" i="9"/>
  <c r="J197" i="9"/>
  <c r="L197" i="9"/>
  <c r="R197" i="9"/>
  <c r="C198" i="9"/>
  <c r="D198" i="9"/>
  <c r="E198" i="9"/>
  <c r="F198" i="9"/>
  <c r="G198" i="9"/>
  <c r="H198" i="9"/>
  <c r="I198" i="9"/>
  <c r="P198" i="9"/>
  <c r="J198" i="9"/>
  <c r="Q198" i="9"/>
  <c r="L198" i="9"/>
  <c r="R198" i="9"/>
  <c r="C199" i="9"/>
  <c r="D199" i="9"/>
  <c r="E199" i="9"/>
  <c r="F199" i="9"/>
  <c r="G199" i="9"/>
  <c r="H199" i="9"/>
  <c r="I199" i="9"/>
  <c r="P199" i="9"/>
  <c r="J199" i="9"/>
  <c r="Q199" i="9"/>
  <c r="R199" i="9"/>
  <c r="L199" i="9"/>
  <c r="C200" i="9"/>
  <c r="D200" i="9"/>
  <c r="E200" i="9"/>
  <c r="F200" i="9"/>
  <c r="G200" i="9"/>
  <c r="H200" i="9"/>
  <c r="I200" i="9"/>
  <c r="J200" i="9"/>
  <c r="L200" i="9"/>
  <c r="P200" i="9"/>
  <c r="R200" i="9"/>
  <c r="C201" i="9"/>
  <c r="D201" i="9"/>
  <c r="E201" i="9"/>
  <c r="F201" i="9"/>
  <c r="G201" i="9"/>
  <c r="H201" i="9"/>
  <c r="I201" i="9"/>
  <c r="P201" i="9"/>
  <c r="J201" i="9"/>
  <c r="Q201" i="9"/>
  <c r="L201" i="9"/>
  <c r="R201" i="9"/>
  <c r="C202" i="9"/>
  <c r="D202" i="9"/>
  <c r="E202" i="9"/>
  <c r="F202" i="9"/>
  <c r="G202" i="9"/>
  <c r="H202" i="9"/>
  <c r="I202" i="9"/>
  <c r="J202" i="9"/>
  <c r="L202" i="9"/>
  <c r="P202" i="9"/>
  <c r="R202" i="9"/>
  <c r="C203" i="9"/>
  <c r="D203" i="9"/>
  <c r="E203" i="9"/>
  <c r="F203" i="9"/>
  <c r="G203" i="9"/>
  <c r="H203" i="9"/>
  <c r="I203" i="9"/>
  <c r="P203" i="9"/>
  <c r="J203" i="9"/>
  <c r="L203" i="9"/>
  <c r="C204" i="9"/>
  <c r="D204" i="9"/>
  <c r="E204" i="9"/>
  <c r="F204" i="9"/>
  <c r="G204" i="9"/>
  <c r="H204" i="9"/>
  <c r="I204" i="9"/>
  <c r="J204" i="9"/>
  <c r="Q204" i="9"/>
  <c r="L204" i="9"/>
  <c r="P204" i="9"/>
  <c r="R204" i="9"/>
  <c r="C205" i="9"/>
  <c r="D205" i="9"/>
  <c r="E205" i="9"/>
  <c r="F205" i="9"/>
  <c r="G205" i="9"/>
  <c r="H205" i="9"/>
  <c r="I205" i="9"/>
  <c r="N205" i="9"/>
  <c r="J205" i="9"/>
  <c r="Q205" i="9"/>
  <c r="L205" i="9"/>
  <c r="P205" i="9"/>
  <c r="R205" i="9"/>
  <c r="C206" i="9"/>
  <c r="D206" i="9"/>
  <c r="E206" i="9"/>
  <c r="F206" i="9"/>
  <c r="G206" i="9"/>
  <c r="H206" i="9"/>
  <c r="I206" i="9"/>
  <c r="J206" i="9"/>
  <c r="R206" i="9"/>
  <c r="L206" i="9"/>
  <c r="P206" i="9"/>
  <c r="C207" i="9"/>
  <c r="D207" i="9"/>
  <c r="E207" i="9"/>
  <c r="F207" i="9"/>
  <c r="G207" i="9"/>
  <c r="H207" i="9"/>
  <c r="I207" i="9"/>
  <c r="P207" i="9"/>
  <c r="J207" i="9"/>
  <c r="L207" i="9"/>
  <c r="R207" i="9"/>
  <c r="C208" i="9"/>
  <c r="D208" i="9"/>
  <c r="E208" i="9"/>
  <c r="F208" i="9"/>
  <c r="G208" i="9"/>
  <c r="H208" i="9"/>
  <c r="I208" i="9"/>
  <c r="J208" i="9"/>
  <c r="Q208" i="9"/>
  <c r="L208" i="9"/>
  <c r="P208" i="9"/>
  <c r="R208" i="9"/>
  <c r="C209" i="9"/>
  <c r="D209" i="9"/>
  <c r="E209" i="9"/>
  <c r="F209" i="9"/>
  <c r="G209" i="9"/>
  <c r="H209" i="9"/>
  <c r="I209" i="9"/>
  <c r="P209" i="9"/>
  <c r="J209" i="9"/>
  <c r="L209" i="9"/>
  <c r="Q209" i="9"/>
  <c r="R209" i="9"/>
  <c r="C210" i="9"/>
  <c r="D210" i="9"/>
  <c r="E210" i="9"/>
  <c r="F210" i="9"/>
  <c r="G210" i="9"/>
  <c r="H210" i="9"/>
  <c r="I210" i="9"/>
  <c r="P210" i="9"/>
  <c r="J210" i="9"/>
  <c r="Q210" i="9"/>
  <c r="L210" i="9"/>
  <c r="R210" i="9"/>
  <c r="C211" i="9"/>
  <c r="D211" i="9"/>
  <c r="E211" i="9"/>
  <c r="F211" i="9"/>
  <c r="G211" i="9"/>
  <c r="H211" i="9"/>
  <c r="I211" i="9"/>
  <c r="P211" i="9"/>
  <c r="J211" i="9"/>
  <c r="L211" i="9"/>
  <c r="Q211" i="9"/>
  <c r="R211" i="9"/>
  <c r="C212" i="9"/>
  <c r="D212" i="9"/>
  <c r="E212" i="9"/>
  <c r="F212" i="9"/>
  <c r="G212" i="9"/>
  <c r="H212" i="9"/>
  <c r="I212" i="9"/>
  <c r="P212" i="9"/>
  <c r="J212" i="9"/>
  <c r="L212" i="9"/>
  <c r="R212" i="9"/>
  <c r="C213" i="9"/>
  <c r="D213" i="9"/>
  <c r="E213" i="9"/>
  <c r="F213" i="9"/>
  <c r="G213" i="9"/>
  <c r="H213" i="9"/>
  <c r="I213" i="9"/>
  <c r="J213" i="9"/>
  <c r="Q213" i="9"/>
  <c r="L213" i="9"/>
  <c r="R213" i="9"/>
  <c r="C214" i="9"/>
  <c r="D214" i="9"/>
  <c r="E214" i="9"/>
  <c r="F214" i="9"/>
  <c r="G214" i="9"/>
  <c r="H214" i="9"/>
  <c r="I214" i="9"/>
  <c r="J214" i="9"/>
  <c r="Q214" i="9"/>
  <c r="L214" i="9"/>
  <c r="P214" i="9"/>
  <c r="R214" i="9"/>
  <c r="C215" i="9"/>
  <c r="D215" i="9"/>
  <c r="E215" i="9"/>
  <c r="F215" i="9"/>
  <c r="G215" i="9"/>
  <c r="H215" i="9"/>
  <c r="I215" i="9"/>
  <c r="P215" i="9"/>
  <c r="J215" i="9"/>
  <c r="Q215" i="9"/>
  <c r="L215" i="9"/>
  <c r="R215" i="9"/>
  <c r="C216" i="9"/>
  <c r="D216" i="9"/>
  <c r="E216" i="9"/>
  <c r="F216" i="9"/>
  <c r="G216" i="9"/>
  <c r="H216" i="9"/>
  <c r="I216" i="9"/>
  <c r="J216" i="9"/>
  <c r="Q216" i="9"/>
  <c r="L216" i="9"/>
  <c r="R216" i="9"/>
  <c r="C217" i="9"/>
  <c r="D217" i="9"/>
  <c r="E217" i="9"/>
  <c r="F217" i="9"/>
  <c r="G217" i="9"/>
  <c r="H217" i="9"/>
  <c r="I217" i="9"/>
  <c r="J217" i="9"/>
  <c r="N217" i="9"/>
  <c r="L217" i="9"/>
  <c r="P217" i="9"/>
  <c r="R217" i="9"/>
  <c r="C218" i="9"/>
  <c r="D218" i="9"/>
  <c r="E218" i="9"/>
  <c r="F218" i="9"/>
  <c r="G218" i="9"/>
  <c r="H218" i="9"/>
  <c r="I218" i="9"/>
  <c r="J218" i="9"/>
  <c r="Q218" i="9"/>
  <c r="R218" i="9"/>
  <c r="L218" i="9"/>
  <c r="P218" i="9"/>
  <c r="C219" i="9"/>
  <c r="D219" i="9"/>
  <c r="E219" i="9"/>
  <c r="F219" i="9"/>
  <c r="G219" i="9"/>
  <c r="H219" i="9"/>
  <c r="I219" i="9"/>
  <c r="P219" i="9"/>
  <c r="J219" i="9"/>
  <c r="Q219" i="9"/>
  <c r="R219" i="9"/>
  <c r="L219" i="9"/>
  <c r="N219" i="9"/>
  <c r="C220" i="9"/>
  <c r="D220" i="9"/>
  <c r="E220" i="9"/>
  <c r="F220" i="9"/>
  <c r="G220" i="9"/>
  <c r="H220" i="9"/>
  <c r="I220" i="9"/>
  <c r="P220" i="9"/>
  <c r="J220" i="9"/>
  <c r="L220" i="9"/>
  <c r="R220" i="9"/>
  <c r="C221" i="9"/>
  <c r="D221" i="9"/>
  <c r="E221" i="9"/>
  <c r="F221" i="9"/>
  <c r="G221" i="9"/>
  <c r="H221" i="9"/>
  <c r="I221" i="9"/>
  <c r="J221" i="9"/>
  <c r="Q221" i="9"/>
  <c r="L221" i="9"/>
  <c r="R221" i="9"/>
  <c r="C222" i="9"/>
  <c r="D222" i="9"/>
  <c r="E222" i="9"/>
  <c r="F222" i="9"/>
  <c r="G222" i="9"/>
  <c r="H222" i="9"/>
  <c r="I222" i="9"/>
  <c r="J222" i="9"/>
  <c r="Q222" i="9"/>
  <c r="L222" i="9"/>
  <c r="P222" i="9"/>
  <c r="R222" i="9"/>
  <c r="C223" i="9"/>
  <c r="D223" i="9"/>
  <c r="E223" i="9"/>
  <c r="F223" i="9"/>
  <c r="G223" i="9"/>
  <c r="H223" i="9"/>
  <c r="I223" i="9"/>
  <c r="P223" i="9"/>
  <c r="J223" i="9"/>
  <c r="L223" i="9"/>
  <c r="Q223" i="9"/>
  <c r="R223" i="9"/>
  <c r="C224" i="9"/>
  <c r="D224" i="9"/>
  <c r="E224" i="9"/>
  <c r="F224" i="9"/>
  <c r="G224" i="9"/>
  <c r="H224" i="9"/>
  <c r="I224" i="9"/>
  <c r="P224" i="9"/>
  <c r="J224" i="9"/>
  <c r="L224" i="9"/>
  <c r="R224" i="9"/>
  <c r="C225" i="9"/>
  <c r="D225" i="9"/>
  <c r="E225" i="9"/>
  <c r="F225" i="9"/>
  <c r="G225" i="9"/>
  <c r="H225" i="9"/>
  <c r="I225" i="9"/>
  <c r="J225" i="9"/>
  <c r="L225" i="9"/>
  <c r="P225" i="9"/>
  <c r="R225" i="9"/>
  <c r="C226" i="9"/>
  <c r="D226" i="9"/>
  <c r="E226" i="9"/>
  <c r="F226" i="9"/>
  <c r="G226" i="9"/>
  <c r="H226" i="9"/>
  <c r="I226" i="9"/>
  <c r="J226" i="9"/>
  <c r="R226" i="9"/>
  <c r="L226" i="9"/>
  <c r="P226" i="9"/>
  <c r="C227" i="9"/>
  <c r="D227" i="9"/>
  <c r="E227" i="9"/>
  <c r="F227" i="9"/>
  <c r="G227" i="9"/>
  <c r="H227" i="9"/>
  <c r="I227" i="9"/>
  <c r="P227" i="9"/>
  <c r="J227" i="9"/>
  <c r="Q227" i="9"/>
  <c r="L227" i="9"/>
  <c r="R227" i="9"/>
  <c r="C228" i="9"/>
  <c r="D228" i="9"/>
  <c r="E228" i="9"/>
  <c r="F228" i="9"/>
  <c r="G228" i="9"/>
  <c r="H228" i="9"/>
  <c r="I228" i="9"/>
  <c r="P228" i="9"/>
  <c r="J228" i="9"/>
  <c r="N228" i="9"/>
  <c r="L228" i="9"/>
  <c r="R228" i="9"/>
  <c r="C229" i="9"/>
  <c r="D229" i="9"/>
  <c r="E229" i="9"/>
  <c r="F229" i="9"/>
  <c r="G229" i="9"/>
  <c r="H229" i="9"/>
  <c r="I229" i="9"/>
  <c r="P229" i="9"/>
  <c r="J229" i="9"/>
  <c r="L229" i="9"/>
  <c r="R229" i="9"/>
  <c r="C230" i="9"/>
  <c r="D230" i="9"/>
  <c r="E230" i="9"/>
  <c r="F230" i="9"/>
  <c r="G230" i="9"/>
  <c r="H230" i="9"/>
  <c r="I230" i="9"/>
  <c r="P230" i="9"/>
  <c r="J230" i="9"/>
  <c r="L230" i="9"/>
  <c r="R230" i="9"/>
  <c r="C231" i="9"/>
  <c r="D231" i="9"/>
  <c r="E231" i="9"/>
  <c r="F231" i="9"/>
  <c r="G231" i="9"/>
  <c r="H231" i="9"/>
  <c r="I231" i="9"/>
  <c r="P231" i="9"/>
  <c r="J231" i="9"/>
  <c r="Q231" i="9"/>
  <c r="L231" i="9"/>
  <c r="R231" i="9"/>
  <c r="C232" i="9"/>
  <c r="D232" i="9"/>
  <c r="E232" i="9"/>
  <c r="F232" i="9"/>
  <c r="G232" i="9"/>
  <c r="H232" i="9"/>
  <c r="I232" i="9"/>
  <c r="P232" i="9"/>
  <c r="J232" i="9"/>
  <c r="L232" i="9"/>
  <c r="R232" i="9"/>
  <c r="C233" i="9"/>
  <c r="D233" i="9"/>
  <c r="E233" i="9"/>
  <c r="F233" i="9"/>
  <c r="G233" i="9"/>
  <c r="H233" i="9"/>
  <c r="I233" i="9"/>
  <c r="P233" i="9"/>
  <c r="J233" i="9"/>
  <c r="L233" i="9"/>
  <c r="R233" i="9"/>
  <c r="C234" i="9"/>
  <c r="D234" i="9"/>
  <c r="E234" i="9"/>
  <c r="F234" i="9"/>
  <c r="G234" i="9"/>
  <c r="H234" i="9"/>
  <c r="I234" i="9"/>
  <c r="J234" i="9"/>
  <c r="Q234" i="9"/>
  <c r="R234" i="9"/>
  <c r="L234" i="9"/>
  <c r="C235" i="9"/>
  <c r="D235" i="9"/>
  <c r="E235" i="9"/>
  <c r="F235" i="9"/>
  <c r="G235" i="9"/>
  <c r="H235" i="9"/>
  <c r="I235" i="9"/>
  <c r="P235" i="9"/>
  <c r="J235" i="9"/>
  <c r="R235" i="9"/>
  <c r="L235" i="9"/>
  <c r="C236" i="9"/>
  <c r="D236" i="9"/>
  <c r="E236" i="9"/>
  <c r="F236" i="9"/>
  <c r="G236" i="9"/>
  <c r="H236" i="9"/>
  <c r="I236" i="9"/>
  <c r="P236" i="9"/>
  <c r="J236" i="9"/>
  <c r="L236" i="9"/>
  <c r="R236" i="9"/>
  <c r="C237" i="9"/>
  <c r="D237" i="9"/>
  <c r="E237" i="9"/>
  <c r="F237" i="9"/>
  <c r="G237" i="9"/>
  <c r="H237" i="9"/>
  <c r="I237" i="9"/>
  <c r="P237" i="9"/>
  <c r="J237" i="9"/>
  <c r="L237" i="9"/>
  <c r="R237" i="9"/>
  <c r="C238" i="9"/>
  <c r="D238" i="9"/>
  <c r="E238" i="9"/>
  <c r="F238" i="9"/>
  <c r="G238" i="9"/>
  <c r="H238" i="9"/>
  <c r="I238" i="9"/>
  <c r="J238" i="9"/>
  <c r="Q238" i="9"/>
  <c r="L238" i="9"/>
  <c r="C239" i="9"/>
  <c r="D239" i="9"/>
  <c r="E239" i="9"/>
  <c r="F239" i="9"/>
  <c r="G239" i="9"/>
  <c r="H239" i="9"/>
  <c r="I239" i="9"/>
  <c r="J239" i="9"/>
  <c r="R239" i="9"/>
  <c r="L239" i="9"/>
  <c r="P239" i="9"/>
  <c r="Q239" i="9"/>
  <c r="C240" i="9"/>
  <c r="D240" i="9"/>
  <c r="E240" i="9"/>
  <c r="F240" i="9"/>
  <c r="G240" i="9"/>
  <c r="H240" i="9"/>
  <c r="I240" i="9"/>
  <c r="P240" i="9"/>
  <c r="J240" i="9"/>
  <c r="L240" i="9"/>
  <c r="R240" i="9"/>
  <c r="C241" i="9"/>
  <c r="D241" i="9"/>
  <c r="E241" i="9"/>
  <c r="F241" i="9"/>
  <c r="G241" i="9"/>
  <c r="H241" i="9"/>
  <c r="I241" i="9"/>
  <c r="P241" i="9"/>
  <c r="J241" i="9"/>
  <c r="L241" i="9"/>
  <c r="R241" i="9"/>
  <c r="C242" i="9"/>
  <c r="D242" i="9"/>
  <c r="E242" i="9"/>
  <c r="F242" i="9"/>
  <c r="G242" i="9"/>
  <c r="H242" i="9"/>
  <c r="I242" i="9"/>
  <c r="P242" i="9"/>
  <c r="J242" i="9"/>
  <c r="Q242" i="9"/>
  <c r="L242" i="9"/>
  <c r="R242" i="9"/>
  <c r="C243" i="9"/>
  <c r="D243" i="9"/>
  <c r="E243" i="9"/>
  <c r="F243" i="9"/>
  <c r="G243" i="9"/>
  <c r="H243" i="9"/>
  <c r="I243" i="9"/>
  <c r="J243" i="9"/>
  <c r="Q243" i="9"/>
  <c r="L243" i="9"/>
  <c r="P243" i="9"/>
  <c r="C244" i="9"/>
  <c r="D244" i="9"/>
  <c r="E244" i="9"/>
  <c r="F244" i="9"/>
  <c r="G244" i="9"/>
  <c r="H244" i="9"/>
  <c r="I244" i="9"/>
  <c r="P244" i="9"/>
  <c r="J244" i="9"/>
  <c r="L244" i="9"/>
  <c r="R244" i="9"/>
  <c r="C245" i="9"/>
  <c r="D245" i="9"/>
  <c r="E245" i="9"/>
  <c r="F245" i="9"/>
  <c r="G245" i="9"/>
  <c r="H245" i="9"/>
  <c r="I245" i="9"/>
  <c r="P245" i="9"/>
  <c r="J245" i="9"/>
  <c r="Q245" i="9"/>
  <c r="L245" i="9"/>
  <c r="R245" i="9"/>
  <c r="C246" i="9"/>
  <c r="D246" i="9"/>
  <c r="E246" i="9"/>
  <c r="F246" i="9"/>
  <c r="G246" i="9"/>
  <c r="H246" i="9"/>
  <c r="I246" i="9"/>
  <c r="J246" i="9"/>
  <c r="R246" i="9"/>
  <c r="L246" i="9"/>
  <c r="P246" i="9"/>
  <c r="C247" i="9"/>
  <c r="D247" i="9"/>
  <c r="E247" i="9"/>
  <c r="F247" i="9"/>
  <c r="G247" i="9"/>
  <c r="H247" i="9"/>
  <c r="I247" i="9"/>
  <c r="P247" i="9"/>
  <c r="J247" i="9"/>
  <c r="R247" i="9"/>
  <c r="L247" i="9"/>
  <c r="C248" i="9"/>
  <c r="D248" i="9"/>
  <c r="E248" i="9"/>
  <c r="F248" i="9"/>
  <c r="G248" i="9"/>
  <c r="H248" i="9"/>
  <c r="I248" i="9"/>
  <c r="P248" i="9"/>
  <c r="J248" i="9"/>
  <c r="N248" i="9"/>
  <c r="L248" i="9"/>
  <c r="Q248" i="9"/>
  <c r="R248" i="9"/>
  <c r="C249" i="9"/>
  <c r="D249" i="9"/>
  <c r="E249" i="9"/>
  <c r="F249" i="9"/>
  <c r="G249" i="9"/>
  <c r="H249" i="9"/>
  <c r="I249" i="9"/>
  <c r="J249" i="9"/>
  <c r="Q249" i="9"/>
  <c r="L249" i="9"/>
  <c r="P249" i="9"/>
  <c r="R249" i="9"/>
  <c r="C250" i="9"/>
  <c r="D250" i="9"/>
  <c r="E250" i="9"/>
  <c r="F250" i="9"/>
  <c r="G250" i="9"/>
  <c r="H250" i="9"/>
  <c r="I250" i="9"/>
  <c r="P250" i="9"/>
  <c r="J250" i="9"/>
  <c r="Q250" i="9"/>
  <c r="R250" i="9"/>
  <c r="L250" i="9"/>
  <c r="N250" i="9"/>
  <c r="C251" i="9"/>
  <c r="D251" i="9"/>
  <c r="E251" i="9"/>
  <c r="F251" i="9"/>
  <c r="G251" i="9"/>
  <c r="H251" i="9"/>
  <c r="I251" i="9"/>
  <c r="J251" i="9"/>
  <c r="Q251" i="9"/>
  <c r="R251" i="9"/>
  <c r="L251" i="9"/>
  <c r="C252" i="9"/>
  <c r="D252" i="9"/>
  <c r="E252" i="9"/>
  <c r="F252" i="9"/>
  <c r="G252" i="9"/>
  <c r="H252" i="9"/>
  <c r="I252" i="9"/>
  <c r="P252" i="9"/>
  <c r="J252" i="9"/>
  <c r="L252" i="9"/>
  <c r="R252" i="9"/>
  <c r="C253" i="9"/>
  <c r="D253" i="9"/>
  <c r="E253" i="9"/>
  <c r="F253" i="9"/>
  <c r="G253" i="9"/>
  <c r="H253" i="9"/>
  <c r="I253" i="9"/>
  <c r="P253" i="9"/>
  <c r="J253" i="9"/>
  <c r="L253" i="9"/>
  <c r="R253" i="9"/>
  <c r="C254" i="9"/>
  <c r="D254" i="9"/>
  <c r="E254" i="9"/>
  <c r="F254" i="9"/>
  <c r="G254" i="9"/>
  <c r="H254" i="9"/>
  <c r="I254" i="9"/>
  <c r="J254" i="9"/>
  <c r="Q254" i="9"/>
  <c r="R254" i="9"/>
  <c r="L254" i="9"/>
  <c r="P254" i="9"/>
  <c r="C255" i="9"/>
  <c r="D255" i="9"/>
  <c r="E255" i="9"/>
  <c r="F255" i="9"/>
  <c r="G255" i="9"/>
  <c r="H255" i="9"/>
  <c r="I255" i="9"/>
  <c r="J255" i="9"/>
  <c r="R255" i="9"/>
  <c r="L255" i="9"/>
  <c r="P255" i="9"/>
  <c r="Q255" i="9"/>
  <c r="C256" i="9"/>
  <c r="D256" i="9"/>
  <c r="E256" i="9"/>
  <c r="F256" i="9"/>
  <c r="G256" i="9"/>
  <c r="H256" i="9"/>
  <c r="I256" i="9"/>
  <c r="P256" i="9"/>
  <c r="J256" i="9"/>
  <c r="L256" i="9"/>
  <c r="R256" i="9"/>
  <c r="C257" i="9"/>
  <c r="D257" i="9"/>
  <c r="E257" i="9"/>
  <c r="F257" i="9"/>
  <c r="G257" i="9"/>
  <c r="H257" i="9"/>
  <c r="I257" i="9"/>
  <c r="P257" i="9"/>
  <c r="J257" i="9"/>
  <c r="L257" i="9"/>
  <c r="R257" i="9"/>
  <c r="C258" i="9"/>
  <c r="D258" i="9"/>
  <c r="E258" i="9"/>
  <c r="F258" i="9"/>
  <c r="G258" i="9"/>
  <c r="H258" i="9"/>
  <c r="I258" i="9"/>
  <c r="P258" i="9"/>
  <c r="J258" i="9"/>
  <c r="Q258" i="9"/>
  <c r="L258" i="9"/>
  <c r="R258" i="9"/>
  <c r="C259" i="9"/>
  <c r="D259" i="9"/>
  <c r="E259" i="9"/>
  <c r="F259" i="9"/>
  <c r="G259" i="9"/>
  <c r="H259" i="9"/>
  <c r="I259" i="9"/>
  <c r="P259" i="9"/>
  <c r="J259" i="9"/>
  <c r="L259" i="9"/>
  <c r="C260" i="9"/>
  <c r="D260" i="9"/>
  <c r="E260" i="9"/>
  <c r="F260" i="9"/>
  <c r="G260" i="9"/>
  <c r="H260" i="9"/>
  <c r="I260" i="9"/>
  <c r="P260" i="9"/>
  <c r="J260" i="9"/>
  <c r="L260" i="9"/>
  <c r="R260" i="9"/>
  <c r="C261" i="9"/>
  <c r="D261" i="9"/>
  <c r="E261" i="9"/>
  <c r="F261" i="9"/>
  <c r="G261" i="9"/>
  <c r="H261" i="9"/>
  <c r="I261" i="9"/>
  <c r="P261" i="9"/>
  <c r="J261" i="9"/>
  <c r="Q261" i="9"/>
  <c r="L261" i="9"/>
  <c r="R261" i="9"/>
  <c r="C262" i="9"/>
  <c r="D262" i="9"/>
  <c r="E262" i="9"/>
  <c r="F262" i="9"/>
  <c r="G262" i="9"/>
  <c r="H262" i="9"/>
  <c r="I262" i="9"/>
  <c r="J262" i="9"/>
  <c r="R262" i="9"/>
  <c r="L262" i="9"/>
  <c r="P262" i="9"/>
  <c r="C263" i="9"/>
  <c r="D263" i="9"/>
  <c r="E263" i="9"/>
  <c r="F263" i="9"/>
  <c r="G263" i="9"/>
  <c r="H263" i="9"/>
  <c r="I263" i="9"/>
  <c r="P263" i="9"/>
  <c r="J263" i="9"/>
  <c r="R263" i="9"/>
  <c r="L263" i="9"/>
  <c r="Q263" i="9"/>
  <c r="C264" i="9"/>
  <c r="D264" i="9"/>
  <c r="E264" i="9"/>
  <c r="F264" i="9"/>
  <c r="G264" i="9"/>
  <c r="H264" i="9"/>
  <c r="I264" i="9"/>
  <c r="P264" i="9"/>
  <c r="J264" i="9"/>
  <c r="L264" i="9"/>
  <c r="Q264" i="9"/>
  <c r="R264" i="9"/>
  <c r="C265" i="9"/>
  <c r="D265" i="9"/>
  <c r="E265" i="9"/>
  <c r="F265" i="9"/>
  <c r="G265" i="9"/>
  <c r="H265" i="9"/>
  <c r="I265" i="9"/>
  <c r="P265" i="9"/>
  <c r="J265" i="9"/>
  <c r="L265" i="9"/>
  <c r="R265" i="9"/>
  <c r="C266" i="9"/>
  <c r="D266" i="9"/>
  <c r="E266" i="9"/>
  <c r="F266" i="9"/>
  <c r="G266" i="9"/>
  <c r="H266" i="9"/>
  <c r="I266" i="9"/>
  <c r="P266" i="9"/>
  <c r="J266" i="9"/>
  <c r="Q266" i="9"/>
  <c r="L266" i="9"/>
  <c r="C267" i="9"/>
  <c r="D267" i="9"/>
  <c r="E267" i="9"/>
  <c r="F267" i="9"/>
  <c r="G267" i="9"/>
  <c r="H267" i="9"/>
  <c r="I267" i="9"/>
  <c r="J267" i="9"/>
  <c r="Q267" i="9"/>
  <c r="R267" i="9"/>
  <c r="L267" i="9"/>
  <c r="C268" i="9"/>
  <c r="D268" i="9"/>
  <c r="E268" i="9"/>
  <c r="F268" i="9"/>
  <c r="G268" i="9"/>
  <c r="H268" i="9"/>
  <c r="I268" i="9"/>
  <c r="P268" i="9"/>
  <c r="J268" i="9"/>
  <c r="L268" i="9"/>
  <c r="R268" i="9"/>
  <c r="C269" i="9"/>
  <c r="D269" i="9"/>
  <c r="E269" i="9"/>
  <c r="F269" i="9"/>
  <c r="G269" i="9"/>
  <c r="H269" i="9"/>
  <c r="I269" i="9"/>
  <c r="P269" i="9"/>
  <c r="J269" i="9"/>
  <c r="L269" i="9"/>
  <c r="R269" i="9"/>
  <c r="C270" i="9"/>
  <c r="D270" i="9"/>
  <c r="E270" i="9"/>
  <c r="F270" i="9"/>
  <c r="G270" i="9"/>
  <c r="H270" i="9"/>
  <c r="I270" i="9"/>
  <c r="P270" i="9"/>
  <c r="J270" i="9"/>
  <c r="Q270" i="9"/>
  <c r="L270" i="9"/>
  <c r="C271" i="9"/>
  <c r="D271" i="9"/>
  <c r="E271" i="9"/>
  <c r="F271" i="9"/>
  <c r="G271" i="9"/>
  <c r="H271" i="9"/>
  <c r="I271" i="9"/>
  <c r="J271" i="9"/>
  <c r="R271" i="9"/>
  <c r="L271" i="9"/>
  <c r="P271" i="9"/>
  <c r="Q271" i="9"/>
  <c r="C272" i="9"/>
  <c r="D272" i="9"/>
  <c r="E272" i="9"/>
  <c r="F272" i="9"/>
  <c r="G272" i="9"/>
  <c r="H272" i="9"/>
  <c r="I272" i="9"/>
  <c r="P272" i="9"/>
  <c r="J272" i="9"/>
  <c r="L272" i="9"/>
  <c r="R272" i="9"/>
  <c r="C273" i="9"/>
  <c r="D273" i="9"/>
  <c r="E273" i="9"/>
  <c r="F273" i="9"/>
  <c r="G273" i="9"/>
  <c r="H273" i="9"/>
  <c r="I273" i="9"/>
  <c r="P273" i="9"/>
  <c r="J273" i="9"/>
  <c r="L273" i="9"/>
  <c r="R273" i="9"/>
  <c r="C274" i="9"/>
  <c r="D274" i="9"/>
  <c r="E274" i="9"/>
  <c r="F274" i="9"/>
  <c r="G274" i="9"/>
  <c r="H274" i="9"/>
  <c r="I274" i="9"/>
  <c r="P274" i="9"/>
  <c r="J274" i="9"/>
  <c r="L274" i="9"/>
  <c r="R274" i="9"/>
  <c r="C275" i="9"/>
  <c r="D275" i="9"/>
  <c r="E275" i="9"/>
  <c r="F275" i="9"/>
  <c r="G275" i="9"/>
  <c r="H275" i="9"/>
  <c r="I275" i="9"/>
  <c r="J275" i="9"/>
  <c r="N275" i="9"/>
  <c r="L275" i="9"/>
  <c r="P275" i="9"/>
  <c r="Q275" i="9"/>
  <c r="C276" i="9"/>
  <c r="D276" i="9"/>
  <c r="E276" i="9"/>
  <c r="F276" i="9"/>
  <c r="G276" i="9"/>
  <c r="H276" i="9"/>
  <c r="I276" i="9"/>
  <c r="P276" i="9"/>
  <c r="J276" i="9"/>
  <c r="L276" i="9"/>
  <c r="R276" i="9"/>
  <c r="C277" i="9"/>
  <c r="D277" i="9"/>
  <c r="E277" i="9"/>
  <c r="F277" i="9"/>
  <c r="G277" i="9"/>
  <c r="H277" i="9"/>
  <c r="I277" i="9"/>
  <c r="J277" i="9"/>
  <c r="Q277" i="9"/>
  <c r="L277" i="9"/>
  <c r="P277" i="9"/>
  <c r="R277" i="9"/>
  <c r="C278" i="9"/>
  <c r="D278" i="9"/>
  <c r="E278" i="9"/>
  <c r="F278" i="9"/>
  <c r="G278" i="9"/>
  <c r="H278" i="9"/>
  <c r="I278" i="9"/>
  <c r="J278" i="9"/>
  <c r="Q278" i="9"/>
  <c r="R278" i="9"/>
  <c r="L278" i="9"/>
  <c r="P278" i="9"/>
  <c r="C279" i="9"/>
  <c r="D279" i="9"/>
  <c r="E279" i="9"/>
  <c r="F279" i="9"/>
  <c r="G279" i="9"/>
  <c r="H279" i="9"/>
  <c r="I279" i="9"/>
  <c r="J279" i="9"/>
  <c r="R279" i="9"/>
  <c r="L279" i="9"/>
  <c r="P279" i="9"/>
  <c r="Q279" i="9"/>
  <c r="C280" i="9"/>
  <c r="D280" i="9"/>
  <c r="E280" i="9"/>
  <c r="F280" i="9"/>
  <c r="G280" i="9"/>
  <c r="H280" i="9"/>
  <c r="I280" i="9"/>
  <c r="P280" i="9"/>
  <c r="J280" i="9"/>
  <c r="Q280" i="9"/>
  <c r="L280" i="9"/>
  <c r="R280" i="9"/>
  <c r="C281" i="9"/>
  <c r="D281" i="9"/>
  <c r="E281" i="9"/>
  <c r="F281" i="9"/>
  <c r="G281" i="9"/>
  <c r="H281" i="9"/>
  <c r="I281" i="9"/>
  <c r="P281" i="9"/>
  <c r="J281" i="9"/>
  <c r="Q281" i="9"/>
  <c r="L281" i="9"/>
  <c r="R281" i="9"/>
  <c r="C282" i="9"/>
  <c r="D282" i="9"/>
  <c r="E282" i="9"/>
  <c r="F282" i="9"/>
  <c r="G282" i="9"/>
  <c r="H282" i="9"/>
  <c r="I282" i="9"/>
  <c r="P282" i="9"/>
  <c r="J282" i="9"/>
  <c r="Q282" i="9"/>
  <c r="R282" i="9"/>
  <c r="L282" i="9"/>
  <c r="C283" i="9"/>
  <c r="D283" i="9"/>
  <c r="E283" i="9"/>
  <c r="F283" i="9"/>
  <c r="G283" i="9"/>
  <c r="H283" i="9"/>
  <c r="I283" i="9"/>
  <c r="J283" i="9"/>
  <c r="R283" i="9"/>
  <c r="L283" i="9"/>
  <c r="Q283" i="9"/>
  <c r="C284" i="9"/>
  <c r="D284" i="9"/>
  <c r="E284" i="9"/>
  <c r="F284" i="9"/>
  <c r="G284" i="9"/>
  <c r="H284" i="9"/>
  <c r="I284" i="9"/>
  <c r="P284" i="9"/>
  <c r="J284" i="9"/>
  <c r="L284" i="9"/>
  <c r="R284" i="9"/>
  <c r="C285" i="9"/>
  <c r="D285" i="9"/>
  <c r="E285" i="9"/>
  <c r="F285" i="9"/>
  <c r="G285" i="9"/>
  <c r="H285" i="9"/>
  <c r="I285" i="9"/>
  <c r="J285" i="9"/>
  <c r="Q285" i="9"/>
  <c r="L285" i="9"/>
  <c r="P285" i="9"/>
  <c r="R285" i="9"/>
  <c r="C286" i="9"/>
  <c r="D286" i="9"/>
  <c r="E286" i="9"/>
  <c r="F286" i="9"/>
  <c r="G286" i="9"/>
  <c r="H286" i="9"/>
  <c r="I286" i="9"/>
  <c r="J286" i="9"/>
  <c r="Q286" i="9"/>
  <c r="R286" i="9"/>
  <c r="L286" i="9"/>
  <c r="P286" i="9"/>
  <c r="C287" i="9"/>
  <c r="D287" i="9"/>
  <c r="E287" i="9"/>
  <c r="F287" i="9"/>
  <c r="G287" i="9"/>
  <c r="H287" i="9"/>
  <c r="I287" i="9"/>
  <c r="P287" i="9"/>
  <c r="J287" i="9"/>
  <c r="Q287" i="9"/>
  <c r="R287" i="9"/>
  <c r="L287" i="9"/>
  <c r="C288" i="9"/>
  <c r="D288" i="9"/>
  <c r="E288" i="9"/>
  <c r="F288" i="9"/>
  <c r="G288" i="9"/>
  <c r="H288" i="9"/>
  <c r="I288" i="9"/>
  <c r="P288" i="9"/>
  <c r="J288" i="9"/>
  <c r="Q288" i="9"/>
  <c r="L288" i="9"/>
  <c r="R288" i="9"/>
  <c r="C289" i="9"/>
  <c r="D289" i="9"/>
  <c r="E289" i="9"/>
  <c r="F289" i="9"/>
  <c r="G289" i="9"/>
  <c r="H289" i="9"/>
  <c r="I289" i="9"/>
  <c r="P289" i="9"/>
  <c r="J289" i="9"/>
  <c r="Q289" i="9"/>
  <c r="L289" i="9"/>
  <c r="R289" i="9"/>
  <c r="C290" i="9"/>
  <c r="D290" i="9"/>
  <c r="E290" i="9"/>
  <c r="F290" i="9"/>
  <c r="G290" i="9"/>
  <c r="H290" i="9"/>
  <c r="I290" i="9"/>
  <c r="J290" i="9"/>
  <c r="Q290" i="9"/>
  <c r="L290" i="9"/>
  <c r="P290" i="9"/>
  <c r="R290" i="9"/>
  <c r="C291" i="9"/>
  <c r="D291" i="9"/>
  <c r="E291" i="9"/>
  <c r="F291" i="9"/>
  <c r="G291" i="9"/>
  <c r="H291" i="9"/>
  <c r="I291" i="9"/>
  <c r="J291" i="9"/>
  <c r="Q291" i="9"/>
  <c r="L291" i="9"/>
  <c r="P291" i="9"/>
  <c r="C292" i="9"/>
  <c r="D292" i="9"/>
  <c r="E292" i="9"/>
  <c r="F292" i="9"/>
  <c r="G292" i="9"/>
  <c r="H292" i="9"/>
  <c r="I292" i="9"/>
  <c r="P292" i="9"/>
  <c r="J292" i="9"/>
  <c r="Q292" i="9"/>
  <c r="L292" i="9"/>
  <c r="R292" i="9"/>
  <c r="C293" i="9"/>
  <c r="D293" i="9"/>
  <c r="E293" i="9"/>
  <c r="F293" i="9"/>
  <c r="G293" i="9"/>
  <c r="H293" i="9"/>
  <c r="I293" i="9"/>
  <c r="P293" i="9"/>
  <c r="J293" i="9"/>
  <c r="L293" i="9"/>
  <c r="R293" i="9"/>
  <c r="C294" i="9"/>
  <c r="D294" i="9"/>
  <c r="E294" i="9"/>
  <c r="F294" i="9"/>
  <c r="G294" i="9"/>
  <c r="H294" i="9"/>
  <c r="I294" i="9"/>
  <c r="J294" i="9"/>
  <c r="R294" i="9"/>
  <c r="L294" i="9"/>
  <c r="P294" i="9"/>
  <c r="C295" i="9"/>
  <c r="D295" i="9"/>
  <c r="E295" i="9"/>
  <c r="F295" i="9"/>
  <c r="G295" i="9"/>
  <c r="H295" i="9"/>
  <c r="I295" i="9"/>
  <c r="N295" i="9"/>
  <c r="J295" i="9"/>
  <c r="Q295" i="9"/>
  <c r="L295" i="9"/>
  <c r="R295" i="9"/>
  <c r="C296" i="9"/>
  <c r="D296" i="9"/>
  <c r="E296" i="9"/>
  <c r="F296" i="9"/>
  <c r="G296" i="9"/>
  <c r="H296" i="9"/>
  <c r="I296" i="9"/>
  <c r="P296" i="9"/>
  <c r="J296" i="9"/>
  <c r="L296" i="9"/>
  <c r="C297" i="9"/>
  <c r="D297" i="9"/>
  <c r="E297" i="9"/>
  <c r="F297" i="9"/>
  <c r="G297" i="9"/>
  <c r="H297" i="9"/>
  <c r="I297" i="9"/>
  <c r="P297" i="9"/>
  <c r="J297" i="9"/>
  <c r="L297" i="9"/>
  <c r="R297" i="9"/>
  <c r="C298" i="9"/>
  <c r="D298" i="9"/>
  <c r="E298" i="9"/>
  <c r="F298" i="9"/>
  <c r="G298" i="9"/>
  <c r="H298" i="9"/>
  <c r="I298" i="9"/>
  <c r="P298" i="9"/>
  <c r="J298" i="9"/>
  <c r="Q298" i="9"/>
  <c r="L298" i="9"/>
  <c r="R298" i="9"/>
  <c r="C299" i="9"/>
  <c r="D299" i="9"/>
  <c r="E299" i="9"/>
  <c r="F299" i="9"/>
  <c r="G299" i="9"/>
  <c r="H299" i="9"/>
  <c r="I299" i="9"/>
  <c r="P299" i="9"/>
  <c r="J299" i="9"/>
  <c r="Q299" i="9"/>
  <c r="L299" i="9"/>
  <c r="R299" i="9"/>
  <c r="C300" i="9"/>
  <c r="D300" i="9"/>
  <c r="E300" i="9"/>
  <c r="F300" i="9"/>
  <c r="G300" i="9"/>
  <c r="H300" i="9"/>
  <c r="I300" i="9"/>
  <c r="P300" i="9"/>
  <c r="J300" i="9"/>
  <c r="Q300" i="9"/>
  <c r="L300" i="9"/>
  <c r="R300" i="9"/>
  <c r="C301" i="9"/>
  <c r="D301" i="9"/>
  <c r="E301" i="9"/>
  <c r="F301" i="9"/>
  <c r="G301" i="9"/>
  <c r="H301" i="9"/>
  <c r="I301" i="9"/>
  <c r="J301" i="9"/>
  <c r="Q301" i="9"/>
  <c r="R301" i="9"/>
  <c r="L301" i="9"/>
  <c r="P301" i="9"/>
  <c r="C302" i="9"/>
  <c r="D302" i="9"/>
  <c r="E302" i="9"/>
  <c r="F302" i="9"/>
  <c r="G302" i="9"/>
  <c r="H302" i="9"/>
  <c r="I302" i="9"/>
  <c r="J302" i="9"/>
  <c r="R302" i="9"/>
  <c r="L302" i="9"/>
  <c r="P302" i="9"/>
  <c r="Q302" i="9"/>
  <c r="C303" i="9"/>
  <c r="D303" i="9"/>
  <c r="E303" i="9"/>
  <c r="F303" i="9"/>
  <c r="G303" i="9"/>
  <c r="H303" i="9"/>
  <c r="I303" i="9"/>
  <c r="J303" i="9"/>
  <c r="Q303" i="9"/>
  <c r="L303" i="9"/>
  <c r="P303" i="9"/>
  <c r="R303" i="9"/>
  <c r="C304" i="9"/>
  <c r="D304" i="9"/>
  <c r="E304" i="9"/>
  <c r="F304" i="9"/>
  <c r="G304" i="9"/>
  <c r="H304" i="9"/>
  <c r="I304" i="9"/>
  <c r="P304" i="9"/>
  <c r="J304" i="9"/>
  <c r="L304" i="9"/>
  <c r="R304" i="9"/>
  <c r="C305" i="9"/>
  <c r="D305" i="9"/>
  <c r="E305" i="9"/>
  <c r="F305" i="9"/>
  <c r="G305" i="9"/>
  <c r="H305" i="9"/>
  <c r="I305" i="9"/>
  <c r="P305" i="9"/>
  <c r="J305" i="9"/>
  <c r="Q305" i="9"/>
  <c r="L305" i="9"/>
  <c r="R305" i="9"/>
  <c r="C306" i="9"/>
  <c r="D306" i="9"/>
  <c r="E306" i="9"/>
  <c r="F306" i="9"/>
  <c r="G306" i="9"/>
  <c r="H306" i="9"/>
  <c r="I306" i="9"/>
  <c r="J306" i="9"/>
  <c r="N306" i="9"/>
  <c r="L306" i="9"/>
  <c r="P306" i="9"/>
  <c r="Q306" i="9"/>
  <c r="R306" i="9"/>
  <c r="C307" i="9"/>
  <c r="D307" i="9"/>
  <c r="E307" i="9"/>
  <c r="F307" i="9"/>
  <c r="G307" i="9"/>
  <c r="H307" i="9"/>
  <c r="I307" i="9"/>
  <c r="J307" i="9"/>
  <c r="Q307" i="9"/>
  <c r="R307" i="9"/>
  <c r="L307" i="9"/>
  <c r="P307" i="9"/>
  <c r="C308" i="9"/>
  <c r="D308" i="9"/>
  <c r="E308" i="9"/>
  <c r="F308" i="9"/>
  <c r="G308" i="9"/>
  <c r="H308" i="9"/>
  <c r="I308" i="9"/>
  <c r="P308" i="9"/>
  <c r="J308" i="9"/>
  <c r="Q308" i="9"/>
  <c r="L308" i="9"/>
  <c r="R308" i="9"/>
  <c r="C309" i="9"/>
  <c r="D309" i="9"/>
  <c r="E309" i="9"/>
  <c r="F309" i="9"/>
  <c r="G309" i="9"/>
  <c r="H309" i="9"/>
  <c r="I309" i="9"/>
  <c r="J309" i="9"/>
  <c r="Q309" i="9"/>
  <c r="L309" i="9"/>
  <c r="P309" i="9"/>
  <c r="R309" i="9"/>
  <c r="C310" i="9"/>
  <c r="D310" i="9"/>
  <c r="E310" i="9"/>
  <c r="F310" i="9"/>
  <c r="G310" i="9"/>
  <c r="H310" i="9"/>
  <c r="I310" i="9"/>
  <c r="P310" i="9"/>
  <c r="J310" i="9"/>
  <c r="L310" i="9"/>
  <c r="R310" i="9"/>
  <c r="C311" i="9"/>
  <c r="D311" i="9"/>
  <c r="E311" i="9"/>
  <c r="F311" i="9"/>
  <c r="G311" i="9"/>
  <c r="H311" i="9"/>
  <c r="I311" i="9"/>
  <c r="P311" i="9"/>
  <c r="J311" i="9"/>
  <c r="Q311" i="9"/>
  <c r="L311" i="9"/>
  <c r="R311" i="9"/>
  <c r="C312" i="9"/>
  <c r="D312" i="9"/>
  <c r="E312" i="9"/>
  <c r="F312" i="9"/>
  <c r="G312" i="9"/>
  <c r="H312" i="9"/>
  <c r="I312" i="9"/>
  <c r="P312" i="9"/>
  <c r="J312" i="9"/>
  <c r="Q312" i="9"/>
  <c r="L312" i="9"/>
  <c r="R312" i="9"/>
  <c r="C313" i="9"/>
  <c r="D313" i="9"/>
  <c r="E313" i="9"/>
  <c r="F313" i="9"/>
  <c r="G313" i="9"/>
  <c r="H313" i="9"/>
  <c r="I313" i="9"/>
  <c r="J313" i="9"/>
  <c r="Q313" i="9"/>
  <c r="R313" i="9"/>
  <c r="L313" i="9"/>
  <c r="P313" i="9"/>
  <c r="C314" i="9"/>
  <c r="D314" i="9"/>
  <c r="E314" i="9"/>
  <c r="F314" i="9"/>
  <c r="G314" i="9"/>
  <c r="H314" i="9"/>
  <c r="I314" i="9"/>
  <c r="J314" i="9"/>
  <c r="R314" i="9"/>
  <c r="L314" i="9"/>
  <c r="P314" i="9"/>
  <c r="Q314" i="9"/>
  <c r="C315" i="9"/>
  <c r="D315" i="9"/>
  <c r="E315" i="9"/>
  <c r="F315" i="9"/>
  <c r="G315" i="9"/>
  <c r="H315" i="9"/>
  <c r="I315" i="9"/>
  <c r="P315" i="9"/>
  <c r="J315" i="9"/>
  <c r="Q315" i="9"/>
  <c r="L315" i="9"/>
  <c r="R315" i="9"/>
  <c r="C316" i="9"/>
  <c r="D316" i="9"/>
  <c r="E316" i="9"/>
  <c r="F316" i="9"/>
  <c r="G316" i="9"/>
  <c r="H316" i="9"/>
  <c r="I316" i="9"/>
  <c r="P316" i="9"/>
  <c r="J316" i="9"/>
  <c r="L316" i="9"/>
  <c r="R316" i="9"/>
  <c r="C317" i="9"/>
  <c r="D317" i="9"/>
  <c r="E317" i="9"/>
  <c r="F317" i="9"/>
  <c r="G317" i="9"/>
  <c r="H317" i="9"/>
  <c r="I317" i="9"/>
  <c r="P317" i="9"/>
  <c r="J317" i="9"/>
  <c r="Q317" i="9"/>
  <c r="L317" i="9"/>
  <c r="R317" i="9"/>
  <c r="C318" i="9"/>
  <c r="D318" i="9"/>
  <c r="E318" i="9"/>
  <c r="F318" i="9"/>
  <c r="G318" i="9"/>
  <c r="H318" i="9"/>
  <c r="I318" i="9"/>
  <c r="J318" i="9"/>
  <c r="N318" i="9"/>
  <c r="L318" i="9"/>
  <c r="P318" i="9"/>
  <c r="Q318" i="9"/>
  <c r="R318" i="9"/>
  <c r="C319" i="9"/>
  <c r="D319" i="9"/>
  <c r="E319" i="9"/>
  <c r="F319" i="9"/>
  <c r="G319" i="9"/>
  <c r="H319" i="9"/>
  <c r="I319" i="9"/>
  <c r="J319" i="9"/>
  <c r="Q319" i="9"/>
  <c r="R319" i="9"/>
  <c r="L319" i="9"/>
  <c r="P319" i="9"/>
  <c r="C320" i="9"/>
  <c r="D320" i="9"/>
  <c r="E320" i="9"/>
  <c r="F320" i="9"/>
  <c r="G320" i="9"/>
  <c r="H320" i="9"/>
  <c r="I320" i="9"/>
  <c r="J320" i="9"/>
  <c r="Q320" i="9"/>
  <c r="L320" i="9"/>
  <c r="P320" i="9"/>
  <c r="R320" i="9"/>
  <c r="C321" i="9"/>
  <c r="D321" i="9"/>
  <c r="E321" i="9"/>
  <c r="F321" i="9"/>
  <c r="G321" i="9"/>
  <c r="H321" i="9"/>
  <c r="I321" i="9"/>
  <c r="P321" i="9"/>
  <c r="J321" i="9"/>
  <c r="Q321" i="9"/>
  <c r="L321" i="9"/>
  <c r="R321" i="9"/>
  <c r="C322" i="9"/>
  <c r="D322" i="9"/>
  <c r="E322" i="9"/>
  <c r="F322" i="9"/>
  <c r="G322" i="9"/>
  <c r="H322" i="9"/>
  <c r="I322" i="9"/>
  <c r="P322" i="9"/>
  <c r="J322" i="9"/>
  <c r="L322" i="9"/>
  <c r="R322" i="9"/>
  <c r="C323" i="9"/>
  <c r="D323" i="9"/>
  <c r="E323" i="9"/>
  <c r="F323" i="9"/>
  <c r="G323" i="9"/>
  <c r="H323" i="9"/>
  <c r="I323" i="9"/>
  <c r="P323" i="9"/>
  <c r="J323" i="9"/>
  <c r="Q323" i="9"/>
  <c r="L323" i="9"/>
  <c r="R323" i="9"/>
  <c r="C324" i="9"/>
  <c r="D324" i="9"/>
  <c r="E324" i="9"/>
  <c r="F324" i="9"/>
  <c r="G324" i="9"/>
  <c r="H324" i="9"/>
  <c r="I324" i="9"/>
  <c r="P324" i="9"/>
  <c r="J324" i="9"/>
  <c r="Q324" i="9"/>
  <c r="L324" i="9"/>
  <c r="N324" i="9"/>
  <c r="R324" i="9"/>
  <c r="C325" i="9"/>
  <c r="D325" i="9"/>
  <c r="E325" i="9"/>
  <c r="F325" i="9"/>
  <c r="G325" i="9"/>
  <c r="H325" i="9"/>
  <c r="I325" i="9"/>
  <c r="J325" i="9"/>
  <c r="Q325" i="9"/>
  <c r="R325" i="9"/>
  <c r="L325" i="9"/>
  <c r="P325" i="9"/>
  <c r="C326" i="9"/>
  <c r="D326" i="9"/>
  <c r="E326" i="9"/>
  <c r="F326" i="9"/>
  <c r="G326" i="9"/>
  <c r="H326" i="9"/>
  <c r="I326" i="9"/>
  <c r="J326" i="9"/>
  <c r="R326" i="9"/>
  <c r="L326" i="9"/>
  <c r="P326" i="9"/>
  <c r="Q326" i="9"/>
  <c r="C327" i="9"/>
  <c r="D327" i="9"/>
  <c r="E327" i="9"/>
  <c r="F327" i="9"/>
  <c r="G327" i="9"/>
  <c r="H327" i="9"/>
  <c r="I327" i="9"/>
  <c r="P327" i="9"/>
  <c r="J327" i="9"/>
  <c r="Q327" i="9"/>
  <c r="L327" i="9"/>
  <c r="R327" i="9"/>
  <c r="C328" i="9"/>
  <c r="D328" i="9"/>
  <c r="E328" i="9"/>
  <c r="F328" i="9"/>
  <c r="G328" i="9"/>
  <c r="H328" i="9"/>
  <c r="I328" i="9"/>
  <c r="P328" i="9"/>
  <c r="J328" i="9"/>
  <c r="L328" i="9"/>
  <c r="R328" i="9"/>
  <c r="C329" i="9"/>
  <c r="D329" i="9"/>
  <c r="E329" i="9"/>
  <c r="F329" i="9"/>
  <c r="G329" i="9"/>
  <c r="H329" i="9"/>
  <c r="I329" i="9"/>
  <c r="J329" i="9"/>
  <c r="Q329" i="9"/>
  <c r="L329" i="9"/>
  <c r="P329" i="9"/>
  <c r="R329" i="9"/>
  <c r="C330" i="9"/>
  <c r="D330" i="9"/>
  <c r="E330" i="9"/>
  <c r="F330" i="9"/>
  <c r="G330" i="9"/>
  <c r="H330" i="9"/>
  <c r="I330" i="9"/>
  <c r="N330" i="9"/>
  <c r="J330" i="9"/>
  <c r="L330" i="9"/>
  <c r="P330" i="9"/>
  <c r="Q330" i="9"/>
  <c r="R330" i="9"/>
  <c r="C331" i="9"/>
  <c r="D331" i="9"/>
  <c r="E331" i="9"/>
  <c r="F331" i="9"/>
  <c r="G331" i="9"/>
  <c r="H331" i="9"/>
  <c r="I331" i="9"/>
  <c r="J331" i="9"/>
  <c r="Q331" i="9"/>
  <c r="R331" i="9"/>
  <c r="L331" i="9"/>
  <c r="P331" i="9"/>
  <c r="C332" i="9"/>
  <c r="D332" i="9"/>
  <c r="E332" i="9"/>
  <c r="F332" i="9"/>
  <c r="G332" i="9"/>
  <c r="H332" i="9"/>
  <c r="I332" i="9"/>
  <c r="P332" i="9"/>
  <c r="J332" i="9"/>
  <c r="Q332" i="9"/>
  <c r="L332" i="9"/>
  <c r="R332" i="9"/>
  <c r="C333" i="9"/>
  <c r="D333" i="9"/>
  <c r="E333" i="9"/>
  <c r="F333" i="9"/>
  <c r="G333" i="9"/>
  <c r="H333" i="9"/>
  <c r="I333" i="9"/>
  <c r="P333" i="9"/>
  <c r="J333" i="9"/>
  <c r="Q333" i="9"/>
  <c r="L333" i="9"/>
  <c r="R333" i="9"/>
  <c r="C334" i="9"/>
  <c r="D334" i="9"/>
  <c r="E334" i="9"/>
  <c r="F334" i="9"/>
  <c r="G334" i="9"/>
  <c r="H334" i="9"/>
  <c r="I334" i="9"/>
  <c r="P334" i="9"/>
  <c r="J334" i="9"/>
  <c r="L334" i="9"/>
  <c r="R334" i="9"/>
  <c r="C335" i="9"/>
  <c r="D335" i="9"/>
  <c r="E335" i="9"/>
  <c r="F335" i="9"/>
  <c r="G335" i="9"/>
  <c r="H335" i="9"/>
  <c r="I335" i="9"/>
  <c r="J335" i="9"/>
  <c r="Q335" i="9"/>
  <c r="L335" i="9"/>
  <c r="P335" i="9"/>
  <c r="R335" i="9"/>
  <c r="C336" i="9"/>
  <c r="D336" i="9"/>
  <c r="E336" i="9"/>
  <c r="F336" i="9"/>
  <c r="G336" i="9"/>
  <c r="H336" i="9"/>
  <c r="I336" i="9"/>
  <c r="P336" i="9"/>
  <c r="J336" i="9"/>
  <c r="Q336" i="9"/>
  <c r="L336" i="9"/>
  <c r="R336" i="9"/>
  <c r="C337" i="9"/>
  <c r="D337" i="9"/>
  <c r="E337" i="9"/>
  <c r="F337" i="9"/>
  <c r="G337" i="9"/>
  <c r="H337" i="9"/>
  <c r="I337" i="9"/>
  <c r="J337" i="9"/>
  <c r="Q337" i="9"/>
  <c r="R337" i="9"/>
  <c r="L337" i="9"/>
  <c r="P337" i="9"/>
  <c r="C338" i="9"/>
  <c r="D338" i="9"/>
  <c r="E338" i="9"/>
  <c r="F338" i="9"/>
  <c r="G338" i="9"/>
  <c r="H338" i="9"/>
  <c r="I338" i="9"/>
  <c r="J338" i="9"/>
  <c r="R338" i="9"/>
  <c r="L338" i="9"/>
  <c r="P338" i="9"/>
  <c r="Q338" i="9"/>
  <c r="C339" i="9"/>
  <c r="D339" i="9"/>
  <c r="E339" i="9"/>
  <c r="F339" i="9"/>
  <c r="G339" i="9"/>
  <c r="H339" i="9"/>
  <c r="I339" i="9"/>
  <c r="P339" i="9"/>
  <c r="J339" i="9"/>
  <c r="Q339" i="9"/>
  <c r="L339" i="9"/>
  <c r="R339" i="9"/>
  <c r="C340" i="9"/>
  <c r="D340" i="9"/>
  <c r="E340" i="9"/>
  <c r="F340" i="9"/>
  <c r="G340" i="9"/>
  <c r="H340" i="9"/>
  <c r="I340" i="9"/>
  <c r="P340" i="9"/>
  <c r="J340" i="9"/>
  <c r="L340" i="9"/>
  <c r="R340" i="9"/>
  <c r="C341" i="9"/>
  <c r="D341" i="9"/>
  <c r="E341" i="9"/>
  <c r="F341" i="9"/>
  <c r="G341" i="9"/>
  <c r="H341" i="9"/>
  <c r="I341" i="9"/>
  <c r="J341" i="9"/>
  <c r="Q341" i="9"/>
  <c r="L341" i="9"/>
  <c r="P341" i="9"/>
  <c r="R341" i="9"/>
  <c r="C342" i="9"/>
  <c r="D342" i="9"/>
  <c r="E342" i="9"/>
  <c r="F342" i="9"/>
  <c r="G342" i="9"/>
  <c r="H342" i="9"/>
  <c r="I342" i="9"/>
  <c r="P342" i="9"/>
  <c r="J342" i="9"/>
  <c r="L342" i="9"/>
  <c r="Q342" i="9"/>
  <c r="R342" i="9"/>
  <c r="C343" i="9"/>
  <c r="D343" i="9"/>
  <c r="E343" i="9"/>
  <c r="F343" i="9"/>
  <c r="G343" i="9"/>
  <c r="H343" i="9"/>
  <c r="I343" i="9"/>
  <c r="J343" i="9"/>
  <c r="Q343" i="9"/>
  <c r="R343" i="9"/>
  <c r="L343" i="9"/>
  <c r="P343" i="9"/>
  <c r="C344" i="9"/>
  <c r="D344" i="9"/>
  <c r="E344" i="9"/>
  <c r="F344" i="9"/>
  <c r="G344" i="9"/>
  <c r="H344" i="9"/>
  <c r="I344" i="9"/>
  <c r="P344" i="9"/>
  <c r="J344" i="9"/>
  <c r="Q344" i="9"/>
  <c r="L344" i="9"/>
  <c r="R344" i="9"/>
  <c r="C345" i="9"/>
  <c r="D345" i="9"/>
  <c r="E345" i="9"/>
  <c r="F345" i="9"/>
  <c r="G345" i="9"/>
  <c r="H345" i="9"/>
  <c r="I345" i="9"/>
  <c r="P345" i="9"/>
  <c r="J345" i="9"/>
  <c r="Q345" i="9"/>
  <c r="L345" i="9"/>
  <c r="R345" i="9"/>
  <c r="C346" i="9"/>
  <c r="D346" i="9"/>
  <c r="E346" i="9"/>
  <c r="F346" i="9"/>
  <c r="G346" i="9"/>
  <c r="H346" i="9"/>
  <c r="I346" i="9"/>
  <c r="J346" i="9"/>
  <c r="L346" i="9"/>
  <c r="P346" i="9"/>
  <c r="R346" i="9"/>
  <c r="C347" i="9"/>
  <c r="D347" i="9"/>
  <c r="E347" i="9"/>
  <c r="F347" i="9"/>
  <c r="G347" i="9"/>
  <c r="H347" i="9"/>
  <c r="I347" i="9"/>
  <c r="P347" i="9"/>
  <c r="J347" i="9"/>
  <c r="Q347" i="9"/>
  <c r="L347" i="9"/>
  <c r="R347" i="9"/>
  <c r="C348" i="9"/>
  <c r="D348" i="9"/>
  <c r="E348" i="9"/>
  <c r="F348" i="9"/>
  <c r="G348" i="9"/>
  <c r="H348" i="9"/>
  <c r="I348" i="9"/>
  <c r="P348" i="9"/>
  <c r="J348" i="9"/>
  <c r="Q348" i="9"/>
  <c r="L348" i="9"/>
  <c r="R348" i="9"/>
  <c r="C349" i="9"/>
  <c r="D349" i="9"/>
  <c r="E349" i="9"/>
  <c r="F349" i="9"/>
  <c r="G349" i="9"/>
  <c r="H349" i="9"/>
  <c r="I349" i="9"/>
  <c r="J349" i="9"/>
  <c r="Q349" i="9"/>
  <c r="R349" i="9"/>
  <c r="L349" i="9"/>
  <c r="P349" i="9"/>
  <c r="C350" i="9"/>
  <c r="D350" i="9"/>
  <c r="E350" i="9"/>
  <c r="F350" i="9"/>
  <c r="G350" i="9"/>
  <c r="H350" i="9"/>
  <c r="I350" i="9"/>
  <c r="J350" i="9"/>
  <c r="R350" i="9"/>
  <c r="L350" i="9"/>
  <c r="P350" i="9"/>
  <c r="Q350" i="9"/>
  <c r="C351" i="9"/>
  <c r="D351" i="9"/>
  <c r="E351" i="9"/>
  <c r="F351" i="9"/>
  <c r="G351" i="9"/>
  <c r="H351" i="9"/>
  <c r="I351" i="9"/>
  <c r="P351" i="9"/>
  <c r="J351" i="9"/>
  <c r="Q351" i="9"/>
  <c r="L351" i="9"/>
  <c r="R351" i="9"/>
  <c r="C352" i="9"/>
  <c r="D352" i="9"/>
  <c r="E352" i="9"/>
  <c r="F352" i="9"/>
  <c r="G352" i="9"/>
  <c r="H352" i="9"/>
  <c r="I352" i="9"/>
  <c r="J352" i="9"/>
  <c r="L352" i="9"/>
  <c r="P352" i="9"/>
  <c r="R352" i="9"/>
  <c r="C353" i="9"/>
  <c r="D353" i="9"/>
  <c r="E353" i="9"/>
  <c r="F353" i="9"/>
  <c r="G353" i="9"/>
  <c r="H353" i="9"/>
  <c r="I353" i="9"/>
  <c r="P353" i="9"/>
  <c r="J353" i="9"/>
  <c r="Q353" i="9"/>
  <c r="L353" i="9"/>
  <c r="R353" i="9"/>
  <c r="C354" i="9"/>
  <c r="D354" i="9"/>
  <c r="E354" i="9"/>
  <c r="F354" i="9"/>
  <c r="G354" i="9"/>
  <c r="H354" i="9"/>
  <c r="I354" i="9"/>
  <c r="P354" i="9"/>
  <c r="J354" i="9"/>
  <c r="L354" i="9"/>
  <c r="Q354" i="9"/>
  <c r="R354" i="9"/>
  <c r="C355" i="9"/>
  <c r="D355" i="9"/>
  <c r="E355" i="9"/>
  <c r="F355" i="9"/>
  <c r="G355" i="9"/>
  <c r="H355" i="9"/>
  <c r="I355" i="9"/>
  <c r="J355" i="9"/>
  <c r="Q355" i="9"/>
  <c r="R355" i="9"/>
  <c r="L355" i="9"/>
  <c r="P355" i="9"/>
  <c r="C356" i="9"/>
  <c r="D356" i="9"/>
  <c r="E356" i="9"/>
  <c r="F356" i="9"/>
  <c r="G356" i="9"/>
  <c r="H356" i="9"/>
  <c r="I356" i="9"/>
  <c r="P356" i="9"/>
  <c r="J356" i="9"/>
  <c r="Q356" i="9"/>
  <c r="L356" i="9"/>
  <c r="R356" i="9"/>
  <c r="C357" i="9"/>
  <c r="D357" i="9"/>
  <c r="E357" i="9"/>
  <c r="F357" i="9"/>
  <c r="G357" i="9"/>
  <c r="H357" i="9"/>
  <c r="I357" i="9"/>
  <c r="J357" i="9"/>
  <c r="Q357" i="9"/>
  <c r="L357" i="9"/>
  <c r="P357" i="9"/>
  <c r="R357" i="9"/>
  <c r="C358" i="9"/>
  <c r="D358" i="9"/>
  <c r="E358" i="9"/>
  <c r="F358" i="9"/>
  <c r="G358" i="9"/>
  <c r="H358" i="9"/>
  <c r="I358" i="9"/>
  <c r="P358" i="9"/>
  <c r="J358" i="9"/>
  <c r="L358" i="9"/>
  <c r="R358" i="9"/>
  <c r="C359" i="9"/>
  <c r="D359" i="9"/>
  <c r="E359" i="9"/>
  <c r="F359" i="9"/>
  <c r="G359" i="9"/>
  <c r="H359" i="9"/>
  <c r="I359" i="9"/>
  <c r="P359" i="9"/>
  <c r="J359" i="9"/>
  <c r="Q359" i="9"/>
  <c r="L359" i="9"/>
  <c r="R359" i="9"/>
  <c r="C360" i="9"/>
  <c r="D360" i="9"/>
  <c r="E360" i="9"/>
  <c r="F360" i="9"/>
  <c r="G360" i="9"/>
  <c r="H360" i="9"/>
  <c r="I360" i="9"/>
  <c r="P360" i="9"/>
  <c r="J360" i="9"/>
  <c r="Q360" i="9"/>
  <c r="L360" i="9"/>
  <c r="R360" i="9"/>
  <c r="C361" i="9"/>
  <c r="D361" i="9"/>
  <c r="E361" i="9"/>
  <c r="F361" i="9"/>
  <c r="G361" i="9"/>
  <c r="H361" i="9"/>
  <c r="I361" i="9"/>
  <c r="J361" i="9"/>
  <c r="Q361" i="9"/>
  <c r="R361" i="9"/>
  <c r="L361" i="9"/>
  <c r="P361" i="9"/>
  <c r="C362" i="9"/>
  <c r="D362" i="9"/>
  <c r="E362" i="9"/>
  <c r="F362" i="9"/>
  <c r="G362" i="9"/>
  <c r="H362" i="9"/>
  <c r="I362" i="9"/>
  <c r="J362" i="9"/>
  <c r="R362" i="9"/>
  <c r="L362" i="9"/>
  <c r="P362" i="9"/>
  <c r="Q362" i="9"/>
  <c r="C363" i="9"/>
  <c r="D363" i="9"/>
  <c r="E363" i="9"/>
  <c r="F363" i="9"/>
  <c r="G363" i="9"/>
  <c r="H363" i="9"/>
  <c r="I363" i="9"/>
  <c r="P363" i="9"/>
  <c r="J363" i="9"/>
  <c r="Q363" i="9"/>
  <c r="L363" i="9"/>
  <c r="R363" i="9"/>
  <c r="C364" i="9"/>
  <c r="D364" i="9"/>
  <c r="E364" i="9"/>
  <c r="F364" i="9"/>
  <c r="G364" i="9"/>
  <c r="H364" i="9"/>
  <c r="I364" i="9"/>
  <c r="P364" i="9"/>
  <c r="J364" i="9"/>
  <c r="L364" i="9"/>
  <c r="R364" i="9"/>
  <c r="C365" i="9"/>
  <c r="D365" i="9"/>
  <c r="E365" i="9"/>
  <c r="F365" i="9"/>
  <c r="G365" i="9"/>
  <c r="H365" i="9"/>
  <c r="I365" i="9"/>
  <c r="P365" i="9"/>
  <c r="J365" i="9"/>
  <c r="Q365" i="9"/>
  <c r="L365" i="9"/>
  <c r="R365" i="9"/>
  <c r="C366" i="9"/>
  <c r="D366" i="9"/>
  <c r="E366" i="9"/>
  <c r="F366" i="9"/>
  <c r="G366" i="9"/>
  <c r="H366" i="9"/>
  <c r="I366" i="9"/>
  <c r="J366" i="9"/>
  <c r="L366" i="9"/>
  <c r="N366" i="9"/>
  <c r="P366" i="9"/>
  <c r="Q366" i="9"/>
  <c r="R366" i="9"/>
  <c r="C367" i="9"/>
  <c r="D367" i="9"/>
  <c r="E367" i="9"/>
  <c r="F367" i="9"/>
  <c r="G367" i="9"/>
  <c r="H367" i="9"/>
  <c r="I367" i="9"/>
  <c r="J367" i="9"/>
  <c r="Q367" i="9"/>
  <c r="R367" i="9"/>
  <c r="L367" i="9"/>
  <c r="P367" i="9"/>
  <c r="C368" i="9"/>
  <c r="D368" i="9"/>
  <c r="E368" i="9"/>
  <c r="F368" i="9"/>
  <c r="G368" i="9"/>
  <c r="H368" i="9"/>
  <c r="I368" i="9"/>
  <c r="J368" i="9"/>
  <c r="Q368" i="9"/>
  <c r="L368" i="9"/>
  <c r="P368" i="9"/>
  <c r="R368" i="9"/>
  <c r="C369" i="9"/>
  <c r="D369" i="9"/>
  <c r="E369" i="9"/>
  <c r="F369" i="9"/>
  <c r="G369" i="9"/>
  <c r="H369" i="9"/>
  <c r="I369" i="9"/>
  <c r="P369" i="9"/>
  <c r="J369" i="9"/>
  <c r="Q369" i="9"/>
  <c r="L369" i="9"/>
  <c r="R369" i="9"/>
  <c r="C370" i="9"/>
  <c r="D370" i="9"/>
  <c r="E370" i="9"/>
  <c r="F370" i="9"/>
  <c r="G370" i="9"/>
  <c r="H370" i="9"/>
  <c r="I370" i="9"/>
  <c r="P370" i="9"/>
  <c r="J370" i="9"/>
  <c r="L370" i="9"/>
  <c r="R370" i="9"/>
  <c r="C371" i="9"/>
  <c r="D371" i="9"/>
  <c r="E371" i="9"/>
  <c r="F371" i="9"/>
  <c r="G371" i="9"/>
  <c r="H371" i="9"/>
  <c r="I371" i="9"/>
  <c r="P371" i="9"/>
  <c r="J371" i="9"/>
  <c r="Q371" i="9"/>
  <c r="L371" i="9"/>
  <c r="R371" i="9"/>
  <c r="C372" i="9"/>
  <c r="D372" i="9"/>
  <c r="E372" i="9"/>
  <c r="F372" i="9"/>
  <c r="G372" i="9"/>
  <c r="H372" i="9"/>
  <c r="I372" i="9"/>
  <c r="P372" i="9"/>
  <c r="J372" i="9"/>
  <c r="Q372" i="9"/>
  <c r="L372" i="9"/>
  <c r="R372" i="9"/>
  <c r="C373" i="9"/>
  <c r="D373" i="9"/>
  <c r="E373" i="9"/>
  <c r="F373" i="9"/>
  <c r="G373" i="9"/>
  <c r="H373" i="9"/>
  <c r="I373" i="9"/>
  <c r="J373" i="9"/>
  <c r="Q373" i="9"/>
  <c r="R373" i="9"/>
  <c r="L373" i="9"/>
  <c r="P373" i="9"/>
  <c r="C374" i="9"/>
  <c r="D374" i="9"/>
  <c r="E374" i="9"/>
  <c r="F374" i="9"/>
  <c r="G374" i="9"/>
  <c r="H374" i="9"/>
  <c r="I374" i="9"/>
  <c r="J374" i="9"/>
  <c r="R374" i="9"/>
  <c r="L374" i="9"/>
  <c r="P374" i="9"/>
  <c r="Q374" i="9"/>
  <c r="C375" i="9"/>
  <c r="D375" i="9"/>
  <c r="E375" i="9"/>
  <c r="F375" i="9"/>
  <c r="G375" i="9"/>
  <c r="H375" i="9"/>
  <c r="I375" i="9"/>
  <c r="P375" i="9"/>
  <c r="J375" i="9"/>
  <c r="Q375" i="9"/>
  <c r="L375" i="9"/>
  <c r="R375" i="9"/>
  <c r="C376" i="9"/>
  <c r="D376" i="9"/>
  <c r="E376" i="9"/>
  <c r="F376" i="9"/>
  <c r="G376" i="9"/>
  <c r="H376" i="9"/>
  <c r="I376" i="9"/>
  <c r="P376" i="9"/>
  <c r="J376" i="9"/>
  <c r="L376" i="9"/>
  <c r="R376" i="9"/>
  <c r="C377" i="9"/>
  <c r="D377" i="9"/>
  <c r="E377" i="9"/>
  <c r="F377" i="9"/>
  <c r="G377" i="9"/>
  <c r="H377" i="9"/>
  <c r="I377" i="9"/>
  <c r="J377" i="9"/>
  <c r="Q377" i="9"/>
  <c r="L377" i="9"/>
  <c r="P377" i="9"/>
  <c r="R377" i="9"/>
  <c r="C378" i="9"/>
  <c r="D378" i="9"/>
  <c r="E378" i="9"/>
  <c r="F378" i="9"/>
  <c r="G378" i="9"/>
  <c r="H378" i="9"/>
  <c r="I378" i="9"/>
  <c r="J378" i="9"/>
  <c r="N378" i="9"/>
  <c r="L378" i="9"/>
  <c r="P378" i="9"/>
  <c r="Q378" i="9"/>
  <c r="R378" i="9"/>
  <c r="C379" i="9"/>
  <c r="D379" i="9"/>
  <c r="E379" i="9"/>
  <c r="F379" i="9"/>
  <c r="G379" i="9"/>
  <c r="H379" i="9"/>
  <c r="I379" i="9"/>
  <c r="J379" i="9"/>
  <c r="Q379" i="9"/>
  <c r="R379" i="9"/>
  <c r="L379" i="9"/>
  <c r="P379" i="9"/>
  <c r="C380" i="9"/>
  <c r="D380" i="9"/>
  <c r="E380" i="9"/>
  <c r="F380" i="9"/>
  <c r="G380" i="9"/>
  <c r="H380" i="9"/>
  <c r="I380" i="9"/>
  <c r="P380" i="9"/>
  <c r="J380" i="9"/>
  <c r="Q380" i="9"/>
  <c r="L380" i="9"/>
  <c r="R380" i="9"/>
  <c r="C381" i="9"/>
  <c r="D381" i="9"/>
  <c r="E381" i="9"/>
  <c r="F381" i="9"/>
  <c r="G381" i="9"/>
  <c r="H381" i="9"/>
  <c r="I381" i="9"/>
  <c r="P381" i="9"/>
  <c r="J381" i="9"/>
  <c r="Q381" i="9"/>
  <c r="L381" i="9"/>
  <c r="R381" i="9"/>
  <c r="C382" i="9"/>
  <c r="D382" i="9"/>
  <c r="E382" i="9"/>
  <c r="F382" i="9"/>
  <c r="G382" i="9"/>
  <c r="H382" i="9"/>
  <c r="I382" i="9"/>
  <c r="P382" i="9"/>
  <c r="J382" i="9"/>
  <c r="L382" i="9"/>
  <c r="R382" i="9"/>
  <c r="C383" i="9"/>
  <c r="D383" i="9"/>
  <c r="E383" i="9"/>
  <c r="F383" i="9"/>
  <c r="G383" i="9"/>
  <c r="H383" i="9"/>
  <c r="I383" i="9"/>
  <c r="J383" i="9"/>
  <c r="Q383" i="9"/>
  <c r="L383" i="9"/>
  <c r="P383" i="9"/>
  <c r="R383" i="9"/>
  <c r="C384" i="9"/>
  <c r="D384" i="9"/>
  <c r="E384" i="9"/>
  <c r="F384" i="9"/>
  <c r="G384" i="9"/>
  <c r="H384" i="9"/>
  <c r="I384" i="9"/>
  <c r="P384" i="9"/>
  <c r="J384" i="9"/>
  <c r="Q384" i="9"/>
  <c r="L384" i="9"/>
  <c r="R384" i="9"/>
  <c r="C385" i="9"/>
  <c r="D385" i="9"/>
  <c r="E385" i="9"/>
  <c r="F385" i="9"/>
  <c r="G385" i="9"/>
  <c r="H385" i="9"/>
  <c r="I385" i="9"/>
  <c r="J385" i="9"/>
  <c r="Q385" i="9"/>
  <c r="R385" i="9"/>
  <c r="L385" i="9"/>
  <c r="P385" i="9"/>
  <c r="C386" i="9"/>
  <c r="D386" i="9"/>
  <c r="E386" i="9"/>
  <c r="F386" i="9"/>
  <c r="G386" i="9"/>
  <c r="H386" i="9"/>
  <c r="I386" i="9"/>
  <c r="J386" i="9"/>
  <c r="R386" i="9"/>
  <c r="L386" i="9"/>
  <c r="P386" i="9"/>
  <c r="Q386" i="9"/>
  <c r="C387" i="9"/>
  <c r="D387" i="9"/>
  <c r="E387" i="9"/>
  <c r="F387" i="9"/>
  <c r="G387" i="9"/>
  <c r="H387" i="9"/>
  <c r="I387" i="9"/>
  <c r="P387" i="9"/>
  <c r="J387" i="9"/>
  <c r="Q387" i="9"/>
  <c r="L387" i="9"/>
  <c r="R387" i="9"/>
  <c r="C388" i="9"/>
  <c r="D388" i="9"/>
  <c r="E388" i="9"/>
  <c r="F388" i="9"/>
  <c r="G388" i="9"/>
  <c r="H388" i="9"/>
  <c r="I388" i="9"/>
  <c r="P388" i="9"/>
  <c r="J388" i="9"/>
  <c r="L388" i="9"/>
  <c r="R388" i="9"/>
  <c r="C389" i="9"/>
  <c r="D389" i="9"/>
  <c r="E389" i="9"/>
  <c r="F389" i="9"/>
  <c r="G389" i="9"/>
  <c r="H389" i="9"/>
  <c r="I389" i="9"/>
  <c r="J389" i="9"/>
  <c r="Q389" i="9"/>
  <c r="L389" i="9"/>
  <c r="P389" i="9"/>
  <c r="R389" i="9"/>
  <c r="C390" i="9"/>
  <c r="D390" i="9"/>
  <c r="E390" i="9"/>
  <c r="F390" i="9"/>
  <c r="G390" i="9"/>
  <c r="H390" i="9"/>
  <c r="I390" i="9"/>
  <c r="P390" i="9"/>
  <c r="J390" i="9"/>
  <c r="L390" i="9"/>
  <c r="Q390" i="9"/>
  <c r="R390" i="9"/>
  <c r="C391" i="9"/>
  <c r="D391" i="9"/>
  <c r="E391" i="9"/>
  <c r="F391" i="9"/>
  <c r="G391" i="9"/>
  <c r="H391" i="9"/>
  <c r="I391" i="9"/>
  <c r="J391" i="9"/>
  <c r="Q391" i="9"/>
  <c r="R391" i="9"/>
  <c r="L391" i="9"/>
  <c r="P391" i="9"/>
  <c r="C392" i="9"/>
  <c r="D392" i="9"/>
  <c r="E392" i="9"/>
  <c r="F392" i="9"/>
  <c r="G392" i="9"/>
  <c r="H392" i="9"/>
  <c r="I392" i="9"/>
  <c r="P392" i="9"/>
  <c r="J392" i="9"/>
  <c r="Q392" i="9"/>
  <c r="L392" i="9"/>
  <c r="R392" i="9"/>
  <c r="C393" i="9"/>
  <c r="D393" i="9"/>
  <c r="E393" i="9"/>
  <c r="F393" i="9"/>
  <c r="G393" i="9"/>
  <c r="H393" i="9"/>
  <c r="I393" i="9"/>
  <c r="P393" i="9"/>
  <c r="J393" i="9"/>
  <c r="Q393" i="9"/>
  <c r="L393" i="9"/>
  <c r="R393" i="9"/>
  <c r="C394" i="9"/>
  <c r="D394" i="9"/>
  <c r="E394" i="9"/>
  <c r="F394" i="9"/>
  <c r="G394" i="9"/>
  <c r="H394" i="9"/>
  <c r="I394" i="9"/>
  <c r="J394" i="9"/>
  <c r="L394" i="9"/>
  <c r="P394" i="9"/>
  <c r="R394" i="9"/>
  <c r="C395" i="9"/>
  <c r="D395" i="9"/>
  <c r="E395" i="9"/>
  <c r="F395" i="9"/>
  <c r="G395" i="9"/>
  <c r="H395" i="9"/>
  <c r="I395" i="9"/>
  <c r="P395" i="9"/>
  <c r="J395" i="9"/>
  <c r="Q395" i="9"/>
  <c r="L395" i="9"/>
  <c r="R395" i="9"/>
  <c r="C396" i="9"/>
  <c r="D396" i="9"/>
  <c r="E396" i="9"/>
  <c r="F396" i="9"/>
  <c r="G396" i="9"/>
  <c r="H396" i="9"/>
  <c r="I396" i="9"/>
  <c r="P396" i="9"/>
  <c r="J396" i="9"/>
  <c r="Q396" i="9"/>
  <c r="L396" i="9"/>
  <c r="R396" i="9"/>
  <c r="C397" i="9"/>
  <c r="D397" i="9"/>
  <c r="E397" i="9"/>
  <c r="F397" i="9"/>
  <c r="G397" i="9"/>
  <c r="H397" i="9"/>
  <c r="I397" i="9"/>
  <c r="J397" i="9"/>
  <c r="Q397" i="9"/>
  <c r="R397" i="9"/>
  <c r="L397" i="9"/>
  <c r="P397" i="9"/>
  <c r="C398" i="9"/>
  <c r="D398" i="9"/>
  <c r="E398" i="9"/>
  <c r="F398" i="9"/>
  <c r="G398" i="9"/>
  <c r="H398" i="9"/>
  <c r="I398" i="9"/>
  <c r="J398" i="9"/>
  <c r="R398" i="9"/>
  <c r="L398" i="9"/>
  <c r="P398" i="9"/>
  <c r="Q398" i="9"/>
  <c r="C399" i="9"/>
  <c r="D399" i="9"/>
  <c r="E399" i="9"/>
  <c r="F399" i="9"/>
  <c r="G399" i="9"/>
  <c r="H399" i="9"/>
  <c r="I399" i="9"/>
  <c r="P399" i="9"/>
  <c r="J399" i="9"/>
  <c r="Q399" i="9"/>
  <c r="L399" i="9"/>
  <c r="R399" i="9"/>
  <c r="C400" i="9"/>
  <c r="D400" i="9"/>
  <c r="E400" i="9"/>
  <c r="F400" i="9"/>
  <c r="G400" i="9"/>
  <c r="H400" i="9"/>
  <c r="I400" i="9"/>
  <c r="J400" i="9"/>
  <c r="L400" i="9"/>
  <c r="P400" i="9"/>
  <c r="R400" i="9"/>
  <c r="C401" i="9"/>
  <c r="D401" i="9"/>
  <c r="E401" i="9"/>
  <c r="F401" i="9"/>
  <c r="G401" i="9"/>
  <c r="H401" i="9"/>
  <c r="I401" i="9"/>
  <c r="P401" i="9"/>
  <c r="J401" i="9"/>
  <c r="Q401" i="9"/>
  <c r="R401" i="9"/>
  <c r="L401" i="9"/>
  <c r="N401" i="9"/>
  <c r="C402" i="9"/>
  <c r="D402" i="9"/>
  <c r="E402" i="9"/>
  <c r="F402" i="9"/>
  <c r="G402" i="9"/>
  <c r="H402" i="9"/>
  <c r="I402" i="9"/>
  <c r="J402" i="9"/>
  <c r="R402" i="9"/>
  <c r="L402" i="9"/>
  <c r="P402" i="9"/>
  <c r="Q402" i="9"/>
  <c r="C403" i="9"/>
  <c r="D403" i="9"/>
  <c r="E403" i="9"/>
  <c r="F403" i="9"/>
  <c r="G403" i="9"/>
  <c r="H403" i="9"/>
  <c r="I403" i="9"/>
  <c r="P403" i="9"/>
  <c r="J403" i="9"/>
  <c r="L403" i="9"/>
  <c r="R403" i="9"/>
  <c r="C404" i="9"/>
  <c r="D404" i="9"/>
  <c r="E404" i="9"/>
  <c r="F404" i="9"/>
  <c r="G404" i="9"/>
  <c r="H404" i="9"/>
  <c r="I404" i="9"/>
  <c r="J404" i="9"/>
  <c r="Q404" i="9"/>
  <c r="R404" i="9"/>
  <c r="L404" i="9"/>
  <c r="P404" i="9"/>
  <c r="C405" i="9"/>
  <c r="D405" i="9"/>
  <c r="E405" i="9"/>
  <c r="F405" i="9"/>
  <c r="G405" i="9"/>
  <c r="H405" i="9"/>
  <c r="I405" i="9"/>
  <c r="J405" i="9"/>
  <c r="R405" i="9"/>
  <c r="L405" i="9"/>
  <c r="P405" i="9"/>
  <c r="C406" i="9"/>
  <c r="D406" i="9"/>
  <c r="E406" i="9"/>
  <c r="F406" i="9"/>
  <c r="G406" i="9"/>
  <c r="H406" i="9"/>
  <c r="I406" i="9"/>
  <c r="J406" i="9"/>
  <c r="R406" i="9"/>
  <c r="L406" i="9"/>
  <c r="P406" i="9"/>
  <c r="Q406" i="9"/>
  <c r="C407" i="9"/>
  <c r="D407" i="9"/>
  <c r="E407" i="9"/>
  <c r="F407" i="9"/>
  <c r="G407" i="9"/>
  <c r="H407" i="9"/>
  <c r="I407" i="9"/>
  <c r="J407" i="9"/>
  <c r="Q407" i="9"/>
  <c r="L407" i="9"/>
  <c r="P407" i="9"/>
  <c r="C408" i="9"/>
  <c r="D408" i="9"/>
  <c r="E408" i="9"/>
  <c r="F408" i="9"/>
  <c r="G408" i="9"/>
  <c r="H408" i="9"/>
  <c r="I408" i="9"/>
  <c r="P408" i="9"/>
  <c r="J408" i="9"/>
  <c r="N408" i="9"/>
  <c r="L408" i="9"/>
  <c r="R408" i="9"/>
  <c r="C409" i="9"/>
  <c r="D409" i="9"/>
  <c r="E409" i="9"/>
  <c r="F409" i="9"/>
  <c r="G409" i="9"/>
  <c r="H409" i="9"/>
  <c r="I409" i="9"/>
  <c r="J409" i="9"/>
  <c r="Q409" i="9"/>
  <c r="L409" i="9"/>
  <c r="P409" i="9"/>
  <c r="R409" i="9"/>
  <c r="C410" i="9"/>
  <c r="D410" i="9"/>
  <c r="E410" i="9"/>
  <c r="F410" i="9"/>
  <c r="G410" i="9"/>
  <c r="H410" i="9"/>
  <c r="I410" i="9"/>
  <c r="P410" i="9"/>
  <c r="J410" i="9"/>
  <c r="L410" i="9"/>
  <c r="R410" i="9"/>
  <c r="C411" i="9"/>
  <c r="D411" i="9"/>
  <c r="E411" i="9"/>
  <c r="F411" i="9"/>
  <c r="G411" i="9"/>
  <c r="H411" i="9"/>
  <c r="I411" i="9"/>
  <c r="J411" i="9"/>
  <c r="Q411" i="9"/>
  <c r="R411" i="9"/>
  <c r="L411" i="9"/>
  <c r="P411" i="9"/>
  <c r="C412" i="9"/>
  <c r="D412" i="9"/>
  <c r="E412" i="9"/>
  <c r="F412" i="9"/>
  <c r="G412" i="9"/>
  <c r="H412" i="9"/>
  <c r="I412" i="9"/>
  <c r="J412" i="9"/>
  <c r="R412" i="9"/>
  <c r="L412" i="9"/>
  <c r="P412" i="9"/>
  <c r="Q412" i="9"/>
  <c r="C413" i="9"/>
  <c r="D413" i="9"/>
  <c r="E413" i="9"/>
  <c r="F413" i="9"/>
  <c r="G413" i="9"/>
  <c r="H413" i="9"/>
  <c r="I413" i="9"/>
  <c r="J413" i="9"/>
  <c r="Q413" i="9"/>
  <c r="R413" i="9"/>
  <c r="L413" i="9"/>
  <c r="P413" i="9"/>
  <c r="C414" i="9"/>
  <c r="D414" i="9"/>
  <c r="E414" i="9"/>
  <c r="F414" i="9"/>
  <c r="G414" i="9"/>
  <c r="H414" i="9"/>
  <c r="I414" i="9"/>
  <c r="P414" i="9"/>
  <c r="J414" i="9"/>
  <c r="L414" i="9"/>
  <c r="R414" i="9"/>
  <c r="C415" i="9"/>
  <c r="D415" i="9"/>
  <c r="E415" i="9"/>
  <c r="F415" i="9"/>
  <c r="G415" i="9"/>
  <c r="H415" i="9"/>
  <c r="I415" i="9"/>
  <c r="P415" i="9"/>
  <c r="J415" i="9"/>
  <c r="Q415" i="9"/>
  <c r="L415" i="9"/>
  <c r="R415" i="9"/>
  <c r="C416" i="9"/>
  <c r="D416" i="9"/>
  <c r="E416" i="9"/>
  <c r="F416" i="9"/>
  <c r="G416" i="9"/>
  <c r="H416" i="9"/>
  <c r="I416" i="9"/>
  <c r="P416" i="9"/>
  <c r="J416" i="9"/>
  <c r="Q416" i="9"/>
  <c r="L416" i="9"/>
  <c r="R416" i="9"/>
  <c r="C417" i="9"/>
  <c r="D417" i="9"/>
  <c r="E417" i="9"/>
  <c r="F417" i="9"/>
  <c r="G417" i="9"/>
  <c r="H417" i="9"/>
  <c r="I417" i="9"/>
  <c r="J417" i="9"/>
  <c r="Q417" i="9"/>
  <c r="R417" i="9"/>
  <c r="L417" i="9"/>
  <c r="P417" i="9"/>
  <c r="C418" i="9"/>
  <c r="D418" i="9"/>
  <c r="E418" i="9"/>
  <c r="F418" i="9"/>
  <c r="G418" i="9"/>
  <c r="H418" i="9"/>
  <c r="I418" i="9"/>
  <c r="P418" i="9"/>
  <c r="J418" i="9"/>
  <c r="Q418" i="9"/>
  <c r="R418" i="9"/>
  <c r="L418" i="9"/>
  <c r="C419" i="9"/>
  <c r="D419" i="9"/>
  <c r="E419" i="9"/>
  <c r="F419" i="9"/>
  <c r="G419" i="9"/>
  <c r="H419" i="9"/>
  <c r="I419" i="9"/>
  <c r="P419" i="9"/>
  <c r="J419" i="9"/>
  <c r="Q419" i="9"/>
  <c r="L419" i="9"/>
  <c r="C420" i="9"/>
  <c r="D420" i="9"/>
  <c r="E420" i="9"/>
  <c r="F420" i="9"/>
  <c r="G420" i="9"/>
  <c r="H420" i="9"/>
  <c r="I420" i="9"/>
  <c r="P420" i="9"/>
  <c r="J420" i="9"/>
  <c r="L420" i="9"/>
  <c r="R420" i="9"/>
  <c r="C421" i="9"/>
  <c r="D421" i="9"/>
  <c r="E421" i="9"/>
  <c r="F421" i="9"/>
  <c r="G421" i="9"/>
  <c r="H421" i="9"/>
  <c r="I421" i="9"/>
  <c r="N421" i="9"/>
  <c r="S421" i="9"/>
  <c r="J421" i="9"/>
  <c r="Q421" i="9"/>
  <c r="L421" i="9"/>
  <c r="P421" i="9"/>
  <c r="R421" i="9"/>
  <c r="C422" i="9"/>
  <c r="D422" i="9"/>
  <c r="E422" i="9"/>
  <c r="F422" i="9"/>
  <c r="G422" i="9"/>
  <c r="H422" i="9"/>
  <c r="I422" i="9"/>
  <c r="J422" i="9"/>
  <c r="Q422" i="9"/>
  <c r="R422" i="9"/>
  <c r="L422" i="9"/>
  <c r="P422" i="9"/>
  <c r="C423" i="9"/>
  <c r="D423" i="9"/>
  <c r="E423" i="9"/>
  <c r="F423" i="9"/>
  <c r="G423" i="9"/>
  <c r="H423" i="9"/>
  <c r="I423" i="9"/>
  <c r="P423" i="9"/>
  <c r="J423" i="9"/>
  <c r="Q423" i="9"/>
  <c r="R423" i="9"/>
  <c r="L423" i="9"/>
  <c r="C424" i="9"/>
  <c r="D424" i="9"/>
  <c r="E424" i="9"/>
  <c r="F424" i="9"/>
  <c r="G424" i="9"/>
  <c r="H424" i="9"/>
  <c r="I424" i="9"/>
  <c r="J424" i="9"/>
  <c r="R424" i="9"/>
  <c r="L424" i="9"/>
  <c r="Q424" i="9"/>
  <c r="C425" i="9"/>
  <c r="D425" i="9"/>
  <c r="E425" i="9"/>
  <c r="F425" i="9"/>
  <c r="G425" i="9"/>
  <c r="H425" i="9"/>
  <c r="I425" i="9"/>
  <c r="P425" i="9"/>
  <c r="J425" i="9"/>
  <c r="Q425" i="9"/>
  <c r="L425" i="9"/>
  <c r="R425" i="9"/>
  <c r="C426" i="9"/>
  <c r="D426" i="9"/>
  <c r="E426" i="9"/>
  <c r="F426" i="9"/>
  <c r="G426" i="9"/>
  <c r="H426" i="9"/>
  <c r="I426" i="9"/>
  <c r="P426" i="9"/>
  <c r="J426" i="9"/>
  <c r="N426" i="9"/>
  <c r="L426" i="9"/>
  <c r="R426" i="9"/>
  <c r="C427" i="9"/>
  <c r="D427" i="9"/>
  <c r="E427" i="9"/>
  <c r="F427" i="9"/>
  <c r="G427" i="9"/>
  <c r="H427" i="9"/>
  <c r="I427" i="9"/>
  <c r="J427" i="9"/>
  <c r="Q427" i="9"/>
  <c r="L427" i="9"/>
  <c r="P427" i="9"/>
  <c r="R427" i="9"/>
  <c r="C428" i="9"/>
  <c r="D428" i="9"/>
  <c r="E428" i="9"/>
  <c r="F428" i="9"/>
  <c r="G428" i="9"/>
  <c r="H428" i="9"/>
  <c r="I428" i="9"/>
  <c r="J428" i="9"/>
  <c r="Q428" i="9"/>
  <c r="R428" i="9"/>
  <c r="L428" i="9"/>
  <c r="P428" i="9"/>
  <c r="C429" i="9"/>
  <c r="D429" i="9"/>
  <c r="E429" i="9"/>
  <c r="F429" i="9"/>
  <c r="G429" i="9"/>
  <c r="H429" i="9"/>
  <c r="I429" i="9"/>
  <c r="J429" i="9"/>
  <c r="Q429" i="9"/>
  <c r="R429" i="9"/>
  <c r="L429" i="9"/>
  <c r="P429" i="9"/>
  <c r="C430" i="9"/>
  <c r="D430" i="9"/>
  <c r="E430" i="9"/>
  <c r="F430" i="9"/>
  <c r="G430" i="9"/>
  <c r="H430" i="9"/>
  <c r="I430" i="9"/>
  <c r="P430" i="9"/>
  <c r="J430" i="9"/>
  <c r="R430" i="9"/>
  <c r="L430" i="9"/>
  <c r="Q430" i="9"/>
  <c r="C431" i="9"/>
  <c r="D431" i="9"/>
  <c r="E431" i="9"/>
  <c r="F431" i="9"/>
  <c r="G431" i="9"/>
  <c r="H431" i="9"/>
  <c r="I431" i="9"/>
  <c r="J431" i="9"/>
  <c r="Q431" i="9"/>
  <c r="L431" i="9"/>
  <c r="P431" i="9"/>
  <c r="R431" i="9"/>
  <c r="C432" i="9"/>
  <c r="D432" i="9"/>
  <c r="E432" i="9"/>
  <c r="F432" i="9"/>
  <c r="G432" i="9"/>
  <c r="H432" i="9"/>
  <c r="I432" i="9"/>
  <c r="P432" i="9"/>
  <c r="J432" i="9"/>
  <c r="Q432" i="9"/>
  <c r="L432" i="9"/>
  <c r="R432" i="9"/>
  <c r="C433" i="9"/>
  <c r="D433" i="9"/>
  <c r="E433" i="9"/>
  <c r="F433" i="9"/>
  <c r="G433" i="9"/>
  <c r="H433" i="9"/>
  <c r="I433" i="9"/>
  <c r="P433" i="9"/>
  <c r="J433" i="9"/>
  <c r="Q433" i="9"/>
  <c r="L433" i="9"/>
  <c r="R433" i="9"/>
  <c r="C434" i="9"/>
  <c r="D434" i="9"/>
  <c r="E434" i="9"/>
  <c r="F434" i="9"/>
  <c r="G434" i="9"/>
  <c r="H434" i="9"/>
  <c r="I434" i="9"/>
  <c r="J434" i="9"/>
  <c r="Q434" i="9"/>
  <c r="R434" i="9"/>
  <c r="L434" i="9"/>
  <c r="P434" i="9"/>
  <c r="C435" i="9"/>
  <c r="D435" i="9"/>
  <c r="E435" i="9"/>
  <c r="F435" i="9"/>
  <c r="G435" i="9"/>
  <c r="H435" i="9"/>
  <c r="I435" i="9"/>
  <c r="J435" i="9"/>
  <c r="Q435" i="9"/>
  <c r="R435" i="9"/>
  <c r="L435" i="9"/>
  <c r="P435" i="9"/>
  <c r="C436" i="9"/>
  <c r="D436" i="9"/>
  <c r="E436" i="9"/>
  <c r="F436" i="9"/>
  <c r="G436" i="9"/>
  <c r="H436" i="9"/>
  <c r="I436" i="9"/>
  <c r="J436" i="9"/>
  <c r="R436" i="9"/>
  <c r="L436" i="9"/>
  <c r="P436" i="9"/>
  <c r="Q436" i="9"/>
  <c r="C437" i="9"/>
  <c r="D437" i="9"/>
  <c r="E437" i="9"/>
  <c r="F437" i="9"/>
  <c r="G437" i="9"/>
  <c r="H437" i="9"/>
  <c r="I437" i="9"/>
  <c r="J437" i="9"/>
  <c r="Q437" i="9"/>
  <c r="L437" i="9"/>
  <c r="P437" i="9"/>
  <c r="R437" i="9"/>
  <c r="C438" i="9"/>
  <c r="D438" i="9"/>
  <c r="E438" i="9"/>
  <c r="F438" i="9"/>
  <c r="G438" i="9"/>
  <c r="H438" i="9"/>
  <c r="I438" i="9"/>
  <c r="P438" i="9"/>
  <c r="J438" i="9"/>
  <c r="N438" i="9"/>
  <c r="L438" i="9"/>
  <c r="Q438" i="9"/>
  <c r="R438" i="9"/>
  <c r="C439" i="9"/>
  <c r="D439" i="9"/>
  <c r="E439" i="9"/>
  <c r="F439" i="9"/>
  <c r="G439" i="9"/>
  <c r="H439" i="9"/>
  <c r="I439" i="9"/>
  <c r="J439" i="9"/>
  <c r="R439" i="9"/>
  <c r="L439" i="9"/>
  <c r="P439" i="9"/>
  <c r="C440" i="9"/>
  <c r="D440" i="9"/>
  <c r="E440" i="9"/>
  <c r="F440" i="9"/>
  <c r="G440" i="9"/>
  <c r="H440" i="9"/>
  <c r="I440" i="9"/>
  <c r="P440" i="9"/>
  <c r="J440" i="9"/>
  <c r="Q440" i="9"/>
  <c r="L440" i="9"/>
  <c r="R440" i="9"/>
  <c r="C441" i="9"/>
  <c r="D441" i="9"/>
  <c r="E441" i="9"/>
  <c r="F441" i="9"/>
  <c r="G441" i="9"/>
  <c r="H441" i="9"/>
  <c r="I441" i="9"/>
  <c r="J441" i="9"/>
  <c r="Q441" i="9"/>
  <c r="R441" i="9"/>
  <c r="L441" i="9"/>
  <c r="P441" i="9"/>
  <c r="C442" i="9"/>
  <c r="D442" i="9"/>
  <c r="E442" i="9"/>
  <c r="F442" i="9"/>
  <c r="G442" i="9"/>
  <c r="H442" i="9"/>
  <c r="I442" i="9"/>
  <c r="J442" i="9"/>
  <c r="Q442" i="9"/>
  <c r="L442" i="9"/>
  <c r="P442" i="9"/>
  <c r="R442" i="9"/>
  <c r="C443" i="9"/>
  <c r="D443" i="9"/>
  <c r="E443" i="9"/>
  <c r="F443" i="9"/>
  <c r="G443" i="9"/>
  <c r="H443" i="9"/>
  <c r="I443" i="9"/>
  <c r="J443" i="9"/>
  <c r="Q443" i="9"/>
  <c r="R443" i="9"/>
  <c r="L443" i="9"/>
  <c r="P443" i="9"/>
  <c r="C444" i="9"/>
  <c r="D444" i="9"/>
  <c r="E444" i="9"/>
  <c r="F444" i="9"/>
  <c r="G444" i="9"/>
  <c r="H444" i="9"/>
  <c r="I444" i="9"/>
  <c r="P444" i="9"/>
  <c r="J444" i="9"/>
  <c r="Q444" i="9"/>
  <c r="R444" i="9"/>
  <c r="L444" i="9"/>
  <c r="C445" i="9"/>
  <c r="D445" i="9"/>
  <c r="E445" i="9"/>
  <c r="F445" i="9"/>
  <c r="G445" i="9"/>
  <c r="H445" i="9"/>
  <c r="I445" i="9"/>
  <c r="P445" i="9"/>
  <c r="J445" i="9"/>
  <c r="Q445" i="9"/>
  <c r="L445" i="9"/>
  <c r="R445" i="9"/>
  <c r="C446" i="9"/>
  <c r="D446" i="9"/>
  <c r="E446" i="9"/>
  <c r="F446" i="9"/>
  <c r="G446" i="9"/>
  <c r="H446" i="9"/>
  <c r="I446" i="9"/>
  <c r="P446" i="9"/>
  <c r="J446" i="9"/>
  <c r="Q446" i="9"/>
  <c r="L446" i="9"/>
  <c r="R446" i="9"/>
  <c r="C447" i="9"/>
  <c r="D447" i="9"/>
  <c r="E447" i="9"/>
  <c r="F447" i="9"/>
  <c r="G447" i="9"/>
  <c r="H447" i="9"/>
  <c r="I447" i="9"/>
  <c r="J447" i="9"/>
  <c r="Q447" i="9"/>
  <c r="R447" i="9"/>
  <c r="L447" i="9"/>
  <c r="P447" i="9"/>
  <c r="C448" i="9"/>
  <c r="D448" i="9"/>
  <c r="E448" i="9"/>
  <c r="F448" i="9"/>
  <c r="G448" i="9"/>
  <c r="H448" i="9"/>
  <c r="I448" i="9"/>
  <c r="J448" i="9"/>
  <c r="Q448" i="9"/>
  <c r="R448" i="9"/>
  <c r="L448" i="9"/>
  <c r="P448" i="9"/>
  <c r="C449" i="9"/>
  <c r="D449" i="9"/>
  <c r="E449" i="9"/>
  <c r="F449" i="9"/>
  <c r="G449" i="9"/>
  <c r="H449" i="9"/>
  <c r="I449" i="9"/>
  <c r="P449" i="9"/>
  <c r="J449" i="9"/>
  <c r="Q449" i="9"/>
  <c r="L449" i="9"/>
  <c r="R449" i="9"/>
  <c r="C450" i="9"/>
  <c r="D450" i="9"/>
  <c r="E450" i="9"/>
  <c r="F450" i="9"/>
  <c r="G450" i="9"/>
  <c r="H450" i="9"/>
  <c r="I450" i="9"/>
  <c r="J450" i="9"/>
  <c r="Q450" i="9"/>
  <c r="L450" i="9"/>
  <c r="P450" i="9"/>
  <c r="R450" i="9"/>
  <c r="C451" i="9"/>
  <c r="D451" i="9"/>
  <c r="E451" i="9"/>
  <c r="F451" i="9"/>
  <c r="G451" i="9"/>
  <c r="H451" i="9"/>
  <c r="I451" i="9"/>
  <c r="J451" i="9"/>
  <c r="Q451" i="9"/>
  <c r="L451" i="9"/>
  <c r="P451" i="9"/>
  <c r="C452" i="9"/>
  <c r="D452" i="9"/>
  <c r="E452" i="9"/>
  <c r="F452" i="9"/>
  <c r="G452" i="9"/>
  <c r="H452" i="9"/>
  <c r="I452" i="9"/>
  <c r="P452" i="9"/>
  <c r="J452" i="9"/>
  <c r="Q452" i="9"/>
  <c r="L452" i="9"/>
  <c r="R452" i="9"/>
  <c r="C453" i="9"/>
  <c r="D453" i="9"/>
  <c r="E453" i="9"/>
  <c r="F453" i="9"/>
  <c r="G453" i="9"/>
  <c r="H453" i="9"/>
  <c r="I453" i="9"/>
  <c r="J453" i="9"/>
  <c r="Q453" i="9"/>
  <c r="L453" i="9"/>
  <c r="P453" i="9"/>
  <c r="R453" i="9"/>
  <c r="C454" i="9"/>
  <c r="D454" i="9"/>
  <c r="E454" i="9"/>
  <c r="F454" i="9"/>
  <c r="G454" i="9"/>
  <c r="H454" i="9"/>
  <c r="I454" i="9"/>
  <c r="J454" i="9"/>
  <c r="Q454" i="9"/>
  <c r="R454" i="9"/>
  <c r="L454" i="9"/>
  <c r="P454" i="9"/>
  <c r="C455" i="9"/>
  <c r="D455" i="9"/>
  <c r="E455" i="9"/>
  <c r="F455" i="9"/>
  <c r="G455" i="9"/>
  <c r="H455" i="9"/>
  <c r="I455" i="9"/>
  <c r="J455" i="9"/>
  <c r="N455" i="9"/>
  <c r="L455" i="9"/>
  <c r="P455" i="9"/>
  <c r="R455" i="9"/>
  <c r="C456" i="9"/>
  <c r="D456" i="9"/>
  <c r="E456" i="9"/>
  <c r="F456" i="9"/>
  <c r="G456" i="9"/>
  <c r="H456" i="9"/>
  <c r="I456" i="9"/>
  <c r="P456" i="9"/>
  <c r="J456" i="9"/>
  <c r="L456" i="9"/>
  <c r="R456" i="9"/>
  <c r="C457" i="9"/>
  <c r="D457" i="9"/>
  <c r="E457" i="9"/>
  <c r="F457" i="9"/>
  <c r="G457" i="9"/>
  <c r="H457" i="9"/>
  <c r="I457" i="9"/>
  <c r="P457" i="9"/>
  <c r="J457" i="9"/>
  <c r="Q457" i="9"/>
  <c r="L457" i="9"/>
  <c r="R457" i="9"/>
  <c r="C458" i="9"/>
  <c r="D458" i="9"/>
  <c r="E458" i="9"/>
  <c r="F458" i="9"/>
  <c r="G458" i="9"/>
  <c r="H458" i="9"/>
  <c r="I458" i="9"/>
  <c r="P458" i="9"/>
  <c r="J458" i="9"/>
  <c r="Q458" i="9"/>
  <c r="L458" i="9"/>
  <c r="R458" i="9"/>
  <c r="C459" i="9"/>
  <c r="D459" i="9"/>
  <c r="E459" i="9"/>
  <c r="F459" i="9"/>
  <c r="G459" i="9"/>
  <c r="H459" i="9"/>
  <c r="I459" i="9"/>
  <c r="P459" i="9"/>
  <c r="J459" i="9"/>
  <c r="Q459" i="9"/>
  <c r="R459" i="9"/>
  <c r="L459" i="9"/>
  <c r="C460" i="9"/>
  <c r="D460" i="9"/>
  <c r="E460" i="9"/>
  <c r="F460" i="9"/>
  <c r="G460" i="9"/>
  <c r="H460" i="9"/>
  <c r="I460" i="9"/>
  <c r="J460" i="9"/>
  <c r="Q460" i="9"/>
  <c r="R460" i="9"/>
  <c r="L460" i="9"/>
  <c r="P460" i="9"/>
  <c r="C461" i="9"/>
  <c r="D461" i="9"/>
  <c r="E461" i="9"/>
  <c r="F461" i="9"/>
  <c r="G461" i="9"/>
  <c r="H461" i="9"/>
  <c r="I461" i="9"/>
  <c r="P461" i="9"/>
  <c r="J461" i="9"/>
  <c r="Q461" i="9"/>
  <c r="L461" i="9"/>
  <c r="R461" i="9"/>
  <c r="C462" i="9"/>
  <c r="D462" i="9"/>
  <c r="E462" i="9"/>
  <c r="F462" i="9"/>
  <c r="G462" i="9"/>
  <c r="H462" i="9"/>
  <c r="I462" i="9"/>
  <c r="J462" i="9"/>
  <c r="Q462" i="9"/>
  <c r="L462" i="9"/>
  <c r="N462" i="9"/>
  <c r="P462" i="9"/>
  <c r="R462" i="9"/>
  <c r="C463" i="9"/>
  <c r="D463" i="9"/>
  <c r="E463" i="9"/>
  <c r="F463" i="9"/>
  <c r="G463" i="9"/>
  <c r="H463" i="9"/>
  <c r="I463" i="9"/>
  <c r="J463" i="9"/>
  <c r="Q463" i="9"/>
  <c r="L463" i="9"/>
  <c r="P463" i="9"/>
  <c r="C464" i="9"/>
  <c r="D464" i="9"/>
  <c r="E464" i="9"/>
  <c r="F464" i="9"/>
  <c r="G464" i="9"/>
  <c r="H464" i="9"/>
  <c r="I464" i="9"/>
  <c r="P464" i="9"/>
  <c r="J464" i="9"/>
  <c r="Q464" i="9"/>
  <c r="L464" i="9"/>
  <c r="R464" i="9"/>
  <c r="C465" i="9"/>
  <c r="D465" i="9"/>
  <c r="E465" i="9"/>
  <c r="F465" i="9"/>
  <c r="G465" i="9"/>
  <c r="H465" i="9"/>
  <c r="I465" i="9"/>
  <c r="P465" i="9"/>
  <c r="J465" i="9"/>
  <c r="Q465" i="9"/>
  <c r="L465" i="9"/>
  <c r="R465" i="9"/>
  <c r="C466" i="9"/>
  <c r="D466" i="9"/>
  <c r="E466" i="9"/>
  <c r="F466" i="9"/>
  <c r="G466" i="9"/>
  <c r="H466" i="9"/>
  <c r="I466" i="9"/>
  <c r="J466" i="9"/>
  <c r="Q466" i="9"/>
  <c r="R466" i="9"/>
  <c r="L466" i="9"/>
  <c r="P466" i="9"/>
  <c r="C467" i="9"/>
  <c r="D467" i="9"/>
  <c r="E467" i="9"/>
  <c r="F467" i="9"/>
  <c r="G467" i="9"/>
  <c r="H467" i="9"/>
  <c r="I467" i="9"/>
  <c r="P467" i="9"/>
  <c r="J467" i="9"/>
  <c r="L467" i="9"/>
  <c r="R467" i="9"/>
  <c r="C468" i="9"/>
  <c r="D468" i="9"/>
  <c r="E468" i="9"/>
  <c r="F468" i="9"/>
  <c r="G468" i="9"/>
  <c r="H468" i="9"/>
  <c r="I468" i="9"/>
  <c r="J468" i="9"/>
  <c r="Q468" i="9"/>
  <c r="L468" i="9"/>
  <c r="P468" i="9"/>
  <c r="R468" i="9"/>
  <c r="C469" i="9"/>
  <c r="D469" i="9"/>
  <c r="E469" i="9"/>
  <c r="F469" i="9"/>
  <c r="G469" i="9"/>
  <c r="H469" i="9"/>
  <c r="I469" i="9"/>
  <c r="P469" i="9"/>
  <c r="J469" i="9"/>
  <c r="Q469" i="9"/>
  <c r="L469" i="9"/>
  <c r="R469" i="9"/>
  <c r="C470" i="9"/>
  <c r="D470" i="9"/>
  <c r="E470" i="9"/>
  <c r="F470" i="9"/>
  <c r="G470" i="9"/>
  <c r="H470" i="9"/>
  <c r="I470" i="9"/>
  <c r="P470" i="9"/>
  <c r="J470" i="9"/>
  <c r="Q470" i="9"/>
  <c r="L470" i="9"/>
  <c r="R470" i="9"/>
  <c r="C471" i="9"/>
  <c r="D471" i="9"/>
  <c r="E471" i="9"/>
  <c r="F471" i="9"/>
  <c r="G471" i="9"/>
  <c r="H471" i="9"/>
  <c r="I471" i="9"/>
  <c r="P471" i="9"/>
  <c r="J471" i="9"/>
  <c r="Q471" i="9"/>
  <c r="R471" i="9"/>
  <c r="L471" i="9"/>
  <c r="C472" i="9"/>
  <c r="D472" i="9"/>
  <c r="E472" i="9"/>
  <c r="F472" i="9"/>
  <c r="G472" i="9"/>
  <c r="H472" i="9"/>
  <c r="I472" i="9"/>
  <c r="J472" i="9"/>
  <c r="Q472" i="9"/>
  <c r="R472" i="9"/>
  <c r="L472" i="9"/>
  <c r="P472" i="9"/>
  <c r="C473" i="9"/>
  <c r="D473" i="9"/>
  <c r="E473" i="9"/>
  <c r="F473" i="9"/>
  <c r="G473" i="9"/>
  <c r="H473" i="9"/>
  <c r="I473" i="9"/>
  <c r="P473" i="9"/>
  <c r="J473" i="9"/>
  <c r="Q473" i="9"/>
  <c r="L473" i="9"/>
  <c r="R473" i="9"/>
  <c r="C474" i="9"/>
  <c r="D474" i="9"/>
  <c r="E474" i="9"/>
  <c r="F474" i="9"/>
  <c r="G474" i="9"/>
  <c r="H474" i="9"/>
  <c r="I474" i="9"/>
  <c r="J474" i="9"/>
  <c r="Q474" i="9"/>
  <c r="L474" i="9"/>
  <c r="N474" i="9"/>
  <c r="P474" i="9"/>
  <c r="R474" i="9"/>
  <c r="C475" i="9"/>
  <c r="D475" i="9"/>
  <c r="E475" i="9"/>
  <c r="F475" i="9"/>
  <c r="G475" i="9"/>
  <c r="H475" i="9"/>
  <c r="I475" i="9"/>
  <c r="J475" i="9"/>
  <c r="Q475" i="9"/>
  <c r="L475" i="9"/>
  <c r="P475" i="9"/>
  <c r="C476" i="9"/>
  <c r="D476" i="9"/>
  <c r="E476" i="9"/>
  <c r="F476" i="9"/>
  <c r="G476" i="9"/>
  <c r="H476" i="9"/>
  <c r="I476" i="9"/>
  <c r="P476" i="9"/>
  <c r="J476" i="9"/>
  <c r="Q476" i="9"/>
  <c r="L476" i="9"/>
  <c r="R476" i="9"/>
  <c r="C477" i="9"/>
  <c r="D477" i="9"/>
  <c r="E477" i="9"/>
  <c r="F477" i="9"/>
  <c r="G477" i="9"/>
  <c r="H477" i="9"/>
  <c r="I477" i="9"/>
  <c r="P477" i="9"/>
  <c r="J477" i="9"/>
  <c r="Q477" i="9"/>
  <c r="L477" i="9"/>
  <c r="R477" i="9"/>
  <c r="C478" i="9"/>
  <c r="D478" i="9"/>
  <c r="E478" i="9"/>
  <c r="F478" i="9"/>
  <c r="G478" i="9"/>
  <c r="H478" i="9"/>
  <c r="I478" i="9"/>
  <c r="J478" i="9"/>
  <c r="Q478" i="9"/>
  <c r="R478" i="9"/>
  <c r="L478" i="9"/>
  <c r="P478" i="9"/>
  <c r="C479" i="9"/>
  <c r="D479" i="9"/>
  <c r="E479" i="9"/>
  <c r="F479" i="9"/>
  <c r="G479" i="9"/>
  <c r="H479" i="9"/>
  <c r="I479" i="9"/>
  <c r="P479" i="9"/>
  <c r="J479" i="9"/>
  <c r="L479" i="9"/>
  <c r="R479" i="9"/>
  <c r="C480" i="9"/>
  <c r="D480" i="9"/>
  <c r="E480" i="9"/>
  <c r="F480" i="9"/>
  <c r="G480" i="9"/>
  <c r="H480" i="9"/>
  <c r="I480" i="9"/>
  <c r="J480" i="9"/>
  <c r="Q480" i="9"/>
  <c r="L480" i="9"/>
  <c r="P480" i="9"/>
  <c r="R480" i="9"/>
  <c r="C481" i="9"/>
  <c r="D481" i="9"/>
  <c r="E481" i="9"/>
  <c r="F481" i="9"/>
  <c r="G481" i="9"/>
  <c r="H481" i="9"/>
  <c r="I481" i="9"/>
  <c r="P481" i="9"/>
  <c r="J481" i="9"/>
  <c r="Q481" i="9"/>
  <c r="L481" i="9"/>
  <c r="R481" i="9"/>
  <c r="C482" i="9"/>
  <c r="D482" i="9"/>
  <c r="E482" i="9"/>
  <c r="F482" i="9"/>
  <c r="G482" i="9"/>
  <c r="H482" i="9"/>
  <c r="I482" i="9"/>
  <c r="P482" i="9"/>
  <c r="J482" i="9"/>
  <c r="Q482" i="9"/>
  <c r="L482" i="9"/>
  <c r="R482" i="9"/>
  <c r="C483" i="9"/>
  <c r="D483" i="9"/>
  <c r="E483" i="9"/>
  <c r="F483" i="9"/>
  <c r="G483" i="9"/>
  <c r="H483" i="9"/>
  <c r="I483" i="9"/>
  <c r="P483" i="9"/>
  <c r="J483" i="9"/>
  <c r="Q483" i="9"/>
  <c r="R483" i="9"/>
  <c r="L483" i="9"/>
  <c r="C484" i="9"/>
  <c r="D484" i="9"/>
  <c r="E484" i="9"/>
  <c r="F484" i="9"/>
  <c r="G484" i="9"/>
  <c r="H484" i="9"/>
  <c r="I484" i="9"/>
  <c r="J484" i="9"/>
  <c r="Q484" i="9"/>
  <c r="R484" i="9"/>
  <c r="L484" i="9"/>
  <c r="P484" i="9"/>
  <c r="C485" i="9"/>
  <c r="D485" i="9"/>
  <c r="E485" i="9"/>
  <c r="F485" i="9"/>
  <c r="G485" i="9"/>
  <c r="H485" i="9"/>
  <c r="I485" i="9"/>
  <c r="P485" i="9"/>
  <c r="J485" i="9"/>
  <c r="Q485" i="9"/>
  <c r="L485" i="9"/>
  <c r="R485" i="9"/>
  <c r="C486" i="9"/>
  <c r="D486" i="9"/>
  <c r="E486" i="9"/>
  <c r="F486" i="9"/>
  <c r="G486" i="9"/>
  <c r="H486" i="9"/>
  <c r="I486" i="9"/>
  <c r="J486" i="9"/>
  <c r="Q486" i="9"/>
  <c r="L486" i="9"/>
  <c r="N486" i="9"/>
  <c r="P486" i="9"/>
  <c r="R486" i="9"/>
  <c r="C487" i="9"/>
  <c r="D487" i="9"/>
  <c r="E487" i="9"/>
  <c r="F487" i="9"/>
  <c r="G487" i="9"/>
  <c r="H487" i="9"/>
  <c r="I487" i="9"/>
  <c r="J487" i="9"/>
  <c r="Q487" i="9"/>
  <c r="L487" i="9"/>
  <c r="P487" i="9"/>
  <c r="C488" i="9"/>
  <c r="D488" i="9"/>
  <c r="E488" i="9"/>
  <c r="F488" i="9"/>
  <c r="G488" i="9"/>
  <c r="H488" i="9"/>
  <c r="I488" i="9"/>
  <c r="P488" i="9"/>
  <c r="J488" i="9"/>
  <c r="Q488" i="9"/>
  <c r="L488" i="9"/>
  <c r="R488" i="9"/>
  <c r="C489" i="9"/>
  <c r="D489" i="9"/>
  <c r="E489" i="9"/>
  <c r="F489" i="9"/>
  <c r="G489" i="9"/>
  <c r="H489" i="9"/>
  <c r="I489" i="9"/>
  <c r="P489" i="9"/>
  <c r="J489" i="9"/>
  <c r="Q489" i="9"/>
  <c r="L489" i="9"/>
  <c r="R489" i="9"/>
  <c r="C490" i="9"/>
  <c r="D490" i="9"/>
  <c r="E490" i="9"/>
  <c r="F490" i="9"/>
  <c r="G490" i="9"/>
  <c r="H490" i="9"/>
  <c r="I490" i="9"/>
  <c r="J490" i="9"/>
  <c r="Q490" i="9"/>
  <c r="R490" i="9"/>
  <c r="L490" i="9"/>
  <c r="P490" i="9"/>
  <c r="C491" i="9"/>
  <c r="D491" i="9"/>
  <c r="E491" i="9"/>
  <c r="F491" i="9"/>
  <c r="G491" i="9"/>
  <c r="H491" i="9"/>
  <c r="I491" i="9"/>
  <c r="P491" i="9"/>
  <c r="J491" i="9"/>
  <c r="L491" i="9"/>
  <c r="R491" i="9"/>
  <c r="C492" i="9"/>
  <c r="D492" i="9"/>
  <c r="E492" i="9"/>
  <c r="F492" i="9"/>
  <c r="G492" i="9"/>
  <c r="H492" i="9"/>
  <c r="I492" i="9"/>
  <c r="J492" i="9"/>
  <c r="Q492" i="9"/>
  <c r="L492" i="9"/>
  <c r="P492" i="9"/>
  <c r="R492" i="9"/>
  <c r="C493" i="9"/>
  <c r="D493" i="9"/>
  <c r="E493" i="9"/>
  <c r="F493" i="9"/>
  <c r="G493" i="9"/>
  <c r="H493" i="9"/>
  <c r="I493" i="9"/>
  <c r="P493" i="9"/>
  <c r="J493" i="9"/>
  <c r="Q493" i="9"/>
  <c r="L493" i="9"/>
  <c r="R493" i="9"/>
  <c r="C494" i="9"/>
  <c r="D494" i="9"/>
  <c r="E494" i="9"/>
  <c r="F494" i="9"/>
  <c r="G494" i="9"/>
  <c r="H494" i="9"/>
  <c r="I494" i="9"/>
  <c r="P494" i="9"/>
  <c r="J494" i="9"/>
  <c r="Q494" i="9"/>
  <c r="L494" i="9"/>
  <c r="R494" i="9"/>
  <c r="C495" i="9"/>
  <c r="D495" i="9"/>
  <c r="E495" i="9"/>
  <c r="F495" i="9"/>
  <c r="G495" i="9"/>
  <c r="H495" i="9"/>
  <c r="I495" i="9"/>
  <c r="P495" i="9"/>
  <c r="J495" i="9"/>
  <c r="Q495" i="9"/>
  <c r="R495" i="9"/>
  <c r="L495" i="9"/>
  <c r="C496" i="9"/>
  <c r="D496" i="9"/>
  <c r="E496" i="9"/>
  <c r="F496" i="9"/>
  <c r="G496" i="9"/>
  <c r="H496" i="9"/>
  <c r="I496" i="9"/>
  <c r="J496" i="9"/>
  <c r="Q496" i="9"/>
  <c r="R496" i="9"/>
  <c r="L496" i="9"/>
  <c r="P496" i="9"/>
  <c r="C497" i="9"/>
  <c r="D497" i="9"/>
  <c r="E497" i="9"/>
  <c r="F497" i="9"/>
  <c r="G497" i="9"/>
  <c r="H497" i="9"/>
  <c r="I497" i="9"/>
  <c r="P497" i="9"/>
  <c r="J497" i="9"/>
  <c r="Q497" i="9"/>
  <c r="L497" i="9"/>
  <c r="R497" i="9"/>
  <c r="C498" i="9"/>
  <c r="D498" i="9"/>
  <c r="E498" i="9"/>
  <c r="F498" i="9"/>
  <c r="G498" i="9"/>
  <c r="H498" i="9"/>
  <c r="I498" i="9"/>
  <c r="J498" i="9"/>
  <c r="Q498" i="9"/>
  <c r="L498" i="9"/>
  <c r="N498" i="9"/>
  <c r="P498" i="9"/>
  <c r="R498" i="9"/>
  <c r="C499" i="9"/>
  <c r="D499" i="9"/>
  <c r="E499" i="9"/>
  <c r="F499" i="9"/>
  <c r="G499" i="9"/>
  <c r="H499" i="9"/>
  <c r="I499" i="9"/>
  <c r="J499" i="9"/>
  <c r="Q499" i="9"/>
  <c r="L499" i="9"/>
  <c r="P499" i="9"/>
  <c r="C500" i="9"/>
  <c r="D500" i="9"/>
  <c r="E500" i="9"/>
  <c r="F500" i="9"/>
  <c r="G500" i="9"/>
  <c r="H500" i="9"/>
  <c r="I500" i="9"/>
  <c r="P500" i="9"/>
  <c r="J500" i="9"/>
  <c r="Q500" i="9"/>
  <c r="L500" i="9"/>
  <c r="R500" i="9"/>
  <c r="C501" i="9"/>
  <c r="D501" i="9"/>
  <c r="E501" i="9"/>
  <c r="F501" i="9"/>
  <c r="G501" i="9"/>
  <c r="H501" i="9"/>
  <c r="I501" i="9"/>
  <c r="P501" i="9"/>
  <c r="J501" i="9"/>
  <c r="Q501" i="9"/>
  <c r="L501" i="9"/>
  <c r="R501" i="9"/>
  <c r="C502" i="9"/>
  <c r="D502" i="9"/>
  <c r="E502" i="9"/>
  <c r="F502" i="9"/>
  <c r="G502" i="9"/>
  <c r="H502" i="9"/>
  <c r="I502" i="9"/>
  <c r="J502" i="9"/>
  <c r="Q502" i="9"/>
  <c r="R502" i="9"/>
  <c r="L502" i="9"/>
  <c r="P502" i="9"/>
  <c r="C503" i="9"/>
  <c r="D503" i="9"/>
  <c r="E503" i="9"/>
  <c r="F503" i="9"/>
  <c r="G503" i="9"/>
  <c r="H503" i="9"/>
  <c r="I503" i="9"/>
  <c r="P503" i="9"/>
  <c r="J503" i="9"/>
  <c r="L503" i="9"/>
  <c r="R503" i="9"/>
  <c r="C504" i="9"/>
  <c r="D504" i="9"/>
  <c r="E504" i="9"/>
  <c r="F504" i="9"/>
  <c r="G504" i="9"/>
  <c r="H504" i="9"/>
  <c r="I504" i="9"/>
  <c r="J504" i="9"/>
  <c r="Q504" i="9"/>
  <c r="L504" i="9"/>
  <c r="P504" i="9"/>
  <c r="R504" i="9"/>
  <c r="C505" i="9"/>
  <c r="D505" i="9"/>
  <c r="E505" i="9"/>
  <c r="F505" i="9"/>
  <c r="G505" i="9"/>
  <c r="H505" i="9"/>
  <c r="I505" i="9"/>
  <c r="P505" i="9"/>
  <c r="J505" i="9"/>
  <c r="Q505" i="9"/>
  <c r="L505" i="9"/>
  <c r="R505" i="9"/>
  <c r="C506" i="9"/>
  <c r="D506" i="9"/>
  <c r="E506" i="9"/>
  <c r="F506" i="9"/>
  <c r="G506" i="9"/>
  <c r="H506" i="9"/>
  <c r="I506" i="9"/>
  <c r="P506" i="9"/>
  <c r="J506" i="9"/>
  <c r="Q506" i="9"/>
  <c r="L506" i="9"/>
  <c r="R506" i="9"/>
  <c r="C507" i="9"/>
  <c r="D507" i="9"/>
  <c r="E507" i="9"/>
  <c r="F507" i="9"/>
  <c r="G507" i="9"/>
  <c r="H507" i="9"/>
  <c r="I507" i="9"/>
  <c r="P507" i="9"/>
  <c r="J507" i="9"/>
  <c r="Q507" i="9"/>
  <c r="R507" i="9"/>
  <c r="L507" i="9"/>
  <c r="C508" i="9"/>
  <c r="D508" i="9"/>
  <c r="E508" i="9"/>
  <c r="F508" i="9"/>
  <c r="G508" i="9"/>
  <c r="H508" i="9"/>
  <c r="I508" i="9"/>
  <c r="J508" i="9"/>
  <c r="Q508" i="9"/>
  <c r="R508" i="9"/>
  <c r="L508" i="9"/>
  <c r="P508" i="9"/>
  <c r="C509" i="9"/>
  <c r="D509" i="9"/>
  <c r="E509" i="9"/>
  <c r="F509" i="9"/>
  <c r="G509" i="9"/>
  <c r="H509" i="9"/>
  <c r="I509" i="9"/>
  <c r="P509" i="9"/>
  <c r="J509" i="9"/>
  <c r="Q509" i="9"/>
  <c r="L509" i="9"/>
  <c r="R509" i="9"/>
  <c r="C510" i="9"/>
  <c r="D510" i="9"/>
  <c r="E510" i="9"/>
  <c r="F510" i="9"/>
  <c r="G510" i="9"/>
  <c r="H510" i="9"/>
  <c r="I510" i="9"/>
  <c r="J510" i="9"/>
  <c r="Q510" i="9"/>
  <c r="L510" i="9"/>
  <c r="N510" i="9"/>
  <c r="P510" i="9"/>
  <c r="R510" i="9"/>
  <c r="C511" i="9"/>
  <c r="D511" i="9"/>
  <c r="E511" i="9"/>
  <c r="F511" i="9"/>
  <c r="G511" i="9"/>
  <c r="H511" i="9"/>
  <c r="I511" i="9"/>
  <c r="J511" i="9"/>
  <c r="Q511" i="9"/>
  <c r="L511" i="9"/>
  <c r="P511" i="9"/>
  <c r="C512" i="9"/>
  <c r="D512" i="9"/>
  <c r="E512" i="9"/>
  <c r="F512" i="9"/>
  <c r="G512" i="9"/>
  <c r="H512" i="9"/>
  <c r="I512" i="9"/>
  <c r="P512" i="9"/>
  <c r="J512" i="9"/>
  <c r="Q512" i="9"/>
  <c r="L512" i="9"/>
  <c r="R512" i="9"/>
  <c r="C513" i="9"/>
  <c r="D513" i="9"/>
  <c r="E513" i="9"/>
  <c r="F513" i="9"/>
  <c r="G513" i="9"/>
  <c r="H513" i="9"/>
  <c r="I513" i="9"/>
  <c r="P513" i="9"/>
  <c r="J513" i="9"/>
  <c r="Q513" i="9"/>
  <c r="L513" i="9"/>
  <c r="R513" i="9"/>
  <c r="C514" i="9"/>
  <c r="D514" i="9"/>
  <c r="E514" i="9"/>
  <c r="F514" i="9"/>
  <c r="G514" i="9"/>
  <c r="H514" i="9"/>
  <c r="I514" i="9"/>
  <c r="J514" i="9"/>
  <c r="Q514" i="9"/>
  <c r="R514" i="9"/>
  <c r="L514" i="9"/>
  <c r="P514" i="9"/>
  <c r="C515" i="9"/>
  <c r="D515" i="9"/>
  <c r="E515" i="9"/>
  <c r="F515" i="9"/>
  <c r="G515" i="9"/>
  <c r="H515" i="9"/>
  <c r="I515" i="9"/>
  <c r="P515" i="9"/>
  <c r="J515" i="9"/>
  <c r="L515" i="9"/>
  <c r="R515" i="9"/>
  <c r="C516" i="9"/>
  <c r="D516" i="9"/>
  <c r="E516" i="9"/>
  <c r="F516" i="9"/>
  <c r="G516" i="9"/>
  <c r="H516" i="9"/>
  <c r="I516" i="9"/>
  <c r="J516" i="9"/>
  <c r="Q516" i="9"/>
  <c r="L516" i="9"/>
  <c r="P516" i="9"/>
  <c r="R516" i="9"/>
  <c r="C517" i="9"/>
  <c r="D517" i="9"/>
  <c r="E517" i="9"/>
  <c r="F517" i="9"/>
  <c r="G517" i="9"/>
  <c r="H517" i="9"/>
  <c r="I517" i="9"/>
  <c r="P517" i="9"/>
  <c r="J517" i="9"/>
  <c r="Q517" i="9"/>
  <c r="L517" i="9"/>
  <c r="R517" i="9"/>
  <c r="C518" i="9"/>
  <c r="D518" i="9"/>
  <c r="E518" i="9"/>
  <c r="F518" i="9"/>
  <c r="G518" i="9"/>
  <c r="H518" i="9"/>
  <c r="I518" i="9"/>
  <c r="P518" i="9"/>
  <c r="J518" i="9"/>
  <c r="Q518" i="9"/>
  <c r="L518" i="9"/>
  <c r="R518" i="9"/>
  <c r="C519" i="9"/>
  <c r="D519" i="9"/>
  <c r="E519" i="9"/>
  <c r="F519" i="9"/>
  <c r="G519" i="9"/>
  <c r="H519" i="9"/>
  <c r="I519" i="9"/>
  <c r="P519" i="9"/>
  <c r="J519" i="9"/>
  <c r="Q519" i="9"/>
  <c r="R519" i="9"/>
  <c r="L519" i="9"/>
  <c r="C520" i="9"/>
  <c r="D520" i="9"/>
  <c r="E520" i="9"/>
  <c r="F520" i="9"/>
  <c r="G520" i="9"/>
  <c r="H520" i="9"/>
  <c r="I520" i="9"/>
  <c r="J520" i="9"/>
  <c r="Q520" i="9"/>
  <c r="R520" i="9"/>
  <c r="L520" i="9"/>
  <c r="P520" i="9"/>
  <c r="C521" i="9"/>
  <c r="D521" i="9"/>
  <c r="E521" i="9"/>
  <c r="F521" i="9"/>
  <c r="G521" i="9"/>
  <c r="H521" i="9"/>
  <c r="I521" i="9"/>
  <c r="P521" i="9"/>
  <c r="J521" i="9"/>
  <c r="Q521" i="9"/>
  <c r="L521" i="9"/>
  <c r="R521" i="9"/>
  <c r="C522" i="9"/>
  <c r="D522" i="9"/>
  <c r="E522" i="9"/>
  <c r="F522" i="9"/>
  <c r="G522" i="9"/>
  <c r="H522" i="9"/>
  <c r="I522" i="9"/>
  <c r="J522" i="9"/>
  <c r="Q522" i="9"/>
  <c r="L522" i="9"/>
  <c r="N522" i="9"/>
  <c r="P522" i="9"/>
  <c r="R522" i="9"/>
  <c r="C523" i="9"/>
  <c r="D523" i="9"/>
  <c r="E523" i="9"/>
  <c r="F523" i="9"/>
  <c r="G523" i="9"/>
  <c r="H523" i="9"/>
  <c r="I523" i="9"/>
  <c r="J523" i="9"/>
  <c r="Q523" i="9"/>
  <c r="L523" i="9"/>
  <c r="P523" i="9"/>
  <c r="C524" i="9"/>
  <c r="D524" i="9"/>
  <c r="E524" i="9"/>
  <c r="F524" i="9"/>
  <c r="G524" i="9"/>
  <c r="H524" i="9"/>
  <c r="I524" i="9"/>
  <c r="P524" i="9"/>
  <c r="J524" i="9"/>
  <c r="Q524" i="9"/>
  <c r="L524" i="9"/>
  <c r="R524" i="9"/>
  <c r="C525" i="9"/>
  <c r="D525" i="9"/>
  <c r="E525" i="9"/>
  <c r="F525" i="9"/>
  <c r="G525" i="9"/>
  <c r="H525" i="9"/>
  <c r="I525" i="9"/>
  <c r="P525" i="9"/>
  <c r="J525" i="9"/>
  <c r="Q525" i="9"/>
  <c r="L525" i="9"/>
  <c r="R525" i="9"/>
  <c r="C526" i="9"/>
  <c r="D526" i="9"/>
  <c r="E526" i="9"/>
  <c r="F526" i="9"/>
  <c r="G526" i="9"/>
  <c r="H526" i="9"/>
  <c r="I526" i="9"/>
  <c r="J526" i="9"/>
  <c r="Q526" i="9"/>
  <c r="R526" i="9"/>
  <c r="L526" i="9"/>
  <c r="P526" i="9"/>
  <c r="C527" i="9"/>
  <c r="D527" i="9"/>
  <c r="E527" i="9"/>
  <c r="F527" i="9"/>
  <c r="G527" i="9"/>
  <c r="H527" i="9"/>
  <c r="I527" i="9"/>
  <c r="P527" i="9"/>
  <c r="J527" i="9"/>
  <c r="L527" i="9"/>
  <c r="R527" i="9"/>
  <c r="C528" i="9"/>
  <c r="D528" i="9"/>
  <c r="E528" i="9"/>
  <c r="F528" i="9"/>
  <c r="G528" i="9"/>
  <c r="H528" i="9"/>
  <c r="I528" i="9"/>
  <c r="J528" i="9"/>
  <c r="Q528" i="9"/>
  <c r="L528" i="9"/>
  <c r="P528" i="9"/>
  <c r="R528" i="9"/>
  <c r="C529" i="9"/>
  <c r="D529" i="9"/>
  <c r="E529" i="9"/>
  <c r="F529" i="9"/>
  <c r="G529" i="9"/>
  <c r="H529" i="9"/>
  <c r="I529" i="9"/>
  <c r="P529" i="9"/>
  <c r="J529" i="9"/>
  <c r="Q529" i="9"/>
  <c r="L529" i="9"/>
  <c r="R529" i="9"/>
  <c r="C530" i="9"/>
  <c r="D530" i="9"/>
  <c r="E530" i="9"/>
  <c r="F530" i="9"/>
  <c r="G530" i="9"/>
  <c r="H530" i="9"/>
  <c r="I530" i="9"/>
  <c r="P530" i="9"/>
  <c r="J530" i="9"/>
  <c r="Q530" i="9"/>
  <c r="L530" i="9"/>
  <c r="R530" i="9"/>
  <c r="C531" i="9"/>
  <c r="D531" i="9"/>
  <c r="E531" i="9"/>
  <c r="F531" i="9"/>
  <c r="G531" i="9"/>
  <c r="H531" i="9"/>
  <c r="I531" i="9"/>
  <c r="P531" i="9"/>
  <c r="J531" i="9"/>
  <c r="Q531" i="9"/>
  <c r="R531" i="9"/>
  <c r="L531" i="9"/>
  <c r="C532" i="9"/>
  <c r="D532" i="9"/>
  <c r="E532" i="9"/>
  <c r="F532" i="9"/>
  <c r="G532" i="9"/>
  <c r="H532" i="9"/>
  <c r="I532" i="9"/>
  <c r="J532" i="9"/>
  <c r="Q532" i="9"/>
  <c r="R532" i="9"/>
  <c r="L532" i="9"/>
  <c r="P532" i="9"/>
  <c r="C533" i="9"/>
  <c r="D533" i="9"/>
  <c r="E533" i="9"/>
  <c r="F533" i="9"/>
  <c r="G533" i="9"/>
  <c r="H533" i="9"/>
  <c r="I533" i="9"/>
  <c r="P533" i="9"/>
  <c r="J533" i="9"/>
  <c r="Q533" i="9"/>
  <c r="L533" i="9"/>
  <c r="R533" i="9"/>
  <c r="C534" i="9"/>
  <c r="D534" i="9"/>
  <c r="E534" i="9"/>
  <c r="F534" i="9"/>
  <c r="G534" i="9"/>
  <c r="H534" i="9"/>
  <c r="I534" i="9"/>
  <c r="J534" i="9"/>
  <c r="Q534" i="9"/>
  <c r="L534" i="9"/>
  <c r="N534" i="9"/>
  <c r="P534" i="9"/>
  <c r="R534" i="9"/>
  <c r="C535" i="9"/>
  <c r="D535" i="9"/>
  <c r="E535" i="9"/>
  <c r="F535" i="9"/>
  <c r="G535" i="9"/>
  <c r="H535" i="9"/>
  <c r="I535" i="9"/>
  <c r="J535" i="9"/>
  <c r="Q535" i="9"/>
  <c r="L535" i="9"/>
  <c r="P535" i="9"/>
  <c r="C536" i="9"/>
  <c r="D536" i="9"/>
  <c r="E536" i="9"/>
  <c r="F536" i="9"/>
  <c r="G536" i="9"/>
  <c r="H536" i="9"/>
  <c r="I536" i="9"/>
  <c r="P536" i="9"/>
  <c r="J536" i="9"/>
  <c r="Q536" i="9"/>
  <c r="L536" i="9"/>
  <c r="R536" i="9"/>
  <c r="C537" i="9"/>
  <c r="D537" i="9"/>
  <c r="E537" i="9"/>
  <c r="F537" i="9"/>
  <c r="G537" i="9"/>
  <c r="H537" i="9"/>
  <c r="I537" i="9"/>
  <c r="P537" i="9"/>
  <c r="J537" i="9"/>
  <c r="Q537" i="9"/>
  <c r="L537" i="9"/>
  <c r="R537" i="9"/>
  <c r="C538" i="9"/>
  <c r="D538" i="9"/>
  <c r="E538" i="9"/>
  <c r="F538" i="9"/>
  <c r="G538" i="9"/>
  <c r="H538" i="9"/>
  <c r="I538" i="9"/>
  <c r="J538" i="9"/>
  <c r="Q538" i="9"/>
  <c r="R538" i="9"/>
  <c r="L538" i="9"/>
  <c r="P538" i="9"/>
  <c r="C539" i="9"/>
  <c r="D539" i="9"/>
  <c r="E539" i="9"/>
  <c r="F539" i="9"/>
  <c r="G539" i="9"/>
  <c r="H539" i="9"/>
  <c r="I539" i="9"/>
  <c r="P539" i="9"/>
  <c r="J539" i="9"/>
  <c r="L539" i="9"/>
  <c r="R539" i="9"/>
  <c r="C540" i="9"/>
  <c r="D540" i="9"/>
  <c r="E540" i="9"/>
  <c r="F540" i="9"/>
  <c r="G540" i="9"/>
  <c r="H540" i="9"/>
  <c r="I540" i="9"/>
  <c r="J540" i="9"/>
  <c r="Q540" i="9"/>
  <c r="L540" i="9"/>
  <c r="P540" i="9"/>
  <c r="R540" i="9"/>
  <c r="C541" i="9"/>
  <c r="D541" i="9"/>
  <c r="E541" i="9"/>
  <c r="F541" i="9"/>
  <c r="G541" i="9"/>
  <c r="H541" i="9"/>
  <c r="I541" i="9"/>
  <c r="P541" i="9"/>
  <c r="J541" i="9"/>
  <c r="Q541" i="9"/>
  <c r="L541" i="9"/>
  <c r="R541" i="9"/>
  <c r="C542" i="9"/>
  <c r="D542" i="9"/>
  <c r="E542" i="9"/>
  <c r="F542" i="9"/>
  <c r="G542" i="9"/>
  <c r="H542" i="9"/>
  <c r="I542" i="9"/>
  <c r="P542" i="9"/>
  <c r="J542" i="9"/>
  <c r="Q542" i="9"/>
  <c r="L542" i="9"/>
  <c r="R542" i="9"/>
  <c r="C543" i="9"/>
  <c r="D543" i="9"/>
  <c r="E543" i="9"/>
  <c r="F543" i="9"/>
  <c r="G543" i="9"/>
  <c r="H543" i="9"/>
  <c r="I543" i="9"/>
  <c r="P543" i="9"/>
  <c r="J543" i="9"/>
  <c r="Q543" i="9"/>
  <c r="R543" i="9"/>
  <c r="L543" i="9"/>
  <c r="C544" i="9"/>
  <c r="D544" i="9"/>
  <c r="E544" i="9"/>
  <c r="F544" i="9"/>
  <c r="G544" i="9"/>
  <c r="H544" i="9"/>
  <c r="I544" i="9"/>
  <c r="J544" i="9"/>
  <c r="Q544" i="9"/>
  <c r="R544" i="9"/>
  <c r="L544" i="9"/>
  <c r="P544" i="9"/>
  <c r="C545" i="9"/>
  <c r="D545" i="9"/>
  <c r="E545" i="9"/>
  <c r="F545" i="9"/>
  <c r="G545" i="9"/>
  <c r="H545" i="9"/>
  <c r="I545" i="9"/>
  <c r="P545" i="9"/>
  <c r="J545" i="9"/>
  <c r="Q545" i="9"/>
  <c r="L545" i="9"/>
  <c r="R545" i="9"/>
  <c r="C546" i="9"/>
  <c r="D546" i="9"/>
  <c r="E546" i="9"/>
  <c r="F546" i="9"/>
  <c r="G546" i="9"/>
  <c r="H546" i="9"/>
  <c r="I546" i="9"/>
  <c r="J546" i="9"/>
  <c r="Q546" i="9"/>
  <c r="L546" i="9"/>
  <c r="N546" i="9"/>
  <c r="P546" i="9"/>
  <c r="R546" i="9"/>
  <c r="C547" i="9"/>
  <c r="D547" i="9"/>
  <c r="E547" i="9"/>
  <c r="F547" i="9"/>
  <c r="G547" i="9"/>
  <c r="H547" i="9"/>
  <c r="I547" i="9"/>
  <c r="J547" i="9"/>
  <c r="Q547" i="9"/>
  <c r="L547" i="9"/>
  <c r="P547" i="9"/>
  <c r="C548" i="9"/>
  <c r="D548" i="9"/>
  <c r="E548" i="9"/>
  <c r="F548" i="9"/>
  <c r="G548" i="9"/>
  <c r="H548" i="9"/>
  <c r="I548" i="9"/>
  <c r="P548" i="9"/>
  <c r="J548" i="9"/>
  <c r="Q548" i="9"/>
  <c r="L548" i="9"/>
  <c r="R548" i="9"/>
  <c r="C549" i="9"/>
  <c r="D549" i="9"/>
  <c r="E549" i="9"/>
  <c r="F549" i="9"/>
  <c r="G549" i="9"/>
  <c r="H549" i="9"/>
  <c r="I549" i="9"/>
  <c r="P549" i="9"/>
  <c r="J549" i="9"/>
  <c r="Q549" i="9"/>
  <c r="L549" i="9"/>
  <c r="R549" i="9"/>
  <c r="C550" i="9"/>
  <c r="D550" i="9"/>
  <c r="E550" i="9"/>
  <c r="F550" i="9"/>
  <c r="G550" i="9"/>
  <c r="H550" i="9"/>
  <c r="I550" i="9"/>
  <c r="J550" i="9"/>
  <c r="Q550" i="9"/>
  <c r="R550" i="9"/>
  <c r="L550" i="9"/>
  <c r="P550" i="9"/>
  <c r="C551" i="9"/>
  <c r="D551" i="9"/>
  <c r="E551" i="9"/>
  <c r="F551" i="9"/>
  <c r="G551" i="9"/>
  <c r="H551" i="9"/>
  <c r="I551" i="9"/>
  <c r="P551" i="9"/>
  <c r="J551" i="9"/>
  <c r="L551" i="9"/>
  <c r="R551" i="9"/>
  <c r="C552" i="9"/>
  <c r="D552" i="9"/>
  <c r="E552" i="9"/>
  <c r="F552" i="9"/>
  <c r="G552" i="9"/>
  <c r="H552" i="9"/>
  <c r="I552" i="9"/>
  <c r="J552" i="9"/>
  <c r="Q552" i="9"/>
  <c r="L552" i="9"/>
  <c r="P552" i="9"/>
  <c r="R552" i="9"/>
  <c r="C553" i="9"/>
  <c r="D553" i="9"/>
  <c r="E553" i="9"/>
  <c r="F553" i="9"/>
  <c r="G553" i="9"/>
  <c r="H553" i="9"/>
  <c r="I553" i="9"/>
  <c r="P553" i="9"/>
  <c r="J553" i="9"/>
  <c r="Q553" i="9"/>
  <c r="L553" i="9"/>
  <c r="R553" i="9"/>
  <c r="C554" i="9"/>
  <c r="D554" i="9"/>
  <c r="E554" i="9"/>
  <c r="F554" i="9"/>
  <c r="G554" i="9"/>
  <c r="H554" i="9"/>
  <c r="I554" i="9"/>
  <c r="P554" i="9"/>
  <c r="J554" i="9"/>
  <c r="Q554" i="9"/>
  <c r="L554" i="9"/>
  <c r="R554" i="9"/>
  <c r="C555" i="9"/>
  <c r="D555" i="9"/>
  <c r="E555" i="9"/>
  <c r="F555" i="9"/>
  <c r="G555" i="9"/>
  <c r="H555" i="9"/>
  <c r="I555" i="9"/>
  <c r="P555" i="9"/>
  <c r="J555" i="9"/>
  <c r="Q555" i="9"/>
  <c r="R555" i="9"/>
  <c r="L555" i="9"/>
  <c r="C556" i="9"/>
  <c r="D556" i="9"/>
  <c r="E556" i="9"/>
  <c r="F556" i="9"/>
  <c r="G556" i="9"/>
  <c r="H556" i="9"/>
  <c r="I556" i="9"/>
  <c r="N556" i="9"/>
  <c r="J556" i="9"/>
  <c r="Q556" i="9"/>
  <c r="L556" i="9"/>
  <c r="C557" i="9"/>
  <c r="D557" i="9"/>
  <c r="E557" i="9"/>
  <c r="F557" i="9"/>
  <c r="G557" i="9"/>
  <c r="H557" i="9"/>
  <c r="I557" i="9"/>
  <c r="P557" i="9"/>
  <c r="J557" i="9"/>
  <c r="Q557" i="9"/>
  <c r="L557" i="9"/>
  <c r="R557" i="9"/>
  <c r="C558" i="9"/>
  <c r="D558" i="9"/>
  <c r="E558" i="9"/>
  <c r="F558" i="9"/>
  <c r="G558" i="9"/>
  <c r="H558" i="9"/>
  <c r="I558" i="9"/>
  <c r="J558" i="9"/>
  <c r="Q558" i="9"/>
  <c r="L558" i="9"/>
  <c r="P558" i="9"/>
  <c r="R558" i="9"/>
  <c r="C559" i="9"/>
  <c r="D559" i="9"/>
  <c r="E559" i="9"/>
  <c r="F559" i="9"/>
  <c r="G559" i="9"/>
  <c r="H559" i="9"/>
  <c r="I559" i="9"/>
  <c r="N559" i="9"/>
  <c r="J559" i="9"/>
  <c r="Q559" i="9"/>
  <c r="L559" i="9"/>
  <c r="P559" i="9"/>
  <c r="C560" i="9"/>
  <c r="D560" i="9"/>
  <c r="E560" i="9"/>
  <c r="F560" i="9"/>
  <c r="G560" i="9"/>
  <c r="H560" i="9"/>
  <c r="I560" i="9"/>
  <c r="J560" i="9"/>
  <c r="Q560" i="9"/>
  <c r="L560" i="9"/>
  <c r="P560" i="9"/>
  <c r="R560" i="9"/>
  <c r="C561" i="9"/>
  <c r="D561" i="9"/>
  <c r="E561" i="9"/>
  <c r="F561" i="9"/>
  <c r="G561" i="9"/>
  <c r="H561" i="9"/>
  <c r="I561" i="9"/>
  <c r="P561" i="9"/>
  <c r="J561" i="9"/>
  <c r="Q561" i="9"/>
  <c r="L561" i="9"/>
  <c r="R561" i="9"/>
  <c r="C562" i="9"/>
  <c r="D562" i="9"/>
  <c r="E562" i="9"/>
  <c r="F562" i="9"/>
  <c r="G562" i="9"/>
  <c r="H562" i="9"/>
  <c r="I562" i="9"/>
  <c r="P562" i="9"/>
  <c r="J562" i="9"/>
  <c r="Q562" i="9"/>
  <c r="L562" i="9"/>
  <c r="C563" i="9"/>
  <c r="D563" i="9"/>
  <c r="E563" i="9"/>
  <c r="F563" i="9"/>
  <c r="G563" i="9"/>
  <c r="H563" i="9"/>
  <c r="I563" i="9"/>
  <c r="P563" i="9"/>
  <c r="J563" i="9"/>
  <c r="L563" i="9"/>
  <c r="R563" i="9"/>
  <c r="C564" i="9"/>
  <c r="D564" i="9"/>
  <c r="E564" i="9"/>
  <c r="F564" i="9"/>
  <c r="G564" i="9"/>
  <c r="H564" i="9"/>
  <c r="I564" i="9"/>
  <c r="J564" i="9"/>
  <c r="Q564" i="9"/>
  <c r="L564" i="9"/>
  <c r="N564" i="9"/>
  <c r="P564" i="9"/>
  <c r="R564" i="9"/>
  <c r="C565" i="9"/>
  <c r="D565" i="9"/>
  <c r="E565" i="9"/>
  <c r="F565" i="9"/>
  <c r="G565" i="9"/>
  <c r="H565" i="9"/>
  <c r="I565" i="9"/>
  <c r="P565" i="9"/>
  <c r="J565" i="9"/>
  <c r="Q565" i="9"/>
  <c r="L565" i="9"/>
  <c r="N565" i="9"/>
  <c r="R565" i="9"/>
  <c r="C566" i="9"/>
  <c r="D566" i="9"/>
  <c r="E566" i="9"/>
  <c r="F566" i="9"/>
  <c r="G566" i="9"/>
  <c r="H566" i="9"/>
  <c r="I566" i="9"/>
  <c r="P566" i="9"/>
  <c r="J566" i="9"/>
  <c r="Q566" i="9"/>
  <c r="L566" i="9"/>
  <c r="R566" i="9"/>
  <c r="C567" i="9"/>
  <c r="D567" i="9"/>
  <c r="E567" i="9"/>
  <c r="F567" i="9"/>
  <c r="G567" i="9"/>
  <c r="H567" i="9"/>
  <c r="I567" i="9"/>
  <c r="P567" i="9"/>
  <c r="J567" i="9"/>
  <c r="Q567" i="9"/>
  <c r="R567" i="9"/>
  <c r="L567" i="9"/>
  <c r="C568" i="9"/>
  <c r="D568" i="9"/>
  <c r="E568" i="9"/>
  <c r="F568" i="9"/>
  <c r="G568" i="9"/>
  <c r="H568" i="9"/>
  <c r="I568" i="9"/>
  <c r="N568" i="9"/>
  <c r="J568" i="9"/>
  <c r="Q568" i="9"/>
  <c r="L568" i="9"/>
  <c r="C569" i="9"/>
  <c r="D569" i="9"/>
  <c r="E569" i="9"/>
  <c r="F569" i="9"/>
  <c r="G569" i="9"/>
  <c r="H569" i="9"/>
  <c r="I569" i="9"/>
  <c r="P569" i="9"/>
  <c r="J569" i="9"/>
  <c r="Q569" i="9"/>
  <c r="L569" i="9"/>
  <c r="R569" i="9"/>
  <c r="C570" i="9"/>
  <c r="D570" i="9"/>
  <c r="E570" i="9"/>
  <c r="F570" i="9"/>
  <c r="G570" i="9"/>
  <c r="H570" i="9"/>
  <c r="I570" i="9"/>
  <c r="J570" i="9"/>
  <c r="Q570" i="9"/>
  <c r="L570" i="9"/>
  <c r="P570" i="9"/>
  <c r="R570" i="9"/>
  <c r="C571" i="9"/>
  <c r="D571" i="9"/>
  <c r="E571" i="9"/>
  <c r="F571" i="9"/>
  <c r="G571" i="9"/>
  <c r="H571" i="9"/>
  <c r="I571" i="9"/>
  <c r="N571" i="9"/>
  <c r="J571" i="9"/>
  <c r="Q571" i="9"/>
  <c r="L571" i="9"/>
  <c r="P571" i="9"/>
  <c r="C572" i="9"/>
  <c r="D572" i="9"/>
  <c r="E572" i="9"/>
  <c r="F572" i="9"/>
  <c r="G572" i="9"/>
  <c r="H572" i="9"/>
  <c r="I572" i="9"/>
  <c r="J572" i="9"/>
  <c r="Q572" i="9"/>
  <c r="L572" i="9"/>
  <c r="P572" i="9"/>
  <c r="R572" i="9"/>
  <c r="C573" i="9"/>
  <c r="D573" i="9"/>
  <c r="E573" i="9"/>
  <c r="F573" i="9"/>
  <c r="G573" i="9"/>
  <c r="H573" i="9"/>
  <c r="I573" i="9"/>
  <c r="P573" i="9"/>
  <c r="J573" i="9"/>
  <c r="Q573" i="9"/>
  <c r="L573" i="9"/>
  <c r="R573" i="9"/>
  <c r="C574" i="9"/>
  <c r="D574" i="9"/>
  <c r="E574" i="9"/>
  <c r="F574" i="9"/>
  <c r="G574" i="9"/>
  <c r="H574" i="9"/>
  <c r="I574" i="9"/>
  <c r="P574" i="9"/>
  <c r="J574" i="9"/>
  <c r="Q574" i="9"/>
  <c r="L574" i="9"/>
  <c r="C575" i="9"/>
  <c r="D575" i="9"/>
  <c r="E575" i="9"/>
  <c r="F575" i="9"/>
  <c r="G575" i="9"/>
  <c r="H575" i="9"/>
  <c r="I575" i="9"/>
  <c r="P575" i="9"/>
  <c r="J575" i="9"/>
  <c r="R575" i="9"/>
  <c r="L575" i="9"/>
  <c r="C576" i="9"/>
  <c r="D576" i="9"/>
  <c r="E576" i="9"/>
  <c r="F576" i="9"/>
  <c r="G576" i="9"/>
  <c r="H576" i="9"/>
  <c r="I576" i="9"/>
  <c r="J576" i="9"/>
  <c r="Q576" i="9"/>
  <c r="L576" i="9"/>
  <c r="P576" i="9"/>
  <c r="R576" i="9"/>
  <c r="C577" i="9"/>
  <c r="D577" i="9"/>
  <c r="E577" i="9"/>
  <c r="F577" i="9"/>
  <c r="G577" i="9"/>
  <c r="H577" i="9"/>
  <c r="I577" i="9"/>
  <c r="P577" i="9"/>
  <c r="J577" i="9"/>
  <c r="Q577" i="9"/>
  <c r="L577" i="9"/>
  <c r="C578" i="9"/>
  <c r="D578" i="9"/>
  <c r="E578" i="9"/>
  <c r="F578" i="9"/>
  <c r="G578" i="9"/>
  <c r="H578" i="9"/>
  <c r="I578" i="9"/>
  <c r="P578" i="9"/>
  <c r="J578" i="9"/>
  <c r="Q578" i="9"/>
  <c r="L578" i="9"/>
  <c r="R578" i="9"/>
  <c r="C579" i="9"/>
  <c r="D579" i="9"/>
  <c r="E579" i="9"/>
  <c r="F579" i="9"/>
  <c r="G579" i="9"/>
  <c r="H579" i="9"/>
  <c r="I579" i="9"/>
  <c r="J579" i="9"/>
  <c r="Q579" i="9"/>
  <c r="R579" i="9"/>
  <c r="L579" i="9"/>
  <c r="P579" i="9"/>
  <c r="C580" i="9"/>
  <c r="D580" i="9"/>
  <c r="E580" i="9"/>
  <c r="F580" i="9"/>
  <c r="G580" i="9"/>
  <c r="H580" i="9"/>
  <c r="I580" i="9"/>
  <c r="P580" i="9"/>
  <c r="J580" i="9"/>
  <c r="Q580" i="9"/>
  <c r="L580" i="9"/>
  <c r="R580" i="9"/>
  <c r="C581" i="9"/>
  <c r="D581" i="9"/>
  <c r="E581" i="9"/>
  <c r="F581" i="9"/>
  <c r="G581" i="9"/>
  <c r="H581" i="9"/>
  <c r="I581" i="9"/>
  <c r="P581" i="9"/>
  <c r="J581" i="9"/>
  <c r="N581" i="9"/>
  <c r="R581" i="9"/>
  <c r="L581" i="9"/>
  <c r="Q581" i="9"/>
  <c r="C582" i="9"/>
  <c r="D582" i="9"/>
  <c r="E582" i="9"/>
  <c r="F582" i="9"/>
  <c r="G582" i="9"/>
  <c r="H582" i="9"/>
  <c r="I582" i="9"/>
  <c r="J582" i="9"/>
  <c r="Q582" i="9"/>
  <c r="R582" i="9"/>
  <c r="L582" i="9"/>
  <c r="P582" i="9"/>
  <c r="C583" i="9"/>
  <c r="D583" i="9"/>
  <c r="E583" i="9"/>
  <c r="F583" i="9"/>
  <c r="G583" i="9"/>
  <c r="H583" i="9"/>
  <c r="I583" i="9"/>
  <c r="P583" i="9"/>
  <c r="J583" i="9"/>
  <c r="Q583" i="9"/>
  <c r="L583" i="9"/>
  <c r="R583" i="9"/>
  <c r="C584" i="9"/>
  <c r="D584" i="9"/>
  <c r="E584" i="9"/>
  <c r="F584" i="9"/>
  <c r="G584" i="9"/>
  <c r="H584" i="9"/>
  <c r="I584" i="9"/>
  <c r="P584" i="9"/>
  <c r="J584" i="9"/>
  <c r="Q584" i="9"/>
  <c r="L584" i="9"/>
  <c r="C585" i="9"/>
  <c r="D585" i="9"/>
  <c r="E585" i="9"/>
  <c r="F585" i="9"/>
  <c r="G585" i="9"/>
  <c r="H585" i="9"/>
  <c r="I585" i="9"/>
  <c r="P585" i="9"/>
  <c r="J585" i="9"/>
  <c r="R585" i="9"/>
  <c r="L585" i="9"/>
  <c r="C586" i="9"/>
  <c r="D586" i="9"/>
  <c r="E586" i="9"/>
  <c r="F586" i="9"/>
  <c r="G586" i="9"/>
  <c r="H586" i="9"/>
  <c r="I586" i="9"/>
  <c r="P586" i="9"/>
  <c r="J586" i="9"/>
  <c r="Q586" i="9"/>
  <c r="R586" i="9"/>
  <c r="L586" i="9"/>
  <c r="N586" i="9"/>
  <c r="C587" i="9"/>
  <c r="D587" i="9"/>
  <c r="E587" i="9"/>
  <c r="F587" i="9"/>
  <c r="G587" i="9"/>
  <c r="H587" i="9"/>
  <c r="I587" i="9"/>
  <c r="P587" i="9"/>
  <c r="J587" i="9"/>
  <c r="L587" i="9"/>
  <c r="R587" i="9"/>
  <c r="C588" i="9"/>
  <c r="D588" i="9"/>
  <c r="E588" i="9"/>
  <c r="F588" i="9"/>
  <c r="G588" i="9"/>
  <c r="H588" i="9"/>
  <c r="I588" i="9"/>
  <c r="P588" i="9"/>
  <c r="J588" i="9"/>
  <c r="Q588" i="9"/>
  <c r="L588" i="9"/>
  <c r="R588" i="9"/>
  <c r="C589" i="9"/>
  <c r="D589" i="9"/>
  <c r="E589" i="9"/>
  <c r="F589" i="9"/>
  <c r="G589" i="9"/>
  <c r="H589" i="9"/>
  <c r="I589" i="9"/>
  <c r="P589" i="9"/>
  <c r="J589" i="9"/>
  <c r="Q589" i="9"/>
  <c r="L589" i="9"/>
  <c r="C590" i="9"/>
  <c r="D590" i="9"/>
  <c r="E590" i="9"/>
  <c r="F590" i="9"/>
  <c r="G590" i="9"/>
  <c r="H590" i="9"/>
  <c r="I590" i="9"/>
  <c r="P590" i="9"/>
  <c r="J590" i="9"/>
  <c r="Q590" i="9"/>
  <c r="L590" i="9"/>
  <c r="R590" i="9"/>
  <c r="C591" i="9"/>
  <c r="D591" i="9"/>
  <c r="E591" i="9"/>
  <c r="F591" i="9"/>
  <c r="G591" i="9"/>
  <c r="H591" i="9"/>
  <c r="I591" i="9"/>
  <c r="P591" i="9"/>
  <c r="J591" i="9"/>
  <c r="Q591" i="9"/>
  <c r="R591" i="9"/>
  <c r="L591" i="9"/>
  <c r="C592" i="9"/>
  <c r="D592" i="9"/>
  <c r="E592" i="9"/>
  <c r="F592" i="9"/>
  <c r="G592" i="9"/>
  <c r="H592" i="9"/>
  <c r="I592" i="9"/>
  <c r="P592" i="9"/>
  <c r="J592" i="9"/>
  <c r="Q592" i="9"/>
  <c r="L592" i="9"/>
  <c r="R592" i="9"/>
  <c r="C593" i="9"/>
  <c r="D593" i="9"/>
  <c r="E593" i="9"/>
  <c r="F593" i="9"/>
  <c r="G593" i="9"/>
  <c r="H593" i="9"/>
  <c r="I593" i="9"/>
  <c r="P593" i="9"/>
  <c r="J593" i="9"/>
  <c r="R593" i="9"/>
  <c r="L593" i="9"/>
  <c r="C594" i="9"/>
  <c r="D594" i="9"/>
  <c r="E594" i="9"/>
  <c r="F594" i="9"/>
  <c r="G594" i="9"/>
  <c r="H594" i="9"/>
  <c r="I594" i="9"/>
  <c r="J594" i="9"/>
  <c r="Q594" i="9"/>
  <c r="R594" i="9"/>
  <c r="L594" i="9"/>
  <c r="P594" i="9"/>
  <c r="C595" i="9"/>
  <c r="D595" i="9"/>
  <c r="E595" i="9"/>
  <c r="F595" i="9"/>
  <c r="G595" i="9"/>
  <c r="H595" i="9"/>
  <c r="I595" i="9"/>
  <c r="J595" i="9"/>
  <c r="N595" i="9"/>
  <c r="L595" i="9"/>
  <c r="P595" i="9"/>
  <c r="R595" i="9"/>
  <c r="C596" i="9"/>
  <c r="D596" i="9"/>
  <c r="E596" i="9"/>
  <c r="F596" i="9"/>
  <c r="G596" i="9"/>
  <c r="H596" i="9"/>
  <c r="I596" i="9"/>
  <c r="N596" i="9"/>
  <c r="J596" i="9"/>
  <c r="Q596" i="9"/>
  <c r="L596" i="9"/>
  <c r="C597" i="9"/>
  <c r="D597" i="9"/>
  <c r="E597" i="9"/>
  <c r="F597" i="9"/>
  <c r="G597" i="9"/>
  <c r="H597" i="9"/>
  <c r="I597" i="9"/>
  <c r="P597" i="9"/>
  <c r="J597" i="9"/>
  <c r="R597" i="9"/>
  <c r="L597" i="9"/>
  <c r="Q597" i="9"/>
  <c r="C598" i="9"/>
  <c r="D598" i="9"/>
  <c r="E598" i="9"/>
  <c r="F598" i="9"/>
  <c r="G598" i="9"/>
  <c r="H598" i="9"/>
  <c r="I598" i="9"/>
  <c r="J598" i="9"/>
  <c r="Q598" i="9"/>
  <c r="R598" i="9"/>
  <c r="L598" i="9"/>
  <c r="P598" i="9"/>
  <c r="C599" i="9"/>
  <c r="D599" i="9"/>
  <c r="E599" i="9"/>
  <c r="F599" i="9"/>
  <c r="G599" i="9"/>
  <c r="H599" i="9"/>
  <c r="I599" i="9"/>
  <c r="P599" i="9"/>
  <c r="J599" i="9"/>
  <c r="L599" i="9"/>
  <c r="R599" i="9"/>
  <c r="C600" i="9"/>
  <c r="D600" i="9"/>
  <c r="E600" i="9"/>
  <c r="F600" i="9"/>
  <c r="G600" i="9"/>
  <c r="H600" i="9"/>
  <c r="I600" i="9"/>
  <c r="J600" i="9"/>
  <c r="Q600" i="9"/>
  <c r="L600" i="9"/>
  <c r="P600" i="9"/>
  <c r="R600" i="9"/>
  <c r="C601" i="9"/>
  <c r="D601" i="9"/>
  <c r="E601" i="9"/>
  <c r="F601" i="9"/>
  <c r="G601" i="9"/>
  <c r="H601" i="9"/>
  <c r="I601" i="9"/>
  <c r="P601" i="9"/>
  <c r="J601" i="9"/>
  <c r="Q601" i="9"/>
  <c r="L601" i="9"/>
  <c r="C602" i="9"/>
  <c r="D602" i="9"/>
  <c r="E602" i="9"/>
  <c r="F602" i="9"/>
  <c r="G602" i="9"/>
  <c r="H602" i="9"/>
  <c r="I602" i="9"/>
  <c r="P602" i="9"/>
  <c r="J602" i="9"/>
  <c r="Q602" i="9"/>
  <c r="L602" i="9"/>
  <c r="R602" i="9"/>
  <c r="C603" i="9"/>
  <c r="D603" i="9"/>
  <c r="E603" i="9"/>
  <c r="F603" i="9"/>
  <c r="G603" i="9"/>
  <c r="H603" i="9"/>
  <c r="I603" i="9"/>
  <c r="J603" i="9"/>
  <c r="Q603" i="9"/>
  <c r="R603" i="9"/>
  <c r="L603" i="9"/>
  <c r="P603" i="9"/>
  <c r="C604" i="9"/>
  <c r="D604" i="9"/>
  <c r="E604" i="9"/>
  <c r="F604" i="9"/>
  <c r="G604" i="9"/>
  <c r="H604" i="9"/>
  <c r="I604" i="9"/>
  <c r="P604" i="9"/>
  <c r="J604" i="9"/>
  <c r="Q604" i="9"/>
  <c r="L604" i="9"/>
  <c r="R604" i="9"/>
  <c r="C605" i="9"/>
  <c r="D605" i="9"/>
  <c r="E605" i="9"/>
  <c r="F605" i="9"/>
  <c r="G605" i="9"/>
  <c r="H605" i="9"/>
  <c r="I605" i="9"/>
  <c r="P605" i="9"/>
  <c r="J605" i="9"/>
  <c r="N605" i="9"/>
  <c r="R605" i="9"/>
  <c r="L605" i="9"/>
  <c r="Q605" i="9"/>
  <c r="C606" i="9"/>
  <c r="D606" i="9"/>
  <c r="E606" i="9"/>
  <c r="F606" i="9"/>
  <c r="G606" i="9"/>
  <c r="H606" i="9"/>
  <c r="I606" i="9"/>
  <c r="J606" i="9"/>
  <c r="L606" i="9"/>
  <c r="P606" i="9"/>
  <c r="R606" i="9"/>
  <c r="C607" i="9"/>
  <c r="D607" i="9"/>
  <c r="E607" i="9"/>
  <c r="F607" i="9"/>
  <c r="G607" i="9"/>
  <c r="H607" i="9"/>
  <c r="I607" i="9"/>
  <c r="P607" i="9"/>
  <c r="J607" i="9"/>
  <c r="R607" i="9"/>
  <c r="L607" i="9"/>
  <c r="N607" i="9"/>
  <c r="Q607" i="9"/>
  <c r="I8" i="9"/>
  <c r="R5" i="9"/>
  <c r="Q5" i="9"/>
  <c r="P5" i="9"/>
  <c r="L8" i="9"/>
  <c r="R8" i="9"/>
  <c r="J8" i="9"/>
  <c r="Q8" i="9" s="1"/>
  <c r="E8" i="9"/>
  <c r="F8" i="9"/>
  <c r="D8" i="9"/>
  <c r="C8" i="9"/>
  <c r="M5" i="9"/>
  <c r="N5" i="9"/>
  <c r="T5" i="9"/>
  <c r="S5" i="9"/>
  <c r="O5" i="9"/>
  <c r="L5" i="9" a="1"/>
  <c r="L5" i="9"/>
  <c r="K5" i="9" a="1"/>
  <c r="K5" i="9" s="1"/>
  <c r="J5" i="9"/>
  <c r="I5" i="9"/>
  <c r="H8" i="9"/>
  <c r="H608" i="9" s="1"/>
  <c r="H6" i="9"/>
  <c r="T7" i="9"/>
  <c r="S7" i="9"/>
  <c r="L7" i="9"/>
  <c r="K7" i="9"/>
  <c r="J7" i="9"/>
  <c r="H7" i="9" s="1"/>
  <c r="I7" i="9"/>
  <c r="G7" i="9"/>
  <c r="F7" i="9"/>
  <c r="E7" i="9"/>
  <c r="D7" i="9"/>
  <c r="C7" i="9"/>
  <c r="E6" i="9"/>
  <c r="D6" i="9"/>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8" i="4"/>
  <c r="L608" i="4" s="1"/>
  <c r="C7" i="3"/>
  <c r="B3" i="4"/>
  <c r="N7" i="4"/>
  <c r="M7" i="4"/>
  <c r="L7" i="4"/>
  <c r="K7" i="4"/>
  <c r="J7" i="4"/>
  <c r="I7" i="4"/>
  <c r="H7" i="4"/>
  <c r="G7" i="4"/>
  <c r="F7" i="4"/>
  <c r="E7" i="4"/>
  <c r="D7" i="4"/>
  <c r="C7" i="4"/>
  <c r="N6" i="4"/>
  <c r="M6" i="4"/>
  <c r="L6" i="4"/>
  <c r="K6" i="4"/>
  <c r="J6" i="4"/>
  <c r="I6" i="4"/>
  <c r="H6" i="4"/>
  <c r="E6" i="4"/>
  <c r="D6" i="4"/>
  <c r="A365" i="2" a="1"/>
  <c r="A365" i="2" s="1"/>
  <c r="P596" i="9"/>
  <c r="N591" i="9"/>
  <c r="N585" i="9"/>
  <c r="N567" i="9"/>
  <c r="N563" i="9"/>
  <c r="N558" i="9"/>
  <c r="P556" i="9"/>
  <c r="N547" i="9"/>
  <c r="N535" i="9"/>
  <c r="N523" i="9"/>
  <c r="N511" i="9"/>
  <c r="N499" i="9"/>
  <c r="N487" i="9"/>
  <c r="N475" i="9"/>
  <c r="N463" i="9"/>
  <c r="N553" i="9"/>
  <c r="N552" i="9"/>
  <c r="N541" i="9"/>
  <c r="N540" i="9"/>
  <c r="S540" i="9"/>
  <c r="N529" i="9"/>
  <c r="N528" i="9"/>
  <c r="N517" i="9"/>
  <c r="N516" i="9"/>
  <c r="S516" i="9"/>
  <c r="N505" i="9"/>
  <c r="N504" i="9"/>
  <c r="N493" i="9"/>
  <c r="N492" i="9"/>
  <c r="S492" i="9"/>
  <c r="N481" i="9"/>
  <c r="N480" i="9"/>
  <c r="N469" i="9"/>
  <c r="N468" i="9"/>
  <c r="S468" i="9"/>
  <c r="N457" i="9"/>
  <c r="N450" i="9"/>
  <c r="N600" i="9"/>
  <c r="S600" i="9"/>
  <c r="N599" i="9"/>
  <c r="N593" i="9"/>
  <c r="N576" i="9"/>
  <c r="N575" i="9"/>
  <c r="N570" i="9"/>
  <c r="P568" i="9"/>
  <c r="N555" i="9"/>
  <c r="N551" i="9"/>
  <c r="N543" i="9"/>
  <c r="N539" i="9"/>
  <c r="N531" i="9"/>
  <c r="N527" i="9"/>
  <c r="N519" i="9"/>
  <c r="N515" i="9"/>
  <c r="N507" i="9"/>
  <c r="N503" i="9"/>
  <c r="N495" i="9"/>
  <c r="N491" i="9"/>
  <c r="N483" i="9"/>
  <c r="N479" i="9"/>
  <c r="N471" i="9"/>
  <c r="N467" i="9"/>
  <c r="N459" i="9"/>
  <c r="Q456" i="9"/>
  <c r="N456" i="9"/>
  <c r="N451" i="9"/>
  <c r="N402" i="9"/>
  <c r="N398" i="9"/>
  <c r="N342" i="9"/>
  <c r="N338" i="9"/>
  <c r="N336" i="9"/>
  <c r="N249" i="9"/>
  <c r="N247" i="9"/>
  <c r="N243" i="9"/>
  <c r="N238" i="9"/>
  <c r="N236" i="9"/>
  <c r="N232" i="9"/>
  <c r="Q228" i="9"/>
  <c r="N192" i="9"/>
  <c r="Q189" i="9"/>
  <c r="S189" i="9"/>
  <c r="S164" i="9"/>
  <c r="N164" i="9"/>
  <c r="S152" i="9"/>
  <c r="N124" i="9"/>
  <c r="Q120" i="9"/>
  <c r="N100" i="9"/>
  <c r="N90" i="9"/>
  <c r="N58" i="9"/>
  <c r="N49" i="9"/>
  <c r="N35" i="9"/>
  <c r="Q34" i="9"/>
  <c r="N29" i="9"/>
  <c r="N27" i="9"/>
  <c r="N26" i="9"/>
  <c r="N372" i="9"/>
  <c r="N290" i="9"/>
  <c r="S290" i="9"/>
  <c r="N14" i="9"/>
  <c r="N423" i="9"/>
  <c r="N390" i="9"/>
  <c r="N386" i="9"/>
  <c r="N384" i="9"/>
  <c r="S384" i="9"/>
  <c r="N354" i="9"/>
  <c r="N350" i="9"/>
  <c r="N312" i="9"/>
  <c r="N296" i="9"/>
  <c r="N282" i="9"/>
  <c r="N269" i="9"/>
  <c r="N259" i="9"/>
  <c r="N253" i="9"/>
  <c r="N239" i="9"/>
  <c r="N237" i="9"/>
  <c r="N231" i="9"/>
  <c r="Q217" i="9"/>
  <c r="S217" i="9"/>
  <c r="N215" i="9"/>
  <c r="N209" i="9"/>
  <c r="N132" i="9"/>
  <c r="N116" i="9"/>
  <c r="N98" i="9"/>
  <c r="N81" i="9"/>
  <c r="N73" i="9"/>
  <c r="N70" i="9"/>
  <c r="N66" i="9"/>
  <c r="N57" i="9"/>
  <c r="N41" i="9"/>
  <c r="N38" i="9"/>
  <c r="N21" i="9"/>
  <c r="N19" i="9"/>
  <c r="N17" i="9"/>
  <c r="N293" i="9"/>
  <c r="Q293" i="9"/>
  <c r="Q225" i="9"/>
  <c r="N225" i="9"/>
  <c r="Q220" i="9"/>
  <c r="N220" i="9"/>
  <c r="Q202" i="9"/>
  <c r="N202" i="9"/>
  <c r="Q196" i="9"/>
  <c r="S196" i="9"/>
  <c r="N196" i="9"/>
  <c r="Q593" i="9"/>
  <c r="N601" i="9"/>
  <c r="N577" i="9"/>
  <c r="N573" i="9"/>
  <c r="S564" i="9"/>
  <c r="N561" i="9"/>
  <c r="S552" i="9"/>
  <c r="N549" i="9"/>
  <c r="N537" i="9"/>
  <c r="S528" i="9"/>
  <c r="N525" i="9"/>
  <c r="N513" i="9"/>
  <c r="S504" i="9"/>
  <c r="N501" i="9"/>
  <c r="N489" i="9"/>
  <c r="S480" i="9"/>
  <c r="N477" i="9"/>
  <c r="N465" i="9"/>
  <c r="S456" i="9"/>
  <c r="N447" i="9"/>
  <c r="N445" i="9"/>
  <c r="N434" i="9"/>
  <c r="Q426" i="9"/>
  <c r="N417" i="9"/>
  <c r="N412" i="9"/>
  <c r="S412" i="9"/>
  <c r="N411" i="9"/>
  <c r="S411" i="9"/>
  <c r="N396" i="9"/>
  <c r="N348" i="9"/>
  <c r="N315" i="9"/>
  <c r="Q296" i="9"/>
  <c r="Q294" i="9"/>
  <c r="S294" i="9"/>
  <c r="N294" i="9"/>
  <c r="N277" i="9"/>
  <c r="Q276" i="9"/>
  <c r="N276" i="9"/>
  <c r="N271" i="9"/>
  <c r="Q259" i="9"/>
  <c r="Q240" i="9"/>
  <c r="N240" i="9"/>
  <c r="P238" i="9"/>
  <c r="Q226" i="9"/>
  <c r="N226" i="9"/>
  <c r="P216" i="9"/>
  <c r="N216" i="9"/>
  <c r="N203" i="9"/>
  <c r="Q203" i="9"/>
  <c r="N197" i="9"/>
  <c r="Q197" i="9"/>
  <c r="N598" i="9"/>
  <c r="N606" i="9"/>
  <c r="N603" i="9"/>
  <c r="N588" i="9"/>
  <c r="S588" i="9"/>
  <c r="N587" i="9"/>
  <c r="Q585" i="9"/>
  <c r="N579" i="9"/>
  <c r="S579" i="9"/>
  <c r="Q575" i="9"/>
  <c r="Q563" i="9"/>
  <c r="Q551" i="9"/>
  <c r="Q539" i="9"/>
  <c r="Q527" i="9"/>
  <c r="Q515" i="9"/>
  <c r="Q503" i="9"/>
  <c r="Q491" i="9"/>
  <c r="S481" i="9"/>
  <c r="Q479" i="9"/>
  <c r="Q467" i="9"/>
  <c r="Q455" i="9"/>
  <c r="N453" i="9"/>
  <c r="N436" i="9"/>
  <c r="S436" i="9"/>
  <c r="N433" i="9"/>
  <c r="N431" i="9"/>
  <c r="N427" i="9"/>
  <c r="N416" i="9"/>
  <c r="S416" i="9"/>
  <c r="N406" i="9"/>
  <c r="S401" i="9"/>
  <c r="S372" i="9"/>
  <c r="N362" i="9"/>
  <c r="N360" i="9"/>
  <c r="S324" i="9"/>
  <c r="N302" i="9"/>
  <c r="N300" i="9"/>
  <c r="N285" i="9"/>
  <c r="N280" i="9"/>
  <c r="S280" i="9"/>
  <c r="N264" i="9"/>
  <c r="N233" i="9"/>
  <c r="Q233" i="9"/>
  <c r="Q230" i="9"/>
  <c r="N230" i="9"/>
  <c r="N224" i="9"/>
  <c r="Q224" i="9"/>
  <c r="S224" i="9"/>
  <c r="N195" i="9"/>
  <c r="Q195" i="9"/>
  <c r="S98" i="9"/>
  <c r="S70" i="9"/>
  <c r="N597" i="9"/>
  <c r="N589" i="9"/>
  <c r="N584" i="9"/>
  <c r="N574" i="9"/>
  <c r="N562" i="9"/>
  <c r="S445" i="9"/>
  <c r="N432" i="9"/>
  <c r="N420" i="9"/>
  <c r="N374" i="9"/>
  <c r="S336" i="9"/>
  <c r="N326" i="9"/>
  <c r="N314" i="9"/>
  <c r="N298" i="9"/>
  <c r="Q265" i="9"/>
  <c r="N265" i="9"/>
  <c r="S264" i="9"/>
  <c r="Q256" i="9"/>
  <c r="N256" i="9"/>
  <c r="N252" i="9"/>
  <c r="Q212" i="9"/>
  <c r="N212" i="9"/>
  <c r="S86" i="9"/>
  <c r="N234" i="9"/>
  <c r="N213" i="9"/>
  <c r="N185" i="9"/>
  <c r="N170" i="9"/>
  <c r="N166" i="9"/>
  <c r="N142" i="9"/>
  <c r="N138" i="9"/>
  <c r="N134" i="9"/>
  <c r="N128" i="9"/>
  <c r="N126" i="9"/>
  <c r="S108" i="9"/>
  <c r="N56" i="9"/>
  <c r="N52" i="9"/>
  <c r="N48" i="9"/>
  <c r="N44" i="9"/>
  <c r="Q33" i="9"/>
  <c r="S33" i="9"/>
  <c r="N24" i="9"/>
  <c r="N20" i="9"/>
  <c r="N16" i="9"/>
  <c r="N12" i="9"/>
  <c r="N279" i="9"/>
  <c r="Q232" i="9"/>
  <c r="N221" i="9"/>
  <c r="N191" i="9"/>
  <c r="N177" i="9"/>
  <c r="N122" i="9"/>
  <c r="N101" i="9"/>
  <c r="S100" i="9"/>
  <c r="N93" i="9"/>
  <c r="S93" i="9"/>
  <c r="Q89" i="9"/>
  <c r="S89" i="9"/>
  <c r="N85" i="9"/>
  <c r="Q81" i="9"/>
  <c r="N77" i="9"/>
  <c r="S77" i="9"/>
  <c r="Q73" i="9"/>
  <c r="N69" i="9"/>
  <c r="Q65" i="9"/>
  <c r="Q57" i="9"/>
  <c r="S57" i="9"/>
  <c r="Q53" i="9"/>
  <c r="S53" i="9"/>
  <c r="Q49" i="9"/>
  <c r="Q45" i="9"/>
  <c r="S45" i="9"/>
  <c r="N40" i="9"/>
  <c r="Q29" i="9"/>
  <c r="S17" i="9"/>
  <c r="N13" i="9"/>
  <c r="S13" i="9"/>
  <c r="Q247" i="9"/>
  <c r="N245" i="9"/>
  <c r="N223" i="9"/>
  <c r="N211" i="9"/>
  <c r="N201" i="9"/>
  <c r="S201" i="9"/>
  <c r="N198" i="9"/>
  <c r="N187" i="9"/>
  <c r="N182" i="9"/>
  <c r="N181" i="9"/>
  <c r="N174" i="9"/>
  <c r="S174" i="9"/>
  <c r="N127" i="9"/>
  <c r="S92" i="9"/>
  <c r="S84" i="9"/>
  <c r="S76" i="9"/>
  <c r="N61" i="9"/>
  <c r="S61" i="9"/>
  <c r="Q41" i="9"/>
  <c r="S41" i="9"/>
  <c r="N37" i="9"/>
  <c r="S37" i="9"/>
  <c r="N36" i="9"/>
  <c r="Q25" i="9"/>
  <c r="S25" i="9"/>
  <c r="Q21" i="9"/>
  <c r="S312" i="9"/>
  <c r="S211" i="9"/>
  <c r="S581" i="9"/>
  <c r="S546" i="9"/>
  <c r="S541" i="9"/>
  <c r="S510" i="9"/>
  <c r="S505" i="9"/>
  <c r="S474" i="9"/>
  <c r="S469" i="9"/>
  <c r="S427" i="9"/>
  <c r="S315" i="9"/>
  <c r="S192" i="9"/>
  <c r="S65" i="9"/>
  <c r="S561" i="9"/>
  <c r="S348" i="9"/>
  <c r="S21" i="9"/>
  <c r="S597" i="9"/>
  <c r="S453" i="9"/>
  <c r="S300" i="9"/>
  <c r="S172" i="9"/>
  <c r="S78" i="9"/>
  <c r="S406" i="9"/>
  <c r="S160" i="9"/>
  <c r="S360" i="9"/>
  <c r="S585" i="9"/>
  <c r="S570" i="9"/>
  <c r="S565" i="9"/>
  <c r="S534" i="9"/>
  <c r="S529" i="9"/>
  <c r="S498" i="9"/>
  <c r="S493" i="9"/>
  <c r="S462" i="9"/>
  <c r="S457" i="9"/>
  <c r="S417" i="9"/>
  <c r="S73" i="9"/>
  <c r="S549" i="9"/>
  <c r="S219" i="9"/>
  <c r="S68" i="9"/>
  <c r="S598" i="9"/>
  <c r="S276" i="9"/>
  <c r="S265" i="9"/>
  <c r="S220" i="9"/>
  <c r="S94" i="9"/>
  <c r="S58" i="9"/>
  <c r="S29" i="9"/>
  <c r="S586" i="9"/>
  <c r="S576" i="9"/>
  <c r="S558" i="9"/>
  <c r="S553" i="9"/>
  <c r="S522" i="9"/>
  <c r="S517" i="9"/>
  <c r="S486" i="9"/>
  <c r="S285" i="9"/>
  <c r="S282" i="9"/>
  <c r="S96" i="9"/>
  <c r="S573" i="9"/>
  <c r="S450" i="9"/>
  <c r="S426" i="9"/>
  <c r="S228" i="9"/>
  <c r="S209" i="9"/>
  <c r="S120" i="9"/>
  <c r="P8" i="9"/>
  <c r="S591" i="9"/>
  <c r="S607" i="9"/>
  <c r="S605" i="9"/>
  <c r="S537" i="9"/>
  <c r="S525" i="9"/>
  <c r="S513" i="9"/>
  <c r="S501" i="9"/>
  <c r="S489" i="9"/>
  <c r="S477" i="9"/>
  <c r="S465" i="9"/>
  <c r="S434" i="9"/>
  <c r="S593" i="9"/>
  <c r="S603" i="9"/>
  <c r="Q405" i="9"/>
  <c r="N405" i="9"/>
  <c r="R601" i="9"/>
  <c r="S601" i="9"/>
  <c r="R577" i="9"/>
  <c r="S577" i="9"/>
  <c r="R571" i="9"/>
  <c r="S571" i="9"/>
  <c r="R547" i="9"/>
  <c r="S547" i="9"/>
  <c r="R535" i="9"/>
  <c r="S535" i="9"/>
  <c r="R523" i="9"/>
  <c r="S523" i="9"/>
  <c r="R511" i="9"/>
  <c r="S511" i="9"/>
  <c r="R499" i="9"/>
  <c r="S499" i="9"/>
  <c r="R487" i="9"/>
  <c r="S487" i="9"/>
  <c r="R475" i="9"/>
  <c r="S475" i="9"/>
  <c r="R463" i="9"/>
  <c r="S463" i="9"/>
  <c r="R451" i="9"/>
  <c r="S451" i="9"/>
  <c r="Q439" i="9"/>
  <c r="N439" i="9"/>
  <c r="R270" i="9"/>
  <c r="N270" i="9"/>
  <c r="P168" i="9"/>
  <c r="N168" i="9"/>
  <c r="S168" i="9"/>
  <c r="Q403" i="9"/>
  <c r="N403" i="9"/>
  <c r="Q340" i="9"/>
  <c r="N340" i="9"/>
  <c r="N334" i="9"/>
  <c r="Q334" i="9"/>
  <c r="Q606" i="9"/>
  <c r="S606" i="9"/>
  <c r="N602" i="9"/>
  <c r="S602" i="9"/>
  <c r="Q587" i="9"/>
  <c r="S587" i="9"/>
  <c r="R559" i="9"/>
  <c r="S559" i="9"/>
  <c r="R596" i="9"/>
  <c r="S596" i="9"/>
  <c r="N592" i="9"/>
  <c r="S592" i="9"/>
  <c r="N572" i="9"/>
  <c r="S572" i="9"/>
  <c r="N566" i="9"/>
  <c r="S566" i="9"/>
  <c r="N560" i="9"/>
  <c r="S560" i="9"/>
  <c r="N554" i="9"/>
  <c r="S554" i="9"/>
  <c r="N548" i="9"/>
  <c r="S548" i="9"/>
  <c r="N542" i="9"/>
  <c r="S542" i="9"/>
  <c r="N536" i="9"/>
  <c r="S536" i="9"/>
  <c r="N530" i="9"/>
  <c r="S530" i="9"/>
  <c r="N524" i="9"/>
  <c r="S524" i="9"/>
  <c r="N518" i="9"/>
  <c r="S518" i="9"/>
  <c r="N512" i="9"/>
  <c r="S512" i="9"/>
  <c r="N506" i="9"/>
  <c r="S506" i="9"/>
  <c r="N500" i="9"/>
  <c r="S500" i="9"/>
  <c r="N494" i="9"/>
  <c r="S494" i="9"/>
  <c r="N488" i="9"/>
  <c r="S488" i="9"/>
  <c r="N482" i="9"/>
  <c r="S482" i="9"/>
  <c r="N476" i="9"/>
  <c r="S476" i="9"/>
  <c r="N470" i="9"/>
  <c r="S470" i="9"/>
  <c r="N464" i="9"/>
  <c r="S464" i="9"/>
  <c r="N458" i="9"/>
  <c r="S458" i="9"/>
  <c r="N452" i="9"/>
  <c r="S452" i="9"/>
  <c r="N446" i="9"/>
  <c r="S446" i="9"/>
  <c r="N400" i="9"/>
  <c r="Q400" i="9"/>
  <c r="N394" i="9"/>
  <c r="Q394" i="9"/>
  <c r="Q328" i="9"/>
  <c r="N328" i="9"/>
  <c r="N322" i="9"/>
  <c r="Q322" i="9"/>
  <c r="S293" i="9"/>
  <c r="N583" i="9"/>
  <c r="S583" i="9"/>
  <c r="N578" i="9"/>
  <c r="S578" i="9"/>
  <c r="N582" i="9"/>
  <c r="S582" i="9"/>
  <c r="N435" i="9"/>
  <c r="S435" i="9"/>
  <c r="N422" i="9"/>
  <c r="S422" i="9"/>
  <c r="S396" i="9"/>
  <c r="Q272" i="9"/>
  <c r="N272" i="9"/>
  <c r="N443" i="9"/>
  <c r="S443" i="9"/>
  <c r="S425" i="9"/>
  <c r="S423" i="9"/>
  <c r="Q388" i="9"/>
  <c r="N388" i="9"/>
  <c r="N382" i="9"/>
  <c r="Q382" i="9"/>
  <c r="Q316" i="9"/>
  <c r="N316" i="9"/>
  <c r="Q273" i="9"/>
  <c r="N273" i="9"/>
  <c r="Q595" i="9"/>
  <c r="S595" i="9"/>
  <c r="N424" i="9"/>
  <c r="P424" i="9"/>
  <c r="S424" i="9"/>
  <c r="Q420" i="9"/>
  <c r="S420" i="9"/>
  <c r="N310" i="9"/>
  <c r="Q310" i="9"/>
  <c r="S527" i="9"/>
  <c r="S467" i="9"/>
  <c r="S455" i="9"/>
  <c r="S432" i="9"/>
  <c r="N419" i="9"/>
  <c r="R419" i="9"/>
  <c r="Q376" i="9"/>
  <c r="N376" i="9"/>
  <c r="N370" i="9"/>
  <c r="Q370" i="9"/>
  <c r="S563" i="9"/>
  <c r="N444" i="9"/>
  <c r="S444" i="9"/>
  <c r="N441" i="9"/>
  <c r="S441" i="9"/>
  <c r="N418" i="9"/>
  <c r="S418" i="9"/>
  <c r="Q304" i="9"/>
  <c r="N304" i="9"/>
  <c r="N297" i="9"/>
  <c r="Q297" i="9"/>
  <c r="N410" i="9"/>
  <c r="Q410" i="9"/>
  <c r="S551" i="9"/>
  <c r="S479" i="9"/>
  <c r="Q599" i="9"/>
  <c r="S599" i="9"/>
  <c r="N580" i="9"/>
  <c r="S580" i="9"/>
  <c r="R574" i="9"/>
  <c r="S574" i="9"/>
  <c r="N569" i="9"/>
  <c r="S569" i="9"/>
  <c r="R568" i="9"/>
  <c r="S568" i="9"/>
  <c r="R562" i="9"/>
  <c r="S562" i="9"/>
  <c r="N557" i="9"/>
  <c r="S557" i="9"/>
  <c r="R556" i="9"/>
  <c r="S556" i="9"/>
  <c r="N545" i="9"/>
  <c r="S545" i="9"/>
  <c r="N533" i="9"/>
  <c r="S533" i="9"/>
  <c r="N521" i="9"/>
  <c r="S521" i="9"/>
  <c r="N509" i="9"/>
  <c r="S509" i="9"/>
  <c r="N497" i="9"/>
  <c r="S497" i="9"/>
  <c r="N485" i="9"/>
  <c r="S485" i="9"/>
  <c r="N473" i="9"/>
  <c r="S473" i="9"/>
  <c r="N461" i="9"/>
  <c r="S461" i="9"/>
  <c r="N449" i="9"/>
  <c r="S449" i="9"/>
  <c r="Q364" i="9"/>
  <c r="N364" i="9"/>
  <c r="N358" i="9"/>
  <c r="Q358" i="9"/>
  <c r="S539" i="9"/>
  <c r="S515" i="9"/>
  <c r="S503" i="9"/>
  <c r="S491" i="9"/>
  <c r="N590" i="9"/>
  <c r="S590" i="9"/>
  <c r="R589" i="9"/>
  <c r="S589" i="9"/>
  <c r="N604" i="9"/>
  <c r="S604" i="9"/>
  <c r="R584" i="9"/>
  <c r="S584" i="9"/>
  <c r="N594" i="9"/>
  <c r="S594" i="9"/>
  <c r="N442" i="9"/>
  <c r="S442" i="9"/>
  <c r="N440" i="9"/>
  <c r="S440" i="9"/>
  <c r="S433" i="9"/>
  <c r="N429" i="9"/>
  <c r="S429" i="9"/>
  <c r="Q408" i="9"/>
  <c r="S408" i="9"/>
  <c r="N404" i="9"/>
  <c r="S404" i="9"/>
  <c r="S567" i="9"/>
  <c r="S555" i="9"/>
  <c r="N550" i="9"/>
  <c r="S550" i="9"/>
  <c r="N544" i="9"/>
  <c r="S544" i="9"/>
  <c r="S543" i="9"/>
  <c r="N538" i="9"/>
  <c r="S538" i="9"/>
  <c r="N532" i="9"/>
  <c r="S532" i="9"/>
  <c r="S531" i="9"/>
  <c r="N526" i="9"/>
  <c r="S526" i="9"/>
  <c r="N520" i="9"/>
  <c r="S520" i="9"/>
  <c r="S519" i="9"/>
  <c r="N514" i="9"/>
  <c r="S514" i="9"/>
  <c r="N508" i="9"/>
  <c r="S508" i="9"/>
  <c r="S507" i="9"/>
  <c r="N502" i="9"/>
  <c r="S502" i="9"/>
  <c r="N496" i="9"/>
  <c r="S496" i="9"/>
  <c r="S495" i="9"/>
  <c r="N490" i="9"/>
  <c r="S490" i="9"/>
  <c r="N484" i="9"/>
  <c r="S484" i="9"/>
  <c r="S483" i="9"/>
  <c r="N478" i="9"/>
  <c r="S478" i="9"/>
  <c r="N472" i="9"/>
  <c r="S472" i="9"/>
  <c r="S471" i="9"/>
  <c r="N466" i="9"/>
  <c r="S466" i="9"/>
  <c r="N460" i="9"/>
  <c r="S460" i="9"/>
  <c r="S459" i="9"/>
  <c r="N454" i="9"/>
  <c r="S454" i="9"/>
  <c r="N448" i="9"/>
  <c r="S448" i="9"/>
  <c r="S447" i="9"/>
  <c r="S438" i="9"/>
  <c r="S431" i="9"/>
  <c r="N428" i="9"/>
  <c r="S428" i="9"/>
  <c r="N414" i="9"/>
  <c r="Q414" i="9"/>
  <c r="N407" i="9"/>
  <c r="R407" i="9"/>
  <c r="Q352" i="9"/>
  <c r="N352" i="9"/>
  <c r="N346" i="9"/>
  <c r="Q346" i="9"/>
  <c r="R266" i="9"/>
  <c r="N266" i="9"/>
  <c r="S575" i="9"/>
  <c r="N430" i="9"/>
  <c r="S430" i="9"/>
  <c r="N437" i="9"/>
  <c r="S437" i="9"/>
  <c r="N413" i="9"/>
  <c r="S413" i="9"/>
  <c r="N392" i="9"/>
  <c r="S392" i="9"/>
  <c r="N380" i="9"/>
  <c r="S380" i="9"/>
  <c r="N368" i="9"/>
  <c r="S368" i="9"/>
  <c r="N356" i="9"/>
  <c r="S356" i="9"/>
  <c r="N344" i="9"/>
  <c r="S344" i="9"/>
  <c r="N332" i="9"/>
  <c r="S332" i="9"/>
  <c r="N320" i="9"/>
  <c r="S320" i="9"/>
  <c r="N308" i="9"/>
  <c r="S308" i="9"/>
  <c r="N284" i="9"/>
  <c r="Q284" i="9"/>
  <c r="N281" i="9"/>
  <c r="S281" i="9"/>
  <c r="N261" i="9"/>
  <c r="S261" i="9"/>
  <c r="S402" i="9"/>
  <c r="N283" i="9"/>
  <c r="S279" i="9"/>
  <c r="N268" i="9"/>
  <c r="Q268" i="9"/>
  <c r="N267" i="9"/>
  <c r="P267" i="9"/>
  <c r="N136" i="9"/>
  <c r="P136" i="9"/>
  <c r="N397" i="9"/>
  <c r="S397" i="9"/>
  <c r="N391" i="9"/>
  <c r="S391" i="9"/>
  <c r="S390" i="9"/>
  <c r="N385" i="9"/>
  <c r="S385" i="9"/>
  <c r="N379" i="9"/>
  <c r="S379" i="9"/>
  <c r="S378" i="9"/>
  <c r="N373" i="9"/>
  <c r="S373" i="9"/>
  <c r="N367" i="9"/>
  <c r="S367" i="9"/>
  <c r="S366" i="9"/>
  <c r="N361" i="9"/>
  <c r="S361" i="9"/>
  <c r="N355" i="9"/>
  <c r="S355" i="9"/>
  <c r="S354" i="9"/>
  <c r="N349" i="9"/>
  <c r="S349" i="9"/>
  <c r="N343" i="9"/>
  <c r="S343" i="9"/>
  <c r="S342" i="9"/>
  <c r="N337" i="9"/>
  <c r="S337" i="9"/>
  <c r="N331" i="9"/>
  <c r="S331" i="9"/>
  <c r="S330" i="9"/>
  <c r="N325" i="9"/>
  <c r="S325" i="9"/>
  <c r="N319" i="9"/>
  <c r="S319" i="9"/>
  <c r="S318" i="9"/>
  <c r="N313" i="9"/>
  <c r="S313" i="9"/>
  <c r="N307" i="9"/>
  <c r="S307" i="9"/>
  <c r="S306" i="9"/>
  <c r="N301" i="9"/>
  <c r="S301" i="9"/>
  <c r="N292" i="9"/>
  <c r="S292" i="9"/>
  <c r="Q262" i="9"/>
  <c r="N262" i="9"/>
  <c r="S248" i="9"/>
  <c r="N139" i="9"/>
  <c r="Q139" i="9"/>
  <c r="N278" i="9"/>
  <c r="S278" i="9"/>
  <c r="N263" i="9"/>
  <c r="S263" i="9"/>
  <c r="N260" i="9"/>
  <c r="Q260" i="9"/>
  <c r="S260" i="9"/>
  <c r="N254" i="9"/>
  <c r="S254" i="9"/>
  <c r="S247" i="9"/>
  <c r="N235" i="9"/>
  <c r="Q235" i="9"/>
  <c r="S235" i="9"/>
  <c r="N229" i="9"/>
  <c r="N178" i="9"/>
  <c r="Q178" i="9"/>
  <c r="S298" i="9"/>
  <c r="N291" i="9"/>
  <c r="R291" i="9"/>
  <c r="S225" i="9"/>
  <c r="N257" i="9"/>
  <c r="Q257" i="9"/>
  <c r="N255" i="9"/>
  <c r="S255" i="9"/>
  <c r="S250" i="9"/>
  <c r="Q246" i="9"/>
  <c r="N246" i="9"/>
  <c r="N244" i="9"/>
  <c r="Q244" i="9"/>
  <c r="N179" i="9"/>
  <c r="Q179" i="9"/>
  <c r="N425" i="9"/>
  <c r="N395" i="9"/>
  <c r="S395" i="9"/>
  <c r="N389" i="9"/>
  <c r="S389" i="9"/>
  <c r="N383" i="9"/>
  <c r="S383" i="9"/>
  <c r="N377" i="9"/>
  <c r="S377" i="9"/>
  <c r="N371" i="9"/>
  <c r="S371" i="9"/>
  <c r="N365" i="9"/>
  <c r="S365" i="9"/>
  <c r="N359" i="9"/>
  <c r="S359" i="9"/>
  <c r="N353" i="9"/>
  <c r="S353" i="9"/>
  <c r="N347" i="9"/>
  <c r="S347" i="9"/>
  <c r="N341" i="9"/>
  <c r="S341" i="9"/>
  <c r="N335" i="9"/>
  <c r="S335" i="9"/>
  <c r="N329" i="9"/>
  <c r="S329" i="9"/>
  <c r="N323" i="9"/>
  <c r="S323" i="9"/>
  <c r="N317" i="9"/>
  <c r="S317" i="9"/>
  <c r="N311" i="9"/>
  <c r="S311" i="9"/>
  <c r="N305" i="9"/>
  <c r="S305" i="9"/>
  <c r="N289" i="9"/>
  <c r="S289" i="9"/>
  <c r="N288" i="9"/>
  <c r="S288" i="9"/>
  <c r="N251" i="9"/>
  <c r="S249" i="9"/>
  <c r="S245" i="9"/>
  <c r="N241" i="9"/>
  <c r="Q241" i="9"/>
  <c r="Q206" i="9"/>
  <c r="N206" i="9"/>
  <c r="Q200" i="9"/>
  <c r="N200" i="9"/>
  <c r="N415" i="9"/>
  <c r="S415" i="9"/>
  <c r="N299" i="9"/>
  <c r="S299" i="9"/>
  <c r="R296" i="9"/>
  <c r="S296" i="9"/>
  <c r="N286" i="9"/>
  <c r="S286" i="9"/>
  <c r="S277" i="9"/>
  <c r="S271" i="9"/>
  <c r="S212" i="9"/>
  <c r="N207" i="9"/>
  <c r="S205" i="9"/>
  <c r="P295" i="9"/>
  <c r="S295" i="9"/>
  <c r="N193" i="9"/>
  <c r="Q193" i="9"/>
  <c r="S191" i="9"/>
  <c r="N287" i="9"/>
  <c r="S287" i="9"/>
  <c r="P283" i="9"/>
  <c r="S283" i="9"/>
  <c r="Q274" i="9"/>
  <c r="N274" i="9"/>
  <c r="N409" i="9"/>
  <c r="S409" i="9"/>
  <c r="N399" i="9"/>
  <c r="S399" i="9"/>
  <c r="S398" i="9"/>
  <c r="N393" i="9"/>
  <c r="S393" i="9"/>
  <c r="N387" i="9"/>
  <c r="S387" i="9"/>
  <c r="S386" i="9"/>
  <c r="N381" i="9"/>
  <c r="S381" i="9"/>
  <c r="N375" i="9"/>
  <c r="S375" i="9"/>
  <c r="S374" i="9"/>
  <c r="N369" i="9"/>
  <c r="S369" i="9"/>
  <c r="N363" i="9"/>
  <c r="S363" i="9"/>
  <c r="S362" i="9"/>
  <c r="N357" i="9"/>
  <c r="S357" i="9"/>
  <c r="N351" i="9"/>
  <c r="S351" i="9"/>
  <c r="S350" i="9"/>
  <c r="N345" i="9"/>
  <c r="S345" i="9"/>
  <c r="N339" i="9"/>
  <c r="S339" i="9"/>
  <c r="S338" i="9"/>
  <c r="N333" i="9"/>
  <c r="S333" i="9"/>
  <c r="N327" i="9"/>
  <c r="S327" i="9"/>
  <c r="S326" i="9"/>
  <c r="N321" i="9"/>
  <c r="S321" i="9"/>
  <c r="S314" i="9"/>
  <c r="N309" i="9"/>
  <c r="S309" i="9"/>
  <c r="N303" i="9"/>
  <c r="S303" i="9"/>
  <c r="S302" i="9"/>
  <c r="S233" i="9"/>
  <c r="R275" i="9"/>
  <c r="S275" i="9"/>
  <c r="R259" i="9"/>
  <c r="S259" i="9"/>
  <c r="R243" i="9"/>
  <c r="S243" i="9"/>
  <c r="R238" i="9"/>
  <c r="S238" i="9"/>
  <c r="N218" i="9"/>
  <c r="R203" i="9"/>
  <c r="S203" i="9"/>
  <c r="N190" i="9"/>
  <c r="S190" i="9"/>
  <c r="N184" i="9"/>
  <c r="S184" i="9"/>
  <c r="Q183" i="9"/>
  <c r="S183" i="9"/>
  <c r="R182" i="9"/>
  <c r="S182" i="9"/>
  <c r="N162" i="9"/>
  <c r="S162" i="9"/>
  <c r="N154" i="9"/>
  <c r="S154" i="9"/>
  <c r="N146" i="9"/>
  <c r="S146" i="9"/>
  <c r="N210" i="9"/>
  <c r="S210" i="9"/>
  <c r="N204" i="9"/>
  <c r="S204" i="9"/>
  <c r="S198" i="9"/>
  <c r="N173" i="9"/>
  <c r="S173" i="9"/>
  <c r="S231" i="9"/>
  <c r="S226" i="9"/>
  <c r="N143" i="9"/>
  <c r="Q143" i="9"/>
  <c r="N140" i="9"/>
  <c r="P140" i="9"/>
  <c r="S127" i="9"/>
  <c r="Q269" i="9"/>
  <c r="S269" i="9"/>
  <c r="Q253" i="9"/>
  <c r="S253" i="9"/>
  <c r="Q237" i="9"/>
  <c r="S237" i="9"/>
  <c r="S218" i="9"/>
  <c r="S195" i="9"/>
  <c r="Q181" i="9"/>
  <c r="S181" i="9"/>
  <c r="N176" i="9"/>
  <c r="P176" i="9"/>
  <c r="S176" i="9"/>
  <c r="N163" i="9"/>
  <c r="Q163" i="9"/>
  <c r="N155" i="9"/>
  <c r="Q155" i="9"/>
  <c r="N147" i="9"/>
  <c r="Q147" i="9"/>
  <c r="S124" i="9"/>
  <c r="S223" i="9"/>
  <c r="S215" i="9"/>
  <c r="N258" i="9"/>
  <c r="S258" i="9"/>
  <c r="N242" i="9"/>
  <c r="S242" i="9"/>
  <c r="Q229" i="9"/>
  <c r="N194" i="9"/>
  <c r="S194" i="9"/>
  <c r="N188" i="9"/>
  <c r="S188" i="9"/>
  <c r="S187" i="9"/>
  <c r="P170" i="9"/>
  <c r="S170" i="9"/>
  <c r="N144" i="9"/>
  <c r="P144" i="9"/>
  <c r="S144" i="9"/>
  <c r="N125" i="9"/>
  <c r="Q125" i="9"/>
  <c r="S125" i="9"/>
  <c r="Q252" i="9"/>
  <c r="S252" i="9"/>
  <c r="Q236" i="9"/>
  <c r="S236" i="9"/>
  <c r="N222" i="9"/>
  <c r="S222" i="9"/>
  <c r="N214" i="9"/>
  <c r="S214" i="9"/>
  <c r="N208" i="9"/>
  <c r="S208" i="9"/>
  <c r="Q207" i="9"/>
  <c r="S202" i="9"/>
  <c r="N159" i="9"/>
  <c r="Q159" i="9"/>
  <c r="N158" i="9"/>
  <c r="N156" i="9"/>
  <c r="P156" i="9"/>
  <c r="N151" i="9"/>
  <c r="Q151" i="9"/>
  <c r="N150" i="9"/>
  <c r="N148" i="9"/>
  <c r="P148" i="9"/>
  <c r="S81" i="9"/>
  <c r="S230" i="9"/>
  <c r="N186" i="9"/>
  <c r="S186" i="9"/>
  <c r="N180" i="9"/>
  <c r="S180" i="9"/>
  <c r="P251" i="9"/>
  <c r="P234" i="9"/>
  <c r="S234" i="9"/>
  <c r="P221" i="9"/>
  <c r="S221" i="9"/>
  <c r="P213" i="9"/>
  <c r="S213" i="9"/>
  <c r="N135" i="9"/>
  <c r="Q135" i="9"/>
  <c r="N199" i="9"/>
  <c r="S199" i="9"/>
  <c r="P185" i="9"/>
  <c r="S185" i="9"/>
  <c r="P177" i="9"/>
  <c r="S177" i="9"/>
  <c r="P166" i="9"/>
  <c r="S166" i="9"/>
  <c r="S239" i="9"/>
  <c r="N227" i="9"/>
  <c r="S227" i="9"/>
  <c r="N169" i="9"/>
  <c r="Q169" i="9"/>
  <c r="S169" i="9"/>
  <c r="P122" i="9"/>
  <c r="S122" i="9"/>
  <c r="P116" i="9"/>
  <c r="S116" i="9"/>
  <c r="N111" i="9"/>
  <c r="N97" i="9"/>
  <c r="N131" i="9"/>
  <c r="N117" i="9"/>
  <c r="Q101" i="9"/>
  <c r="S101" i="9"/>
  <c r="N83" i="9"/>
  <c r="Q83" i="9"/>
  <c r="N67" i="9"/>
  <c r="Q67" i="9"/>
  <c r="N31" i="9"/>
  <c r="Q121" i="9"/>
  <c r="S121" i="9"/>
  <c r="N103" i="9"/>
  <c r="S103" i="9"/>
  <c r="N63" i="9"/>
  <c r="Q63" i="9"/>
  <c r="N167" i="9"/>
  <c r="S167" i="9"/>
  <c r="N161" i="9"/>
  <c r="S161" i="9"/>
  <c r="P158" i="9"/>
  <c r="S158" i="9"/>
  <c r="N153" i="9"/>
  <c r="S153" i="9"/>
  <c r="P150" i="9"/>
  <c r="N145" i="9"/>
  <c r="S145" i="9"/>
  <c r="P142" i="9"/>
  <c r="S142" i="9"/>
  <c r="N137" i="9"/>
  <c r="S137" i="9"/>
  <c r="P134" i="9"/>
  <c r="S134" i="9"/>
  <c r="P128" i="9"/>
  <c r="S128" i="9"/>
  <c r="N123" i="9"/>
  <c r="S123" i="9"/>
  <c r="N114" i="9"/>
  <c r="S114" i="9"/>
  <c r="N109" i="9"/>
  <c r="S109" i="9"/>
  <c r="S106" i="9"/>
  <c r="S90" i="9"/>
  <c r="S74" i="9"/>
  <c r="N59" i="9"/>
  <c r="Q59" i="9"/>
  <c r="S59" i="9"/>
  <c r="N54" i="9"/>
  <c r="R54" i="9"/>
  <c r="N50" i="9"/>
  <c r="R50" i="9"/>
  <c r="S50" i="9"/>
  <c r="N46" i="9"/>
  <c r="R46" i="9"/>
  <c r="N39" i="9"/>
  <c r="N129" i="9"/>
  <c r="S129" i="9"/>
  <c r="S126" i="9"/>
  <c r="Q113" i="9"/>
  <c r="S113" i="9"/>
  <c r="N95" i="9"/>
  <c r="S95" i="9"/>
  <c r="N79" i="9"/>
  <c r="Q79" i="9"/>
  <c r="N55" i="9"/>
  <c r="N51" i="9"/>
  <c r="N47" i="9"/>
  <c r="N43" i="9"/>
  <c r="N11" i="9"/>
  <c r="S10" i="9"/>
  <c r="N115" i="9"/>
  <c r="S115" i="9"/>
  <c r="N64" i="9"/>
  <c r="P64" i="9"/>
  <c r="N60" i="9"/>
  <c r="P60" i="9"/>
  <c r="S60" i="9"/>
  <c r="N15" i="9"/>
  <c r="N171" i="9"/>
  <c r="S171" i="9"/>
  <c r="N165" i="9"/>
  <c r="S165" i="9"/>
  <c r="P118" i="9"/>
  <c r="S118" i="9"/>
  <c r="P112" i="9"/>
  <c r="S112" i="9"/>
  <c r="N107" i="9"/>
  <c r="S107" i="9"/>
  <c r="N91" i="9"/>
  <c r="Q91" i="9"/>
  <c r="N75" i="9"/>
  <c r="Q75" i="9"/>
  <c r="S26" i="9"/>
  <c r="P132" i="9"/>
  <c r="S132" i="9"/>
  <c r="Q97" i="9"/>
  <c r="N88" i="9"/>
  <c r="S88" i="9"/>
  <c r="N72" i="9"/>
  <c r="S72" i="9"/>
  <c r="N175" i="9"/>
  <c r="S175" i="9"/>
  <c r="N157" i="9"/>
  <c r="S157" i="9"/>
  <c r="N149" i="9"/>
  <c r="S149" i="9"/>
  <c r="N141" i="9"/>
  <c r="S141" i="9"/>
  <c r="P138" i="9"/>
  <c r="S138" i="9"/>
  <c r="N133" i="9"/>
  <c r="S133" i="9"/>
  <c r="S130" i="9"/>
  <c r="Q117" i="9"/>
  <c r="Q111" i="9"/>
  <c r="P104" i="9"/>
  <c r="S104" i="9"/>
  <c r="N99" i="9"/>
  <c r="S99" i="9"/>
  <c r="Q85" i="9"/>
  <c r="S85" i="9"/>
  <c r="S82" i="9"/>
  <c r="Q69" i="9"/>
  <c r="S69" i="9"/>
  <c r="S66" i="9"/>
  <c r="Q131" i="9"/>
  <c r="N119" i="9"/>
  <c r="S119" i="9"/>
  <c r="N110" i="9"/>
  <c r="S110" i="9"/>
  <c r="N105" i="9"/>
  <c r="S105" i="9"/>
  <c r="S102" i="9"/>
  <c r="N87" i="9"/>
  <c r="Q87" i="9"/>
  <c r="N71" i="9"/>
  <c r="Q71" i="9"/>
  <c r="S62" i="9"/>
  <c r="N9" i="9"/>
  <c r="S9" i="9"/>
  <c r="P56" i="9"/>
  <c r="S56" i="9"/>
  <c r="P52" i="9"/>
  <c r="S52" i="9"/>
  <c r="P48" i="9"/>
  <c r="S48" i="9"/>
  <c r="P44" i="9"/>
  <c r="S44" i="9"/>
  <c r="P40" i="9"/>
  <c r="S40" i="9"/>
  <c r="P36" i="9"/>
  <c r="S36" i="9"/>
  <c r="P32" i="9"/>
  <c r="S32" i="9"/>
  <c r="P28" i="9"/>
  <c r="S28" i="9"/>
  <c r="P24" i="9"/>
  <c r="S24" i="9"/>
  <c r="P20" i="9"/>
  <c r="S20" i="9"/>
  <c r="P16" i="9"/>
  <c r="S16" i="9"/>
  <c r="P12" i="9"/>
  <c r="S12" i="9"/>
  <c r="Q55" i="9"/>
  <c r="Q51" i="9"/>
  <c r="Q47" i="9"/>
  <c r="S47" i="9"/>
  <c r="Q43" i="9"/>
  <c r="Q39" i="9"/>
  <c r="Q35" i="9"/>
  <c r="S35" i="9"/>
  <c r="Q31" i="9"/>
  <c r="Q27" i="9"/>
  <c r="S27" i="9"/>
  <c r="Q23" i="9"/>
  <c r="S23" i="9"/>
  <c r="Q19" i="9"/>
  <c r="S19" i="9"/>
  <c r="Q15" i="9"/>
  <c r="S15" i="9"/>
  <c r="Q11" i="9"/>
  <c r="R42" i="9"/>
  <c r="S42" i="9"/>
  <c r="R38" i="9"/>
  <c r="S38" i="9"/>
  <c r="R34" i="9"/>
  <c r="S34" i="9"/>
  <c r="R30" i="9"/>
  <c r="S30" i="9"/>
  <c r="R22" i="9"/>
  <c r="S22" i="9"/>
  <c r="R18" i="9"/>
  <c r="S18" i="9"/>
  <c r="R14" i="9"/>
  <c r="S14" i="9"/>
  <c r="S49" i="9"/>
  <c r="S256" i="9"/>
  <c r="S240" i="9"/>
  <c r="S207" i="9"/>
  <c r="S232" i="9"/>
  <c r="S251" i="9"/>
  <c r="S148" i="9"/>
  <c r="S267" i="9"/>
  <c r="S284" i="9"/>
  <c r="S197" i="9"/>
  <c r="S216" i="9"/>
  <c r="S262" i="9"/>
  <c r="S304" i="9"/>
  <c r="S328" i="9"/>
  <c r="S340" i="9"/>
  <c r="S75" i="9"/>
  <c r="S64" i="9"/>
  <c r="S46" i="9"/>
  <c r="S54" i="9"/>
  <c r="S67" i="9"/>
  <c r="S229" i="9"/>
  <c r="S140" i="9"/>
  <c r="S178" i="9"/>
  <c r="S297" i="9"/>
  <c r="S370" i="9"/>
  <c r="S419" i="9"/>
  <c r="S322" i="9"/>
  <c r="S334" i="9"/>
  <c r="S270" i="9"/>
  <c r="S376" i="9"/>
  <c r="S266" i="9"/>
  <c r="S87" i="9"/>
  <c r="S97" i="9"/>
  <c r="S151" i="9"/>
  <c r="S193" i="9"/>
  <c r="S346" i="9"/>
  <c r="S364" i="9"/>
  <c r="S272" i="9"/>
  <c r="S111" i="9"/>
  <c r="S316" i="9"/>
  <c r="S403" i="9"/>
  <c r="S39" i="9"/>
  <c r="S43" i="9"/>
  <c r="S150" i="9"/>
  <c r="S143" i="9"/>
  <c r="S200" i="9"/>
  <c r="S352" i="9"/>
  <c r="S400" i="9"/>
  <c r="S131" i="9"/>
  <c r="S206" i="9"/>
  <c r="S407" i="9"/>
  <c r="S83" i="9"/>
  <c r="S179" i="9"/>
  <c r="S388" i="9"/>
  <c r="S11" i="9"/>
  <c r="S291" i="9"/>
  <c r="S358" i="9"/>
  <c r="S410" i="9"/>
  <c r="S71" i="9"/>
  <c r="S79" i="9"/>
  <c r="S147" i="9"/>
  <c r="S274" i="9"/>
  <c r="S257" i="9"/>
  <c r="S139" i="9"/>
  <c r="S414" i="9"/>
  <c r="S310" i="9"/>
  <c r="S31" i="9"/>
  <c r="S91" i="9"/>
  <c r="S135" i="9"/>
  <c r="S156" i="9"/>
  <c r="S155" i="9"/>
  <c r="S241" i="9"/>
  <c r="S382" i="9"/>
  <c r="S159" i="9"/>
  <c r="S163" i="9"/>
  <c r="S268" i="9"/>
  <c r="S394" i="9"/>
  <c r="S439" i="9"/>
  <c r="S117" i="9"/>
  <c r="S51" i="9"/>
  <c r="S244" i="9"/>
  <c r="S55" i="9"/>
  <c r="S63" i="9"/>
  <c r="S246" i="9"/>
  <c r="S273" i="9"/>
  <c r="S405" i="9"/>
  <c r="S136" i="9"/>
  <c r="B1855" i="2"/>
  <c r="C6" i="3"/>
  <c r="M1852" i="2"/>
  <c r="N5" i="4" s="1"/>
  <c r="L1852" i="2"/>
  <c r="J1852" i="2"/>
  <c r="K5" i="4" s="1"/>
  <c r="I1852" i="2"/>
  <c r="H1852" i="2"/>
  <c r="I5" i="4" s="1"/>
  <c r="G1852" i="2"/>
  <c r="H5" i="4"/>
  <c r="D1852" i="2"/>
  <c r="C1852" i="2"/>
  <c r="B1852" i="2"/>
  <c r="B7" i="8"/>
  <c r="C2" i="8" s="1" a="1"/>
  <c r="C2" i="8" s="1"/>
  <c r="B8" i="8"/>
  <c r="B9" i="8"/>
  <c r="B10" i="8"/>
  <c r="B11" i="8"/>
  <c r="B12" i="8"/>
  <c r="A12" i="8" s="1" a="1"/>
  <c r="A12" i="8" s="1"/>
  <c r="B13" i="8"/>
  <c r="A13" i="8" s="1" a="1"/>
  <c r="A13" i="8" s="1"/>
  <c r="B14" i="8"/>
  <c r="A14" i="8" s="1" a="1"/>
  <c r="A14" i="8" s="1"/>
  <c r="B15" i="8"/>
  <c r="B16" i="8"/>
  <c r="A16" i="8" s="1" a="1"/>
  <c r="A16" i="8" s="1"/>
  <c r="B17" i="8"/>
  <c r="A17" i="8" s="1" a="1"/>
  <c r="A17" i="8" s="1"/>
  <c r="B18" i="8"/>
  <c r="A18" i="8" s="1" a="1"/>
  <c r="A18" i="8" s="1"/>
  <c r="B19" i="8"/>
  <c r="A19" i="8" s="1" a="1"/>
  <c r="A19" i="8" s="1"/>
  <c r="B20" i="8"/>
  <c r="A20" i="8" s="1" a="1"/>
  <c r="A20" i="8" s="1"/>
  <c r="B21" i="8"/>
  <c r="A21" i="8" s="1" a="1"/>
  <c r="A21" i="8" s="1"/>
  <c r="B22" i="8"/>
  <c r="A22" i="8" s="1" a="1"/>
  <c r="A22" i="8" s="1"/>
  <c r="B23" i="8"/>
  <c r="A23" i="8" s="1" a="1"/>
  <c r="A23" i="8" s="1"/>
  <c r="B24" i="8"/>
  <c r="A24" i="8" s="1" a="1"/>
  <c r="A24" i="8" s="1"/>
  <c r="AA5" i="7"/>
  <c r="W5" i="7"/>
  <c r="AB5" i="7"/>
  <c r="Z5" i="7"/>
  <c r="Y5" i="7"/>
  <c r="X5" i="7"/>
  <c r="C9" i="7"/>
  <c r="AB607" i="7"/>
  <c r="V607" i="7"/>
  <c r="U607" i="7"/>
  <c r="T607" i="7"/>
  <c r="S607" i="7"/>
  <c r="R607" i="7"/>
  <c r="Q607" i="7"/>
  <c r="P607" i="7"/>
  <c r="O607" i="7"/>
  <c r="N607" i="7"/>
  <c r="M607" i="7"/>
  <c r="K607" i="7"/>
  <c r="Z607" i="7" s="1"/>
  <c r="AA607" i="7" s="1"/>
  <c r="J607" i="7"/>
  <c r="I607" i="7"/>
  <c r="H607" i="7"/>
  <c r="G607" i="7"/>
  <c r="F607" i="7"/>
  <c r="E607" i="7"/>
  <c r="D607" i="7"/>
  <c r="C607" i="7"/>
  <c r="AB606" i="7"/>
  <c r="V606" i="7"/>
  <c r="U606" i="7"/>
  <c r="T606" i="7"/>
  <c r="S606" i="7"/>
  <c r="R606" i="7"/>
  <c r="Q606" i="7"/>
  <c r="P606" i="7"/>
  <c r="O606" i="7"/>
  <c r="N606" i="7"/>
  <c r="M606" i="7"/>
  <c r="K606" i="7"/>
  <c r="J606" i="7"/>
  <c r="I606" i="7"/>
  <c r="H606" i="7"/>
  <c r="G606" i="7"/>
  <c r="F606" i="7"/>
  <c r="E606" i="7"/>
  <c r="D606" i="7"/>
  <c r="C606" i="7"/>
  <c r="AB605" i="7"/>
  <c r="V605" i="7"/>
  <c r="U605" i="7"/>
  <c r="T605" i="7"/>
  <c r="S605" i="7"/>
  <c r="R605" i="7"/>
  <c r="Q605" i="7"/>
  <c r="P605" i="7"/>
  <c r="O605" i="7"/>
  <c r="N605" i="7"/>
  <c r="M605" i="7"/>
  <c r="K605" i="7"/>
  <c r="Z605" i="7" s="1"/>
  <c r="AA605" i="7" s="1"/>
  <c r="J605" i="7"/>
  <c r="I605" i="7"/>
  <c r="H605" i="7"/>
  <c r="G605" i="7"/>
  <c r="F605" i="7"/>
  <c r="E605" i="7"/>
  <c r="D605" i="7"/>
  <c r="C605" i="7"/>
  <c r="AB604" i="7"/>
  <c r="V604" i="7"/>
  <c r="U604" i="7"/>
  <c r="T604" i="7"/>
  <c r="S604" i="7"/>
  <c r="R604" i="7"/>
  <c r="Q604" i="7"/>
  <c r="P604" i="7"/>
  <c r="O604" i="7"/>
  <c r="N604" i="7"/>
  <c r="M604" i="7"/>
  <c r="K604" i="7"/>
  <c r="J604" i="7"/>
  <c r="Z604" i="7" s="1"/>
  <c r="AA604" i="7" s="1"/>
  <c r="I604" i="7"/>
  <c r="H604" i="7"/>
  <c r="G604" i="7"/>
  <c r="F604" i="7"/>
  <c r="E604" i="7"/>
  <c r="D604" i="7"/>
  <c r="C604" i="7"/>
  <c r="AB603" i="7"/>
  <c r="V603" i="7"/>
  <c r="U603" i="7"/>
  <c r="T603" i="7"/>
  <c r="S603" i="7"/>
  <c r="R603" i="7"/>
  <c r="Q603" i="7"/>
  <c r="P603" i="7"/>
  <c r="O603" i="7"/>
  <c r="N603" i="7"/>
  <c r="M603" i="7"/>
  <c r="K603" i="7"/>
  <c r="Z603" i="7" s="1"/>
  <c r="AA603" i="7" s="1"/>
  <c r="J603" i="7"/>
  <c r="I603" i="7"/>
  <c r="H603" i="7"/>
  <c r="G603" i="7"/>
  <c r="F603" i="7"/>
  <c r="E603" i="7"/>
  <c r="D603" i="7"/>
  <c r="C603" i="7"/>
  <c r="AB602" i="7"/>
  <c r="V602" i="7"/>
  <c r="U602" i="7"/>
  <c r="T602" i="7"/>
  <c r="S602" i="7"/>
  <c r="R602" i="7"/>
  <c r="Q602" i="7"/>
  <c r="P602" i="7"/>
  <c r="O602" i="7"/>
  <c r="N602" i="7"/>
  <c r="M602" i="7"/>
  <c r="K602" i="7"/>
  <c r="J602" i="7"/>
  <c r="I602" i="7"/>
  <c r="H602" i="7"/>
  <c r="G602" i="7"/>
  <c r="F602" i="7"/>
  <c r="E602" i="7"/>
  <c r="D602" i="7"/>
  <c r="C602" i="7"/>
  <c r="AB601" i="7"/>
  <c r="V601" i="7"/>
  <c r="U601" i="7"/>
  <c r="T601" i="7"/>
  <c r="S601" i="7"/>
  <c r="R601" i="7"/>
  <c r="Q601" i="7"/>
  <c r="P601" i="7"/>
  <c r="O601" i="7"/>
  <c r="N601" i="7"/>
  <c r="M601" i="7"/>
  <c r="K601" i="7"/>
  <c r="Z601" i="7" s="1"/>
  <c r="AA601" i="7" s="1"/>
  <c r="J601" i="7"/>
  <c r="I601" i="7"/>
  <c r="H601" i="7"/>
  <c r="G601" i="7"/>
  <c r="F601" i="7"/>
  <c r="E601" i="7"/>
  <c r="D601" i="7"/>
  <c r="C601" i="7"/>
  <c r="AB600" i="7"/>
  <c r="V600" i="7"/>
  <c r="U600" i="7"/>
  <c r="T600" i="7"/>
  <c r="S600" i="7"/>
  <c r="R600" i="7"/>
  <c r="Q600" i="7"/>
  <c r="P600" i="7"/>
  <c r="O600" i="7"/>
  <c r="N600" i="7"/>
  <c r="M600" i="7"/>
  <c r="K600" i="7"/>
  <c r="J600" i="7"/>
  <c r="I600" i="7"/>
  <c r="H600" i="7"/>
  <c r="G600" i="7"/>
  <c r="F600" i="7"/>
  <c r="E600" i="7"/>
  <c r="D600" i="7"/>
  <c r="C600" i="7"/>
  <c r="AB599" i="7"/>
  <c r="V599" i="7"/>
  <c r="U599" i="7"/>
  <c r="T599" i="7"/>
  <c r="S599" i="7"/>
  <c r="R599" i="7"/>
  <c r="Q599" i="7"/>
  <c r="P599" i="7"/>
  <c r="O599" i="7"/>
  <c r="N599" i="7"/>
  <c r="M599" i="7"/>
  <c r="K599" i="7"/>
  <c r="J599" i="7"/>
  <c r="I599" i="7"/>
  <c r="H599" i="7"/>
  <c r="G599" i="7"/>
  <c r="F599" i="7"/>
  <c r="E599" i="7"/>
  <c r="D599" i="7"/>
  <c r="C599" i="7"/>
  <c r="AB598" i="7"/>
  <c r="V598" i="7"/>
  <c r="U598" i="7"/>
  <c r="T598" i="7"/>
  <c r="S598" i="7"/>
  <c r="R598" i="7"/>
  <c r="Q598" i="7"/>
  <c r="P598" i="7"/>
  <c r="O598" i="7"/>
  <c r="N598" i="7"/>
  <c r="M598" i="7"/>
  <c r="K598" i="7"/>
  <c r="J598" i="7"/>
  <c r="Z598" i="7" s="1"/>
  <c r="AA598" i="7" s="1"/>
  <c r="I598" i="7"/>
  <c r="H598" i="7"/>
  <c r="G598" i="7"/>
  <c r="F598" i="7"/>
  <c r="E598" i="7"/>
  <c r="D598" i="7"/>
  <c r="C598" i="7"/>
  <c r="AB597" i="7"/>
  <c r="V597" i="7"/>
  <c r="U597" i="7"/>
  <c r="T597" i="7"/>
  <c r="S597" i="7"/>
  <c r="R597" i="7"/>
  <c r="Q597" i="7"/>
  <c r="P597" i="7"/>
  <c r="O597" i="7"/>
  <c r="N597" i="7"/>
  <c r="M597" i="7"/>
  <c r="K597" i="7"/>
  <c r="Z597" i="7" s="1"/>
  <c r="AA597" i="7" s="1"/>
  <c r="J597" i="7"/>
  <c r="I597" i="7"/>
  <c r="H597" i="7"/>
  <c r="G597" i="7"/>
  <c r="F597" i="7"/>
  <c r="E597" i="7"/>
  <c r="D597" i="7"/>
  <c r="C597" i="7"/>
  <c r="AB596" i="7"/>
  <c r="V596" i="7"/>
  <c r="U596" i="7"/>
  <c r="T596" i="7"/>
  <c r="S596" i="7"/>
  <c r="R596" i="7"/>
  <c r="Q596" i="7"/>
  <c r="P596" i="7"/>
  <c r="O596" i="7"/>
  <c r="N596" i="7"/>
  <c r="M596" i="7"/>
  <c r="K596" i="7"/>
  <c r="J596" i="7"/>
  <c r="I596" i="7"/>
  <c r="H596" i="7"/>
  <c r="G596" i="7"/>
  <c r="F596" i="7"/>
  <c r="E596" i="7"/>
  <c r="D596" i="7"/>
  <c r="C596" i="7"/>
  <c r="AB595" i="7"/>
  <c r="V595" i="7"/>
  <c r="U595" i="7"/>
  <c r="T595" i="7"/>
  <c r="S595" i="7"/>
  <c r="R595" i="7"/>
  <c r="Q595" i="7"/>
  <c r="P595" i="7"/>
  <c r="O595" i="7"/>
  <c r="N595" i="7"/>
  <c r="M595" i="7"/>
  <c r="K595" i="7"/>
  <c r="Z595" i="7" s="1"/>
  <c r="AA595" i="7" s="1"/>
  <c r="J595" i="7"/>
  <c r="I595" i="7"/>
  <c r="H595" i="7"/>
  <c r="G595" i="7"/>
  <c r="F595" i="7"/>
  <c r="E595" i="7"/>
  <c r="D595" i="7"/>
  <c r="C595" i="7"/>
  <c r="AB594" i="7"/>
  <c r="V594" i="7"/>
  <c r="U594" i="7"/>
  <c r="T594" i="7"/>
  <c r="S594" i="7"/>
  <c r="R594" i="7"/>
  <c r="Q594" i="7"/>
  <c r="P594" i="7"/>
  <c r="O594" i="7"/>
  <c r="N594" i="7"/>
  <c r="M594" i="7"/>
  <c r="K594" i="7"/>
  <c r="J594" i="7"/>
  <c r="Z594" i="7" s="1"/>
  <c r="AA594" i="7" s="1"/>
  <c r="I594" i="7"/>
  <c r="H594" i="7"/>
  <c r="G594" i="7"/>
  <c r="F594" i="7"/>
  <c r="E594" i="7"/>
  <c r="D594" i="7"/>
  <c r="C594" i="7"/>
  <c r="AB593" i="7"/>
  <c r="V593" i="7"/>
  <c r="U593" i="7"/>
  <c r="T593" i="7"/>
  <c r="S593" i="7"/>
  <c r="R593" i="7"/>
  <c r="Q593" i="7"/>
  <c r="P593" i="7"/>
  <c r="O593" i="7"/>
  <c r="N593" i="7"/>
  <c r="M593" i="7"/>
  <c r="K593" i="7"/>
  <c r="J593" i="7"/>
  <c r="I593" i="7"/>
  <c r="H593" i="7"/>
  <c r="G593" i="7"/>
  <c r="F593" i="7"/>
  <c r="E593" i="7"/>
  <c r="D593" i="7"/>
  <c r="C593" i="7"/>
  <c r="AB592" i="7"/>
  <c r="V592" i="7"/>
  <c r="U592" i="7"/>
  <c r="T592" i="7"/>
  <c r="S592" i="7"/>
  <c r="R592" i="7"/>
  <c r="Q592" i="7"/>
  <c r="P592" i="7"/>
  <c r="O592" i="7"/>
  <c r="N592" i="7"/>
  <c r="M592" i="7"/>
  <c r="K592" i="7"/>
  <c r="J592" i="7"/>
  <c r="Z592" i="7" s="1"/>
  <c r="AA592" i="7" s="1"/>
  <c r="I592" i="7"/>
  <c r="H592" i="7"/>
  <c r="G592" i="7"/>
  <c r="F592" i="7"/>
  <c r="E592" i="7"/>
  <c r="D592" i="7"/>
  <c r="C592" i="7"/>
  <c r="AB591" i="7"/>
  <c r="V591" i="7"/>
  <c r="U591" i="7"/>
  <c r="T591" i="7"/>
  <c r="S591" i="7"/>
  <c r="R591" i="7"/>
  <c r="Q591" i="7"/>
  <c r="P591" i="7"/>
  <c r="O591" i="7"/>
  <c r="N591" i="7"/>
  <c r="M591" i="7"/>
  <c r="K591" i="7"/>
  <c r="Z591" i="7" s="1"/>
  <c r="AA591" i="7" s="1"/>
  <c r="J591" i="7"/>
  <c r="I591" i="7"/>
  <c r="H591" i="7"/>
  <c r="G591" i="7"/>
  <c r="F591" i="7"/>
  <c r="E591" i="7"/>
  <c r="D591" i="7"/>
  <c r="C591" i="7"/>
  <c r="AB590" i="7"/>
  <c r="V590" i="7"/>
  <c r="U590" i="7"/>
  <c r="T590" i="7"/>
  <c r="S590" i="7"/>
  <c r="R590" i="7"/>
  <c r="Q590" i="7"/>
  <c r="P590" i="7"/>
  <c r="O590" i="7"/>
  <c r="N590" i="7"/>
  <c r="M590" i="7"/>
  <c r="K590" i="7"/>
  <c r="J590" i="7"/>
  <c r="I590" i="7"/>
  <c r="H590" i="7"/>
  <c r="G590" i="7"/>
  <c r="F590" i="7"/>
  <c r="E590" i="7"/>
  <c r="D590" i="7"/>
  <c r="C590" i="7"/>
  <c r="AB589" i="7"/>
  <c r="V589" i="7"/>
  <c r="U589" i="7"/>
  <c r="T589" i="7"/>
  <c r="S589" i="7"/>
  <c r="R589" i="7"/>
  <c r="Q589" i="7"/>
  <c r="P589" i="7"/>
  <c r="O589" i="7"/>
  <c r="N589" i="7"/>
  <c r="M589" i="7"/>
  <c r="K589" i="7"/>
  <c r="Z589" i="7" s="1"/>
  <c r="AA589" i="7" s="1"/>
  <c r="J589" i="7"/>
  <c r="I589" i="7"/>
  <c r="H589" i="7"/>
  <c r="G589" i="7"/>
  <c r="F589" i="7"/>
  <c r="E589" i="7"/>
  <c r="D589" i="7"/>
  <c r="C589" i="7"/>
  <c r="AB588" i="7"/>
  <c r="V588" i="7"/>
  <c r="U588" i="7"/>
  <c r="T588" i="7"/>
  <c r="S588" i="7"/>
  <c r="R588" i="7"/>
  <c r="Q588" i="7"/>
  <c r="P588" i="7"/>
  <c r="O588" i="7"/>
  <c r="N588" i="7"/>
  <c r="M588" i="7"/>
  <c r="K588" i="7"/>
  <c r="J588" i="7"/>
  <c r="Z588" i="7" s="1"/>
  <c r="AA588" i="7" s="1"/>
  <c r="I588" i="7"/>
  <c r="H588" i="7"/>
  <c r="G588" i="7"/>
  <c r="F588" i="7"/>
  <c r="E588" i="7"/>
  <c r="D588" i="7"/>
  <c r="C588" i="7"/>
  <c r="AB587" i="7"/>
  <c r="V587" i="7"/>
  <c r="U587" i="7"/>
  <c r="T587" i="7"/>
  <c r="S587" i="7"/>
  <c r="R587" i="7"/>
  <c r="Q587" i="7"/>
  <c r="P587" i="7"/>
  <c r="O587" i="7"/>
  <c r="N587" i="7"/>
  <c r="M587" i="7"/>
  <c r="K587" i="7"/>
  <c r="Z587" i="7" s="1"/>
  <c r="AA587" i="7" s="1"/>
  <c r="J587" i="7"/>
  <c r="I587" i="7"/>
  <c r="H587" i="7"/>
  <c r="G587" i="7"/>
  <c r="F587" i="7"/>
  <c r="E587" i="7"/>
  <c r="D587" i="7"/>
  <c r="C587" i="7"/>
  <c r="AB586" i="7"/>
  <c r="V586" i="7"/>
  <c r="U586" i="7"/>
  <c r="T586" i="7"/>
  <c r="S586" i="7"/>
  <c r="R586" i="7"/>
  <c r="Q586" i="7"/>
  <c r="P586" i="7"/>
  <c r="O586" i="7"/>
  <c r="N586" i="7"/>
  <c r="M586" i="7"/>
  <c r="K586" i="7"/>
  <c r="J586" i="7"/>
  <c r="I586" i="7"/>
  <c r="H586" i="7"/>
  <c r="G586" i="7"/>
  <c r="F586" i="7"/>
  <c r="E586" i="7"/>
  <c r="D586" i="7"/>
  <c r="C586" i="7"/>
  <c r="AB585" i="7"/>
  <c r="V585" i="7"/>
  <c r="U585" i="7"/>
  <c r="T585" i="7"/>
  <c r="S585" i="7"/>
  <c r="R585" i="7"/>
  <c r="Q585" i="7"/>
  <c r="P585" i="7"/>
  <c r="O585" i="7"/>
  <c r="N585" i="7"/>
  <c r="M585" i="7"/>
  <c r="K585" i="7"/>
  <c r="Z585" i="7" s="1"/>
  <c r="AA585" i="7" s="1"/>
  <c r="J585" i="7"/>
  <c r="I585" i="7"/>
  <c r="H585" i="7"/>
  <c r="G585" i="7"/>
  <c r="F585" i="7"/>
  <c r="E585" i="7"/>
  <c r="D585" i="7"/>
  <c r="C585" i="7"/>
  <c r="AB584" i="7"/>
  <c r="V584" i="7"/>
  <c r="U584" i="7"/>
  <c r="T584" i="7"/>
  <c r="S584" i="7"/>
  <c r="R584" i="7"/>
  <c r="Q584" i="7"/>
  <c r="P584" i="7"/>
  <c r="O584" i="7"/>
  <c r="N584" i="7"/>
  <c r="M584" i="7"/>
  <c r="K584" i="7"/>
  <c r="J584" i="7"/>
  <c r="I584" i="7"/>
  <c r="H584" i="7"/>
  <c r="G584" i="7"/>
  <c r="F584" i="7"/>
  <c r="E584" i="7"/>
  <c r="D584" i="7"/>
  <c r="C584" i="7"/>
  <c r="AB583" i="7"/>
  <c r="V583" i="7"/>
  <c r="U583" i="7"/>
  <c r="T583" i="7"/>
  <c r="S583" i="7"/>
  <c r="R583" i="7"/>
  <c r="Q583" i="7"/>
  <c r="P583" i="7"/>
  <c r="O583" i="7"/>
  <c r="N583" i="7"/>
  <c r="M583" i="7"/>
  <c r="K583" i="7"/>
  <c r="Z583" i="7" s="1"/>
  <c r="AA583" i="7" s="1"/>
  <c r="J583" i="7"/>
  <c r="I583" i="7"/>
  <c r="H583" i="7"/>
  <c r="G583" i="7"/>
  <c r="F583" i="7"/>
  <c r="E583" i="7"/>
  <c r="D583" i="7"/>
  <c r="C583" i="7"/>
  <c r="AB582" i="7"/>
  <c r="V582" i="7"/>
  <c r="U582" i="7"/>
  <c r="T582" i="7"/>
  <c r="S582" i="7"/>
  <c r="R582" i="7"/>
  <c r="Q582" i="7"/>
  <c r="P582" i="7"/>
  <c r="O582" i="7"/>
  <c r="N582" i="7"/>
  <c r="M582" i="7"/>
  <c r="K582" i="7"/>
  <c r="J582" i="7"/>
  <c r="Z582" i="7" s="1"/>
  <c r="AA582" i="7" s="1"/>
  <c r="I582" i="7"/>
  <c r="H582" i="7"/>
  <c r="G582" i="7"/>
  <c r="F582" i="7"/>
  <c r="E582" i="7"/>
  <c r="D582" i="7"/>
  <c r="C582" i="7"/>
  <c r="AB581" i="7"/>
  <c r="V581" i="7"/>
  <c r="U581" i="7"/>
  <c r="T581" i="7"/>
  <c r="S581" i="7"/>
  <c r="R581" i="7"/>
  <c r="Q581" i="7"/>
  <c r="P581" i="7"/>
  <c r="O581" i="7"/>
  <c r="N581" i="7"/>
  <c r="M581" i="7"/>
  <c r="K581" i="7"/>
  <c r="J581" i="7"/>
  <c r="I581" i="7"/>
  <c r="H581" i="7"/>
  <c r="G581" i="7"/>
  <c r="F581" i="7"/>
  <c r="E581" i="7"/>
  <c r="D581" i="7"/>
  <c r="C581" i="7"/>
  <c r="AB580" i="7"/>
  <c r="V580" i="7"/>
  <c r="U580" i="7"/>
  <c r="T580" i="7"/>
  <c r="S580" i="7"/>
  <c r="R580" i="7"/>
  <c r="Q580" i="7"/>
  <c r="P580" i="7"/>
  <c r="O580" i="7"/>
  <c r="N580" i="7"/>
  <c r="M580" i="7"/>
  <c r="K580" i="7"/>
  <c r="J580" i="7"/>
  <c r="I580" i="7"/>
  <c r="H580" i="7"/>
  <c r="G580" i="7"/>
  <c r="F580" i="7"/>
  <c r="E580" i="7"/>
  <c r="D580" i="7"/>
  <c r="C580" i="7"/>
  <c r="AB579" i="7"/>
  <c r="V579" i="7"/>
  <c r="U579" i="7"/>
  <c r="T579" i="7"/>
  <c r="S579" i="7"/>
  <c r="R579" i="7"/>
  <c r="Q579" i="7"/>
  <c r="P579" i="7"/>
  <c r="O579" i="7"/>
  <c r="N579" i="7"/>
  <c r="M579" i="7"/>
  <c r="K579" i="7"/>
  <c r="Z579" i="7" s="1"/>
  <c r="AA579" i="7" s="1"/>
  <c r="J579" i="7"/>
  <c r="I579" i="7"/>
  <c r="H579" i="7"/>
  <c r="G579" i="7"/>
  <c r="F579" i="7"/>
  <c r="E579" i="7"/>
  <c r="D579" i="7"/>
  <c r="C579" i="7"/>
  <c r="AB578" i="7"/>
  <c r="V578" i="7"/>
  <c r="U578" i="7"/>
  <c r="T578" i="7"/>
  <c r="S578" i="7"/>
  <c r="R578" i="7"/>
  <c r="Q578" i="7"/>
  <c r="P578" i="7"/>
  <c r="O578" i="7"/>
  <c r="N578" i="7"/>
  <c r="M578" i="7"/>
  <c r="K578" i="7"/>
  <c r="J578" i="7"/>
  <c r="Z578" i="7" s="1"/>
  <c r="AA578" i="7" s="1"/>
  <c r="I578" i="7"/>
  <c r="H578" i="7"/>
  <c r="G578" i="7"/>
  <c r="F578" i="7"/>
  <c r="E578" i="7"/>
  <c r="D578" i="7"/>
  <c r="C578" i="7"/>
  <c r="AB577" i="7"/>
  <c r="V577" i="7"/>
  <c r="U577" i="7"/>
  <c r="T577" i="7"/>
  <c r="S577" i="7"/>
  <c r="R577" i="7"/>
  <c r="Q577" i="7"/>
  <c r="P577" i="7"/>
  <c r="O577" i="7"/>
  <c r="N577" i="7"/>
  <c r="M577" i="7"/>
  <c r="K577" i="7"/>
  <c r="Z577" i="7" s="1"/>
  <c r="AA577" i="7" s="1"/>
  <c r="J577" i="7"/>
  <c r="I577" i="7"/>
  <c r="H577" i="7"/>
  <c r="G577" i="7"/>
  <c r="F577" i="7"/>
  <c r="E577" i="7"/>
  <c r="D577" i="7"/>
  <c r="C577" i="7"/>
  <c r="AB576" i="7"/>
  <c r="V576" i="7"/>
  <c r="U576" i="7"/>
  <c r="T576" i="7"/>
  <c r="S576" i="7"/>
  <c r="R576" i="7"/>
  <c r="Q576" i="7"/>
  <c r="P576" i="7"/>
  <c r="O576" i="7"/>
  <c r="N576" i="7"/>
  <c r="M576" i="7"/>
  <c r="K576" i="7"/>
  <c r="J576" i="7"/>
  <c r="Z576" i="7" s="1"/>
  <c r="AA576" i="7" s="1"/>
  <c r="I576" i="7"/>
  <c r="H576" i="7"/>
  <c r="G576" i="7"/>
  <c r="F576" i="7"/>
  <c r="E576" i="7"/>
  <c r="D576" i="7"/>
  <c r="C576" i="7"/>
  <c r="AB575" i="7"/>
  <c r="V575" i="7"/>
  <c r="U575" i="7"/>
  <c r="T575" i="7"/>
  <c r="S575" i="7"/>
  <c r="R575" i="7"/>
  <c r="Q575" i="7"/>
  <c r="P575" i="7"/>
  <c r="O575" i="7"/>
  <c r="N575" i="7"/>
  <c r="M575" i="7"/>
  <c r="K575" i="7"/>
  <c r="Z575" i="7" s="1"/>
  <c r="AA575" i="7" s="1"/>
  <c r="J575" i="7"/>
  <c r="I575" i="7"/>
  <c r="H575" i="7"/>
  <c r="G575" i="7"/>
  <c r="F575" i="7"/>
  <c r="E575" i="7"/>
  <c r="D575" i="7"/>
  <c r="C575" i="7"/>
  <c r="AB574" i="7"/>
  <c r="V574" i="7"/>
  <c r="U574" i="7"/>
  <c r="T574" i="7"/>
  <c r="S574" i="7"/>
  <c r="R574" i="7"/>
  <c r="Q574" i="7"/>
  <c r="P574" i="7"/>
  <c r="O574" i="7"/>
  <c r="N574" i="7"/>
  <c r="M574" i="7"/>
  <c r="K574" i="7"/>
  <c r="J574" i="7"/>
  <c r="Z574" i="7" s="1"/>
  <c r="AA574" i="7" s="1"/>
  <c r="I574" i="7"/>
  <c r="H574" i="7"/>
  <c r="G574" i="7"/>
  <c r="F574" i="7"/>
  <c r="E574" i="7"/>
  <c r="D574" i="7"/>
  <c r="C574" i="7"/>
  <c r="AB573" i="7"/>
  <c r="V573" i="7"/>
  <c r="U573" i="7"/>
  <c r="T573" i="7"/>
  <c r="S573" i="7"/>
  <c r="R573" i="7"/>
  <c r="Q573" i="7"/>
  <c r="P573" i="7"/>
  <c r="O573" i="7"/>
  <c r="N573" i="7"/>
  <c r="M573" i="7"/>
  <c r="K573" i="7"/>
  <c r="Z573" i="7" s="1"/>
  <c r="AA573" i="7" s="1"/>
  <c r="J573" i="7"/>
  <c r="I573" i="7"/>
  <c r="H573" i="7"/>
  <c r="G573" i="7"/>
  <c r="F573" i="7"/>
  <c r="E573" i="7"/>
  <c r="D573" i="7"/>
  <c r="C573" i="7"/>
  <c r="AB572" i="7"/>
  <c r="V572" i="7"/>
  <c r="U572" i="7"/>
  <c r="T572" i="7"/>
  <c r="S572" i="7"/>
  <c r="R572" i="7"/>
  <c r="Q572" i="7"/>
  <c r="P572" i="7"/>
  <c r="O572" i="7"/>
  <c r="N572" i="7"/>
  <c r="M572" i="7"/>
  <c r="K572" i="7"/>
  <c r="J572" i="7"/>
  <c r="Z572" i="7" s="1"/>
  <c r="AA572" i="7" s="1"/>
  <c r="I572" i="7"/>
  <c r="H572" i="7"/>
  <c r="G572" i="7"/>
  <c r="F572" i="7"/>
  <c r="E572" i="7"/>
  <c r="D572" i="7"/>
  <c r="C572" i="7"/>
  <c r="AB571" i="7"/>
  <c r="V571" i="7"/>
  <c r="U571" i="7"/>
  <c r="T571" i="7"/>
  <c r="S571" i="7"/>
  <c r="R571" i="7"/>
  <c r="Q571" i="7"/>
  <c r="P571" i="7"/>
  <c r="O571" i="7"/>
  <c r="N571" i="7"/>
  <c r="M571" i="7"/>
  <c r="K571" i="7"/>
  <c r="J571" i="7"/>
  <c r="I571" i="7"/>
  <c r="H571" i="7"/>
  <c r="G571" i="7"/>
  <c r="F571" i="7"/>
  <c r="E571" i="7"/>
  <c r="D571" i="7"/>
  <c r="C571" i="7"/>
  <c r="AB570" i="7"/>
  <c r="V570" i="7"/>
  <c r="U570" i="7"/>
  <c r="T570" i="7"/>
  <c r="S570" i="7"/>
  <c r="R570" i="7"/>
  <c r="Q570" i="7"/>
  <c r="P570" i="7"/>
  <c r="O570" i="7"/>
  <c r="N570" i="7"/>
  <c r="M570" i="7"/>
  <c r="K570" i="7"/>
  <c r="J570" i="7"/>
  <c r="I570" i="7"/>
  <c r="H570" i="7"/>
  <c r="G570" i="7"/>
  <c r="F570" i="7"/>
  <c r="E570" i="7"/>
  <c r="D570" i="7"/>
  <c r="C570" i="7"/>
  <c r="AB569" i="7"/>
  <c r="V569" i="7"/>
  <c r="U569" i="7"/>
  <c r="T569" i="7"/>
  <c r="S569" i="7"/>
  <c r="R569" i="7"/>
  <c r="Q569" i="7"/>
  <c r="P569" i="7"/>
  <c r="O569" i="7"/>
  <c r="N569" i="7"/>
  <c r="M569" i="7"/>
  <c r="K569" i="7"/>
  <c r="Z569" i="7" s="1"/>
  <c r="AA569" i="7" s="1"/>
  <c r="J569" i="7"/>
  <c r="I569" i="7"/>
  <c r="H569" i="7"/>
  <c r="G569" i="7"/>
  <c r="F569" i="7"/>
  <c r="E569" i="7"/>
  <c r="D569" i="7"/>
  <c r="C569" i="7"/>
  <c r="AB568" i="7"/>
  <c r="V568" i="7"/>
  <c r="U568" i="7"/>
  <c r="T568" i="7"/>
  <c r="S568" i="7"/>
  <c r="R568" i="7"/>
  <c r="Q568" i="7"/>
  <c r="P568" i="7"/>
  <c r="O568" i="7"/>
  <c r="N568" i="7"/>
  <c r="M568" i="7"/>
  <c r="K568" i="7"/>
  <c r="J568" i="7"/>
  <c r="I568" i="7"/>
  <c r="H568" i="7"/>
  <c r="G568" i="7"/>
  <c r="F568" i="7"/>
  <c r="E568" i="7"/>
  <c r="D568" i="7"/>
  <c r="C568" i="7"/>
  <c r="AB567" i="7"/>
  <c r="V567" i="7"/>
  <c r="U567" i="7"/>
  <c r="T567" i="7"/>
  <c r="S567" i="7"/>
  <c r="R567" i="7"/>
  <c r="Q567" i="7"/>
  <c r="P567" i="7"/>
  <c r="O567" i="7"/>
  <c r="N567" i="7"/>
  <c r="M567" i="7"/>
  <c r="K567" i="7"/>
  <c r="Z567" i="7" s="1"/>
  <c r="AA567" i="7" s="1"/>
  <c r="J567" i="7"/>
  <c r="I567" i="7"/>
  <c r="H567" i="7"/>
  <c r="G567" i="7"/>
  <c r="F567" i="7"/>
  <c r="E567" i="7"/>
  <c r="D567" i="7"/>
  <c r="C567" i="7"/>
  <c r="AB566" i="7"/>
  <c r="V566" i="7"/>
  <c r="U566" i="7"/>
  <c r="T566" i="7"/>
  <c r="S566" i="7"/>
  <c r="R566" i="7"/>
  <c r="Q566" i="7"/>
  <c r="P566" i="7"/>
  <c r="O566" i="7"/>
  <c r="N566" i="7"/>
  <c r="M566" i="7"/>
  <c r="K566" i="7"/>
  <c r="J566" i="7"/>
  <c r="I566" i="7"/>
  <c r="H566" i="7"/>
  <c r="G566" i="7"/>
  <c r="F566" i="7"/>
  <c r="E566" i="7"/>
  <c r="D566" i="7"/>
  <c r="C566" i="7"/>
  <c r="AB565" i="7"/>
  <c r="V565" i="7"/>
  <c r="U565" i="7"/>
  <c r="T565" i="7"/>
  <c r="S565" i="7"/>
  <c r="R565" i="7"/>
  <c r="Q565" i="7"/>
  <c r="P565" i="7"/>
  <c r="O565" i="7"/>
  <c r="N565" i="7"/>
  <c r="M565" i="7"/>
  <c r="K565" i="7"/>
  <c r="Z565" i="7" s="1"/>
  <c r="AA565" i="7" s="1"/>
  <c r="J565" i="7"/>
  <c r="I565" i="7"/>
  <c r="H565" i="7"/>
  <c r="G565" i="7"/>
  <c r="F565" i="7"/>
  <c r="E565" i="7"/>
  <c r="D565" i="7"/>
  <c r="C565" i="7"/>
  <c r="AB564" i="7"/>
  <c r="V564" i="7"/>
  <c r="U564" i="7"/>
  <c r="T564" i="7"/>
  <c r="S564" i="7"/>
  <c r="R564" i="7"/>
  <c r="Q564" i="7"/>
  <c r="P564" i="7"/>
  <c r="O564" i="7"/>
  <c r="N564" i="7"/>
  <c r="M564" i="7"/>
  <c r="K564" i="7"/>
  <c r="J564" i="7"/>
  <c r="Z564" i="7" s="1"/>
  <c r="AA564" i="7" s="1"/>
  <c r="I564" i="7"/>
  <c r="H564" i="7"/>
  <c r="G564" i="7"/>
  <c r="F564" i="7"/>
  <c r="E564" i="7"/>
  <c r="D564" i="7"/>
  <c r="C564" i="7"/>
  <c r="AB563" i="7"/>
  <c r="V563" i="7"/>
  <c r="U563" i="7"/>
  <c r="T563" i="7"/>
  <c r="S563" i="7"/>
  <c r="R563" i="7"/>
  <c r="Q563" i="7"/>
  <c r="P563" i="7"/>
  <c r="O563" i="7"/>
  <c r="N563" i="7"/>
  <c r="M563" i="7"/>
  <c r="K563" i="7"/>
  <c r="Z563" i="7" s="1"/>
  <c r="AA563" i="7" s="1"/>
  <c r="J563" i="7"/>
  <c r="I563" i="7"/>
  <c r="H563" i="7"/>
  <c r="G563" i="7"/>
  <c r="F563" i="7"/>
  <c r="E563" i="7"/>
  <c r="D563" i="7"/>
  <c r="C563" i="7"/>
  <c r="AB562" i="7"/>
  <c r="V562" i="7"/>
  <c r="U562" i="7"/>
  <c r="T562" i="7"/>
  <c r="S562" i="7"/>
  <c r="R562" i="7"/>
  <c r="Q562" i="7"/>
  <c r="P562" i="7"/>
  <c r="O562" i="7"/>
  <c r="N562" i="7"/>
  <c r="M562" i="7"/>
  <c r="K562" i="7"/>
  <c r="J562" i="7"/>
  <c r="I562" i="7"/>
  <c r="H562" i="7"/>
  <c r="G562" i="7"/>
  <c r="F562" i="7"/>
  <c r="E562" i="7"/>
  <c r="D562" i="7"/>
  <c r="C562" i="7"/>
  <c r="AB561" i="7"/>
  <c r="V561" i="7"/>
  <c r="U561" i="7"/>
  <c r="T561" i="7"/>
  <c r="S561" i="7"/>
  <c r="R561" i="7"/>
  <c r="Q561" i="7"/>
  <c r="P561" i="7"/>
  <c r="O561" i="7"/>
  <c r="N561" i="7"/>
  <c r="M561" i="7"/>
  <c r="K561" i="7"/>
  <c r="J561" i="7"/>
  <c r="I561" i="7"/>
  <c r="H561" i="7"/>
  <c r="G561" i="7"/>
  <c r="F561" i="7"/>
  <c r="E561" i="7"/>
  <c r="D561" i="7"/>
  <c r="C561" i="7"/>
  <c r="AB560" i="7"/>
  <c r="V560" i="7"/>
  <c r="U560" i="7"/>
  <c r="T560" i="7"/>
  <c r="S560" i="7"/>
  <c r="R560" i="7"/>
  <c r="Q560" i="7"/>
  <c r="P560" i="7"/>
  <c r="O560" i="7"/>
  <c r="N560" i="7"/>
  <c r="M560" i="7"/>
  <c r="K560" i="7"/>
  <c r="J560" i="7"/>
  <c r="Z560" i="7" s="1"/>
  <c r="AA560" i="7" s="1"/>
  <c r="I560" i="7"/>
  <c r="H560" i="7"/>
  <c r="G560" i="7"/>
  <c r="F560" i="7"/>
  <c r="E560" i="7"/>
  <c r="D560" i="7"/>
  <c r="C560" i="7"/>
  <c r="AB559" i="7"/>
  <c r="V559" i="7"/>
  <c r="U559" i="7"/>
  <c r="T559" i="7"/>
  <c r="S559" i="7"/>
  <c r="R559" i="7"/>
  <c r="Q559" i="7"/>
  <c r="P559" i="7"/>
  <c r="O559" i="7"/>
  <c r="N559" i="7"/>
  <c r="M559" i="7"/>
  <c r="K559" i="7"/>
  <c r="J559" i="7"/>
  <c r="I559" i="7"/>
  <c r="H559" i="7"/>
  <c r="G559" i="7"/>
  <c r="F559" i="7"/>
  <c r="E559" i="7"/>
  <c r="D559" i="7"/>
  <c r="C559" i="7"/>
  <c r="AB558" i="7"/>
  <c r="V558" i="7"/>
  <c r="U558" i="7"/>
  <c r="T558" i="7"/>
  <c r="S558" i="7"/>
  <c r="R558" i="7"/>
  <c r="Q558" i="7"/>
  <c r="P558" i="7"/>
  <c r="O558" i="7"/>
  <c r="N558" i="7"/>
  <c r="M558" i="7"/>
  <c r="K558" i="7"/>
  <c r="J558" i="7"/>
  <c r="Z558" i="7" s="1"/>
  <c r="AA558" i="7" s="1"/>
  <c r="I558" i="7"/>
  <c r="H558" i="7"/>
  <c r="G558" i="7"/>
  <c r="F558" i="7"/>
  <c r="E558" i="7"/>
  <c r="D558" i="7"/>
  <c r="C558" i="7"/>
  <c r="AB557" i="7"/>
  <c r="V557" i="7"/>
  <c r="U557" i="7"/>
  <c r="T557" i="7"/>
  <c r="S557" i="7"/>
  <c r="R557" i="7"/>
  <c r="Q557" i="7"/>
  <c r="P557" i="7"/>
  <c r="O557" i="7"/>
  <c r="N557" i="7"/>
  <c r="M557" i="7"/>
  <c r="K557" i="7"/>
  <c r="Z557" i="7" s="1"/>
  <c r="AA557" i="7" s="1"/>
  <c r="J557" i="7"/>
  <c r="I557" i="7"/>
  <c r="H557" i="7"/>
  <c r="G557" i="7"/>
  <c r="F557" i="7"/>
  <c r="E557" i="7"/>
  <c r="D557" i="7"/>
  <c r="C557" i="7"/>
  <c r="AB556" i="7"/>
  <c r="V556" i="7"/>
  <c r="U556" i="7"/>
  <c r="T556" i="7"/>
  <c r="S556" i="7"/>
  <c r="R556" i="7"/>
  <c r="Q556" i="7"/>
  <c r="P556" i="7"/>
  <c r="O556" i="7"/>
  <c r="N556" i="7"/>
  <c r="M556" i="7"/>
  <c r="K556" i="7"/>
  <c r="J556" i="7"/>
  <c r="I556" i="7"/>
  <c r="H556" i="7"/>
  <c r="G556" i="7"/>
  <c r="F556" i="7"/>
  <c r="E556" i="7"/>
  <c r="D556" i="7"/>
  <c r="C556" i="7"/>
  <c r="AB555" i="7"/>
  <c r="V555" i="7"/>
  <c r="U555" i="7"/>
  <c r="T555" i="7"/>
  <c r="S555" i="7"/>
  <c r="R555" i="7"/>
  <c r="Q555" i="7"/>
  <c r="P555" i="7"/>
  <c r="O555" i="7"/>
  <c r="N555" i="7"/>
  <c r="M555" i="7"/>
  <c r="K555" i="7"/>
  <c r="Z555" i="7" s="1"/>
  <c r="AA555" i="7" s="1"/>
  <c r="J555" i="7"/>
  <c r="I555" i="7"/>
  <c r="H555" i="7"/>
  <c r="G555" i="7"/>
  <c r="F555" i="7"/>
  <c r="E555" i="7"/>
  <c r="D555" i="7"/>
  <c r="C555" i="7"/>
  <c r="AB554" i="7"/>
  <c r="V554" i="7"/>
  <c r="U554" i="7"/>
  <c r="T554" i="7"/>
  <c r="S554" i="7"/>
  <c r="R554" i="7"/>
  <c r="Q554" i="7"/>
  <c r="P554" i="7"/>
  <c r="O554" i="7"/>
  <c r="N554" i="7"/>
  <c r="M554" i="7"/>
  <c r="K554" i="7"/>
  <c r="J554" i="7"/>
  <c r="Z554" i="7" s="1"/>
  <c r="AA554" i="7" s="1"/>
  <c r="I554" i="7"/>
  <c r="H554" i="7"/>
  <c r="G554" i="7"/>
  <c r="F554" i="7"/>
  <c r="E554" i="7"/>
  <c r="D554" i="7"/>
  <c r="C554" i="7"/>
  <c r="AB553" i="7"/>
  <c r="V553" i="7"/>
  <c r="U553" i="7"/>
  <c r="T553" i="7"/>
  <c r="S553" i="7"/>
  <c r="R553" i="7"/>
  <c r="Q553" i="7"/>
  <c r="P553" i="7"/>
  <c r="O553" i="7"/>
  <c r="N553" i="7"/>
  <c r="M553" i="7"/>
  <c r="K553" i="7"/>
  <c r="Z553" i="7" s="1"/>
  <c r="AA553" i="7" s="1"/>
  <c r="J553" i="7"/>
  <c r="I553" i="7"/>
  <c r="H553" i="7"/>
  <c r="G553" i="7"/>
  <c r="F553" i="7"/>
  <c r="E553" i="7"/>
  <c r="D553" i="7"/>
  <c r="C553" i="7"/>
  <c r="AB552" i="7"/>
  <c r="V552" i="7"/>
  <c r="U552" i="7"/>
  <c r="T552" i="7"/>
  <c r="S552" i="7"/>
  <c r="R552" i="7"/>
  <c r="Q552" i="7"/>
  <c r="P552" i="7"/>
  <c r="O552" i="7"/>
  <c r="N552" i="7"/>
  <c r="M552" i="7"/>
  <c r="K552" i="7"/>
  <c r="J552" i="7"/>
  <c r="I552" i="7"/>
  <c r="H552" i="7"/>
  <c r="G552" i="7"/>
  <c r="F552" i="7"/>
  <c r="E552" i="7"/>
  <c r="D552" i="7"/>
  <c r="C552" i="7"/>
  <c r="AB551" i="7"/>
  <c r="V551" i="7"/>
  <c r="U551" i="7"/>
  <c r="T551" i="7"/>
  <c r="S551" i="7"/>
  <c r="R551" i="7"/>
  <c r="Q551" i="7"/>
  <c r="P551" i="7"/>
  <c r="O551" i="7"/>
  <c r="N551" i="7"/>
  <c r="M551" i="7"/>
  <c r="K551" i="7"/>
  <c r="Z551" i="7" s="1"/>
  <c r="AA551" i="7" s="1"/>
  <c r="J551" i="7"/>
  <c r="I551" i="7"/>
  <c r="H551" i="7"/>
  <c r="G551" i="7"/>
  <c r="F551" i="7"/>
  <c r="E551" i="7"/>
  <c r="D551" i="7"/>
  <c r="C551" i="7"/>
  <c r="AB550" i="7"/>
  <c r="V550" i="7"/>
  <c r="U550" i="7"/>
  <c r="T550" i="7"/>
  <c r="S550" i="7"/>
  <c r="R550" i="7"/>
  <c r="Q550" i="7"/>
  <c r="P550" i="7"/>
  <c r="O550" i="7"/>
  <c r="N550" i="7"/>
  <c r="M550" i="7"/>
  <c r="K550" i="7"/>
  <c r="J550" i="7"/>
  <c r="I550" i="7"/>
  <c r="H550" i="7"/>
  <c r="G550" i="7"/>
  <c r="F550" i="7"/>
  <c r="E550" i="7"/>
  <c r="D550" i="7"/>
  <c r="C550" i="7"/>
  <c r="AB549" i="7"/>
  <c r="V549" i="7"/>
  <c r="U549" i="7"/>
  <c r="T549" i="7"/>
  <c r="S549" i="7"/>
  <c r="R549" i="7"/>
  <c r="Q549" i="7"/>
  <c r="P549" i="7"/>
  <c r="O549" i="7"/>
  <c r="N549" i="7"/>
  <c r="M549" i="7"/>
  <c r="K549" i="7"/>
  <c r="J549" i="7"/>
  <c r="I549" i="7"/>
  <c r="H549" i="7"/>
  <c r="G549" i="7"/>
  <c r="F549" i="7"/>
  <c r="E549" i="7"/>
  <c r="D549" i="7"/>
  <c r="C549" i="7"/>
  <c r="AB548" i="7"/>
  <c r="V548" i="7"/>
  <c r="U548" i="7"/>
  <c r="T548" i="7"/>
  <c r="S548" i="7"/>
  <c r="R548" i="7"/>
  <c r="Q548" i="7"/>
  <c r="P548" i="7"/>
  <c r="O548" i="7"/>
  <c r="N548" i="7"/>
  <c r="M548" i="7"/>
  <c r="K548" i="7"/>
  <c r="J548" i="7"/>
  <c r="Z548" i="7" s="1"/>
  <c r="AA548" i="7" s="1"/>
  <c r="I548" i="7"/>
  <c r="H548" i="7"/>
  <c r="G548" i="7"/>
  <c r="F548" i="7"/>
  <c r="E548" i="7"/>
  <c r="D548" i="7"/>
  <c r="C548" i="7"/>
  <c r="AB547" i="7"/>
  <c r="V547" i="7"/>
  <c r="U547" i="7"/>
  <c r="T547" i="7"/>
  <c r="S547" i="7"/>
  <c r="R547" i="7"/>
  <c r="Q547" i="7"/>
  <c r="P547" i="7"/>
  <c r="O547" i="7"/>
  <c r="N547" i="7"/>
  <c r="M547" i="7"/>
  <c r="K547" i="7"/>
  <c r="Z547" i="7" s="1"/>
  <c r="AA547" i="7" s="1"/>
  <c r="J547" i="7"/>
  <c r="I547" i="7"/>
  <c r="H547" i="7"/>
  <c r="G547" i="7"/>
  <c r="F547" i="7"/>
  <c r="E547" i="7"/>
  <c r="D547" i="7"/>
  <c r="C547" i="7"/>
  <c r="AB546" i="7"/>
  <c r="V546" i="7"/>
  <c r="U546" i="7"/>
  <c r="T546" i="7"/>
  <c r="S546" i="7"/>
  <c r="R546" i="7"/>
  <c r="Q546" i="7"/>
  <c r="P546" i="7"/>
  <c r="O546" i="7"/>
  <c r="N546" i="7"/>
  <c r="M546" i="7"/>
  <c r="K546" i="7"/>
  <c r="J546" i="7"/>
  <c r="Z546" i="7" s="1"/>
  <c r="AA546" i="7" s="1"/>
  <c r="I546" i="7"/>
  <c r="H546" i="7"/>
  <c r="G546" i="7"/>
  <c r="F546" i="7"/>
  <c r="E546" i="7"/>
  <c r="D546" i="7"/>
  <c r="C546" i="7"/>
  <c r="AB545" i="7"/>
  <c r="V545" i="7"/>
  <c r="U545" i="7"/>
  <c r="T545" i="7"/>
  <c r="S545" i="7"/>
  <c r="R545" i="7"/>
  <c r="Q545" i="7"/>
  <c r="P545" i="7"/>
  <c r="O545" i="7"/>
  <c r="N545" i="7"/>
  <c r="M545" i="7"/>
  <c r="K545" i="7"/>
  <c r="Z545" i="7" s="1"/>
  <c r="AA545" i="7" s="1"/>
  <c r="J545" i="7"/>
  <c r="I545" i="7"/>
  <c r="H545" i="7"/>
  <c r="G545" i="7"/>
  <c r="F545" i="7"/>
  <c r="E545" i="7"/>
  <c r="D545" i="7"/>
  <c r="C545" i="7"/>
  <c r="AB544" i="7"/>
  <c r="V544" i="7"/>
  <c r="U544" i="7"/>
  <c r="T544" i="7"/>
  <c r="S544" i="7"/>
  <c r="R544" i="7"/>
  <c r="Q544" i="7"/>
  <c r="P544" i="7"/>
  <c r="O544" i="7"/>
  <c r="N544" i="7"/>
  <c r="M544" i="7"/>
  <c r="K544" i="7"/>
  <c r="J544" i="7"/>
  <c r="Z544" i="7" s="1"/>
  <c r="AA544" i="7" s="1"/>
  <c r="I544" i="7"/>
  <c r="H544" i="7"/>
  <c r="G544" i="7"/>
  <c r="F544" i="7"/>
  <c r="E544" i="7"/>
  <c r="D544" i="7"/>
  <c r="C544" i="7"/>
  <c r="AB543" i="7"/>
  <c r="V543" i="7"/>
  <c r="U543" i="7"/>
  <c r="T543" i="7"/>
  <c r="S543" i="7"/>
  <c r="R543" i="7"/>
  <c r="Q543" i="7"/>
  <c r="P543" i="7"/>
  <c r="O543" i="7"/>
  <c r="N543" i="7"/>
  <c r="M543" i="7"/>
  <c r="K543" i="7"/>
  <c r="Z543" i="7" s="1"/>
  <c r="AA543" i="7" s="1"/>
  <c r="J543" i="7"/>
  <c r="I543" i="7"/>
  <c r="H543" i="7"/>
  <c r="G543" i="7"/>
  <c r="F543" i="7"/>
  <c r="E543" i="7"/>
  <c r="D543" i="7"/>
  <c r="C543" i="7"/>
  <c r="AB542" i="7"/>
  <c r="V542" i="7"/>
  <c r="U542" i="7"/>
  <c r="T542" i="7"/>
  <c r="S542" i="7"/>
  <c r="R542" i="7"/>
  <c r="Q542" i="7"/>
  <c r="P542" i="7"/>
  <c r="O542" i="7"/>
  <c r="N542" i="7"/>
  <c r="M542" i="7"/>
  <c r="K542" i="7"/>
  <c r="J542" i="7"/>
  <c r="Z542" i="7" s="1"/>
  <c r="AA542" i="7" s="1"/>
  <c r="I542" i="7"/>
  <c r="H542" i="7"/>
  <c r="G542" i="7"/>
  <c r="F542" i="7"/>
  <c r="E542" i="7"/>
  <c r="D542" i="7"/>
  <c r="C542" i="7"/>
  <c r="AB541" i="7"/>
  <c r="V541" i="7"/>
  <c r="U541" i="7"/>
  <c r="T541" i="7"/>
  <c r="S541" i="7"/>
  <c r="R541" i="7"/>
  <c r="Q541" i="7"/>
  <c r="P541" i="7"/>
  <c r="O541" i="7"/>
  <c r="N541" i="7"/>
  <c r="M541" i="7"/>
  <c r="K541" i="7"/>
  <c r="J541" i="7"/>
  <c r="I541" i="7"/>
  <c r="H541" i="7"/>
  <c r="G541" i="7"/>
  <c r="F541" i="7"/>
  <c r="E541" i="7"/>
  <c r="D541" i="7"/>
  <c r="C541" i="7"/>
  <c r="AB540" i="7"/>
  <c r="V540" i="7"/>
  <c r="U540" i="7"/>
  <c r="T540" i="7"/>
  <c r="S540" i="7"/>
  <c r="R540" i="7"/>
  <c r="Q540" i="7"/>
  <c r="P540" i="7"/>
  <c r="O540" i="7"/>
  <c r="N540" i="7"/>
  <c r="M540" i="7"/>
  <c r="K540" i="7"/>
  <c r="J540" i="7"/>
  <c r="I540" i="7"/>
  <c r="H540" i="7"/>
  <c r="G540" i="7"/>
  <c r="F540" i="7"/>
  <c r="E540" i="7"/>
  <c r="D540" i="7"/>
  <c r="C540" i="7"/>
  <c r="AB539" i="7"/>
  <c r="V539" i="7"/>
  <c r="U539" i="7"/>
  <c r="T539" i="7"/>
  <c r="S539" i="7"/>
  <c r="R539" i="7"/>
  <c r="Q539" i="7"/>
  <c r="P539" i="7"/>
  <c r="O539" i="7"/>
  <c r="N539" i="7"/>
  <c r="M539" i="7"/>
  <c r="K539" i="7"/>
  <c r="Z539" i="7" s="1"/>
  <c r="AA539" i="7" s="1"/>
  <c r="J539" i="7"/>
  <c r="I539" i="7"/>
  <c r="H539" i="7"/>
  <c r="G539" i="7"/>
  <c r="F539" i="7"/>
  <c r="E539" i="7"/>
  <c r="D539" i="7"/>
  <c r="C539" i="7"/>
  <c r="AB538" i="7"/>
  <c r="V538" i="7"/>
  <c r="U538" i="7"/>
  <c r="T538" i="7"/>
  <c r="S538" i="7"/>
  <c r="R538" i="7"/>
  <c r="Q538" i="7"/>
  <c r="P538" i="7"/>
  <c r="O538" i="7"/>
  <c r="N538" i="7"/>
  <c r="M538" i="7"/>
  <c r="K538" i="7"/>
  <c r="J538" i="7"/>
  <c r="Z538" i="7" s="1"/>
  <c r="AA538" i="7" s="1"/>
  <c r="I538" i="7"/>
  <c r="H538" i="7"/>
  <c r="G538" i="7"/>
  <c r="F538" i="7"/>
  <c r="E538" i="7"/>
  <c r="D538" i="7"/>
  <c r="C538" i="7"/>
  <c r="AB537" i="7"/>
  <c r="V537" i="7"/>
  <c r="U537" i="7"/>
  <c r="T537" i="7"/>
  <c r="S537" i="7"/>
  <c r="R537" i="7"/>
  <c r="Q537" i="7"/>
  <c r="P537" i="7"/>
  <c r="O537" i="7"/>
  <c r="N537" i="7"/>
  <c r="M537" i="7"/>
  <c r="K537" i="7"/>
  <c r="Z537" i="7" s="1"/>
  <c r="AA537" i="7" s="1"/>
  <c r="J537" i="7"/>
  <c r="I537" i="7"/>
  <c r="H537" i="7"/>
  <c r="G537" i="7"/>
  <c r="F537" i="7"/>
  <c r="E537" i="7"/>
  <c r="D537" i="7"/>
  <c r="C537" i="7"/>
  <c r="AB536" i="7"/>
  <c r="V536" i="7"/>
  <c r="U536" i="7"/>
  <c r="T536" i="7"/>
  <c r="S536" i="7"/>
  <c r="R536" i="7"/>
  <c r="Q536" i="7"/>
  <c r="P536" i="7"/>
  <c r="O536" i="7"/>
  <c r="N536" i="7"/>
  <c r="M536" i="7"/>
  <c r="K536" i="7"/>
  <c r="J536" i="7"/>
  <c r="I536" i="7"/>
  <c r="H536" i="7"/>
  <c r="G536" i="7"/>
  <c r="F536" i="7"/>
  <c r="E536" i="7"/>
  <c r="D536" i="7"/>
  <c r="C536" i="7"/>
  <c r="AB535" i="7"/>
  <c r="V535" i="7"/>
  <c r="U535" i="7"/>
  <c r="T535" i="7"/>
  <c r="S535" i="7"/>
  <c r="R535" i="7"/>
  <c r="Q535" i="7"/>
  <c r="P535" i="7"/>
  <c r="O535" i="7"/>
  <c r="N535" i="7"/>
  <c r="M535" i="7"/>
  <c r="K535" i="7"/>
  <c r="Z535" i="7" s="1"/>
  <c r="AA535" i="7" s="1"/>
  <c r="J535" i="7"/>
  <c r="I535" i="7"/>
  <c r="H535" i="7"/>
  <c r="G535" i="7"/>
  <c r="F535" i="7"/>
  <c r="E535" i="7"/>
  <c r="D535" i="7"/>
  <c r="C535" i="7"/>
  <c r="AB534" i="7"/>
  <c r="V534" i="7"/>
  <c r="U534" i="7"/>
  <c r="T534" i="7"/>
  <c r="S534" i="7"/>
  <c r="R534" i="7"/>
  <c r="Q534" i="7"/>
  <c r="P534" i="7"/>
  <c r="O534" i="7"/>
  <c r="N534" i="7"/>
  <c r="M534" i="7"/>
  <c r="K534" i="7"/>
  <c r="J534" i="7"/>
  <c r="Z534" i="7" s="1"/>
  <c r="AA534" i="7" s="1"/>
  <c r="I534" i="7"/>
  <c r="H534" i="7"/>
  <c r="G534" i="7"/>
  <c r="F534" i="7"/>
  <c r="E534" i="7"/>
  <c r="D534" i="7"/>
  <c r="C534" i="7"/>
  <c r="AB533" i="7"/>
  <c r="V533" i="7"/>
  <c r="U533" i="7"/>
  <c r="T533" i="7"/>
  <c r="S533" i="7"/>
  <c r="R533" i="7"/>
  <c r="Q533" i="7"/>
  <c r="P533" i="7"/>
  <c r="O533" i="7"/>
  <c r="N533" i="7"/>
  <c r="M533" i="7"/>
  <c r="K533" i="7"/>
  <c r="Z533" i="7" s="1"/>
  <c r="AA533" i="7" s="1"/>
  <c r="J533" i="7"/>
  <c r="I533" i="7"/>
  <c r="H533" i="7"/>
  <c r="G533" i="7"/>
  <c r="F533" i="7"/>
  <c r="E533" i="7"/>
  <c r="D533" i="7"/>
  <c r="C533" i="7"/>
  <c r="AB532" i="7"/>
  <c r="V532" i="7"/>
  <c r="U532" i="7"/>
  <c r="T532" i="7"/>
  <c r="S532" i="7"/>
  <c r="R532" i="7"/>
  <c r="Q532" i="7"/>
  <c r="P532" i="7"/>
  <c r="O532" i="7"/>
  <c r="N532" i="7"/>
  <c r="M532" i="7"/>
  <c r="K532" i="7"/>
  <c r="J532" i="7"/>
  <c r="Z532" i="7" s="1"/>
  <c r="AA532" i="7" s="1"/>
  <c r="I532" i="7"/>
  <c r="H532" i="7"/>
  <c r="G532" i="7"/>
  <c r="F532" i="7"/>
  <c r="E532" i="7"/>
  <c r="D532" i="7"/>
  <c r="C532" i="7"/>
  <c r="AB531" i="7"/>
  <c r="V531" i="7"/>
  <c r="U531" i="7"/>
  <c r="T531" i="7"/>
  <c r="S531" i="7"/>
  <c r="R531" i="7"/>
  <c r="Q531" i="7"/>
  <c r="P531" i="7"/>
  <c r="O531" i="7"/>
  <c r="N531" i="7"/>
  <c r="M531" i="7"/>
  <c r="K531" i="7"/>
  <c r="J531" i="7"/>
  <c r="I531" i="7"/>
  <c r="H531" i="7"/>
  <c r="G531" i="7"/>
  <c r="F531" i="7"/>
  <c r="E531" i="7"/>
  <c r="D531" i="7"/>
  <c r="C531" i="7"/>
  <c r="AB530" i="7"/>
  <c r="V530" i="7"/>
  <c r="U530" i="7"/>
  <c r="T530" i="7"/>
  <c r="S530" i="7"/>
  <c r="R530" i="7"/>
  <c r="Q530" i="7"/>
  <c r="P530" i="7"/>
  <c r="O530" i="7"/>
  <c r="N530" i="7"/>
  <c r="M530" i="7"/>
  <c r="K530" i="7"/>
  <c r="J530" i="7"/>
  <c r="I530" i="7"/>
  <c r="H530" i="7"/>
  <c r="G530" i="7"/>
  <c r="F530" i="7"/>
  <c r="E530" i="7"/>
  <c r="D530" i="7"/>
  <c r="C530" i="7"/>
  <c r="AB529" i="7"/>
  <c r="V529" i="7"/>
  <c r="U529" i="7"/>
  <c r="T529" i="7"/>
  <c r="S529" i="7"/>
  <c r="R529" i="7"/>
  <c r="Q529" i="7"/>
  <c r="P529" i="7"/>
  <c r="O529" i="7"/>
  <c r="N529" i="7"/>
  <c r="M529" i="7"/>
  <c r="K529" i="7"/>
  <c r="J529" i="7"/>
  <c r="I529" i="7"/>
  <c r="H529" i="7"/>
  <c r="G529" i="7"/>
  <c r="F529" i="7"/>
  <c r="E529" i="7"/>
  <c r="D529" i="7"/>
  <c r="C529" i="7"/>
  <c r="AB528" i="7"/>
  <c r="V528" i="7"/>
  <c r="U528" i="7"/>
  <c r="T528" i="7"/>
  <c r="S528" i="7"/>
  <c r="R528" i="7"/>
  <c r="Q528" i="7"/>
  <c r="P528" i="7"/>
  <c r="O528" i="7"/>
  <c r="N528" i="7"/>
  <c r="M528" i="7"/>
  <c r="K528" i="7"/>
  <c r="J528" i="7"/>
  <c r="Z528" i="7" s="1"/>
  <c r="AA528" i="7" s="1"/>
  <c r="I528" i="7"/>
  <c r="H528" i="7"/>
  <c r="G528" i="7"/>
  <c r="F528" i="7"/>
  <c r="E528" i="7"/>
  <c r="D528" i="7"/>
  <c r="C528" i="7"/>
  <c r="AB527" i="7"/>
  <c r="V527" i="7"/>
  <c r="U527" i="7"/>
  <c r="T527" i="7"/>
  <c r="S527" i="7"/>
  <c r="R527" i="7"/>
  <c r="Q527" i="7"/>
  <c r="P527" i="7"/>
  <c r="O527" i="7"/>
  <c r="N527" i="7"/>
  <c r="M527" i="7"/>
  <c r="K527" i="7"/>
  <c r="Z527" i="7" s="1"/>
  <c r="AA527" i="7" s="1"/>
  <c r="J527" i="7"/>
  <c r="I527" i="7"/>
  <c r="H527" i="7"/>
  <c r="G527" i="7"/>
  <c r="F527" i="7"/>
  <c r="E527" i="7"/>
  <c r="D527" i="7"/>
  <c r="C527" i="7"/>
  <c r="AB526" i="7"/>
  <c r="V526" i="7"/>
  <c r="U526" i="7"/>
  <c r="T526" i="7"/>
  <c r="S526" i="7"/>
  <c r="R526" i="7"/>
  <c r="Q526" i="7"/>
  <c r="P526" i="7"/>
  <c r="O526" i="7"/>
  <c r="N526" i="7"/>
  <c r="M526" i="7"/>
  <c r="K526" i="7"/>
  <c r="J526" i="7"/>
  <c r="Z526" i="7" s="1"/>
  <c r="AA526" i="7" s="1"/>
  <c r="I526" i="7"/>
  <c r="H526" i="7"/>
  <c r="G526" i="7"/>
  <c r="F526" i="7"/>
  <c r="E526" i="7"/>
  <c r="D526" i="7"/>
  <c r="C526" i="7"/>
  <c r="AB525" i="7"/>
  <c r="V525" i="7"/>
  <c r="U525" i="7"/>
  <c r="T525" i="7"/>
  <c r="S525" i="7"/>
  <c r="R525" i="7"/>
  <c r="Q525" i="7"/>
  <c r="P525" i="7"/>
  <c r="O525" i="7"/>
  <c r="N525" i="7"/>
  <c r="M525" i="7"/>
  <c r="K525" i="7"/>
  <c r="Z525" i="7" s="1"/>
  <c r="AA525" i="7" s="1"/>
  <c r="J525" i="7"/>
  <c r="I525" i="7"/>
  <c r="H525" i="7"/>
  <c r="G525" i="7"/>
  <c r="F525" i="7"/>
  <c r="E525" i="7"/>
  <c r="D525" i="7"/>
  <c r="C525" i="7"/>
  <c r="AB524" i="7"/>
  <c r="V524" i="7"/>
  <c r="U524" i="7"/>
  <c r="T524" i="7"/>
  <c r="S524" i="7"/>
  <c r="R524" i="7"/>
  <c r="Q524" i="7"/>
  <c r="P524" i="7"/>
  <c r="O524" i="7"/>
  <c r="N524" i="7"/>
  <c r="M524" i="7"/>
  <c r="K524" i="7"/>
  <c r="J524" i="7"/>
  <c r="Z524" i="7" s="1"/>
  <c r="AA524" i="7" s="1"/>
  <c r="I524" i="7"/>
  <c r="H524" i="7"/>
  <c r="G524" i="7"/>
  <c r="F524" i="7"/>
  <c r="E524" i="7"/>
  <c r="D524" i="7"/>
  <c r="C524" i="7"/>
  <c r="AB523" i="7"/>
  <c r="V523" i="7"/>
  <c r="U523" i="7"/>
  <c r="T523" i="7"/>
  <c r="S523" i="7"/>
  <c r="R523" i="7"/>
  <c r="Q523" i="7"/>
  <c r="P523" i="7"/>
  <c r="O523" i="7"/>
  <c r="N523" i="7"/>
  <c r="M523" i="7"/>
  <c r="K523" i="7"/>
  <c r="Z523" i="7" s="1"/>
  <c r="AA523" i="7" s="1"/>
  <c r="J523" i="7"/>
  <c r="I523" i="7"/>
  <c r="H523" i="7"/>
  <c r="G523" i="7"/>
  <c r="F523" i="7"/>
  <c r="E523" i="7"/>
  <c r="D523" i="7"/>
  <c r="C523" i="7"/>
  <c r="AB522" i="7"/>
  <c r="V522" i="7"/>
  <c r="U522" i="7"/>
  <c r="T522" i="7"/>
  <c r="S522" i="7"/>
  <c r="R522" i="7"/>
  <c r="Q522" i="7"/>
  <c r="P522" i="7"/>
  <c r="O522" i="7"/>
  <c r="N522" i="7"/>
  <c r="M522" i="7"/>
  <c r="K522" i="7"/>
  <c r="J522" i="7"/>
  <c r="I522" i="7"/>
  <c r="H522" i="7"/>
  <c r="G522" i="7"/>
  <c r="F522" i="7"/>
  <c r="E522" i="7"/>
  <c r="D522" i="7"/>
  <c r="C522" i="7"/>
  <c r="AB521" i="7"/>
  <c r="V521" i="7"/>
  <c r="U521" i="7"/>
  <c r="T521" i="7"/>
  <c r="S521" i="7"/>
  <c r="R521" i="7"/>
  <c r="Q521" i="7"/>
  <c r="P521" i="7"/>
  <c r="O521" i="7"/>
  <c r="N521" i="7"/>
  <c r="M521" i="7"/>
  <c r="K521" i="7"/>
  <c r="Z521" i="7" s="1"/>
  <c r="AA521" i="7" s="1"/>
  <c r="J521" i="7"/>
  <c r="I521" i="7"/>
  <c r="H521" i="7"/>
  <c r="G521" i="7"/>
  <c r="F521" i="7"/>
  <c r="E521" i="7"/>
  <c r="D521" i="7"/>
  <c r="C521" i="7"/>
  <c r="AB520" i="7"/>
  <c r="V520" i="7"/>
  <c r="U520" i="7"/>
  <c r="T520" i="7"/>
  <c r="S520" i="7"/>
  <c r="R520" i="7"/>
  <c r="Q520" i="7"/>
  <c r="P520" i="7"/>
  <c r="O520" i="7"/>
  <c r="N520" i="7"/>
  <c r="M520" i="7"/>
  <c r="K520" i="7"/>
  <c r="J520" i="7"/>
  <c r="I520" i="7"/>
  <c r="H520" i="7"/>
  <c r="G520" i="7"/>
  <c r="F520" i="7"/>
  <c r="E520" i="7"/>
  <c r="D520" i="7"/>
  <c r="C520" i="7"/>
  <c r="AB519" i="7"/>
  <c r="V519" i="7"/>
  <c r="U519" i="7"/>
  <c r="T519" i="7"/>
  <c r="S519" i="7"/>
  <c r="R519" i="7"/>
  <c r="Q519" i="7"/>
  <c r="P519" i="7"/>
  <c r="O519" i="7"/>
  <c r="N519" i="7"/>
  <c r="M519" i="7"/>
  <c r="K519" i="7"/>
  <c r="J519" i="7"/>
  <c r="I519" i="7"/>
  <c r="H519" i="7"/>
  <c r="G519" i="7"/>
  <c r="F519" i="7"/>
  <c r="E519" i="7"/>
  <c r="D519" i="7"/>
  <c r="C519" i="7"/>
  <c r="AB518" i="7"/>
  <c r="V518" i="7"/>
  <c r="U518" i="7"/>
  <c r="T518" i="7"/>
  <c r="S518" i="7"/>
  <c r="R518" i="7"/>
  <c r="Q518" i="7"/>
  <c r="P518" i="7"/>
  <c r="O518" i="7"/>
  <c r="N518" i="7"/>
  <c r="M518" i="7"/>
  <c r="K518" i="7"/>
  <c r="J518" i="7"/>
  <c r="Z518" i="7" s="1"/>
  <c r="AA518" i="7" s="1"/>
  <c r="I518" i="7"/>
  <c r="H518" i="7"/>
  <c r="G518" i="7"/>
  <c r="F518" i="7"/>
  <c r="E518" i="7"/>
  <c r="D518" i="7"/>
  <c r="C518" i="7"/>
  <c r="AB517" i="7"/>
  <c r="V517" i="7"/>
  <c r="U517" i="7"/>
  <c r="T517" i="7"/>
  <c r="S517" i="7"/>
  <c r="R517" i="7"/>
  <c r="Q517" i="7"/>
  <c r="P517" i="7"/>
  <c r="O517" i="7"/>
  <c r="N517" i="7"/>
  <c r="M517" i="7"/>
  <c r="K517" i="7"/>
  <c r="Z517" i="7" s="1"/>
  <c r="AA517" i="7" s="1"/>
  <c r="J517" i="7"/>
  <c r="I517" i="7"/>
  <c r="H517" i="7"/>
  <c r="G517" i="7"/>
  <c r="F517" i="7"/>
  <c r="E517" i="7"/>
  <c r="D517" i="7"/>
  <c r="C517" i="7"/>
  <c r="AB516" i="7"/>
  <c r="V516" i="7"/>
  <c r="U516" i="7"/>
  <c r="T516" i="7"/>
  <c r="S516" i="7"/>
  <c r="R516" i="7"/>
  <c r="Q516" i="7"/>
  <c r="P516" i="7"/>
  <c r="O516" i="7"/>
  <c r="N516" i="7"/>
  <c r="M516" i="7"/>
  <c r="K516" i="7"/>
  <c r="J516" i="7"/>
  <c r="I516" i="7"/>
  <c r="H516" i="7"/>
  <c r="G516" i="7"/>
  <c r="F516" i="7"/>
  <c r="E516" i="7"/>
  <c r="D516" i="7"/>
  <c r="C516" i="7"/>
  <c r="AB515" i="7"/>
  <c r="V515" i="7"/>
  <c r="U515" i="7"/>
  <c r="T515" i="7"/>
  <c r="S515" i="7"/>
  <c r="R515" i="7"/>
  <c r="Q515" i="7"/>
  <c r="P515" i="7"/>
  <c r="O515" i="7"/>
  <c r="N515" i="7"/>
  <c r="M515" i="7"/>
  <c r="K515" i="7"/>
  <c r="Z515" i="7" s="1"/>
  <c r="AA515" i="7" s="1"/>
  <c r="J515" i="7"/>
  <c r="I515" i="7"/>
  <c r="H515" i="7"/>
  <c r="G515" i="7"/>
  <c r="F515" i="7"/>
  <c r="E515" i="7"/>
  <c r="D515" i="7"/>
  <c r="C515" i="7"/>
  <c r="AB514" i="7"/>
  <c r="V514" i="7"/>
  <c r="U514" i="7"/>
  <c r="T514" i="7"/>
  <c r="S514" i="7"/>
  <c r="R514" i="7"/>
  <c r="Q514" i="7"/>
  <c r="P514" i="7"/>
  <c r="O514" i="7"/>
  <c r="N514" i="7"/>
  <c r="M514" i="7"/>
  <c r="K514" i="7"/>
  <c r="J514" i="7"/>
  <c r="Z514" i="7" s="1"/>
  <c r="AA514" i="7" s="1"/>
  <c r="I514" i="7"/>
  <c r="H514" i="7"/>
  <c r="G514" i="7"/>
  <c r="F514" i="7"/>
  <c r="E514" i="7"/>
  <c r="D514" i="7"/>
  <c r="C514" i="7"/>
  <c r="AB513" i="7"/>
  <c r="V513" i="7"/>
  <c r="U513" i="7"/>
  <c r="T513" i="7"/>
  <c r="S513" i="7"/>
  <c r="R513" i="7"/>
  <c r="Q513" i="7"/>
  <c r="P513" i="7"/>
  <c r="O513" i="7"/>
  <c r="N513" i="7"/>
  <c r="M513" i="7"/>
  <c r="K513" i="7"/>
  <c r="Z513" i="7" s="1"/>
  <c r="AA513" i="7" s="1"/>
  <c r="J513" i="7"/>
  <c r="I513" i="7"/>
  <c r="H513" i="7"/>
  <c r="G513" i="7"/>
  <c r="F513" i="7"/>
  <c r="E513" i="7"/>
  <c r="D513" i="7"/>
  <c r="C513" i="7"/>
  <c r="AB512" i="7"/>
  <c r="V512" i="7"/>
  <c r="U512" i="7"/>
  <c r="T512" i="7"/>
  <c r="S512" i="7"/>
  <c r="R512" i="7"/>
  <c r="Q512" i="7"/>
  <c r="P512" i="7"/>
  <c r="O512" i="7"/>
  <c r="N512" i="7"/>
  <c r="M512" i="7"/>
  <c r="K512" i="7"/>
  <c r="J512" i="7"/>
  <c r="Z512" i="7" s="1"/>
  <c r="AA512" i="7" s="1"/>
  <c r="I512" i="7"/>
  <c r="H512" i="7"/>
  <c r="G512" i="7"/>
  <c r="F512" i="7"/>
  <c r="E512" i="7"/>
  <c r="D512" i="7"/>
  <c r="C512" i="7"/>
  <c r="AB511" i="7"/>
  <c r="V511" i="7"/>
  <c r="U511" i="7"/>
  <c r="T511" i="7"/>
  <c r="S511" i="7"/>
  <c r="R511" i="7"/>
  <c r="Q511" i="7"/>
  <c r="P511" i="7"/>
  <c r="O511" i="7"/>
  <c r="N511" i="7"/>
  <c r="M511" i="7"/>
  <c r="K511" i="7"/>
  <c r="Z511" i="7" s="1"/>
  <c r="AA511" i="7" s="1"/>
  <c r="J511" i="7"/>
  <c r="I511" i="7"/>
  <c r="H511" i="7"/>
  <c r="G511" i="7"/>
  <c r="F511" i="7"/>
  <c r="E511" i="7"/>
  <c r="D511" i="7"/>
  <c r="C511" i="7"/>
  <c r="AB510" i="7"/>
  <c r="V510" i="7"/>
  <c r="U510" i="7"/>
  <c r="T510" i="7"/>
  <c r="S510" i="7"/>
  <c r="R510" i="7"/>
  <c r="Q510" i="7"/>
  <c r="P510" i="7"/>
  <c r="O510" i="7"/>
  <c r="N510" i="7"/>
  <c r="M510" i="7"/>
  <c r="K510" i="7"/>
  <c r="J510" i="7"/>
  <c r="I510" i="7"/>
  <c r="H510" i="7"/>
  <c r="G510" i="7"/>
  <c r="F510" i="7"/>
  <c r="E510" i="7"/>
  <c r="D510" i="7"/>
  <c r="C510" i="7"/>
  <c r="AB509" i="7"/>
  <c r="V509" i="7"/>
  <c r="U509" i="7"/>
  <c r="T509" i="7"/>
  <c r="S509" i="7"/>
  <c r="R509" i="7"/>
  <c r="Q509" i="7"/>
  <c r="P509" i="7"/>
  <c r="O509" i="7"/>
  <c r="N509" i="7"/>
  <c r="M509" i="7"/>
  <c r="K509" i="7"/>
  <c r="J509" i="7"/>
  <c r="I509" i="7"/>
  <c r="H509" i="7"/>
  <c r="G509" i="7"/>
  <c r="F509" i="7"/>
  <c r="E509" i="7"/>
  <c r="D509" i="7"/>
  <c r="C509" i="7"/>
  <c r="AB508" i="7"/>
  <c r="V508" i="7"/>
  <c r="U508" i="7"/>
  <c r="T508" i="7"/>
  <c r="S508" i="7"/>
  <c r="R508" i="7"/>
  <c r="Q508" i="7"/>
  <c r="P508" i="7"/>
  <c r="O508" i="7"/>
  <c r="N508" i="7"/>
  <c r="M508" i="7"/>
  <c r="K508" i="7"/>
  <c r="J508" i="7"/>
  <c r="Z508" i="7" s="1"/>
  <c r="AA508" i="7" s="1"/>
  <c r="I508" i="7"/>
  <c r="H508" i="7"/>
  <c r="G508" i="7"/>
  <c r="F508" i="7"/>
  <c r="E508" i="7"/>
  <c r="D508" i="7"/>
  <c r="C508" i="7"/>
  <c r="AB507" i="7"/>
  <c r="V507" i="7"/>
  <c r="U507" i="7"/>
  <c r="T507" i="7"/>
  <c r="S507" i="7"/>
  <c r="R507" i="7"/>
  <c r="Q507" i="7"/>
  <c r="P507" i="7"/>
  <c r="O507" i="7"/>
  <c r="N507" i="7"/>
  <c r="M507" i="7"/>
  <c r="K507" i="7"/>
  <c r="Z507" i="7" s="1"/>
  <c r="AA507" i="7" s="1"/>
  <c r="J507" i="7"/>
  <c r="I507" i="7"/>
  <c r="H507" i="7"/>
  <c r="G507" i="7"/>
  <c r="F507" i="7"/>
  <c r="E507" i="7"/>
  <c r="D507" i="7"/>
  <c r="C507" i="7"/>
  <c r="AB506" i="7"/>
  <c r="V506" i="7"/>
  <c r="U506" i="7"/>
  <c r="T506" i="7"/>
  <c r="S506" i="7"/>
  <c r="R506" i="7"/>
  <c r="Q506" i="7"/>
  <c r="P506" i="7"/>
  <c r="O506" i="7"/>
  <c r="N506" i="7"/>
  <c r="M506" i="7"/>
  <c r="K506" i="7"/>
  <c r="J506" i="7"/>
  <c r="I506" i="7"/>
  <c r="H506" i="7"/>
  <c r="G506" i="7"/>
  <c r="F506" i="7"/>
  <c r="E506" i="7"/>
  <c r="D506" i="7"/>
  <c r="C506" i="7"/>
  <c r="AB505" i="7"/>
  <c r="V505" i="7"/>
  <c r="U505" i="7"/>
  <c r="T505" i="7"/>
  <c r="S505" i="7"/>
  <c r="R505" i="7"/>
  <c r="Q505" i="7"/>
  <c r="P505" i="7"/>
  <c r="O505" i="7"/>
  <c r="N505" i="7"/>
  <c r="M505" i="7"/>
  <c r="K505" i="7"/>
  <c r="Z505" i="7" s="1"/>
  <c r="AA505" i="7" s="1"/>
  <c r="J505" i="7"/>
  <c r="I505" i="7"/>
  <c r="H505" i="7"/>
  <c r="G505" i="7"/>
  <c r="F505" i="7"/>
  <c r="E505" i="7"/>
  <c r="D505" i="7"/>
  <c r="C505" i="7"/>
  <c r="AB504" i="7"/>
  <c r="V504" i="7"/>
  <c r="U504" i="7"/>
  <c r="T504" i="7"/>
  <c r="S504" i="7"/>
  <c r="R504" i="7"/>
  <c r="Q504" i="7"/>
  <c r="P504" i="7"/>
  <c r="O504" i="7"/>
  <c r="N504" i="7"/>
  <c r="M504" i="7"/>
  <c r="K504" i="7"/>
  <c r="J504" i="7"/>
  <c r="I504" i="7"/>
  <c r="H504" i="7"/>
  <c r="G504" i="7"/>
  <c r="F504" i="7"/>
  <c r="E504" i="7"/>
  <c r="D504" i="7"/>
  <c r="C504" i="7"/>
  <c r="AB503" i="7"/>
  <c r="V503" i="7"/>
  <c r="U503" i="7"/>
  <c r="T503" i="7"/>
  <c r="S503" i="7"/>
  <c r="R503" i="7"/>
  <c r="Q503" i="7"/>
  <c r="P503" i="7"/>
  <c r="O503" i="7"/>
  <c r="N503" i="7"/>
  <c r="M503" i="7"/>
  <c r="K503" i="7"/>
  <c r="Z503" i="7" s="1"/>
  <c r="AA503" i="7" s="1"/>
  <c r="J503" i="7"/>
  <c r="I503" i="7"/>
  <c r="H503" i="7"/>
  <c r="G503" i="7"/>
  <c r="F503" i="7"/>
  <c r="E503" i="7"/>
  <c r="D503" i="7"/>
  <c r="C503" i="7"/>
  <c r="AB502" i="7"/>
  <c r="V502" i="7"/>
  <c r="U502" i="7"/>
  <c r="T502" i="7"/>
  <c r="S502" i="7"/>
  <c r="R502" i="7"/>
  <c r="Q502" i="7"/>
  <c r="P502" i="7"/>
  <c r="O502" i="7"/>
  <c r="N502" i="7"/>
  <c r="M502" i="7"/>
  <c r="K502" i="7"/>
  <c r="J502" i="7"/>
  <c r="Z502" i="7" s="1"/>
  <c r="AA502" i="7" s="1"/>
  <c r="I502" i="7"/>
  <c r="H502" i="7"/>
  <c r="G502" i="7"/>
  <c r="F502" i="7"/>
  <c r="E502" i="7"/>
  <c r="D502" i="7"/>
  <c r="C502" i="7"/>
  <c r="AB501" i="7"/>
  <c r="V501" i="7"/>
  <c r="U501" i="7"/>
  <c r="T501" i="7"/>
  <c r="S501" i="7"/>
  <c r="R501" i="7"/>
  <c r="Q501" i="7"/>
  <c r="P501" i="7"/>
  <c r="O501" i="7"/>
  <c r="N501" i="7"/>
  <c r="M501" i="7"/>
  <c r="K501" i="7"/>
  <c r="J501" i="7"/>
  <c r="I501" i="7"/>
  <c r="H501" i="7"/>
  <c r="G501" i="7"/>
  <c r="F501" i="7"/>
  <c r="E501" i="7"/>
  <c r="D501" i="7"/>
  <c r="C501" i="7"/>
  <c r="AB500" i="7"/>
  <c r="V500" i="7"/>
  <c r="U500" i="7"/>
  <c r="T500" i="7"/>
  <c r="S500" i="7"/>
  <c r="R500" i="7"/>
  <c r="Q500" i="7"/>
  <c r="P500" i="7"/>
  <c r="O500" i="7"/>
  <c r="N500" i="7"/>
  <c r="M500" i="7"/>
  <c r="K500" i="7"/>
  <c r="J500" i="7"/>
  <c r="I500" i="7"/>
  <c r="H500" i="7"/>
  <c r="G500" i="7"/>
  <c r="F500" i="7"/>
  <c r="E500" i="7"/>
  <c r="D500" i="7"/>
  <c r="C500" i="7"/>
  <c r="AB499" i="7"/>
  <c r="V499" i="7"/>
  <c r="U499" i="7"/>
  <c r="T499" i="7"/>
  <c r="S499" i="7"/>
  <c r="R499" i="7"/>
  <c r="Q499" i="7"/>
  <c r="P499" i="7"/>
  <c r="O499" i="7"/>
  <c r="N499" i="7"/>
  <c r="M499" i="7"/>
  <c r="K499" i="7"/>
  <c r="Z499" i="7" s="1"/>
  <c r="AA499" i="7" s="1"/>
  <c r="J499" i="7"/>
  <c r="I499" i="7"/>
  <c r="H499" i="7"/>
  <c r="G499" i="7"/>
  <c r="F499" i="7"/>
  <c r="E499" i="7"/>
  <c r="D499" i="7"/>
  <c r="C499" i="7"/>
  <c r="AB498" i="7"/>
  <c r="V498" i="7"/>
  <c r="U498" i="7"/>
  <c r="T498" i="7"/>
  <c r="S498" i="7"/>
  <c r="R498" i="7"/>
  <c r="Q498" i="7"/>
  <c r="P498" i="7"/>
  <c r="O498" i="7"/>
  <c r="N498" i="7"/>
  <c r="M498" i="7"/>
  <c r="K498" i="7"/>
  <c r="J498" i="7"/>
  <c r="Z498" i="7" s="1"/>
  <c r="AA498" i="7" s="1"/>
  <c r="I498" i="7"/>
  <c r="H498" i="7"/>
  <c r="G498" i="7"/>
  <c r="F498" i="7"/>
  <c r="E498" i="7"/>
  <c r="D498" i="7"/>
  <c r="C498" i="7"/>
  <c r="AB497" i="7"/>
  <c r="V497" i="7"/>
  <c r="U497" i="7"/>
  <c r="T497" i="7"/>
  <c r="S497" i="7"/>
  <c r="R497" i="7"/>
  <c r="Q497" i="7"/>
  <c r="P497" i="7"/>
  <c r="O497" i="7"/>
  <c r="N497" i="7"/>
  <c r="M497" i="7"/>
  <c r="K497" i="7"/>
  <c r="J497" i="7"/>
  <c r="I497" i="7"/>
  <c r="H497" i="7"/>
  <c r="G497" i="7"/>
  <c r="F497" i="7"/>
  <c r="E497" i="7"/>
  <c r="D497" i="7"/>
  <c r="C497" i="7"/>
  <c r="AB496" i="7"/>
  <c r="V496" i="7"/>
  <c r="U496" i="7"/>
  <c r="T496" i="7"/>
  <c r="S496" i="7"/>
  <c r="R496" i="7"/>
  <c r="Q496" i="7"/>
  <c r="P496" i="7"/>
  <c r="O496" i="7"/>
  <c r="N496" i="7"/>
  <c r="M496" i="7"/>
  <c r="K496" i="7"/>
  <c r="J496" i="7"/>
  <c r="Z496" i="7" s="1"/>
  <c r="AA496" i="7" s="1"/>
  <c r="I496" i="7"/>
  <c r="H496" i="7"/>
  <c r="G496" i="7"/>
  <c r="F496" i="7"/>
  <c r="E496" i="7"/>
  <c r="D496" i="7"/>
  <c r="C496" i="7"/>
  <c r="AB495" i="7"/>
  <c r="V495" i="7"/>
  <c r="U495" i="7"/>
  <c r="T495" i="7"/>
  <c r="S495" i="7"/>
  <c r="R495" i="7"/>
  <c r="Q495" i="7"/>
  <c r="P495" i="7"/>
  <c r="O495" i="7"/>
  <c r="N495" i="7"/>
  <c r="M495" i="7"/>
  <c r="K495" i="7"/>
  <c r="Z495" i="7" s="1"/>
  <c r="AA495" i="7" s="1"/>
  <c r="J495" i="7"/>
  <c r="I495" i="7"/>
  <c r="H495" i="7"/>
  <c r="G495" i="7"/>
  <c r="F495" i="7"/>
  <c r="E495" i="7"/>
  <c r="D495" i="7"/>
  <c r="C495" i="7"/>
  <c r="AB494" i="7"/>
  <c r="V494" i="7"/>
  <c r="U494" i="7"/>
  <c r="T494" i="7"/>
  <c r="S494" i="7"/>
  <c r="R494" i="7"/>
  <c r="Q494" i="7"/>
  <c r="P494" i="7"/>
  <c r="O494" i="7"/>
  <c r="N494" i="7"/>
  <c r="M494" i="7"/>
  <c r="K494" i="7"/>
  <c r="J494" i="7"/>
  <c r="Z494" i="7" s="1"/>
  <c r="AA494" i="7" s="1"/>
  <c r="I494" i="7"/>
  <c r="H494" i="7"/>
  <c r="G494" i="7"/>
  <c r="F494" i="7"/>
  <c r="E494" i="7"/>
  <c r="D494" i="7"/>
  <c r="C494" i="7"/>
  <c r="AB493" i="7"/>
  <c r="V493" i="7"/>
  <c r="U493" i="7"/>
  <c r="T493" i="7"/>
  <c r="S493" i="7"/>
  <c r="R493" i="7"/>
  <c r="Q493" i="7"/>
  <c r="P493" i="7"/>
  <c r="O493" i="7"/>
  <c r="N493" i="7"/>
  <c r="M493" i="7"/>
  <c r="K493" i="7"/>
  <c r="Z493" i="7" s="1"/>
  <c r="AA493" i="7" s="1"/>
  <c r="J493" i="7"/>
  <c r="I493" i="7"/>
  <c r="H493" i="7"/>
  <c r="G493" i="7"/>
  <c r="F493" i="7"/>
  <c r="E493" i="7"/>
  <c r="D493" i="7"/>
  <c r="C493" i="7"/>
  <c r="AB492" i="7"/>
  <c r="V492" i="7"/>
  <c r="U492" i="7"/>
  <c r="T492" i="7"/>
  <c r="S492" i="7"/>
  <c r="R492" i="7"/>
  <c r="Q492" i="7"/>
  <c r="P492" i="7"/>
  <c r="O492" i="7"/>
  <c r="N492" i="7"/>
  <c r="M492" i="7"/>
  <c r="K492" i="7"/>
  <c r="J492" i="7"/>
  <c r="Z492" i="7" s="1"/>
  <c r="AA492" i="7" s="1"/>
  <c r="I492" i="7"/>
  <c r="H492" i="7"/>
  <c r="G492" i="7"/>
  <c r="F492" i="7"/>
  <c r="E492" i="7"/>
  <c r="D492" i="7"/>
  <c r="C492" i="7"/>
  <c r="AB491" i="7"/>
  <c r="V491" i="7"/>
  <c r="U491" i="7"/>
  <c r="T491" i="7"/>
  <c r="S491" i="7"/>
  <c r="R491" i="7"/>
  <c r="Q491" i="7"/>
  <c r="P491" i="7"/>
  <c r="O491" i="7"/>
  <c r="N491" i="7"/>
  <c r="M491" i="7"/>
  <c r="K491" i="7"/>
  <c r="J491" i="7"/>
  <c r="I491" i="7"/>
  <c r="H491" i="7"/>
  <c r="G491" i="7"/>
  <c r="F491" i="7"/>
  <c r="E491" i="7"/>
  <c r="D491" i="7"/>
  <c r="C491" i="7"/>
  <c r="AB490" i="7"/>
  <c r="V490" i="7"/>
  <c r="U490" i="7"/>
  <c r="T490" i="7"/>
  <c r="S490" i="7"/>
  <c r="R490" i="7"/>
  <c r="Q490" i="7"/>
  <c r="P490" i="7"/>
  <c r="O490" i="7"/>
  <c r="N490" i="7"/>
  <c r="M490" i="7"/>
  <c r="K490" i="7"/>
  <c r="J490" i="7"/>
  <c r="I490" i="7"/>
  <c r="H490" i="7"/>
  <c r="G490" i="7"/>
  <c r="F490" i="7"/>
  <c r="E490" i="7"/>
  <c r="D490" i="7"/>
  <c r="C490" i="7"/>
  <c r="AB489" i="7"/>
  <c r="V489" i="7"/>
  <c r="U489" i="7"/>
  <c r="T489" i="7"/>
  <c r="S489" i="7"/>
  <c r="R489" i="7"/>
  <c r="Q489" i="7"/>
  <c r="P489" i="7"/>
  <c r="O489" i="7"/>
  <c r="N489" i="7"/>
  <c r="M489" i="7"/>
  <c r="K489" i="7"/>
  <c r="Z489" i="7" s="1"/>
  <c r="AA489" i="7" s="1"/>
  <c r="J489" i="7"/>
  <c r="I489" i="7"/>
  <c r="H489" i="7"/>
  <c r="G489" i="7"/>
  <c r="F489" i="7"/>
  <c r="E489" i="7"/>
  <c r="D489" i="7"/>
  <c r="C489" i="7"/>
  <c r="AB488" i="7"/>
  <c r="V488" i="7"/>
  <c r="U488" i="7"/>
  <c r="T488" i="7"/>
  <c r="S488" i="7"/>
  <c r="R488" i="7"/>
  <c r="Q488" i="7"/>
  <c r="P488" i="7"/>
  <c r="O488" i="7"/>
  <c r="N488" i="7"/>
  <c r="M488" i="7"/>
  <c r="K488" i="7"/>
  <c r="J488" i="7"/>
  <c r="I488" i="7"/>
  <c r="H488" i="7"/>
  <c r="G488" i="7"/>
  <c r="F488" i="7"/>
  <c r="E488" i="7"/>
  <c r="D488" i="7"/>
  <c r="C488" i="7"/>
  <c r="AB487" i="7"/>
  <c r="V487" i="7"/>
  <c r="U487" i="7"/>
  <c r="T487" i="7"/>
  <c r="S487" i="7"/>
  <c r="R487" i="7"/>
  <c r="Q487" i="7"/>
  <c r="P487" i="7"/>
  <c r="O487" i="7"/>
  <c r="N487" i="7"/>
  <c r="M487" i="7"/>
  <c r="K487" i="7"/>
  <c r="Z487" i="7" s="1"/>
  <c r="AA487" i="7" s="1"/>
  <c r="J487" i="7"/>
  <c r="I487" i="7"/>
  <c r="H487" i="7"/>
  <c r="G487" i="7"/>
  <c r="F487" i="7"/>
  <c r="E487" i="7"/>
  <c r="D487" i="7"/>
  <c r="C487" i="7"/>
  <c r="AB486" i="7"/>
  <c r="V486" i="7"/>
  <c r="U486" i="7"/>
  <c r="T486" i="7"/>
  <c r="S486" i="7"/>
  <c r="R486" i="7"/>
  <c r="Q486" i="7"/>
  <c r="P486" i="7"/>
  <c r="O486" i="7"/>
  <c r="N486" i="7"/>
  <c r="M486" i="7"/>
  <c r="K486" i="7"/>
  <c r="J486" i="7"/>
  <c r="Z486" i="7" s="1"/>
  <c r="AA486" i="7" s="1"/>
  <c r="I486" i="7"/>
  <c r="H486" i="7"/>
  <c r="G486" i="7"/>
  <c r="F486" i="7"/>
  <c r="E486" i="7"/>
  <c r="D486" i="7"/>
  <c r="C486" i="7"/>
  <c r="AB485" i="7"/>
  <c r="V485" i="7"/>
  <c r="U485" i="7"/>
  <c r="T485" i="7"/>
  <c r="S485" i="7"/>
  <c r="R485" i="7"/>
  <c r="Q485" i="7"/>
  <c r="P485" i="7"/>
  <c r="O485" i="7"/>
  <c r="N485" i="7"/>
  <c r="M485" i="7"/>
  <c r="K485" i="7"/>
  <c r="Z485" i="7" s="1"/>
  <c r="AA485" i="7" s="1"/>
  <c r="J485" i="7"/>
  <c r="I485" i="7"/>
  <c r="H485" i="7"/>
  <c r="G485" i="7"/>
  <c r="F485" i="7"/>
  <c r="E485" i="7"/>
  <c r="D485" i="7"/>
  <c r="C485" i="7"/>
  <c r="AB484" i="7"/>
  <c r="V484" i="7"/>
  <c r="U484" i="7"/>
  <c r="T484" i="7"/>
  <c r="S484" i="7"/>
  <c r="R484" i="7"/>
  <c r="Q484" i="7"/>
  <c r="P484" i="7"/>
  <c r="O484" i="7"/>
  <c r="N484" i="7"/>
  <c r="M484" i="7"/>
  <c r="K484" i="7"/>
  <c r="J484" i="7"/>
  <c r="Z484" i="7" s="1"/>
  <c r="AA484" i="7" s="1"/>
  <c r="I484" i="7"/>
  <c r="H484" i="7"/>
  <c r="G484" i="7"/>
  <c r="F484" i="7"/>
  <c r="E484" i="7"/>
  <c r="D484" i="7"/>
  <c r="C484" i="7"/>
  <c r="AB483" i="7"/>
  <c r="V483" i="7"/>
  <c r="U483" i="7"/>
  <c r="T483" i="7"/>
  <c r="S483" i="7"/>
  <c r="R483" i="7"/>
  <c r="Q483" i="7"/>
  <c r="P483" i="7"/>
  <c r="O483" i="7"/>
  <c r="N483" i="7"/>
  <c r="M483" i="7"/>
  <c r="K483" i="7"/>
  <c r="Z483" i="7" s="1"/>
  <c r="AA483" i="7" s="1"/>
  <c r="J483" i="7"/>
  <c r="I483" i="7"/>
  <c r="H483" i="7"/>
  <c r="G483" i="7"/>
  <c r="F483" i="7"/>
  <c r="E483" i="7"/>
  <c r="D483" i="7"/>
  <c r="C483" i="7"/>
  <c r="AB482" i="7"/>
  <c r="V482" i="7"/>
  <c r="U482" i="7"/>
  <c r="T482" i="7"/>
  <c r="S482" i="7"/>
  <c r="R482" i="7"/>
  <c r="Q482" i="7"/>
  <c r="P482" i="7"/>
  <c r="O482" i="7"/>
  <c r="N482" i="7"/>
  <c r="M482" i="7"/>
  <c r="K482" i="7"/>
  <c r="J482" i="7"/>
  <c r="I482" i="7"/>
  <c r="H482" i="7"/>
  <c r="G482" i="7"/>
  <c r="F482" i="7"/>
  <c r="E482" i="7"/>
  <c r="D482" i="7"/>
  <c r="C482" i="7"/>
  <c r="AB481" i="7"/>
  <c r="V481" i="7"/>
  <c r="U481" i="7"/>
  <c r="T481" i="7"/>
  <c r="S481" i="7"/>
  <c r="R481" i="7"/>
  <c r="Q481" i="7"/>
  <c r="P481" i="7"/>
  <c r="O481" i="7"/>
  <c r="N481" i="7"/>
  <c r="M481" i="7"/>
  <c r="K481" i="7"/>
  <c r="Z481" i="7" s="1"/>
  <c r="AA481" i="7" s="1"/>
  <c r="J481" i="7"/>
  <c r="I481" i="7"/>
  <c r="H481" i="7"/>
  <c r="G481" i="7"/>
  <c r="F481" i="7"/>
  <c r="E481" i="7"/>
  <c r="D481" i="7"/>
  <c r="C481" i="7"/>
  <c r="AB480" i="7"/>
  <c r="V480" i="7"/>
  <c r="U480" i="7"/>
  <c r="T480" i="7"/>
  <c r="S480" i="7"/>
  <c r="R480" i="7"/>
  <c r="Q480" i="7"/>
  <c r="P480" i="7"/>
  <c r="O480" i="7"/>
  <c r="N480" i="7"/>
  <c r="M480" i="7"/>
  <c r="K480" i="7"/>
  <c r="J480" i="7"/>
  <c r="Z480" i="7" s="1"/>
  <c r="AA480" i="7" s="1"/>
  <c r="I480" i="7"/>
  <c r="H480" i="7"/>
  <c r="G480" i="7"/>
  <c r="F480" i="7"/>
  <c r="E480" i="7"/>
  <c r="D480" i="7"/>
  <c r="C480" i="7"/>
  <c r="AB479" i="7"/>
  <c r="V479" i="7"/>
  <c r="U479" i="7"/>
  <c r="T479" i="7"/>
  <c r="S479" i="7"/>
  <c r="R479" i="7"/>
  <c r="Q479" i="7"/>
  <c r="P479" i="7"/>
  <c r="O479" i="7"/>
  <c r="N479" i="7"/>
  <c r="M479" i="7"/>
  <c r="K479" i="7"/>
  <c r="J479" i="7"/>
  <c r="I479" i="7"/>
  <c r="H479" i="7"/>
  <c r="G479" i="7"/>
  <c r="F479" i="7"/>
  <c r="E479" i="7"/>
  <c r="D479" i="7"/>
  <c r="C479" i="7"/>
  <c r="AB478" i="7"/>
  <c r="V478" i="7"/>
  <c r="U478" i="7"/>
  <c r="T478" i="7"/>
  <c r="S478" i="7"/>
  <c r="R478" i="7"/>
  <c r="Q478" i="7"/>
  <c r="P478" i="7"/>
  <c r="O478" i="7"/>
  <c r="N478" i="7"/>
  <c r="M478" i="7"/>
  <c r="K478" i="7"/>
  <c r="J478" i="7"/>
  <c r="Z478" i="7" s="1"/>
  <c r="AA478" i="7" s="1"/>
  <c r="I478" i="7"/>
  <c r="H478" i="7"/>
  <c r="G478" i="7"/>
  <c r="F478" i="7"/>
  <c r="E478" i="7"/>
  <c r="D478" i="7"/>
  <c r="C478" i="7"/>
  <c r="AB477" i="7"/>
  <c r="V477" i="7"/>
  <c r="U477" i="7"/>
  <c r="T477" i="7"/>
  <c r="S477" i="7"/>
  <c r="R477" i="7"/>
  <c r="Q477" i="7"/>
  <c r="P477" i="7"/>
  <c r="O477" i="7"/>
  <c r="N477" i="7"/>
  <c r="M477" i="7"/>
  <c r="K477" i="7"/>
  <c r="Z477" i="7" s="1"/>
  <c r="AA477" i="7" s="1"/>
  <c r="J477" i="7"/>
  <c r="I477" i="7"/>
  <c r="H477" i="7"/>
  <c r="G477" i="7"/>
  <c r="F477" i="7"/>
  <c r="E477" i="7"/>
  <c r="D477" i="7"/>
  <c r="C477" i="7"/>
  <c r="AB476" i="7"/>
  <c r="V476" i="7"/>
  <c r="U476" i="7"/>
  <c r="T476" i="7"/>
  <c r="S476" i="7"/>
  <c r="R476" i="7"/>
  <c r="Q476" i="7"/>
  <c r="P476" i="7"/>
  <c r="O476" i="7"/>
  <c r="N476" i="7"/>
  <c r="M476" i="7"/>
  <c r="K476" i="7"/>
  <c r="J476" i="7"/>
  <c r="I476" i="7"/>
  <c r="H476" i="7"/>
  <c r="G476" i="7"/>
  <c r="F476" i="7"/>
  <c r="E476" i="7"/>
  <c r="D476" i="7"/>
  <c r="C476" i="7"/>
  <c r="AB475" i="7"/>
  <c r="V475" i="7"/>
  <c r="U475" i="7"/>
  <c r="T475" i="7"/>
  <c r="S475" i="7"/>
  <c r="R475" i="7"/>
  <c r="Q475" i="7"/>
  <c r="P475" i="7"/>
  <c r="O475" i="7"/>
  <c r="N475" i="7"/>
  <c r="M475" i="7"/>
  <c r="K475" i="7"/>
  <c r="Z475" i="7" s="1"/>
  <c r="AA475" i="7" s="1"/>
  <c r="J475" i="7"/>
  <c r="I475" i="7"/>
  <c r="H475" i="7"/>
  <c r="G475" i="7"/>
  <c r="F475" i="7"/>
  <c r="E475" i="7"/>
  <c r="D475" i="7"/>
  <c r="C475" i="7"/>
  <c r="AB474" i="7"/>
  <c r="V474" i="7"/>
  <c r="U474" i="7"/>
  <c r="T474" i="7"/>
  <c r="S474" i="7"/>
  <c r="R474" i="7"/>
  <c r="Q474" i="7"/>
  <c r="P474" i="7"/>
  <c r="O474" i="7"/>
  <c r="N474" i="7"/>
  <c r="M474" i="7"/>
  <c r="K474" i="7"/>
  <c r="J474" i="7"/>
  <c r="Z474" i="7" s="1"/>
  <c r="AA474" i="7" s="1"/>
  <c r="I474" i="7"/>
  <c r="H474" i="7"/>
  <c r="G474" i="7"/>
  <c r="F474" i="7"/>
  <c r="E474" i="7"/>
  <c r="D474" i="7"/>
  <c r="C474" i="7"/>
  <c r="AB473" i="7"/>
  <c r="V473" i="7"/>
  <c r="U473" i="7"/>
  <c r="T473" i="7"/>
  <c r="S473" i="7"/>
  <c r="R473" i="7"/>
  <c r="Q473" i="7"/>
  <c r="P473" i="7"/>
  <c r="O473" i="7"/>
  <c r="N473" i="7"/>
  <c r="M473" i="7"/>
  <c r="K473" i="7"/>
  <c r="Z473" i="7" s="1"/>
  <c r="AA473" i="7" s="1"/>
  <c r="J473" i="7"/>
  <c r="I473" i="7"/>
  <c r="H473" i="7"/>
  <c r="G473" i="7"/>
  <c r="F473" i="7"/>
  <c r="E473" i="7"/>
  <c r="D473" i="7"/>
  <c r="C473" i="7"/>
  <c r="AB472" i="7"/>
  <c r="V472" i="7"/>
  <c r="U472" i="7"/>
  <c r="T472" i="7"/>
  <c r="S472" i="7"/>
  <c r="R472" i="7"/>
  <c r="Q472" i="7"/>
  <c r="P472" i="7"/>
  <c r="O472" i="7"/>
  <c r="N472" i="7"/>
  <c r="M472" i="7"/>
  <c r="K472" i="7"/>
  <c r="J472" i="7"/>
  <c r="I472" i="7"/>
  <c r="H472" i="7"/>
  <c r="G472" i="7"/>
  <c r="F472" i="7"/>
  <c r="E472" i="7"/>
  <c r="D472" i="7"/>
  <c r="C472" i="7"/>
  <c r="AB471" i="7"/>
  <c r="V471" i="7"/>
  <c r="U471" i="7"/>
  <c r="T471" i="7"/>
  <c r="S471" i="7"/>
  <c r="R471" i="7"/>
  <c r="Q471" i="7"/>
  <c r="P471" i="7"/>
  <c r="O471" i="7"/>
  <c r="N471" i="7"/>
  <c r="M471" i="7"/>
  <c r="K471" i="7"/>
  <c r="J471" i="7"/>
  <c r="I471" i="7"/>
  <c r="H471" i="7"/>
  <c r="G471" i="7"/>
  <c r="F471" i="7"/>
  <c r="E471" i="7"/>
  <c r="D471" i="7"/>
  <c r="C471" i="7"/>
  <c r="AB470" i="7"/>
  <c r="V470" i="7"/>
  <c r="U470" i="7"/>
  <c r="T470" i="7"/>
  <c r="S470" i="7"/>
  <c r="R470" i="7"/>
  <c r="Q470" i="7"/>
  <c r="P470" i="7"/>
  <c r="O470" i="7"/>
  <c r="N470" i="7"/>
  <c r="M470" i="7"/>
  <c r="K470" i="7"/>
  <c r="J470" i="7"/>
  <c r="Z470" i="7" s="1"/>
  <c r="AA470" i="7" s="1"/>
  <c r="I470" i="7"/>
  <c r="H470" i="7"/>
  <c r="G470" i="7"/>
  <c r="F470" i="7"/>
  <c r="E470" i="7"/>
  <c r="D470" i="7"/>
  <c r="C470" i="7"/>
  <c r="AB469" i="7"/>
  <c r="V469" i="7"/>
  <c r="U469" i="7"/>
  <c r="T469" i="7"/>
  <c r="S469" i="7"/>
  <c r="R469" i="7"/>
  <c r="Q469" i="7"/>
  <c r="P469" i="7"/>
  <c r="O469" i="7"/>
  <c r="N469" i="7"/>
  <c r="M469" i="7"/>
  <c r="K469" i="7"/>
  <c r="Z469" i="7" s="1"/>
  <c r="AA469" i="7" s="1"/>
  <c r="J469" i="7"/>
  <c r="I469" i="7"/>
  <c r="H469" i="7"/>
  <c r="G469" i="7"/>
  <c r="F469" i="7"/>
  <c r="E469" i="7"/>
  <c r="D469" i="7"/>
  <c r="C469" i="7"/>
  <c r="AB468" i="7"/>
  <c r="V468" i="7"/>
  <c r="U468" i="7"/>
  <c r="T468" i="7"/>
  <c r="S468" i="7"/>
  <c r="R468" i="7"/>
  <c r="Q468" i="7"/>
  <c r="P468" i="7"/>
  <c r="O468" i="7"/>
  <c r="N468" i="7"/>
  <c r="M468" i="7"/>
  <c r="K468" i="7"/>
  <c r="J468" i="7"/>
  <c r="I468" i="7"/>
  <c r="H468" i="7"/>
  <c r="G468" i="7"/>
  <c r="F468" i="7"/>
  <c r="E468" i="7"/>
  <c r="D468" i="7"/>
  <c r="C468" i="7"/>
  <c r="AB467" i="7"/>
  <c r="V467" i="7"/>
  <c r="U467" i="7"/>
  <c r="T467" i="7"/>
  <c r="S467" i="7"/>
  <c r="R467" i="7"/>
  <c r="Q467" i="7"/>
  <c r="P467" i="7"/>
  <c r="O467" i="7"/>
  <c r="N467" i="7"/>
  <c r="M467" i="7"/>
  <c r="K467" i="7"/>
  <c r="Z467" i="7" s="1"/>
  <c r="AA467" i="7" s="1"/>
  <c r="J467" i="7"/>
  <c r="I467" i="7"/>
  <c r="H467" i="7"/>
  <c r="G467" i="7"/>
  <c r="F467" i="7"/>
  <c r="E467" i="7"/>
  <c r="D467" i="7"/>
  <c r="C467" i="7"/>
  <c r="AB466" i="7"/>
  <c r="V466" i="7"/>
  <c r="U466" i="7"/>
  <c r="T466" i="7"/>
  <c r="S466" i="7"/>
  <c r="R466" i="7"/>
  <c r="Q466" i="7"/>
  <c r="P466" i="7"/>
  <c r="O466" i="7"/>
  <c r="N466" i="7"/>
  <c r="M466" i="7"/>
  <c r="K466" i="7"/>
  <c r="J466" i="7"/>
  <c r="Z466" i="7" s="1"/>
  <c r="AA466" i="7" s="1"/>
  <c r="I466" i="7"/>
  <c r="H466" i="7"/>
  <c r="G466" i="7"/>
  <c r="F466" i="7"/>
  <c r="E466" i="7"/>
  <c r="D466" i="7"/>
  <c r="C466" i="7"/>
  <c r="AB465" i="7"/>
  <c r="V465" i="7"/>
  <c r="U465" i="7"/>
  <c r="T465" i="7"/>
  <c r="S465" i="7"/>
  <c r="R465" i="7"/>
  <c r="Q465" i="7"/>
  <c r="P465" i="7"/>
  <c r="O465" i="7"/>
  <c r="N465" i="7"/>
  <c r="M465" i="7"/>
  <c r="K465" i="7"/>
  <c r="Z465" i="7" s="1"/>
  <c r="AA465" i="7" s="1"/>
  <c r="J465" i="7"/>
  <c r="I465" i="7"/>
  <c r="H465" i="7"/>
  <c r="G465" i="7"/>
  <c r="F465" i="7"/>
  <c r="E465" i="7"/>
  <c r="D465" i="7"/>
  <c r="C465" i="7"/>
  <c r="AB464" i="7"/>
  <c r="V464" i="7"/>
  <c r="U464" i="7"/>
  <c r="T464" i="7"/>
  <c r="S464" i="7"/>
  <c r="R464" i="7"/>
  <c r="Q464" i="7"/>
  <c r="P464" i="7"/>
  <c r="O464" i="7"/>
  <c r="N464" i="7"/>
  <c r="M464" i="7"/>
  <c r="K464" i="7"/>
  <c r="J464" i="7"/>
  <c r="I464" i="7"/>
  <c r="H464" i="7"/>
  <c r="G464" i="7"/>
  <c r="F464" i="7"/>
  <c r="E464" i="7"/>
  <c r="D464" i="7"/>
  <c r="C464" i="7"/>
  <c r="AB463" i="7"/>
  <c r="V463" i="7"/>
  <c r="U463" i="7"/>
  <c r="T463" i="7"/>
  <c r="S463" i="7"/>
  <c r="R463" i="7"/>
  <c r="Q463" i="7"/>
  <c r="P463" i="7"/>
  <c r="O463" i="7"/>
  <c r="N463" i="7"/>
  <c r="M463" i="7"/>
  <c r="K463" i="7"/>
  <c r="J463" i="7"/>
  <c r="I463" i="7"/>
  <c r="H463" i="7"/>
  <c r="G463" i="7"/>
  <c r="F463" i="7"/>
  <c r="E463" i="7"/>
  <c r="D463" i="7"/>
  <c r="C463" i="7"/>
  <c r="AB462" i="7"/>
  <c r="V462" i="7"/>
  <c r="U462" i="7"/>
  <c r="T462" i="7"/>
  <c r="S462" i="7"/>
  <c r="R462" i="7"/>
  <c r="Q462" i="7"/>
  <c r="P462" i="7"/>
  <c r="O462" i="7"/>
  <c r="N462" i="7"/>
  <c r="M462" i="7"/>
  <c r="K462" i="7"/>
  <c r="J462" i="7"/>
  <c r="Z462" i="7" s="1"/>
  <c r="AA462" i="7" s="1"/>
  <c r="I462" i="7"/>
  <c r="H462" i="7"/>
  <c r="G462" i="7"/>
  <c r="F462" i="7"/>
  <c r="E462" i="7"/>
  <c r="D462" i="7"/>
  <c r="C462" i="7"/>
  <c r="AB461" i="7"/>
  <c r="V461" i="7"/>
  <c r="U461" i="7"/>
  <c r="T461" i="7"/>
  <c r="S461" i="7"/>
  <c r="R461" i="7"/>
  <c r="Q461" i="7"/>
  <c r="P461" i="7"/>
  <c r="O461" i="7"/>
  <c r="N461" i="7"/>
  <c r="M461" i="7"/>
  <c r="K461" i="7"/>
  <c r="Z461" i="7" s="1"/>
  <c r="AA461" i="7" s="1"/>
  <c r="J461" i="7"/>
  <c r="I461" i="7"/>
  <c r="H461" i="7"/>
  <c r="G461" i="7"/>
  <c r="F461" i="7"/>
  <c r="E461" i="7"/>
  <c r="D461" i="7"/>
  <c r="C461" i="7"/>
  <c r="AB460" i="7"/>
  <c r="V460" i="7"/>
  <c r="U460" i="7"/>
  <c r="T460" i="7"/>
  <c r="S460" i="7"/>
  <c r="R460" i="7"/>
  <c r="Q460" i="7"/>
  <c r="P460" i="7"/>
  <c r="O460" i="7"/>
  <c r="N460" i="7"/>
  <c r="M460" i="7"/>
  <c r="K460" i="7"/>
  <c r="J460" i="7"/>
  <c r="I460" i="7"/>
  <c r="H460" i="7"/>
  <c r="G460" i="7"/>
  <c r="F460" i="7"/>
  <c r="E460" i="7"/>
  <c r="D460" i="7"/>
  <c r="C460" i="7"/>
  <c r="AB459" i="7"/>
  <c r="V459" i="7"/>
  <c r="U459" i="7"/>
  <c r="T459" i="7"/>
  <c r="S459" i="7"/>
  <c r="R459" i="7"/>
  <c r="Q459" i="7"/>
  <c r="P459" i="7"/>
  <c r="O459" i="7"/>
  <c r="N459" i="7"/>
  <c r="M459" i="7"/>
  <c r="K459" i="7"/>
  <c r="Z459" i="7" s="1"/>
  <c r="AA459" i="7" s="1"/>
  <c r="J459" i="7"/>
  <c r="I459" i="7"/>
  <c r="H459" i="7"/>
  <c r="G459" i="7"/>
  <c r="F459" i="7"/>
  <c r="E459" i="7"/>
  <c r="D459" i="7"/>
  <c r="C459" i="7"/>
  <c r="AB458" i="7"/>
  <c r="V458" i="7"/>
  <c r="U458" i="7"/>
  <c r="T458" i="7"/>
  <c r="S458" i="7"/>
  <c r="R458" i="7"/>
  <c r="Q458" i="7"/>
  <c r="P458" i="7"/>
  <c r="O458" i="7"/>
  <c r="N458" i="7"/>
  <c r="M458" i="7"/>
  <c r="K458" i="7"/>
  <c r="J458" i="7"/>
  <c r="Z458" i="7" s="1"/>
  <c r="AA458" i="7" s="1"/>
  <c r="I458" i="7"/>
  <c r="H458" i="7"/>
  <c r="G458" i="7"/>
  <c r="F458" i="7"/>
  <c r="E458" i="7"/>
  <c r="D458" i="7"/>
  <c r="C458" i="7"/>
  <c r="AB457" i="7"/>
  <c r="V457" i="7"/>
  <c r="U457" i="7"/>
  <c r="T457" i="7"/>
  <c r="S457" i="7"/>
  <c r="R457" i="7"/>
  <c r="Q457" i="7"/>
  <c r="P457" i="7"/>
  <c r="O457" i="7"/>
  <c r="N457" i="7"/>
  <c r="M457" i="7"/>
  <c r="K457" i="7"/>
  <c r="J457" i="7"/>
  <c r="Z457" i="7" s="1"/>
  <c r="AA457" i="7" s="1"/>
  <c r="I457" i="7"/>
  <c r="H457" i="7"/>
  <c r="G457" i="7"/>
  <c r="F457" i="7"/>
  <c r="E457" i="7"/>
  <c r="D457" i="7"/>
  <c r="C457" i="7"/>
  <c r="AB456" i="7"/>
  <c r="V456" i="7"/>
  <c r="U456" i="7"/>
  <c r="T456" i="7"/>
  <c r="S456" i="7"/>
  <c r="R456" i="7"/>
  <c r="Q456" i="7"/>
  <c r="P456" i="7"/>
  <c r="O456" i="7"/>
  <c r="N456" i="7"/>
  <c r="M456" i="7"/>
  <c r="K456" i="7"/>
  <c r="J456" i="7"/>
  <c r="I456" i="7"/>
  <c r="H456" i="7"/>
  <c r="G456" i="7"/>
  <c r="F456" i="7"/>
  <c r="E456" i="7"/>
  <c r="D456" i="7"/>
  <c r="C456" i="7"/>
  <c r="AB455" i="7"/>
  <c r="V455" i="7"/>
  <c r="U455" i="7"/>
  <c r="T455" i="7"/>
  <c r="S455" i="7"/>
  <c r="R455" i="7"/>
  <c r="Q455" i="7"/>
  <c r="P455" i="7"/>
  <c r="O455" i="7"/>
  <c r="N455" i="7"/>
  <c r="M455" i="7"/>
  <c r="K455" i="7"/>
  <c r="J455" i="7"/>
  <c r="I455" i="7"/>
  <c r="H455" i="7"/>
  <c r="G455" i="7"/>
  <c r="F455" i="7"/>
  <c r="E455" i="7"/>
  <c r="D455" i="7"/>
  <c r="C455" i="7"/>
  <c r="AB454" i="7"/>
  <c r="V454" i="7"/>
  <c r="U454" i="7"/>
  <c r="T454" i="7"/>
  <c r="S454" i="7"/>
  <c r="R454" i="7"/>
  <c r="Q454" i="7"/>
  <c r="P454" i="7"/>
  <c r="O454" i="7"/>
  <c r="N454" i="7"/>
  <c r="M454" i="7"/>
  <c r="K454" i="7"/>
  <c r="J454" i="7"/>
  <c r="Z454" i="7" s="1"/>
  <c r="AA454" i="7" s="1"/>
  <c r="I454" i="7"/>
  <c r="H454" i="7"/>
  <c r="G454" i="7"/>
  <c r="F454" i="7"/>
  <c r="E454" i="7"/>
  <c r="D454" i="7"/>
  <c r="C454" i="7"/>
  <c r="AB453" i="7"/>
  <c r="V453" i="7"/>
  <c r="U453" i="7"/>
  <c r="T453" i="7"/>
  <c r="S453" i="7"/>
  <c r="R453" i="7"/>
  <c r="Q453" i="7"/>
  <c r="P453" i="7"/>
  <c r="O453" i="7"/>
  <c r="N453" i="7"/>
  <c r="M453" i="7"/>
  <c r="K453" i="7"/>
  <c r="J453" i="7"/>
  <c r="Z453" i="7" s="1"/>
  <c r="AA453" i="7" s="1"/>
  <c r="I453" i="7"/>
  <c r="H453" i="7"/>
  <c r="G453" i="7"/>
  <c r="F453" i="7"/>
  <c r="E453" i="7"/>
  <c r="D453" i="7"/>
  <c r="C453" i="7"/>
  <c r="AB452" i="7"/>
  <c r="V452" i="7"/>
  <c r="U452" i="7"/>
  <c r="T452" i="7"/>
  <c r="S452" i="7"/>
  <c r="R452" i="7"/>
  <c r="Q452" i="7"/>
  <c r="P452" i="7"/>
  <c r="O452" i="7"/>
  <c r="N452" i="7"/>
  <c r="M452" i="7"/>
  <c r="K452" i="7"/>
  <c r="J452" i="7"/>
  <c r="I452" i="7"/>
  <c r="H452" i="7"/>
  <c r="G452" i="7"/>
  <c r="F452" i="7"/>
  <c r="E452" i="7"/>
  <c r="D452" i="7"/>
  <c r="C452" i="7"/>
  <c r="AB451" i="7"/>
  <c r="V451" i="7"/>
  <c r="U451" i="7"/>
  <c r="T451" i="7"/>
  <c r="S451" i="7"/>
  <c r="R451" i="7"/>
  <c r="Q451" i="7"/>
  <c r="P451" i="7"/>
  <c r="O451" i="7"/>
  <c r="N451" i="7"/>
  <c r="M451" i="7"/>
  <c r="K451" i="7"/>
  <c r="Z451" i="7" s="1"/>
  <c r="AA451" i="7" s="1"/>
  <c r="J451" i="7"/>
  <c r="I451" i="7"/>
  <c r="H451" i="7"/>
  <c r="G451" i="7"/>
  <c r="F451" i="7"/>
  <c r="E451" i="7"/>
  <c r="D451" i="7"/>
  <c r="C451" i="7"/>
  <c r="AB450" i="7"/>
  <c r="V450" i="7"/>
  <c r="U450" i="7"/>
  <c r="T450" i="7"/>
  <c r="S450" i="7"/>
  <c r="R450" i="7"/>
  <c r="Q450" i="7"/>
  <c r="P450" i="7"/>
  <c r="O450" i="7"/>
  <c r="N450" i="7"/>
  <c r="M450" i="7"/>
  <c r="K450" i="7"/>
  <c r="J450" i="7"/>
  <c r="Z450" i="7" s="1"/>
  <c r="AA450" i="7" s="1"/>
  <c r="I450" i="7"/>
  <c r="H450" i="7"/>
  <c r="G450" i="7"/>
  <c r="F450" i="7"/>
  <c r="E450" i="7"/>
  <c r="D450" i="7"/>
  <c r="C450" i="7"/>
  <c r="AB449" i="7"/>
  <c r="V449" i="7"/>
  <c r="U449" i="7"/>
  <c r="T449" i="7"/>
  <c r="S449" i="7"/>
  <c r="R449" i="7"/>
  <c r="Q449" i="7"/>
  <c r="P449" i="7"/>
  <c r="O449" i="7"/>
  <c r="N449" i="7"/>
  <c r="M449" i="7"/>
  <c r="K449" i="7"/>
  <c r="J449" i="7"/>
  <c r="Z449" i="7" s="1"/>
  <c r="AA449" i="7" s="1"/>
  <c r="I449" i="7"/>
  <c r="H449" i="7"/>
  <c r="G449" i="7"/>
  <c r="F449" i="7"/>
  <c r="E449" i="7"/>
  <c r="D449" i="7"/>
  <c r="C449" i="7"/>
  <c r="AB448" i="7"/>
  <c r="V448" i="7"/>
  <c r="U448" i="7"/>
  <c r="T448" i="7"/>
  <c r="S448" i="7"/>
  <c r="R448" i="7"/>
  <c r="Q448" i="7"/>
  <c r="P448" i="7"/>
  <c r="O448" i="7"/>
  <c r="N448" i="7"/>
  <c r="M448" i="7"/>
  <c r="K448" i="7"/>
  <c r="J448" i="7"/>
  <c r="I448" i="7"/>
  <c r="H448" i="7"/>
  <c r="G448" i="7"/>
  <c r="F448" i="7"/>
  <c r="E448" i="7"/>
  <c r="D448" i="7"/>
  <c r="C448" i="7"/>
  <c r="AB447" i="7"/>
  <c r="V447" i="7"/>
  <c r="U447" i="7"/>
  <c r="T447" i="7"/>
  <c r="S447" i="7"/>
  <c r="R447" i="7"/>
  <c r="Q447" i="7"/>
  <c r="P447" i="7"/>
  <c r="O447" i="7"/>
  <c r="N447" i="7"/>
  <c r="M447" i="7"/>
  <c r="K447" i="7"/>
  <c r="J447" i="7"/>
  <c r="I447" i="7"/>
  <c r="H447" i="7"/>
  <c r="G447" i="7"/>
  <c r="F447" i="7"/>
  <c r="E447" i="7"/>
  <c r="D447" i="7"/>
  <c r="C447" i="7"/>
  <c r="AB446" i="7"/>
  <c r="V446" i="7"/>
  <c r="U446" i="7"/>
  <c r="T446" i="7"/>
  <c r="S446" i="7"/>
  <c r="R446" i="7"/>
  <c r="Q446" i="7"/>
  <c r="P446" i="7"/>
  <c r="O446" i="7"/>
  <c r="N446" i="7"/>
  <c r="M446" i="7"/>
  <c r="K446" i="7"/>
  <c r="J446" i="7"/>
  <c r="Z446" i="7" s="1"/>
  <c r="AA446" i="7" s="1"/>
  <c r="I446" i="7"/>
  <c r="H446" i="7"/>
  <c r="G446" i="7"/>
  <c r="F446" i="7"/>
  <c r="E446" i="7"/>
  <c r="D446" i="7"/>
  <c r="C446" i="7"/>
  <c r="AB445" i="7"/>
  <c r="V445" i="7"/>
  <c r="U445" i="7"/>
  <c r="T445" i="7"/>
  <c r="S445" i="7"/>
  <c r="R445" i="7"/>
  <c r="Q445" i="7"/>
  <c r="P445" i="7"/>
  <c r="O445" i="7"/>
  <c r="N445" i="7"/>
  <c r="M445" i="7"/>
  <c r="K445" i="7"/>
  <c r="J445" i="7"/>
  <c r="Z445" i="7" s="1"/>
  <c r="AA445" i="7" s="1"/>
  <c r="I445" i="7"/>
  <c r="H445" i="7"/>
  <c r="G445" i="7"/>
  <c r="F445" i="7"/>
  <c r="E445" i="7"/>
  <c r="D445" i="7"/>
  <c r="C445" i="7"/>
  <c r="AB444" i="7"/>
  <c r="V444" i="7"/>
  <c r="U444" i="7"/>
  <c r="T444" i="7"/>
  <c r="S444" i="7"/>
  <c r="R444" i="7"/>
  <c r="Q444" i="7"/>
  <c r="P444" i="7"/>
  <c r="O444" i="7"/>
  <c r="N444" i="7"/>
  <c r="M444" i="7"/>
  <c r="K444" i="7"/>
  <c r="J444" i="7"/>
  <c r="Z444" i="7" s="1"/>
  <c r="AA444" i="7" s="1"/>
  <c r="I444" i="7"/>
  <c r="H444" i="7"/>
  <c r="G444" i="7"/>
  <c r="F444" i="7"/>
  <c r="E444" i="7"/>
  <c r="D444" i="7"/>
  <c r="C444" i="7"/>
  <c r="AB443" i="7"/>
  <c r="V443" i="7"/>
  <c r="U443" i="7"/>
  <c r="T443" i="7"/>
  <c r="S443" i="7"/>
  <c r="R443" i="7"/>
  <c r="Q443" i="7"/>
  <c r="P443" i="7"/>
  <c r="O443" i="7"/>
  <c r="N443" i="7"/>
  <c r="M443" i="7"/>
  <c r="K443" i="7"/>
  <c r="J443" i="7"/>
  <c r="Z443" i="7" s="1"/>
  <c r="AA443" i="7" s="1"/>
  <c r="I443" i="7"/>
  <c r="H443" i="7"/>
  <c r="G443" i="7"/>
  <c r="F443" i="7"/>
  <c r="E443" i="7"/>
  <c r="D443" i="7"/>
  <c r="C443" i="7"/>
  <c r="AB442" i="7"/>
  <c r="V442" i="7"/>
  <c r="U442" i="7"/>
  <c r="T442" i="7"/>
  <c r="S442" i="7"/>
  <c r="R442" i="7"/>
  <c r="Q442" i="7"/>
  <c r="P442" i="7"/>
  <c r="O442" i="7"/>
  <c r="N442" i="7"/>
  <c r="M442" i="7"/>
  <c r="K442" i="7"/>
  <c r="J442" i="7"/>
  <c r="Z442" i="7" s="1"/>
  <c r="AA442" i="7" s="1"/>
  <c r="I442" i="7"/>
  <c r="H442" i="7"/>
  <c r="G442" i="7"/>
  <c r="F442" i="7"/>
  <c r="E442" i="7"/>
  <c r="D442" i="7"/>
  <c r="C442" i="7"/>
  <c r="AB441" i="7"/>
  <c r="V441" i="7"/>
  <c r="U441" i="7"/>
  <c r="T441" i="7"/>
  <c r="S441" i="7"/>
  <c r="R441" i="7"/>
  <c r="Q441" i="7"/>
  <c r="P441" i="7"/>
  <c r="O441" i="7"/>
  <c r="N441" i="7"/>
  <c r="M441" i="7"/>
  <c r="K441" i="7"/>
  <c r="J441" i="7"/>
  <c r="I441" i="7"/>
  <c r="H441" i="7"/>
  <c r="G441" i="7"/>
  <c r="F441" i="7"/>
  <c r="E441" i="7"/>
  <c r="D441" i="7"/>
  <c r="C441" i="7"/>
  <c r="AB440" i="7"/>
  <c r="V440" i="7"/>
  <c r="U440" i="7"/>
  <c r="T440" i="7"/>
  <c r="S440" i="7"/>
  <c r="R440" i="7"/>
  <c r="Q440" i="7"/>
  <c r="P440" i="7"/>
  <c r="O440" i="7"/>
  <c r="N440" i="7"/>
  <c r="M440" i="7"/>
  <c r="K440" i="7"/>
  <c r="J440" i="7"/>
  <c r="Z440" i="7" s="1"/>
  <c r="AA440" i="7" s="1"/>
  <c r="I440" i="7"/>
  <c r="H440" i="7"/>
  <c r="G440" i="7"/>
  <c r="F440" i="7"/>
  <c r="E440" i="7"/>
  <c r="D440" i="7"/>
  <c r="C440" i="7"/>
  <c r="AB439" i="7"/>
  <c r="V439" i="7"/>
  <c r="U439" i="7"/>
  <c r="T439" i="7"/>
  <c r="S439" i="7"/>
  <c r="R439" i="7"/>
  <c r="Q439" i="7"/>
  <c r="P439" i="7"/>
  <c r="O439" i="7"/>
  <c r="N439" i="7"/>
  <c r="M439" i="7"/>
  <c r="K439" i="7"/>
  <c r="J439" i="7"/>
  <c r="Z439" i="7" s="1"/>
  <c r="AA439" i="7" s="1"/>
  <c r="I439" i="7"/>
  <c r="H439" i="7"/>
  <c r="G439" i="7"/>
  <c r="F439" i="7"/>
  <c r="E439" i="7"/>
  <c r="D439" i="7"/>
  <c r="C439" i="7"/>
  <c r="AB438" i="7"/>
  <c r="V438" i="7"/>
  <c r="U438" i="7"/>
  <c r="T438" i="7"/>
  <c r="S438" i="7"/>
  <c r="R438" i="7"/>
  <c r="Q438" i="7"/>
  <c r="P438" i="7"/>
  <c r="O438" i="7"/>
  <c r="N438" i="7"/>
  <c r="M438" i="7"/>
  <c r="K438" i="7"/>
  <c r="J438" i="7"/>
  <c r="I438" i="7"/>
  <c r="H438" i="7"/>
  <c r="G438" i="7"/>
  <c r="F438" i="7"/>
  <c r="E438" i="7"/>
  <c r="D438" i="7"/>
  <c r="C438" i="7"/>
  <c r="AB437" i="7"/>
  <c r="V437" i="7"/>
  <c r="U437" i="7"/>
  <c r="T437" i="7"/>
  <c r="S437" i="7"/>
  <c r="R437" i="7"/>
  <c r="Q437" i="7"/>
  <c r="P437" i="7"/>
  <c r="O437" i="7"/>
  <c r="N437" i="7"/>
  <c r="M437" i="7"/>
  <c r="K437" i="7"/>
  <c r="Z437" i="7" s="1"/>
  <c r="AA437" i="7" s="1"/>
  <c r="J437" i="7"/>
  <c r="I437" i="7"/>
  <c r="H437" i="7"/>
  <c r="G437" i="7"/>
  <c r="F437" i="7"/>
  <c r="E437" i="7"/>
  <c r="D437" i="7"/>
  <c r="C437" i="7"/>
  <c r="AB436" i="7"/>
  <c r="V436" i="7"/>
  <c r="U436" i="7"/>
  <c r="T436" i="7"/>
  <c r="S436" i="7"/>
  <c r="R436" i="7"/>
  <c r="Q436" i="7"/>
  <c r="P436" i="7"/>
  <c r="O436" i="7"/>
  <c r="N436" i="7"/>
  <c r="M436" i="7"/>
  <c r="K436" i="7"/>
  <c r="J436" i="7"/>
  <c r="Z436" i="7" s="1"/>
  <c r="AA436" i="7" s="1"/>
  <c r="I436" i="7"/>
  <c r="H436" i="7"/>
  <c r="G436" i="7"/>
  <c r="F436" i="7"/>
  <c r="E436" i="7"/>
  <c r="D436" i="7"/>
  <c r="C436" i="7"/>
  <c r="AB435" i="7"/>
  <c r="V435" i="7"/>
  <c r="U435" i="7"/>
  <c r="T435" i="7"/>
  <c r="S435" i="7"/>
  <c r="R435" i="7"/>
  <c r="Q435" i="7"/>
  <c r="P435" i="7"/>
  <c r="O435" i="7"/>
  <c r="N435" i="7"/>
  <c r="M435" i="7"/>
  <c r="K435" i="7"/>
  <c r="J435" i="7"/>
  <c r="Z435" i="7" s="1"/>
  <c r="AA435" i="7" s="1"/>
  <c r="I435" i="7"/>
  <c r="H435" i="7"/>
  <c r="G435" i="7"/>
  <c r="F435" i="7"/>
  <c r="E435" i="7"/>
  <c r="D435" i="7"/>
  <c r="C435" i="7"/>
  <c r="AB434" i="7"/>
  <c r="V434" i="7"/>
  <c r="U434" i="7"/>
  <c r="T434" i="7"/>
  <c r="S434" i="7"/>
  <c r="R434" i="7"/>
  <c r="Q434" i="7"/>
  <c r="P434" i="7"/>
  <c r="O434" i="7"/>
  <c r="N434" i="7"/>
  <c r="M434" i="7"/>
  <c r="K434" i="7"/>
  <c r="J434" i="7"/>
  <c r="I434" i="7"/>
  <c r="H434" i="7"/>
  <c r="G434" i="7"/>
  <c r="F434" i="7"/>
  <c r="E434" i="7"/>
  <c r="D434" i="7"/>
  <c r="C434" i="7"/>
  <c r="AB433" i="7"/>
  <c r="V433" i="7"/>
  <c r="U433" i="7"/>
  <c r="T433" i="7"/>
  <c r="S433" i="7"/>
  <c r="R433" i="7"/>
  <c r="Q433" i="7"/>
  <c r="P433" i="7"/>
  <c r="O433" i="7"/>
  <c r="N433" i="7"/>
  <c r="M433" i="7"/>
  <c r="K433" i="7"/>
  <c r="J433" i="7"/>
  <c r="I433" i="7"/>
  <c r="H433" i="7"/>
  <c r="G433" i="7"/>
  <c r="F433" i="7"/>
  <c r="E433" i="7"/>
  <c r="D433" i="7"/>
  <c r="C433" i="7"/>
  <c r="AB432" i="7"/>
  <c r="V432" i="7"/>
  <c r="U432" i="7"/>
  <c r="T432" i="7"/>
  <c r="S432" i="7"/>
  <c r="R432" i="7"/>
  <c r="Q432" i="7"/>
  <c r="P432" i="7"/>
  <c r="O432" i="7"/>
  <c r="N432" i="7"/>
  <c r="M432" i="7"/>
  <c r="K432" i="7"/>
  <c r="J432" i="7"/>
  <c r="Z432" i="7" s="1"/>
  <c r="AA432" i="7" s="1"/>
  <c r="I432" i="7"/>
  <c r="H432" i="7"/>
  <c r="G432" i="7"/>
  <c r="F432" i="7"/>
  <c r="E432" i="7"/>
  <c r="D432" i="7"/>
  <c r="C432" i="7"/>
  <c r="AB431" i="7"/>
  <c r="V431" i="7"/>
  <c r="U431" i="7"/>
  <c r="T431" i="7"/>
  <c r="S431" i="7"/>
  <c r="R431" i="7"/>
  <c r="Q431" i="7"/>
  <c r="P431" i="7"/>
  <c r="O431" i="7"/>
  <c r="N431" i="7"/>
  <c r="M431" i="7"/>
  <c r="K431" i="7"/>
  <c r="J431" i="7"/>
  <c r="Z431" i="7" s="1"/>
  <c r="AA431" i="7" s="1"/>
  <c r="I431" i="7"/>
  <c r="H431" i="7"/>
  <c r="G431" i="7"/>
  <c r="F431" i="7"/>
  <c r="E431" i="7"/>
  <c r="D431" i="7"/>
  <c r="C431" i="7"/>
  <c r="AB430" i="7"/>
  <c r="V430" i="7"/>
  <c r="U430" i="7"/>
  <c r="T430" i="7"/>
  <c r="S430" i="7"/>
  <c r="R430" i="7"/>
  <c r="Q430" i="7"/>
  <c r="P430" i="7"/>
  <c r="O430" i="7"/>
  <c r="N430" i="7"/>
  <c r="M430" i="7"/>
  <c r="K430" i="7"/>
  <c r="J430" i="7"/>
  <c r="Z430" i="7" s="1"/>
  <c r="AA430" i="7" s="1"/>
  <c r="I430" i="7"/>
  <c r="H430" i="7"/>
  <c r="G430" i="7"/>
  <c r="F430" i="7"/>
  <c r="E430" i="7"/>
  <c r="D430" i="7"/>
  <c r="C430" i="7"/>
  <c r="AB429" i="7"/>
  <c r="V429" i="7"/>
  <c r="U429" i="7"/>
  <c r="T429" i="7"/>
  <c r="S429" i="7"/>
  <c r="R429" i="7"/>
  <c r="Q429" i="7"/>
  <c r="P429" i="7"/>
  <c r="O429" i="7"/>
  <c r="N429" i="7"/>
  <c r="M429" i="7"/>
  <c r="K429" i="7"/>
  <c r="J429" i="7"/>
  <c r="Z429" i="7" s="1"/>
  <c r="AA429" i="7" s="1"/>
  <c r="I429" i="7"/>
  <c r="H429" i="7"/>
  <c r="G429" i="7"/>
  <c r="F429" i="7"/>
  <c r="E429" i="7"/>
  <c r="D429" i="7"/>
  <c r="C429" i="7"/>
  <c r="AB428" i="7"/>
  <c r="V428" i="7"/>
  <c r="U428" i="7"/>
  <c r="T428" i="7"/>
  <c r="S428" i="7"/>
  <c r="R428" i="7"/>
  <c r="Q428" i="7"/>
  <c r="P428" i="7"/>
  <c r="O428" i="7"/>
  <c r="N428" i="7"/>
  <c r="M428" i="7"/>
  <c r="K428" i="7"/>
  <c r="J428" i="7"/>
  <c r="Z428" i="7" s="1"/>
  <c r="AA428" i="7" s="1"/>
  <c r="I428" i="7"/>
  <c r="H428" i="7"/>
  <c r="G428" i="7"/>
  <c r="F428" i="7"/>
  <c r="E428" i="7"/>
  <c r="D428" i="7"/>
  <c r="C428" i="7"/>
  <c r="AB427" i="7"/>
  <c r="V427" i="7"/>
  <c r="U427" i="7"/>
  <c r="T427" i="7"/>
  <c r="S427" i="7"/>
  <c r="R427" i="7"/>
  <c r="Q427" i="7"/>
  <c r="P427" i="7"/>
  <c r="O427" i="7"/>
  <c r="N427" i="7"/>
  <c r="M427" i="7"/>
  <c r="K427" i="7"/>
  <c r="J427" i="7"/>
  <c r="I427" i="7"/>
  <c r="H427" i="7"/>
  <c r="G427" i="7"/>
  <c r="F427" i="7"/>
  <c r="E427" i="7"/>
  <c r="D427" i="7"/>
  <c r="C427" i="7"/>
  <c r="AB426" i="7"/>
  <c r="V426" i="7"/>
  <c r="U426" i="7"/>
  <c r="T426" i="7"/>
  <c r="S426" i="7"/>
  <c r="R426" i="7"/>
  <c r="Q426" i="7"/>
  <c r="P426" i="7"/>
  <c r="O426" i="7"/>
  <c r="N426" i="7"/>
  <c r="M426" i="7"/>
  <c r="K426" i="7"/>
  <c r="J426" i="7"/>
  <c r="I426" i="7"/>
  <c r="H426" i="7"/>
  <c r="G426" i="7"/>
  <c r="F426" i="7"/>
  <c r="E426" i="7"/>
  <c r="D426" i="7"/>
  <c r="C426" i="7"/>
  <c r="AB425" i="7"/>
  <c r="V425" i="7"/>
  <c r="U425" i="7"/>
  <c r="T425" i="7"/>
  <c r="S425" i="7"/>
  <c r="R425" i="7"/>
  <c r="Q425" i="7"/>
  <c r="P425" i="7"/>
  <c r="O425" i="7"/>
  <c r="N425" i="7"/>
  <c r="M425" i="7"/>
  <c r="K425" i="7"/>
  <c r="J425" i="7"/>
  <c r="Z425" i="7" s="1"/>
  <c r="AA425" i="7" s="1"/>
  <c r="I425" i="7"/>
  <c r="H425" i="7"/>
  <c r="G425" i="7"/>
  <c r="F425" i="7"/>
  <c r="E425" i="7"/>
  <c r="D425" i="7"/>
  <c r="C425" i="7"/>
  <c r="AB424" i="7"/>
  <c r="V424" i="7"/>
  <c r="U424" i="7"/>
  <c r="T424" i="7"/>
  <c r="S424" i="7"/>
  <c r="R424" i="7"/>
  <c r="Q424" i="7"/>
  <c r="P424" i="7"/>
  <c r="O424" i="7"/>
  <c r="N424" i="7"/>
  <c r="M424" i="7"/>
  <c r="K424" i="7"/>
  <c r="J424" i="7"/>
  <c r="Z424" i="7" s="1"/>
  <c r="AA424" i="7" s="1"/>
  <c r="I424" i="7"/>
  <c r="H424" i="7"/>
  <c r="G424" i="7"/>
  <c r="F424" i="7"/>
  <c r="E424" i="7"/>
  <c r="D424" i="7"/>
  <c r="C424" i="7"/>
  <c r="AB423" i="7"/>
  <c r="V423" i="7"/>
  <c r="U423" i="7"/>
  <c r="T423" i="7"/>
  <c r="S423" i="7"/>
  <c r="R423" i="7"/>
  <c r="Q423" i="7"/>
  <c r="P423" i="7"/>
  <c r="O423" i="7"/>
  <c r="N423" i="7"/>
  <c r="M423" i="7"/>
  <c r="K423" i="7"/>
  <c r="Z423" i="7" s="1"/>
  <c r="AA423" i="7" s="1"/>
  <c r="J423" i="7"/>
  <c r="I423" i="7"/>
  <c r="H423" i="7"/>
  <c r="G423" i="7"/>
  <c r="F423" i="7"/>
  <c r="E423" i="7"/>
  <c r="D423" i="7"/>
  <c r="C423" i="7"/>
  <c r="AB422" i="7"/>
  <c r="V422" i="7"/>
  <c r="U422" i="7"/>
  <c r="T422" i="7"/>
  <c r="S422" i="7"/>
  <c r="R422" i="7"/>
  <c r="Q422" i="7"/>
  <c r="P422" i="7"/>
  <c r="O422" i="7"/>
  <c r="N422" i="7"/>
  <c r="M422" i="7"/>
  <c r="K422" i="7"/>
  <c r="J422" i="7"/>
  <c r="Z422" i="7" s="1"/>
  <c r="AA422" i="7" s="1"/>
  <c r="I422" i="7"/>
  <c r="H422" i="7"/>
  <c r="G422" i="7"/>
  <c r="F422" i="7"/>
  <c r="E422" i="7"/>
  <c r="D422" i="7"/>
  <c r="C422" i="7"/>
  <c r="AB421" i="7"/>
  <c r="V421" i="7"/>
  <c r="U421" i="7"/>
  <c r="T421" i="7"/>
  <c r="S421" i="7"/>
  <c r="R421" i="7"/>
  <c r="Q421" i="7"/>
  <c r="P421" i="7"/>
  <c r="O421" i="7"/>
  <c r="N421" i="7"/>
  <c r="M421" i="7"/>
  <c r="K421" i="7"/>
  <c r="J421" i="7"/>
  <c r="Z421" i="7" s="1"/>
  <c r="AA421" i="7" s="1"/>
  <c r="I421" i="7"/>
  <c r="H421" i="7"/>
  <c r="G421" i="7"/>
  <c r="F421" i="7"/>
  <c r="E421" i="7"/>
  <c r="D421" i="7"/>
  <c r="C421" i="7"/>
  <c r="AB420" i="7"/>
  <c r="V420" i="7"/>
  <c r="U420" i="7"/>
  <c r="T420" i="7"/>
  <c r="S420" i="7"/>
  <c r="R420" i="7"/>
  <c r="Q420" i="7"/>
  <c r="P420" i="7"/>
  <c r="O420" i="7"/>
  <c r="N420" i="7"/>
  <c r="M420" i="7"/>
  <c r="K420" i="7"/>
  <c r="J420" i="7"/>
  <c r="Z420" i="7" s="1"/>
  <c r="AA420" i="7" s="1"/>
  <c r="I420" i="7"/>
  <c r="H420" i="7"/>
  <c r="G420" i="7"/>
  <c r="F420" i="7"/>
  <c r="E420" i="7"/>
  <c r="D420" i="7"/>
  <c r="C420" i="7"/>
  <c r="AB419" i="7"/>
  <c r="V419" i="7"/>
  <c r="U419" i="7"/>
  <c r="T419" i="7"/>
  <c r="S419" i="7"/>
  <c r="R419" i="7"/>
  <c r="Q419" i="7"/>
  <c r="P419" i="7"/>
  <c r="O419" i="7"/>
  <c r="N419" i="7"/>
  <c r="M419" i="7"/>
  <c r="K419" i="7"/>
  <c r="J419" i="7"/>
  <c r="I419" i="7"/>
  <c r="H419" i="7"/>
  <c r="G419" i="7"/>
  <c r="F419" i="7"/>
  <c r="E419" i="7"/>
  <c r="D419" i="7"/>
  <c r="C419" i="7"/>
  <c r="AB418" i="7"/>
  <c r="V418" i="7"/>
  <c r="U418" i="7"/>
  <c r="T418" i="7"/>
  <c r="S418" i="7"/>
  <c r="R418" i="7"/>
  <c r="Q418" i="7"/>
  <c r="P418" i="7"/>
  <c r="O418" i="7"/>
  <c r="N418" i="7"/>
  <c r="M418" i="7"/>
  <c r="K418" i="7"/>
  <c r="J418" i="7"/>
  <c r="Z418" i="7" s="1"/>
  <c r="AA418" i="7" s="1"/>
  <c r="I418" i="7"/>
  <c r="H418" i="7"/>
  <c r="G418" i="7"/>
  <c r="F418" i="7"/>
  <c r="E418" i="7"/>
  <c r="D418" i="7"/>
  <c r="C418" i="7"/>
  <c r="AB417" i="7"/>
  <c r="V417" i="7"/>
  <c r="U417" i="7"/>
  <c r="T417" i="7"/>
  <c r="S417" i="7"/>
  <c r="R417" i="7"/>
  <c r="Q417" i="7"/>
  <c r="P417" i="7"/>
  <c r="O417" i="7"/>
  <c r="N417" i="7"/>
  <c r="M417" i="7"/>
  <c r="K417" i="7"/>
  <c r="J417" i="7"/>
  <c r="Z417" i="7" s="1"/>
  <c r="AA417" i="7" s="1"/>
  <c r="I417" i="7"/>
  <c r="H417" i="7"/>
  <c r="G417" i="7"/>
  <c r="F417" i="7"/>
  <c r="E417" i="7"/>
  <c r="D417" i="7"/>
  <c r="C417" i="7"/>
  <c r="AB416" i="7"/>
  <c r="V416" i="7"/>
  <c r="U416" i="7"/>
  <c r="T416" i="7"/>
  <c r="S416" i="7"/>
  <c r="R416" i="7"/>
  <c r="Q416" i="7"/>
  <c r="P416" i="7"/>
  <c r="O416" i="7"/>
  <c r="N416" i="7"/>
  <c r="M416" i="7"/>
  <c r="K416" i="7"/>
  <c r="J416" i="7"/>
  <c r="I416" i="7"/>
  <c r="H416" i="7"/>
  <c r="G416" i="7"/>
  <c r="F416" i="7"/>
  <c r="E416" i="7"/>
  <c r="D416" i="7"/>
  <c r="C416" i="7"/>
  <c r="AB415" i="7"/>
  <c r="V415" i="7"/>
  <c r="U415" i="7"/>
  <c r="T415" i="7"/>
  <c r="S415" i="7"/>
  <c r="R415" i="7"/>
  <c r="Q415" i="7"/>
  <c r="P415" i="7"/>
  <c r="O415" i="7"/>
  <c r="N415" i="7"/>
  <c r="M415" i="7"/>
  <c r="K415" i="7"/>
  <c r="J415" i="7"/>
  <c r="Z415" i="7" s="1"/>
  <c r="AA415" i="7" s="1"/>
  <c r="I415" i="7"/>
  <c r="H415" i="7"/>
  <c r="G415" i="7"/>
  <c r="F415" i="7"/>
  <c r="E415" i="7"/>
  <c r="D415" i="7"/>
  <c r="C415" i="7"/>
  <c r="AB414" i="7"/>
  <c r="V414" i="7"/>
  <c r="U414" i="7"/>
  <c r="T414" i="7"/>
  <c r="S414" i="7"/>
  <c r="R414" i="7"/>
  <c r="Q414" i="7"/>
  <c r="P414" i="7"/>
  <c r="O414" i="7"/>
  <c r="N414" i="7"/>
  <c r="M414" i="7"/>
  <c r="K414" i="7"/>
  <c r="J414" i="7"/>
  <c r="Z414" i="7" s="1"/>
  <c r="AA414" i="7" s="1"/>
  <c r="I414" i="7"/>
  <c r="H414" i="7"/>
  <c r="G414" i="7"/>
  <c r="F414" i="7"/>
  <c r="E414" i="7"/>
  <c r="D414" i="7"/>
  <c r="C414" i="7"/>
  <c r="AB413" i="7"/>
  <c r="V413" i="7"/>
  <c r="U413" i="7"/>
  <c r="T413" i="7"/>
  <c r="S413" i="7"/>
  <c r="R413" i="7"/>
  <c r="Q413" i="7"/>
  <c r="P413" i="7"/>
  <c r="O413" i="7"/>
  <c r="N413" i="7"/>
  <c r="M413" i="7"/>
  <c r="K413" i="7"/>
  <c r="J413" i="7"/>
  <c r="I413" i="7"/>
  <c r="H413" i="7"/>
  <c r="G413" i="7"/>
  <c r="F413" i="7"/>
  <c r="E413" i="7"/>
  <c r="D413" i="7"/>
  <c r="C413" i="7"/>
  <c r="AB412" i="7"/>
  <c r="V412" i="7"/>
  <c r="U412" i="7"/>
  <c r="T412" i="7"/>
  <c r="S412" i="7"/>
  <c r="R412" i="7"/>
  <c r="Q412" i="7"/>
  <c r="P412" i="7"/>
  <c r="O412" i="7"/>
  <c r="N412" i="7"/>
  <c r="M412" i="7"/>
  <c r="K412" i="7"/>
  <c r="J412" i="7"/>
  <c r="I412" i="7"/>
  <c r="H412" i="7"/>
  <c r="G412" i="7"/>
  <c r="F412" i="7"/>
  <c r="E412" i="7"/>
  <c r="D412" i="7"/>
  <c r="C412" i="7"/>
  <c r="AB411" i="7"/>
  <c r="V411" i="7"/>
  <c r="U411" i="7"/>
  <c r="T411" i="7"/>
  <c r="S411" i="7"/>
  <c r="R411" i="7"/>
  <c r="Q411" i="7"/>
  <c r="P411" i="7"/>
  <c r="O411" i="7"/>
  <c r="N411" i="7"/>
  <c r="M411" i="7"/>
  <c r="K411" i="7"/>
  <c r="J411" i="7"/>
  <c r="Z411" i="7" s="1"/>
  <c r="AA411" i="7" s="1"/>
  <c r="I411" i="7"/>
  <c r="H411" i="7"/>
  <c r="G411" i="7"/>
  <c r="F411" i="7"/>
  <c r="E411" i="7"/>
  <c r="D411" i="7"/>
  <c r="C411" i="7"/>
  <c r="AB410" i="7"/>
  <c r="V410" i="7"/>
  <c r="U410" i="7"/>
  <c r="T410" i="7"/>
  <c r="S410" i="7"/>
  <c r="R410" i="7"/>
  <c r="Q410" i="7"/>
  <c r="P410" i="7"/>
  <c r="O410" i="7"/>
  <c r="N410" i="7"/>
  <c r="M410" i="7"/>
  <c r="K410" i="7"/>
  <c r="J410" i="7"/>
  <c r="Z410" i="7" s="1"/>
  <c r="AA410" i="7" s="1"/>
  <c r="I410" i="7"/>
  <c r="H410" i="7"/>
  <c r="G410" i="7"/>
  <c r="F410" i="7"/>
  <c r="E410" i="7"/>
  <c r="D410" i="7"/>
  <c r="C410" i="7"/>
  <c r="AB409" i="7"/>
  <c r="V409" i="7"/>
  <c r="U409" i="7"/>
  <c r="T409" i="7"/>
  <c r="S409" i="7"/>
  <c r="R409" i="7"/>
  <c r="Q409" i="7"/>
  <c r="P409" i="7"/>
  <c r="O409" i="7"/>
  <c r="N409" i="7"/>
  <c r="M409" i="7"/>
  <c r="K409" i="7"/>
  <c r="Z409" i="7" s="1"/>
  <c r="AA409" i="7" s="1"/>
  <c r="J409" i="7"/>
  <c r="I409" i="7"/>
  <c r="H409" i="7"/>
  <c r="G409" i="7"/>
  <c r="F409" i="7"/>
  <c r="E409" i="7"/>
  <c r="D409" i="7"/>
  <c r="C409" i="7"/>
  <c r="AB408" i="7"/>
  <c r="V408" i="7"/>
  <c r="U408" i="7"/>
  <c r="T408" i="7"/>
  <c r="S408" i="7"/>
  <c r="R408" i="7"/>
  <c r="Q408" i="7"/>
  <c r="P408" i="7"/>
  <c r="O408" i="7"/>
  <c r="N408" i="7"/>
  <c r="M408" i="7"/>
  <c r="K408" i="7"/>
  <c r="J408" i="7"/>
  <c r="Z408" i="7" s="1"/>
  <c r="AA408" i="7" s="1"/>
  <c r="I408" i="7"/>
  <c r="H408" i="7"/>
  <c r="G408" i="7"/>
  <c r="F408" i="7"/>
  <c r="E408" i="7"/>
  <c r="D408" i="7"/>
  <c r="C408" i="7"/>
  <c r="AB407" i="7"/>
  <c r="V407" i="7"/>
  <c r="U407" i="7"/>
  <c r="T407" i="7"/>
  <c r="S407" i="7"/>
  <c r="R407" i="7"/>
  <c r="Q407" i="7"/>
  <c r="P407" i="7"/>
  <c r="O407" i="7"/>
  <c r="N407" i="7"/>
  <c r="M407" i="7"/>
  <c r="K407" i="7"/>
  <c r="J407" i="7"/>
  <c r="Z407" i="7" s="1"/>
  <c r="AA407" i="7" s="1"/>
  <c r="I407" i="7"/>
  <c r="H407" i="7"/>
  <c r="G407" i="7"/>
  <c r="F407" i="7"/>
  <c r="E407" i="7"/>
  <c r="D407" i="7"/>
  <c r="C407" i="7"/>
  <c r="AB406" i="7"/>
  <c r="V406" i="7"/>
  <c r="U406" i="7"/>
  <c r="T406" i="7"/>
  <c r="S406" i="7"/>
  <c r="R406" i="7"/>
  <c r="Q406" i="7"/>
  <c r="P406" i="7"/>
  <c r="O406" i="7"/>
  <c r="N406" i="7"/>
  <c r="M406" i="7"/>
  <c r="K406" i="7"/>
  <c r="J406" i="7"/>
  <c r="Z406" i="7" s="1"/>
  <c r="AA406" i="7" s="1"/>
  <c r="I406" i="7"/>
  <c r="H406" i="7"/>
  <c r="G406" i="7"/>
  <c r="F406" i="7"/>
  <c r="E406" i="7"/>
  <c r="D406" i="7"/>
  <c r="C406" i="7"/>
  <c r="AB405" i="7"/>
  <c r="V405" i="7"/>
  <c r="U405" i="7"/>
  <c r="T405" i="7"/>
  <c r="S405" i="7"/>
  <c r="R405" i="7"/>
  <c r="Q405" i="7"/>
  <c r="P405" i="7"/>
  <c r="O405" i="7"/>
  <c r="N405" i="7"/>
  <c r="M405" i="7"/>
  <c r="K405" i="7"/>
  <c r="J405" i="7"/>
  <c r="I405" i="7"/>
  <c r="H405" i="7"/>
  <c r="G405" i="7"/>
  <c r="F405" i="7"/>
  <c r="E405" i="7"/>
  <c r="D405" i="7"/>
  <c r="C405" i="7"/>
  <c r="AB404" i="7"/>
  <c r="V404" i="7"/>
  <c r="U404" i="7"/>
  <c r="T404" i="7"/>
  <c r="S404" i="7"/>
  <c r="R404" i="7"/>
  <c r="Q404" i="7"/>
  <c r="P404" i="7"/>
  <c r="O404" i="7"/>
  <c r="N404" i="7"/>
  <c r="M404" i="7"/>
  <c r="K404" i="7"/>
  <c r="J404" i="7"/>
  <c r="I404" i="7"/>
  <c r="H404" i="7"/>
  <c r="G404" i="7"/>
  <c r="F404" i="7"/>
  <c r="E404" i="7"/>
  <c r="D404" i="7"/>
  <c r="C404" i="7"/>
  <c r="AB403" i="7"/>
  <c r="V403" i="7"/>
  <c r="U403" i="7"/>
  <c r="T403" i="7"/>
  <c r="S403" i="7"/>
  <c r="R403" i="7"/>
  <c r="Q403" i="7"/>
  <c r="P403" i="7"/>
  <c r="O403" i="7"/>
  <c r="N403" i="7"/>
  <c r="M403" i="7"/>
  <c r="K403" i="7"/>
  <c r="J403" i="7"/>
  <c r="Z403" i="7" s="1"/>
  <c r="AA403" i="7" s="1"/>
  <c r="I403" i="7"/>
  <c r="H403" i="7"/>
  <c r="G403" i="7"/>
  <c r="F403" i="7"/>
  <c r="E403" i="7"/>
  <c r="D403" i="7"/>
  <c r="C403" i="7"/>
  <c r="AB402" i="7"/>
  <c r="V402" i="7"/>
  <c r="U402" i="7"/>
  <c r="T402" i="7"/>
  <c r="S402" i="7"/>
  <c r="R402" i="7"/>
  <c r="Q402" i="7"/>
  <c r="P402" i="7"/>
  <c r="O402" i="7"/>
  <c r="N402" i="7"/>
  <c r="M402" i="7"/>
  <c r="K402" i="7"/>
  <c r="J402" i="7"/>
  <c r="Z402" i="7" s="1"/>
  <c r="AA402" i="7" s="1"/>
  <c r="I402" i="7"/>
  <c r="H402" i="7"/>
  <c r="G402" i="7"/>
  <c r="F402" i="7"/>
  <c r="E402" i="7"/>
  <c r="D402" i="7"/>
  <c r="C402" i="7"/>
  <c r="AB401" i="7"/>
  <c r="V401" i="7"/>
  <c r="U401" i="7"/>
  <c r="T401" i="7"/>
  <c r="S401" i="7"/>
  <c r="R401" i="7"/>
  <c r="Q401" i="7"/>
  <c r="P401" i="7"/>
  <c r="O401" i="7"/>
  <c r="N401" i="7"/>
  <c r="M401" i="7"/>
  <c r="K401" i="7"/>
  <c r="Z401" i="7" s="1"/>
  <c r="AA401" i="7" s="1"/>
  <c r="J401" i="7"/>
  <c r="I401" i="7"/>
  <c r="H401" i="7"/>
  <c r="G401" i="7"/>
  <c r="F401" i="7"/>
  <c r="E401" i="7"/>
  <c r="D401" i="7"/>
  <c r="C401" i="7"/>
  <c r="AB400" i="7"/>
  <c r="V400" i="7"/>
  <c r="U400" i="7"/>
  <c r="T400" i="7"/>
  <c r="S400" i="7"/>
  <c r="R400" i="7"/>
  <c r="Q400" i="7"/>
  <c r="P400" i="7"/>
  <c r="O400" i="7"/>
  <c r="N400" i="7"/>
  <c r="M400" i="7"/>
  <c r="K400" i="7"/>
  <c r="J400" i="7"/>
  <c r="Z400" i="7" s="1"/>
  <c r="AA400" i="7" s="1"/>
  <c r="I400" i="7"/>
  <c r="H400" i="7"/>
  <c r="G400" i="7"/>
  <c r="F400" i="7"/>
  <c r="E400" i="7"/>
  <c r="D400" i="7"/>
  <c r="C400" i="7"/>
  <c r="AB399" i="7"/>
  <c r="V399" i="7"/>
  <c r="U399" i="7"/>
  <c r="T399" i="7"/>
  <c r="S399" i="7"/>
  <c r="R399" i="7"/>
  <c r="Q399" i="7"/>
  <c r="P399" i="7"/>
  <c r="O399" i="7"/>
  <c r="N399" i="7"/>
  <c r="M399" i="7"/>
  <c r="K399" i="7"/>
  <c r="J399" i="7"/>
  <c r="Z399" i="7" s="1"/>
  <c r="AA399" i="7" s="1"/>
  <c r="I399" i="7"/>
  <c r="H399" i="7"/>
  <c r="G399" i="7"/>
  <c r="F399" i="7"/>
  <c r="E399" i="7"/>
  <c r="D399" i="7"/>
  <c r="C399" i="7"/>
  <c r="AB398" i="7"/>
  <c r="V398" i="7"/>
  <c r="U398" i="7"/>
  <c r="T398" i="7"/>
  <c r="S398" i="7"/>
  <c r="R398" i="7"/>
  <c r="Q398" i="7"/>
  <c r="P398" i="7"/>
  <c r="O398" i="7"/>
  <c r="N398" i="7"/>
  <c r="M398" i="7"/>
  <c r="K398" i="7"/>
  <c r="J398" i="7"/>
  <c r="Z398" i="7" s="1"/>
  <c r="AA398" i="7" s="1"/>
  <c r="I398" i="7"/>
  <c r="H398" i="7"/>
  <c r="G398" i="7"/>
  <c r="F398" i="7"/>
  <c r="E398" i="7"/>
  <c r="D398" i="7"/>
  <c r="C398" i="7"/>
  <c r="AB397" i="7"/>
  <c r="V397" i="7"/>
  <c r="U397" i="7"/>
  <c r="T397" i="7"/>
  <c r="S397" i="7"/>
  <c r="R397" i="7"/>
  <c r="Q397" i="7"/>
  <c r="P397" i="7"/>
  <c r="O397" i="7"/>
  <c r="N397" i="7"/>
  <c r="M397" i="7"/>
  <c r="K397" i="7"/>
  <c r="J397" i="7"/>
  <c r="I397" i="7"/>
  <c r="H397" i="7"/>
  <c r="G397" i="7"/>
  <c r="F397" i="7"/>
  <c r="E397" i="7"/>
  <c r="D397" i="7"/>
  <c r="C397" i="7"/>
  <c r="AB396" i="7"/>
  <c r="V396" i="7"/>
  <c r="U396" i="7"/>
  <c r="T396" i="7"/>
  <c r="S396" i="7"/>
  <c r="R396" i="7"/>
  <c r="Q396" i="7"/>
  <c r="P396" i="7"/>
  <c r="O396" i="7"/>
  <c r="N396" i="7"/>
  <c r="M396" i="7"/>
  <c r="K396" i="7"/>
  <c r="J396" i="7"/>
  <c r="I396" i="7"/>
  <c r="H396" i="7"/>
  <c r="G396" i="7"/>
  <c r="F396" i="7"/>
  <c r="E396" i="7"/>
  <c r="D396" i="7"/>
  <c r="C396" i="7"/>
  <c r="AB395" i="7"/>
  <c r="V395" i="7"/>
  <c r="U395" i="7"/>
  <c r="T395" i="7"/>
  <c r="S395" i="7"/>
  <c r="R395" i="7"/>
  <c r="Q395" i="7"/>
  <c r="P395" i="7"/>
  <c r="O395" i="7"/>
  <c r="N395" i="7"/>
  <c r="M395" i="7"/>
  <c r="K395" i="7"/>
  <c r="J395" i="7"/>
  <c r="Z395" i="7" s="1"/>
  <c r="AA395" i="7" s="1"/>
  <c r="I395" i="7"/>
  <c r="H395" i="7"/>
  <c r="G395" i="7"/>
  <c r="F395" i="7"/>
  <c r="E395" i="7"/>
  <c r="D395" i="7"/>
  <c r="C395" i="7"/>
  <c r="AB394" i="7"/>
  <c r="V394" i="7"/>
  <c r="U394" i="7"/>
  <c r="T394" i="7"/>
  <c r="S394" i="7"/>
  <c r="R394" i="7"/>
  <c r="Q394" i="7"/>
  <c r="P394" i="7"/>
  <c r="O394" i="7"/>
  <c r="N394" i="7"/>
  <c r="M394" i="7"/>
  <c r="K394" i="7"/>
  <c r="J394" i="7"/>
  <c r="Z394" i="7" s="1"/>
  <c r="AA394" i="7" s="1"/>
  <c r="I394" i="7"/>
  <c r="H394" i="7"/>
  <c r="G394" i="7"/>
  <c r="F394" i="7"/>
  <c r="E394" i="7"/>
  <c r="D394" i="7"/>
  <c r="C394" i="7"/>
  <c r="AB393" i="7"/>
  <c r="V393" i="7"/>
  <c r="U393" i="7"/>
  <c r="T393" i="7"/>
  <c r="S393" i="7"/>
  <c r="R393" i="7"/>
  <c r="Q393" i="7"/>
  <c r="P393" i="7"/>
  <c r="O393" i="7"/>
  <c r="N393" i="7"/>
  <c r="M393" i="7"/>
  <c r="K393" i="7"/>
  <c r="Z393" i="7" s="1"/>
  <c r="AA393" i="7" s="1"/>
  <c r="J393" i="7"/>
  <c r="I393" i="7"/>
  <c r="H393" i="7"/>
  <c r="G393" i="7"/>
  <c r="F393" i="7"/>
  <c r="E393" i="7"/>
  <c r="D393" i="7"/>
  <c r="C393" i="7"/>
  <c r="AB392" i="7"/>
  <c r="V392" i="7"/>
  <c r="U392" i="7"/>
  <c r="T392" i="7"/>
  <c r="S392" i="7"/>
  <c r="R392" i="7"/>
  <c r="Q392" i="7"/>
  <c r="P392" i="7"/>
  <c r="O392" i="7"/>
  <c r="N392" i="7"/>
  <c r="M392" i="7"/>
  <c r="K392" i="7"/>
  <c r="J392" i="7"/>
  <c r="Z392" i="7" s="1"/>
  <c r="AA392" i="7" s="1"/>
  <c r="I392" i="7"/>
  <c r="H392" i="7"/>
  <c r="G392" i="7"/>
  <c r="F392" i="7"/>
  <c r="E392" i="7"/>
  <c r="D392" i="7"/>
  <c r="C392" i="7"/>
  <c r="AB391" i="7"/>
  <c r="V391" i="7"/>
  <c r="U391" i="7"/>
  <c r="T391" i="7"/>
  <c r="S391" i="7"/>
  <c r="R391" i="7"/>
  <c r="Q391" i="7"/>
  <c r="P391" i="7"/>
  <c r="O391" i="7"/>
  <c r="N391" i="7"/>
  <c r="M391" i="7"/>
  <c r="K391" i="7"/>
  <c r="J391" i="7"/>
  <c r="Z391" i="7" s="1"/>
  <c r="AA391" i="7" s="1"/>
  <c r="I391" i="7"/>
  <c r="H391" i="7"/>
  <c r="G391" i="7"/>
  <c r="F391" i="7"/>
  <c r="E391" i="7"/>
  <c r="D391" i="7"/>
  <c r="C391" i="7"/>
  <c r="AB390" i="7"/>
  <c r="V390" i="7"/>
  <c r="U390" i="7"/>
  <c r="T390" i="7"/>
  <c r="S390" i="7"/>
  <c r="R390" i="7"/>
  <c r="Q390" i="7"/>
  <c r="P390" i="7"/>
  <c r="O390" i="7"/>
  <c r="N390" i="7"/>
  <c r="M390" i="7"/>
  <c r="K390" i="7"/>
  <c r="J390" i="7"/>
  <c r="Z390" i="7" s="1"/>
  <c r="AA390" i="7" s="1"/>
  <c r="I390" i="7"/>
  <c r="H390" i="7"/>
  <c r="G390" i="7"/>
  <c r="F390" i="7"/>
  <c r="E390" i="7"/>
  <c r="D390" i="7"/>
  <c r="C390" i="7"/>
  <c r="AB389" i="7"/>
  <c r="V389" i="7"/>
  <c r="U389" i="7"/>
  <c r="T389" i="7"/>
  <c r="S389" i="7"/>
  <c r="R389" i="7"/>
  <c r="Q389" i="7"/>
  <c r="P389" i="7"/>
  <c r="O389" i="7"/>
  <c r="N389" i="7"/>
  <c r="M389" i="7"/>
  <c r="K389" i="7"/>
  <c r="J389" i="7"/>
  <c r="I389" i="7"/>
  <c r="H389" i="7"/>
  <c r="G389" i="7"/>
  <c r="F389" i="7"/>
  <c r="E389" i="7"/>
  <c r="D389" i="7"/>
  <c r="C389" i="7"/>
  <c r="AB388" i="7"/>
  <c r="V388" i="7"/>
  <c r="U388" i="7"/>
  <c r="T388" i="7"/>
  <c r="S388" i="7"/>
  <c r="R388" i="7"/>
  <c r="Q388" i="7"/>
  <c r="P388" i="7"/>
  <c r="O388" i="7"/>
  <c r="N388" i="7"/>
  <c r="M388" i="7"/>
  <c r="K388" i="7"/>
  <c r="J388" i="7"/>
  <c r="I388" i="7"/>
  <c r="H388" i="7"/>
  <c r="G388" i="7"/>
  <c r="F388" i="7"/>
  <c r="E388" i="7"/>
  <c r="D388" i="7"/>
  <c r="C388" i="7"/>
  <c r="AB387" i="7"/>
  <c r="V387" i="7"/>
  <c r="U387" i="7"/>
  <c r="T387" i="7"/>
  <c r="S387" i="7"/>
  <c r="R387" i="7"/>
  <c r="Q387" i="7"/>
  <c r="P387" i="7"/>
  <c r="O387" i="7"/>
  <c r="N387" i="7"/>
  <c r="M387" i="7"/>
  <c r="K387" i="7"/>
  <c r="J387" i="7"/>
  <c r="Z387" i="7" s="1"/>
  <c r="AA387" i="7" s="1"/>
  <c r="I387" i="7"/>
  <c r="H387" i="7"/>
  <c r="G387" i="7"/>
  <c r="F387" i="7"/>
  <c r="E387" i="7"/>
  <c r="D387" i="7"/>
  <c r="C387" i="7"/>
  <c r="AB386" i="7"/>
  <c r="V386" i="7"/>
  <c r="U386" i="7"/>
  <c r="T386" i="7"/>
  <c r="S386" i="7"/>
  <c r="R386" i="7"/>
  <c r="Q386" i="7"/>
  <c r="P386" i="7"/>
  <c r="O386" i="7"/>
  <c r="N386" i="7"/>
  <c r="M386" i="7"/>
  <c r="K386" i="7"/>
  <c r="J386" i="7"/>
  <c r="Z386" i="7" s="1"/>
  <c r="AA386" i="7" s="1"/>
  <c r="I386" i="7"/>
  <c r="H386" i="7"/>
  <c r="G386" i="7"/>
  <c r="F386" i="7"/>
  <c r="E386" i="7"/>
  <c r="D386" i="7"/>
  <c r="C386" i="7"/>
  <c r="AB385" i="7"/>
  <c r="V385" i="7"/>
  <c r="U385" i="7"/>
  <c r="T385" i="7"/>
  <c r="S385" i="7"/>
  <c r="R385" i="7"/>
  <c r="Q385" i="7"/>
  <c r="P385" i="7"/>
  <c r="O385" i="7"/>
  <c r="N385" i="7"/>
  <c r="M385" i="7"/>
  <c r="K385" i="7"/>
  <c r="Z385" i="7" s="1"/>
  <c r="AA385" i="7" s="1"/>
  <c r="J385" i="7"/>
  <c r="I385" i="7"/>
  <c r="H385" i="7"/>
  <c r="G385" i="7"/>
  <c r="F385" i="7"/>
  <c r="E385" i="7"/>
  <c r="D385" i="7"/>
  <c r="C385" i="7"/>
  <c r="AB384" i="7"/>
  <c r="V384" i="7"/>
  <c r="U384" i="7"/>
  <c r="T384" i="7"/>
  <c r="S384" i="7"/>
  <c r="R384" i="7"/>
  <c r="Q384" i="7"/>
  <c r="P384" i="7"/>
  <c r="O384" i="7"/>
  <c r="N384" i="7"/>
  <c r="M384" i="7"/>
  <c r="K384" i="7"/>
  <c r="J384" i="7"/>
  <c r="Z384" i="7" s="1"/>
  <c r="AA384" i="7" s="1"/>
  <c r="I384" i="7"/>
  <c r="H384" i="7"/>
  <c r="G384" i="7"/>
  <c r="F384" i="7"/>
  <c r="E384" i="7"/>
  <c r="D384" i="7"/>
  <c r="C384" i="7"/>
  <c r="AB383" i="7"/>
  <c r="V383" i="7"/>
  <c r="U383" i="7"/>
  <c r="T383" i="7"/>
  <c r="S383" i="7"/>
  <c r="R383" i="7"/>
  <c r="Q383" i="7"/>
  <c r="P383" i="7"/>
  <c r="O383" i="7"/>
  <c r="N383" i="7"/>
  <c r="M383" i="7"/>
  <c r="K383" i="7"/>
  <c r="J383" i="7"/>
  <c r="Z383" i="7" s="1"/>
  <c r="AA383" i="7" s="1"/>
  <c r="I383" i="7"/>
  <c r="H383" i="7"/>
  <c r="G383" i="7"/>
  <c r="F383" i="7"/>
  <c r="E383" i="7"/>
  <c r="D383" i="7"/>
  <c r="C383" i="7"/>
  <c r="AB382" i="7"/>
  <c r="V382" i="7"/>
  <c r="U382" i="7"/>
  <c r="T382" i="7"/>
  <c r="S382" i="7"/>
  <c r="R382" i="7"/>
  <c r="Q382" i="7"/>
  <c r="P382" i="7"/>
  <c r="O382" i="7"/>
  <c r="N382" i="7"/>
  <c r="M382" i="7"/>
  <c r="K382" i="7"/>
  <c r="J382" i="7"/>
  <c r="Z382" i="7" s="1"/>
  <c r="AA382" i="7" s="1"/>
  <c r="I382" i="7"/>
  <c r="H382" i="7"/>
  <c r="G382" i="7"/>
  <c r="F382" i="7"/>
  <c r="E382" i="7"/>
  <c r="D382" i="7"/>
  <c r="C382" i="7"/>
  <c r="AB381" i="7"/>
  <c r="V381" i="7"/>
  <c r="U381" i="7"/>
  <c r="T381" i="7"/>
  <c r="S381" i="7"/>
  <c r="R381" i="7"/>
  <c r="Q381" i="7"/>
  <c r="P381" i="7"/>
  <c r="O381" i="7"/>
  <c r="N381" i="7"/>
  <c r="M381" i="7"/>
  <c r="K381" i="7"/>
  <c r="J381" i="7"/>
  <c r="I381" i="7"/>
  <c r="H381" i="7"/>
  <c r="G381" i="7"/>
  <c r="F381" i="7"/>
  <c r="E381" i="7"/>
  <c r="D381" i="7"/>
  <c r="C381" i="7"/>
  <c r="AB380" i="7"/>
  <c r="V380" i="7"/>
  <c r="U380" i="7"/>
  <c r="T380" i="7"/>
  <c r="S380" i="7"/>
  <c r="R380" i="7"/>
  <c r="Q380" i="7"/>
  <c r="P380" i="7"/>
  <c r="O380" i="7"/>
  <c r="N380" i="7"/>
  <c r="M380" i="7"/>
  <c r="K380" i="7"/>
  <c r="J380" i="7"/>
  <c r="I380" i="7"/>
  <c r="H380" i="7"/>
  <c r="G380" i="7"/>
  <c r="F380" i="7"/>
  <c r="E380" i="7"/>
  <c r="D380" i="7"/>
  <c r="C380" i="7"/>
  <c r="AB379" i="7"/>
  <c r="V379" i="7"/>
  <c r="U379" i="7"/>
  <c r="T379" i="7"/>
  <c r="S379" i="7"/>
  <c r="R379" i="7"/>
  <c r="Q379" i="7"/>
  <c r="P379" i="7"/>
  <c r="O379" i="7"/>
  <c r="N379" i="7"/>
  <c r="M379" i="7"/>
  <c r="K379" i="7"/>
  <c r="J379" i="7"/>
  <c r="Z379" i="7" s="1"/>
  <c r="AA379" i="7" s="1"/>
  <c r="I379" i="7"/>
  <c r="H379" i="7"/>
  <c r="G379" i="7"/>
  <c r="F379" i="7"/>
  <c r="E379" i="7"/>
  <c r="D379" i="7"/>
  <c r="C379" i="7"/>
  <c r="AB378" i="7"/>
  <c r="V378" i="7"/>
  <c r="U378" i="7"/>
  <c r="T378" i="7"/>
  <c r="S378" i="7"/>
  <c r="R378" i="7"/>
  <c r="Q378" i="7"/>
  <c r="P378" i="7"/>
  <c r="O378" i="7"/>
  <c r="N378" i="7"/>
  <c r="M378" i="7"/>
  <c r="K378" i="7"/>
  <c r="J378" i="7"/>
  <c r="Z378" i="7" s="1"/>
  <c r="AA378" i="7" s="1"/>
  <c r="I378" i="7"/>
  <c r="H378" i="7"/>
  <c r="G378" i="7"/>
  <c r="F378" i="7"/>
  <c r="E378" i="7"/>
  <c r="D378" i="7"/>
  <c r="C378" i="7"/>
  <c r="AB377" i="7"/>
  <c r="V377" i="7"/>
  <c r="U377" i="7"/>
  <c r="T377" i="7"/>
  <c r="S377" i="7"/>
  <c r="R377" i="7"/>
  <c r="Q377" i="7"/>
  <c r="P377" i="7"/>
  <c r="O377" i="7"/>
  <c r="N377" i="7"/>
  <c r="M377" i="7"/>
  <c r="K377" i="7"/>
  <c r="Z377" i="7" s="1"/>
  <c r="AA377" i="7" s="1"/>
  <c r="J377" i="7"/>
  <c r="I377" i="7"/>
  <c r="H377" i="7"/>
  <c r="G377" i="7"/>
  <c r="F377" i="7"/>
  <c r="E377" i="7"/>
  <c r="D377" i="7"/>
  <c r="C377" i="7"/>
  <c r="AB376" i="7"/>
  <c r="V376" i="7"/>
  <c r="U376" i="7"/>
  <c r="T376" i="7"/>
  <c r="S376" i="7"/>
  <c r="R376" i="7"/>
  <c r="Q376" i="7"/>
  <c r="P376" i="7"/>
  <c r="O376" i="7"/>
  <c r="N376" i="7"/>
  <c r="M376" i="7"/>
  <c r="K376" i="7"/>
  <c r="J376" i="7"/>
  <c r="Z376" i="7" s="1"/>
  <c r="AA376" i="7" s="1"/>
  <c r="I376" i="7"/>
  <c r="H376" i="7"/>
  <c r="G376" i="7"/>
  <c r="F376" i="7"/>
  <c r="E376" i="7"/>
  <c r="D376" i="7"/>
  <c r="C376" i="7"/>
  <c r="AB375" i="7"/>
  <c r="V375" i="7"/>
  <c r="U375" i="7"/>
  <c r="T375" i="7"/>
  <c r="S375" i="7"/>
  <c r="R375" i="7"/>
  <c r="Q375" i="7"/>
  <c r="P375" i="7"/>
  <c r="O375" i="7"/>
  <c r="N375" i="7"/>
  <c r="M375" i="7"/>
  <c r="K375" i="7"/>
  <c r="J375" i="7"/>
  <c r="Z375" i="7" s="1"/>
  <c r="AA375" i="7" s="1"/>
  <c r="I375" i="7"/>
  <c r="H375" i="7"/>
  <c r="G375" i="7"/>
  <c r="F375" i="7"/>
  <c r="E375" i="7"/>
  <c r="D375" i="7"/>
  <c r="C375" i="7"/>
  <c r="AB374" i="7"/>
  <c r="V374" i="7"/>
  <c r="U374" i="7"/>
  <c r="T374" i="7"/>
  <c r="S374" i="7"/>
  <c r="R374" i="7"/>
  <c r="Q374" i="7"/>
  <c r="P374" i="7"/>
  <c r="O374" i="7"/>
  <c r="N374" i="7"/>
  <c r="M374" i="7"/>
  <c r="K374" i="7"/>
  <c r="J374" i="7"/>
  <c r="Z374" i="7" s="1"/>
  <c r="AA374" i="7" s="1"/>
  <c r="I374" i="7"/>
  <c r="H374" i="7"/>
  <c r="G374" i="7"/>
  <c r="F374" i="7"/>
  <c r="E374" i="7"/>
  <c r="D374" i="7"/>
  <c r="C374" i="7"/>
  <c r="AB373" i="7"/>
  <c r="V373" i="7"/>
  <c r="U373" i="7"/>
  <c r="T373" i="7"/>
  <c r="S373" i="7"/>
  <c r="R373" i="7"/>
  <c r="Q373" i="7"/>
  <c r="P373" i="7"/>
  <c r="O373" i="7"/>
  <c r="N373" i="7"/>
  <c r="M373" i="7"/>
  <c r="K373" i="7"/>
  <c r="J373" i="7"/>
  <c r="Z373" i="7" s="1"/>
  <c r="AA373" i="7" s="1"/>
  <c r="I373" i="7"/>
  <c r="H373" i="7"/>
  <c r="G373" i="7"/>
  <c r="F373" i="7"/>
  <c r="E373" i="7"/>
  <c r="D373" i="7"/>
  <c r="C373" i="7"/>
  <c r="AB372" i="7"/>
  <c r="V372" i="7"/>
  <c r="U372" i="7"/>
  <c r="T372" i="7"/>
  <c r="S372" i="7"/>
  <c r="R372" i="7"/>
  <c r="Q372" i="7"/>
  <c r="P372" i="7"/>
  <c r="O372" i="7"/>
  <c r="N372" i="7"/>
  <c r="M372" i="7"/>
  <c r="K372" i="7"/>
  <c r="J372" i="7"/>
  <c r="Z372" i="7" s="1"/>
  <c r="AA372" i="7" s="1"/>
  <c r="I372" i="7"/>
  <c r="H372" i="7"/>
  <c r="G372" i="7"/>
  <c r="F372" i="7"/>
  <c r="E372" i="7"/>
  <c r="D372" i="7"/>
  <c r="C372" i="7"/>
  <c r="AB371" i="7"/>
  <c r="V371" i="7"/>
  <c r="U371" i="7"/>
  <c r="T371" i="7"/>
  <c r="S371" i="7"/>
  <c r="R371" i="7"/>
  <c r="Q371" i="7"/>
  <c r="P371" i="7"/>
  <c r="O371" i="7"/>
  <c r="N371" i="7"/>
  <c r="M371" i="7"/>
  <c r="K371" i="7"/>
  <c r="J371" i="7"/>
  <c r="Z371" i="7" s="1"/>
  <c r="AA371" i="7" s="1"/>
  <c r="I371" i="7"/>
  <c r="H371" i="7"/>
  <c r="G371" i="7"/>
  <c r="F371" i="7"/>
  <c r="E371" i="7"/>
  <c r="D371" i="7"/>
  <c r="C371" i="7"/>
  <c r="AB370" i="7"/>
  <c r="V370" i="7"/>
  <c r="U370" i="7"/>
  <c r="T370" i="7"/>
  <c r="S370" i="7"/>
  <c r="R370" i="7"/>
  <c r="Q370" i="7"/>
  <c r="P370" i="7"/>
  <c r="O370" i="7"/>
  <c r="N370" i="7"/>
  <c r="M370" i="7"/>
  <c r="K370" i="7"/>
  <c r="J370" i="7"/>
  <c r="Z370" i="7" s="1"/>
  <c r="AA370" i="7" s="1"/>
  <c r="I370" i="7"/>
  <c r="H370" i="7"/>
  <c r="G370" i="7"/>
  <c r="F370" i="7"/>
  <c r="E370" i="7"/>
  <c r="D370" i="7"/>
  <c r="C370" i="7"/>
  <c r="AB369" i="7"/>
  <c r="V369" i="7"/>
  <c r="U369" i="7"/>
  <c r="T369" i="7"/>
  <c r="S369" i="7"/>
  <c r="R369" i="7"/>
  <c r="Q369" i="7"/>
  <c r="P369" i="7"/>
  <c r="O369" i="7"/>
  <c r="N369" i="7"/>
  <c r="M369" i="7"/>
  <c r="K369" i="7"/>
  <c r="J369" i="7"/>
  <c r="Z369" i="7" s="1"/>
  <c r="AA369" i="7" s="1"/>
  <c r="I369" i="7"/>
  <c r="H369" i="7"/>
  <c r="G369" i="7"/>
  <c r="F369" i="7"/>
  <c r="E369" i="7"/>
  <c r="D369" i="7"/>
  <c r="C369" i="7"/>
  <c r="AB368" i="7"/>
  <c r="V368" i="7"/>
  <c r="U368" i="7"/>
  <c r="T368" i="7"/>
  <c r="S368" i="7"/>
  <c r="R368" i="7"/>
  <c r="Q368" i="7"/>
  <c r="P368" i="7"/>
  <c r="O368" i="7"/>
  <c r="N368" i="7"/>
  <c r="M368" i="7"/>
  <c r="K368" i="7"/>
  <c r="Z368" i="7" s="1"/>
  <c r="AA368" i="7" s="1"/>
  <c r="J368" i="7"/>
  <c r="I368" i="7"/>
  <c r="H368" i="7"/>
  <c r="G368" i="7"/>
  <c r="F368" i="7"/>
  <c r="E368" i="7"/>
  <c r="D368" i="7"/>
  <c r="C368" i="7"/>
  <c r="AB367" i="7"/>
  <c r="V367" i="7"/>
  <c r="U367" i="7"/>
  <c r="T367" i="7"/>
  <c r="S367" i="7"/>
  <c r="R367" i="7"/>
  <c r="Q367" i="7"/>
  <c r="P367" i="7"/>
  <c r="O367" i="7"/>
  <c r="N367" i="7"/>
  <c r="M367" i="7"/>
  <c r="K367" i="7"/>
  <c r="J367" i="7"/>
  <c r="Z367" i="7"/>
  <c r="AA367" i="7" s="1"/>
  <c r="I367" i="7"/>
  <c r="H367" i="7"/>
  <c r="G367" i="7"/>
  <c r="F367" i="7"/>
  <c r="E367" i="7"/>
  <c r="D367" i="7"/>
  <c r="C367" i="7"/>
  <c r="AB366" i="7"/>
  <c r="V366" i="7"/>
  <c r="U366" i="7"/>
  <c r="T366" i="7"/>
  <c r="S366" i="7"/>
  <c r="R366" i="7"/>
  <c r="Q366" i="7"/>
  <c r="P366" i="7"/>
  <c r="O366" i="7"/>
  <c r="N366" i="7"/>
  <c r="M366" i="7"/>
  <c r="K366" i="7"/>
  <c r="J366" i="7"/>
  <c r="Z366" i="7"/>
  <c r="AA366" i="7" s="1"/>
  <c r="I366" i="7"/>
  <c r="H366" i="7"/>
  <c r="G366" i="7"/>
  <c r="F366" i="7"/>
  <c r="E366" i="7"/>
  <c r="D366" i="7"/>
  <c r="C366" i="7"/>
  <c r="AB365" i="7"/>
  <c r="V365" i="7"/>
  <c r="U365" i="7"/>
  <c r="T365" i="7"/>
  <c r="S365" i="7"/>
  <c r="R365" i="7"/>
  <c r="Q365" i="7"/>
  <c r="P365" i="7"/>
  <c r="O365" i="7"/>
  <c r="N365" i="7"/>
  <c r="M365" i="7"/>
  <c r="K365" i="7"/>
  <c r="J365" i="7"/>
  <c r="Z365" i="7" s="1"/>
  <c r="AA365" i="7" s="1"/>
  <c r="I365" i="7"/>
  <c r="H365" i="7"/>
  <c r="G365" i="7"/>
  <c r="F365" i="7"/>
  <c r="E365" i="7"/>
  <c r="D365" i="7"/>
  <c r="C365" i="7"/>
  <c r="AB364" i="7"/>
  <c r="V364" i="7"/>
  <c r="U364" i="7"/>
  <c r="T364" i="7"/>
  <c r="S364" i="7"/>
  <c r="R364" i="7"/>
  <c r="Q364" i="7"/>
  <c r="P364" i="7"/>
  <c r="O364" i="7"/>
  <c r="N364" i="7"/>
  <c r="M364" i="7"/>
  <c r="K364" i="7"/>
  <c r="J364" i="7"/>
  <c r="Z364" i="7" s="1"/>
  <c r="AA364" i="7" s="1"/>
  <c r="I364" i="7"/>
  <c r="H364" i="7"/>
  <c r="G364" i="7"/>
  <c r="F364" i="7"/>
  <c r="E364" i="7"/>
  <c r="D364" i="7"/>
  <c r="C364" i="7"/>
  <c r="AB363" i="7"/>
  <c r="V363" i="7"/>
  <c r="U363" i="7"/>
  <c r="T363" i="7"/>
  <c r="S363" i="7"/>
  <c r="R363" i="7"/>
  <c r="Q363" i="7"/>
  <c r="P363" i="7"/>
  <c r="O363" i="7"/>
  <c r="N363" i="7"/>
  <c r="M363" i="7"/>
  <c r="K363" i="7"/>
  <c r="J363" i="7"/>
  <c r="Z363" i="7" s="1"/>
  <c r="AA363" i="7" s="1"/>
  <c r="I363" i="7"/>
  <c r="H363" i="7"/>
  <c r="G363" i="7"/>
  <c r="F363" i="7"/>
  <c r="E363" i="7"/>
  <c r="D363" i="7"/>
  <c r="C363" i="7"/>
  <c r="AB362" i="7"/>
  <c r="V362" i="7"/>
  <c r="U362" i="7"/>
  <c r="T362" i="7"/>
  <c r="S362" i="7"/>
  <c r="R362" i="7"/>
  <c r="Q362" i="7"/>
  <c r="P362" i="7"/>
  <c r="O362" i="7"/>
  <c r="N362" i="7"/>
  <c r="M362" i="7"/>
  <c r="K362" i="7"/>
  <c r="J362" i="7"/>
  <c r="Z362" i="7"/>
  <c r="AA362" i="7" s="1"/>
  <c r="I362" i="7"/>
  <c r="H362" i="7"/>
  <c r="G362" i="7"/>
  <c r="F362" i="7"/>
  <c r="E362" i="7"/>
  <c r="D362" i="7"/>
  <c r="C362" i="7"/>
  <c r="AB361" i="7"/>
  <c r="V361" i="7"/>
  <c r="U361" i="7"/>
  <c r="T361" i="7"/>
  <c r="S361" i="7"/>
  <c r="R361" i="7"/>
  <c r="Q361" i="7"/>
  <c r="P361" i="7"/>
  <c r="O361" i="7"/>
  <c r="N361" i="7"/>
  <c r="M361" i="7"/>
  <c r="K361" i="7"/>
  <c r="J361" i="7"/>
  <c r="Z361" i="7" s="1"/>
  <c r="AA361" i="7" s="1"/>
  <c r="I361" i="7"/>
  <c r="H361" i="7"/>
  <c r="G361" i="7"/>
  <c r="F361" i="7"/>
  <c r="E361" i="7"/>
  <c r="D361" i="7"/>
  <c r="C361" i="7"/>
  <c r="AB360" i="7"/>
  <c r="V360" i="7"/>
  <c r="U360" i="7"/>
  <c r="T360" i="7"/>
  <c r="S360" i="7"/>
  <c r="R360" i="7"/>
  <c r="Q360" i="7"/>
  <c r="P360" i="7"/>
  <c r="O360" i="7"/>
  <c r="N360" i="7"/>
  <c r="M360" i="7"/>
  <c r="K360" i="7"/>
  <c r="Z360" i="7" s="1"/>
  <c r="AA360" i="7" s="1"/>
  <c r="J360" i="7"/>
  <c r="I360" i="7"/>
  <c r="H360" i="7"/>
  <c r="G360" i="7"/>
  <c r="F360" i="7"/>
  <c r="E360" i="7"/>
  <c r="D360" i="7"/>
  <c r="C360" i="7"/>
  <c r="AB359" i="7"/>
  <c r="V359" i="7"/>
  <c r="U359" i="7"/>
  <c r="T359" i="7"/>
  <c r="S359" i="7"/>
  <c r="R359" i="7"/>
  <c r="Q359" i="7"/>
  <c r="P359" i="7"/>
  <c r="O359" i="7"/>
  <c r="N359" i="7"/>
  <c r="M359" i="7"/>
  <c r="K359" i="7"/>
  <c r="J359" i="7"/>
  <c r="Z359" i="7"/>
  <c r="AA359" i="7" s="1"/>
  <c r="I359" i="7"/>
  <c r="H359" i="7"/>
  <c r="G359" i="7"/>
  <c r="F359" i="7"/>
  <c r="E359" i="7"/>
  <c r="D359" i="7"/>
  <c r="C359" i="7"/>
  <c r="AB358" i="7"/>
  <c r="V358" i="7"/>
  <c r="U358" i="7"/>
  <c r="T358" i="7"/>
  <c r="S358" i="7"/>
  <c r="R358" i="7"/>
  <c r="Q358" i="7"/>
  <c r="P358" i="7"/>
  <c r="O358" i="7"/>
  <c r="N358" i="7"/>
  <c r="M358" i="7"/>
  <c r="K358" i="7"/>
  <c r="J358" i="7"/>
  <c r="Z358" i="7"/>
  <c r="AA358" i="7" s="1"/>
  <c r="I358" i="7"/>
  <c r="H358" i="7"/>
  <c r="G358" i="7"/>
  <c r="F358" i="7"/>
  <c r="E358" i="7"/>
  <c r="D358" i="7"/>
  <c r="C358" i="7"/>
  <c r="AB357" i="7"/>
  <c r="V357" i="7"/>
  <c r="U357" i="7"/>
  <c r="T357" i="7"/>
  <c r="S357" i="7"/>
  <c r="R357" i="7"/>
  <c r="Q357" i="7"/>
  <c r="P357" i="7"/>
  <c r="O357" i="7"/>
  <c r="N357" i="7"/>
  <c r="M357" i="7"/>
  <c r="K357" i="7"/>
  <c r="J357" i="7"/>
  <c r="Z357" i="7" s="1"/>
  <c r="AA357" i="7" s="1"/>
  <c r="I357" i="7"/>
  <c r="H357" i="7"/>
  <c r="G357" i="7"/>
  <c r="F357" i="7"/>
  <c r="E357" i="7"/>
  <c r="D357" i="7"/>
  <c r="C357" i="7"/>
  <c r="AB356" i="7"/>
  <c r="V356" i="7"/>
  <c r="U356" i="7"/>
  <c r="T356" i="7"/>
  <c r="S356" i="7"/>
  <c r="R356" i="7"/>
  <c r="Q356" i="7"/>
  <c r="P356" i="7"/>
  <c r="O356" i="7"/>
  <c r="N356" i="7"/>
  <c r="M356" i="7"/>
  <c r="K356" i="7"/>
  <c r="J356" i="7"/>
  <c r="Z356" i="7" s="1"/>
  <c r="AA356" i="7" s="1"/>
  <c r="I356" i="7"/>
  <c r="H356" i="7"/>
  <c r="G356" i="7"/>
  <c r="F356" i="7"/>
  <c r="E356" i="7"/>
  <c r="D356" i="7"/>
  <c r="C356" i="7"/>
  <c r="AB355" i="7"/>
  <c r="V355" i="7"/>
  <c r="U355" i="7"/>
  <c r="T355" i="7"/>
  <c r="S355" i="7"/>
  <c r="R355" i="7"/>
  <c r="Q355" i="7"/>
  <c r="P355" i="7"/>
  <c r="O355" i="7"/>
  <c r="N355" i="7"/>
  <c r="M355" i="7"/>
  <c r="K355" i="7"/>
  <c r="J355" i="7"/>
  <c r="Z355" i="7" s="1"/>
  <c r="AA355" i="7" s="1"/>
  <c r="I355" i="7"/>
  <c r="H355" i="7"/>
  <c r="G355" i="7"/>
  <c r="F355" i="7"/>
  <c r="E355" i="7"/>
  <c r="D355" i="7"/>
  <c r="C355" i="7"/>
  <c r="AB354" i="7"/>
  <c r="V354" i="7"/>
  <c r="U354" i="7"/>
  <c r="T354" i="7"/>
  <c r="S354" i="7"/>
  <c r="R354" i="7"/>
  <c r="Q354" i="7"/>
  <c r="P354" i="7"/>
  <c r="O354" i="7"/>
  <c r="N354" i="7"/>
  <c r="M354" i="7"/>
  <c r="K354" i="7"/>
  <c r="J354" i="7"/>
  <c r="Z354" i="7"/>
  <c r="AA354" i="7" s="1"/>
  <c r="I354" i="7"/>
  <c r="H354" i="7"/>
  <c r="G354" i="7"/>
  <c r="F354" i="7"/>
  <c r="E354" i="7"/>
  <c r="D354" i="7"/>
  <c r="C354" i="7"/>
  <c r="AB353" i="7"/>
  <c r="V353" i="7"/>
  <c r="U353" i="7"/>
  <c r="T353" i="7"/>
  <c r="S353" i="7"/>
  <c r="R353" i="7"/>
  <c r="Q353" i="7"/>
  <c r="P353" i="7"/>
  <c r="O353" i="7"/>
  <c r="N353" i="7"/>
  <c r="M353" i="7"/>
  <c r="K353" i="7"/>
  <c r="J353" i="7"/>
  <c r="Z353" i="7" s="1"/>
  <c r="AA353" i="7" s="1"/>
  <c r="I353" i="7"/>
  <c r="H353" i="7"/>
  <c r="G353" i="7"/>
  <c r="F353" i="7"/>
  <c r="E353" i="7"/>
  <c r="D353" i="7"/>
  <c r="C353" i="7"/>
  <c r="AB352" i="7"/>
  <c r="V352" i="7"/>
  <c r="U352" i="7"/>
  <c r="T352" i="7"/>
  <c r="S352" i="7"/>
  <c r="R352" i="7"/>
  <c r="Q352" i="7"/>
  <c r="P352" i="7"/>
  <c r="O352" i="7"/>
  <c r="N352" i="7"/>
  <c r="M352" i="7"/>
  <c r="K352" i="7"/>
  <c r="Z352" i="7" s="1"/>
  <c r="AA352" i="7" s="1"/>
  <c r="J352" i="7"/>
  <c r="I352" i="7"/>
  <c r="H352" i="7"/>
  <c r="G352" i="7"/>
  <c r="F352" i="7"/>
  <c r="E352" i="7"/>
  <c r="D352" i="7"/>
  <c r="C352" i="7"/>
  <c r="AB351" i="7"/>
  <c r="V351" i="7"/>
  <c r="U351" i="7"/>
  <c r="T351" i="7"/>
  <c r="S351" i="7"/>
  <c r="R351" i="7"/>
  <c r="Q351" i="7"/>
  <c r="P351" i="7"/>
  <c r="O351" i="7"/>
  <c r="N351" i="7"/>
  <c r="M351" i="7"/>
  <c r="K351" i="7"/>
  <c r="J351" i="7"/>
  <c r="Z351" i="7"/>
  <c r="AA351" i="7" s="1"/>
  <c r="I351" i="7"/>
  <c r="H351" i="7"/>
  <c r="G351" i="7"/>
  <c r="F351" i="7"/>
  <c r="E351" i="7"/>
  <c r="D351" i="7"/>
  <c r="C351" i="7"/>
  <c r="AB350" i="7"/>
  <c r="V350" i="7"/>
  <c r="U350" i="7"/>
  <c r="T350" i="7"/>
  <c r="S350" i="7"/>
  <c r="R350" i="7"/>
  <c r="Q350" i="7"/>
  <c r="P350" i="7"/>
  <c r="O350" i="7"/>
  <c r="N350" i="7"/>
  <c r="M350" i="7"/>
  <c r="K350" i="7"/>
  <c r="J350" i="7"/>
  <c r="Z350" i="7"/>
  <c r="AA350" i="7" s="1"/>
  <c r="I350" i="7"/>
  <c r="H350" i="7"/>
  <c r="G350" i="7"/>
  <c r="F350" i="7"/>
  <c r="E350" i="7"/>
  <c r="D350" i="7"/>
  <c r="C350" i="7"/>
  <c r="AB349" i="7"/>
  <c r="V349" i="7"/>
  <c r="U349" i="7"/>
  <c r="T349" i="7"/>
  <c r="S349" i="7"/>
  <c r="R349" i="7"/>
  <c r="Q349" i="7"/>
  <c r="P349" i="7"/>
  <c r="O349" i="7"/>
  <c r="N349" i="7"/>
  <c r="M349" i="7"/>
  <c r="K349" i="7"/>
  <c r="J349" i="7"/>
  <c r="Z349" i="7" s="1"/>
  <c r="AA349" i="7" s="1"/>
  <c r="I349" i="7"/>
  <c r="H349" i="7"/>
  <c r="G349" i="7"/>
  <c r="F349" i="7"/>
  <c r="E349" i="7"/>
  <c r="D349" i="7"/>
  <c r="C349" i="7"/>
  <c r="AB348" i="7"/>
  <c r="V348" i="7"/>
  <c r="U348" i="7"/>
  <c r="T348" i="7"/>
  <c r="S348" i="7"/>
  <c r="R348" i="7"/>
  <c r="Q348" i="7"/>
  <c r="P348" i="7"/>
  <c r="O348" i="7"/>
  <c r="N348" i="7"/>
  <c r="M348" i="7"/>
  <c r="K348" i="7"/>
  <c r="J348" i="7"/>
  <c r="Z348" i="7" s="1"/>
  <c r="AA348" i="7" s="1"/>
  <c r="I348" i="7"/>
  <c r="H348" i="7"/>
  <c r="G348" i="7"/>
  <c r="F348" i="7"/>
  <c r="E348" i="7"/>
  <c r="D348" i="7"/>
  <c r="C348" i="7"/>
  <c r="AB347" i="7"/>
  <c r="V347" i="7"/>
  <c r="U347" i="7"/>
  <c r="T347" i="7"/>
  <c r="S347" i="7"/>
  <c r="R347" i="7"/>
  <c r="Q347" i="7"/>
  <c r="P347" i="7"/>
  <c r="O347" i="7"/>
  <c r="N347" i="7"/>
  <c r="M347" i="7"/>
  <c r="K347" i="7"/>
  <c r="J347" i="7"/>
  <c r="Z347" i="7" s="1"/>
  <c r="AA347" i="7" s="1"/>
  <c r="I347" i="7"/>
  <c r="H347" i="7"/>
  <c r="G347" i="7"/>
  <c r="F347" i="7"/>
  <c r="E347" i="7"/>
  <c r="D347" i="7"/>
  <c r="C347" i="7"/>
  <c r="AB346" i="7"/>
  <c r="V346" i="7"/>
  <c r="U346" i="7"/>
  <c r="T346" i="7"/>
  <c r="S346" i="7"/>
  <c r="R346" i="7"/>
  <c r="Q346" i="7"/>
  <c r="P346" i="7"/>
  <c r="O346" i="7"/>
  <c r="N346" i="7"/>
  <c r="M346" i="7"/>
  <c r="K346" i="7"/>
  <c r="J346" i="7"/>
  <c r="Z346" i="7"/>
  <c r="AA346" i="7" s="1"/>
  <c r="I346" i="7"/>
  <c r="H346" i="7"/>
  <c r="G346" i="7"/>
  <c r="F346" i="7"/>
  <c r="E346" i="7"/>
  <c r="D346" i="7"/>
  <c r="C346" i="7"/>
  <c r="AB345" i="7"/>
  <c r="V345" i="7"/>
  <c r="U345" i="7"/>
  <c r="T345" i="7"/>
  <c r="S345" i="7"/>
  <c r="R345" i="7"/>
  <c r="Q345" i="7"/>
  <c r="P345" i="7"/>
  <c r="O345" i="7"/>
  <c r="N345" i="7"/>
  <c r="M345" i="7"/>
  <c r="K345" i="7"/>
  <c r="J345" i="7"/>
  <c r="Z345" i="7" s="1"/>
  <c r="AA345" i="7" s="1"/>
  <c r="I345" i="7"/>
  <c r="H345" i="7"/>
  <c r="G345" i="7"/>
  <c r="F345" i="7"/>
  <c r="E345" i="7"/>
  <c r="D345" i="7"/>
  <c r="C345" i="7"/>
  <c r="AB344" i="7"/>
  <c r="V344" i="7"/>
  <c r="U344" i="7"/>
  <c r="T344" i="7"/>
  <c r="S344" i="7"/>
  <c r="R344" i="7"/>
  <c r="Q344" i="7"/>
  <c r="P344" i="7"/>
  <c r="O344" i="7"/>
  <c r="N344" i="7"/>
  <c r="M344" i="7"/>
  <c r="K344" i="7"/>
  <c r="Z344" i="7" s="1"/>
  <c r="AA344" i="7" s="1"/>
  <c r="J344" i="7"/>
  <c r="I344" i="7"/>
  <c r="H344" i="7"/>
  <c r="G344" i="7"/>
  <c r="F344" i="7"/>
  <c r="E344" i="7"/>
  <c r="D344" i="7"/>
  <c r="C344" i="7"/>
  <c r="AB343" i="7"/>
  <c r="V343" i="7"/>
  <c r="U343" i="7"/>
  <c r="T343" i="7"/>
  <c r="S343" i="7"/>
  <c r="R343" i="7"/>
  <c r="Q343" i="7"/>
  <c r="P343" i="7"/>
  <c r="O343" i="7"/>
  <c r="N343" i="7"/>
  <c r="M343" i="7"/>
  <c r="K343" i="7"/>
  <c r="J343" i="7"/>
  <c r="Z343" i="7"/>
  <c r="AA343" i="7" s="1"/>
  <c r="I343" i="7"/>
  <c r="H343" i="7"/>
  <c r="G343" i="7"/>
  <c r="F343" i="7"/>
  <c r="E343" i="7"/>
  <c r="D343" i="7"/>
  <c r="C343" i="7"/>
  <c r="AB342" i="7"/>
  <c r="V342" i="7"/>
  <c r="U342" i="7"/>
  <c r="T342" i="7"/>
  <c r="S342" i="7"/>
  <c r="R342" i="7"/>
  <c r="Q342" i="7"/>
  <c r="P342" i="7"/>
  <c r="O342" i="7"/>
  <c r="N342" i="7"/>
  <c r="M342" i="7"/>
  <c r="K342" i="7"/>
  <c r="J342" i="7"/>
  <c r="Z342" i="7"/>
  <c r="AA342" i="7" s="1"/>
  <c r="I342" i="7"/>
  <c r="H342" i="7"/>
  <c r="G342" i="7"/>
  <c r="F342" i="7"/>
  <c r="E342" i="7"/>
  <c r="D342" i="7"/>
  <c r="C342" i="7"/>
  <c r="AB341" i="7"/>
  <c r="V341" i="7"/>
  <c r="U341" i="7"/>
  <c r="T341" i="7"/>
  <c r="S341" i="7"/>
  <c r="R341" i="7"/>
  <c r="Q341" i="7"/>
  <c r="P341" i="7"/>
  <c r="O341" i="7"/>
  <c r="N341" i="7"/>
  <c r="M341" i="7"/>
  <c r="K341" i="7"/>
  <c r="J341" i="7"/>
  <c r="Z341" i="7" s="1"/>
  <c r="AA341" i="7" s="1"/>
  <c r="I341" i="7"/>
  <c r="H341" i="7"/>
  <c r="G341" i="7"/>
  <c r="F341" i="7"/>
  <c r="E341" i="7"/>
  <c r="D341" i="7"/>
  <c r="C341" i="7"/>
  <c r="AB340" i="7"/>
  <c r="V340" i="7"/>
  <c r="U340" i="7"/>
  <c r="T340" i="7"/>
  <c r="S340" i="7"/>
  <c r="R340" i="7"/>
  <c r="Q340" i="7"/>
  <c r="P340" i="7"/>
  <c r="O340" i="7"/>
  <c r="N340" i="7"/>
  <c r="M340" i="7"/>
  <c r="K340" i="7"/>
  <c r="J340" i="7"/>
  <c r="Z340" i="7" s="1"/>
  <c r="AA340" i="7" s="1"/>
  <c r="I340" i="7"/>
  <c r="H340" i="7"/>
  <c r="G340" i="7"/>
  <c r="F340" i="7"/>
  <c r="E340" i="7"/>
  <c r="D340" i="7"/>
  <c r="C340" i="7"/>
  <c r="AB339" i="7"/>
  <c r="V339" i="7"/>
  <c r="U339" i="7"/>
  <c r="T339" i="7"/>
  <c r="S339" i="7"/>
  <c r="R339" i="7"/>
  <c r="Q339" i="7"/>
  <c r="P339" i="7"/>
  <c r="O339" i="7"/>
  <c r="N339" i="7"/>
  <c r="M339" i="7"/>
  <c r="K339" i="7"/>
  <c r="J339" i="7"/>
  <c r="Z339" i="7" s="1"/>
  <c r="AA339" i="7" s="1"/>
  <c r="I339" i="7"/>
  <c r="H339" i="7"/>
  <c r="G339" i="7"/>
  <c r="F339" i="7"/>
  <c r="E339" i="7"/>
  <c r="D339" i="7"/>
  <c r="C339" i="7"/>
  <c r="AB338" i="7"/>
  <c r="V338" i="7"/>
  <c r="U338" i="7"/>
  <c r="T338" i="7"/>
  <c r="S338" i="7"/>
  <c r="R338" i="7"/>
  <c r="Q338" i="7"/>
  <c r="P338" i="7"/>
  <c r="O338" i="7"/>
  <c r="N338" i="7"/>
  <c r="M338" i="7"/>
  <c r="K338" i="7"/>
  <c r="J338" i="7"/>
  <c r="Z338" i="7"/>
  <c r="AA338" i="7" s="1"/>
  <c r="I338" i="7"/>
  <c r="H338" i="7"/>
  <c r="G338" i="7"/>
  <c r="F338" i="7"/>
  <c r="E338" i="7"/>
  <c r="D338" i="7"/>
  <c r="C338" i="7"/>
  <c r="AB337" i="7"/>
  <c r="V337" i="7"/>
  <c r="U337" i="7"/>
  <c r="T337" i="7"/>
  <c r="S337" i="7"/>
  <c r="R337" i="7"/>
  <c r="Q337" i="7"/>
  <c r="P337" i="7"/>
  <c r="O337" i="7"/>
  <c r="N337" i="7"/>
  <c r="M337" i="7"/>
  <c r="K337" i="7"/>
  <c r="J337" i="7"/>
  <c r="Z337" i="7" s="1"/>
  <c r="AA337" i="7" s="1"/>
  <c r="I337" i="7"/>
  <c r="H337" i="7"/>
  <c r="G337" i="7"/>
  <c r="F337" i="7"/>
  <c r="E337" i="7"/>
  <c r="D337" i="7"/>
  <c r="C337" i="7"/>
  <c r="AB336" i="7"/>
  <c r="V336" i="7"/>
  <c r="U336" i="7"/>
  <c r="T336" i="7"/>
  <c r="S336" i="7"/>
  <c r="R336" i="7"/>
  <c r="Q336" i="7"/>
  <c r="P336" i="7"/>
  <c r="O336" i="7"/>
  <c r="N336" i="7"/>
  <c r="M336" i="7"/>
  <c r="K336" i="7"/>
  <c r="J336" i="7"/>
  <c r="Z336" i="7" s="1"/>
  <c r="AA336" i="7" s="1"/>
  <c r="I336" i="7"/>
  <c r="H336" i="7"/>
  <c r="G336" i="7"/>
  <c r="F336" i="7"/>
  <c r="E336" i="7"/>
  <c r="D336" i="7"/>
  <c r="C336" i="7"/>
  <c r="AB335" i="7"/>
  <c r="V335" i="7"/>
  <c r="U335" i="7"/>
  <c r="T335" i="7"/>
  <c r="S335" i="7"/>
  <c r="R335" i="7"/>
  <c r="Q335" i="7"/>
  <c r="P335" i="7"/>
  <c r="O335" i="7"/>
  <c r="N335" i="7"/>
  <c r="M335" i="7"/>
  <c r="K335" i="7"/>
  <c r="J335" i="7"/>
  <c r="Z335" i="7"/>
  <c r="AA335" i="7" s="1"/>
  <c r="I335" i="7"/>
  <c r="H335" i="7"/>
  <c r="G335" i="7"/>
  <c r="F335" i="7"/>
  <c r="E335" i="7"/>
  <c r="D335" i="7"/>
  <c r="C335" i="7"/>
  <c r="AB334" i="7"/>
  <c r="V334" i="7"/>
  <c r="U334" i="7"/>
  <c r="T334" i="7"/>
  <c r="S334" i="7"/>
  <c r="R334" i="7"/>
  <c r="Q334" i="7"/>
  <c r="P334" i="7"/>
  <c r="O334" i="7"/>
  <c r="N334" i="7"/>
  <c r="M334" i="7"/>
  <c r="K334" i="7"/>
  <c r="J334" i="7"/>
  <c r="Z334" i="7"/>
  <c r="AA334" i="7" s="1"/>
  <c r="I334" i="7"/>
  <c r="H334" i="7"/>
  <c r="G334" i="7"/>
  <c r="F334" i="7"/>
  <c r="E334" i="7"/>
  <c r="D334" i="7"/>
  <c r="C334" i="7"/>
  <c r="AB333" i="7"/>
  <c r="V333" i="7"/>
  <c r="U333" i="7"/>
  <c r="T333" i="7"/>
  <c r="S333" i="7"/>
  <c r="R333" i="7"/>
  <c r="Q333" i="7"/>
  <c r="P333" i="7"/>
  <c r="O333" i="7"/>
  <c r="N333" i="7"/>
  <c r="M333" i="7"/>
  <c r="K333" i="7"/>
  <c r="J333" i="7"/>
  <c r="Z333" i="7" s="1"/>
  <c r="AA333" i="7" s="1"/>
  <c r="I333" i="7"/>
  <c r="H333" i="7"/>
  <c r="G333" i="7"/>
  <c r="F333" i="7"/>
  <c r="E333" i="7"/>
  <c r="D333" i="7"/>
  <c r="C333" i="7"/>
  <c r="AB332" i="7"/>
  <c r="V332" i="7"/>
  <c r="U332" i="7"/>
  <c r="T332" i="7"/>
  <c r="S332" i="7"/>
  <c r="R332" i="7"/>
  <c r="Q332" i="7"/>
  <c r="P332" i="7"/>
  <c r="O332" i="7"/>
  <c r="N332" i="7"/>
  <c r="M332" i="7"/>
  <c r="K332" i="7"/>
  <c r="J332" i="7"/>
  <c r="Z332" i="7" s="1"/>
  <c r="AA332" i="7" s="1"/>
  <c r="I332" i="7"/>
  <c r="H332" i="7"/>
  <c r="G332" i="7"/>
  <c r="F332" i="7"/>
  <c r="E332" i="7"/>
  <c r="D332" i="7"/>
  <c r="C332" i="7"/>
  <c r="AB331" i="7"/>
  <c r="V331" i="7"/>
  <c r="U331" i="7"/>
  <c r="T331" i="7"/>
  <c r="S331" i="7"/>
  <c r="R331" i="7"/>
  <c r="Q331" i="7"/>
  <c r="P331" i="7"/>
  <c r="O331" i="7"/>
  <c r="N331" i="7"/>
  <c r="M331" i="7"/>
  <c r="K331" i="7"/>
  <c r="J331" i="7"/>
  <c r="Z331" i="7"/>
  <c r="AA331" i="7" s="1"/>
  <c r="I331" i="7"/>
  <c r="H331" i="7"/>
  <c r="G331" i="7"/>
  <c r="F331" i="7"/>
  <c r="E331" i="7"/>
  <c r="D331" i="7"/>
  <c r="C331" i="7"/>
  <c r="AB330" i="7"/>
  <c r="V330" i="7"/>
  <c r="U330" i="7"/>
  <c r="T330" i="7"/>
  <c r="S330" i="7"/>
  <c r="R330" i="7"/>
  <c r="Q330" i="7"/>
  <c r="P330" i="7"/>
  <c r="O330" i="7"/>
  <c r="N330" i="7"/>
  <c r="M330" i="7"/>
  <c r="K330" i="7"/>
  <c r="J330" i="7"/>
  <c r="Z330" i="7"/>
  <c r="AA330" i="7" s="1"/>
  <c r="I330" i="7"/>
  <c r="H330" i="7"/>
  <c r="G330" i="7"/>
  <c r="F330" i="7"/>
  <c r="E330" i="7"/>
  <c r="D330" i="7"/>
  <c r="C330" i="7"/>
  <c r="AB329" i="7"/>
  <c r="V329" i="7"/>
  <c r="U329" i="7"/>
  <c r="T329" i="7"/>
  <c r="S329" i="7"/>
  <c r="R329" i="7"/>
  <c r="Q329" i="7"/>
  <c r="P329" i="7"/>
  <c r="O329" i="7"/>
  <c r="N329" i="7"/>
  <c r="M329" i="7"/>
  <c r="K329" i="7"/>
  <c r="J329" i="7"/>
  <c r="Z329" i="7" s="1"/>
  <c r="AA329" i="7" s="1"/>
  <c r="I329" i="7"/>
  <c r="H329" i="7"/>
  <c r="G329" i="7"/>
  <c r="F329" i="7"/>
  <c r="E329" i="7"/>
  <c r="D329" i="7"/>
  <c r="C329" i="7"/>
  <c r="AB328" i="7"/>
  <c r="V328" i="7"/>
  <c r="U328" i="7"/>
  <c r="T328" i="7"/>
  <c r="S328" i="7"/>
  <c r="R328" i="7"/>
  <c r="Q328" i="7"/>
  <c r="P328" i="7"/>
  <c r="O328" i="7"/>
  <c r="N328" i="7"/>
  <c r="M328" i="7"/>
  <c r="K328" i="7"/>
  <c r="J328" i="7"/>
  <c r="Z328" i="7" s="1"/>
  <c r="AA328" i="7" s="1"/>
  <c r="I328" i="7"/>
  <c r="H328" i="7"/>
  <c r="G328" i="7"/>
  <c r="F328" i="7"/>
  <c r="E328" i="7"/>
  <c r="D328" i="7"/>
  <c r="C328" i="7"/>
  <c r="AB327" i="7"/>
  <c r="V327" i="7"/>
  <c r="U327" i="7"/>
  <c r="T327" i="7"/>
  <c r="S327" i="7"/>
  <c r="R327" i="7"/>
  <c r="Q327" i="7"/>
  <c r="P327" i="7"/>
  <c r="O327" i="7"/>
  <c r="N327" i="7"/>
  <c r="M327" i="7"/>
  <c r="K327" i="7"/>
  <c r="J327" i="7"/>
  <c r="Z327" i="7"/>
  <c r="AA327" i="7" s="1"/>
  <c r="I327" i="7"/>
  <c r="H327" i="7"/>
  <c r="G327" i="7"/>
  <c r="F327" i="7"/>
  <c r="E327" i="7"/>
  <c r="D327" i="7"/>
  <c r="C327" i="7"/>
  <c r="AB326" i="7"/>
  <c r="V326" i="7"/>
  <c r="U326" i="7"/>
  <c r="T326" i="7"/>
  <c r="S326" i="7"/>
  <c r="R326" i="7"/>
  <c r="Q326" i="7"/>
  <c r="P326" i="7"/>
  <c r="O326" i="7"/>
  <c r="N326" i="7"/>
  <c r="M326" i="7"/>
  <c r="K326" i="7"/>
  <c r="J326" i="7"/>
  <c r="Z326" i="7"/>
  <c r="AA326" i="7" s="1"/>
  <c r="I326" i="7"/>
  <c r="H326" i="7"/>
  <c r="G326" i="7"/>
  <c r="F326" i="7"/>
  <c r="E326" i="7"/>
  <c r="D326" i="7"/>
  <c r="C326" i="7"/>
  <c r="AB325" i="7"/>
  <c r="V325" i="7"/>
  <c r="U325" i="7"/>
  <c r="T325" i="7"/>
  <c r="S325" i="7"/>
  <c r="R325" i="7"/>
  <c r="Q325" i="7"/>
  <c r="P325" i="7"/>
  <c r="O325" i="7"/>
  <c r="N325" i="7"/>
  <c r="M325" i="7"/>
  <c r="K325" i="7"/>
  <c r="J325" i="7"/>
  <c r="Z325" i="7" s="1"/>
  <c r="AA325" i="7" s="1"/>
  <c r="I325" i="7"/>
  <c r="H325" i="7"/>
  <c r="G325" i="7"/>
  <c r="F325" i="7"/>
  <c r="E325" i="7"/>
  <c r="D325" i="7"/>
  <c r="C325" i="7"/>
  <c r="AB324" i="7"/>
  <c r="V324" i="7"/>
  <c r="U324" i="7"/>
  <c r="T324" i="7"/>
  <c r="S324" i="7"/>
  <c r="R324" i="7"/>
  <c r="Q324" i="7"/>
  <c r="P324" i="7"/>
  <c r="O324" i="7"/>
  <c r="N324" i="7"/>
  <c r="M324" i="7"/>
  <c r="K324" i="7"/>
  <c r="J324" i="7"/>
  <c r="Z324" i="7" s="1"/>
  <c r="AA324" i="7" s="1"/>
  <c r="I324" i="7"/>
  <c r="H324" i="7"/>
  <c r="G324" i="7"/>
  <c r="F324" i="7"/>
  <c r="E324" i="7"/>
  <c r="D324" i="7"/>
  <c r="C324" i="7"/>
  <c r="AB323" i="7"/>
  <c r="V323" i="7"/>
  <c r="U323" i="7"/>
  <c r="T323" i="7"/>
  <c r="S323" i="7"/>
  <c r="R323" i="7"/>
  <c r="Q323" i="7"/>
  <c r="P323" i="7"/>
  <c r="O323" i="7"/>
  <c r="N323" i="7"/>
  <c r="M323" i="7"/>
  <c r="K323" i="7"/>
  <c r="J323" i="7"/>
  <c r="Z323" i="7"/>
  <c r="AA323" i="7" s="1"/>
  <c r="I323" i="7"/>
  <c r="H323" i="7"/>
  <c r="G323" i="7"/>
  <c r="F323" i="7"/>
  <c r="E323" i="7"/>
  <c r="D323" i="7"/>
  <c r="C323" i="7"/>
  <c r="AB322" i="7"/>
  <c r="V322" i="7"/>
  <c r="U322" i="7"/>
  <c r="T322" i="7"/>
  <c r="S322" i="7"/>
  <c r="R322" i="7"/>
  <c r="Q322" i="7"/>
  <c r="P322" i="7"/>
  <c r="O322" i="7"/>
  <c r="N322" i="7"/>
  <c r="M322" i="7"/>
  <c r="K322" i="7"/>
  <c r="J322" i="7"/>
  <c r="Z322" i="7"/>
  <c r="AA322" i="7" s="1"/>
  <c r="I322" i="7"/>
  <c r="H322" i="7"/>
  <c r="G322" i="7"/>
  <c r="F322" i="7"/>
  <c r="E322" i="7"/>
  <c r="D322" i="7"/>
  <c r="C322" i="7"/>
  <c r="AB321" i="7"/>
  <c r="V321" i="7"/>
  <c r="U321" i="7"/>
  <c r="T321" i="7"/>
  <c r="S321" i="7"/>
  <c r="R321" i="7"/>
  <c r="Q321" i="7"/>
  <c r="P321" i="7"/>
  <c r="O321" i="7"/>
  <c r="N321" i="7"/>
  <c r="M321" i="7"/>
  <c r="K321" i="7"/>
  <c r="J321" i="7"/>
  <c r="Z321" i="7" s="1"/>
  <c r="AA321" i="7" s="1"/>
  <c r="I321" i="7"/>
  <c r="H321" i="7"/>
  <c r="G321" i="7"/>
  <c r="F321" i="7"/>
  <c r="E321" i="7"/>
  <c r="D321" i="7"/>
  <c r="C321" i="7"/>
  <c r="AB320" i="7"/>
  <c r="V320" i="7"/>
  <c r="U320" i="7"/>
  <c r="T320" i="7"/>
  <c r="S320" i="7"/>
  <c r="R320" i="7"/>
  <c r="Q320" i="7"/>
  <c r="P320" i="7"/>
  <c r="O320" i="7"/>
  <c r="N320" i="7"/>
  <c r="M320" i="7"/>
  <c r="K320" i="7"/>
  <c r="J320" i="7"/>
  <c r="Z320" i="7" s="1"/>
  <c r="AA320" i="7" s="1"/>
  <c r="I320" i="7"/>
  <c r="H320" i="7"/>
  <c r="G320" i="7"/>
  <c r="F320" i="7"/>
  <c r="E320" i="7"/>
  <c r="D320" i="7"/>
  <c r="C320" i="7"/>
  <c r="AB319" i="7"/>
  <c r="V319" i="7"/>
  <c r="U319" i="7"/>
  <c r="T319" i="7"/>
  <c r="S319" i="7"/>
  <c r="R319" i="7"/>
  <c r="Q319" i="7"/>
  <c r="P319" i="7"/>
  <c r="O319" i="7"/>
  <c r="N319" i="7"/>
  <c r="M319" i="7"/>
  <c r="K319" i="7"/>
  <c r="J319" i="7"/>
  <c r="Z319" i="7"/>
  <c r="AA319" i="7" s="1"/>
  <c r="I319" i="7"/>
  <c r="H319" i="7"/>
  <c r="G319" i="7"/>
  <c r="F319" i="7"/>
  <c r="E319" i="7"/>
  <c r="D319" i="7"/>
  <c r="C319" i="7"/>
  <c r="AB318" i="7"/>
  <c r="V318" i="7"/>
  <c r="U318" i="7"/>
  <c r="T318" i="7"/>
  <c r="S318" i="7"/>
  <c r="R318" i="7"/>
  <c r="Q318" i="7"/>
  <c r="P318" i="7"/>
  <c r="O318" i="7"/>
  <c r="N318" i="7"/>
  <c r="M318" i="7"/>
  <c r="K318" i="7"/>
  <c r="J318" i="7"/>
  <c r="Z318" i="7"/>
  <c r="AA318" i="7" s="1"/>
  <c r="I318" i="7"/>
  <c r="H318" i="7"/>
  <c r="G318" i="7"/>
  <c r="F318" i="7"/>
  <c r="E318" i="7"/>
  <c r="D318" i="7"/>
  <c r="C318" i="7"/>
  <c r="AB317" i="7"/>
  <c r="V317" i="7"/>
  <c r="U317" i="7"/>
  <c r="T317" i="7"/>
  <c r="S317" i="7"/>
  <c r="R317" i="7"/>
  <c r="Q317" i="7"/>
  <c r="P317" i="7"/>
  <c r="O317" i="7"/>
  <c r="N317" i="7"/>
  <c r="M317" i="7"/>
  <c r="K317" i="7"/>
  <c r="J317" i="7"/>
  <c r="Z317" i="7" s="1"/>
  <c r="AA317" i="7" s="1"/>
  <c r="I317" i="7"/>
  <c r="H317" i="7"/>
  <c r="G317" i="7"/>
  <c r="F317" i="7"/>
  <c r="E317" i="7"/>
  <c r="D317" i="7"/>
  <c r="C317" i="7"/>
  <c r="AB316" i="7"/>
  <c r="V316" i="7"/>
  <c r="U316" i="7"/>
  <c r="T316" i="7"/>
  <c r="S316" i="7"/>
  <c r="R316" i="7"/>
  <c r="Q316" i="7"/>
  <c r="P316" i="7"/>
  <c r="O316" i="7"/>
  <c r="N316" i="7"/>
  <c r="M316" i="7"/>
  <c r="K316" i="7"/>
  <c r="J316" i="7"/>
  <c r="Z316" i="7" s="1"/>
  <c r="AA316" i="7" s="1"/>
  <c r="I316" i="7"/>
  <c r="H316" i="7"/>
  <c r="G316" i="7"/>
  <c r="F316" i="7"/>
  <c r="E316" i="7"/>
  <c r="D316" i="7"/>
  <c r="C316" i="7"/>
  <c r="AB315" i="7"/>
  <c r="V315" i="7"/>
  <c r="U315" i="7"/>
  <c r="T315" i="7"/>
  <c r="S315" i="7"/>
  <c r="R315" i="7"/>
  <c r="Q315" i="7"/>
  <c r="P315" i="7"/>
  <c r="O315" i="7"/>
  <c r="N315" i="7"/>
  <c r="M315" i="7"/>
  <c r="K315" i="7"/>
  <c r="J315" i="7"/>
  <c r="Z315" i="7"/>
  <c r="AA315" i="7" s="1"/>
  <c r="I315" i="7"/>
  <c r="H315" i="7"/>
  <c r="G315" i="7"/>
  <c r="F315" i="7"/>
  <c r="E315" i="7"/>
  <c r="D315" i="7"/>
  <c r="C315" i="7"/>
  <c r="AB314" i="7"/>
  <c r="V314" i="7"/>
  <c r="U314" i="7"/>
  <c r="T314" i="7"/>
  <c r="S314" i="7"/>
  <c r="R314" i="7"/>
  <c r="Q314" i="7"/>
  <c r="P314" i="7"/>
  <c r="O314" i="7"/>
  <c r="N314" i="7"/>
  <c r="M314" i="7"/>
  <c r="K314" i="7"/>
  <c r="J314" i="7"/>
  <c r="Z314" i="7"/>
  <c r="AA314" i="7" s="1"/>
  <c r="I314" i="7"/>
  <c r="H314" i="7"/>
  <c r="G314" i="7"/>
  <c r="F314" i="7"/>
  <c r="E314" i="7"/>
  <c r="D314" i="7"/>
  <c r="C314" i="7"/>
  <c r="AB313" i="7"/>
  <c r="V313" i="7"/>
  <c r="U313" i="7"/>
  <c r="T313" i="7"/>
  <c r="S313" i="7"/>
  <c r="R313" i="7"/>
  <c r="Q313" i="7"/>
  <c r="P313" i="7"/>
  <c r="O313" i="7"/>
  <c r="N313" i="7"/>
  <c r="M313" i="7"/>
  <c r="K313" i="7"/>
  <c r="J313" i="7"/>
  <c r="Z313" i="7" s="1"/>
  <c r="AA313" i="7" s="1"/>
  <c r="I313" i="7"/>
  <c r="H313" i="7"/>
  <c r="G313" i="7"/>
  <c r="F313" i="7"/>
  <c r="E313" i="7"/>
  <c r="D313" i="7"/>
  <c r="C313" i="7"/>
  <c r="AB312" i="7"/>
  <c r="V312" i="7"/>
  <c r="U312" i="7"/>
  <c r="T312" i="7"/>
  <c r="S312" i="7"/>
  <c r="R312" i="7"/>
  <c r="Q312" i="7"/>
  <c r="P312" i="7"/>
  <c r="O312" i="7"/>
  <c r="N312" i="7"/>
  <c r="M312" i="7"/>
  <c r="K312" i="7"/>
  <c r="J312" i="7"/>
  <c r="Z312" i="7" s="1"/>
  <c r="AA312" i="7" s="1"/>
  <c r="I312" i="7"/>
  <c r="H312" i="7"/>
  <c r="G312" i="7"/>
  <c r="F312" i="7"/>
  <c r="E312" i="7"/>
  <c r="D312" i="7"/>
  <c r="C312" i="7"/>
  <c r="AB311" i="7"/>
  <c r="V311" i="7"/>
  <c r="U311" i="7"/>
  <c r="T311" i="7"/>
  <c r="S311" i="7"/>
  <c r="R311" i="7"/>
  <c r="Q311" i="7"/>
  <c r="P311" i="7"/>
  <c r="O311" i="7"/>
  <c r="N311" i="7"/>
  <c r="M311" i="7"/>
  <c r="K311" i="7"/>
  <c r="J311" i="7"/>
  <c r="Z311" i="7"/>
  <c r="AA311" i="7" s="1"/>
  <c r="I311" i="7"/>
  <c r="H311" i="7"/>
  <c r="G311" i="7"/>
  <c r="F311" i="7"/>
  <c r="E311" i="7"/>
  <c r="D311" i="7"/>
  <c r="C311" i="7"/>
  <c r="AB310" i="7"/>
  <c r="V310" i="7"/>
  <c r="U310" i="7"/>
  <c r="T310" i="7"/>
  <c r="S310" i="7"/>
  <c r="R310" i="7"/>
  <c r="Q310" i="7"/>
  <c r="P310" i="7"/>
  <c r="O310" i="7"/>
  <c r="N310" i="7"/>
  <c r="M310" i="7"/>
  <c r="K310" i="7"/>
  <c r="J310" i="7"/>
  <c r="Z310" i="7"/>
  <c r="AA310" i="7" s="1"/>
  <c r="I310" i="7"/>
  <c r="H310" i="7"/>
  <c r="G310" i="7"/>
  <c r="F310" i="7"/>
  <c r="E310" i="7"/>
  <c r="D310" i="7"/>
  <c r="C310" i="7"/>
  <c r="AB309" i="7"/>
  <c r="V309" i="7"/>
  <c r="U309" i="7"/>
  <c r="T309" i="7"/>
  <c r="S309" i="7"/>
  <c r="R309" i="7"/>
  <c r="Q309" i="7"/>
  <c r="P309" i="7"/>
  <c r="O309" i="7"/>
  <c r="N309" i="7"/>
  <c r="M309" i="7"/>
  <c r="K309" i="7"/>
  <c r="J309" i="7"/>
  <c r="Z309" i="7" s="1"/>
  <c r="AA309" i="7" s="1"/>
  <c r="I309" i="7"/>
  <c r="H309" i="7"/>
  <c r="G309" i="7"/>
  <c r="F309" i="7"/>
  <c r="E309" i="7"/>
  <c r="D309" i="7"/>
  <c r="C309" i="7"/>
  <c r="AB308" i="7"/>
  <c r="V308" i="7"/>
  <c r="U308" i="7"/>
  <c r="T308" i="7"/>
  <c r="S308" i="7"/>
  <c r="R308" i="7"/>
  <c r="Q308" i="7"/>
  <c r="P308" i="7"/>
  <c r="O308" i="7"/>
  <c r="N308" i="7"/>
  <c r="M308" i="7"/>
  <c r="K308" i="7"/>
  <c r="J308" i="7"/>
  <c r="Z308" i="7" s="1"/>
  <c r="AA308" i="7" s="1"/>
  <c r="I308" i="7"/>
  <c r="H308" i="7"/>
  <c r="G308" i="7"/>
  <c r="F308" i="7"/>
  <c r="E308" i="7"/>
  <c r="D308" i="7"/>
  <c r="C308" i="7"/>
  <c r="AB307" i="7"/>
  <c r="V307" i="7"/>
  <c r="U307" i="7"/>
  <c r="T307" i="7"/>
  <c r="S307" i="7"/>
  <c r="R307" i="7"/>
  <c r="Q307" i="7"/>
  <c r="P307" i="7"/>
  <c r="O307" i="7"/>
  <c r="N307" i="7"/>
  <c r="M307" i="7"/>
  <c r="K307" i="7"/>
  <c r="J307" i="7"/>
  <c r="Z307" i="7"/>
  <c r="AA307" i="7" s="1"/>
  <c r="I307" i="7"/>
  <c r="H307" i="7"/>
  <c r="G307" i="7"/>
  <c r="F307" i="7"/>
  <c r="E307" i="7"/>
  <c r="D307" i="7"/>
  <c r="C307" i="7"/>
  <c r="AB306" i="7"/>
  <c r="V306" i="7"/>
  <c r="U306" i="7"/>
  <c r="T306" i="7"/>
  <c r="S306" i="7"/>
  <c r="R306" i="7"/>
  <c r="Q306" i="7"/>
  <c r="P306" i="7"/>
  <c r="O306" i="7"/>
  <c r="N306" i="7"/>
  <c r="M306" i="7"/>
  <c r="K306" i="7"/>
  <c r="J306" i="7"/>
  <c r="Z306" i="7"/>
  <c r="AA306" i="7" s="1"/>
  <c r="I306" i="7"/>
  <c r="H306" i="7"/>
  <c r="G306" i="7"/>
  <c r="F306" i="7"/>
  <c r="E306" i="7"/>
  <c r="D306" i="7"/>
  <c r="C306" i="7"/>
  <c r="AB305" i="7"/>
  <c r="V305" i="7"/>
  <c r="U305" i="7"/>
  <c r="T305" i="7"/>
  <c r="S305" i="7"/>
  <c r="R305" i="7"/>
  <c r="Q305" i="7"/>
  <c r="P305" i="7"/>
  <c r="O305" i="7"/>
  <c r="N305" i="7"/>
  <c r="M305" i="7"/>
  <c r="K305" i="7"/>
  <c r="J305" i="7"/>
  <c r="Z305" i="7" s="1"/>
  <c r="AA305" i="7" s="1"/>
  <c r="I305" i="7"/>
  <c r="H305" i="7"/>
  <c r="G305" i="7"/>
  <c r="F305" i="7"/>
  <c r="E305" i="7"/>
  <c r="D305" i="7"/>
  <c r="C305" i="7"/>
  <c r="AB304" i="7"/>
  <c r="V304" i="7"/>
  <c r="U304" i="7"/>
  <c r="T304" i="7"/>
  <c r="S304" i="7"/>
  <c r="R304" i="7"/>
  <c r="Q304" i="7"/>
  <c r="P304" i="7"/>
  <c r="O304" i="7"/>
  <c r="N304" i="7"/>
  <c r="M304" i="7"/>
  <c r="K304" i="7"/>
  <c r="J304" i="7"/>
  <c r="Z304" i="7" s="1"/>
  <c r="AA304" i="7" s="1"/>
  <c r="I304" i="7"/>
  <c r="H304" i="7"/>
  <c r="G304" i="7"/>
  <c r="F304" i="7"/>
  <c r="E304" i="7"/>
  <c r="D304" i="7"/>
  <c r="C304" i="7"/>
  <c r="AB303" i="7"/>
  <c r="V303" i="7"/>
  <c r="U303" i="7"/>
  <c r="T303" i="7"/>
  <c r="S303" i="7"/>
  <c r="R303" i="7"/>
  <c r="Q303" i="7"/>
  <c r="P303" i="7"/>
  <c r="O303" i="7"/>
  <c r="N303" i="7"/>
  <c r="M303" i="7"/>
  <c r="K303" i="7"/>
  <c r="J303" i="7"/>
  <c r="Z303" i="7"/>
  <c r="AA303" i="7" s="1"/>
  <c r="I303" i="7"/>
  <c r="H303" i="7"/>
  <c r="G303" i="7"/>
  <c r="F303" i="7"/>
  <c r="E303" i="7"/>
  <c r="D303" i="7"/>
  <c r="C303" i="7"/>
  <c r="AB302" i="7"/>
  <c r="V302" i="7"/>
  <c r="U302" i="7"/>
  <c r="T302" i="7"/>
  <c r="S302" i="7"/>
  <c r="R302" i="7"/>
  <c r="Q302" i="7"/>
  <c r="P302" i="7"/>
  <c r="O302" i="7"/>
  <c r="N302" i="7"/>
  <c r="M302" i="7"/>
  <c r="K302" i="7"/>
  <c r="J302" i="7"/>
  <c r="Z302" i="7"/>
  <c r="AA302" i="7" s="1"/>
  <c r="I302" i="7"/>
  <c r="H302" i="7"/>
  <c r="G302" i="7"/>
  <c r="F302" i="7"/>
  <c r="E302" i="7"/>
  <c r="D302" i="7"/>
  <c r="C302" i="7"/>
  <c r="AB301" i="7"/>
  <c r="V301" i="7"/>
  <c r="U301" i="7"/>
  <c r="T301" i="7"/>
  <c r="S301" i="7"/>
  <c r="R301" i="7"/>
  <c r="Q301" i="7"/>
  <c r="P301" i="7"/>
  <c r="O301" i="7"/>
  <c r="N301" i="7"/>
  <c r="M301" i="7"/>
  <c r="K301" i="7"/>
  <c r="J301" i="7"/>
  <c r="Z301" i="7" s="1"/>
  <c r="AA301" i="7" s="1"/>
  <c r="I301" i="7"/>
  <c r="H301" i="7"/>
  <c r="G301" i="7"/>
  <c r="F301" i="7"/>
  <c r="E301" i="7"/>
  <c r="D301" i="7"/>
  <c r="C301" i="7"/>
  <c r="AB300" i="7"/>
  <c r="V300" i="7"/>
  <c r="U300" i="7"/>
  <c r="T300" i="7"/>
  <c r="S300" i="7"/>
  <c r="R300" i="7"/>
  <c r="Q300" i="7"/>
  <c r="P300" i="7"/>
  <c r="O300" i="7"/>
  <c r="N300" i="7"/>
  <c r="M300" i="7"/>
  <c r="K300" i="7"/>
  <c r="J300" i="7"/>
  <c r="Z300" i="7" s="1"/>
  <c r="AA300" i="7" s="1"/>
  <c r="I300" i="7"/>
  <c r="H300" i="7"/>
  <c r="G300" i="7"/>
  <c r="F300" i="7"/>
  <c r="E300" i="7"/>
  <c r="D300" i="7"/>
  <c r="C300" i="7"/>
  <c r="AB299" i="7"/>
  <c r="V299" i="7"/>
  <c r="U299" i="7"/>
  <c r="T299" i="7"/>
  <c r="S299" i="7"/>
  <c r="R299" i="7"/>
  <c r="Q299" i="7"/>
  <c r="P299" i="7"/>
  <c r="O299" i="7"/>
  <c r="N299" i="7"/>
  <c r="M299" i="7"/>
  <c r="K299" i="7"/>
  <c r="J299" i="7"/>
  <c r="Z299" i="7"/>
  <c r="AA299" i="7" s="1"/>
  <c r="I299" i="7"/>
  <c r="H299" i="7"/>
  <c r="G299" i="7"/>
  <c r="F299" i="7"/>
  <c r="E299" i="7"/>
  <c r="D299" i="7"/>
  <c r="C299" i="7"/>
  <c r="AB298" i="7"/>
  <c r="V298" i="7"/>
  <c r="U298" i="7"/>
  <c r="T298" i="7"/>
  <c r="S298" i="7"/>
  <c r="R298" i="7"/>
  <c r="Q298" i="7"/>
  <c r="P298" i="7"/>
  <c r="O298" i="7"/>
  <c r="N298" i="7"/>
  <c r="M298" i="7"/>
  <c r="K298" i="7"/>
  <c r="J298" i="7"/>
  <c r="Z298" i="7"/>
  <c r="AA298" i="7" s="1"/>
  <c r="I298" i="7"/>
  <c r="H298" i="7"/>
  <c r="G298" i="7"/>
  <c r="F298" i="7"/>
  <c r="E298" i="7"/>
  <c r="D298" i="7"/>
  <c r="C298" i="7"/>
  <c r="AB297" i="7"/>
  <c r="V297" i="7"/>
  <c r="U297" i="7"/>
  <c r="T297" i="7"/>
  <c r="S297" i="7"/>
  <c r="R297" i="7"/>
  <c r="Q297" i="7"/>
  <c r="P297" i="7"/>
  <c r="O297" i="7"/>
  <c r="N297" i="7"/>
  <c r="M297" i="7"/>
  <c r="K297" i="7"/>
  <c r="J297" i="7"/>
  <c r="Z297" i="7" s="1"/>
  <c r="AA297" i="7" s="1"/>
  <c r="I297" i="7"/>
  <c r="H297" i="7"/>
  <c r="G297" i="7"/>
  <c r="F297" i="7"/>
  <c r="E297" i="7"/>
  <c r="D297" i="7"/>
  <c r="C297" i="7"/>
  <c r="AB296" i="7"/>
  <c r="V296" i="7"/>
  <c r="U296" i="7"/>
  <c r="T296" i="7"/>
  <c r="S296" i="7"/>
  <c r="R296" i="7"/>
  <c r="Q296" i="7"/>
  <c r="P296" i="7"/>
  <c r="O296" i="7"/>
  <c r="N296" i="7"/>
  <c r="M296" i="7"/>
  <c r="K296" i="7"/>
  <c r="J296" i="7"/>
  <c r="Z296" i="7" s="1"/>
  <c r="AA296" i="7" s="1"/>
  <c r="I296" i="7"/>
  <c r="H296" i="7"/>
  <c r="G296" i="7"/>
  <c r="F296" i="7"/>
  <c r="E296" i="7"/>
  <c r="D296" i="7"/>
  <c r="C296" i="7"/>
  <c r="AB295" i="7"/>
  <c r="V295" i="7"/>
  <c r="U295" i="7"/>
  <c r="T295" i="7"/>
  <c r="S295" i="7"/>
  <c r="R295" i="7"/>
  <c r="Q295" i="7"/>
  <c r="P295" i="7"/>
  <c r="O295" i="7"/>
  <c r="N295" i="7"/>
  <c r="M295" i="7"/>
  <c r="K295" i="7"/>
  <c r="J295" i="7"/>
  <c r="Z295" i="7"/>
  <c r="AA295" i="7" s="1"/>
  <c r="I295" i="7"/>
  <c r="H295" i="7"/>
  <c r="G295" i="7"/>
  <c r="F295" i="7"/>
  <c r="E295" i="7"/>
  <c r="D295" i="7"/>
  <c r="C295" i="7"/>
  <c r="AB294" i="7"/>
  <c r="V294" i="7"/>
  <c r="U294" i="7"/>
  <c r="T294" i="7"/>
  <c r="S294" i="7"/>
  <c r="R294" i="7"/>
  <c r="Q294" i="7"/>
  <c r="P294" i="7"/>
  <c r="O294" i="7"/>
  <c r="N294" i="7"/>
  <c r="M294" i="7"/>
  <c r="K294" i="7"/>
  <c r="J294" i="7"/>
  <c r="Z294" i="7"/>
  <c r="AA294" i="7" s="1"/>
  <c r="I294" i="7"/>
  <c r="H294" i="7"/>
  <c r="G294" i="7"/>
  <c r="F294" i="7"/>
  <c r="E294" i="7"/>
  <c r="D294" i="7"/>
  <c r="C294" i="7"/>
  <c r="AB293" i="7"/>
  <c r="V293" i="7"/>
  <c r="U293" i="7"/>
  <c r="T293" i="7"/>
  <c r="S293" i="7"/>
  <c r="R293" i="7"/>
  <c r="Q293" i="7"/>
  <c r="P293" i="7"/>
  <c r="O293" i="7"/>
  <c r="N293" i="7"/>
  <c r="M293" i="7"/>
  <c r="K293" i="7"/>
  <c r="J293" i="7"/>
  <c r="Z293" i="7" s="1"/>
  <c r="AA293" i="7" s="1"/>
  <c r="I293" i="7"/>
  <c r="H293" i="7"/>
  <c r="G293" i="7"/>
  <c r="F293" i="7"/>
  <c r="E293" i="7"/>
  <c r="D293" i="7"/>
  <c r="C293" i="7"/>
  <c r="AB292" i="7"/>
  <c r="V292" i="7"/>
  <c r="U292" i="7"/>
  <c r="T292" i="7"/>
  <c r="S292" i="7"/>
  <c r="R292" i="7"/>
  <c r="Q292" i="7"/>
  <c r="P292" i="7"/>
  <c r="O292" i="7"/>
  <c r="N292" i="7"/>
  <c r="M292" i="7"/>
  <c r="K292" i="7"/>
  <c r="J292" i="7"/>
  <c r="Z292" i="7" s="1"/>
  <c r="AA292" i="7" s="1"/>
  <c r="I292" i="7"/>
  <c r="H292" i="7"/>
  <c r="G292" i="7"/>
  <c r="F292" i="7"/>
  <c r="E292" i="7"/>
  <c r="D292" i="7"/>
  <c r="C292" i="7"/>
  <c r="AB291" i="7"/>
  <c r="V291" i="7"/>
  <c r="U291" i="7"/>
  <c r="T291" i="7"/>
  <c r="S291" i="7"/>
  <c r="R291" i="7"/>
  <c r="Q291" i="7"/>
  <c r="P291" i="7"/>
  <c r="O291" i="7"/>
  <c r="N291" i="7"/>
  <c r="M291" i="7"/>
  <c r="K291" i="7"/>
  <c r="J291" i="7"/>
  <c r="Z291" i="7"/>
  <c r="AA291" i="7" s="1"/>
  <c r="I291" i="7"/>
  <c r="H291" i="7"/>
  <c r="G291" i="7"/>
  <c r="F291" i="7"/>
  <c r="E291" i="7"/>
  <c r="D291" i="7"/>
  <c r="C291" i="7"/>
  <c r="AB290" i="7"/>
  <c r="V290" i="7"/>
  <c r="U290" i="7"/>
  <c r="T290" i="7"/>
  <c r="S290" i="7"/>
  <c r="R290" i="7"/>
  <c r="Q290" i="7"/>
  <c r="P290" i="7"/>
  <c r="O290" i="7"/>
  <c r="N290" i="7"/>
  <c r="M290" i="7"/>
  <c r="K290" i="7"/>
  <c r="J290" i="7"/>
  <c r="Z290" i="7"/>
  <c r="AA290" i="7" s="1"/>
  <c r="I290" i="7"/>
  <c r="H290" i="7"/>
  <c r="G290" i="7"/>
  <c r="F290" i="7"/>
  <c r="E290" i="7"/>
  <c r="D290" i="7"/>
  <c r="C290" i="7"/>
  <c r="AB289" i="7"/>
  <c r="V289" i="7"/>
  <c r="U289" i="7"/>
  <c r="T289" i="7"/>
  <c r="S289" i="7"/>
  <c r="R289" i="7"/>
  <c r="Q289" i="7"/>
  <c r="P289" i="7"/>
  <c r="O289" i="7"/>
  <c r="N289" i="7"/>
  <c r="M289" i="7"/>
  <c r="K289" i="7"/>
  <c r="J289" i="7"/>
  <c r="Z289" i="7" s="1"/>
  <c r="AA289" i="7" s="1"/>
  <c r="I289" i="7"/>
  <c r="H289" i="7"/>
  <c r="G289" i="7"/>
  <c r="F289" i="7"/>
  <c r="E289" i="7"/>
  <c r="D289" i="7"/>
  <c r="C289" i="7"/>
  <c r="AB288" i="7"/>
  <c r="V288" i="7"/>
  <c r="U288" i="7"/>
  <c r="T288" i="7"/>
  <c r="S288" i="7"/>
  <c r="R288" i="7"/>
  <c r="Q288" i="7"/>
  <c r="P288" i="7"/>
  <c r="O288" i="7"/>
  <c r="N288" i="7"/>
  <c r="M288" i="7"/>
  <c r="K288" i="7"/>
  <c r="J288" i="7"/>
  <c r="Z288" i="7" s="1"/>
  <c r="AA288" i="7" s="1"/>
  <c r="I288" i="7"/>
  <c r="H288" i="7"/>
  <c r="G288" i="7"/>
  <c r="F288" i="7"/>
  <c r="E288" i="7"/>
  <c r="D288" i="7"/>
  <c r="C288" i="7"/>
  <c r="AB287" i="7"/>
  <c r="V287" i="7"/>
  <c r="U287" i="7"/>
  <c r="T287" i="7"/>
  <c r="S287" i="7"/>
  <c r="R287" i="7"/>
  <c r="Q287" i="7"/>
  <c r="P287" i="7"/>
  <c r="O287" i="7"/>
  <c r="N287" i="7"/>
  <c r="M287" i="7"/>
  <c r="K287" i="7"/>
  <c r="J287" i="7"/>
  <c r="Z287" i="7"/>
  <c r="AA287" i="7" s="1"/>
  <c r="I287" i="7"/>
  <c r="H287" i="7"/>
  <c r="G287" i="7"/>
  <c r="F287" i="7"/>
  <c r="E287" i="7"/>
  <c r="D287" i="7"/>
  <c r="C287" i="7"/>
  <c r="AB286" i="7"/>
  <c r="V286" i="7"/>
  <c r="U286" i="7"/>
  <c r="T286" i="7"/>
  <c r="S286" i="7"/>
  <c r="R286" i="7"/>
  <c r="Q286" i="7"/>
  <c r="P286" i="7"/>
  <c r="O286" i="7"/>
  <c r="N286" i="7"/>
  <c r="M286" i="7"/>
  <c r="K286" i="7"/>
  <c r="J286" i="7"/>
  <c r="Z286" i="7"/>
  <c r="AA286" i="7" s="1"/>
  <c r="I286" i="7"/>
  <c r="H286" i="7"/>
  <c r="G286" i="7"/>
  <c r="F286" i="7"/>
  <c r="E286" i="7"/>
  <c r="D286" i="7"/>
  <c r="C286" i="7"/>
  <c r="AB285" i="7"/>
  <c r="V285" i="7"/>
  <c r="U285" i="7"/>
  <c r="T285" i="7"/>
  <c r="S285" i="7"/>
  <c r="R285" i="7"/>
  <c r="Q285" i="7"/>
  <c r="P285" i="7"/>
  <c r="O285" i="7"/>
  <c r="N285" i="7"/>
  <c r="M285" i="7"/>
  <c r="K285" i="7"/>
  <c r="J285" i="7"/>
  <c r="Z285" i="7" s="1"/>
  <c r="AA285" i="7" s="1"/>
  <c r="I285" i="7"/>
  <c r="H285" i="7"/>
  <c r="G285" i="7"/>
  <c r="F285" i="7"/>
  <c r="E285" i="7"/>
  <c r="D285" i="7"/>
  <c r="C285" i="7"/>
  <c r="AB284" i="7"/>
  <c r="V284" i="7"/>
  <c r="U284" i="7"/>
  <c r="T284" i="7"/>
  <c r="S284" i="7"/>
  <c r="R284" i="7"/>
  <c r="Q284" i="7"/>
  <c r="P284" i="7"/>
  <c r="O284" i="7"/>
  <c r="N284" i="7"/>
  <c r="M284" i="7"/>
  <c r="K284" i="7"/>
  <c r="J284" i="7"/>
  <c r="Z284" i="7" s="1"/>
  <c r="AA284" i="7" s="1"/>
  <c r="I284" i="7"/>
  <c r="H284" i="7"/>
  <c r="G284" i="7"/>
  <c r="F284" i="7"/>
  <c r="E284" i="7"/>
  <c r="D284" i="7"/>
  <c r="C284" i="7"/>
  <c r="AB283" i="7"/>
  <c r="V283" i="7"/>
  <c r="U283" i="7"/>
  <c r="T283" i="7"/>
  <c r="S283" i="7"/>
  <c r="R283" i="7"/>
  <c r="Q283" i="7"/>
  <c r="P283" i="7"/>
  <c r="O283" i="7"/>
  <c r="N283" i="7"/>
  <c r="M283" i="7"/>
  <c r="K283" i="7"/>
  <c r="J283" i="7"/>
  <c r="Z283" i="7"/>
  <c r="AA283" i="7" s="1"/>
  <c r="I283" i="7"/>
  <c r="H283" i="7"/>
  <c r="G283" i="7"/>
  <c r="F283" i="7"/>
  <c r="E283" i="7"/>
  <c r="D283" i="7"/>
  <c r="C283" i="7"/>
  <c r="AB282" i="7"/>
  <c r="V282" i="7"/>
  <c r="U282" i="7"/>
  <c r="T282" i="7"/>
  <c r="S282" i="7"/>
  <c r="R282" i="7"/>
  <c r="Q282" i="7"/>
  <c r="P282" i="7"/>
  <c r="O282" i="7"/>
  <c r="N282" i="7"/>
  <c r="M282" i="7"/>
  <c r="K282" i="7"/>
  <c r="J282" i="7"/>
  <c r="Z282" i="7"/>
  <c r="AA282" i="7" s="1"/>
  <c r="I282" i="7"/>
  <c r="H282" i="7"/>
  <c r="G282" i="7"/>
  <c r="F282" i="7"/>
  <c r="E282" i="7"/>
  <c r="D282" i="7"/>
  <c r="C282" i="7"/>
  <c r="AB281" i="7"/>
  <c r="V281" i="7"/>
  <c r="U281" i="7"/>
  <c r="T281" i="7"/>
  <c r="S281" i="7"/>
  <c r="R281" i="7"/>
  <c r="Q281" i="7"/>
  <c r="P281" i="7"/>
  <c r="O281" i="7"/>
  <c r="N281" i="7"/>
  <c r="M281" i="7"/>
  <c r="K281" i="7"/>
  <c r="J281" i="7"/>
  <c r="Z281" i="7" s="1"/>
  <c r="AA281" i="7" s="1"/>
  <c r="I281" i="7"/>
  <c r="H281" i="7"/>
  <c r="G281" i="7"/>
  <c r="F281" i="7"/>
  <c r="E281" i="7"/>
  <c r="D281" i="7"/>
  <c r="C281" i="7"/>
  <c r="AB280" i="7"/>
  <c r="V280" i="7"/>
  <c r="U280" i="7"/>
  <c r="T280" i="7"/>
  <c r="S280" i="7"/>
  <c r="R280" i="7"/>
  <c r="Q280" i="7"/>
  <c r="P280" i="7"/>
  <c r="O280" i="7"/>
  <c r="N280" i="7"/>
  <c r="M280" i="7"/>
  <c r="K280" i="7"/>
  <c r="J280" i="7"/>
  <c r="Z280" i="7" s="1"/>
  <c r="AA280" i="7" s="1"/>
  <c r="I280" i="7"/>
  <c r="H280" i="7"/>
  <c r="G280" i="7"/>
  <c r="F280" i="7"/>
  <c r="E280" i="7"/>
  <c r="D280" i="7"/>
  <c r="C280" i="7"/>
  <c r="AB279" i="7"/>
  <c r="V279" i="7"/>
  <c r="U279" i="7"/>
  <c r="T279" i="7"/>
  <c r="S279" i="7"/>
  <c r="R279" i="7"/>
  <c r="Q279" i="7"/>
  <c r="P279" i="7"/>
  <c r="O279" i="7"/>
  <c r="N279" i="7"/>
  <c r="M279" i="7"/>
  <c r="K279" i="7"/>
  <c r="J279" i="7"/>
  <c r="Z279" i="7"/>
  <c r="AA279" i="7" s="1"/>
  <c r="I279" i="7"/>
  <c r="H279" i="7"/>
  <c r="G279" i="7"/>
  <c r="F279" i="7"/>
  <c r="E279" i="7"/>
  <c r="D279" i="7"/>
  <c r="C279" i="7"/>
  <c r="AB278" i="7"/>
  <c r="V278" i="7"/>
  <c r="U278" i="7"/>
  <c r="T278" i="7"/>
  <c r="S278" i="7"/>
  <c r="R278" i="7"/>
  <c r="Q278" i="7"/>
  <c r="P278" i="7"/>
  <c r="O278" i="7"/>
  <c r="N278" i="7"/>
  <c r="M278" i="7"/>
  <c r="K278" i="7"/>
  <c r="J278" i="7"/>
  <c r="Z278" i="7"/>
  <c r="I278" i="7"/>
  <c r="H278" i="7"/>
  <c r="G278" i="7"/>
  <c r="F278" i="7"/>
  <c r="E278" i="7"/>
  <c r="D278" i="7"/>
  <c r="C278" i="7"/>
  <c r="AB277" i="7"/>
  <c r="V277" i="7"/>
  <c r="U277" i="7"/>
  <c r="T277" i="7"/>
  <c r="S277" i="7"/>
  <c r="R277" i="7"/>
  <c r="Q277" i="7"/>
  <c r="P277" i="7"/>
  <c r="O277" i="7"/>
  <c r="N277" i="7"/>
  <c r="M277" i="7"/>
  <c r="K277" i="7"/>
  <c r="J277" i="7"/>
  <c r="Z277" i="7" s="1"/>
  <c r="AA277" i="7" s="1"/>
  <c r="I277" i="7"/>
  <c r="H277" i="7"/>
  <c r="G277" i="7"/>
  <c r="F277" i="7"/>
  <c r="E277" i="7"/>
  <c r="D277" i="7"/>
  <c r="C277" i="7"/>
  <c r="AB276" i="7"/>
  <c r="V276" i="7"/>
  <c r="U276" i="7"/>
  <c r="T276" i="7"/>
  <c r="S276" i="7"/>
  <c r="R276" i="7"/>
  <c r="Q276" i="7"/>
  <c r="P276" i="7"/>
  <c r="O276" i="7"/>
  <c r="N276" i="7"/>
  <c r="M276" i="7"/>
  <c r="K276" i="7"/>
  <c r="J276" i="7"/>
  <c r="Z276" i="7" s="1"/>
  <c r="AA276" i="7" s="1"/>
  <c r="I276" i="7"/>
  <c r="H276" i="7"/>
  <c r="G276" i="7"/>
  <c r="F276" i="7"/>
  <c r="E276" i="7"/>
  <c r="D276" i="7"/>
  <c r="C276" i="7"/>
  <c r="AB275" i="7"/>
  <c r="V275" i="7"/>
  <c r="U275" i="7"/>
  <c r="T275" i="7"/>
  <c r="S275" i="7"/>
  <c r="R275" i="7"/>
  <c r="Q275" i="7"/>
  <c r="P275" i="7"/>
  <c r="O275" i="7"/>
  <c r="N275" i="7"/>
  <c r="M275" i="7"/>
  <c r="K275" i="7"/>
  <c r="J275" i="7"/>
  <c r="Z275" i="7"/>
  <c r="AA275" i="7" s="1"/>
  <c r="I275" i="7"/>
  <c r="H275" i="7"/>
  <c r="G275" i="7"/>
  <c r="F275" i="7"/>
  <c r="E275" i="7"/>
  <c r="D275" i="7"/>
  <c r="C275" i="7"/>
  <c r="AB274" i="7"/>
  <c r="V274" i="7"/>
  <c r="U274" i="7"/>
  <c r="T274" i="7"/>
  <c r="S274" i="7"/>
  <c r="R274" i="7"/>
  <c r="Q274" i="7"/>
  <c r="P274" i="7"/>
  <c r="O274" i="7"/>
  <c r="N274" i="7"/>
  <c r="M274" i="7"/>
  <c r="K274" i="7"/>
  <c r="J274" i="7"/>
  <c r="Z274" i="7"/>
  <c r="AA274" i="7" s="1"/>
  <c r="I274" i="7"/>
  <c r="H274" i="7"/>
  <c r="G274" i="7"/>
  <c r="F274" i="7"/>
  <c r="E274" i="7"/>
  <c r="D274" i="7"/>
  <c r="C274" i="7"/>
  <c r="AB273" i="7"/>
  <c r="V273" i="7"/>
  <c r="U273" i="7"/>
  <c r="T273" i="7"/>
  <c r="S273" i="7"/>
  <c r="R273" i="7"/>
  <c r="Q273" i="7"/>
  <c r="P273" i="7"/>
  <c r="O273" i="7"/>
  <c r="N273" i="7"/>
  <c r="M273" i="7"/>
  <c r="K273" i="7"/>
  <c r="J273" i="7"/>
  <c r="Z273" i="7" s="1"/>
  <c r="AA273" i="7" s="1"/>
  <c r="I273" i="7"/>
  <c r="H273" i="7"/>
  <c r="G273" i="7"/>
  <c r="F273" i="7"/>
  <c r="E273" i="7"/>
  <c r="D273" i="7"/>
  <c r="C273" i="7"/>
  <c r="AB272" i="7"/>
  <c r="V272" i="7"/>
  <c r="U272" i="7"/>
  <c r="T272" i="7"/>
  <c r="S272" i="7"/>
  <c r="R272" i="7"/>
  <c r="Q272" i="7"/>
  <c r="P272" i="7"/>
  <c r="O272" i="7"/>
  <c r="N272" i="7"/>
  <c r="M272" i="7"/>
  <c r="K272" i="7"/>
  <c r="J272" i="7"/>
  <c r="Z272" i="7"/>
  <c r="AA272" i="7" s="1"/>
  <c r="I272" i="7"/>
  <c r="H272" i="7"/>
  <c r="G272" i="7"/>
  <c r="F272" i="7"/>
  <c r="E272" i="7"/>
  <c r="D272" i="7"/>
  <c r="C272" i="7"/>
  <c r="AB271" i="7"/>
  <c r="V271" i="7"/>
  <c r="U271" i="7"/>
  <c r="T271" i="7"/>
  <c r="S271" i="7"/>
  <c r="R271" i="7"/>
  <c r="Q271" i="7"/>
  <c r="P271" i="7"/>
  <c r="O271" i="7"/>
  <c r="N271" i="7"/>
  <c r="M271" i="7"/>
  <c r="K271" i="7"/>
  <c r="J271" i="7"/>
  <c r="Z271" i="7"/>
  <c r="AA271" i="7" s="1"/>
  <c r="I271" i="7"/>
  <c r="H271" i="7"/>
  <c r="G271" i="7"/>
  <c r="F271" i="7"/>
  <c r="E271" i="7"/>
  <c r="D271" i="7"/>
  <c r="C271" i="7"/>
  <c r="AB270" i="7"/>
  <c r="V270" i="7"/>
  <c r="U270" i="7"/>
  <c r="T270" i="7"/>
  <c r="S270" i="7"/>
  <c r="R270" i="7"/>
  <c r="Q270" i="7"/>
  <c r="P270" i="7"/>
  <c r="O270" i="7"/>
  <c r="N270" i="7"/>
  <c r="M270" i="7"/>
  <c r="K270" i="7"/>
  <c r="J270" i="7"/>
  <c r="Z270" i="7" s="1"/>
  <c r="AA270" i="7" s="1"/>
  <c r="I270" i="7"/>
  <c r="H270" i="7"/>
  <c r="G270" i="7"/>
  <c r="F270" i="7"/>
  <c r="E270" i="7"/>
  <c r="D270" i="7"/>
  <c r="C270" i="7"/>
  <c r="AB269" i="7"/>
  <c r="V269" i="7"/>
  <c r="U269" i="7"/>
  <c r="T269" i="7"/>
  <c r="S269" i="7"/>
  <c r="R269" i="7"/>
  <c r="Q269" i="7"/>
  <c r="P269" i="7"/>
  <c r="O269" i="7"/>
  <c r="N269" i="7"/>
  <c r="M269" i="7"/>
  <c r="K269" i="7"/>
  <c r="J269" i="7"/>
  <c r="Z269" i="7" s="1"/>
  <c r="AA269" i="7" s="1"/>
  <c r="I269" i="7"/>
  <c r="H269" i="7"/>
  <c r="G269" i="7"/>
  <c r="F269" i="7"/>
  <c r="E269" i="7"/>
  <c r="D269" i="7"/>
  <c r="C269" i="7"/>
  <c r="AB268" i="7"/>
  <c r="V268" i="7"/>
  <c r="U268" i="7"/>
  <c r="T268" i="7"/>
  <c r="S268" i="7"/>
  <c r="R268" i="7"/>
  <c r="Q268" i="7"/>
  <c r="P268" i="7"/>
  <c r="O268" i="7"/>
  <c r="N268" i="7"/>
  <c r="M268" i="7"/>
  <c r="K268" i="7"/>
  <c r="J268" i="7"/>
  <c r="Z268" i="7"/>
  <c r="AA268" i="7" s="1"/>
  <c r="I268" i="7"/>
  <c r="H268" i="7"/>
  <c r="G268" i="7"/>
  <c r="F268" i="7"/>
  <c r="E268" i="7"/>
  <c r="D268" i="7"/>
  <c r="C268" i="7"/>
  <c r="AB267" i="7"/>
  <c r="V267" i="7"/>
  <c r="U267" i="7"/>
  <c r="T267" i="7"/>
  <c r="S267" i="7"/>
  <c r="R267" i="7"/>
  <c r="Q267" i="7"/>
  <c r="P267" i="7"/>
  <c r="O267" i="7"/>
  <c r="N267" i="7"/>
  <c r="M267" i="7"/>
  <c r="K267" i="7"/>
  <c r="J267" i="7"/>
  <c r="Z267" i="7"/>
  <c r="I267" i="7"/>
  <c r="H267" i="7"/>
  <c r="G267" i="7"/>
  <c r="F267" i="7"/>
  <c r="E267" i="7"/>
  <c r="D267" i="7"/>
  <c r="C267" i="7"/>
  <c r="AB266" i="7"/>
  <c r="V266" i="7"/>
  <c r="U266" i="7"/>
  <c r="T266" i="7"/>
  <c r="S266" i="7"/>
  <c r="R266" i="7"/>
  <c r="Q266" i="7"/>
  <c r="P266" i="7"/>
  <c r="O266" i="7"/>
  <c r="N266" i="7"/>
  <c r="M266" i="7"/>
  <c r="K266" i="7"/>
  <c r="J266" i="7"/>
  <c r="Z266" i="7" s="1"/>
  <c r="AA266" i="7" s="1"/>
  <c r="I266" i="7"/>
  <c r="H266" i="7"/>
  <c r="G266" i="7"/>
  <c r="F266" i="7"/>
  <c r="E266" i="7"/>
  <c r="D266" i="7"/>
  <c r="C266" i="7"/>
  <c r="AB265" i="7"/>
  <c r="V265" i="7"/>
  <c r="U265" i="7"/>
  <c r="T265" i="7"/>
  <c r="S265" i="7"/>
  <c r="R265" i="7"/>
  <c r="Q265" i="7"/>
  <c r="P265" i="7"/>
  <c r="O265" i="7"/>
  <c r="N265" i="7"/>
  <c r="M265" i="7"/>
  <c r="K265" i="7"/>
  <c r="J265" i="7"/>
  <c r="Z265" i="7" s="1"/>
  <c r="AA265" i="7" s="1"/>
  <c r="I265" i="7"/>
  <c r="H265" i="7"/>
  <c r="G265" i="7"/>
  <c r="F265" i="7"/>
  <c r="E265" i="7"/>
  <c r="D265" i="7"/>
  <c r="C265" i="7"/>
  <c r="AB264" i="7"/>
  <c r="V264" i="7"/>
  <c r="U264" i="7"/>
  <c r="T264" i="7"/>
  <c r="S264" i="7"/>
  <c r="R264" i="7"/>
  <c r="Q264" i="7"/>
  <c r="P264" i="7"/>
  <c r="O264" i="7"/>
  <c r="N264" i="7"/>
  <c r="M264" i="7"/>
  <c r="K264" i="7"/>
  <c r="J264" i="7"/>
  <c r="Z264" i="7"/>
  <c r="AA264" i="7" s="1"/>
  <c r="I264" i="7"/>
  <c r="H264" i="7"/>
  <c r="G264" i="7"/>
  <c r="F264" i="7"/>
  <c r="E264" i="7"/>
  <c r="D264" i="7"/>
  <c r="C264" i="7"/>
  <c r="AB263" i="7"/>
  <c r="V263" i="7"/>
  <c r="U263" i="7"/>
  <c r="T263" i="7"/>
  <c r="S263" i="7"/>
  <c r="R263" i="7"/>
  <c r="Q263" i="7"/>
  <c r="P263" i="7"/>
  <c r="O263" i="7"/>
  <c r="N263" i="7"/>
  <c r="M263" i="7"/>
  <c r="K263" i="7"/>
  <c r="J263" i="7"/>
  <c r="Z263" i="7"/>
  <c r="AA263" i="7" s="1"/>
  <c r="I263" i="7"/>
  <c r="H263" i="7"/>
  <c r="G263" i="7"/>
  <c r="F263" i="7"/>
  <c r="E263" i="7"/>
  <c r="D263" i="7"/>
  <c r="C263" i="7"/>
  <c r="AB262" i="7"/>
  <c r="V262" i="7"/>
  <c r="U262" i="7"/>
  <c r="T262" i="7"/>
  <c r="S262" i="7"/>
  <c r="R262" i="7"/>
  <c r="Q262" i="7"/>
  <c r="P262" i="7"/>
  <c r="O262" i="7"/>
  <c r="N262" i="7"/>
  <c r="M262" i="7"/>
  <c r="K262" i="7"/>
  <c r="J262" i="7"/>
  <c r="Z262" i="7" s="1"/>
  <c r="AA262" i="7" s="1"/>
  <c r="I262" i="7"/>
  <c r="H262" i="7"/>
  <c r="G262" i="7"/>
  <c r="F262" i="7"/>
  <c r="E262" i="7"/>
  <c r="D262" i="7"/>
  <c r="C262" i="7"/>
  <c r="AB261" i="7"/>
  <c r="V261" i="7"/>
  <c r="U261" i="7"/>
  <c r="T261" i="7"/>
  <c r="S261" i="7"/>
  <c r="R261" i="7"/>
  <c r="Q261" i="7"/>
  <c r="P261" i="7"/>
  <c r="O261" i="7"/>
  <c r="N261" i="7"/>
  <c r="M261" i="7"/>
  <c r="K261" i="7"/>
  <c r="J261" i="7"/>
  <c r="Z261" i="7" s="1"/>
  <c r="AA261" i="7" s="1"/>
  <c r="I261" i="7"/>
  <c r="H261" i="7"/>
  <c r="G261" i="7"/>
  <c r="F261" i="7"/>
  <c r="E261" i="7"/>
  <c r="D261" i="7"/>
  <c r="C261" i="7"/>
  <c r="AB260" i="7"/>
  <c r="V260" i="7"/>
  <c r="U260" i="7"/>
  <c r="T260" i="7"/>
  <c r="S260" i="7"/>
  <c r="R260" i="7"/>
  <c r="Q260" i="7"/>
  <c r="P260" i="7"/>
  <c r="O260" i="7"/>
  <c r="N260" i="7"/>
  <c r="M260" i="7"/>
  <c r="K260" i="7"/>
  <c r="J260" i="7"/>
  <c r="Z260" i="7"/>
  <c r="AA260" i="7" s="1"/>
  <c r="I260" i="7"/>
  <c r="H260" i="7"/>
  <c r="G260" i="7"/>
  <c r="F260" i="7"/>
  <c r="E260" i="7"/>
  <c r="D260" i="7"/>
  <c r="C260" i="7"/>
  <c r="AB259" i="7"/>
  <c r="V259" i="7"/>
  <c r="U259" i="7"/>
  <c r="T259" i="7"/>
  <c r="S259" i="7"/>
  <c r="R259" i="7"/>
  <c r="Q259" i="7"/>
  <c r="P259" i="7"/>
  <c r="O259" i="7"/>
  <c r="N259" i="7"/>
  <c r="M259" i="7"/>
  <c r="K259" i="7"/>
  <c r="J259" i="7"/>
  <c r="Z259" i="7"/>
  <c r="AA259" i="7" s="1"/>
  <c r="I259" i="7"/>
  <c r="H259" i="7"/>
  <c r="G259" i="7"/>
  <c r="F259" i="7"/>
  <c r="E259" i="7"/>
  <c r="D259" i="7"/>
  <c r="C259" i="7"/>
  <c r="AB258" i="7"/>
  <c r="V258" i="7"/>
  <c r="U258" i="7"/>
  <c r="T258" i="7"/>
  <c r="S258" i="7"/>
  <c r="R258" i="7"/>
  <c r="Q258" i="7"/>
  <c r="P258" i="7"/>
  <c r="O258" i="7"/>
  <c r="N258" i="7"/>
  <c r="M258" i="7"/>
  <c r="K258" i="7"/>
  <c r="J258" i="7"/>
  <c r="Z258" i="7" s="1"/>
  <c r="AA258" i="7" s="1"/>
  <c r="I258" i="7"/>
  <c r="H258" i="7"/>
  <c r="G258" i="7"/>
  <c r="F258" i="7"/>
  <c r="E258" i="7"/>
  <c r="D258" i="7"/>
  <c r="C258" i="7"/>
  <c r="AB257" i="7"/>
  <c r="V257" i="7"/>
  <c r="U257" i="7"/>
  <c r="T257" i="7"/>
  <c r="S257" i="7"/>
  <c r="R257" i="7"/>
  <c r="Q257" i="7"/>
  <c r="P257" i="7"/>
  <c r="O257" i="7"/>
  <c r="N257" i="7"/>
  <c r="M257" i="7"/>
  <c r="K257" i="7"/>
  <c r="J257" i="7"/>
  <c r="Z257" i="7" s="1"/>
  <c r="AA257" i="7" s="1"/>
  <c r="I257" i="7"/>
  <c r="H257" i="7"/>
  <c r="G257" i="7"/>
  <c r="F257" i="7"/>
  <c r="E257" i="7"/>
  <c r="D257" i="7"/>
  <c r="C257" i="7"/>
  <c r="AB256" i="7"/>
  <c r="V256" i="7"/>
  <c r="U256" i="7"/>
  <c r="T256" i="7"/>
  <c r="S256" i="7"/>
  <c r="R256" i="7"/>
  <c r="Q256" i="7"/>
  <c r="P256" i="7"/>
  <c r="O256" i="7"/>
  <c r="N256" i="7"/>
  <c r="M256" i="7"/>
  <c r="K256" i="7"/>
  <c r="J256" i="7"/>
  <c r="Z256" i="7"/>
  <c r="AA256" i="7" s="1"/>
  <c r="I256" i="7"/>
  <c r="H256" i="7"/>
  <c r="G256" i="7"/>
  <c r="F256" i="7"/>
  <c r="E256" i="7"/>
  <c r="D256" i="7"/>
  <c r="C256" i="7"/>
  <c r="AB255" i="7"/>
  <c r="V255" i="7"/>
  <c r="U255" i="7"/>
  <c r="T255" i="7"/>
  <c r="S255" i="7"/>
  <c r="R255" i="7"/>
  <c r="Q255" i="7"/>
  <c r="P255" i="7"/>
  <c r="O255" i="7"/>
  <c r="N255" i="7"/>
  <c r="M255" i="7"/>
  <c r="K255" i="7"/>
  <c r="J255" i="7"/>
  <c r="Z255" i="7"/>
  <c r="AA255" i="7" s="1"/>
  <c r="I255" i="7"/>
  <c r="H255" i="7"/>
  <c r="G255" i="7"/>
  <c r="F255" i="7"/>
  <c r="E255" i="7"/>
  <c r="D255" i="7"/>
  <c r="C255" i="7"/>
  <c r="AB254" i="7"/>
  <c r="V254" i="7"/>
  <c r="U254" i="7"/>
  <c r="T254" i="7"/>
  <c r="S254" i="7"/>
  <c r="R254" i="7"/>
  <c r="Q254" i="7"/>
  <c r="P254" i="7"/>
  <c r="O254" i="7"/>
  <c r="N254" i="7"/>
  <c r="M254" i="7"/>
  <c r="K254" i="7"/>
  <c r="J254" i="7"/>
  <c r="Z254" i="7" s="1"/>
  <c r="AA254" i="7" s="1"/>
  <c r="I254" i="7"/>
  <c r="H254" i="7"/>
  <c r="G254" i="7"/>
  <c r="F254" i="7"/>
  <c r="E254" i="7"/>
  <c r="D254" i="7"/>
  <c r="C254" i="7"/>
  <c r="AB253" i="7"/>
  <c r="V253" i="7"/>
  <c r="U253" i="7"/>
  <c r="T253" i="7"/>
  <c r="S253" i="7"/>
  <c r="R253" i="7"/>
  <c r="Q253" i="7"/>
  <c r="P253" i="7"/>
  <c r="O253" i="7"/>
  <c r="N253" i="7"/>
  <c r="M253" i="7"/>
  <c r="K253" i="7"/>
  <c r="J253" i="7"/>
  <c r="Z253" i="7" s="1"/>
  <c r="AA253" i="7" s="1"/>
  <c r="I253" i="7"/>
  <c r="H253" i="7"/>
  <c r="G253" i="7"/>
  <c r="F253" i="7"/>
  <c r="E253" i="7"/>
  <c r="D253" i="7"/>
  <c r="C253" i="7"/>
  <c r="AB252" i="7"/>
  <c r="V252" i="7"/>
  <c r="U252" i="7"/>
  <c r="T252" i="7"/>
  <c r="S252" i="7"/>
  <c r="R252" i="7"/>
  <c r="Q252" i="7"/>
  <c r="P252" i="7"/>
  <c r="O252" i="7"/>
  <c r="N252" i="7"/>
  <c r="M252" i="7"/>
  <c r="K252" i="7"/>
  <c r="J252" i="7"/>
  <c r="Z252" i="7"/>
  <c r="AA252" i="7" s="1"/>
  <c r="I252" i="7"/>
  <c r="H252" i="7"/>
  <c r="G252" i="7"/>
  <c r="F252" i="7"/>
  <c r="E252" i="7"/>
  <c r="D252" i="7"/>
  <c r="C252" i="7"/>
  <c r="AB251" i="7"/>
  <c r="V251" i="7"/>
  <c r="U251" i="7"/>
  <c r="T251" i="7"/>
  <c r="S251" i="7"/>
  <c r="R251" i="7"/>
  <c r="Q251" i="7"/>
  <c r="P251" i="7"/>
  <c r="O251" i="7"/>
  <c r="N251" i="7"/>
  <c r="M251" i="7"/>
  <c r="K251" i="7"/>
  <c r="J251" i="7"/>
  <c r="Z251" i="7"/>
  <c r="AA251" i="7" s="1"/>
  <c r="I251" i="7"/>
  <c r="H251" i="7"/>
  <c r="G251" i="7"/>
  <c r="F251" i="7"/>
  <c r="E251" i="7"/>
  <c r="D251" i="7"/>
  <c r="C251" i="7"/>
  <c r="AB250" i="7"/>
  <c r="V250" i="7"/>
  <c r="U250" i="7"/>
  <c r="T250" i="7"/>
  <c r="S250" i="7"/>
  <c r="R250" i="7"/>
  <c r="Q250" i="7"/>
  <c r="P250" i="7"/>
  <c r="O250" i="7"/>
  <c r="N250" i="7"/>
  <c r="M250" i="7"/>
  <c r="K250" i="7"/>
  <c r="J250" i="7"/>
  <c r="Z250" i="7" s="1"/>
  <c r="AA250" i="7" s="1"/>
  <c r="I250" i="7"/>
  <c r="H250" i="7"/>
  <c r="G250" i="7"/>
  <c r="F250" i="7"/>
  <c r="E250" i="7"/>
  <c r="D250" i="7"/>
  <c r="C250" i="7"/>
  <c r="AB249" i="7"/>
  <c r="V249" i="7"/>
  <c r="U249" i="7"/>
  <c r="T249" i="7"/>
  <c r="S249" i="7"/>
  <c r="R249" i="7"/>
  <c r="Q249" i="7"/>
  <c r="P249" i="7"/>
  <c r="O249" i="7"/>
  <c r="N249" i="7"/>
  <c r="M249" i="7"/>
  <c r="K249" i="7"/>
  <c r="J249" i="7"/>
  <c r="Z249" i="7" s="1"/>
  <c r="AA249" i="7" s="1"/>
  <c r="I249" i="7"/>
  <c r="H249" i="7"/>
  <c r="G249" i="7"/>
  <c r="F249" i="7"/>
  <c r="E249" i="7"/>
  <c r="D249" i="7"/>
  <c r="C249" i="7"/>
  <c r="AB248" i="7"/>
  <c r="V248" i="7"/>
  <c r="U248" i="7"/>
  <c r="T248" i="7"/>
  <c r="S248" i="7"/>
  <c r="R248" i="7"/>
  <c r="Q248" i="7"/>
  <c r="P248" i="7"/>
  <c r="O248" i="7"/>
  <c r="N248" i="7"/>
  <c r="M248" i="7"/>
  <c r="K248" i="7"/>
  <c r="J248" i="7"/>
  <c r="Z248" i="7"/>
  <c r="AA248" i="7" s="1"/>
  <c r="I248" i="7"/>
  <c r="H248" i="7"/>
  <c r="G248" i="7"/>
  <c r="F248" i="7"/>
  <c r="E248" i="7"/>
  <c r="D248" i="7"/>
  <c r="C248" i="7"/>
  <c r="AB247" i="7"/>
  <c r="V247" i="7"/>
  <c r="U247" i="7"/>
  <c r="T247" i="7"/>
  <c r="S247" i="7"/>
  <c r="R247" i="7"/>
  <c r="Q247" i="7"/>
  <c r="P247" i="7"/>
  <c r="O247" i="7"/>
  <c r="N247" i="7"/>
  <c r="M247" i="7"/>
  <c r="K247" i="7"/>
  <c r="J247" i="7"/>
  <c r="Z247" i="7"/>
  <c r="AA247" i="7" s="1"/>
  <c r="I247" i="7"/>
  <c r="H247" i="7"/>
  <c r="G247" i="7"/>
  <c r="F247" i="7"/>
  <c r="E247" i="7"/>
  <c r="D247" i="7"/>
  <c r="C247" i="7"/>
  <c r="AB246" i="7"/>
  <c r="V246" i="7"/>
  <c r="U246" i="7"/>
  <c r="T246" i="7"/>
  <c r="S246" i="7"/>
  <c r="R246" i="7"/>
  <c r="Q246" i="7"/>
  <c r="P246" i="7"/>
  <c r="O246" i="7"/>
  <c r="N246" i="7"/>
  <c r="M246" i="7"/>
  <c r="K246" i="7"/>
  <c r="J246" i="7"/>
  <c r="Z246" i="7" s="1"/>
  <c r="AA246" i="7" s="1"/>
  <c r="I246" i="7"/>
  <c r="H246" i="7"/>
  <c r="G246" i="7"/>
  <c r="F246" i="7"/>
  <c r="E246" i="7"/>
  <c r="D246" i="7"/>
  <c r="C246" i="7"/>
  <c r="AB245" i="7"/>
  <c r="V245" i="7"/>
  <c r="U245" i="7"/>
  <c r="T245" i="7"/>
  <c r="S245" i="7"/>
  <c r="R245" i="7"/>
  <c r="Q245" i="7"/>
  <c r="P245" i="7"/>
  <c r="O245" i="7"/>
  <c r="N245" i="7"/>
  <c r="M245" i="7"/>
  <c r="K245" i="7"/>
  <c r="J245" i="7"/>
  <c r="Z245" i="7" s="1"/>
  <c r="AA245" i="7" s="1"/>
  <c r="I245" i="7"/>
  <c r="H245" i="7"/>
  <c r="G245" i="7"/>
  <c r="F245" i="7"/>
  <c r="E245" i="7"/>
  <c r="D245" i="7"/>
  <c r="C245" i="7"/>
  <c r="AB244" i="7"/>
  <c r="V244" i="7"/>
  <c r="U244" i="7"/>
  <c r="T244" i="7"/>
  <c r="S244" i="7"/>
  <c r="R244" i="7"/>
  <c r="Q244" i="7"/>
  <c r="P244" i="7"/>
  <c r="O244" i="7"/>
  <c r="N244" i="7"/>
  <c r="M244" i="7"/>
  <c r="K244" i="7"/>
  <c r="J244" i="7"/>
  <c r="Z244" i="7"/>
  <c r="AA244" i="7" s="1"/>
  <c r="I244" i="7"/>
  <c r="H244" i="7"/>
  <c r="G244" i="7"/>
  <c r="F244" i="7"/>
  <c r="E244" i="7"/>
  <c r="D244" i="7"/>
  <c r="C244" i="7"/>
  <c r="AB243" i="7"/>
  <c r="V243" i="7"/>
  <c r="U243" i="7"/>
  <c r="T243" i="7"/>
  <c r="S243" i="7"/>
  <c r="R243" i="7"/>
  <c r="Q243" i="7"/>
  <c r="P243" i="7"/>
  <c r="O243" i="7"/>
  <c r="N243" i="7"/>
  <c r="M243" i="7"/>
  <c r="K243" i="7"/>
  <c r="J243" i="7"/>
  <c r="Z243" i="7"/>
  <c r="AA243" i="7" s="1"/>
  <c r="I243" i="7"/>
  <c r="H243" i="7"/>
  <c r="G243" i="7"/>
  <c r="F243" i="7"/>
  <c r="E243" i="7"/>
  <c r="D243" i="7"/>
  <c r="C243" i="7"/>
  <c r="AB242" i="7"/>
  <c r="V242" i="7"/>
  <c r="U242" i="7"/>
  <c r="T242" i="7"/>
  <c r="S242" i="7"/>
  <c r="R242" i="7"/>
  <c r="Q242" i="7"/>
  <c r="P242" i="7"/>
  <c r="O242" i="7"/>
  <c r="N242" i="7"/>
  <c r="M242" i="7"/>
  <c r="K242" i="7"/>
  <c r="J242" i="7"/>
  <c r="Z242" i="7" s="1"/>
  <c r="AA242" i="7" s="1"/>
  <c r="I242" i="7"/>
  <c r="H242" i="7"/>
  <c r="G242" i="7"/>
  <c r="F242" i="7"/>
  <c r="E242" i="7"/>
  <c r="D242" i="7"/>
  <c r="C242" i="7"/>
  <c r="AB241" i="7"/>
  <c r="V241" i="7"/>
  <c r="U241" i="7"/>
  <c r="T241" i="7"/>
  <c r="S241" i="7"/>
  <c r="R241" i="7"/>
  <c r="Q241" i="7"/>
  <c r="P241" i="7"/>
  <c r="O241" i="7"/>
  <c r="N241" i="7"/>
  <c r="M241" i="7"/>
  <c r="K241" i="7"/>
  <c r="J241" i="7"/>
  <c r="Z241" i="7" s="1"/>
  <c r="AA241" i="7" s="1"/>
  <c r="I241" i="7"/>
  <c r="H241" i="7"/>
  <c r="G241" i="7"/>
  <c r="F241" i="7"/>
  <c r="E241" i="7"/>
  <c r="D241" i="7"/>
  <c r="C241" i="7"/>
  <c r="AB240" i="7"/>
  <c r="V240" i="7"/>
  <c r="U240" i="7"/>
  <c r="T240" i="7"/>
  <c r="S240" i="7"/>
  <c r="R240" i="7"/>
  <c r="Q240" i="7"/>
  <c r="P240" i="7"/>
  <c r="O240" i="7"/>
  <c r="N240" i="7"/>
  <c r="M240" i="7"/>
  <c r="K240" i="7"/>
  <c r="J240" i="7"/>
  <c r="Z240" i="7"/>
  <c r="I240" i="7"/>
  <c r="H240" i="7"/>
  <c r="G240" i="7"/>
  <c r="F240" i="7"/>
  <c r="E240" i="7"/>
  <c r="D240" i="7"/>
  <c r="C240" i="7"/>
  <c r="AB239" i="7"/>
  <c r="V239" i="7"/>
  <c r="U239" i="7"/>
  <c r="T239" i="7"/>
  <c r="S239" i="7"/>
  <c r="R239" i="7"/>
  <c r="Q239" i="7"/>
  <c r="P239" i="7"/>
  <c r="O239" i="7"/>
  <c r="N239" i="7"/>
  <c r="M239" i="7"/>
  <c r="K239" i="7"/>
  <c r="J239" i="7"/>
  <c r="Z239" i="7"/>
  <c r="AA239" i="7" s="1"/>
  <c r="I239" i="7"/>
  <c r="H239" i="7"/>
  <c r="G239" i="7"/>
  <c r="F239" i="7"/>
  <c r="E239" i="7"/>
  <c r="D239" i="7"/>
  <c r="C239" i="7"/>
  <c r="AB238" i="7"/>
  <c r="V238" i="7"/>
  <c r="U238" i="7"/>
  <c r="T238" i="7"/>
  <c r="S238" i="7"/>
  <c r="R238" i="7"/>
  <c r="Q238" i="7"/>
  <c r="P238" i="7"/>
  <c r="O238" i="7"/>
  <c r="N238" i="7"/>
  <c r="M238" i="7"/>
  <c r="K238" i="7"/>
  <c r="J238" i="7"/>
  <c r="Z238" i="7" s="1"/>
  <c r="AA238" i="7" s="1"/>
  <c r="I238" i="7"/>
  <c r="H238" i="7"/>
  <c r="G238" i="7"/>
  <c r="F238" i="7"/>
  <c r="E238" i="7"/>
  <c r="D238" i="7"/>
  <c r="C238" i="7"/>
  <c r="AB237" i="7"/>
  <c r="V237" i="7"/>
  <c r="U237" i="7"/>
  <c r="T237" i="7"/>
  <c r="S237" i="7"/>
  <c r="R237" i="7"/>
  <c r="Q237" i="7"/>
  <c r="P237" i="7"/>
  <c r="O237" i="7"/>
  <c r="N237" i="7"/>
  <c r="M237" i="7"/>
  <c r="K237" i="7"/>
  <c r="J237" i="7"/>
  <c r="Z237" i="7" s="1"/>
  <c r="AA237" i="7" s="1"/>
  <c r="I237" i="7"/>
  <c r="H237" i="7"/>
  <c r="G237" i="7"/>
  <c r="F237" i="7"/>
  <c r="E237" i="7"/>
  <c r="D237" i="7"/>
  <c r="C237" i="7"/>
  <c r="AB236" i="7"/>
  <c r="V236" i="7"/>
  <c r="U236" i="7"/>
  <c r="T236" i="7"/>
  <c r="S236" i="7"/>
  <c r="R236" i="7"/>
  <c r="Q236" i="7"/>
  <c r="P236" i="7"/>
  <c r="O236" i="7"/>
  <c r="N236" i="7"/>
  <c r="M236" i="7"/>
  <c r="K236" i="7"/>
  <c r="J236" i="7"/>
  <c r="Z236" i="7"/>
  <c r="AA236" i="7" s="1"/>
  <c r="I236" i="7"/>
  <c r="H236" i="7"/>
  <c r="G236" i="7"/>
  <c r="F236" i="7"/>
  <c r="E236" i="7"/>
  <c r="D236" i="7"/>
  <c r="C236" i="7"/>
  <c r="AB235" i="7"/>
  <c r="V235" i="7"/>
  <c r="U235" i="7"/>
  <c r="T235" i="7"/>
  <c r="S235" i="7"/>
  <c r="R235" i="7"/>
  <c r="Q235" i="7"/>
  <c r="P235" i="7"/>
  <c r="O235" i="7"/>
  <c r="N235" i="7"/>
  <c r="M235" i="7"/>
  <c r="K235" i="7"/>
  <c r="J235" i="7"/>
  <c r="Z235" i="7"/>
  <c r="AA235" i="7" s="1"/>
  <c r="I235" i="7"/>
  <c r="H235" i="7"/>
  <c r="G235" i="7"/>
  <c r="F235" i="7"/>
  <c r="E235" i="7"/>
  <c r="D235" i="7"/>
  <c r="C235" i="7"/>
  <c r="AB234" i="7"/>
  <c r="V234" i="7"/>
  <c r="U234" i="7"/>
  <c r="T234" i="7"/>
  <c r="S234" i="7"/>
  <c r="R234" i="7"/>
  <c r="Q234" i="7"/>
  <c r="P234" i="7"/>
  <c r="O234" i="7"/>
  <c r="N234" i="7"/>
  <c r="M234" i="7"/>
  <c r="K234" i="7"/>
  <c r="J234" i="7"/>
  <c r="Z234" i="7" s="1"/>
  <c r="AA234" i="7" s="1"/>
  <c r="I234" i="7"/>
  <c r="H234" i="7"/>
  <c r="G234" i="7"/>
  <c r="F234" i="7"/>
  <c r="E234" i="7"/>
  <c r="D234" i="7"/>
  <c r="C234" i="7"/>
  <c r="AB233" i="7"/>
  <c r="V233" i="7"/>
  <c r="U233" i="7"/>
  <c r="T233" i="7"/>
  <c r="S233" i="7"/>
  <c r="R233" i="7"/>
  <c r="Q233" i="7"/>
  <c r="P233" i="7"/>
  <c r="O233" i="7"/>
  <c r="N233" i="7"/>
  <c r="M233" i="7"/>
  <c r="K233" i="7"/>
  <c r="J233" i="7"/>
  <c r="Z233" i="7" s="1"/>
  <c r="AA233" i="7" s="1"/>
  <c r="I233" i="7"/>
  <c r="H233" i="7"/>
  <c r="G233" i="7"/>
  <c r="F233" i="7"/>
  <c r="E233" i="7"/>
  <c r="D233" i="7"/>
  <c r="C233" i="7"/>
  <c r="AB232" i="7"/>
  <c r="V232" i="7"/>
  <c r="U232" i="7"/>
  <c r="T232" i="7"/>
  <c r="S232" i="7"/>
  <c r="R232" i="7"/>
  <c r="Q232" i="7"/>
  <c r="P232" i="7"/>
  <c r="O232" i="7"/>
  <c r="N232" i="7"/>
  <c r="M232" i="7"/>
  <c r="K232" i="7"/>
  <c r="J232" i="7"/>
  <c r="Z232" i="7"/>
  <c r="I232" i="7"/>
  <c r="H232" i="7"/>
  <c r="G232" i="7"/>
  <c r="F232" i="7"/>
  <c r="E232" i="7"/>
  <c r="D232" i="7"/>
  <c r="C232" i="7"/>
  <c r="AB231" i="7"/>
  <c r="V231" i="7"/>
  <c r="U231" i="7"/>
  <c r="T231" i="7"/>
  <c r="S231" i="7"/>
  <c r="R231" i="7"/>
  <c r="Q231" i="7"/>
  <c r="P231" i="7"/>
  <c r="O231" i="7"/>
  <c r="N231" i="7"/>
  <c r="M231" i="7"/>
  <c r="K231" i="7"/>
  <c r="J231" i="7"/>
  <c r="Z231" i="7"/>
  <c r="AA231" i="7" s="1"/>
  <c r="I231" i="7"/>
  <c r="H231" i="7"/>
  <c r="G231" i="7"/>
  <c r="F231" i="7"/>
  <c r="E231" i="7"/>
  <c r="D231" i="7"/>
  <c r="C231" i="7"/>
  <c r="AB230" i="7"/>
  <c r="V230" i="7"/>
  <c r="U230" i="7"/>
  <c r="T230" i="7"/>
  <c r="S230" i="7"/>
  <c r="R230" i="7"/>
  <c r="Q230" i="7"/>
  <c r="P230" i="7"/>
  <c r="O230" i="7"/>
  <c r="N230" i="7"/>
  <c r="M230" i="7"/>
  <c r="K230" i="7"/>
  <c r="J230" i="7"/>
  <c r="Z230" i="7" s="1"/>
  <c r="AA230" i="7" s="1"/>
  <c r="I230" i="7"/>
  <c r="H230" i="7"/>
  <c r="G230" i="7"/>
  <c r="F230" i="7"/>
  <c r="E230" i="7"/>
  <c r="D230" i="7"/>
  <c r="C230" i="7"/>
  <c r="AB229" i="7"/>
  <c r="V229" i="7"/>
  <c r="U229" i="7"/>
  <c r="T229" i="7"/>
  <c r="S229" i="7"/>
  <c r="R229" i="7"/>
  <c r="Q229" i="7"/>
  <c r="P229" i="7"/>
  <c r="O229" i="7"/>
  <c r="N229" i="7"/>
  <c r="M229" i="7"/>
  <c r="K229" i="7"/>
  <c r="J229" i="7"/>
  <c r="Z229" i="7" s="1"/>
  <c r="AA229" i="7" s="1"/>
  <c r="I229" i="7"/>
  <c r="H229" i="7"/>
  <c r="G229" i="7"/>
  <c r="F229" i="7"/>
  <c r="E229" i="7"/>
  <c r="D229" i="7"/>
  <c r="C229" i="7"/>
  <c r="AB228" i="7"/>
  <c r="V228" i="7"/>
  <c r="U228" i="7"/>
  <c r="T228" i="7"/>
  <c r="S228" i="7"/>
  <c r="R228" i="7"/>
  <c r="Q228" i="7"/>
  <c r="P228" i="7"/>
  <c r="O228" i="7"/>
  <c r="N228" i="7"/>
  <c r="M228" i="7"/>
  <c r="K228" i="7"/>
  <c r="J228" i="7"/>
  <c r="Z228" i="7"/>
  <c r="AA228" i="7" s="1"/>
  <c r="I228" i="7"/>
  <c r="H228" i="7"/>
  <c r="G228" i="7"/>
  <c r="F228" i="7"/>
  <c r="E228" i="7"/>
  <c r="D228" i="7"/>
  <c r="C228" i="7"/>
  <c r="AB227" i="7"/>
  <c r="V227" i="7"/>
  <c r="U227" i="7"/>
  <c r="T227" i="7"/>
  <c r="S227" i="7"/>
  <c r="R227" i="7"/>
  <c r="Q227" i="7"/>
  <c r="P227" i="7"/>
  <c r="O227" i="7"/>
  <c r="N227" i="7"/>
  <c r="M227" i="7"/>
  <c r="K227" i="7"/>
  <c r="J227" i="7"/>
  <c r="Z227" i="7"/>
  <c r="AA227" i="7" s="1"/>
  <c r="I227" i="7"/>
  <c r="H227" i="7"/>
  <c r="G227" i="7"/>
  <c r="F227" i="7"/>
  <c r="E227" i="7"/>
  <c r="D227" i="7"/>
  <c r="C227" i="7"/>
  <c r="AB226" i="7"/>
  <c r="V226" i="7"/>
  <c r="U226" i="7"/>
  <c r="T226" i="7"/>
  <c r="S226" i="7"/>
  <c r="R226" i="7"/>
  <c r="Q226" i="7"/>
  <c r="P226" i="7"/>
  <c r="O226" i="7"/>
  <c r="N226" i="7"/>
  <c r="M226" i="7"/>
  <c r="K226" i="7"/>
  <c r="J226" i="7"/>
  <c r="Z226" i="7" s="1"/>
  <c r="AA226" i="7" s="1"/>
  <c r="I226" i="7"/>
  <c r="H226" i="7"/>
  <c r="G226" i="7"/>
  <c r="F226" i="7"/>
  <c r="E226" i="7"/>
  <c r="D226" i="7"/>
  <c r="C226" i="7"/>
  <c r="AB225" i="7"/>
  <c r="V225" i="7"/>
  <c r="U225" i="7"/>
  <c r="T225" i="7"/>
  <c r="S225" i="7"/>
  <c r="R225" i="7"/>
  <c r="Q225" i="7"/>
  <c r="P225" i="7"/>
  <c r="O225" i="7"/>
  <c r="N225" i="7"/>
  <c r="M225" i="7"/>
  <c r="K225" i="7"/>
  <c r="J225" i="7"/>
  <c r="Z225" i="7" s="1"/>
  <c r="AA225" i="7" s="1"/>
  <c r="I225" i="7"/>
  <c r="H225" i="7"/>
  <c r="G225" i="7"/>
  <c r="F225" i="7"/>
  <c r="E225" i="7"/>
  <c r="D225" i="7"/>
  <c r="C225" i="7"/>
  <c r="AB224" i="7"/>
  <c r="V224" i="7"/>
  <c r="U224" i="7"/>
  <c r="T224" i="7"/>
  <c r="S224" i="7"/>
  <c r="R224" i="7"/>
  <c r="Q224" i="7"/>
  <c r="P224" i="7"/>
  <c r="O224" i="7"/>
  <c r="N224" i="7"/>
  <c r="M224" i="7"/>
  <c r="K224" i="7"/>
  <c r="J224" i="7"/>
  <c r="Z224" i="7"/>
  <c r="AA224" i="7" s="1"/>
  <c r="I224" i="7"/>
  <c r="H224" i="7"/>
  <c r="G224" i="7"/>
  <c r="F224" i="7"/>
  <c r="E224" i="7"/>
  <c r="D224" i="7"/>
  <c r="C224" i="7"/>
  <c r="AB223" i="7"/>
  <c r="V223" i="7"/>
  <c r="U223" i="7"/>
  <c r="T223" i="7"/>
  <c r="S223" i="7"/>
  <c r="R223" i="7"/>
  <c r="Q223" i="7"/>
  <c r="P223" i="7"/>
  <c r="O223" i="7"/>
  <c r="N223" i="7"/>
  <c r="M223" i="7"/>
  <c r="K223" i="7"/>
  <c r="J223" i="7"/>
  <c r="Z223" i="7"/>
  <c r="AA223" i="7" s="1"/>
  <c r="I223" i="7"/>
  <c r="H223" i="7"/>
  <c r="G223" i="7"/>
  <c r="F223" i="7"/>
  <c r="E223" i="7"/>
  <c r="D223" i="7"/>
  <c r="C223" i="7"/>
  <c r="AB222" i="7"/>
  <c r="V222" i="7"/>
  <c r="U222" i="7"/>
  <c r="T222" i="7"/>
  <c r="S222" i="7"/>
  <c r="R222" i="7"/>
  <c r="Q222" i="7"/>
  <c r="P222" i="7"/>
  <c r="O222" i="7"/>
  <c r="N222" i="7"/>
  <c r="M222" i="7"/>
  <c r="K222" i="7"/>
  <c r="J222" i="7"/>
  <c r="Z222" i="7" s="1"/>
  <c r="AA222" i="7" s="1"/>
  <c r="I222" i="7"/>
  <c r="H222" i="7"/>
  <c r="G222" i="7"/>
  <c r="F222" i="7"/>
  <c r="E222" i="7"/>
  <c r="D222" i="7"/>
  <c r="C222" i="7"/>
  <c r="AB221" i="7"/>
  <c r="V221" i="7"/>
  <c r="U221" i="7"/>
  <c r="T221" i="7"/>
  <c r="S221" i="7"/>
  <c r="R221" i="7"/>
  <c r="Q221" i="7"/>
  <c r="P221" i="7"/>
  <c r="O221" i="7"/>
  <c r="N221" i="7"/>
  <c r="M221" i="7"/>
  <c r="K221" i="7"/>
  <c r="J221" i="7"/>
  <c r="Z221" i="7" s="1"/>
  <c r="AA221" i="7" s="1"/>
  <c r="I221" i="7"/>
  <c r="H221" i="7"/>
  <c r="G221" i="7"/>
  <c r="F221" i="7"/>
  <c r="E221" i="7"/>
  <c r="D221" i="7"/>
  <c r="C221" i="7"/>
  <c r="AB220" i="7"/>
  <c r="V220" i="7"/>
  <c r="U220" i="7"/>
  <c r="T220" i="7"/>
  <c r="S220" i="7"/>
  <c r="R220" i="7"/>
  <c r="Q220" i="7"/>
  <c r="P220" i="7"/>
  <c r="O220" i="7"/>
  <c r="N220" i="7"/>
  <c r="M220" i="7"/>
  <c r="K220" i="7"/>
  <c r="J220" i="7"/>
  <c r="Z220" i="7"/>
  <c r="AA220" i="7" s="1"/>
  <c r="I220" i="7"/>
  <c r="H220" i="7"/>
  <c r="G220" i="7"/>
  <c r="F220" i="7"/>
  <c r="E220" i="7"/>
  <c r="D220" i="7"/>
  <c r="C220" i="7"/>
  <c r="AB219" i="7"/>
  <c r="V219" i="7"/>
  <c r="U219" i="7"/>
  <c r="T219" i="7"/>
  <c r="S219" i="7"/>
  <c r="R219" i="7"/>
  <c r="Q219" i="7"/>
  <c r="P219" i="7"/>
  <c r="O219" i="7"/>
  <c r="N219" i="7"/>
  <c r="M219" i="7"/>
  <c r="K219" i="7"/>
  <c r="J219" i="7"/>
  <c r="Z219" i="7"/>
  <c r="AA219" i="7" s="1"/>
  <c r="I219" i="7"/>
  <c r="H219" i="7"/>
  <c r="G219" i="7"/>
  <c r="F219" i="7"/>
  <c r="E219" i="7"/>
  <c r="D219" i="7"/>
  <c r="C219" i="7"/>
  <c r="AB218" i="7"/>
  <c r="V218" i="7"/>
  <c r="U218" i="7"/>
  <c r="T218" i="7"/>
  <c r="S218" i="7"/>
  <c r="R218" i="7"/>
  <c r="Q218" i="7"/>
  <c r="P218" i="7"/>
  <c r="O218" i="7"/>
  <c r="N218" i="7"/>
  <c r="M218" i="7"/>
  <c r="K218" i="7"/>
  <c r="J218" i="7"/>
  <c r="Z218" i="7" s="1"/>
  <c r="AA218" i="7" s="1"/>
  <c r="I218" i="7"/>
  <c r="H218" i="7"/>
  <c r="G218" i="7"/>
  <c r="F218" i="7"/>
  <c r="E218" i="7"/>
  <c r="D218" i="7"/>
  <c r="C218" i="7"/>
  <c r="AB217" i="7"/>
  <c r="V217" i="7"/>
  <c r="U217" i="7"/>
  <c r="T217" i="7"/>
  <c r="S217" i="7"/>
  <c r="R217" i="7"/>
  <c r="Q217" i="7"/>
  <c r="P217" i="7"/>
  <c r="O217" i="7"/>
  <c r="N217" i="7"/>
  <c r="M217" i="7"/>
  <c r="K217" i="7"/>
  <c r="J217" i="7"/>
  <c r="Z217" i="7" s="1"/>
  <c r="AA217" i="7" s="1"/>
  <c r="I217" i="7"/>
  <c r="H217" i="7"/>
  <c r="G217" i="7"/>
  <c r="F217" i="7"/>
  <c r="E217" i="7"/>
  <c r="D217" i="7"/>
  <c r="C217" i="7"/>
  <c r="AB216" i="7"/>
  <c r="V216" i="7"/>
  <c r="U216" i="7"/>
  <c r="T216" i="7"/>
  <c r="S216" i="7"/>
  <c r="R216" i="7"/>
  <c r="Q216" i="7"/>
  <c r="P216" i="7"/>
  <c r="O216" i="7"/>
  <c r="N216" i="7"/>
  <c r="M216" i="7"/>
  <c r="K216" i="7"/>
  <c r="J216" i="7"/>
  <c r="Z216" i="7"/>
  <c r="AA216" i="7" s="1"/>
  <c r="I216" i="7"/>
  <c r="H216" i="7"/>
  <c r="G216" i="7"/>
  <c r="F216" i="7"/>
  <c r="E216" i="7"/>
  <c r="D216" i="7"/>
  <c r="C216" i="7"/>
  <c r="AB215" i="7"/>
  <c r="V215" i="7"/>
  <c r="U215" i="7"/>
  <c r="T215" i="7"/>
  <c r="S215" i="7"/>
  <c r="R215" i="7"/>
  <c r="Q215" i="7"/>
  <c r="P215" i="7"/>
  <c r="O215" i="7"/>
  <c r="N215" i="7"/>
  <c r="M215" i="7"/>
  <c r="K215" i="7"/>
  <c r="J215" i="7"/>
  <c r="Z215" i="7"/>
  <c r="AA215" i="7" s="1"/>
  <c r="I215" i="7"/>
  <c r="H215" i="7"/>
  <c r="G215" i="7"/>
  <c r="F215" i="7"/>
  <c r="E215" i="7"/>
  <c r="D215" i="7"/>
  <c r="C215" i="7"/>
  <c r="AB214" i="7"/>
  <c r="V214" i="7"/>
  <c r="U214" i="7"/>
  <c r="T214" i="7"/>
  <c r="S214" i="7"/>
  <c r="R214" i="7"/>
  <c r="Q214" i="7"/>
  <c r="P214" i="7"/>
  <c r="O214" i="7"/>
  <c r="N214" i="7"/>
  <c r="M214" i="7"/>
  <c r="K214" i="7"/>
  <c r="J214" i="7"/>
  <c r="Z214" i="7" s="1"/>
  <c r="AA214" i="7" s="1"/>
  <c r="I214" i="7"/>
  <c r="H214" i="7"/>
  <c r="G214" i="7"/>
  <c r="F214" i="7"/>
  <c r="E214" i="7"/>
  <c r="D214" i="7"/>
  <c r="C214" i="7"/>
  <c r="AB213" i="7"/>
  <c r="V213" i="7"/>
  <c r="U213" i="7"/>
  <c r="T213" i="7"/>
  <c r="S213" i="7"/>
  <c r="R213" i="7"/>
  <c r="Q213" i="7"/>
  <c r="P213" i="7"/>
  <c r="O213" i="7"/>
  <c r="N213" i="7"/>
  <c r="M213" i="7"/>
  <c r="K213" i="7"/>
  <c r="J213" i="7"/>
  <c r="Z213" i="7" s="1"/>
  <c r="AA213" i="7" s="1"/>
  <c r="I213" i="7"/>
  <c r="H213" i="7"/>
  <c r="G213" i="7"/>
  <c r="F213" i="7"/>
  <c r="E213" i="7"/>
  <c r="D213" i="7"/>
  <c r="C213" i="7"/>
  <c r="AB212" i="7"/>
  <c r="V212" i="7"/>
  <c r="U212" i="7"/>
  <c r="T212" i="7"/>
  <c r="S212" i="7"/>
  <c r="R212" i="7"/>
  <c r="Q212" i="7"/>
  <c r="P212" i="7"/>
  <c r="O212" i="7"/>
  <c r="N212" i="7"/>
  <c r="M212" i="7"/>
  <c r="K212" i="7"/>
  <c r="J212" i="7"/>
  <c r="Z212" i="7"/>
  <c r="AA212" i="7" s="1"/>
  <c r="I212" i="7"/>
  <c r="H212" i="7"/>
  <c r="G212" i="7"/>
  <c r="F212" i="7"/>
  <c r="E212" i="7"/>
  <c r="D212" i="7"/>
  <c r="C212" i="7"/>
  <c r="AB211" i="7"/>
  <c r="V211" i="7"/>
  <c r="U211" i="7"/>
  <c r="T211" i="7"/>
  <c r="S211" i="7"/>
  <c r="R211" i="7"/>
  <c r="Q211" i="7"/>
  <c r="P211" i="7"/>
  <c r="O211" i="7"/>
  <c r="N211" i="7"/>
  <c r="M211" i="7"/>
  <c r="K211" i="7"/>
  <c r="J211" i="7"/>
  <c r="Z211" i="7"/>
  <c r="AA211" i="7" s="1"/>
  <c r="I211" i="7"/>
  <c r="H211" i="7"/>
  <c r="G211" i="7"/>
  <c r="F211" i="7"/>
  <c r="E211" i="7"/>
  <c r="D211" i="7"/>
  <c r="C211" i="7"/>
  <c r="AB210" i="7"/>
  <c r="V210" i="7"/>
  <c r="U210" i="7"/>
  <c r="T210" i="7"/>
  <c r="S210" i="7"/>
  <c r="R210" i="7"/>
  <c r="Q210" i="7"/>
  <c r="P210" i="7"/>
  <c r="O210" i="7"/>
  <c r="N210" i="7"/>
  <c r="M210" i="7"/>
  <c r="K210" i="7"/>
  <c r="J210" i="7"/>
  <c r="Z210" i="7" s="1"/>
  <c r="AA210" i="7" s="1"/>
  <c r="I210" i="7"/>
  <c r="H210" i="7"/>
  <c r="G210" i="7"/>
  <c r="F210" i="7"/>
  <c r="E210" i="7"/>
  <c r="D210" i="7"/>
  <c r="C210" i="7"/>
  <c r="AB209" i="7"/>
  <c r="V209" i="7"/>
  <c r="U209" i="7"/>
  <c r="T209" i="7"/>
  <c r="S209" i="7"/>
  <c r="R209" i="7"/>
  <c r="Q209" i="7"/>
  <c r="P209" i="7"/>
  <c r="O209" i="7"/>
  <c r="N209" i="7"/>
  <c r="M209" i="7"/>
  <c r="K209" i="7"/>
  <c r="J209" i="7"/>
  <c r="Z209" i="7" s="1"/>
  <c r="AA209" i="7" s="1"/>
  <c r="I209" i="7"/>
  <c r="H209" i="7"/>
  <c r="G209" i="7"/>
  <c r="F209" i="7"/>
  <c r="E209" i="7"/>
  <c r="D209" i="7"/>
  <c r="C209" i="7"/>
  <c r="AB208" i="7"/>
  <c r="V208" i="7"/>
  <c r="U208" i="7"/>
  <c r="T208" i="7"/>
  <c r="S208" i="7"/>
  <c r="R208" i="7"/>
  <c r="Q208" i="7"/>
  <c r="P208" i="7"/>
  <c r="O208" i="7"/>
  <c r="N208" i="7"/>
  <c r="M208" i="7"/>
  <c r="K208" i="7"/>
  <c r="J208" i="7"/>
  <c r="Z208" i="7"/>
  <c r="AA208" i="7" s="1"/>
  <c r="I208" i="7"/>
  <c r="H208" i="7"/>
  <c r="G208" i="7"/>
  <c r="F208" i="7"/>
  <c r="E208" i="7"/>
  <c r="D208" i="7"/>
  <c r="C208" i="7"/>
  <c r="V207" i="7"/>
  <c r="U207" i="7"/>
  <c r="T207" i="7"/>
  <c r="S207" i="7"/>
  <c r="R207" i="7"/>
  <c r="Q207" i="7"/>
  <c r="P207" i="7"/>
  <c r="O207" i="7"/>
  <c r="N207" i="7"/>
  <c r="M207" i="7"/>
  <c r="K207" i="7"/>
  <c r="J207" i="7"/>
  <c r="Z207" i="7"/>
  <c r="AA207" i="7" s="1"/>
  <c r="I207" i="7"/>
  <c r="H207" i="7"/>
  <c r="G207" i="7"/>
  <c r="F207" i="7"/>
  <c r="E207" i="7"/>
  <c r="D207" i="7"/>
  <c r="C207" i="7"/>
  <c r="V206" i="7"/>
  <c r="U206" i="7"/>
  <c r="T206" i="7"/>
  <c r="S206" i="7"/>
  <c r="R206" i="7"/>
  <c r="Q206" i="7"/>
  <c r="P206" i="7"/>
  <c r="O206" i="7"/>
  <c r="N206" i="7"/>
  <c r="M206" i="7"/>
  <c r="K206" i="7"/>
  <c r="J206" i="7"/>
  <c r="Z206" i="7"/>
  <c r="AA206" i="7" s="1"/>
  <c r="I206" i="7"/>
  <c r="H206" i="7"/>
  <c r="G206" i="7"/>
  <c r="F206" i="7"/>
  <c r="E206" i="7"/>
  <c r="D206" i="7"/>
  <c r="C206" i="7"/>
  <c r="V205" i="7"/>
  <c r="U205" i="7"/>
  <c r="T205" i="7"/>
  <c r="S205" i="7"/>
  <c r="R205" i="7"/>
  <c r="Q205" i="7"/>
  <c r="P205" i="7"/>
  <c r="O205" i="7"/>
  <c r="N205" i="7"/>
  <c r="M205" i="7"/>
  <c r="K205" i="7"/>
  <c r="J205" i="7"/>
  <c r="Z205" i="7"/>
  <c r="AA205" i="7" s="1"/>
  <c r="I205" i="7"/>
  <c r="H205" i="7"/>
  <c r="G205" i="7"/>
  <c r="F205" i="7"/>
  <c r="E205" i="7"/>
  <c r="D205" i="7"/>
  <c r="C205" i="7"/>
  <c r="V204" i="7"/>
  <c r="U204" i="7"/>
  <c r="T204" i="7"/>
  <c r="S204" i="7"/>
  <c r="R204" i="7"/>
  <c r="Q204" i="7"/>
  <c r="P204" i="7"/>
  <c r="O204" i="7"/>
  <c r="N204" i="7"/>
  <c r="M204" i="7"/>
  <c r="K204" i="7"/>
  <c r="J204" i="7"/>
  <c r="Z204" i="7"/>
  <c r="AA204" i="7" s="1"/>
  <c r="I204" i="7"/>
  <c r="H204" i="7"/>
  <c r="G204" i="7"/>
  <c r="F204" i="7"/>
  <c r="E204" i="7"/>
  <c r="D204" i="7"/>
  <c r="C204" i="7"/>
  <c r="V203" i="7"/>
  <c r="U203" i="7"/>
  <c r="T203" i="7"/>
  <c r="S203" i="7"/>
  <c r="R203" i="7"/>
  <c r="Q203" i="7"/>
  <c r="P203" i="7"/>
  <c r="O203" i="7"/>
  <c r="N203" i="7"/>
  <c r="M203" i="7"/>
  <c r="K203" i="7"/>
  <c r="J203" i="7"/>
  <c r="Z203" i="7"/>
  <c r="I203" i="7"/>
  <c r="H203" i="7"/>
  <c r="G203" i="7"/>
  <c r="F203" i="7"/>
  <c r="E203" i="7"/>
  <c r="D203" i="7"/>
  <c r="C203" i="7"/>
  <c r="V202" i="7"/>
  <c r="U202" i="7"/>
  <c r="T202" i="7"/>
  <c r="S202" i="7"/>
  <c r="R202" i="7"/>
  <c r="Q202" i="7"/>
  <c r="P202" i="7"/>
  <c r="O202" i="7"/>
  <c r="N202" i="7"/>
  <c r="M202" i="7"/>
  <c r="K202" i="7"/>
  <c r="J202" i="7"/>
  <c r="Z202" i="7"/>
  <c r="AA202" i="7" s="1"/>
  <c r="I202" i="7"/>
  <c r="H202" i="7"/>
  <c r="G202" i="7"/>
  <c r="F202" i="7"/>
  <c r="E202" i="7"/>
  <c r="D202" i="7"/>
  <c r="C202" i="7"/>
  <c r="V201" i="7"/>
  <c r="U201" i="7"/>
  <c r="T201" i="7"/>
  <c r="S201" i="7"/>
  <c r="R201" i="7"/>
  <c r="Q201" i="7"/>
  <c r="P201" i="7"/>
  <c r="O201" i="7"/>
  <c r="N201" i="7"/>
  <c r="M201" i="7"/>
  <c r="K201" i="7"/>
  <c r="J201" i="7"/>
  <c r="Z201" i="7"/>
  <c r="AA201" i="7" s="1"/>
  <c r="I201" i="7"/>
  <c r="H201" i="7"/>
  <c r="G201" i="7"/>
  <c r="F201" i="7"/>
  <c r="E201" i="7"/>
  <c r="D201" i="7"/>
  <c r="C201" i="7"/>
  <c r="V200" i="7"/>
  <c r="U200" i="7"/>
  <c r="T200" i="7"/>
  <c r="S200" i="7"/>
  <c r="R200" i="7"/>
  <c r="Q200" i="7"/>
  <c r="P200" i="7"/>
  <c r="O200" i="7"/>
  <c r="N200" i="7"/>
  <c r="M200" i="7"/>
  <c r="K200" i="7"/>
  <c r="J200" i="7"/>
  <c r="Z200" i="7"/>
  <c r="AA200" i="7" s="1"/>
  <c r="I200" i="7"/>
  <c r="H200" i="7"/>
  <c r="G200" i="7"/>
  <c r="F200" i="7"/>
  <c r="E200" i="7"/>
  <c r="D200" i="7"/>
  <c r="C200" i="7"/>
  <c r="V199" i="7"/>
  <c r="U199" i="7"/>
  <c r="T199" i="7"/>
  <c r="S199" i="7"/>
  <c r="R199" i="7"/>
  <c r="Q199" i="7"/>
  <c r="P199" i="7"/>
  <c r="O199" i="7"/>
  <c r="N199" i="7"/>
  <c r="M199" i="7"/>
  <c r="K199" i="7"/>
  <c r="J199" i="7"/>
  <c r="Z199" i="7"/>
  <c r="I199" i="7"/>
  <c r="H199" i="7"/>
  <c r="G199" i="7"/>
  <c r="F199" i="7"/>
  <c r="E199" i="7"/>
  <c r="D199" i="7"/>
  <c r="C199" i="7"/>
  <c r="V198" i="7"/>
  <c r="U198" i="7"/>
  <c r="T198" i="7"/>
  <c r="S198" i="7"/>
  <c r="R198" i="7"/>
  <c r="Q198" i="7"/>
  <c r="P198" i="7"/>
  <c r="O198" i="7"/>
  <c r="N198" i="7"/>
  <c r="M198" i="7"/>
  <c r="K198" i="7"/>
  <c r="J198" i="7"/>
  <c r="Z198" i="7"/>
  <c r="AA198" i="7" s="1"/>
  <c r="I198" i="7"/>
  <c r="H198" i="7"/>
  <c r="G198" i="7"/>
  <c r="F198" i="7"/>
  <c r="E198" i="7"/>
  <c r="D198" i="7"/>
  <c r="C198" i="7"/>
  <c r="V197" i="7"/>
  <c r="U197" i="7"/>
  <c r="T197" i="7"/>
  <c r="S197" i="7"/>
  <c r="R197" i="7"/>
  <c r="Q197" i="7"/>
  <c r="P197" i="7"/>
  <c r="O197" i="7"/>
  <c r="N197" i="7"/>
  <c r="M197" i="7"/>
  <c r="K197" i="7"/>
  <c r="J197" i="7"/>
  <c r="Z197" i="7"/>
  <c r="AA197" i="7" s="1"/>
  <c r="I197" i="7"/>
  <c r="H197" i="7"/>
  <c r="G197" i="7"/>
  <c r="F197" i="7"/>
  <c r="E197" i="7"/>
  <c r="D197" i="7"/>
  <c r="C197" i="7"/>
  <c r="V196" i="7"/>
  <c r="U196" i="7"/>
  <c r="T196" i="7"/>
  <c r="S196" i="7"/>
  <c r="R196" i="7"/>
  <c r="Q196" i="7"/>
  <c r="P196" i="7"/>
  <c r="O196" i="7"/>
  <c r="N196" i="7"/>
  <c r="M196" i="7"/>
  <c r="K196" i="7"/>
  <c r="J196" i="7"/>
  <c r="Z196" i="7"/>
  <c r="AA196" i="7" s="1"/>
  <c r="I196" i="7"/>
  <c r="H196" i="7"/>
  <c r="G196" i="7"/>
  <c r="F196" i="7"/>
  <c r="E196" i="7"/>
  <c r="D196" i="7"/>
  <c r="C196" i="7"/>
  <c r="V195" i="7"/>
  <c r="U195" i="7"/>
  <c r="T195" i="7"/>
  <c r="S195" i="7"/>
  <c r="R195" i="7"/>
  <c r="Q195" i="7"/>
  <c r="P195" i="7"/>
  <c r="O195" i="7"/>
  <c r="N195" i="7"/>
  <c r="M195" i="7"/>
  <c r="K195" i="7"/>
  <c r="J195" i="7"/>
  <c r="Z195" i="7"/>
  <c r="AA195" i="7" s="1"/>
  <c r="I195" i="7"/>
  <c r="H195" i="7"/>
  <c r="G195" i="7"/>
  <c r="F195" i="7"/>
  <c r="E195" i="7"/>
  <c r="D195" i="7"/>
  <c r="C195" i="7"/>
  <c r="V194" i="7"/>
  <c r="U194" i="7"/>
  <c r="T194" i="7"/>
  <c r="S194" i="7"/>
  <c r="R194" i="7"/>
  <c r="Q194" i="7"/>
  <c r="P194" i="7"/>
  <c r="O194" i="7"/>
  <c r="N194" i="7"/>
  <c r="M194" i="7"/>
  <c r="K194" i="7"/>
  <c r="J194" i="7"/>
  <c r="Z194" i="7"/>
  <c r="AA194" i="7" s="1"/>
  <c r="I194" i="7"/>
  <c r="H194" i="7"/>
  <c r="G194" i="7"/>
  <c r="F194" i="7"/>
  <c r="E194" i="7"/>
  <c r="D194" i="7"/>
  <c r="C194" i="7"/>
  <c r="V193" i="7"/>
  <c r="U193" i="7"/>
  <c r="T193" i="7"/>
  <c r="S193" i="7"/>
  <c r="R193" i="7"/>
  <c r="Q193" i="7"/>
  <c r="P193" i="7"/>
  <c r="O193" i="7"/>
  <c r="N193" i="7"/>
  <c r="M193" i="7"/>
  <c r="K193" i="7"/>
  <c r="J193" i="7"/>
  <c r="Z193" i="7"/>
  <c r="AA193" i="7" s="1"/>
  <c r="I193" i="7"/>
  <c r="H193" i="7"/>
  <c r="G193" i="7"/>
  <c r="F193" i="7"/>
  <c r="E193" i="7"/>
  <c r="D193" i="7"/>
  <c r="C193" i="7"/>
  <c r="V192" i="7"/>
  <c r="U192" i="7"/>
  <c r="T192" i="7"/>
  <c r="S192" i="7"/>
  <c r="R192" i="7"/>
  <c r="Q192" i="7"/>
  <c r="P192" i="7"/>
  <c r="O192" i="7"/>
  <c r="N192" i="7"/>
  <c r="M192" i="7"/>
  <c r="K192" i="7"/>
  <c r="J192" i="7"/>
  <c r="Z192" i="7"/>
  <c r="AA192" i="7" s="1"/>
  <c r="I192" i="7"/>
  <c r="H192" i="7"/>
  <c r="G192" i="7"/>
  <c r="F192" i="7"/>
  <c r="E192" i="7"/>
  <c r="D192" i="7"/>
  <c r="C192" i="7"/>
  <c r="V191" i="7"/>
  <c r="U191" i="7"/>
  <c r="T191" i="7"/>
  <c r="S191" i="7"/>
  <c r="R191" i="7"/>
  <c r="Q191" i="7"/>
  <c r="P191" i="7"/>
  <c r="O191" i="7"/>
  <c r="N191" i="7"/>
  <c r="M191" i="7"/>
  <c r="K191" i="7"/>
  <c r="J191" i="7"/>
  <c r="Z191" i="7"/>
  <c r="AA191" i="7" s="1"/>
  <c r="I191" i="7"/>
  <c r="H191" i="7"/>
  <c r="G191" i="7"/>
  <c r="F191" i="7"/>
  <c r="E191" i="7"/>
  <c r="D191" i="7"/>
  <c r="C191" i="7"/>
  <c r="V190" i="7"/>
  <c r="U190" i="7"/>
  <c r="T190" i="7"/>
  <c r="S190" i="7"/>
  <c r="R190" i="7"/>
  <c r="Q190" i="7"/>
  <c r="P190" i="7"/>
  <c r="O190" i="7"/>
  <c r="N190" i="7"/>
  <c r="M190" i="7"/>
  <c r="K190" i="7"/>
  <c r="J190" i="7"/>
  <c r="Z190" i="7"/>
  <c r="AA190" i="7" s="1"/>
  <c r="I190" i="7"/>
  <c r="H190" i="7"/>
  <c r="G190" i="7"/>
  <c r="F190" i="7"/>
  <c r="E190" i="7"/>
  <c r="D190" i="7"/>
  <c r="C190" i="7"/>
  <c r="V189" i="7"/>
  <c r="U189" i="7"/>
  <c r="T189" i="7"/>
  <c r="S189" i="7"/>
  <c r="R189" i="7"/>
  <c r="Q189" i="7"/>
  <c r="P189" i="7"/>
  <c r="O189" i="7"/>
  <c r="N189" i="7"/>
  <c r="M189" i="7"/>
  <c r="K189" i="7"/>
  <c r="J189" i="7"/>
  <c r="Z189" i="7"/>
  <c r="AA189" i="7" s="1"/>
  <c r="I189" i="7"/>
  <c r="H189" i="7"/>
  <c r="G189" i="7"/>
  <c r="F189" i="7"/>
  <c r="E189" i="7"/>
  <c r="D189" i="7"/>
  <c r="C189" i="7"/>
  <c r="V188" i="7"/>
  <c r="U188" i="7"/>
  <c r="T188" i="7"/>
  <c r="S188" i="7"/>
  <c r="R188" i="7"/>
  <c r="Q188" i="7"/>
  <c r="P188" i="7"/>
  <c r="O188" i="7"/>
  <c r="N188" i="7"/>
  <c r="M188" i="7"/>
  <c r="K188" i="7"/>
  <c r="J188" i="7"/>
  <c r="Z188" i="7"/>
  <c r="I188" i="7"/>
  <c r="H188" i="7"/>
  <c r="G188" i="7"/>
  <c r="F188" i="7"/>
  <c r="E188" i="7"/>
  <c r="D188" i="7"/>
  <c r="C188" i="7"/>
  <c r="V187" i="7"/>
  <c r="U187" i="7"/>
  <c r="T187" i="7"/>
  <c r="S187" i="7"/>
  <c r="R187" i="7"/>
  <c r="Q187" i="7"/>
  <c r="P187" i="7"/>
  <c r="O187" i="7"/>
  <c r="N187" i="7"/>
  <c r="M187" i="7"/>
  <c r="K187" i="7"/>
  <c r="J187" i="7"/>
  <c r="Z187" i="7"/>
  <c r="AA187" i="7" s="1"/>
  <c r="I187" i="7"/>
  <c r="H187" i="7"/>
  <c r="G187" i="7"/>
  <c r="F187" i="7"/>
  <c r="E187" i="7"/>
  <c r="D187" i="7"/>
  <c r="C187" i="7"/>
  <c r="V186" i="7"/>
  <c r="U186" i="7"/>
  <c r="T186" i="7"/>
  <c r="S186" i="7"/>
  <c r="R186" i="7"/>
  <c r="Q186" i="7"/>
  <c r="P186" i="7"/>
  <c r="O186" i="7"/>
  <c r="N186" i="7"/>
  <c r="M186" i="7"/>
  <c r="K186" i="7"/>
  <c r="J186" i="7"/>
  <c r="Z186" i="7"/>
  <c r="AA186" i="7" s="1"/>
  <c r="I186" i="7"/>
  <c r="H186" i="7"/>
  <c r="G186" i="7"/>
  <c r="F186" i="7"/>
  <c r="E186" i="7"/>
  <c r="D186" i="7"/>
  <c r="C186" i="7"/>
  <c r="V185" i="7"/>
  <c r="U185" i="7"/>
  <c r="T185" i="7"/>
  <c r="S185" i="7"/>
  <c r="R185" i="7"/>
  <c r="Q185" i="7"/>
  <c r="P185" i="7"/>
  <c r="O185" i="7"/>
  <c r="N185" i="7"/>
  <c r="M185" i="7"/>
  <c r="K185" i="7"/>
  <c r="J185" i="7"/>
  <c r="Z185" i="7"/>
  <c r="AA185" i="7" s="1"/>
  <c r="I185" i="7"/>
  <c r="H185" i="7"/>
  <c r="G185" i="7"/>
  <c r="F185" i="7"/>
  <c r="E185" i="7"/>
  <c r="D185" i="7"/>
  <c r="C185" i="7"/>
  <c r="V184" i="7"/>
  <c r="U184" i="7"/>
  <c r="T184" i="7"/>
  <c r="S184" i="7"/>
  <c r="R184" i="7"/>
  <c r="Q184" i="7"/>
  <c r="P184" i="7"/>
  <c r="O184" i="7"/>
  <c r="N184" i="7"/>
  <c r="M184" i="7"/>
  <c r="K184" i="7"/>
  <c r="J184" i="7"/>
  <c r="Z184" i="7"/>
  <c r="AA184" i="7" s="1"/>
  <c r="I184" i="7"/>
  <c r="H184" i="7"/>
  <c r="G184" i="7"/>
  <c r="F184" i="7"/>
  <c r="E184" i="7"/>
  <c r="D184" i="7"/>
  <c r="C184" i="7"/>
  <c r="V183" i="7"/>
  <c r="U183" i="7"/>
  <c r="T183" i="7"/>
  <c r="S183" i="7"/>
  <c r="R183" i="7"/>
  <c r="Q183" i="7"/>
  <c r="P183" i="7"/>
  <c r="O183" i="7"/>
  <c r="N183" i="7"/>
  <c r="M183" i="7"/>
  <c r="K183" i="7"/>
  <c r="J183" i="7"/>
  <c r="Z183" i="7"/>
  <c r="AA183" i="7" s="1"/>
  <c r="I183" i="7"/>
  <c r="H183" i="7"/>
  <c r="G183" i="7"/>
  <c r="F183" i="7"/>
  <c r="E183" i="7"/>
  <c r="D183" i="7"/>
  <c r="C183" i="7"/>
  <c r="V182" i="7"/>
  <c r="U182" i="7"/>
  <c r="T182" i="7"/>
  <c r="S182" i="7"/>
  <c r="R182" i="7"/>
  <c r="Q182" i="7"/>
  <c r="P182" i="7"/>
  <c r="O182" i="7"/>
  <c r="N182" i="7"/>
  <c r="M182" i="7"/>
  <c r="K182" i="7"/>
  <c r="J182" i="7"/>
  <c r="Z182" i="7"/>
  <c r="AA182" i="7" s="1"/>
  <c r="I182" i="7"/>
  <c r="H182" i="7"/>
  <c r="G182" i="7"/>
  <c r="F182" i="7"/>
  <c r="E182" i="7"/>
  <c r="D182" i="7"/>
  <c r="C182" i="7"/>
  <c r="V181" i="7"/>
  <c r="U181" i="7"/>
  <c r="T181" i="7"/>
  <c r="S181" i="7"/>
  <c r="R181" i="7"/>
  <c r="Q181" i="7"/>
  <c r="P181" i="7"/>
  <c r="O181" i="7"/>
  <c r="N181" i="7"/>
  <c r="M181" i="7"/>
  <c r="K181" i="7"/>
  <c r="J181" i="7"/>
  <c r="Z181" i="7"/>
  <c r="AA181" i="7" s="1"/>
  <c r="I181" i="7"/>
  <c r="H181" i="7"/>
  <c r="G181" i="7"/>
  <c r="F181" i="7"/>
  <c r="E181" i="7"/>
  <c r="D181" i="7"/>
  <c r="C181" i="7"/>
  <c r="V180" i="7"/>
  <c r="U180" i="7"/>
  <c r="T180" i="7"/>
  <c r="S180" i="7"/>
  <c r="R180" i="7"/>
  <c r="Q180" i="7"/>
  <c r="P180" i="7"/>
  <c r="O180" i="7"/>
  <c r="N180" i="7"/>
  <c r="M180" i="7"/>
  <c r="K180" i="7"/>
  <c r="J180" i="7"/>
  <c r="Z180" i="7"/>
  <c r="AA180" i="7" s="1"/>
  <c r="I180" i="7"/>
  <c r="H180" i="7"/>
  <c r="G180" i="7"/>
  <c r="F180" i="7"/>
  <c r="E180" i="7"/>
  <c r="D180" i="7"/>
  <c r="C180" i="7"/>
  <c r="V179" i="7"/>
  <c r="U179" i="7"/>
  <c r="T179" i="7"/>
  <c r="S179" i="7"/>
  <c r="R179" i="7"/>
  <c r="Q179" i="7"/>
  <c r="P179" i="7"/>
  <c r="O179" i="7"/>
  <c r="N179" i="7"/>
  <c r="M179" i="7"/>
  <c r="K179" i="7"/>
  <c r="J179" i="7"/>
  <c r="Z179" i="7"/>
  <c r="AA179" i="7" s="1"/>
  <c r="I179" i="7"/>
  <c r="H179" i="7"/>
  <c r="G179" i="7"/>
  <c r="F179" i="7"/>
  <c r="E179" i="7"/>
  <c r="D179" i="7"/>
  <c r="C179" i="7"/>
  <c r="V178" i="7"/>
  <c r="U178" i="7"/>
  <c r="T178" i="7"/>
  <c r="S178" i="7"/>
  <c r="R178" i="7"/>
  <c r="Q178" i="7"/>
  <c r="P178" i="7"/>
  <c r="O178" i="7"/>
  <c r="N178" i="7"/>
  <c r="M178" i="7"/>
  <c r="K178" i="7"/>
  <c r="J178" i="7"/>
  <c r="Z178" i="7"/>
  <c r="AA178" i="7" s="1"/>
  <c r="I178" i="7"/>
  <c r="H178" i="7"/>
  <c r="G178" i="7"/>
  <c r="F178" i="7"/>
  <c r="E178" i="7"/>
  <c r="D178" i="7"/>
  <c r="C178" i="7"/>
  <c r="V177" i="7"/>
  <c r="U177" i="7"/>
  <c r="T177" i="7"/>
  <c r="S177" i="7"/>
  <c r="R177" i="7"/>
  <c r="Q177" i="7"/>
  <c r="P177" i="7"/>
  <c r="O177" i="7"/>
  <c r="N177" i="7"/>
  <c r="M177" i="7"/>
  <c r="K177" i="7"/>
  <c r="J177" i="7"/>
  <c r="Z177" i="7"/>
  <c r="AA177" i="7" s="1"/>
  <c r="I177" i="7"/>
  <c r="H177" i="7"/>
  <c r="G177" i="7"/>
  <c r="F177" i="7"/>
  <c r="E177" i="7"/>
  <c r="D177" i="7"/>
  <c r="C177" i="7"/>
  <c r="V176" i="7"/>
  <c r="U176" i="7"/>
  <c r="T176" i="7"/>
  <c r="S176" i="7"/>
  <c r="R176" i="7"/>
  <c r="Q176" i="7"/>
  <c r="P176" i="7"/>
  <c r="O176" i="7"/>
  <c r="N176" i="7"/>
  <c r="M176" i="7"/>
  <c r="K176" i="7"/>
  <c r="J176" i="7"/>
  <c r="Z176" i="7"/>
  <c r="AA176" i="7" s="1"/>
  <c r="I176" i="7"/>
  <c r="H176" i="7"/>
  <c r="G176" i="7"/>
  <c r="F176" i="7"/>
  <c r="E176" i="7"/>
  <c r="D176" i="7"/>
  <c r="C176" i="7"/>
  <c r="V175" i="7"/>
  <c r="U175" i="7"/>
  <c r="T175" i="7"/>
  <c r="S175" i="7"/>
  <c r="R175" i="7"/>
  <c r="Q175" i="7"/>
  <c r="P175" i="7"/>
  <c r="O175" i="7"/>
  <c r="N175" i="7"/>
  <c r="M175" i="7"/>
  <c r="K175" i="7"/>
  <c r="J175" i="7"/>
  <c r="Z175" i="7"/>
  <c r="AA175" i="7" s="1"/>
  <c r="I175" i="7"/>
  <c r="H175" i="7"/>
  <c r="G175" i="7"/>
  <c r="F175" i="7"/>
  <c r="E175" i="7"/>
  <c r="D175" i="7"/>
  <c r="C175" i="7"/>
  <c r="V174" i="7"/>
  <c r="U174" i="7"/>
  <c r="T174" i="7"/>
  <c r="S174" i="7"/>
  <c r="R174" i="7"/>
  <c r="Q174" i="7"/>
  <c r="P174" i="7"/>
  <c r="O174" i="7"/>
  <c r="N174" i="7"/>
  <c r="M174" i="7"/>
  <c r="K174" i="7"/>
  <c r="J174" i="7"/>
  <c r="Z174" i="7"/>
  <c r="AA174" i="7" s="1"/>
  <c r="I174" i="7"/>
  <c r="H174" i="7"/>
  <c r="G174" i="7"/>
  <c r="F174" i="7"/>
  <c r="E174" i="7"/>
  <c r="D174" i="7"/>
  <c r="C174" i="7"/>
  <c r="V173" i="7"/>
  <c r="U173" i="7"/>
  <c r="T173" i="7"/>
  <c r="S173" i="7"/>
  <c r="R173" i="7"/>
  <c r="Q173" i="7"/>
  <c r="P173" i="7"/>
  <c r="O173" i="7"/>
  <c r="N173" i="7"/>
  <c r="M173" i="7"/>
  <c r="K173" i="7"/>
  <c r="J173" i="7"/>
  <c r="Z173" i="7"/>
  <c r="AA173" i="7" s="1"/>
  <c r="I173" i="7"/>
  <c r="H173" i="7"/>
  <c r="G173" i="7"/>
  <c r="F173" i="7"/>
  <c r="E173" i="7"/>
  <c r="D173" i="7"/>
  <c r="C173" i="7"/>
  <c r="V172" i="7"/>
  <c r="U172" i="7"/>
  <c r="T172" i="7"/>
  <c r="S172" i="7"/>
  <c r="R172" i="7"/>
  <c r="Q172" i="7"/>
  <c r="P172" i="7"/>
  <c r="O172" i="7"/>
  <c r="N172" i="7"/>
  <c r="M172" i="7"/>
  <c r="K172" i="7"/>
  <c r="J172" i="7"/>
  <c r="Z172" i="7"/>
  <c r="AA172" i="7" s="1"/>
  <c r="I172" i="7"/>
  <c r="H172" i="7"/>
  <c r="G172" i="7"/>
  <c r="F172" i="7"/>
  <c r="E172" i="7"/>
  <c r="D172" i="7"/>
  <c r="C172" i="7"/>
  <c r="V171" i="7"/>
  <c r="U171" i="7"/>
  <c r="T171" i="7"/>
  <c r="S171" i="7"/>
  <c r="R171" i="7"/>
  <c r="Q171" i="7"/>
  <c r="P171" i="7"/>
  <c r="O171" i="7"/>
  <c r="N171" i="7"/>
  <c r="M171" i="7"/>
  <c r="K171" i="7"/>
  <c r="J171" i="7"/>
  <c r="Z171" i="7"/>
  <c r="AA171" i="7" s="1"/>
  <c r="I171" i="7"/>
  <c r="H171" i="7"/>
  <c r="G171" i="7"/>
  <c r="F171" i="7"/>
  <c r="E171" i="7"/>
  <c r="D171" i="7"/>
  <c r="C171" i="7"/>
  <c r="V170" i="7"/>
  <c r="U170" i="7"/>
  <c r="T170" i="7"/>
  <c r="S170" i="7"/>
  <c r="R170" i="7"/>
  <c r="Q170" i="7"/>
  <c r="P170" i="7"/>
  <c r="O170" i="7"/>
  <c r="N170" i="7"/>
  <c r="M170" i="7"/>
  <c r="K170" i="7"/>
  <c r="J170" i="7"/>
  <c r="Z170" i="7"/>
  <c r="AA170" i="7" s="1"/>
  <c r="I170" i="7"/>
  <c r="H170" i="7"/>
  <c r="G170" i="7"/>
  <c r="F170" i="7"/>
  <c r="E170" i="7"/>
  <c r="D170" i="7"/>
  <c r="C170" i="7"/>
  <c r="V169" i="7"/>
  <c r="U169" i="7"/>
  <c r="T169" i="7"/>
  <c r="S169" i="7"/>
  <c r="R169" i="7"/>
  <c r="Q169" i="7"/>
  <c r="P169" i="7"/>
  <c r="O169" i="7"/>
  <c r="N169" i="7"/>
  <c r="M169" i="7"/>
  <c r="K169" i="7"/>
  <c r="J169" i="7"/>
  <c r="Z169" i="7"/>
  <c r="AA169" i="7" s="1"/>
  <c r="I169" i="7"/>
  <c r="H169" i="7"/>
  <c r="G169" i="7"/>
  <c r="F169" i="7"/>
  <c r="E169" i="7"/>
  <c r="D169" i="7"/>
  <c r="C169" i="7"/>
  <c r="V168" i="7"/>
  <c r="U168" i="7"/>
  <c r="T168" i="7"/>
  <c r="S168" i="7"/>
  <c r="R168" i="7"/>
  <c r="Q168" i="7"/>
  <c r="P168" i="7"/>
  <c r="O168" i="7"/>
  <c r="N168" i="7"/>
  <c r="M168" i="7"/>
  <c r="K168" i="7"/>
  <c r="J168" i="7"/>
  <c r="Z168" i="7"/>
  <c r="AA168" i="7" s="1"/>
  <c r="I168" i="7"/>
  <c r="H168" i="7"/>
  <c r="G168" i="7"/>
  <c r="F168" i="7"/>
  <c r="E168" i="7"/>
  <c r="D168" i="7"/>
  <c r="C168" i="7"/>
  <c r="V167" i="7"/>
  <c r="U167" i="7"/>
  <c r="T167" i="7"/>
  <c r="S167" i="7"/>
  <c r="R167" i="7"/>
  <c r="Q167" i="7"/>
  <c r="P167" i="7"/>
  <c r="O167" i="7"/>
  <c r="N167" i="7"/>
  <c r="M167" i="7"/>
  <c r="K167" i="7"/>
  <c r="J167" i="7"/>
  <c r="Z167" i="7"/>
  <c r="AA167" i="7" s="1"/>
  <c r="I167" i="7"/>
  <c r="H167" i="7"/>
  <c r="G167" i="7"/>
  <c r="F167" i="7"/>
  <c r="E167" i="7"/>
  <c r="D167" i="7"/>
  <c r="C167" i="7"/>
  <c r="V166" i="7"/>
  <c r="U166" i="7"/>
  <c r="T166" i="7"/>
  <c r="S166" i="7"/>
  <c r="R166" i="7"/>
  <c r="Q166" i="7"/>
  <c r="P166" i="7"/>
  <c r="O166" i="7"/>
  <c r="N166" i="7"/>
  <c r="M166" i="7"/>
  <c r="K166" i="7"/>
  <c r="J166" i="7"/>
  <c r="Z166" i="7"/>
  <c r="AA166" i="7" s="1"/>
  <c r="I166" i="7"/>
  <c r="H166" i="7"/>
  <c r="G166" i="7"/>
  <c r="F166" i="7"/>
  <c r="E166" i="7"/>
  <c r="D166" i="7"/>
  <c r="C166" i="7"/>
  <c r="V165" i="7"/>
  <c r="U165" i="7"/>
  <c r="T165" i="7"/>
  <c r="S165" i="7"/>
  <c r="R165" i="7"/>
  <c r="Q165" i="7"/>
  <c r="P165" i="7"/>
  <c r="O165" i="7"/>
  <c r="N165" i="7"/>
  <c r="M165" i="7"/>
  <c r="K165" i="7"/>
  <c r="J165" i="7"/>
  <c r="Z165" i="7"/>
  <c r="AA165" i="7" s="1"/>
  <c r="I165" i="7"/>
  <c r="H165" i="7"/>
  <c r="G165" i="7"/>
  <c r="F165" i="7"/>
  <c r="E165" i="7"/>
  <c r="D165" i="7"/>
  <c r="C165" i="7"/>
  <c r="V164" i="7"/>
  <c r="U164" i="7"/>
  <c r="T164" i="7"/>
  <c r="S164" i="7"/>
  <c r="R164" i="7"/>
  <c r="Q164" i="7"/>
  <c r="P164" i="7"/>
  <c r="O164" i="7"/>
  <c r="N164" i="7"/>
  <c r="M164" i="7"/>
  <c r="K164" i="7"/>
  <c r="J164" i="7"/>
  <c r="Z164" i="7"/>
  <c r="AA164" i="7" s="1"/>
  <c r="I164" i="7"/>
  <c r="H164" i="7"/>
  <c r="G164" i="7"/>
  <c r="F164" i="7"/>
  <c r="E164" i="7"/>
  <c r="D164" i="7"/>
  <c r="C164" i="7"/>
  <c r="V163" i="7"/>
  <c r="U163" i="7"/>
  <c r="T163" i="7"/>
  <c r="S163" i="7"/>
  <c r="R163" i="7"/>
  <c r="Q163" i="7"/>
  <c r="P163" i="7"/>
  <c r="O163" i="7"/>
  <c r="N163" i="7"/>
  <c r="M163" i="7"/>
  <c r="K163" i="7"/>
  <c r="J163" i="7"/>
  <c r="Z163" i="7"/>
  <c r="AA163" i="7" s="1"/>
  <c r="I163" i="7"/>
  <c r="H163" i="7"/>
  <c r="G163" i="7"/>
  <c r="F163" i="7"/>
  <c r="E163" i="7"/>
  <c r="D163" i="7"/>
  <c r="C163" i="7"/>
  <c r="V162" i="7"/>
  <c r="U162" i="7"/>
  <c r="T162" i="7"/>
  <c r="S162" i="7"/>
  <c r="R162" i="7"/>
  <c r="Q162" i="7"/>
  <c r="P162" i="7"/>
  <c r="O162" i="7"/>
  <c r="N162" i="7"/>
  <c r="M162" i="7"/>
  <c r="K162" i="7"/>
  <c r="J162" i="7"/>
  <c r="Z162" i="7"/>
  <c r="AA162" i="7" s="1"/>
  <c r="I162" i="7"/>
  <c r="H162" i="7"/>
  <c r="G162" i="7"/>
  <c r="F162" i="7"/>
  <c r="E162" i="7"/>
  <c r="D162" i="7"/>
  <c r="C162" i="7"/>
  <c r="V161" i="7"/>
  <c r="U161" i="7"/>
  <c r="T161" i="7"/>
  <c r="S161" i="7"/>
  <c r="R161" i="7"/>
  <c r="Q161" i="7"/>
  <c r="P161" i="7"/>
  <c r="O161" i="7"/>
  <c r="N161" i="7"/>
  <c r="M161" i="7"/>
  <c r="K161" i="7"/>
  <c r="J161" i="7"/>
  <c r="Z161" i="7"/>
  <c r="I161" i="7"/>
  <c r="H161" i="7"/>
  <c r="G161" i="7"/>
  <c r="F161" i="7"/>
  <c r="E161" i="7"/>
  <c r="D161" i="7"/>
  <c r="C161" i="7"/>
  <c r="V160" i="7"/>
  <c r="U160" i="7"/>
  <c r="T160" i="7"/>
  <c r="S160" i="7"/>
  <c r="R160" i="7"/>
  <c r="Q160" i="7"/>
  <c r="P160" i="7"/>
  <c r="O160" i="7"/>
  <c r="N160" i="7"/>
  <c r="M160" i="7"/>
  <c r="K160" i="7"/>
  <c r="J160" i="7"/>
  <c r="Z160" i="7"/>
  <c r="AA160" i="7" s="1"/>
  <c r="I160" i="7"/>
  <c r="H160" i="7"/>
  <c r="G160" i="7"/>
  <c r="F160" i="7"/>
  <c r="E160" i="7"/>
  <c r="D160" i="7"/>
  <c r="C160" i="7"/>
  <c r="V159" i="7"/>
  <c r="U159" i="7"/>
  <c r="T159" i="7"/>
  <c r="S159" i="7"/>
  <c r="R159" i="7"/>
  <c r="Q159" i="7"/>
  <c r="P159" i="7"/>
  <c r="O159" i="7"/>
  <c r="N159" i="7"/>
  <c r="M159" i="7"/>
  <c r="K159" i="7"/>
  <c r="J159" i="7"/>
  <c r="Z159" i="7"/>
  <c r="AA159" i="7" s="1"/>
  <c r="I159" i="7"/>
  <c r="H159" i="7"/>
  <c r="G159" i="7"/>
  <c r="F159" i="7"/>
  <c r="E159" i="7"/>
  <c r="D159" i="7"/>
  <c r="C159" i="7"/>
  <c r="V158" i="7"/>
  <c r="U158" i="7"/>
  <c r="T158" i="7"/>
  <c r="S158" i="7"/>
  <c r="R158" i="7"/>
  <c r="Q158" i="7"/>
  <c r="P158" i="7"/>
  <c r="O158" i="7"/>
  <c r="N158" i="7"/>
  <c r="M158" i="7"/>
  <c r="K158" i="7"/>
  <c r="J158" i="7"/>
  <c r="Z158" i="7"/>
  <c r="AA158" i="7" s="1"/>
  <c r="I158" i="7"/>
  <c r="H158" i="7"/>
  <c r="G158" i="7"/>
  <c r="F158" i="7"/>
  <c r="E158" i="7"/>
  <c r="D158" i="7"/>
  <c r="C158" i="7"/>
  <c r="V157" i="7"/>
  <c r="U157" i="7"/>
  <c r="T157" i="7"/>
  <c r="S157" i="7"/>
  <c r="R157" i="7"/>
  <c r="Q157" i="7"/>
  <c r="P157" i="7"/>
  <c r="O157" i="7"/>
  <c r="N157" i="7"/>
  <c r="M157" i="7"/>
  <c r="K157" i="7"/>
  <c r="J157" i="7"/>
  <c r="Z157" i="7"/>
  <c r="AA157" i="7" s="1"/>
  <c r="I157" i="7"/>
  <c r="H157" i="7"/>
  <c r="G157" i="7"/>
  <c r="F157" i="7"/>
  <c r="E157" i="7"/>
  <c r="D157" i="7"/>
  <c r="C157" i="7"/>
  <c r="V156" i="7"/>
  <c r="U156" i="7"/>
  <c r="T156" i="7"/>
  <c r="S156" i="7"/>
  <c r="R156" i="7"/>
  <c r="Q156" i="7"/>
  <c r="P156" i="7"/>
  <c r="O156" i="7"/>
  <c r="N156" i="7"/>
  <c r="M156" i="7"/>
  <c r="K156" i="7"/>
  <c r="J156" i="7"/>
  <c r="Z156" i="7"/>
  <c r="AA156" i="7" s="1"/>
  <c r="I156" i="7"/>
  <c r="H156" i="7"/>
  <c r="G156" i="7"/>
  <c r="F156" i="7"/>
  <c r="E156" i="7"/>
  <c r="D156" i="7"/>
  <c r="C156" i="7"/>
  <c r="V155" i="7"/>
  <c r="U155" i="7"/>
  <c r="T155" i="7"/>
  <c r="S155" i="7"/>
  <c r="R155" i="7"/>
  <c r="Q155" i="7"/>
  <c r="P155" i="7"/>
  <c r="O155" i="7"/>
  <c r="N155" i="7"/>
  <c r="M155" i="7"/>
  <c r="K155" i="7"/>
  <c r="J155" i="7"/>
  <c r="Z155" i="7"/>
  <c r="AA155" i="7" s="1"/>
  <c r="I155" i="7"/>
  <c r="H155" i="7"/>
  <c r="G155" i="7"/>
  <c r="F155" i="7"/>
  <c r="E155" i="7"/>
  <c r="D155" i="7"/>
  <c r="C155" i="7"/>
  <c r="V154" i="7"/>
  <c r="U154" i="7"/>
  <c r="T154" i="7"/>
  <c r="S154" i="7"/>
  <c r="R154" i="7"/>
  <c r="Q154" i="7"/>
  <c r="P154" i="7"/>
  <c r="O154" i="7"/>
  <c r="N154" i="7"/>
  <c r="M154" i="7"/>
  <c r="K154" i="7"/>
  <c r="J154" i="7"/>
  <c r="Z154" i="7"/>
  <c r="AA154" i="7" s="1"/>
  <c r="I154" i="7"/>
  <c r="H154" i="7"/>
  <c r="G154" i="7"/>
  <c r="F154" i="7"/>
  <c r="E154" i="7"/>
  <c r="D154" i="7"/>
  <c r="C154" i="7"/>
  <c r="V153" i="7"/>
  <c r="U153" i="7"/>
  <c r="T153" i="7"/>
  <c r="S153" i="7"/>
  <c r="R153" i="7"/>
  <c r="Q153" i="7"/>
  <c r="P153" i="7"/>
  <c r="O153" i="7"/>
  <c r="N153" i="7"/>
  <c r="M153" i="7"/>
  <c r="K153" i="7"/>
  <c r="J153" i="7"/>
  <c r="Z153" i="7"/>
  <c r="AA153" i="7" s="1"/>
  <c r="I153" i="7"/>
  <c r="H153" i="7"/>
  <c r="G153" i="7"/>
  <c r="F153" i="7"/>
  <c r="E153" i="7"/>
  <c r="D153" i="7"/>
  <c r="C153" i="7"/>
  <c r="V152" i="7"/>
  <c r="U152" i="7"/>
  <c r="T152" i="7"/>
  <c r="S152" i="7"/>
  <c r="R152" i="7"/>
  <c r="Q152" i="7"/>
  <c r="P152" i="7"/>
  <c r="O152" i="7"/>
  <c r="N152" i="7"/>
  <c r="M152" i="7"/>
  <c r="K152" i="7"/>
  <c r="J152" i="7"/>
  <c r="Z152" i="7"/>
  <c r="AA152" i="7" s="1"/>
  <c r="I152" i="7"/>
  <c r="H152" i="7"/>
  <c r="G152" i="7"/>
  <c r="F152" i="7"/>
  <c r="E152" i="7"/>
  <c r="D152" i="7"/>
  <c r="C152" i="7"/>
  <c r="V151" i="7"/>
  <c r="U151" i="7"/>
  <c r="T151" i="7"/>
  <c r="S151" i="7"/>
  <c r="R151" i="7"/>
  <c r="Q151" i="7"/>
  <c r="P151" i="7"/>
  <c r="O151" i="7"/>
  <c r="N151" i="7"/>
  <c r="M151" i="7"/>
  <c r="K151" i="7"/>
  <c r="J151" i="7"/>
  <c r="Z151" i="7"/>
  <c r="AA151" i="7" s="1"/>
  <c r="I151" i="7"/>
  <c r="H151" i="7"/>
  <c r="G151" i="7"/>
  <c r="F151" i="7"/>
  <c r="E151" i="7"/>
  <c r="D151" i="7"/>
  <c r="C151" i="7"/>
  <c r="V150" i="7"/>
  <c r="U150" i="7"/>
  <c r="T150" i="7"/>
  <c r="S150" i="7"/>
  <c r="R150" i="7"/>
  <c r="Q150" i="7"/>
  <c r="P150" i="7"/>
  <c r="O150" i="7"/>
  <c r="N150" i="7"/>
  <c r="M150" i="7"/>
  <c r="K150" i="7"/>
  <c r="J150" i="7"/>
  <c r="Z150" i="7"/>
  <c r="AA150" i="7" s="1"/>
  <c r="I150" i="7"/>
  <c r="H150" i="7"/>
  <c r="G150" i="7"/>
  <c r="F150" i="7"/>
  <c r="E150" i="7"/>
  <c r="D150" i="7"/>
  <c r="C150" i="7"/>
  <c r="V149" i="7"/>
  <c r="U149" i="7"/>
  <c r="T149" i="7"/>
  <c r="S149" i="7"/>
  <c r="R149" i="7"/>
  <c r="Q149" i="7"/>
  <c r="P149" i="7"/>
  <c r="O149" i="7"/>
  <c r="N149" i="7"/>
  <c r="M149" i="7"/>
  <c r="K149" i="7"/>
  <c r="J149" i="7"/>
  <c r="Z149" i="7"/>
  <c r="AA149" i="7" s="1"/>
  <c r="I149" i="7"/>
  <c r="H149" i="7"/>
  <c r="G149" i="7"/>
  <c r="F149" i="7"/>
  <c r="E149" i="7"/>
  <c r="D149" i="7"/>
  <c r="C149" i="7"/>
  <c r="V148" i="7"/>
  <c r="U148" i="7"/>
  <c r="T148" i="7"/>
  <c r="S148" i="7"/>
  <c r="R148" i="7"/>
  <c r="Q148" i="7"/>
  <c r="P148" i="7"/>
  <c r="O148" i="7"/>
  <c r="N148" i="7"/>
  <c r="M148" i="7"/>
  <c r="K148" i="7"/>
  <c r="J148" i="7"/>
  <c r="Z148" i="7"/>
  <c r="AA148" i="7" s="1"/>
  <c r="I148" i="7"/>
  <c r="H148" i="7"/>
  <c r="G148" i="7"/>
  <c r="F148" i="7"/>
  <c r="E148" i="7"/>
  <c r="D148" i="7"/>
  <c r="C148" i="7"/>
  <c r="V147" i="7"/>
  <c r="U147" i="7"/>
  <c r="T147" i="7"/>
  <c r="S147" i="7"/>
  <c r="R147" i="7"/>
  <c r="Q147" i="7"/>
  <c r="P147" i="7"/>
  <c r="O147" i="7"/>
  <c r="N147" i="7"/>
  <c r="M147" i="7"/>
  <c r="K147" i="7"/>
  <c r="J147" i="7"/>
  <c r="Z147" i="7"/>
  <c r="AA147" i="7" s="1"/>
  <c r="I147" i="7"/>
  <c r="H147" i="7"/>
  <c r="G147" i="7"/>
  <c r="F147" i="7"/>
  <c r="E147" i="7"/>
  <c r="D147" i="7"/>
  <c r="C147" i="7"/>
  <c r="V146" i="7"/>
  <c r="U146" i="7"/>
  <c r="T146" i="7"/>
  <c r="S146" i="7"/>
  <c r="R146" i="7"/>
  <c r="Q146" i="7"/>
  <c r="P146" i="7"/>
  <c r="O146" i="7"/>
  <c r="N146" i="7"/>
  <c r="M146" i="7"/>
  <c r="K146" i="7"/>
  <c r="J146" i="7"/>
  <c r="Z146" i="7"/>
  <c r="AA146" i="7" s="1"/>
  <c r="I146" i="7"/>
  <c r="H146" i="7"/>
  <c r="G146" i="7"/>
  <c r="F146" i="7"/>
  <c r="E146" i="7"/>
  <c r="D146" i="7"/>
  <c r="C146" i="7"/>
  <c r="V145" i="7"/>
  <c r="U145" i="7"/>
  <c r="T145" i="7"/>
  <c r="S145" i="7"/>
  <c r="R145" i="7"/>
  <c r="Q145" i="7"/>
  <c r="P145" i="7"/>
  <c r="O145" i="7"/>
  <c r="N145" i="7"/>
  <c r="M145" i="7"/>
  <c r="K145" i="7"/>
  <c r="J145" i="7"/>
  <c r="Z145" i="7"/>
  <c r="AA145" i="7" s="1"/>
  <c r="I145" i="7"/>
  <c r="H145" i="7"/>
  <c r="G145" i="7"/>
  <c r="F145" i="7"/>
  <c r="E145" i="7"/>
  <c r="D145" i="7"/>
  <c r="C145" i="7"/>
  <c r="V144" i="7"/>
  <c r="U144" i="7"/>
  <c r="T144" i="7"/>
  <c r="S144" i="7"/>
  <c r="R144" i="7"/>
  <c r="Q144" i="7"/>
  <c r="P144" i="7"/>
  <c r="O144" i="7"/>
  <c r="N144" i="7"/>
  <c r="M144" i="7"/>
  <c r="K144" i="7"/>
  <c r="J144" i="7"/>
  <c r="Z144" i="7"/>
  <c r="AA144" i="7" s="1"/>
  <c r="I144" i="7"/>
  <c r="H144" i="7"/>
  <c r="G144" i="7"/>
  <c r="F144" i="7"/>
  <c r="E144" i="7"/>
  <c r="D144" i="7"/>
  <c r="C144" i="7"/>
  <c r="V143" i="7"/>
  <c r="U143" i="7"/>
  <c r="T143" i="7"/>
  <c r="S143" i="7"/>
  <c r="R143" i="7"/>
  <c r="Q143" i="7"/>
  <c r="P143" i="7"/>
  <c r="O143" i="7"/>
  <c r="N143" i="7"/>
  <c r="M143" i="7"/>
  <c r="K143" i="7"/>
  <c r="J143" i="7"/>
  <c r="Z143" i="7"/>
  <c r="AA143" i="7" s="1"/>
  <c r="I143" i="7"/>
  <c r="H143" i="7"/>
  <c r="G143" i="7"/>
  <c r="F143" i="7"/>
  <c r="E143" i="7"/>
  <c r="D143" i="7"/>
  <c r="C143" i="7"/>
  <c r="V142" i="7"/>
  <c r="U142" i="7"/>
  <c r="T142" i="7"/>
  <c r="S142" i="7"/>
  <c r="R142" i="7"/>
  <c r="Q142" i="7"/>
  <c r="P142" i="7"/>
  <c r="O142" i="7"/>
  <c r="N142" i="7"/>
  <c r="M142" i="7"/>
  <c r="K142" i="7"/>
  <c r="J142" i="7"/>
  <c r="Z142" i="7"/>
  <c r="I142" i="7"/>
  <c r="H142" i="7"/>
  <c r="G142" i="7"/>
  <c r="F142" i="7"/>
  <c r="E142" i="7"/>
  <c r="D142" i="7"/>
  <c r="C142" i="7"/>
  <c r="V141" i="7"/>
  <c r="U141" i="7"/>
  <c r="T141" i="7"/>
  <c r="S141" i="7"/>
  <c r="R141" i="7"/>
  <c r="Q141" i="7"/>
  <c r="P141" i="7"/>
  <c r="O141" i="7"/>
  <c r="N141" i="7"/>
  <c r="M141" i="7"/>
  <c r="K141" i="7"/>
  <c r="J141" i="7"/>
  <c r="Z141" i="7"/>
  <c r="AA141" i="7" s="1"/>
  <c r="I141" i="7"/>
  <c r="H141" i="7"/>
  <c r="G141" i="7"/>
  <c r="F141" i="7"/>
  <c r="E141" i="7"/>
  <c r="D141" i="7"/>
  <c r="C141" i="7"/>
  <c r="V140" i="7"/>
  <c r="U140" i="7"/>
  <c r="T140" i="7"/>
  <c r="S140" i="7"/>
  <c r="R140" i="7"/>
  <c r="Q140" i="7"/>
  <c r="P140" i="7"/>
  <c r="O140" i="7"/>
  <c r="N140" i="7"/>
  <c r="M140" i="7"/>
  <c r="K140" i="7"/>
  <c r="J140" i="7"/>
  <c r="Z140" i="7"/>
  <c r="AA140" i="7" s="1"/>
  <c r="I140" i="7"/>
  <c r="H140" i="7"/>
  <c r="G140" i="7"/>
  <c r="F140" i="7"/>
  <c r="E140" i="7"/>
  <c r="D140" i="7"/>
  <c r="C140" i="7"/>
  <c r="V139" i="7"/>
  <c r="U139" i="7"/>
  <c r="T139" i="7"/>
  <c r="S139" i="7"/>
  <c r="R139" i="7"/>
  <c r="Q139" i="7"/>
  <c r="P139" i="7"/>
  <c r="O139" i="7"/>
  <c r="N139" i="7"/>
  <c r="M139" i="7"/>
  <c r="K139" i="7"/>
  <c r="J139" i="7"/>
  <c r="Z139" i="7"/>
  <c r="AA139" i="7" s="1"/>
  <c r="I139" i="7"/>
  <c r="H139" i="7"/>
  <c r="G139" i="7"/>
  <c r="F139" i="7"/>
  <c r="E139" i="7"/>
  <c r="D139" i="7"/>
  <c r="C139" i="7"/>
  <c r="V138" i="7"/>
  <c r="U138" i="7"/>
  <c r="T138" i="7"/>
  <c r="S138" i="7"/>
  <c r="R138" i="7"/>
  <c r="Q138" i="7"/>
  <c r="P138" i="7"/>
  <c r="O138" i="7"/>
  <c r="N138" i="7"/>
  <c r="M138" i="7"/>
  <c r="K138" i="7"/>
  <c r="J138" i="7"/>
  <c r="Z138" i="7"/>
  <c r="AA138" i="7" s="1"/>
  <c r="I138" i="7"/>
  <c r="H138" i="7"/>
  <c r="G138" i="7"/>
  <c r="F138" i="7"/>
  <c r="E138" i="7"/>
  <c r="D138" i="7"/>
  <c r="C138" i="7"/>
  <c r="V137" i="7"/>
  <c r="U137" i="7"/>
  <c r="T137" i="7"/>
  <c r="S137" i="7"/>
  <c r="R137" i="7"/>
  <c r="Q137" i="7"/>
  <c r="P137" i="7"/>
  <c r="O137" i="7"/>
  <c r="N137" i="7"/>
  <c r="M137" i="7"/>
  <c r="K137" i="7"/>
  <c r="J137" i="7"/>
  <c r="Z137" i="7"/>
  <c r="I137" i="7"/>
  <c r="H137" i="7"/>
  <c r="G137" i="7"/>
  <c r="F137" i="7"/>
  <c r="E137" i="7"/>
  <c r="D137" i="7"/>
  <c r="C137" i="7"/>
  <c r="V136" i="7"/>
  <c r="U136" i="7"/>
  <c r="T136" i="7"/>
  <c r="S136" i="7"/>
  <c r="R136" i="7"/>
  <c r="Q136" i="7"/>
  <c r="P136" i="7"/>
  <c r="O136" i="7"/>
  <c r="N136" i="7"/>
  <c r="M136" i="7"/>
  <c r="K136" i="7"/>
  <c r="J136" i="7"/>
  <c r="Z136" i="7"/>
  <c r="AA136" i="7" s="1"/>
  <c r="I136" i="7"/>
  <c r="H136" i="7"/>
  <c r="G136" i="7"/>
  <c r="F136" i="7"/>
  <c r="E136" i="7"/>
  <c r="D136" i="7"/>
  <c r="C136" i="7"/>
  <c r="V135" i="7"/>
  <c r="U135" i="7"/>
  <c r="T135" i="7"/>
  <c r="S135" i="7"/>
  <c r="R135" i="7"/>
  <c r="Q135" i="7"/>
  <c r="P135" i="7"/>
  <c r="O135" i="7"/>
  <c r="N135" i="7"/>
  <c r="M135" i="7"/>
  <c r="K135" i="7"/>
  <c r="J135" i="7"/>
  <c r="Z135" i="7"/>
  <c r="AA135" i="7" s="1"/>
  <c r="I135" i="7"/>
  <c r="H135" i="7"/>
  <c r="G135" i="7"/>
  <c r="F135" i="7"/>
  <c r="E135" i="7"/>
  <c r="D135" i="7"/>
  <c r="C135" i="7"/>
  <c r="V134" i="7"/>
  <c r="U134" i="7"/>
  <c r="T134" i="7"/>
  <c r="S134" i="7"/>
  <c r="R134" i="7"/>
  <c r="Q134" i="7"/>
  <c r="P134" i="7"/>
  <c r="O134" i="7"/>
  <c r="N134" i="7"/>
  <c r="M134" i="7"/>
  <c r="K134" i="7"/>
  <c r="J134" i="7"/>
  <c r="Z134" i="7"/>
  <c r="AA134" i="7" s="1"/>
  <c r="I134" i="7"/>
  <c r="H134" i="7"/>
  <c r="G134" i="7"/>
  <c r="F134" i="7"/>
  <c r="E134" i="7"/>
  <c r="D134" i="7"/>
  <c r="C134" i="7"/>
  <c r="V133" i="7"/>
  <c r="U133" i="7"/>
  <c r="T133" i="7"/>
  <c r="S133" i="7"/>
  <c r="R133" i="7"/>
  <c r="Q133" i="7"/>
  <c r="P133" i="7"/>
  <c r="O133" i="7"/>
  <c r="N133" i="7"/>
  <c r="M133" i="7"/>
  <c r="K133" i="7"/>
  <c r="J133" i="7"/>
  <c r="Z133" i="7"/>
  <c r="AA133" i="7" s="1"/>
  <c r="I133" i="7"/>
  <c r="H133" i="7"/>
  <c r="G133" i="7"/>
  <c r="F133" i="7"/>
  <c r="E133" i="7"/>
  <c r="D133" i="7"/>
  <c r="C133" i="7"/>
  <c r="V132" i="7"/>
  <c r="U132" i="7"/>
  <c r="T132" i="7"/>
  <c r="S132" i="7"/>
  <c r="R132" i="7"/>
  <c r="Q132" i="7"/>
  <c r="P132" i="7"/>
  <c r="O132" i="7"/>
  <c r="N132" i="7"/>
  <c r="M132" i="7"/>
  <c r="K132" i="7"/>
  <c r="J132" i="7"/>
  <c r="Z132" i="7"/>
  <c r="AA132" i="7" s="1"/>
  <c r="I132" i="7"/>
  <c r="H132" i="7"/>
  <c r="G132" i="7"/>
  <c r="F132" i="7"/>
  <c r="E132" i="7"/>
  <c r="D132" i="7"/>
  <c r="C132" i="7"/>
  <c r="V131" i="7"/>
  <c r="U131" i="7"/>
  <c r="T131" i="7"/>
  <c r="S131" i="7"/>
  <c r="R131" i="7"/>
  <c r="Q131" i="7"/>
  <c r="P131" i="7"/>
  <c r="O131" i="7"/>
  <c r="N131" i="7"/>
  <c r="M131" i="7"/>
  <c r="K131" i="7"/>
  <c r="J131" i="7"/>
  <c r="Z131" i="7"/>
  <c r="AA131" i="7" s="1"/>
  <c r="I131" i="7"/>
  <c r="H131" i="7"/>
  <c r="G131" i="7"/>
  <c r="F131" i="7"/>
  <c r="E131" i="7"/>
  <c r="D131" i="7"/>
  <c r="C131" i="7"/>
  <c r="V130" i="7"/>
  <c r="U130" i="7"/>
  <c r="T130" i="7"/>
  <c r="S130" i="7"/>
  <c r="R130" i="7"/>
  <c r="Q130" i="7"/>
  <c r="P130" i="7"/>
  <c r="O130" i="7"/>
  <c r="N130" i="7"/>
  <c r="M130" i="7"/>
  <c r="K130" i="7"/>
  <c r="J130" i="7"/>
  <c r="Z130" i="7"/>
  <c r="AA130" i="7" s="1"/>
  <c r="I130" i="7"/>
  <c r="H130" i="7"/>
  <c r="G130" i="7"/>
  <c r="F130" i="7"/>
  <c r="E130" i="7"/>
  <c r="D130" i="7"/>
  <c r="C130" i="7"/>
  <c r="V129" i="7"/>
  <c r="U129" i="7"/>
  <c r="T129" i="7"/>
  <c r="S129" i="7"/>
  <c r="R129" i="7"/>
  <c r="Q129" i="7"/>
  <c r="P129" i="7"/>
  <c r="O129" i="7"/>
  <c r="N129" i="7"/>
  <c r="M129" i="7"/>
  <c r="K129" i="7"/>
  <c r="J129" i="7"/>
  <c r="Z129" i="7"/>
  <c r="AA129" i="7" s="1"/>
  <c r="I129" i="7"/>
  <c r="H129" i="7"/>
  <c r="G129" i="7"/>
  <c r="F129" i="7"/>
  <c r="E129" i="7"/>
  <c r="D129" i="7"/>
  <c r="C129" i="7"/>
  <c r="V128" i="7"/>
  <c r="U128" i="7"/>
  <c r="T128" i="7"/>
  <c r="S128" i="7"/>
  <c r="R128" i="7"/>
  <c r="Q128" i="7"/>
  <c r="P128" i="7"/>
  <c r="O128" i="7"/>
  <c r="N128" i="7"/>
  <c r="M128" i="7"/>
  <c r="K128" i="7"/>
  <c r="J128" i="7"/>
  <c r="Z128" i="7"/>
  <c r="AA128" i="7" s="1"/>
  <c r="I128" i="7"/>
  <c r="H128" i="7"/>
  <c r="G128" i="7"/>
  <c r="F128" i="7"/>
  <c r="E128" i="7"/>
  <c r="D128" i="7"/>
  <c r="C128" i="7"/>
  <c r="V127" i="7"/>
  <c r="U127" i="7"/>
  <c r="T127" i="7"/>
  <c r="S127" i="7"/>
  <c r="R127" i="7"/>
  <c r="Q127" i="7"/>
  <c r="P127" i="7"/>
  <c r="O127" i="7"/>
  <c r="N127" i="7"/>
  <c r="M127" i="7"/>
  <c r="K127" i="7"/>
  <c r="J127" i="7"/>
  <c r="Z127" i="7"/>
  <c r="AA127" i="7" s="1"/>
  <c r="I127" i="7"/>
  <c r="H127" i="7"/>
  <c r="G127" i="7"/>
  <c r="F127" i="7"/>
  <c r="E127" i="7"/>
  <c r="D127" i="7"/>
  <c r="C127" i="7"/>
  <c r="V126" i="7"/>
  <c r="U126" i="7"/>
  <c r="T126" i="7"/>
  <c r="S126" i="7"/>
  <c r="R126" i="7"/>
  <c r="Q126" i="7"/>
  <c r="P126" i="7"/>
  <c r="O126" i="7"/>
  <c r="N126" i="7"/>
  <c r="M126" i="7"/>
  <c r="K126" i="7"/>
  <c r="J126" i="7"/>
  <c r="Z126" i="7"/>
  <c r="AA126" i="7" s="1"/>
  <c r="I126" i="7"/>
  <c r="H126" i="7"/>
  <c r="G126" i="7"/>
  <c r="F126" i="7"/>
  <c r="E126" i="7"/>
  <c r="D126" i="7"/>
  <c r="C126" i="7"/>
  <c r="V125" i="7"/>
  <c r="U125" i="7"/>
  <c r="T125" i="7"/>
  <c r="S125" i="7"/>
  <c r="R125" i="7"/>
  <c r="Q125" i="7"/>
  <c r="P125" i="7"/>
  <c r="O125" i="7"/>
  <c r="N125" i="7"/>
  <c r="M125" i="7"/>
  <c r="K125" i="7"/>
  <c r="J125" i="7"/>
  <c r="Z125" i="7"/>
  <c r="AA125" i="7" s="1"/>
  <c r="I125" i="7"/>
  <c r="H125" i="7"/>
  <c r="G125" i="7"/>
  <c r="F125" i="7"/>
  <c r="E125" i="7"/>
  <c r="D125" i="7"/>
  <c r="C125" i="7"/>
  <c r="V124" i="7"/>
  <c r="U124" i="7"/>
  <c r="T124" i="7"/>
  <c r="S124" i="7"/>
  <c r="R124" i="7"/>
  <c r="Q124" i="7"/>
  <c r="P124" i="7"/>
  <c r="O124" i="7"/>
  <c r="N124" i="7"/>
  <c r="M124" i="7"/>
  <c r="K124" i="7"/>
  <c r="J124" i="7"/>
  <c r="Z124" i="7"/>
  <c r="AA124" i="7" s="1"/>
  <c r="I124" i="7"/>
  <c r="H124" i="7"/>
  <c r="G124" i="7"/>
  <c r="F124" i="7"/>
  <c r="E124" i="7"/>
  <c r="D124" i="7"/>
  <c r="C124" i="7"/>
  <c r="V123" i="7"/>
  <c r="U123" i="7"/>
  <c r="T123" i="7"/>
  <c r="S123" i="7"/>
  <c r="R123" i="7"/>
  <c r="Q123" i="7"/>
  <c r="P123" i="7"/>
  <c r="O123" i="7"/>
  <c r="N123" i="7"/>
  <c r="M123" i="7"/>
  <c r="K123" i="7"/>
  <c r="J123" i="7"/>
  <c r="Z123" i="7"/>
  <c r="AA123" i="7" s="1"/>
  <c r="I123" i="7"/>
  <c r="H123" i="7"/>
  <c r="G123" i="7"/>
  <c r="F123" i="7"/>
  <c r="E123" i="7"/>
  <c r="D123" i="7"/>
  <c r="C123" i="7"/>
  <c r="V122" i="7"/>
  <c r="U122" i="7"/>
  <c r="T122" i="7"/>
  <c r="S122" i="7"/>
  <c r="R122" i="7"/>
  <c r="Q122" i="7"/>
  <c r="P122" i="7"/>
  <c r="O122" i="7"/>
  <c r="N122" i="7"/>
  <c r="M122" i="7"/>
  <c r="K122" i="7"/>
  <c r="J122" i="7"/>
  <c r="Z122" i="7"/>
  <c r="AA122" i="7" s="1"/>
  <c r="I122" i="7"/>
  <c r="H122" i="7"/>
  <c r="G122" i="7"/>
  <c r="F122" i="7"/>
  <c r="E122" i="7"/>
  <c r="D122" i="7"/>
  <c r="C122" i="7"/>
  <c r="V121" i="7"/>
  <c r="U121" i="7"/>
  <c r="T121" i="7"/>
  <c r="S121" i="7"/>
  <c r="R121" i="7"/>
  <c r="Q121" i="7"/>
  <c r="P121" i="7"/>
  <c r="O121" i="7"/>
  <c r="N121" i="7"/>
  <c r="M121" i="7"/>
  <c r="K121" i="7"/>
  <c r="J121" i="7"/>
  <c r="Z121" i="7"/>
  <c r="AA121" i="7" s="1"/>
  <c r="I121" i="7"/>
  <c r="H121" i="7"/>
  <c r="G121" i="7"/>
  <c r="F121" i="7"/>
  <c r="E121" i="7"/>
  <c r="D121" i="7"/>
  <c r="C121" i="7"/>
  <c r="V120" i="7"/>
  <c r="U120" i="7"/>
  <c r="T120" i="7"/>
  <c r="S120" i="7"/>
  <c r="R120" i="7"/>
  <c r="Q120" i="7"/>
  <c r="P120" i="7"/>
  <c r="O120" i="7"/>
  <c r="N120" i="7"/>
  <c r="M120" i="7"/>
  <c r="K120" i="7"/>
  <c r="J120" i="7"/>
  <c r="Z120" i="7"/>
  <c r="AA120" i="7" s="1"/>
  <c r="I120" i="7"/>
  <c r="H120" i="7"/>
  <c r="G120" i="7"/>
  <c r="F120" i="7"/>
  <c r="E120" i="7"/>
  <c r="D120" i="7"/>
  <c r="C120" i="7"/>
  <c r="V119" i="7"/>
  <c r="U119" i="7"/>
  <c r="T119" i="7"/>
  <c r="S119" i="7"/>
  <c r="R119" i="7"/>
  <c r="Q119" i="7"/>
  <c r="P119" i="7"/>
  <c r="O119" i="7"/>
  <c r="N119" i="7"/>
  <c r="M119" i="7"/>
  <c r="K119" i="7"/>
  <c r="J119" i="7"/>
  <c r="Z119" i="7"/>
  <c r="AA119" i="7" s="1"/>
  <c r="I119" i="7"/>
  <c r="H119" i="7"/>
  <c r="G119" i="7"/>
  <c r="F119" i="7"/>
  <c r="E119" i="7"/>
  <c r="D119" i="7"/>
  <c r="C119" i="7"/>
  <c r="V118" i="7"/>
  <c r="U118" i="7"/>
  <c r="T118" i="7"/>
  <c r="S118" i="7"/>
  <c r="R118" i="7"/>
  <c r="Q118" i="7"/>
  <c r="P118" i="7"/>
  <c r="O118" i="7"/>
  <c r="N118" i="7"/>
  <c r="M118" i="7"/>
  <c r="K118" i="7"/>
  <c r="J118" i="7"/>
  <c r="Z118" i="7"/>
  <c r="AA118" i="7" s="1"/>
  <c r="I118" i="7"/>
  <c r="H118" i="7"/>
  <c r="G118" i="7"/>
  <c r="F118" i="7"/>
  <c r="E118" i="7"/>
  <c r="D118" i="7"/>
  <c r="C118" i="7"/>
  <c r="V117" i="7"/>
  <c r="U117" i="7"/>
  <c r="T117" i="7"/>
  <c r="S117" i="7"/>
  <c r="R117" i="7"/>
  <c r="Q117" i="7"/>
  <c r="P117" i="7"/>
  <c r="O117" i="7"/>
  <c r="N117" i="7"/>
  <c r="M117" i="7"/>
  <c r="K117" i="7"/>
  <c r="J117" i="7"/>
  <c r="Z117" i="7"/>
  <c r="AA117" i="7" s="1"/>
  <c r="I117" i="7"/>
  <c r="H117" i="7"/>
  <c r="G117" i="7"/>
  <c r="F117" i="7"/>
  <c r="E117" i="7"/>
  <c r="D117" i="7"/>
  <c r="C117" i="7"/>
  <c r="V116" i="7"/>
  <c r="U116" i="7"/>
  <c r="T116" i="7"/>
  <c r="S116" i="7"/>
  <c r="R116" i="7"/>
  <c r="Q116" i="7"/>
  <c r="P116" i="7"/>
  <c r="O116" i="7"/>
  <c r="N116" i="7"/>
  <c r="M116" i="7"/>
  <c r="K116" i="7"/>
  <c r="J116" i="7"/>
  <c r="Z116" i="7"/>
  <c r="AA116" i="7" s="1"/>
  <c r="I116" i="7"/>
  <c r="H116" i="7"/>
  <c r="G116" i="7"/>
  <c r="F116" i="7"/>
  <c r="E116" i="7"/>
  <c r="D116" i="7"/>
  <c r="C116" i="7"/>
  <c r="V115" i="7"/>
  <c r="U115" i="7"/>
  <c r="T115" i="7"/>
  <c r="S115" i="7"/>
  <c r="R115" i="7"/>
  <c r="Q115" i="7"/>
  <c r="P115" i="7"/>
  <c r="O115" i="7"/>
  <c r="N115" i="7"/>
  <c r="M115" i="7"/>
  <c r="K115" i="7"/>
  <c r="J115" i="7"/>
  <c r="Z115" i="7"/>
  <c r="AA115" i="7" s="1"/>
  <c r="I115" i="7"/>
  <c r="H115" i="7"/>
  <c r="G115" i="7"/>
  <c r="F115" i="7"/>
  <c r="E115" i="7"/>
  <c r="D115" i="7"/>
  <c r="C115" i="7"/>
  <c r="V114" i="7"/>
  <c r="U114" i="7"/>
  <c r="T114" i="7"/>
  <c r="S114" i="7"/>
  <c r="R114" i="7"/>
  <c r="Q114" i="7"/>
  <c r="P114" i="7"/>
  <c r="O114" i="7"/>
  <c r="N114" i="7"/>
  <c r="M114" i="7"/>
  <c r="K114" i="7"/>
  <c r="J114" i="7"/>
  <c r="Z114" i="7"/>
  <c r="AA114" i="7" s="1"/>
  <c r="I114" i="7"/>
  <c r="H114" i="7"/>
  <c r="G114" i="7"/>
  <c r="F114" i="7"/>
  <c r="E114" i="7"/>
  <c r="D114" i="7"/>
  <c r="C114" i="7"/>
  <c r="V113" i="7"/>
  <c r="U113" i="7"/>
  <c r="T113" i="7"/>
  <c r="S113" i="7"/>
  <c r="R113" i="7"/>
  <c r="Q113" i="7"/>
  <c r="P113" i="7"/>
  <c r="O113" i="7"/>
  <c r="N113" i="7"/>
  <c r="M113" i="7"/>
  <c r="K113" i="7"/>
  <c r="J113" i="7"/>
  <c r="Z113" i="7"/>
  <c r="AA113" i="7" s="1"/>
  <c r="I113" i="7"/>
  <c r="H113" i="7"/>
  <c r="G113" i="7"/>
  <c r="F113" i="7"/>
  <c r="E113" i="7"/>
  <c r="D113" i="7"/>
  <c r="C113" i="7"/>
  <c r="V112" i="7"/>
  <c r="U112" i="7"/>
  <c r="T112" i="7"/>
  <c r="S112" i="7"/>
  <c r="R112" i="7"/>
  <c r="Q112" i="7"/>
  <c r="P112" i="7"/>
  <c r="O112" i="7"/>
  <c r="N112" i="7"/>
  <c r="M112" i="7"/>
  <c r="K112" i="7"/>
  <c r="J112" i="7"/>
  <c r="Z112" i="7"/>
  <c r="AA112" i="7" s="1"/>
  <c r="I112" i="7"/>
  <c r="H112" i="7"/>
  <c r="G112" i="7"/>
  <c r="F112" i="7"/>
  <c r="E112" i="7"/>
  <c r="D112" i="7"/>
  <c r="C112" i="7"/>
  <c r="V111" i="7"/>
  <c r="U111" i="7"/>
  <c r="T111" i="7"/>
  <c r="S111" i="7"/>
  <c r="R111" i="7"/>
  <c r="Q111" i="7"/>
  <c r="P111" i="7"/>
  <c r="O111" i="7"/>
  <c r="N111" i="7"/>
  <c r="M111" i="7"/>
  <c r="K111" i="7"/>
  <c r="J111" i="7"/>
  <c r="Z111" i="7"/>
  <c r="AA111" i="7" s="1"/>
  <c r="I111" i="7"/>
  <c r="H111" i="7"/>
  <c r="G111" i="7"/>
  <c r="F111" i="7"/>
  <c r="E111" i="7"/>
  <c r="D111" i="7"/>
  <c r="C111" i="7"/>
  <c r="V110" i="7"/>
  <c r="U110" i="7"/>
  <c r="T110" i="7"/>
  <c r="S110" i="7"/>
  <c r="R110" i="7"/>
  <c r="Q110" i="7"/>
  <c r="P110" i="7"/>
  <c r="O110" i="7"/>
  <c r="N110" i="7"/>
  <c r="M110" i="7"/>
  <c r="K110" i="7"/>
  <c r="J110" i="7"/>
  <c r="Z110" i="7"/>
  <c r="AA110" i="7" s="1"/>
  <c r="I110" i="7"/>
  <c r="H110" i="7"/>
  <c r="G110" i="7"/>
  <c r="F110" i="7"/>
  <c r="E110" i="7"/>
  <c r="D110" i="7"/>
  <c r="C110" i="7"/>
  <c r="V109" i="7"/>
  <c r="U109" i="7"/>
  <c r="T109" i="7"/>
  <c r="S109" i="7"/>
  <c r="R109" i="7"/>
  <c r="Q109" i="7"/>
  <c r="P109" i="7"/>
  <c r="O109" i="7"/>
  <c r="N109" i="7"/>
  <c r="M109" i="7"/>
  <c r="K109" i="7"/>
  <c r="J109" i="7"/>
  <c r="Z109" i="7"/>
  <c r="I109" i="7"/>
  <c r="H109" i="7"/>
  <c r="G109" i="7"/>
  <c r="F109" i="7"/>
  <c r="E109" i="7"/>
  <c r="D109" i="7"/>
  <c r="C109" i="7"/>
  <c r="V108" i="7"/>
  <c r="U108" i="7"/>
  <c r="T108" i="7"/>
  <c r="S108" i="7"/>
  <c r="R108" i="7"/>
  <c r="Q108" i="7"/>
  <c r="P108" i="7"/>
  <c r="O108" i="7"/>
  <c r="N108" i="7"/>
  <c r="M108" i="7"/>
  <c r="K108" i="7"/>
  <c r="J108" i="7"/>
  <c r="Z108" i="7"/>
  <c r="AA108" i="7" s="1"/>
  <c r="I108" i="7"/>
  <c r="H108" i="7"/>
  <c r="G108" i="7"/>
  <c r="F108" i="7"/>
  <c r="E108" i="7"/>
  <c r="D108" i="7"/>
  <c r="C108" i="7"/>
  <c r="V107" i="7"/>
  <c r="U107" i="7"/>
  <c r="T107" i="7"/>
  <c r="S107" i="7"/>
  <c r="R107" i="7"/>
  <c r="Q107" i="7"/>
  <c r="P107" i="7"/>
  <c r="O107" i="7"/>
  <c r="N107" i="7"/>
  <c r="M107" i="7"/>
  <c r="K107" i="7"/>
  <c r="J107" i="7"/>
  <c r="Z107" i="7"/>
  <c r="AA107" i="7" s="1"/>
  <c r="I107" i="7"/>
  <c r="H107" i="7"/>
  <c r="G107" i="7"/>
  <c r="F107" i="7"/>
  <c r="E107" i="7"/>
  <c r="D107" i="7"/>
  <c r="C107" i="7"/>
  <c r="V106" i="7"/>
  <c r="U106" i="7"/>
  <c r="T106" i="7"/>
  <c r="S106" i="7"/>
  <c r="R106" i="7"/>
  <c r="Q106" i="7"/>
  <c r="P106" i="7"/>
  <c r="O106" i="7"/>
  <c r="N106" i="7"/>
  <c r="M106" i="7"/>
  <c r="K106" i="7"/>
  <c r="J106" i="7"/>
  <c r="Z106" i="7"/>
  <c r="AA106" i="7" s="1"/>
  <c r="I106" i="7"/>
  <c r="H106" i="7"/>
  <c r="G106" i="7"/>
  <c r="F106" i="7"/>
  <c r="E106" i="7"/>
  <c r="D106" i="7"/>
  <c r="C106" i="7"/>
  <c r="V105" i="7"/>
  <c r="U105" i="7"/>
  <c r="T105" i="7"/>
  <c r="S105" i="7"/>
  <c r="R105" i="7"/>
  <c r="Q105" i="7"/>
  <c r="P105" i="7"/>
  <c r="O105" i="7"/>
  <c r="N105" i="7"/>
  <c r="M105" i="7"/>
  <c r="K105" i="7"/>
  <c r="J105" i="7"/>
  <c r="Z105" i="7"/>
  <c r="AA105" i="7" s="1"/>
  <c r="I105" i="7"/>
  <c r="H105" i="7"/>
  <c r="G105" i="7"/>
  <c r="F105" i="7"/>
  <c r="E105" i="7"/>
  <c r="D105" i="7"/>
  <c r="C105" i="7"/>
  <c r="V104" i="7"/>
  <c r="U104" i="7"/>
  <c r="T104" i="7"/>
  <c r="S104" i="7"/>
  <c r="R104" i="7"/>
  <c r="Q104" i="7"/>
  <c r="P104" i="7"/>
  <c r="O104" i="7"/>
  <c r="N104" i="7"/>
  <c r="M104" i="7"/>
  <c r="K104" i="7"/>
  <c r="J104" i="7"/>
  <c r="Z104" i="7"/>
  <c r="AA104" i="7" s="1"/>
  <c r="I104" i="7"/>
  <c r="H104" i="7"/>
  <c r="G104" i="7"/>
  <c r="F104" i="7"/>
  <c r="E104" i="7"/>
  <c r="D104" i="7"/>
  <c r="C104" i="7"/>
  <c r="V103" i="7"/>
  <c r="U103" i="7"/>
  <c r="T103" i="7"/>
  <c r="S103" i="7"/>
  <c r="R103" i="7"/>
  <c r="Q103" i="7"/>
  <c r="P103" i="7"/>
  <c r="O103" i="7"/>
  <c r="N103" i="7"/>
  <c r="M103" i="7"/>
  <c r="K103" i="7"/>
  <c r="J103" i="7"/>
  <c r="Z103" i="7"/>
  <c r="AA103" i="7" s="1"/>
  <c r="I103" i="7"/>
  <c r="H103" i="7"/>
  <c r="G103" i="7"/>
  <c r="F103" i="7"/>
  <c r="E103" i="7"/>
  <c r="D103" i="7"/>
  <c r="C103" i="7"/>
  <c r="V102" i="7"/>
  <c r="U102" i="7"/>
  <c r="T102" i="7"/>
  <c r="S102" i="7"/>
  <c r="R102" i="7"/>
  <c r="Q102" i="7"/>
  <c r="P102" i="7"/>
  <c r="O102" i="7"/>
  <c r="N102" i="7"/>
  <c r="M102" i="7"/>
  <c r="K102" i="7"/>
  <c r="J102" i="7"/>
  <c r="Z102" i="7"/>
  <c r="AA102" i="7" s="1"/>
  <c r="I102" i="7"/>
  <c r="H102" i="7"/>
  <c r="G102" i="7"/>
  <c r="F102" i="7"/>
  <c r="E102" i="7"/>
  <c r="D102" i="7"/>
  <c r="C102" i="7"/>
  <c r="V101" i="7"/>
  <c r="U101" i="7"/>
  <c r="T101" i="7"/>
  <c r="S101" i="7"/>
  <c r="R101" i="7"/>
  <c r="Q101" i="7"/>
  <c r="P101" i="7"/>
  <c r="O101" i="7"/>
  <c r="N101" i="7"/>
  <c r="M101" i="7"/>
  <c r="K101" i="7"/>
  <c r="J101" i="7"/>
  <c r="Z101" i="7"/>
  <c r="AA101" i="7" s="1"/>
  <c r="I101" i="7"/>
  <c r="H101" i="7"/>
  <c r="G101" i="7"/>
  <c r="F101" i="7"/>
  <c r="E101" i="7"/>
  <c r="D101" i="7"/>
  <c r="C101" i="7"/>
  <c r="V100" i="7"/>
  <c r="U100" i="7"/>
  <c r="T100" i="7"/>
  <c r="S100" i="7"/>
  <c r="R100" i="7"/>
  <c r="Q100" i="7"/>
  <c r="P100" i="7"/>
  <c r="O100" i="7"/>
  <c r="N100" i="7"/>
  <c r="M100" i="7"/>
  <c r="K100" i="7"/>
  <c r="J100" i="7"/>
  <c r="Z100" i="7"/>
  <c r="AA100" i="7" s="1"/>
  <c r="I100" i="7"/>
  <c r="H100" i="7"/>
  <c r="G100" i="7"/>
  <c r="F100" i="7"/>
  <c r="E100" i="7"/>
  <c r="D100" i="7"/>
  <c r="C100" i="7"/>
  <c r="V99" i="7"/>
  <c r="U99" i="7"/>
  <c r="T99" i="7"/>
  <c r="S99" i="7"/>
  <c r="R99" i="7"/>
  <c r="Q99" i="7"/>
  <c r="P99" i="7"/>
  <c r="O99" i="7"/>
  <c r="N99" i="7"/>
  <c r="M99" i="7"/>
  <c r="K99" i="7"/>
  <c r="J99" i="7"/>
  <c r="Z99" i="7"/>
  <c r="AA99" i="7" s="1"/>
  <c r="I99" i="7"/>
  <c r="H99" i="7"/>
  <c r="G99" i="7"/>
  <c r="F99" i="7"/>
  <c r="E99" i="7"/>
  <c r="D99" i="7"/>
  <c r="C99" i="7"/>
  <c r="V98" i="7"/>
  <c r="U98" i="7"/>
  <c r="T98" i="7"/>
  <c r="S98" i="7"/>
  <c r="R98" i="7"/>
  <c r="Q98" i="7"/>
  <c r="P98" i="7"/>
  <c r="O98" i="7"/>
  <c r="N98" i="7"/>
  <c r="M98" i="7"/>
  <c r="K98" i="7"/>
  <c r="J98" i="7"/>
  <c r="Z98" i="7"/>
  <c r="AA98" i="7" s="1"/>
  <c r="I98" i="7"/>
  <c r="H98" i="7"/>
  <c r="G98" i="7"/>
  <c r="F98" i="7"/>
  <c r="E98" i="7"/>
  <c r="D98" i="7"/>
  <c r="C98" i="7"/>
  <c r="V97" i="7"/>
  <c r="U97" i="7"/>
  <c r="T97" i="7"/>
  <c r="S97" i="7"/>
  <c r="R97" i="7"/>
  <c r="Q97" i="7"/>
  <c r="P97" i="7"/>
  <c r="O97" i="7"/>
  <c r="N97" i="7"/>
  <c r="M97" i="7"/>
  <c r="K97" i="7"/>
  <c r="J97" i="7"/>
  <c r="Z97" i="7"/>
  <c r="AA97" i="7" s="1"/>
  <c r="I97" i="7"/>
  <c r="H97" i="7"/>
  <c r="G97" i="7"/>
  <c r="F97" i="7"/>
  <c r="E97" i="7"/>
  <c r="D97" i="7"/>
  <c r="C97" i="7"/>
  <c r="V96" i="7"/>
  <c r="U96" i="7"/>
  <c r="T96" i="7"/>
  <c r="S96" i="7"/>
  <c r="R96" i="7"/>
  <c r="Q96" i="7"/>
  <c r="P96" i="7"/>
  <c r="O96" i="7"/>
  <c r="N96" i="7"/>
  <c r="M96" i="7"/>
  <c r="K96" i="7"/>
  <c r="J96" i="7"/>
  <c r="Z96" i="7"/>
  <c r="AA96" i="7" s="1"/>
  <c r="I96" i="7"/>
  <c r="H96" i="7"/>
  <c r="G96" i="7"/>
  <c r="F96" i="7"/>
  <c r="E96" i="7"/>
  <c r="D96" i="7"/>
  <c r="C96" i="7"/>
  <c r="V95" i="7"/>
  <c r="U95" i="7"/>
  <c r="T95" i="7"/>
  <c r="S95" i="7"/>
  <c r="R95" i="7"/>
  <c r="Q95" i="7"/>
  <c r="P95" i="7"/>
  <c r="O95" i="7"/>
  <c r="N95" i="7"/>
  <c r="M95" i="7"/>
  <c r="K95" i="7"/>
  <c r="J95" i="7"/>
  <c r="Z95" i="7"/>
  <c r="AA95" i="7" s="1"/>
  <c r="I95" i="7"/>
  <c r="H95" i="7"/>
  <c r="G95" i="7"/>
  <c r="F95" i="7"/>
  <c r="E95" i="7"/>
  <c r="D95" i="7"/>
  <c r="C95" i="7"/>
  <c r="V94" i="7"/>
  <c r="U94" i="7"/>
  <c r="T94" i="7"/>
  <c r="S94" i="7"/>
  <c r="R94" i="7"/>
  <c r="Q94" i="7"/>
  <c r="P94" i="7"/>
  <c r="O94" i="7"/>
  <c r="N94" i="7"/>
  <c r="M94" i="7"/>
  <c r="K94" i="7"/>
  <c r="J94" i="7"/>
  <c r="Z94" i="7"/>
  <c r="AA94" i="7" s="1"/>
  <c r="I94" i="7"/>
  <c r="H94" i="7"/>
  <c r="G94" i="7"/>
  <c r="F94" i="7"/>
  <c r="E94" i="7"/>
  <c r="D94" i="7"/>
  <c r="C94" i="7"/>
  <c r="V93" i="7"/>
  <c r="U93" i="7"/>
  <c r="T93" i="7"/>
  <c r="S93" i="7"/>
  <c r="R93" i="7"/>
  <c r="Q93" i="7"/>
  <c r="P93" i="7"/>
  <c r="O93" i="7"/>
  <c r="N93" i="7"/>
  <c r="M93" i="7"/>
  <c r="K93" i="7"/>
  <c r="J93" i="7"/>
  <c r="Z93" i="7"/>
  <c r="AA93" i="7" s="1"/>
  <c r="I93" i="7"/>
  <c r="H93" i="7"/>
  <c r="G93" i="7"/>
  <c r="F93" i="7"/>
  <c r="E93" i="7"/>
  <c r="D93" i="7"/>
  <c r="C93" i="7"/>
  <c r="V92" i="7"/>
  <c r="U92" i="7"/>
  <c r="T92" i="7"/>
  <c r="S92" i="7"/>
  <c r="R92" i="7"/>
  <c r="Q92" i="7"/>
  <c r="P92" i="7"/>
  <c r="O92" i="7"/>
  <c r="N92" i="7"/>
  <c r="M92" i="7"/>
  <c r="K92" i="7"/>
  <c r="J92" i="7"/>
  <c r="Z92" i="7"/>
  <c r="I92" i="7"/>
  <c r="H92" i="7"/>
  <c r="G92" i="7"/>
  <c r="F92" i="7"/>
  <c r="E92" i="7"/>
  <c r="D92" i="7"/>
  <c r="C92" i="7"/>
  <c r="V91" i="7"/>
  <c r="U91" i="7"/>
  <c r="T91" i="7"/>
  <c r="S91" i="7"/>
  <c r="R91" i="7"/>
  <c r="Q91" i="7"/>
  <c r="P91" i="7"/>
  <c r="O91" i="7"/>
  <c r="N91" i="7"/>
  <c r="M91" i="7"/>
  <c r="K91" i="7"/>
  <c r="J91" i="7"/>
  <c r="Z91" i="7"/>
  <c r="AA91" i="7" s="1"/>
  <c r="I91" i="7"/>
  <c r="H91" i="7"/>
  <c r="G91" i="7"/>
  <c r="F91" i="7"/>
  <c r="E91" i="7"/>
  <c r="D91" i="7"/>
  <c r="C91" i="7"/>
  <c r="V90" i="7"/>
  <c r="U90" i="7"/>
  <c r="T90" i="7"/>
  <c r="S90" i="7"/>
  <c r="R90" i="7"/>
  <c r="Q90" i="7"/>
  <c r="P90" i="7"/>
  <c r="O90" i="7"/>
  <c r="N90" i="7"/>
  <c r="M90" i="7"/>
  <c r="K90" i="7"/>
  <c r="J90" i="7"/>
  <c r="Z90" i="7"/>
  <c r="AA90" i="7" s="1"/>
  <c r="I90" i="7"/>
  <c r="H90" i="7"/>
  <c r="G90" i="7"/>
  <c r="F90" i="7"/>
  <c r="E90" i="7"/>
  <c r="D90" i="7"/>
  <c r="C90" i="7"/>
  <c r="V89" i="7"/>
  <c r="U89" i="7"/>
  <c r="T89" i="7"/>
  <c r="S89" i="7"/>
  <c r="R89" i="7"/>
  <c r="Q89" i="7"/>
  <c r="P89" i="7"/>
  <c r="O89" i="7"/>
  <c r="N89" i="7"/>
  <c r="M89" i="7"/>
  <c r="K89" i="7"/>
  <c r="J89" i="7"/>
  <c r="Z89" i="7"/>
  <c r="AA89" i="7" s="1"/>
  <c r="I89" i="7"/>
  <c r="H89" i="7"/>
  <c r="G89" i="7"/>
  <c r="F89" i="7"/>
  <c r="E89" i="7"/>
  <c r="D89" i="7"/>
  <c r="C89" i="7"/>
  <c r="V88" i="7"/>
  <c r="U88" i="7"/>
  <c r="T88" i="7"/>
  <c r="S88" i="7"/>
  <c r="R88" i="7"/>
  <c r="Q88" i="7"/>
  <c r="P88" i="7"/>
  <c r="O88" i="7"/>
  <c r="N88" i="7"/>
  <c r="M88" i="7"/>
  <c r="K88" i="7"/>
  <c r="J88" i="7"/>
  <c r="Z88" i="7"/>
  <c r="AA88" i="7" s="1"/>
  <c r="I88" i="7"/>
  <c r="H88" i="7"/>
  <c r="G88" i="7"/>
  <c r="F88" i="7"/>
  <c r="E88" i="7"/>
  <c r="D88" i="7"/>
  <c r="C88" i="7"/>
  <c r="V87" i="7"/>
  <c r="U87" i="7"/>
  <c r="T87" i="7"/>
  <c r="S87" i="7"/>
  <c r="R87" i="7"/>
  <c r="Q87" i="7"/>
  <c r="P87" i="7"/>
  <c r="O87" i="7"/>
  <c r="N87" i="7"/>
  <c r="M87" i="7"/>
  <c r="K87" i="7"/>
  <c r="J87" i="7"/>
  <c r="Z87" i="7"/>
  <c r="AA87" i="7" s="1"/>
  <c r="I87" i="7"/>
  <c r="H87" i="7"/>
  <c r="G87" i="7"/>
  <c r="F87" i="7"/>
  <c r="E87" i="7"/>
  <c r="D87" i="7"/>
  <c r="C87" i="7"/>
  <c r="V86" i="7"/>
  <c r="U86" i="7"/>
  <c r="T86" i="7"/>
  <c r="S86" i="7"/>
  <c r="R86" i="7"/>
  <c r="Q86" i="7"/>
  <c r="P86" i="7"/>
  <c r="O86" i="7"/>
  <c r="N86" i="7"/>
  <c r="M86" i="7"/>
  <c r="K86" i="7"/>
  <c r="J86" i="7"/>
  <c r="Z86" i="7"/>
  <c r="AA86" i="7" s="1"/>
  <c r="I86" i="7"/>
  <c r="H86" i="7"/>
  <c r="G86" i="7"/>
  <c r="F86" i="7"/>
  <c r="E86" i="7"/>
  <c r="D86" i="7"/>
  <c r="C86" i="7"/>
  <c r="V85" i="7"/>
  <c r="U85" i="7"/>
  <c r="T85" i="7"/>
  <c r="S85" i="7"/>
  <c r="R85" i="7"/>
  <c r="Q85" i="7"/>
  <c r="P85" i="7"/>
  <c r="O85" i="7"/>
  <c r="N85" i="7"/>
  <c r="M85" i="7"/>
  <c r="K85" i="7"/>
  <c r="J85" i="7"/>
  <c r="Z85" i="7"/>
  <c r="I85" i="7"/>
  <c r="H85" i="7"/>
  <c r="G85" i="7"/>
  <c r="F85" i="7"/>
  <c r="E85" i="7"/>
  <c r="D85" i="7"/>
  <c r="C85" i="7"/>
  <c r="V84" i="7"/>
  <c r="U84" i="7"/>
  <c r="T84" i="7"/>
  <c r="S84" i="7"/>
  <c r="R84" i="7"/>
  <c r="Q84" i="7"/>
  <c r="P84" i="7"/>
  <c r="O84" i="7"/>
  <c r="N84" i="7"/>
  <c r="M84" i="7"/>
  <c r="K84" i="7"/>
  <c r="J84" i="7"/>
  <c r="Z84" i="7"/>
  <c r="I84" i="7"/>
  <c r="H84" i="7"/>
  <c r="G84" i="7"/>
  <c r="F84" i="7"/>
  <c r="E84" i="7"/>
  <c r="D84" i="7"/>
  <c r="C84" i="7"/>
  <c r="V83" i="7"/>
  <c r="U83" i="7"/>
  <c r="T83" i="7"/>
  <c r="S83" i="7"/>
  <c r="R83" i="7"/>
  <c r="Q83" i="7"/>
  <c r="P83" i="7"/>
  <c r="O83" i="7"/>
  <c r="N83" i="7"/>
  <c r="M83" i="7"/>
  <c r="K83" i="7"/>
  <c r="J83" i="7"/>
  <c r="Z83" i="7"/>
  <c r="AA83" i="7" s="1"/>
  <c r="I83" i="7"/>
  <c r="H83" i="7"/>
  <c r="G83" i="7"/>
  <c r="F83" i="7"/>
  <c r="E83" i="7"/>
  <c r="D83" i="7"/>
  <c r="C83" i="7"/>
  <c r="V82" i="7"/>
  <c r="U82" i="7"/>
  <c r="T82" i="7"/>
  <c r="S82" i="7"/>
  <c r="R82" i="7"/>
  <c r="Q82" i="7"/>
  <c r="P82" i="7"/>
  <c r="O82" i="7"/>
  <c r="N82" i="7"/>
  <c r="M82" i="7"/>
  <c r="K82" i="7"/>
  <c r="J82" i="7"/>
  <c r="Z82" i="7"/>
  <c r="I82" i="7"/>
  <c r="H82" i="7"/>
  <c r="G82" i="7"/>
  <c r="F82" i="7"/>
  <c r="E82" i="7"/>
  <c r="D82" i="7"/>
  <c r="C82" i="7"/>
  <c r="V81" i="7"/>
  <c r="U81" i="7"/>
  <c r="T81" i="7"/>
  <c r="S81" i="7"/>
  <c r="R81" i="7"/>
  <c r="Q81" i="7"/>
  <c r="P81" i="7"/>
  <c r="O81" i="7"/>
  <c r="N81" i="7"/>
  <c r="M81" i="7"/>
  <c r="K81" i="7"/>
  <c r="J81" i="7"/>
  <c r="Z81" i="7"/>
  <c r="AA81" i="7" s="1"/>
  <c r="I81" i="7"/>
  <c r="H81" i="7"/>
  <c r="G81" i="7"/>
  <c r="F81" i="7"/>
  <c r="E81" i="7"/>
  <c r="D81" i="7"/>
  <c r="C81" i="7"/>
  <c r="V80" i="7"/>
  <c r="U80" i="7"/>
  <c r="T80" i="7"/>
  <c r="S80" i="7"/>
  <c r="R80" i="7"/>
  <c r="Q80" i="7"/>
  <c r="P80" i="7"/>
  <c r="O80" i="7"/>
  <c r="N80" i="7"/>
  <c r="M80" i="7"/>
  <c r="K80" i="7"/>
  <c r="J80" i="7"/>
  <c r="Z80" i="7"/>
  <c r="AA80" i="7" s="1"/>
  <c r="I80" i="7"/>
  <c r="H80" i="7"/>
  <c r="G80" i="7"/>
  <c r="F80" i="7"/>
  <c r="E80" i="7"/>
  <c r="D80" i="7"/>
  <c r="C80" i="7"/>
  <c r="V79" i="7"/>
  <c r="U79" i="7"/>
  <c r="T79" i="7"/>
  <c r="S79" i="7"/>
  <c r="R79" i="7"/>
  <c r="Q79" i="7"/>
  <c r="P79" i="7"/>
  <c r="O79" i="7"/>
  <c r="N79" i="7"/>
  <c r="M79" i="7"/>
  <c r="K79" i="7"/>
  <c r="J79" i="7"/>
  <c r="Z79" i="7"/>
  <c r="AA79" i="7" s="1"/>
  <c r="I79" i="7"/>
  <c r="H79" i="7"/>
  <c r="G79" i="7"/>
  <c r="F79" i="7"/>
  <c r="E79" i="7"/>
  <c r="D79" i="7"/>
  <c r="C79" i="7"/>
  <c r="V78" i="7"/>
  <c r="U78" i="7"/>
  <c r="T78" i="7"/>
  <c r="S78" i="7"/>
  <c r="R78" i="7"/>
  <c r="Q78" i="7"/>
  <c r="P78" i="7"/>
  <c r="O78" i="7"/>
  <c r="N78" i="7"/>
  <c r="M78" i="7"/>
  <c r="K78" i="7"/>
  <c r="J78" i="7"/>
  <c r="Z78" i="7"/>
  <c r="AA78" i="7" s="1"/>
  <c r="I78" i="7"/>
  <c r="H78" i="7"/>
  <c r="G78" i="7"/>
  <c r="F78" i="7"/>
  <c r="E78" i="7"/>
  <c r="D78" i="7"/>
  <c r="C78" i="7"/>
  <c r="V77" i="7"/>
  <c r="U77" i="7"/>
  <c r="T77" i="7"/>
  <c r="S77" i="7"/>
  <c r="R77" i="7"/>
  <c r="Q77" i="7"/>
  <c r="P77" i="7"/>
  <c r="O77" i="7"/>
  <c r="N77" i="7"/>
  <c r="M77" i="7"/>
  <c r="K77" i="7"/>
  <c r="J77" i="7"/>
  <c r="Z77" i="7"/>
  <c r="I77" i="7"/>
  <c r="H77" i="7"/>
  <c r="G77" i="7"/>
  <c r="F77" i="7"/>
  <c r="E77" i="7"/>
  <c r="D77" i="7"/>
  <c r="C77" i="7"/>
  <c r="V76" i="7"/>
  <c r="U76" i="7"/>
  <c r="T76" i="7"/>
  <c r="S76" i="7"/>
  <c r="R76" i="7"/>
  <c r="Q76" i="7"/>
  <c r="P76" i="7"/>
  <c r="O76" i="7"/>
  <c r="N76" i="7"/>
  <c r="M76" i="7"/>
  <c r="K76" i="7"/>
  <c r="J76" i="7"/>
  <c r="I76" i="7"/>
  <c r="H76" i="7"/>
  <c r="G76" i="7"/>
  <c r="F76" i="7"/>
  <c r="E76" i="7"/>
  <c r="D76" i="7"/>
  <c r="C76" i="7"/>
  <c r="V75" i="7"/>
  <c r="U75" i="7"/>
  <c r="T75" i="7"/>
  <c r="S75" i="7"/>
  <c r="R75" i="7"/>
  <c r="Q75" i="7"/>
  <c r="P75" i="7"/>
  <c r="O75" i="7"/>
  <c r="N75" i="7"/>
  <c r="M75" i="7"/>
  <c r="K75" i="7"/>
  <c r="J75" i="7"/>
  <c r="Z75" i="7"/>
  <c r="AA75" i="7" s="1"/>
  <c r="I75" i="7"/>
  <c r="H75" i="7"/>
  <c r="G75" i="7"/>
  <c r="F75" i="7"/>
  <c r="E75" i="7"/>
  <c r="D75" i="7"/>
  <c r="C75" i="7"/>
  <c r="V74" i="7"/>
  <c r="U74" i="7"/>
  <c r="T74" i="7"/>
  <c r="S74" i="7"/>
  <c r="R74" i="7"/>
  <c r="Q74" i="7"/>
  <c r="P74" i="7"/>
  <c r="O74" i="7"/>
  <c r="N74" i="7"/>
  <c r="M74" i="7"/>
  <c r="K74" i="7"/>
  <c r="J74" i="7"/>
  <c r="Z74" i="7"/>
  <c r="AA74" i="7" s="1"/>
  <c r="I74" i="7"/>
  <c r="H74" i="7"/>
  <c r="G74" i="7"/>
  <c r="F74" i="7"/>
  <c r="E74" i="7"/>
  <c r="D74" i="7"/>
  <c r="C74" i="7"/>
  <c r="V73" i="7"/>
  <c r="U73" i="7"/>
  <c r="T73" i="7"/>
  <c r="S73" i="7"/>
  <c r="R73" i="7"/>
  <c r="Q73" i="7"/>
  <c r="P73" i="7"/>
  <c r="O73" i="7"/>
  <c r="N73" i="7"/>
  <c r="M73" i="7"/>
  <c r="K73" i="7"/>
  <c r="J73" i="7"/>
  <c r="Z73" i="7"/>
  <c r="AA73" i="7" s="1"/>
  <c r="I73" i="7"/>
  <c r="H73" i="7"/>
  <c r="G73" i="7"/>
  <c r="F73" i="7"/>
  <c r="E73" i="7"/>
  <c r="D73" i="7"/>
  <c r="C73" i="7"/>
  <c r="V72" i="7"/>
  <c r="U72" i="7"/>
  <c r="T72" i="7"/>
  <c r="S72" i="7"/>
  <c r="R72" i="7"/>
  <c r="Q72" i="7"/>
  <c r="P72" i="7"/>
  <c r="O72" i="7"/>
  <c r="N72" i="7"/>
  <c r="M72" i="7"/>
  <c r="K72" i="7"/>
  <c r="J72" i="7"/>
  <c r="Z72" i="7"/>
  <c r="AA72" i="7" s="1"/>
  <c r="I72" i="7"/>
  <c r="H72" i="7"/>
  <c r="G72" i="7"/>
  <c r="F72" i="7"/>
  <c r="E72" i="7"/>
  <c r="D72" i="7"/>
  <c r="C72" i="7"/>
  <c r="V71" i="7"/>
  <c r="U71" i="7"/>
  <c r="T71" i="7"/>
  <c r="S71" i="7"/>
  <c r="R71" i="7"/>
  <c r="Q71" i="7"/>
  <c r="P71" i="7"/>
  <c r="O71" i="7"/>
  <c r="N71" i="7"/>
  <c r="M71" i="7"/>
  <c r="K71" i="7"/>
  <c r="J71" i="7"/>
  <c r="Z71" i="7"/>
  <c r="AA71" i="7" s="1"/>
  <c r="I71" i="7"/>
  <c r="H71" i="7"/>
  <c r="G71" i="7"/>
  <c r="F71" i="7"/>
  <c r="E71" i="7"/>
  <c r="D71" i="7"/>
  <c r="C71" i="7"/>
  <c r="V70" i="7"/>
  <c r="U70" i="7"/>
  <c r="T70" i="7"/>
  <c r="S70" i="7"/>
  <c r="R70" i="7"/>
  <c r="Q70" i="7"/>
  <c r="P70" i="7"/>
  <c r="O70" i="7"/>
  <c r="N70" i="7"/>
  <c r="M70" i="7"/>
  <c r="K70" i="7"/>
  <c r="J70" i="7"/>
  <c r="Z70" i="7"/>
  <c r="AA70" i="7" s="1"/>
  <c r="I70" i="7"/>
  <c r="H70" i="7"/>
  <c r="G70" i="7"/>
  <c r="F70" i="7"/>
  <c r="E70" i="7"/>
  <c r="D70" i="7"/>
  <c r="C70" i="7"/>
  <c r="V69" i="7"/>
  <c r="U69" i="7"/>
  <c r="T69" i="7"/>
  <c r="S69" i="7"/>
  <c r="R69" i="7"/>
  <c r="Q69" i="7"/>
  <c r="P69" i="7"/>
  <c r="O69" i="7"/>
  <c r="N69" i="7"/>
  <c r="M69" i="7"/>
  <c r="K69" i="7"/>
  <c r="J69" i="7"/>
  <c r="Z69" i="7"/>
  <c r="I69" i="7"/>
  <c r="H69" i="7"/>
  <c r="G69" i="7"/>
  <c r="F69" i="7"/>
  <c r="E69" i="7"/>
  <c r="D69" i="7"/>
  <c r="C69" i="7"/>
  <c r="V68" i="7"/>
  <c r="U68" i="7"/>
  <c r="T68" i="7"/>
  <c r="S68" i="7"/>
  <c r="R68" i="7"/>
  <c r="Q68" i="7"/>
  <c r="P68" i="7"/>
  <c r="O68" i="7"/>
  <c r="N68" i="7"/>
  <c r="M68" i="7"/>
  <c r="K68" i="7"/>
  <c r="J68" i="7"/>
  <c r="Z68" i="7"/>
  <c r="AA68" i="7" s="1"/>
  <c r="I68" i="7"/>
  <c r="H68" i="7"/>
  <c r="G68" i="7"/>
  <c r="F68" i="7"/>
  <c r="E68" i="7"/>
  <c r="D68" i="7"/>
  <c r="C68" i="7"/>
  <c r="V67" i="7"/>
  <c r="U67" i="7"/>
  <c r="T67" i="7"/>
  <c r="S67" i="7"/>
  <c r="R67" i="7"/>
  <c r="Q67" i="7"/>
  <c r="P67" i="7"/>
  <c r="O67" i="7"/>
  <c r="N67" i="7"/>
  <c r="M67" i="7"/>
  <c r="K67" i="7"/>
  <c r="J67" i="7"/>
  <c r="Z67" i="7"/>
  <c r="AA67" i="7" s="1"/>
  <c r="I67" i="7"/>
  <c r="H67" i="7"/>
  <c r="G67" i="7"/>
  <c r="F67" i="7"/>
  <c r="E67" i="7"/>
  <c r="D67" i="7"/>
  <c r="C67" i="7"/>
  <c r="V66" i="7"/>
  <c r="U66" i="7"/>
  <c r="T66" i="7"/>
  <c r="S66" i="7"/>
  <c r="R66" i="7"/>
  <c r="Q66" i="7"/>
  <c r="P66" i="7"/>
  <c r="O66" i="7"/>
  <c r="N66" i="7"/>
  <c r="M66" i="7"/>
  <c r="K66" i="7"/>
  <c r="J66" i="7"/>
  <c r="Z66" i="7"/>
  <c r="I66" i="7"/>
  <c r="H66" i="7"/>
  <c r="G66" i="7"/>
  <c r="F66" i="7"/>
  <c r="E66" i="7"/>
  <c r="D66" i="7"/>
  <c r="C66" i="7"/>
  <c r="V65" i="7"/>
  <c r="U65" i="7"/>
  <c r="T65" i="7"/>
  <c r="S65" i="7"/>
  <c r="R65" i="7"/>
  <c r="Q65" i="7"/>
  <c r="P65" i="7"/>
  <c r="O65" i="7"/>
  <c r="N65" i="7"/>
  <c r="M65" i="7"/>
  <c r="K65" i="7"/>
  <c r="J65" i="7"/>
  <c r="Z65" i="7"/>
  <c r="AA65" i="7" s="1"/>
  <c r="I65" i="7"/>
  <c r="H65" i="7"/>
  <c r="G65" i="7"/>
  <c r="F65" i="7"/>
  <c r="E65" i="7"/>
  <c r="D65" i="7"/>
  <c r="C65" i="7"/>
  <c r="V64" i="7"/>
  <c r="U64" i="7"/>
  <c r="T64" i="7"/>
  <c r="S64" i="7"/>
  <c r="R64" i="7"/>
  <c r="Q64" i="7"/>
  <c r="P64" i="7"/>
  <c r="O64" i="7"/>
  <c r="N64" i="7"/>
  <c r="M64" i="7"/>
  <c r="K64" i="7"/>
  <c r="J64" i="7"/>
  <c r="Z64" i="7"/>
  <c r="AA64" i="7" s="1"/>
  <c r="I64" i="7"/>
  <c r="H64" i="7"/>
  <c r="G64" i="7"/>
  <c r="F64" i="7"/>
  <c r="E64" i="7"/>
  <c r="D64" i="7"/>
  <c r="C64" i="7"/>
  <c r="V63" i="7"/>
  <c r="U63" i="7"/>
  <c r="T63" i="7"/>
  <c r="S63" i="7"/>
  <c r="R63" i="7"/>
  <c r="Q63" i="7"/>
  <c r="P63" i="7"/>
  <c r="O63" i="7"/>
  <c r="N63" i="7"/>
  <c r="M63" i="7"/>
  <c r="K63" i="7"/>
  <c r="J63" i="7"/>
  <c r="Z63" i="7"/>
  <c r="AA63" i="7" s="1"/>
  <c r="I63" i="7"/>
  <c r="H63" i="7"/>
  <c r="G63" i="7"/>
  <c r="F63" i="7"/>
  <c r="E63" i="7"/>
  <c r="D63" i="7"/>
  <c r="C63" i="7"/>
  <c r="V62" i="7"/>
  <c r="U62" i="7"/>
  <c r="T62" i="7"/>
  <c r="S62" i="7"/>
  <c r="R62" i="7"/>
  <c r="Q62" i="7"/>
  <c r="P62" i="7"/>
  <c r="O62" i="7"/>
  <c r="N62" i="7"/>
  <c r="M62" i="7"/>
  <c r="K62" i="7"/>
  <c r="J62" i="7"/>
  <c r="Z62" i="7"/>
  <c r="AA62" i="7" s="1"/>
  <c r="I62" i="7"/>
  <c r="H62" i="7"/>
  <c r="G62" i="7"/>
  <c r="F62" i="7"/>
  <c r="E62" i="7"/>
  <c r="D62" i="7"/>
  <c r="C62" i="7"/>
  <c r="V61" i="7"/>
  <c r="U61" i="7"/>
  <c r="T61" i="7"/>
  <c r="S61" i="7"/>
  <c r="R61" i="7"/>
  <c r="Q61" i="7"/>
  <c r="P61" i="7"/>
  <c r="O61" i="7"/>
  <c r="N61" i="7"/>
  <c r="M61" i="7"/>
  <c r="K61" i="7"/>
  <c r="J61" i="7"/>
  <c r="Z61" i="7"/>
  <c r="AA61" i="7" s="1"/>
  <c r="I61" i="7"/>
  <c r="H61" i="7"/>
  <c r="G61" i="7"/>
  <c r="F61" i="7"/>
  <c r="E61" i="7"/>
  <c r="D61" i="7"/>
  <c r="C61" i="7"/>
  <c r="V60" i="7"/>
  <c r="U60" i="7"/>
  <c r="T60" i="7"/>
  <c r="S60" i="7"/>
  <c r="R60" i="7"/>
  <c r="Q60" i="7"/>
  <c r="P60" i="7"/>
  <c r="O60" i="7"/>
  <c r="N60" i="7"/>
  <c r="M60" i="7"/>
  <c r="K60" i="7"/>
  <c r="J60" i="7"/>
  <c r="Z60" i="7"/>
  <c r="AA60" i="7" s="1"/>
  <c r="I60" i="7"/>
  <c r="H60" i="7"/>
  <c r="G60" i="7"/>
  <c r="F60" i="7"/>
  <c r="E60" i="7"/>
  <c r="D60" i="7"/>
  <c r="C60" i="7"/>
  <c r="V59" i="7"/>
  <c r="U59" i="7"/>
  <c r="T59" i="7"/>
  <c r="S59" i="7"/>
  <c r="R59" i="7"/>
  <c r="Q59" i="7"/>
  <c r="P59" i="7"/>
  <c r="O59" i="7"/>
  <c r="N59" i="7"/>
  <c r="M59" i="7"/>
  <c r="K59" i="7"/>
  <c r="J59" i="7"/>
  <c r="Z59" i="7"/>
  <c r="AA59" i="7" s="1"/>
  <c r="I59" i="7"/>
  <c r="H59" i="7"/>
  <c r="G59" i="7"/>
  <c r="F59" i="7"/>
  <c r="E59" i="7"/>
  <c r="D59" i="7"/>
  <c r="C59" i="7"/>
  <c r="V58" i="7"/>
  <c r="U58" i="7"/>
  <c r="T58" i="7"/>
  <c r="S58" i="7"/>
  <c r="R58" i="7"/>
  <c r="Q58" i="7"/>
  <c r="P58" i="7"/>
  <c r="O58" i="7"/>
  <c r="N58" i="7"/>
  <c r="M58" i="7"/>
  <c r="K58" i="7"/>
  <c r="J58" i="7"/>
  <c r="Z58" i="7"/>
  <c r="AA58" i="7" s="1"/>
  <c r="I58" i="7"/>
  <c r="H58" i="7"/>
  <c r="G58" i="7"/>
  <c r="F58" i="7"/>
  <c r="E58" i="7"/>
  <c r="D58" i="7"/>
  <c r="C58" i="7"/>
  <c r="V57" i="7"/>
  <c r="U57" i="7"/>
  <c r="T57" i="7"/>
  <c r="S57" i="7"/>
  <c r="R57" i="7"/>
  <c r="Q57" i="7"/>
  <c r="P57" i="7"/>
  <c r="O57" i="7"/>
  <c r="N57" i="7"/>
  <c r="M57" i="7"/>
  <c r="K57" i="7"/>
  <c r="J57" i="7"/>
  <c r="Z57" i="7"/>
  <c r="AA57" i="7" s="1"/>
  <c r="I57" i="7"/>
  <c r="H57" i="7"/>
  <c r="G57" i="7"/>
  <c r="F57" i="7"/>
  <c r="E57" i="7"/>
  <c r="D57" i="7"/>
  <c r="C57" i="7"/>
  <c r="V56" i="7"/>
  <c r="U56" i="7"/>
  <c r="T56" i="7"/>
  <c r="S56" i="7"/>
  <c r="R56" i="7"/>
  <c r="Q56" i="7"/>
  <c r="P56" i="7"/>
  <c r="O56" i="7"/>
  <c r="N56" i="7"/>
  <c r="M56" i="7"/>
  <c r="K56" i="7"/>
  <c r="J56" i="7"/>
  <c r="Z56" i="7"/>
  <c r="AA56" i="7" s="1"/>
  <c r="I56" i="7"/>
  <c r="H56" i="7"/>
  <c r="G56" i="7"/>
  <c r="F56" i="7"/>
  <c r="E56" i="7"/>
  <c r="D56" i="7"/>
  <c r="C56" i="7"/>
  <c r="V55" i="7"/>
  <c r="U55" i="7"/>
  <c r="T55" i="7"/>
  <c r="S55" i="7"/>
  <c r="R55" i="7"/>
  <c r="Q55" i="7"/>
  <c r="P55" i="7"/>
  <c r="O55" i="7"/>
  <c r="N55" i="7"/>
  <c r="M55" i="7"/>
  <c r="K55" i="7"/>
  <c r="J55" i="7"/>
  <c r="Z55" i="7"/>
  <c r="AA55" i="7" s="1"/>
  <c r="I55" i="7"/>
  <c r="H55" i="7"/>
  <c r="G55" i="7"/>
  <c r="F55" i="7"/>
  <c r="E55" i="7"/>
  <c r="D55" i="7"/>
  <c r="C55" i="7"/>
  <c r="V54" i="7"/>
  <c r="U54" i="7"/>
  <c r="T54" i="7"/>
  <c r="S54" i="7"/>
  <c r="R54" i="7"/>
  <c r="Q54" i="7"/>
  <c r="P54" i="7"/>
  <c r="O54" i="7"/>
  <c r="N54" i="7"/>
  <c r="M54" i="7"/>
  <c r="K54" i="7"/>
  <c r="J54" i="7"/>
  <c r="Z54" i="7"/>
  <c r="AA54" i="7" s="1"/>
  <c r="I54" i="7"/>
  <c r="H54" i="7"/>
  <c r="G54" i="7"/>
  <c r="F54" i="7"/>
  <c r="E54" i="7"/>
  <c r="D54" i="7"/>
  <c r="C54" i="7"/>
  <c r="V53" i="7"/>
  <c r="U53" i="7"/>
  <c r="T53" i="7"/>
  <c r="S53" i="7"/>
  <c r="R53" i="7"/>
  <c r="Q53" i="7"/>
  <c r="P53" i="7"/>
  <c r="O53" i="7"/>
  <c r="N53" i="7"/>
  <c r="M53" i="7"/>
  <c r="K53" i="7"/>
  <c r="J53" i="7"/>
  <c r="Z53" i="7"/>
  <c r="I53" i="7"/>
  <c r="H53" i="7"/>
  <c r="G53" i="7"/>
  <c r="F53" i="7"/>
  <c r="E53" i="7"/>
  <c r="D53" i="7"/>
  <c r="C53" i="7"/>
  <c r="V52" i="7"/>
  <c r="U52" i="7"/>
  <c r="T52" i="7"/>
  <c r="S52" i="7"/>
  <c r="R52" i="7"/>
  <c r="Q52" i="7"/>
  <c r="P52" i="7"/>
  <c r="O52" i="7"/>
  <c r="N52" i="7"/>
  <c r="M52" i="7"/>
  <c r="K52" i="7"/>
  <c r="J52" i="7"/>
  <c r="Z52" i="7"/>
  <c r="AA52" i="7" s="1"/>
  <c r="I52" i="7"/>
  <c r="H52" i="7"/>
  <c r="G52" i="7"/>
  <c r="F52" i="7"/>
  <c r="E52" i="7"/>
  <c r="D52" i="7"/>
  <c r="C52" i="7"/>
  <c r="V51" i="7"/>
  <c r="U51" i="7"/>
  <c r="T51" i="7"/>
  <c r="S51" i="7"/>
  <c r="R51" i="7"/>
  <c r="Q51" i="7"/>
  <c r="P51" i="7"/>
  <c r="O51" i="7"/>
  <c r="N51" i="7"/>
  <c r="M51" i="7"/>
  <c r="K51" i="7"/>
  <c r="J51" i="7"/>
  <c r="Z51" i="7"/>
  <c r="AA51" i="7" s="1"/>
  <c r="I51" i="7"/>
  <c r="H51" i="7"/>
  <c r="G51" i="7"/>
  <c r="F51" i="7"/>
  <c r="E51" i="7"/>
  <c r="D51" i="7"/>
  <c r="C51" i="7"/>
  <c r="V50" i="7"/>
  <c r="U50" i="7"/>
  <c r="T50" i="7"/>
  <c r="S50" i="7"/>
  <c r="R50" i="7"/>
  <c r="Q50" i="7"/>
  <c r="P50" i="7"/>
  <c r="O50" i="7"/>
  <c r="N50" i="7"/>
  <c r="M50" i="7"/>
  <c r="K50" i="7"/>
  <c r="J50" i="7"/>
  <c r="Z50" i="7"/>
  <c r="AA50" i="7" s="1"/>
  <c r="I50" i="7"/>
  <c r="H50" i="7"/>
  <c r="G50" i="7"/>
  <c r="F50" i="7"/>
  <c r="E50" i="7"/>
  <c r="D50" i="7"/>
  <c r="C50" i="7"/>
  <c r="V49" i="7"/>
  <c r="U49" i="7"/>
  <c r="T49" i="7"/>
  <c r="S49" i="7"/>
  <c r="R49" i="7"/>
  <c r="Q49" i="7"/>
  <c r="P49" i="7"/>
  <c r="O49" i="7"/>
  <c r="N49" i="7"/>
  <c r="M49" i="7"/>
  <c r="K49" i="7"/>
  <c r="J49" i="7"/>
  <c r="Z49" i="7"/>
  <c r="AA49" i="7" s="1"/>
  <c r="I49" i="7"/>
  <c r="H49" i="7"/>
  <c r="G49" i="7"/>
  <c r="F49" i="7"/>
  <c r="E49" i="7"/>
  <c r="D49" i="7"/>
  <c r="C49" i="7"/>
  <c r="V48" i="7"/>
  <c r="U48" i="7"/>
  <c r="T48" i="7"/>
  <c r="S48" i="7"/>
  <c r="R48" i="7"/>
  <c r="Q48" i="7"/>
  <c r="P48" i="7"/>
  <c r="O48" i="7"/>
  <c r="N48" i="7"/>
  <c r="M48" i="7"/>
  <c r="K48" i="7"/>
  <c r="J48" i="7"/>
  <c r="Z48" i="7"/>
  <c r="AA48" i="7" s="1"/>
  <c r="I48" i="7"/>
  <c r="H48" i="7"/>
  <c r="G48" i="7"/>
  <c r="F48" i="7"/>
  <c r="E48" i="7"/>
  <c r="D48" i="7"/>
  <c r="C48" i="7"/>
  <c r="V47" i="7"/>
  <c r="U47" i="7"/>
  <c r="T47" i="7"/>
  <c r="S47" i="7"/>
  <c r="R47" i="7"/>
  <c r="Q47" i="7"/>
  <c r="P47" i="7"/>
  <c r="O47" i="7"/>
  <c r="N47" i="7"/>
  <c r="M47" i="7"/>
  <c r="K47" i="7"/>
  <c r="J47" i="7"/>
  <c r="Z47" i="7"/>
  <c r="AA47" i="7" s="1"/>
  <c r="I47" i="7"/>
  <c r="H47" i="7"/>
  <c r="G47" i="7"/>
  <c r="F47" i="7"/>
  <c r="E47" i="7"/>
  <c r="D47" i="7"/>
  <c r="C47" i="7"/>
  <c r="V46" i="7"/>
  <c r="U46" i="7"/>
  <c r="T46" i="7"/>
  <c r="S46" i="7"/>
  <c r="R46" i="7"/>
  <c r="Q46" i="7"/>
  <c r="P46" i="7"/>
  <c r="O46" i="7"/>
  <c r="N46" i="7"/>
  <c r="M46" i="7"/>
  <c r="K46" i="7"/>
  <c r="J46" i="7"/>
  <c r="Z46" i="7"/>
  <c r="AA46" i="7" s="1"/>
  <c r="I46" i="7"/>
  <c r="H46" i="7"/>
  <c r="G46" i="7"/>
  <c r="F46" i="7"/>
  <c r="E46" i="7"/>
  <c r="D46" i="7"/>
  <c r="C46" i="7"/>
  <c r="V45" i="7"/>
  <c r="U45" i="7"/>
  <c r="T45" i="7"/>
  <c r="S45" i="7"/>
  <c r="R45" i="7"/>
  <c r="Q45" i="7"/>
  <c r="P45" i="7"/>
  <c r="O45" i="7"/>
  <c r="N45" i="7"/>
  <c r="M45" i="7"/>
  <c r="K45" i="7"/>
  <c r="J45" i="7"/>
  <c r="Z45" i="7"/>
  <c r="I45" i="7"/>
  <c r="H45" i="7"/>
  <c r="G45" i="7"/>
  <c r="F45" i="7"/>
  <c r="E45" i="7"/>
  <c r="D45" i="7"/>
  <c r="C45" i="7"/>
  <c r="V44" i="7"/>
  <c r="U44" i="7"/>
  <c r="T44" i="7"/>
  <c r="S44" i="7"/>
  <c r="R44" i="7"/>
  <c r="Q44" i="7"/>
  <c r="P44" i="7"/>
  <c r="O44" i="7"/>
  <c r="N44" i="7"/>
  <c r="M44" i="7"/>
  <c r="K44" i="7"/>
  <c r="J44" i="7"/>
  <c r="Z44" i="7"/>
  <c r="AA44" i="7" s="1"/>
  <c r="I44" i="7"/>
  <c r="H44" i="7"/>
  <c r="G44" i="7"/>
  <c r="F44" i="7"/>
  <c r="E44" i="7"/>
  <c r="D44" i="7"/>
  <c r="C44" i="7"/>
  <c r="V43" i="7"/>
  <c r="U43" i="7"/>
  <c r="T43" i="7"/>
  <c r="S43" i="7"/>
  <c r="R43" i="7"/>
  <c r="Q43" i="7"/>
  <c r="P43" i="7"/>
  <c r="O43" i="7"/>
  <c r="N43" i="7"/>
  <c r="M43" i="7"/>
  <c r="K43" i="7"/>
  <c r="J43" i="7"/>
  <c r="Z43" i="7"/>
  <c r="AA43" i="7" s="1"/>
  <c r="I43" i="7"/>
  <c r="H43" i="7"/>
  <c r="G43" i="7"/>
  <c r="F43" i="7"/>
  <c r="E43" i="7"/>
  <c r="D43" i="7"/>
  <c r="C43" i="7"/>
  <c r="V42" i="7"/>
  <c r="U42" i="7"/>
  <c r="T42" i="7"/>
  <c r="S42" i="7"/>
  <c r="R42" i="7"/>
  <c r="Q42" i="7"/>
  <c r="P42" i="7"/>
  <c r="O42" i="7"/>
  <c r="N42" i="7"/>
  <c r="M42" i="7"/>
  <c r="K42" i="7"/>
  <c r="J42" i="7"/>
  <c r="Z42" i="7"/>
  <c r="AA42" i="7" s="1"/>
  <c r="I42" i="7"/>
  <c r="H42" i="7"/>
  <c r="G42" i="7"/>
  <c r="F42" i="7"/>
  <c r="E42" i="7"/>
  <c r="D42" i="7"/>
  <c r="C42" i="7"/>
  <c r="V41" i="7"/>
  <c r="U41" i="7"/>
  <c r="T41" i="7"/>
  <c r="S41" i="7"/>
  <c r="R41" i="7"/>
  <c r="Q41" i="7"/>
  <c r="P41" i="7"/>
  <c r="O41" i="7"/>
  <c r="N41" i="7"/>
  <c r="M41" i="7"/>
  <c r="K41" i="7"/>
  <c r="J41" i="7"/>
  <c r="Z41" i="7"/>
  <c r="AA41" i="7" s="1"/>
  <c r="I41" i="7"/>
  <c r="H41" i="7"/>
  <c r="G41" i="7"/>
  <c r="F41" i="7"/>
  <c r="E41" i="7"/>
  <c r="D41" i="7"/>
  <c r="C41" i="7"/>
  <c r="V40" i="7"/>
  <c r="U40" i="7"/>
  <c r="T40" i="7"/>
  <c r="S40" i="7"/>
  <c r="R40" i="7"/>
  <c r="Q40" i="7"/>
  <c r="P40" i="7"/>
  <c r="O40" i="7"/>
  <c r="N40" i="7"/>
  <c r="M40" i="7"/>
  <c r="K40" i="7"/>
  <c r="J40" i="7"/>
  <c r="Z40" i="7"/>
  <c r="AA40" i="7" s="1"/>
  <c r="I40" i="7"/>
  <c r="H40" i="7"/>
  <c r="G40" i="7"/>
  <c r="F40" i="7"/>
  <c r="E40" i="7"/>
  <c r="D40" i="7"/>
  <c r="C40" i="7"/>
  <c r="V39" i="7"/>
  <c r="U39" i="7"/>
  <c r="T39" i="7"/>
  <c r="S39" i="7"/>
  <c r="R39" i="7"/>
  <c r="Q39" i="7"/>
  <c r="P39" i="7"/>
  <c r="O39" i="7"/>
  <c r="N39" i="7"/>
  <c r="M39" i="7"/>
  <c r="K39" i="7"/>
  <c r="J39" i="7"/>
  <c r="Z39" i="7"/>
  <c r="AA39" i="7" s="1"/>
  <c r="I39" i="7"/>
  <c r="H39" i="7"/>
  <c r="G39" i="7"/>
  <c r="F39" i="7"/>
  <c r="E39" i="7"/>
  <c r="D39" i="7"/>
  <c r="C39" i="7"/>
  <c r="V38" i="7"/>
  <c r="U38" i="7"/>
  <c r="T38" i="7"/>
  <c r="S38" i="7"/>
  <c r="R38" i="7"/>
  <c r="Q38" i="7"/>
  <c r="P38" i="7"/>
  <c r="O38" i="7"/>
  <c r="N38" i="7"/>
  <c r="M38" i="7"/>
  <c r="K38" i="7"/>
  <c r="J38" i="7"/>
  <c r="Z38" i="7"/>
  <c r="AA38" i="7" s="1"/>
  <c r="I38" i="7"/>
  <c r="H38" i="7"/>
  <c r="G38" i="7"/>
  <c r="F38" i="7"/>
  <c r="E38" i="7"/>
  <c r="D38" i="7"/>
  <c r="C38" i="7"/>
  <c r="V37" i="7"/>
  <c r="U37" i="7"/>
  <c r="T37" i="7"/>
  <c r="S37" i="7"/>
  <c r="R37" i="7"/>
  <c r="Q37" i="7"/>
  <c r="P37" i="7"/>
  <c r="O37" i="7"/>
  <c r="N37" i="7"/>
  <c r="M37" i="7"/>
  <c r="K37" i="7"/>
  <c r="J37" i="7"/>
  <c r="Z37" i="7"/>
  <c r="AA37" i="7" s="1"/>
  <c r="I37" i="7"/>
  <c r="H37" i="7"/>
  <c r="G37" i="7"/>
  <c r="F37" i="7"/>
  <c r="E37" i="7"/>
  <c r="D37" i="7"/>
  <c r="C37" i="7"/>
  <c r="V36" i="7"/>
  <c r="U36" i="7"/>
  <c r="T36" i="7"/>
  <c r="S36" i="7"/>
  <c r="R36" i="7"/>
  <c r="Q36" i="7"/>
  <c r="P36" i="7"/>
  <c r="O36" i="7"/>
  <c r="N36" i="7"/>
  <c r="M36" i="7"/>
  <c r="K36" i="7"/>
  <c r="J36" i="7"/>
  <c r="Z36" i="7"/>
  <c r="AA36" i="7" s="1"/>
  <c r="I36" i="7"/>
  <c r="H36" i="7"/>
  <c r="G36" i="7"/>
  <c r="F36" i="7"/>
  <c r="E36" i="7"/>
  <c r="D36" i="7"/>
  <c r="C36" i="7"/>
  <c r="V35" i="7"/>
  <c r="U35" i="7"/>
  <c r="T35" i="7"/>
  <c r="S35" i="7"/>
  <c r="R35" i="7"/>
  <c r="Q35" i="7"/>
  <c r="P35" i="7"/>
  <c r="O35" i="7"/>
  <c r="N35" i="7"/>
  <c r="M35" i="7"/>
  <c r="K35" i="7"/>
  <c r="J35" i="7"/>
  <c r="Z35" i="7"/>
  <c r="AA35" i="7" s="1"/>
  <c r="I35" i="7"/>
  <c r="H35" i="7"/>
  <c r="G35" i="7"/>
  <c r="F35" i="7"/>
  <c r="E35" i="7"/>
  <c r="D35" i="7"/>
  <c r="C35" i="7"/>
  <c r="V34" i="7"/>
  <c r="U34" i="7"/>
  <c r="T34" i="7"/>
  <c r="S34" i="7"/>
  <c r="R34" i="7"/>
  <c r="Q34" i="7"/>
  <c r="P34" i="7"/>
  <c r="O34" i="7"/>
  <c r="N34" i="7"/>
  <c r="M34" i="7"/>
  <c r="K34" i="7"/>
  <c r="J34" i="7"/>
  <c r="Z34" i="7"/>
  <c r="I34" i="7"/>
  <c r="H34" i="7"/>
  <c r="G34" i="7"/>
  <c r="F34" i="7"/>
  <c r="E34" i="7"/>
  <c r="D34" i="7"/>
  <c r="C34" i="7"/>
  <c r="V33" i="7"/>
  <c r="U33" i="7"/>
  <c r="T33" i="7"/>
  <c r="S33" i="7"/>
  <c r="R33" i="7"/>
  <c r="Q33" i="7"/>
  <c r="P33" i="7"/>
  <c r="O33" i="7"/>
  <c r="N33" i="7"/>
  <c r="M33" i="7"/>
  <c r="K33" i="7"/>
  <c r="J33" i="7"/>
  <c r="Z33" i="7"/>
  <c r="AA33" i="7" s="1"/>
  <c r="I33" i="7"/>
  <c r="H33" i="7"/>
  <c r="G33" i="7"/>
  <c r="F33" i="7"/>
  <c r="E33" i="7"/>
  <c r="D33" i="7"/>
  <c r="C33" i="7"/>
  <c r="V32" i="7"/>
  <c r="U32" i="7"/>
  <c r="T32" i="7"/>
  <c r="S32" i="7"/>
  <c r="R32" i="7"/>
  <c r="Q32" i="7"/>
  <c r="P32" i="7"/>
  <c r="O32" i="7"/>
  <c r="N32" i="7"/>
  <c r="M32" i="7"/>
  <c r="K32" i="7"/>
  <c r="J32" i="7"/>
  <c r="Z32" i="7"/>
  <c r="AA32" i="7" s="1"/>
  <c r="I32" i="7"/>
  <c r="H32" i="7"/>
  <c r="G32" i="7"/>
  <c r="F32" i="7"/>
  <c r="E32" i="7"/>
  <c r="D32" i="7"/>
  <c r="C32" i="7"/>
  <c r="V31" i="7"/>
  <c r="U31" i="7"/>
  <c r="T31" i="7"/>
  <c r="S31" i="7"/>
  <c r="R31" i="7"/>
  <c r="Q31" i="7"/>
  <c r="P31" i="7"/>
  <c r="O31" i="7"/>
  <c r="N31" i="7"/>
  <c r="M31" i="7"/>
  <c r="K31" i="7"/>
  <c r="J31" i="7"/>
  <c r="Z31" i="7"/>
  <c r="AA31" i="7" s="1"/>
  <c r="I31" i="7"/>
  <c r="H31" i="7"/>
  <c r="G31" i="7"/>
  <c r="F31" i="7"/>
  <c r="E31" i="7"/>
  <c r="D31" i="7"/>
  <c r="C31" i="7"/>
  <c r="V30" i="7"/>
  <c r="U30" i="7"/>
  <c r="T30" i="7"/>
  <c r="S30" i="7"/>
  <c r="R30" i="7"/>
  <c r="Q30" i="7"/>
  <c r="P30" i="7"/>
  <c r="O30" i="7"/>
  <c r="N30" i="7"/>
  <c r="M30" i="7"/>
  <c r="K30" i="7"/>
  <c r="J30" i="7"/>
  <c r="Z30" i="7"/>
  <c r="AA30" i="7" s="1"/>
  <c r="I30" i="7"/>
  <c r="H30" i="7"/>
  <c r="G30" i="7"/>
  <c r="F30" i="7"/>
  <c r="E30" i="7"/>
  <c r="D30" i="7"/>
  <c r="C30" i="7"/>
  <c r="V29" i="7"/>
  <c r="U29" i="7"/>
  <c r="T29" i="7"/>
  <c r="S29" i="7"/>
  <c r="R29" i="7"/>
  <c r="Q29" i="7"/>
  <c r="P29" i="7"/>
  <c r="O29" i="7"/>
  <c r="N29" i="7"/>
  <c r="M29" i="7"/>
  <c r="K29" i="7"/>
  <c r="J29" i="7"/>
  <c r="Z29" i="7"/>
  <c r="AA29" i="7" s="1"/>
  <c r="I29" i="7"/>
  <c r="H29" i="7"/>
  <c r="G29" i="7"/>
  <c r="F29" i="7"/>
  <c r="E29" i="7"/>
  <c r="D29" i="7"/>
  <c r="C29" i="7"/>
  <c r="V28" i="7"/>
  <c r="U28" i="7"/>
  <c r="T28" i="7"/>
  <c r="S28" i="7"/>
  <c r="R28" i="7"/>
  <c r="Q28" i="7"/>
  <c r="P28" i="7"/>
  <c r="O28" i="7"/>
  <c r="N28" i="7"/>
  <c r="M28" i="7"/>
  <c r="K28" i="7"/>
  <c r="J28" i="7"/>
  <c r="Z28" i="7"/>
  <c r="AA28" i="7" s="1"/>
  <c r="I28" i="7"/>
  <c r="H28" i="7"/>
  <c r="G28" i="7"/>
  <c r="F28" i="7"/>
  <c r="E28" i="7"/>
  <c r="D28" i="7"/>
  <c r="C28" i="7"/>
  <c r="V27" i="7"/>
  <c r="U27" i="7"/>
  <c r="T27" i="7"/>
  <c r="S27" i="7"/>
  <c r="R27" i="7"/>
  <c r="Q27" i="7"/>
  <c r="P27" i="7"/>
  <c r="O27" i="7"/>
  <c r="N27" i="7"/>
  <c r="M27" i="7"/>
  <c r="K27" i="7"/>
  <c r="J27" i="7"/>
  <c r="Z27" i="7"/>
  <c r="AA27" i="7" s="1"/>
  <c r="I27" i="7"/>
  <c r="H27" i="7"/>
  <c r="G27" i="7"/>
  <c r="F27" i="7"/>
  <c r="E27" i="7"/>
  <c r="D27" i="7"/>
  <c r="C27" i="7"/>
  <c r="V26" i="7"/>
  <c r="U26" i="7"/>
  <c r="T26" i="7"/>
  <c r="S26" i="7"/>
  <c r="R26" i="7"/>
  <c r="Q26" i="7"/>
  <c r="P26" i="7"/>
  <c r="O26" i="7"/>
  <c r="N26" i="7"/>
  <c r="M26" i="7"/>
  <c r="K26" i="7"/>
  <c r="J26" i="7"/>
  <c r="Z26" i="7"/>
  <c r="AA26" i="7" s="1"/>
  <c r="I26" i="7"/>
  <c r="H26" i="7"/>
  <c r="G26" i="7"/>
  <c r="F26" i="7"/>
  <c r="E26" i="7"/>
  <c r="D26" i="7"/>
  <c r="C26" i="7"/>
  <c r="V25" i="7"/>
  <c r="U25" i="7"/>
  <c r="T25" i="7"/>
  <c r="S25" i="7"/>
  <c r="R25" i="7"/>
  <c r="Q25" i="7"/>
  <c r="P25" i="7"/>
  <c r="O25" i="7"/>
  <c r="N25" i="7"/>
  <c r="M25" i="7"/>
  <c r="K25" i="7"/>
  <c r="J25" i="7"/>
  <c r="Z25" i="7"/>
  <c r="AA25" i="7" s="1"/>
  <c r="I25" i="7"/>
  <c r="H25" i="7"/>
  <c r="G25" i="7"/>
  <c r="F25" i="7"/>
  <c r="E25" i="7"/>
  <c r="D25" i="7"/>
  <c r="C25" i="7"/>
  <c r="V24" i="7"/>
  <c r="U24" i="7"/>
  <c r="T24" i="7"/>
  <c r="S24" i="7"/>
  <c r="R24" i="7"/>
  <c r="Q24" i="7"/>
  <c r="P24" i="7"/>
  <c r="O24" i="7"/>
  <c r="N24" i="7"/>
  <c r="M24" i="7"/>
  <c r="K24" i="7"/>
  <c r="J24" i="7"/>
  <c r="Z24" i="7"/>
  <c r="AA24" i="7" s="1"/>
  <c r="I24" i="7"/>
  <c r="H24" i="7"/>
  <c r="G24" i="7"/>
  <c r="F24" i="7"/>
  <c r="E24" i="7"/>
  <c r="D24" i="7"/>
  <c r="C24" i="7"/>
  <c r="V23" i="7"/>
  <c r="U23" i="7"/>
  <c r="T23" i="7"/>
  <c r="S23" i="7"/>
  <c r="R23" i="7"/>
  <c r="Q23" i="7"/>
  <c r="P23" i="7"/>
  <c r="O23" i="7"/>
  <c r="N23" i="7"/>
  <c r="M23" i="7"/>
  <c r="K23" i="7"/>
  <c r="J23" i="7"/>
  <c r="Z23" i="7"/>
  <c r="AA23" i="7" s="1"/>
  <c r="I23" i="7"/>
  <c r="H23" i="7"/>
  <c r="G23" i="7"/>
  <c r="F23" i="7"/>
  <c r="E23" i="7"/>
  <c r="D23" i="7"/>
  <c r="C23" i="7"/>
  <c r="V22" i="7"/>
  <c r="U22" i="7"/>
  <c r="T22" i="7"/>
  <c r="S22" i="7"/>
  <c r="R22" i="7"/>
  <c r="Q22" i="7"/>
  <c r="P22" i="7"/>
  <c r="O22" i="7"/>
  <c r="N22" i="7"/>
  <c r="M22" i="7"/>
  <c r="K22" i="7"/>
  <c r="J22" i="7"/>
  <c r="Z22" i="7"/>
  <c r="AA22" i="7" s="1"/>
  <c r="I22" i="7"/>
  <c r="H22" i="7"/>
  <c r="G22" i="7"/>
  <c r="F22" i="7"/>
  <c r="E22" i="7"/>
  <c r="D22" i="7"/>
  <c r="C22" i="7"/>
  <c r="V21" i="7"/>
  <c r="U21" i="7"/>
  <c r="T21" i="7"/>
  <c r="S21" i="7"/>
  <c r="R21" i="7"/>
  <c r="Q21" i="7"/>
  <c r="P21" i="7"/>
  <c r="O21" i="7"/>
  <c r="N21" i="7"/>
  <c r="M21" i="7"/>
  <c r="K21" i="7"/>
  <c r="J21" i="7"/>
  <c r="Z21" i="7"/>
  <c r="AA21" i="7" s="1"/>
  <c r="I21" i="7"/>
  <c r="H21" i="7"/>
  <c r="G21" i="7"/>
  <c r="F21" i="7"/>
  <c r="E21" i="7"/>
  <c r="D21" i="7"/>
  <c r="C21" i="7"/>
  <c r="V20" i="7"/>
  <c r="U20" i="7"/>
  <c r="T20" i="7"/>
  <c r="S20" i="7"/>
  <c r="R20" i="7"/>
  <c r="Q20" i="7"/>
  <c r="P20" i="7"/>
  <c r="O20" i="7"/>
  <c r="N20" i="7"/>
  <c r="M20" i="7"/>
  <c r="K20" i="7"/>
  <c r="J20" i="7"/>
  <c r="Z20" i="7"/>
  <c r="AA20" i="7" s="1"/>
  <c r="I20" i="7"/>
  <c r="H20" i="7"/>
  <c r="G20" i="7"/>
  <c r="F20" i="7"/>
  <c r="E20" i="7"/>
  <c r="D20" i="7"/>
  <c r="C20" i="7"/>
  <c r="V19" i="7"/>
  <c r="U19" i="7"/>
  <c r="T19" i="7"/>
  <c r="S19" i="7"/>
  <c r="R19" i="7"/>
  <c r="Q19" i="7"/>
  <c r="P19" i="7"/>
  <c r="O19" i="7"/>
  <c r="N19" i="7"/>
  <c r="M19" i="7"/>
  <c r="K19" i="7"/>
  <c r="J19" i="7"/>
  <c r="Z19" i="7"/>
  <c r="AA19" i="7" s="1"/>
  <c r="I19" i="7"/>
  <c r="H19" i="7"/>
  <c r="G19" i="7"/>
  <c r="F19" i="7"/>
  <c r="E19" i="7"/>
  <c r="D19" i="7"/>
  <c r="C19" i="7"/>
  <c r="V18" i="7"/>
  <c r="U18" i="7"/>
  <c r="T18" i="7"/>
  <c r="S18" i="7"/>
  <c r="R18" i="7"/>
  <c r="Q18" i="7"/>
  <c r="P18" i="7"/>
  <c r="O18" i="7"/>
  <c r="N18" i="7"/>
  <c r="M18" i="7"/>
  <c r="K18" i="7"/>
  <c r="J18" i="7"/>
  <c r="Z18" i="7"/>
  <c r="AA18" i="7" s="1"/>
  <c r="I18" i="7"/>
  <c r="H18" i="7"/>
  <c r="G18" i="7"/>
  <c r="F18" i="7"/>
  <c r="E18" i="7"/>
  <c r="D18" i="7"/>
  <c r="C18" i="7"/>
  <c r="V17" i="7"/>
  <c r="U17" i="7"/>
  <c r="T17" i="7"/>
  <c r="S17" i="7"/>
  <c r="R17" i="7"/>
  <c r="Q17" i="7"/>
  <c r="P17" i="7"/>
  <c r="O17" i="7"/>
  <c r="N17" i="7"/>
  <c r="M17" i="7"/>
  <c r="K17" i="7"/>
  <c r="J17" i="7"/>
  <c r="Z17" i="7"/>
  <c r="AA17" i="7" s="1"/>
  <c r="I17" i="7"/>
  <c r="H17" i="7"/>
  <c r="G17" i="7"/>
  <c r="F17" i="7"/>
  <c r="E17" i="7"/>
  <c r="D17" i="7"/>
  <c r="C17" i="7"/>
  <c r="V16" i="7"/>
  <c r="U16" i="7"/>
  <c r="T16" i="7"/>
  <c r="S16" i="7"/>
  <c r="R16" i="7"/>
  <c r="Q16" i="7"/>
  <c r="P16" i="7"/>
  <c r="O16" i="7"/>
  <c r="N16" i="7"/>
  <c r="M16" i="7"/>
  <c r="K16" i="7"/>
  <c r="Z16" i="7" s="1"/>
  <c r="AA16" i="7" s="1"/>
  <c r="J16" i="7"/>
  <c r="I16" i="7"/>
  <c r="H16" i="7"/>
  <c r="G16" i="7"/>
  <c r="F16" i="7"/>
  <c r="E16" i="7"/>
  <c r="D16" i="7"/>
  <c r="C16" i="7"/>
  <c r="V15" i="7"/>
  <c r="U15" i="7"/>
  <c r="T15" i="7"/>
  <c r="S15" i="7"/>
  <c r="R15" i="7"/>
  <c r="Q15" i="7"/>
  <c r="P15" i="7"/>
  <c r="O15" i="7"/>
  <c r="N15" i="7"/>
  <c r="M15" i="7"/>
  <c r="K15" i="7"/>
  <c r="J15" i="7"/>
  <c r="Z15" i="7"/>
  <c r="AA15" i="7" s="1"/>
  <c r="I15" i="7"/>
  <c r="H15" i="7"/>
  <c r="G15" i="7"/>
  <c r="E15" i="7"/>
  <c r="D15" i="7"/>
  <c r="C15" i="7"/>
  <c r="V14" i="7"/>
  <c r="U14" i="7"/>
  <c r="T14" i="7"/>
  <c r="S14" i="7"/>
  <c r="R14" i="7"/>
  <c r="Q14" i="7"/>
  <c r="P14" i="7"/>
  <c r="O14" i="7"/>
  <c r="N14" i="7"/>
  <c r="M14" i="7"/>
  <c r="K14" i="7"/>
  <c r="Z14" i="7" s="1"/>
  <c r="AA14" i="7" s="1"/>
  <c r="J14" i="7"/>
  <c r="I14" i="7"/>
  <c r="H14" i="7"/>
  <c r="G14" i="7"/>
  <c r="E14" i="7"/>
  <c r="D14" i="7"/>
  <c r="C14" i="7"/>
  <c r="V13" i="7"/>
  <c r="U13" i="7"/>
  <c r="T13" i="7"/>
  <c r="S13" i="7"/>
  <c r="R13" i="7"/>
  <c r="Q13" i="7"/>
  <c r="P13" i="7"/>
  <c r="O13" i="7"/>
  <c r="N13" i="7"/>
  <c r="M13" i="7"/>
  <c r="K13" i="7"/>
  <c r="J13" i="7"/>
  <c r="Z13" i="7"/>
  <c r="I13" i="7"/>
  <c r="H13" i="7"/>
  <c r="G13" i="7"/>
  <c r="E13" i="7"/>
  <c r="D13" i="7"/>
  <c r="C13" i="7"/>
  <c r="V12" i="7"/>
  <c r="U12" i="7"/>
  <c r="T12" i="7"/>
  <c r="S12" i="7"/>
  <c r="R12" i="7"/>
  <c r="Q12" i="7"/>
  <c r="P12" i="7"/>
  <c r="O12" i="7"/>
  <c r="N12" i="7"/>
  <c r="M12" i="7"/>
  <c r="K12" i="7"/>
  <c r="Z12" i="7" s="1"/>
  <c r="AA12" i="7" s="1"/>
  <c r="J12" i="7"/>
  <c r="I12" i="7"/>
  <c r="H12" i="7"/>
  <c r="G12" i="7"/>
  <c r="E12" i="7"/>
  <c r="D12" i="7"/>
  <c r="C12" i="7"/>
  <c r="V11" i="7"/>
  <c r="U11" i="7"/>
  <c r="T11" i="7"/>
  <c r="S11" i="7"/>
  <c r="R11" i="7"/>
  <c r="Q11" i="7"/>
  <c r="P11" i="7"/>
  <c r="O11" i="7"/>
  <c r="N11" i="7"/>
  <c r="M11" i="7"/>
  <c r="K11" i="7"/>
  <c r="J11" i="7"/>
  <c r="Z11" i="7" s="1"/>
  <c r="I11" i="7"/>
  <c r="H11" i="7"/>
  <c r="G11" i="7"/>
  <c r="E11" i="7"/>
  <c r="D11" i="7"/>
  <c r="C11" i="7"/>
  <c r="V10" i="7"/>
  <c r="U10" i="7"/>
  <c r="T10" i="7"/>
  <c r="S10" i="7"/>
  <c r="R10" i="7"/>
  <c r="Q10" i="7"/>
  <c r="P10" i="7"/>
  <c r="O10" i="7"/>
  <c r="N10" i="7"/>
  <c r="M10" i="7"/>
  <c r="K10" i="7"/>
  <c r="J10" i="7"/>
  <c r="Z10" i="7" s="1"/>
  <c r="I10" i="7"/>
  <c r="H10" i="7"/>
  <c r="E10" i="7"/>
  <c r="D10" i="7"/>
  <c r="C10" i="7"/>
  <c r="V9" i="7"/>
  <c r="U9" i="7"/>
  <c r="T9" i="7"/>
  <c r="S9" i="7"/>
  <c r="R9" i="7"/>
  <c r="Q9" i="7"/>
  <c r="P9" i="7"/>
  <c r="O9" i="7"/>
  <c r="N9" i="7"/>
  <c r="M9" i="7"/>
  <c r="J9" i="7"/>
  <c r="Z9" i="7" s="1"/>
  <c r="I9" i="7"/>
  <c r="H9" i="7"/>
  <c r="E9" i="7"/>
  <c r="D9" i="7"/>
  <c r="V8" i="7"/>
  <c r="U8" i="7"/>
  <c r="T8" i="7"/>
  <c r="S8" i="7"/>
  <c r="R8" i="7"/>
  <c r="Q8" i="7"/>
  <c r="P8" i="7"/>
  <c r="N8" i="7"/>
  <c r="O8" i="7"/>
  <c r="M8" i="7"/>
  <c r="J8" i="7"/>
  <c r="Z8" i="7" s="1"/>
  <c r="I8" i="7"/>
  <c r="H8" i="7"/>
  <c r="D8" i="7"/>
  <c r="V7" i="7"/>
  <c r="U7" i="7"/>
  <c r="T7" i="7"/>
  <c r="S7" i="7"/>
  <c r="R7" i="7"/>
  <c r="Q7" i="7"/>
  <c r="P7" i="7"/>
  <c r="O7" i="7"/>
  <c r="N7" i="7"/>
  <c r="M7" i="7"/>
  <c r="K7" i="7"/>
  <c r="J7" i="7"/>
  <c r="I7" i="7"/>
  <c r="H7" i="7"/>
  <c r="G7" i="7"/>
  <c r="F7" i="7"/>
  <c r="E7" i="7"/>
  <c r="D7" i="7"/>
  <c r="M6" i="7"/>
  <c r="I6" i="7"/>
  <c r="H6" i="7"/>
  <c r="E6" i="7"/>
  <c r="D6" i="7"/>
  <c r="K608" i="3"/>
  <c r="J608" i="3"/>
  <c r="V7" i="3"/>
  <c r="Q7" i="3"/>
  <c r="P7" i="3"/>
  <c r="O7" i="3"/>
  <c r="N7" i="3"/>
  <c r="M7" i="3"/>
  <c r="K7" i="3"/>
  <c r="J7" i="3"/>
  <c r="I7" i="3"/>
  <c r="H7" i="3"/>
  <c r="G7" i="3"/>
  <c r="F7" i="3"/>
  <c r="E7" i="3"/>
  <c r="D7" i="3"/>
  <c r="M6" i="3"/>
  <c r="I6" i="3"/>
  <c r="H6" i="3"/>
  <c r="E6" i="3"/>
  <c r="D6" i="3"/>
  <c r="U955" i="2"/>
  <c r="V6" i="3" s="1"/>
  <c r="T955" i="2"/>
  <c r="U6" i="3" s="1"/>
  <c r="S955" i="2"/>
  <c r="R955" i="2"/>
  <c r="S6" i="3" s="1"/>
  <c r="Q955" i="2"/>
  <c r="R6" i="7" s="1"/>
  <c r="P955" i="2"/>
  <c r="Q6" i="3" s="1"/>
  <c r="O955" i="2"/>
  <c r="P6" i="7" s="1"/>
  <c r="N955" i="2"/>
  <c r="O6" i="3" s="1"/>
  <c r="M955" i="2"/>
  <c r="N6" i="3" s="1"/>
  <c r="J955" i="2"/>
  <c r="K6" i="3" s="1"/>
  <c r="J6" i="3"/>
  <c r="G6" i="3"/>
  <c r="F6" i="3"/>
  <c r="J952" i="2"/>
  <c r="K5" i="7" s="1"/>
  <c r="J5" i="3"/>
  <c r="G5" i="3"/>
  <c r="U952" i="2"/>
  <c r="V5" i="3" s="1"/>
  <c r="T952" i="2"/>
  <c r="U5" i="3" s="1"/>
  <c r="S952" i="2"/>
  <c r="T5" i="3" s="1"/>
  <c r="R952" i="2"/>
  <c r="S5" i="3" s="1"/>
  <c r="Q952" i="2"/>
  <c r="R5" i="7" s="1"/>
  <c r="P952" i="2"/>
  <c r="Q5" i="7" s="1"/>
  <c r="O952" i="2"/>
  <c r="P5" i="7" s="1"/>
  <c r="P5" i="3"/>
  <c r="N952" i="2"/>
  <c r="O5" i="3" s="1"/>
  <c r="M952" i="2"/>
  <c r="N5" i="3" s="1"/>
  <c r="L952" i="2"/>
  <c r="M5" i="7" s="1"/>
  <c r="H952" i="2"/>
  <c r="I5" i="3" s="1"/>
  <c r="G952" i="2"/>
  <c r="H5" i="3" s="1"/>
  <c r="D952" i="2"/>
  <c r="E5" i="3" s="1"/>
  <c r="C952" i="2"/>
  <c r="D5" i="3" s="1"/>
  <c r="B952" i="2"/>
  <c r="C5" i="7" s="1"/>
  <c r="Z380" i="7"/>
  <c r="AA380" i="7" s="1"/>
  <c r="Z381" i="7"/>
  <c r="AA381" i="7" s="1"/>
  <c r="Z388" i="7"/>
  <c r="AA388" i="7" s="1"/>
  <c r="Z389" i="7"/>
  <c r="AA389" i="7" s="1"/>
  <c r="Z396" i="7"/>
  <c r="AA396" i="7" s="1"/>
  <c r="Z397" i="7"/>
  <c r="AA397" i="7" s="1"/>
  <c r="Z404" i="7"/>
  <c r="AA404" i="7" s="1"/>
  <c r="Z405" i="7"/>
  <c r="AA405" i="7" s="1"/>
  <c r="Z412" i="7"/>
  <c r="AA412" i="7" s="1"/>
  <c r="Z413" i="7"/>
  <c r="AA413" i="7" s="1"/>
  <c r="Z416" i="7"/>
  <c r="AA416" i="7" s="1"/>
  <c r="Z419" i="7"/>
  <c r="AA419" i="7" s="1"/>
  <c r="Z426" i="7"/>
  <c r="AA426" i="7" s="1"/>
  <c r="Z427" i="7"/>
  <c r="AA427" i="7" s="1"/>
  <c r="Z433" i="7"/>
  <c r="AA433" i="7" s="1"/>
  <c r="Z434" i="7"/>
  <c r="AA434" i="7" s="1"/>
  <c r="Z438" i="7"/>
  <c r="AA438" i="7" s="1"/>
  <c r="Z441" i="7"/>
  <c r="AA441" i="7" s="1"/>
  <c r="Z447" i="7"/>
  <c r="AA447" i="7" s="1"/>
  <c r="Z448" i="7"/>
  <c r="AA448" i="7" s="1"/>
  <c r="Z452" i="7"/>
  <c r="AA452" i="7" s="1"/>
  <c r="Z455" i="7"/>
  <c r="AA455" i="7" s="1"/>
  <c r="Z456" i="7"/>
  <c r="AA456" i="7" s="1"/>
  <c r="Z460" i="7"/>
  <c r="AA460" i="7" s="1"/>
  <c r="Z463" i="7"/>
  <c r="AA463" i="7" s="1"/>
  <c r="Z464" i="7"/>
  <c r="AA464" i="7" s="1"/>
  <c r="Z468" i="7"/>
  <c r="AA468" i="7" s="1"/>
  <c r="Z471" i="7"/>
  <c r="AA471" i="7" s="1"/>
  <c r="Z472" i="7"/>
  <c r="AA472" i="7" s="1"/>
  <c r="Z488" i="7"/>
  <c r="AA488" i="7" s="1"/>
  <c r="Z497" i="7"/>
  <c r="AA497" i="7" s="1"/>
  <c r="Z504" i="7"/>
  <c r="AA504" i="7" s="1"/>
  <c r="Z520" i="7"/>
  <c r="AA520" i="7" s="1"/>
  <c r="Z529" i="7"/>
  <c r="AA529" i="7" s="1"/>
  <c r="Z536" i="7"/>
  <c r="AA536" i="7" s="1"/>
  <c r="Z552" i="7"/>
  <c r="AA552" i="7" s="1"/>
  <c r="Z561" i="7"/>
  <c r="AA561" i="7" s="1"/>
  <c r="Z568" i="7"/>
  <c r="AA568" i="7" s="1"/>
  <c r="Z584" i="7"/>
  <c r="AA584" i="7" s="1"/>
  <c r="Z593" i="7"/>
  <c r="AA593" i="7" s="1"/>
  <c r="Z600" i="7"/>
  <c r="AA600" i="7" s="1"/>
  <c r="Z476" i="7"/>
  <c r="AA476" i="7" s="1"/>
  <c r="Z479" i="7"/>
  <c r="AA479" i="7" s="1"/>
  <c r="Z482" i="7"/>
  <c r="AA482" i="7" s="1"/>
  <c r="Z490" i="7"/>
  <c r="AA490" i="7" s="1"/>
  <c r="Z491" i="7"/>
  <c r="AA491" i="7" s="1"/>
  <c r="Z500" i="7"/>
  <c r="AA500" i="7" s="1"/>
  <c r="Z501" i="7"/>
  <c r="AA501" i="7" s="1"/>
  <c r="Z506" i="7"/>
  <c r="AA506" i="7" s="1"/>
  <c r="Z509" i="7"/>
  <c r="AA509" i="7" s="1"/>
  <c r="Z510" i="7"/>
  <c r="AA510" i="7" s="1"/>
  <c r="Z516" i="7"/>
  <c r="AA516" i="7" s="1"/>
  <c r="Z519" i="7"/>
  <c r="AA519" i="7" s="1"/>
  <c r="Z522" i="7"/>
  <c r="AA522" i="7" s="1"/>
  <c r="Z530" i="7"/>
  <c r="AA530" i="7" s="1"/>
  <c r="Z531" i="7"/>
  <c r="AA531" i="7" s="1"/>
  <c r="Z540" i="7"/>
  <c r="AA540" i="7" s="1"/>
  <c r="Z541" i="7"/>
  <c r="AA541" i="7" s="1"/>
  <c r="Z549" i="7"/>
  <c r="AA549" i="7" s="1"/>
  <c r="Z550" i="7"/>
  <c r="AA550" i="7" s="1"/>
  <c r="Z556" i="7"/>
  <c r="AA556" i="7" s="1"/>
  <c r="Z559" i="7"/>
  <c r="AA559" i="7" s="1"/>
  <c r="Z562" i="7"/>
  <c r="AA562" i="7" s="1"/>
  <c r="Z566" i="7"/>
  <c r="AA566" i="7" s="1"/>
  <c r="Z570" i="7"/>
  <c r="AA570" i="7" s="1"/>
  <c r="Z571" i="7"/>
  <c r="AA571" i="7" s="1"/>
  <c r="Z580" i="7"/>
  <c r="AA580" i="7" s="1"/>
  <c r="Z581" i="7"/>
  <c r="AA581" i="7" s="1"/>
  <c r="Z586" i="7"/>
  <c r="AA586" i="7" s="1"/>
  <c r="Z590" i="7"/>
  <c r="AA590" i="7" s="1"/>
  <c r="Z596" i="7"/>
  <c r="AA596" i="7" s="1"/>
  <c r="Z599" i="7"/>
  <c r="AA599" i="7" s="1"/>
  <c r="Z602" i="7"/>
  <c r="AA602" i="7" s="1"/>
  <c r="Z606" i="7"/>
  <c r="AA606" i="7" s="1"/>
  <c r="P6" i="3"/>
  <c r="T6" i="3"/>
  <c r="AA84" i="7"/>
  <c r="AA240" i="7"/>
  <c r="C5" i="4"/>
  <c r="J5" i="4"/>
  <c r="M5" i="4"/>
  <c r="AA203" i="7"/>
  <c r="AA13" i="7"/>
  <c r="AA85" i="7"/>
  <c r="AA109" i="7"/>
  <c r="AA53" i="7"/>
  <c r="AA77" i="7"/>
  <c r="AA92" i="7"/>
  <c r="AA137" i="7"/>
  <c r="AA161" i="7"/>
  <c r="AA188" i="7"/>
  <c r="D5" i="4"/>
  <c r="D5" i="9"/>
  <c r="E5" i="4"/>
  <c r="E5" i="9"/>
  <c r="C5" i="9"/>
  <c r="AA232" i="7"/>
  <c r="F5" i="3"/>
  <c r="F5" i="7"/>
  <c r="L5" i="4"/>
  <c r="H5" i="9"/>
  <c r="F5" i="4"/>
  <c r="F5" i="9"/>
  <c r="G5" i="4"/>
  <c r="G5" i="9"/>
  <c r="F6" i="4"/>
  <c r="F6" i="9"/>
  <c r="G6" i="4"/>
  <c r="G6" i="9"/>
  <c r="C6" i="4"/>
  <c r="C6" i="9"/>
  <c r="T5" i="7"/>
  <c r="AA278" i="7"/>
  <c r="AA66" i="7"/>
  <c r="AA199" i="7"/>
  <c r="AA267" i="7"/>
  <c r="AA34" i="7"/>
  <c r="AA82" i="7"/>
  <c r="AA142" i="7"/>
  <c r="AA45" i="7"/>
  <c r="AA69" i="7"/>
  <c r="F6" i="7"/>
  <c r="S6" i="7"/>
  <c r="Q6" i="7"/>
  <c r="G6" i="7"/>
  <c r="T6" i="7"/>
  <c r="J6" i="7"/>
  <c r="G5" i="7"/>
  <c r="H5" i="7"/>
  <c r="O6" i="7"/>
  <c r="J5" i="7"/>
  <c r="C6" i="7"/>
  <c r="K7" i="21" l="1"/>
  <c r="Z76" i="7"/>
  <c r="AA76" i="7" s="1"/>
  <c r="O105" i="22"/>
  <c r="P105" i="22" s="1"/>
  <c r="M100" i="22"/>
  <c r="O104" i="22"/>
  <c r="P104" i="22" s="1"/>
  <c r="M95" i="22"/>
  <c r="O87" i="22"/>
  <c r="O94" i="22"/>
  <c r="P94" i="22" s="1"/>
  <c r="M187" i="22"/>
  <c r="M154" i="22"/>
  <c r="M110" i="22"/>
  <c r="O180" i="22"/>
  <c r="P180" i="22" s="1"/>
  <c r="O163" i="22"/>
  <c r="M134" i="22"/>
  <c r="M147" i="22"/>
  <c r="O128" i="22"/>
  <c r="P128" i="22" s="1"/>
  <c r="O206" i="22"/>
  <c r="O152" i="22"/>
  <c r="P152" i="22" s="1"/>
  <c r="M247" i="22"/>
  <c r="M291" i="22"/>
  <c r="O302" i="22"/>
  <c r="P302" i="22" s="1"/>
  <c r="O326" i="22"/>
  <c r="P326" i="22" s="1"/>
  <c r="O381" i="22"/>
  <c r="O410" i="22"/>
  <c r="P410" i="22" s="1"/>
  <c r="O554" i="22"/>
  <c r="P554" i="22" s="1"/>
  <c r="M583" i="22"/>
  <c r="M548" i="22"/>
  <c r="O284" i="22"/>
  <c r="M274" i="22"/>
  <c r="O285" i="22"/>
  <c r="P285" i="22" s="1"/>
  <c r="O382" i="22"/>
  <c r="O398" i="22"/>
  <c r="M457" i="22"/>
  <c r="M231" i="22"/>
  <c r="O353" i="22"/>
  <c r="M605" i="22"/>
  <c r="M452" i="22"/>
  <c r="O492" i="22"/>
  <c r="P492" i="22" s="1"/>
  <c r="O468" i="22"/>
  <c r="M451" i="22"/>
  <c r="O570" i="22"/>
  <c r="P570" i="22" s="1"/>
  <c r="K608" i="7"/>
  <c r="L8" i="12"/>
  <c r="F82" i="8" a="1"/>
  <c r="F82" i="8" s="1"/>
  <c r="M453" i="19"/>
  <c r="M421" i="19"/>
  <c r="M546" i="19"/>
  <c r="M411" i="19"/>
  <c r="M244" i="19"/>
  <c r="M40" i="19"/>
  <c r="M76" i="19"/>
  <c r="M84" i="19"/>
  <c r="M207" i="19"/>
  <c r="M456" i="19"/>
  <c r="J513" i="19"/>
  <c r="M605" i="19"/>
  <c r="M570" i="19"/>
  <c r="M498" i="19"/>
  <c r="M467" i="19"/>
  <c r="M431" i="19"/>
  <c r="M243" i="19"/>
  <c r="J171" i="19"/>
  <c r="M92" i="19"/>
  <c r="M522" i="19"/>
  <c r="M65" i="19"/>
  <c r="M231" i="19"/>
  <c r="M239" i="19"/>
  <c r="M588" i="19"/>
  <c r="M417" i="19"/>
  <c r="M600" i="19"/>
  <c r="M200" i="19"/>
  <c r="M283" i="19"/>
  <c r="J542" i="19"/>
  <c r="M349" i="19"/>
  <c r="M184" i="19"/>
  <c r="M497" i="19"/>
  <c r="M584" i="19"/>
  <c r="M408" i="19"/>
  <c r="J424" i="19"/>
  <c r="J433" i="19"/>
  <c r="J519" i="19"/>
  <c r="M488" i="19"/>
  <c r="M230" i="19"/>
  <c r="M574" i="19"/>
  <c r="M539" i="19"/>
  <c r="M502" i="19"/>
  <c r="M479" i="19"/>
  <c r="M451" i="19"/>
  <c r="M443" i="19"/>
  <c r="M379" i="19"/>
  <c r="M357" i="19"/>
  <c r="M309" i="19"/>
  <c r="M251" i="19"/>
  <c r="M299" i="19"/>
  <c r="M108" i="19"/>
  <c r="J215" i="19"/>
  <c r="M442" i="19"/>
  <c r="M458" i="19"/>
  <c r="M223" i="19"/>
  <c r="J385" i="19"/>
  <c r="J317" i="19"/>
  <c r="M361" i="19"/>
  <c r="M504" i="19"/>
  <c r="J607" i="19"/>
  <c r="J369" i="19"/>
  <c r="M599" i="19"/>
  <c r="M543" i="19"/>
  <c r="M427" i="19"/>
  <c r="M86" i="19"/>
  <c r="M306" i="19"/>
  <c r="M259" i="19"/>
  <c r="M193" i="19"/>
  <c r="M208" i="19"/>
  <c r="M54" i="19"/>
  <c r="M487" i="19"/>
  <c r="M471" i="19"/>
  <c r="M407" i="19"/>
  <c r="M290" i="19"/>
  <c r="M70" i="19"/>
  <c r="M325" i="19"/>
  <c r="M252" i="19"/>
  <c r="M494" i="19"/>
  <c r="M510" i="19"/>
  <c r="J461" i="19"/>
  <c r="M592" i="19"/>
  <c r="J325" i="19"/>
  <c r="M550" i="19"/>
  <c r="M294" i="19"/>
  <c r="M49" i="19"/>
  <c r="J261" i="19"/>
  <c r="M58" i="19"/>
  <c r="M490" i="19"/>
  <c r="M474" i="19"/>
  <c r="M565" i="19"/>
  <c r="M343" i="19"/>
  <c r="M130" i="19"/>
  <c r="M342" i="19"/>
  <c r="M354" i="19"/>
  <c r="M61" i="19"/>
  <c r="J397" i="19"/>
  <c r="M520" i="19"/>
  <c r="M110" i="19"/>
  <c r="M146" i="19"/>
  <c r="M73" i="19"/>
  <c r="M282" i="19"/>
  <c r="J204" i="19"/>
  <c r="J53" i="19"/>
  <c r="M430" i="19"/>
  <c r="M483" i="19"/>
  <c r="M274" i="19"/>
  <c r="J596" i="19"/>
  <c r="M140" i="19"/>
  <c r="M480" i="19"/>
  <c r="M528" i="19"/>
  <c r="M536" i="19"/>
  <c r="J471" i="19"/>
  <c r="J467" i="19"/>
  <c r="M554" i="19"/>
  <c r="M102" i="19"/>
  <c r="M235" i="19"/>
  <c r="J550" i="19"/>
  <c r="M606" i="19"/>
  <c r="M220" i="19"/>
  <c r="M295" i="19"/>
  <c r="J529" i="19"/>
  <c r="M90" i="19"/>
  <c r="M202" i="19"/>
  <c r="M88" i="19"/>
  <c r="M315" i="19"/>
  <c r="M395" i="19"/>
  <c r="M189" i="19"/>
  <c r="J41" i="19"/>
  <c r="M338" i="19"/>
  <c r="J546" i="19"/>
  <c r="M341" i="19"/>
  <c r="M38" i="19"/>
  <c r="J532" i="19"/>
  <c r="J570" i="19"/>
  <c r="J498" i="19"/>
  <c r="J574" i="19"/>
  <c r="H568" i="18"/>
  <c r="H568" i="19" s="1"/>
  <c r="G568" i="19"/>
  <c r="H452" i="18"/>
  <c r="H452" i="19" s="1"/>
  <c r="G452" i="19"/>
  <c r="M10" i="19"/>
  <c r="M593" i="19"/>
  <c r="M67" i="19"/>
  <c r="J393" i="19"/>
  <c r="M506" i="19"/>
  <c r="M466" i="19"/>
  <c r="M13" i="19"/>
  <c r="M514" i="19"/>
  <c r="J247" i="19"/>
  <c r="J584" i="19"/>
  <c r="M476" i="19"/>
  <c r="M14" i="19"/>
  <c r="M178" i="19"/>
  <c r="M156" i="19"/>
  <c r="M558" i="19"/>
  <c r="M22" i="19"/>
  <c r="J497" i="19"/>
  <c r="J560" i="19"/>
  <c r="M365" i="19"/>
  <c r="G564" i="19"/>
  <c r="G552" i="19"/>
  <c r="H493" i="18"/>
  <c r="H493" i="19" s="1"/>
  <c r="H463" i="18"/>
  <c r="H463" i="19" s="1"/>
  <c r="G463" i="19"/>
  <c r="H24" i="18"/>
  <c r="H24" i="19" s="1"/>
  <c r="G24" i="19"/>
  <c r="H12" i="18"/>
  <c r="H12" i="19" s="1"/>
  <c r="G12" i="19"/>
  <c r="M117" i="19"/>
  <c r="J101" i="19"/>
  <c r="J103" i="19"/>
  <c r="M450" i="19"/>
  <c r="M55" i="19"/>
  <c r="J50" i="19"/>
  <c r="M23" i="19"/>
  <c r="M68" i="19"/>
  <c r="M369" i="19"/>
  <c r="M284" i="19"/>
  <c r="M225" i="19"/>
  <c r="M548" i="19"/>
  <c r="M375" i="19"/>
  <c r="M271" i="19"/>
  <c r="M148" i="19"/>
  <c r="M162" i="19"/>
  <c r="M218" i="19"/>
  <c r="M521" i="19"/>
  <c r="M518" i="19"/>
  <c r="G9" i="19"/>
  <c r="J9" i="19" s="1"/>
  <c r="G576" i="19"/>
  <c r="H602" i="18"/>
  <c r="H602" i="19" s="1"/>
  <c r="G602" i="19"/>
  <c r="H590" i="18"/>
  <c r="H590" i="19" s="1"/>
  <c r="G590" i="19"/>
  <c r="H517" i="18"/>
  <c r="H517" i="19" s="1"/>
  <c r="G517" i="19"/>
  <c r="H489" i="18"/>
  <c r="H489" i="19" s="1"/>
  <c r="G489" i="19"/>
  <c r="H481" i="18"/>
  <c r="H481" i="19" s="1"/>
  <c r="G481" i="19"/>
  <c r="H127" i="18"/>
  <c r="H127" i="19" s="1"/>
  <c r="G127" i="19"/>
  <c r="H107" i="18"/>
  <c r="H107" i="19" s="1"/>
  <c r="G107" i="19"/>
  <c r="H79" i="18"/>
  <c r="H79" i="19" s="1"/>
  <c r="G79" i="19"/>
  <c r="H63" i="18"/>
  <c r="H63" i="19" s="1"/>
  <c r="G63" i="19"/>
  <c r="H47" i="18"/>
  <c r="H47" i="19" s="1"/>
  <c r="G47" i="19"/>
  <c r="M538" i="19"/>
  <c r="M51" i="19"/>
  <c r="M25" i="19"/>
  <c r="J405" i="19"/>
  <c r="M347" i="19"/>
  <c r="M350" i="19"/>
  <c r="M264" i="19"/>
  <c r="M604" i="19"/>
  <c r="J449" i="19"/>
  <c r="J136" i="19"/>
  <c r="M34" i="19"/>
  <c r="M125" i="19"/>
  <c r="M537" i="19"/>
  <c r="M511" i="19"/>
  <c r="G556" i="19"/>
  <c r="G580" i="19"/>
  <c r="H535" i="18"/>
  <c r="H535" i="19" s="1"/>
  <c r="G535" i="19"/>
  <c r="H425" i="18"/>
  <c r="H425" i="19" s="1"/>
  <c r="G425" i="19"/>
  <c r="H386" i="18"/>
  <c r="H386" i="19" s="1"/>
  <c r="G386" i="19"/>
  <c r="H358" i="18"/>
  <c r="H358" i="19" s="1"/>
  <c r="G358" i="19"/>
  <c r="G555" i="19"/>
  <c r="G278" i="19"/>
  <c r="G322" i="19"/>
  <c r="G330" i="19"/>
  <c r="G484" i="19"/>
  <c r="G601" i="19"/>
  <c r="H544" i="18"/>
  <c r="H544" i="19" s="1"/>
  <c r="G8" i="19"/>
  <c r="J8" i="19" s="1"/>
  <c r="O9" i="12"/>
  <c r="F83" i="8" a="1"/>
  <c r="F83" i="8" s="1"/>
  <c r="O8" i="12"/>
  <c r="P9" i="22"/>
  <c r="M128" i="19"/>
  <c r="J128" i="19"/>
  <c r="AA9" i="7"/>
  <c r="AA8" i="7"/>
  <c r="J144" i="19"/>
  <c r="M540" i="19"/>
  <c r="I5" i="7"/>
  <c r="AA10" i="7"/>
  <c r="AA11" i="7"/>
  <c r="F77" i="8" a="1"/>
  <c r="F77" i="8" s="1"/>
  <c r="M8" i="19"/>
  <c r="F72" i="8" a="1"/>
  <c r="F72" i="8" s="1"/>
  <c r="F76" i="8" a="1"/>
  <c r="F76" i="8" s="1"/>
  <c r="F80" i="8" a="1"/>
  <c r="F80" i="8" s="1"/>
  <c r="F85" i="8" a="1"/>
  <c r="F85" i="8" s="1"/>
  <c r="A78" i="8" a="1"/>
  <c r="A78" i="8" s="1"/>
  <c r="P273" i="22"/>
  <c r="P322" i="22"/>
  <c r="P354" i="22"/>
  <c r="M571" i="22"/>
  <c r="P567" i="22"/>
  <c r="P523" i="22"/>
  <c r="P575" i="22"/>
  <c r="P555" i="22"/>
  <c r="P474" i="22"/>
  <c r="P421" i="22"/>
  <c r="P436" i="22"/>
  <c r="P213" i="22"/>
  <c r="P519" i="22"/>
  <c r="M563" i="22"/>
  <c r="M378" i="22"/>
  <c r="P382" i="22"/>
  <c r="P531" i="22"/>
  <c r="M466" i="22"/>
  <c r="M453" i="22"/>
  <c r="P440" i="22"/>
  <c r="M462" i="22"/>
  <c r="P417" i="22"/>
  <c r="P206" i="22"/>
  <c r="M217" i="22"/>
  <c r="M579" i="22"/>
  <c r="P495" i="22"/>
  <c r="P202" i="22"/>
  <c r="P507" i="22"/>
  <c r="P547" i="22"/>
  <c r="M543" i="22"/>
  <c r="M491" i="22"/>
  <c r="M521" i="22"/>
  <c r="P501" i="22"/>
  <c r="P369" i="22"/>
  <c r="M407" i="22"/>
  <c r="M145" i="22"/>
  <c r="P193" i="22"/>
  <c r="M173" i="22"/>
  <c r="M85" i="22"/>
  <c r="M121" i="22"/>
  <c r="M165" i="22"/>
  <c r="M117" i="22"/>
  <c r="M89" i="22"/>
  <c r="P398" i="22"/>
  <c r="P62" i="22"/>
  <c r="P601" i="22"/>
  <c r="P605" i="22"/>
  <c r="P565" i="22"/>
  <c r="P475" i="22"/>
  <c r="P464" i="22"/>
  <c r="M509" i="22"/>
  <c r="P365" i="22"/>
  <c r="P468" i="22"/>
  <c r="M332" i="22"/>
  <c r="M411" i="22"/>
  <c r="P403" i="22"/>
  <c r="M328" i="22"/>
  <c r="M423" i="22"/>
  <c r="M324" i="22"/>
  <c r="M383" i="22"/>
  <c r="M372" i="22"/>
  <c r="P197" i="22"/>
  <c r="M216" i="22"/>
  <c r="M300" i="22"/>
  <c r="M129" i="22"/>
  <c r="P181" i="22"/>
  <c r="P141" i="22"/>
  <c r="M125" i="22"/>
  <c r="M109" i="22"/>
  <c r="P449" i="22"/>
  <c r="P480" i="22"/>
  <c r="P212" i="22"/>
  <c r="M240" i="22"/>
  <c r="P536" i="22"/>
  <c r="P524" i="22"/>
  <c r="P414" i="22"/>
  <c r="P433" i="22"/>
  <c r="P30" i="22"/>
  <c r="P597" i="22"/>
  <c r="P353" i="22"/>
  <c r="M460" i="22"/>
  <c r="M388" i="22"/>
  <c r="M189" i="22"/>
  <c r="P34" i="22"/>
  <c r="P38" i="22"/>
  <c r="M26" i="22"/>
  <c r="P569" i="22"/>
  <c r="M544" i="22"/>
  <c r="M564" i="22"/>
  <c r="P548" i="22"/>
  <c r="M517" i="22"/>
  <c r="P381" i="22"/>
  <c r="P361" i="22"/>
  <c r="P392" i="22"/>
  <c r="P340" i="22"/>
  <c r="M236" i="22"/>
  <c r="M537" i="22"/>
  <c r="M504" i="22"/>
  <c r="P228" i="22"/>
  <c r="P512" i="22"/>
  <c r="M325" i="22"/>
  <c r="M336" i="22"/>
  <c r="P336" i="22"/>
  <c r="P580" i="22"/>
  <c r="P288" i="22"/>
  <c r="P284" i="22"/>
  <c r="P81" i="22"/>
  <c r="M77" i="22"/>
  <c r="M224" i="22"/>
  <c r="M584" i="22"/>
  <c r="P244" i="22"/>
  <c r="M599" i="22"/>
  <c r="P599" i="22"/>
  <c r="M409" i="22"/>
  <c r="P409" i="22"/>
  <c r="P84" i="22"/>
  <c r="M84" i="22"/>
  <c r="M49" i="22"/>
  <c r="P49" i="22"/>
  <c r="M33" i="22"/>
  <c r="P33" i="22"/>
  <c r="P18" i="22"/>
  <c r="P50" i="22"/>
  <c r="P390" i="22"/>
  <c r="P22" i="22"/>
  <c r="P54" i="22"/>
  <c r="M10" i="22"/>
  <c r="M42" i="22"/>
  <c r="P14" i="22"/>
  <c r="P46" i="22"/>
  <c r="P595" i="22"/>
  <c r="P583" i="22"/>
  <c r="P603" i="22"/>
  <c r="M591" i="22"/>
  <c r="M596" i="22"/>
  <c r="M532" i="22"/>
  <c r="P413" i="22"/>
  <c r="P360" i="22"/>
  <c r="M367" i="22"/>
  <c r="P248" i="22"/>
  <c r="P232" i="22"/>
  <c r="P29" i="22"/>
  <c r="P592" i="22"/>
  <c r="M528" i="22"/>
  <c r="M520" i="22"/>
  <c r="M220" i="22"/>
  <c r="P516" i="22"/>
  <c r="M88" i="22"/>
  <c r="P572" i="22"/>
  <c r="M92" i="22"/>
  <c r="M494" i="22"/>
  <c r="P494" i="22"/>
  <c r="M393" i="22"/>
  <c r="P393" i="22"/>
  <c r="M155" i="22"/>
  <c r="P155" i="22"/>
  <c r="P131" i="22"/>
  <c r="M131" i="22"/>
  <c r="P127" i="22"/>
  <c r="M127" i="22"/>
  <c r="P588" i="22"/>
  <c r="M588" i="22"/>
  <c r="M560" i="22"/>
  <c r="M576" i="22"/>
  <c r="P556" i="22"/>
  <c r="M607" i="22"/>
  <c r="P600" i="22"/>
  <c r="M540" i="22"/>
  <c r="P506" i="22"/>
  <c r="M461" i="22"/>
  <c r="P405" i="22"/>
  <c r="P452" i="22"/>
  <c r="M416" i="22"/>
  <c r="M371" i="22"/>
  <c r="M375" i="22"/>
  <c r="P364" i="22"/>
  <c r="M272" i="22"/>
  <c r="M183" i="22"/>
  <c r="M268" i="22"/>
  <c r="P73" i="22"/>
  <c r="P45" i="22"/>
  <c r="P163" i="22"/>
  <c r="P147" i="22"/>
  <c r="P329" i="22"/>
  <c r="M195" i="22"/>
  <c r="M72" i="22"/>
  <c r="P187" i="22"/>
  <c r="P469" i="22"/>
  <c r="M553" i="22"/>
  <c r="P553" i="22"/>
  <c r="M497" i="22"/>
  <c r="P497" i="22"/>
  <c r="P419" i="22"/>
  <c r="M419" i="22"/>
  <c r="P341" i="22"/>
  <c r="M341" i="22"/>
  <c r="M333" i="22"/>
  <c r="P241" i="22"/>
  <c r="M241" i="22"/>
  <c r="M190" i="22"/>
  <c r="P190" i="22"/>
  <c r="M186" i="22"/>
  <c r="P186" i="22"/>
  <c r="M138" i="22"/>
  <c r="P138" i="22"/>
  <c r="M97" i="22"/>
  <c r="N5" i="7"/>
  <c r="S5" i="7"/>
  <c r="O5" i="7"/>
  <c r="F5" i="23"/>
  <c r="R5" i="3"/>
  <c r="U5" i="7"/>
  <c r="E5" i="7"/>
  <c r="C5" i="3"/>
  <c r="L31" i="12"/>
  <c r="V5" i="7"/>
  <c r="R6" i="3"/>
  <c r="L390" i="12"/>
  <c r="O390" i="12"/>
  <c r="L309" i="12"/>
  <c r="O309" i="12"/>
  <c r="N6" i="7"/>
  <c r="M5" i="3"/>
  <c r="Q5" i="3"/>
  <c r="O301" i="12"/>
  <c r="V6" i="7"/>
  <c r="O50" i="12"/>
  <c r="J161" i="19"/>
  <c r="M161" i="19"/>
  <c r="H572" i="18"/>
  <c r="H572" i="19" s="1"/>
  <c r="G572" i="19"/>
  <c r="J123" i="19"/>
  <c r="M116" i="19"/>
  <c r="M478" i="19"/>
  <c r="M318" i="19"/>
  <c r="J305" i="19"/>
  <c r="H591" i="18"/>
  <c r="H591" i="19" s="1"/>
  <c r="G591" i="19"/>
  <c r="M48" i="19"/>
  <c r="J164" i="19"/>
  <c r="M164" i="19"/>
  <c r="J134" i="19"/>
  <c r="M134" i="19"/>
  <c r="D5" i="18"/>
  <c r="D5" i="19"/>
  <c r="M553" i="19"/>
  <c r="J553" i="19"/>
  <c r="H547" i="18"/>
  <c r="H547" i="19" s="1"/>
  <c r="G547" i="19"/>
  <c r="H281" i="18"/>
  <c r="H281" i="19" s="1"/>
  <c r="G281" i="19"/>
  <c r="G266" i="19"/>
  <c r="H266" i="18"/>
  <c r="H266" i="19" s="1"/>
  <c r="H258" i="18"/>
  <c r="H258" i="19" s="1"/>
  <c r="G258" i="19"/>
  <c r="H250" i="18"/>
  <c r="H250" i="19" s="1"/>
  <c r="G250" i="19"/>
  <c r="H242" i="18"/>
  <c r="H242" i="19" s="1"/>
  <c r="G242" i="19"/>
  <c r="H234" i="18"/>
  <c r="H234" i="19" s="1"/>
  <c r="G234" i="19"/>
  <c r="H195" i="18"/>
  <c r="H195" i="19" s="1"/>
  <c r="G195" i="19"/>
  <c r="H179" i="18"/>
  <c r="H179" i="19" s="1"/>
  <c r="G179" i="19"/>
  <c r="H155" i="18"/>
  <c r="H155" i="19" s="1"/>
  <c r="G155" i="19"/>
  <c r="P404" i="22"/>
  <c r="M404" i="22"/>
  <c r="M400" i="22"/>
  <c r="P400" i="22"/>
  <c r="M222" i="22"/>
  <c r="P222" i="22"/>
  <c r="P207" i="22"/>
  <c r="M207" i="22"/>
  <c r="P203" i="22"/>
  <c r="M203" i="22"/>
  <c r="J353" i="19"/>
  <c r="M353" i="19"/>
  <c r="H581" i="18"/>
  <c r="H581" i="19" s="1"/>
  <c r="G581" i="19"/>
  <c r="J262" i="19"/>
  <c r="M262" i="19"/>
  <c r="H566" i="18"/>
  <c r="H566" i="19" s="1"/>
  <c r="G566" i="19"/>
  <c r="H5" i="16"/>
  <c r="J505" i="19"/>
  <c r="M496" i="19"/>
  <c r="M439" i="19"/>
  <c r="J495" i="19"/>
  <c r="M495" i="19"/>
  <c r="H6" i="19"/>
  <c r="P415" i="22"/>
  <c r="M415" i="22"/>
  <c r="P48" i="22"/>
  <c r="M48" i="22"/>
  <c r="P44" i="22"/>
  <c r="M44" i="22"/>
  <c r="P40" i="22"/>
  <c r="M40" i="22"/>
  <c r="P36" i="22"/>
  <c r="M36" i="22"/>
  <c r="P28" i="22"/>
  <c r="M28" i="22"/>
  <c r="P24" i="22"/>
  <c r="M24" i="22"/>
  <c r="P12" i="22"/>
  <c r="M12" i="22"/>
  <c r="J338" i="19"/>
  <c r="M459" i="22"/>
  <c r="P459" i="22"/>
  <c r="P450" i="22"/>
  <c r="M450" i="22"/>
  <c r="P446" i="22"/>
  <c r="M446" i="22"/>
  <c r="M434" i="22"/>
  <c r="P434" i="22"/>
  <c r="M430" i="22"/>
  <c r="P430" i="22"/>
  <c r="M305" i="22"/>
  <c r="P305" i="22"/>
  <c r="M301" i="22"/>
  <c r="P301" i="22"/>
  <c r="M297" i="22"/>
  <c r="P297" i="22"/>
  <c r="M293" i="22"/>
  <c r="P293" i="22"/>
  <c r="M289" i="22"/>
  <c r="P289" i="22"/>
  <c r="M281" i="22"/>
  <c r="P281" i="22"/>
  <c r="M277" i="22"/>
  <c r="P277" i="22"/>
  <c r="M269" i="22"/>
  <c r="P269" i="22"/>
  <c r="M265" i="22"/>
  <c r="P265" i="22"/>
  <c r="M261" i="22"/>
  <c r="P261" i="22"/>
  <c r="M257" i="22"/>
  <c r="P257" i="22"/>
  <c r="M253" i="22"/>
  <c r="P253" i="22"/>
  <c r="M71" i="22"/>
  <c r="P71" i="22"/>
  <c r="P67" i="22"/>
  <c r="M67" i="22"/>
  <c r="G529" i="26"/>
  <c r="H529" i="25"/>
  <c r="H529" i="26" s="1"/>
  <c r="I529" i="26" s="1"/>
  <c r="K529" i="26" s="1"/>
  <c r="G449" i="26"/>
  <c r="H449" i="25"/>
  <c r="H449" i="26" s="1"/>
  <c r="I449" i="26" s="1"/>
  <c r="K449" i="26" s="1"/>
  <c r="G425" i="26"/>
  <c r="H425" i="25"/>
  <c r="H425" i="26" s="1"/>
  <c r="I425" i="26" s="1"/>
  <c r="K425" i="26" s="1"/>
  <c r="G408" i="26"/>
  <c r="H408" i="25"/>
  <c r="H408" i="26" s="1"/>
  <c r="I408" i="26" s="1"/>
  <c r="K408" i="26" s="1"/>
  <c r="G380" i="26"/>
  <c r="H380" i="25"/>
  <c r="H380" i="26" s="1"/>
  <c r="I380" i="26" s="1"/>
  <c r="K380" i="26" s="1"/>
  <c r="G363" i="26"/>
  <c r="H363" i="25"/>
  <c r="H363" i="26" s="1"/>
  <c r="I363" i="26" s="1"/>
  <c r="K363" i="26" s="1"/>
  <c r="G319" i="26"/>
  <c r="H319" i="25"/>
  <c r="H319" i="26" s="1"/>
  <c r="I319" i="26" s="1"/>
  <c r="K319" i="26" s="1"/>
  <c r="G312" i="26"/>
  <c r="H312" i="25"/>
  <c r="H312" i="26" s="1"/>
  <c r="I312" i="26" s="1"/>
  <c r="K312" i="26" s="1"/>
  <c r="G578" i="19"/>
  <c r="M487" i="22"/>
  <c r="P487" i="22"/>
  <c r="M321" i="22"/>
  <c r="P321" i="22"/>
  <c r="M317" i="22"/>
  <c r="P317" i="22"/>
  <c r="M313" i="22"/>
  <c r="P313" i="22"/>
  <c r="M309" i="22"/>
  <c r="P309" i="22"/>
  <c r="M86" i="22"/>
  <c r="P86" i="22"/>
  <c r="G586" i="19"/>
  <c r="M550" i="22"/>
  <c r="P550" i="22"/>
  <c r="P546" i="22"/>
  <c r="M546" i="22"/>
  <c r="P542" i="22"/>
  <c r="M542" i="22"/>
  <c r="P538" i="22"/>
  <c r="M538" i="22"/>
  <c r="M534" i="22"/>
  <c r="P534" i="22"/>
  <c r="P526" i="22"/>
  <c r="M526" i="22"/>
  <c r="M522" i="22"/>
  <c r="P522" i="22"/>
  <c r="M514" i="22"/>
  <c r="P514" i="22"/>
  <c r="M510" i="22"/>
  <c r="P510" i="22"/>
  <c r="M589" i="22"/>
  <c r="P589" i="22"/>
  <c r="M585" i="22"/>
  <c r="P585" i="22"/>
  <c r="M577" i="22"/>
  <c r="P577" i="22"/>
  <c r="M573" i="22"/>
  <c r="P573" i="22"/>
  <c r="P355" i="22"/>
  <c r="M355" i="22"/>
  <c r="P351" i="22"/>
  <c r="M351" i="22"/>
  <c r="P347" i="22"/>
  <c r="M347" i="22"/>
  <c r="M343" i="22"/>
  <c r="P343" i="22"/>
  <c r="G598" i="19"/>
  <c r="G603" i="19"/>
  <c r="M604" i="22"/>
  <c r="P604" i="22"/>
  <c r="M370" i="22"/>
  <c r="P370" i="22"/>
  <c r="M366" i="22"/>
  <c r="P366" i="22"/>
  <c r="P140" i="22"/>
  <c r="M140" i="22"/>
  <c r="M124" i="22"/>
  <c r="P124" i="22"/>
  <c r="M483" i="22"/>
  <c r="P483" i="22"/>
  <c r="M389" i="22"/>
  <c r="P389" i="22"/>
  <c r="C6" i="22"/>
  <c r="G574" i="26"/>
  <c r="H574" i="25"/>
  <c r="H574" i="26" s="1"/>
  <c r="I574" i="26" s="1"/>
  <c r="K574" i="26" s="1"/>
  <c r="G531" i="26"/>
  <c r="H531" i="25"/>
  <c r="H531" i="26" s="1"/>
  <c r="I531" i="26" s="1"/>
  <c r="K531" i="26" s="1"/>
  <c r="G476" i="26"/>
  <c r="H476" i="25"/>
  <c r="H476" i="26" s="1"/>
  <c r="I476" i="26" s="1"/>
  <c r="K476" i="26" s="1"/>
  <c r="G451" i="26"/>
  <c r="H451" i="25"/>
  <c r="H451" i="26" s="1"/>
  <c r="I451" i="26" s="1"/>
  <c r="K451" i="26" s="1"/>
  <c r="G438" i="26"/>
  <c r="H438" i="25"/>
  <c r="H438" i="26" s="1"/>
  <c r="I438" i="26" s="1"/>
  <c r="K438" i="26" s="1"/>
  <c r="G403" i="26"/>
  <c r="H403" i="25"/>
  <c r="H403" i="26" s="1"/>
  <c r="I403" i="26" s="1"/>
  <c r="K403" i="26" s="1"/>
  <c r="G396" i="26"/>
  <c r="H396" i="25"/>
  <c r="H396" i="26" s="1"/>
  <c r="I396" i="26" s="1"/>
  <c r="K396" i="26" s="1"/>
  <c r="G375" i="26"/>
  <c r="H375" i="25"/>
  <c r="H375" i="26" s="1"/>
  <c r="I375" i="26" s="1"/>
  <c r="K375" i="26" s="1"/>
  <c r="G359" i="26"/>
  <c r="H359" i="25"/>
  <c r="H359" i="26" s="1"/>
  <c r="I359" i="26" s="1"/>
  <c r="K359" i="26" s="1"/>
  <c r="G289" i="26"/>
  <c r="H289" i="25"/>
  <c r="H289" i="26" s="1"/>
  <c r="I289" i="26" s="1"/>
  <c r="K289" i="26" s="1"/>
  <c r="G244" i="26"/>
  <c r="H244" i="25"/>
  <c r="H244" i="26" s="1"/>
  <c r="I244" i="26" s="1"/>
  <c r="K244" i="26" s="1"/>
  <c r="G194" i="26"/>
  <c r="H194" i="25"/>
  <c r="H194" i="26" s="1"/>
  <c r="I194" i="26" s="1"/>
  <c r="K194" i="26" s="1"/>
  <c r="G113" i="26"/>
  <c r="H113" i="25"/>
  <c r="H113" i="26" s="1"/>
  <c r="I113" i="26" s="1"/>
  <c r="K113" i="26" s="1"/>
  <c r="G52" i="26"/>
  <c r="H52" i="25"/>
  <c r="H52" i="26" s="1"/>
  <c r="I52" i="26" s="1"/>
  <c r="K52" i="26" s="1"/>
  <c r="H106" i="25"/>
  <c r="H106" i="26" s="1"/>
  <c r="I106" i="26" s="1"/>
  <c r="K106" i="26" s="1"/>
  <c r="G106" i="26"/>
  <c r="H64" i="25"/>
  <c r="H64" i="26" s="1"/>
  <c r="I64" i="26" s="1"/>
  <c r="K64" i="26" s="1"/>
  <c r="G64" i="26"/>
  <c r="G58" i="26"/>
  <c r="H58" i="25"/>
  <c r="H58" i="26" s="1"/>
  <c r="I58" i="26" s="1"/>
  <c r="K58" i="26" s="1"/>
  <c r="H51" i="25"/>
  <c r="H51" i="26" s="1"/>
  <c r="I51" i="26" s="1"/>
  <c r="K51" i="26" s="1"/>
  <c r="G51" i="26"/>
  <c r="H45" i="25"/>
  <c r="H45" i="26" s="1"/>
  <c r="I45" i="26" s="1"/>
  <c r="K45" i="26" s="1"/>
  <c r="G45" i="26"/>
  <c r="G117" i="26"/>
  <c r="H117" i="25"/>
  <c r="H117" i="26" s="1"/>
  <c r="I117" i="26" s="1"/>
  <c r="K117" i="26" s="1"/>
  <c r="H116" i="25"/>
  <c r="H116" i="26" s="1"/>
  <c r="I116" i="26" s="1"/>
  <c r="K116" i="26" s="1"/>
  <c r="G116" i="26"/>
  <c r="G80" i="26"/>
  <c r="H80" i="25"/>
  <c r="H80" i="26" s="1"/>
  <c r="I80" i="26" s="1"/>
  <c r="K80" i="26" s="1"/>
  <c r="H62" i="25"/>
  <c r="H62" i="26" s="1"/>
  <c r="I62" i="26" s="1"/>
  <c r="K62" i="26" s="1"/>
  <c r="G62" i="26"/>
  <c r="G56" i="26"/>
  <c r="H56" i="25"/>
  <c r="H56" i="26" s="1"/>
  <c r="I56" i="26" s="1"/>
  <c r="K56" i="26" s="1"/>
  <c r="G20" i="26"/>
  <c r="H20" i="25"/>
  <c r="H20" i="26" s="1"/>
  <c r="I20" i="26" s="1"/>
  <c r="K20" i="26" s="1"/>
  <c r="H8" i="25"/>
  <c r="H8" i="26" s="1"/>
  <c r="I8" i="26" s="1"/>
  <c r="G8" i="26"/>
  <c r="H159" i="25"/>
  <c r="H159" i="26" s="1"/>
  <c r="I159" i="26" s="1"/>
  <c r="K159" i="26" s="1"/>
  <c r="G177" i="26"/>
  <c r="H177" i="25"/>
  <c r="H177" i="26" s="1"/>
  <c r="I177" i="26" s="1"/>
  <c r="K177" i="26" s="1"/>
  <c r="G134" i="26"/>
  <c r="H134" i="25"/>
  <c r="H134" i="26" s="1"/>
  <c r="I134" i="26" s="1"/>
  <c r="K134" i="26" s="1"/>
  <c r="G127" i="26"/>
  <c r="H127" i="25"/>
  <c r="H127" i="26" s="1"/>
  <c r="I127" i="26" s="1"/>
  <c r="K127" i="26" s="1"/>
  <c r="H121" i="25"/>
  <c r="H121" i="26" s="1"/>
  <c r="I121" i="26" s="1"/>
  <c r="K121" i="26" s="1"/>
  <c r="G121" i="26"/>
  <c r="G92" i="26"/>
  <c r="H92" i="25"/>
  <c r="H92" i="26" s="1"/>
  <c r="I92" i="26" s="1"/>
  <c r="K92" i="26" s="1"/>
  <c r="G73" i="26"/>
  <c r="H73" i="25"/>
  <c r="H73" i="26" s="1"/>
  <c r="I73" i="26" s="1"/>
  <c r="K73" i="26" s="1"/>
  <c r="H32" i="25"/>
  <c r="H32" i="26" s="1"/>
  <c r="I32" i="26" s="1"/>
  <c r="K32" i="26" s="1"/>
  <c r="G32" i="26"/>
  <c r="H13" i="25"/>
  <c r="H13" i="26" s="1"/>
  <c r="I13" i="26" s="1"/>
  <c r="K13" i="26" s="1"/>
  <c r="G13" i="26"/>
  <c r="H281" i="25"/>
  <c r="H281" i="26" s="1"/>
  <c r="I281" i="26" s="1"/>
  <c r="K281" i="26" s="1"/>
  <c r="H166" i="25"/>
  <c r="H166" i="26" s="1"/>
  <c r="I166" i="26" s="1"/>
  <c r="K166" i="26" s="1"/>
  <c r="G216" i="26"/>
  <c r="H216" i="25"/>
  <c r="H216" i="26" s="1"/>
  <c r="I216" i="26" s="1"/>
  <c r="K216" i="26" s="1"/>
  <c r="G189" i="26"/>
  <c r="H189" i="25"/>
  <c r="H189" i="26" s="1"/>
  <c r="I189" i="26" s="1"/>
  <c r="K189" i="26" s="1"/>
  <c r="H140" i="25"/>
  <c r="H140" i="26" s="1"/>
  <c r="I140" i="26" s="1"/>
  <c r="K140" i="26" s="1"/>
  <c r="G140" i="26"/>
  <c r="H120" i="25"/>
  <c r="H120" i="26" s="1"/>
  <c r="I120" i="26" s="1"/>
  <c r="K120" i="26" s="1"/>
  <c r="G120" i="26"/>
  <c r="G97" i="26"/>
  <c r="H97" i="25"/>
  <c r="H97" i="26" s="1"/>
  <c r="I97" i="26" s="1"/>
  <c r="K97" i="26" s="1"/>
  <c r="G84" i="26"/>
  <c r="H84" i="25"/>
  <c r="H84" i="26" s="1"/>
  <c r="I84" i="26" s="1"/>
  <c r="K84" i="26" s="1"/>
  <c r="G155" i="26"/>
  <c r="H155" i="25"/>
  <c r="H155" i="26" s="1"/>
  <c r="I155" i="26" s="1"/>
  <c r="K155" i="26" s="1"/>
  <c r="G132" i="26"/>
  <c r="H132" i="25"/>
  <c r="H132" i="26" s="1"/>
  <c r="I132" i="26" s="1"/>
  <c r="K132" i="26" s="1"/>
  <c r="G30" i="26"/>
  <c r="H30" i="25"/>
  <c r="H30" i="26" s="1"/>
  <c r="I30" i="26" s="1"/>
  <c r="K30" i="26" s="1"/>
  <c r="G226" i="26"/>
  <c r="H226" i="25"/>
  <c r="H226" i="26" s="1"/>
  <c r="I226" i="26" s="1"/>
  <c r="K226" i="26" s="1"/>
  <c r="G181" i="26"/>
  <c r="H181" i="25"/>
  <c r="H181" i="26" s="1"/>
  <c r="I181" i="26" s="1"/>
  <c r="K181" i="26" s="1"/>
  <c r="H154" i="25"/>
  <c r="H154" i="26" s="1"/>
  <c r="I154" i="26" s="1"/>
  <c r="K154" i="26" s="1"/>
  <c r="G154" i="26"/>
  <c r="G149" i="26"/>
  <c r="H149" i="25"/>
  <c r="H149" i="26" s="1"/>
  <c r="I149" i="26" s="1"/>
  <c r="K149" i="26" s="1"/>
  <c r="G144" i="26"/>
  <c r="H144" i="25"/>
  <c r="H144" i="26" s="1"/>
  <c r="I144" i="26" s="1"/>
  <c r="K144" i="26" s="1"/>
  <c r="U6" i="7"/>
  <c r="A362" i="2" a="1"/>
  <c r="A362" i="2" s="1"/>
  <c r="K6" i="7"/>
  <c r="J608" i="11"/>
  <c r="O27" i="12"/>
  <c r="O117" i="12"/>
  <c r="O391" i="12"/>
  <c r="O408" i="12"/>
  <c r="O32" i="12"/>
  <c r="O189" i="12"/>
  <c r="M470" i="19"/>
  <c r="J470" i="19"/>
  <c r="J569" i="19"/>
  <c r="M569" i="19"/>
  <c r="H17" i="19"/>
  <c r="J36" i="19"/>
  <c r="M36" i="19"/>
  <c r="J104" i="19"/>
  <c r="M104" i="19"/>
  <c r="J120" i="19"/>
  <c r="M120" i="19"/>
  <c r="J270" i="19"/>
  <c r="M270" i="19"/>
  <c r="J416" i="19"/>
  <c r="M416" i="19"/>
  <c r="O194" i="12"/>
  <c r="J212" i="19"/>
  <c r="M212" i="19"/>
  <c r="L528" i="12"/>
  <c r="L608" i="12" s="1"/>
  <c r="J11" i="12"/>
  <c r="J608" i="12" s="1"/>
  <c r="O49" i="12"/>
  <c r="O425" i="12"/>
  <c r="O254" i="12"/>
  <c r="O378" i="12"/>
  <c r="O68" i="12"/>
  <c r="O604" i="12"/>
  <c r="M575" i="19"/>
  <c r="H516" i="18"/>
  <c r="H516" i="19" s="1"/>
  <c r="G516" i="19"/>
  <c r="H383" i="18"/>
  <c r="H383" i="19" s="1"/>
  <c r="G383" i="19"/>
  <c r="G367" i="19"/>
  <c r="H367" i="18"/>
  <c r="H367" i="19" s="1"/>
  <c r="H359" i="18"/>
  <c r="H359" i="19" s="1"/>
  <c r="G359" i="19"/>
  <c r="H345" i="18"/>
  <c r="H345" i="19" s="1"/>
  <c r="G345" i="19"/>
  <c r="G213" i="19"/>
  <c r="H213" i="18"/>
  <c r="H213" i="19" s="1"/>
  <c r="H205" i="18"/>
  <c r="H205" i="19" s="1"/>
  <c r="G205" i="19"/>
  <c r="H459" i="18"/>
  <c r="H459" i="19" s="1"/>
  <c r="G459" i="19"/>
  <c r="H441" i="18"/>
  <c r="H441" i="19" s="1"/>
  <c r="G441" i="19"/>
  <c r="H435" i="18"/>
  <c r="H435" i="19" s="1"/>
  <c r="G435" i="19"/>
  <c r="H313" i="18"/>
  <c r="H313" i="19" s="1"/>
  <c r="G313" i="19"/>
  <c r="H597" i="18"/>
  <c r="H597" i="19" s="1"/>
  <c r="G597" i="19"/>
  <c r="H585" i="18"/>
  <c r="H585" i="19" s="1"/>
  <c r="G585" i="19"/>
  <c r="G577" i="19"/>
  <c r="H577" i="18"/>
  <c r="H577" i="19" s="1"/>
  <c r="H567" i="18"/>
  <c r="H567" i="19" s="1"/>
  <c r="G567" i="19"/>
  <c r="H419" i="18"/>
  <c r="H419" i="19" s="1"/>
  <c r="G419" i="19"/>
  <c r="H351" i="18"/>
  <c r="H351" i="19" s="1"/>
  <c r="G351" i="19"/>
  <c r="H335" i="18"/>
  <c r="H335" i="19" s="1"/>
  <c r="G335" i="19"/>
  <c r="H327" i="18"/>
  <c r="H327" i="19" s="1"/>
  <c r="G327" i="19"/>
  <c r="H469" i="18"/>
  <c r="H469" i="19" s="1"/>
  <c r="G469" i="19"/>
  <c r="H447" i="18"/>
  <c r="H447" i="19" s="1"/>
  <c r="G447" i="19"/>
  <c r="H403" i="18"/>
  <c r="H403" i="19" s="1"/>
  <c r="G403" i="19"/>
  <c r="H319" i="18"/>
  <c r="H319" i="19" s="1"/>
  <c r="G319" i="19"/>
  <c r="G257" i="19"/>
  <c r="H257" i="18"/>
  <c r="H257" i="19" s="1"/>
  <c r="H241" i="18"/>
  <c r="H241" i="19" s="1"/>
  <c r="G241" i="19"/>
  <c r="H233" i="18"/>
  <c r="H233" i="19" s="1"/>
  <c r="G233" i="19"/>
  <c r="H139" i="18"/>
  <c r="H139" i="19" s="1"/>
  <c r="G139" i="19"/>
  <c r="G131" i="19"/>
  <c r="H131" i="18"/>
  <c r="H131" i="19" s="1"/>
  <c r="J28" i="19"/>
  <c r="M28" i="19"/>
  <c r="H571" i="18"/>
  <c r="H571" i="19" s="1"/>
  <c r="G571" i="19"/>
  <c r="G524" i="19"/>
  <c r="H524" i="18"/>
  <c r="H524" i="19" s="1"/>
  <c r="H475" i="18"/>
  <c r="H475" i="19" s="1"/>
  <c r="G475" i="19"/>
  <c r="G387" i="19"/>
  <c r="H387" i="18"/>
  <c r="H387" i="19" s="1"/>
  <c r="H371" i="18"/>
  <c r="H371" i="19" s="1"/>
  <c r="G371" i="19"/>
  <c r="H279" i="18"/>
  <c r="H279" i="19" s="1"/>
  <c r="G279" i="19"/>
  <c r="G508" i="19"/>
  <c r="C6" i="19"/>
  <c r="C6" i="18"/>
  <c r="H423" i="18"/>
  <c r="H423" i="19" s="1"/>
  <c r="G423" i="19"/>
  <c r="H409" i="18"/>
  <c r="H409" i="19" s="1"/>
  <c r="G409" i="19"/>
  <c r="H355" i="18"/>
  <c r="H355" i="19" s="1"/>
  <c r="G355" i="19"/>
  <c r="H301" i="18"/>
  <c r="H301" i="19" s="1"/>
  <c r="G301" i="19"/>
  <c r="H293" i="18"/>
  <c r="H293" i="19" s="1"/>
  <c r="G293" i="19"/>
  <c r="G455" i="19"/>
  <c r="H455" i="18"/>
  <c r="H455" i="19" s="1"/>
  <c r="H377" i="18"/>
  <c r="H377" i="19" s="1"/>
  <c r="G377" i="19"/>
  <c r="H339" i="18"/>
  <c r="H339" i="19" s="1"/>
  <c r="G339" i="19"/>
  <c r="H323" i="18"/>
  <c r="H323" i="19" s="1"/>
  <c r="G323" i="19"/>
  <c r="G199" i="19"/>
  <c r="H199" i="18"/>
  <c r="H199" i="19" s="1"/>
  <c r="H191" i="18"/>
  <c r="H191" i="19" s="1"/>
  <c r="G191" i="19"/>
  <c r="G183" i="19"/>
  <c r="H183" i="18"/>
  <c r="H183" i="19" s="1"/>
  <c r="H159" i="18"/>
  <c r="H159" i="19" s="1"/>
  <c r="G159" i="19"/>
  <c r="H151" i="18"/>
  <c r="H151" i="19" s="1"/>
  <c r="G151" i="19"/>
  <c r="H545" i="18"/>
  <c r="H545" i="19" s="1"/>
  <c r="G545" i="19"/>
  <c r="G500" i="19"/>
  <c r="H500" i="18"/>
  <c r="H500" i="19" s="1"/>
  <c r="H415" i="18"/>
  <c r="H415" i="19" s="1"/>
  <c r="G415" i="19"/>
  <c r="G399" i="19"/>
  <c r="H399" i="18"/>
  <c r="H399" i="19" s="1"/>
  <c r="H391" i="18"/>
  <c r="H391" i="19" s="1"/>
  <c r="G391" i="19"/>
  <c r="H307" i="18"/>
  <c r="H307" i="19" s="1"/>
  <c r="G307" i="19"/>
  <c r="E6" i="19"/>
  <c r="P399" i="22"/>
  <c r="M399" i="22"/>
  <c r="P384" i="22"/>
  <c r="M384" i="22"/>
  <c r="P90" i="22"/>
  <c r="M90" i="22"/>
  <c r="P377" i="22"/>
  <c r="M377" i="22"/>
  <c r="M249" i="22"/>
  <c r="P249" i="22"/>
  <c r="M245" i="22"/>
  <c r="P245" i="22"/>
  <c r="M237" i="22"/>
  <c r="P237" i="22"/>
  <c r="M233" i="22"/>
  <c r="P233" i="22"/>
  <c r="P225" i="22"/>
  <c r="M225" i="22"/>
  <c r="P508" i="22"/>
  <c r="M508" i="22"/>
  <c r="P493" i="22"/>
  <c r="M493" i="22"/>
  <c r="P489" i="22"/>
  <c r="M489" i="22"/>
  <c r="M485" i="22"/>
  <c r="P485" i="22"/>
  <c r="M486" i="22"/>
  <c r="P486" i="22"/>
  <c r="P363" i="22"/>
  <c r="M363" i="22"/>
  <c r="P359" i="22"/>
  <c r="M359" i="22"/>
  <c r="M238" i="22"/>
  <c r="P238" i="22"/>
  <c r="M234" i="22"/>
  <c r="P234" i="22"/>
  <c r="M230" i="22"/>
  <c r="P230" i="22"/>
  <c r="M226" i="22"/>
  <c r="P226" i="22"/>
  <c r="M80" i="22"/>
  <c r="P80" i="22"/>
  <c r="P455" i="22"/>
  <c r="M578" i="22"/>
  <c r="P578" i="22"/>
  <c r="P395" i="22"/>
  <c r="M395" i="22"/>
  <c r="P391" i="22"/>
  <c r="M391" i="22"/>
  <c r="P312" i="22"/>
  <c r="M312" i="22"/>
  <c r="P308" i="22"/>
  <c r="M308" i="22"/>
  <c r="P304" i="22"/>
  <c r="M304" i="22"/>
  <c r="M296" i="22"/>
  <c r="P296" i="22"/>
  <c r="M292" i="22"/>
  <c r="P292" i="22"/>
  <c r="M280" i="22"/>
  <c r="P280" i="22"/>
  <c r="M276" i="22"/>
  <c r="P276" i="22"/>
  <c r="M264" i="22"/>
  <c r="P264" i="22"/>
  <c r="M260" i="22"/>
  <c r="P260" i="22"/>
  <c r="M252" i="22"/>
  <c r="P252" i="22"/>
  <c r="M116" i="22"/>
  <c r="P116" i="22"/>
  <c r="M112" i="22"/>
  <c r="P112" i="22"/>
  <c r="P32" i="22"/>
  <c r="M32" i="22"/>
  <c r="P20" i="22"/>
  <c r="M20" i="22"/>
  <c r="P16" i="22"/>
  <c r="M16" i="22"/>
  <c r="P566" i="22"/>
  <c r="M566" i="22"/>
  <c r="M558" i="22"/>
  <c r="M535" i="22"/>
  <c r="P535" i="22"/>
  <c r="M527" i="22"/>
  <c r="P527" i="22"/>
  <c r="P515" i="22"/>
  <c r="M515" i="22"/>
  <c r="M511" i="22"/>
  <c r="P511" i="22"/>
  <c r="M424" i="22"/>
  <c r="P424" i="22"/>
  <c r="P323" i="22"/>
  <c r="M323" i="22"/>
  <c r="M198" i="22"/>
  <c r="P198" i="22"/>
  <c r="M135" i="22"/>
  <c r="P135" i="22"/>
  <c r="M123" i="22"/>
  <c r="P123" i="22"/>
  <c r="M581" i="22"/>
  <c r="P581" i="22"/>
  <c r="P439" i="22"/>
  <c r="M439" i="22"/>
  <c r="M435" i="22"/>
  <c r="P435" i="22"/>
  <c r="M349" i="22"/>
  <c r="P349" i="22"/>
  <c r="M345" i="22"/>
  <c r="P345" i="22"/>
  <c r="P311" i="22"/>
  <c r="M311" i="22"/>
  <c r="P205" i="22"/>
  <c r="M205" i="22"/>
  <c r="P182" i="22"/>
  <c r="M182" i="22"/>
  <c r="P178" i="22"/>
  <c r="M178" i="22"/>
  <c r="P170" i="22"/>
  <c r="M170" i="22"/>
  <c r="P166" i="22"/>
  <c r="M166" i="22"/>
  <c r="M162" i="22"/>
  <c r="P162" i="22"/>
  <c r="M158" i="22"/>
  <c r="P158" i="22"/>
  <c r="M150" i="22"/>
  <c r="P150" i="22"/>
  <c r="M146" i="22"/>
  <c r="P146" i="22"/>
  <c r="P47" i="22"/>
  <c r="M47" i="22"/>
  <c r="P43" i="22"/>
  <c r="M43" i="22"/>
  <c r="M201" i="22"/>
  <c r="P201" i="22"/>
  <c r="K8" i="26"/>
  <c r="M482" i="22"/>
  <c r="P482" i="22"/>
  <c r="M478" i="22"/>
  <c r="M471" i="22"/>
  <c r="P471" i="22"/>
  <c r="M467" i="22"/>
  <c r="P467" i="22"/>
  <c r="M463" i="22"/>
  <c r="P463" i="22"/>
  <c r="P442" i="22"/>
  <c r="M442" i="22"/>
  <c r="P438" i="22"/>
  <c r="M438" i="22"/>
  <c r="P352" i="22"/>
  <c r="M352" i="22"/>
  <c r="P348" i="22"/>
  <c r="M348" i="22"/>
  <c r="P344" i="22"/>
  <c r="M344" i="22"/>
  <c r="P69" i="22"/>
  <c r="M69" i="22"/>
  <c r="P159" i="22"/>
  <c r="P136" i="22"/>
  <c r="P70" i="22"/>
  <c r="P171" i="22"/>
  <c r="P132" i="22"/>
  <c r="P167" i="22"/>
  <c r="M194" i="22"/>
  <c r="P179" i="22"/>
  <c r="P87" i="22"/>
  <c r="M59" i="22"/>
  <c r="G592" i="26"/>
  <c r="H592" i="25"/>
  <c r="H592" i="26" s="1"/>
  <c r="I592" i="26" s="1"/>
  <c r="K592" i="26" s="1"/>
  <c r="G580" i="26"/>
  <c r="H580" i="25"/>
  <c r="H580" i="26" s="1"/>
  <c r="I580" i="26" s="1"/>
  <c r="K580" i="26" s="1"/>
  <c r="G466" i="26"/>
  <c r="H466" i="25"/>
  <c r="H466" i="26" s="1"/>
  <c r="I466" i="26" s="1"/>
  <c r="K466" i="26" s="1"/>
  <c r="G183" i="26"/>
  <c r="H183" i="25"/>
  <c r="H183" i="26" s="1"/>
  <c r="I183" i="26" s="1"/>
  <c r="K183" i="26" s="1"/>
  <c r="H107" i="25"/>
  <c r="H107" i="26" s="1"/>
  <c r="I107" i="26" s="1"/>
  <c r="K107" i="26" s="1"/>
  <c r="G107" i="26"/>
  <c r="H74" i="25"/>
  <c r="H74" i="26" s="1"/>
  <c r="I74" i="26" s="1"/>
  <c r="K74" i="26" s="1"/>
  <c r="G74" i="26"/>
  <c r="H14" i="25"/>
  <c r="G14" i="26"/>
  <c r="G516" i="26"/>
  <c r="H516" i="25"/>
  <c r="H516" i="26" s="1"/>
  <c r="I516" i="26" s="1"/>
  <c r="K516" i="26" s="1"/>
  <c r="G328" i="26"/>
  <c r="H328" i="25"/>
  <c r="H328" i="26" s="1"/>
  <c r="I328" i="26" s="1"/>
  <c r="K328" i="26" s="1"/>
  <c r="G215" i="26"/>
  <c r="H215" i="25"/>
  <c r="H215" i="26" s="1"/>
  <c r="I215" i="26" s="1"/>
  <c r="K215" i="26" s="1"/>
  <c r="H139" i="25"/>
  <c r="H139" i="26" s="1"/>
  <c r="I139" i="26" s="1"/>
  <c r="K139" i="26" s="1"/>
  <c r="G139" i="26"/>
  <c r="H126" i="25"/>
  <c r="H126" i="26" s="1"/>
  <c r="I126" i="26" s="1"/>
  <c r="K126" i="26" s="1"/>
  <c r="G126" i="26"/>
  <c r="H79" i="25"/>
  <c r="H79" i="26" s="1"/>
  <c r="I79" i="26" s="1"/>
  <c r="K79" i="26" s="1"/>
  <c r="G79" i="26"/>
  <c r="H19" i="25"/>
  <c r="H19" i="26" s="1"/>
  <c r="I19" i="26" s="1"/>
  <c r="K19" i="26" s="1"/>
  <c r="G19" i="26"/>
  <c r="H439" i="25"/>
  <c r="H439" i="26" s="1"/>
  <c r="I439" i="26" s="1"/>
  <c r="K439" i="26" s="1"/>
  <c r="G112" i="26"/>
  <c r="G386" i="26"/>
  <c r="H342" i="25"/>
  <c r="H342" i="26" s="1"/>
  <c r="I342" i="26" s="1"/>
  <c r="K342" i="26" s="1"/>
  <c r="G98" i="26"/>
  <c r="H158" i="25"/>
  <c r="H158" i="26" s="1"/>
  <c r="I158" i="26" s="1"/>
  <c r="K158" i="26" s="1"/>
  <c r="G158" i="26"/>
  <c r="H131" i="25"/>
  <c r="H131" i="26" s="1"/>
  <c r="I131" i="26" s="1"/>
  <c r="K131" i="26" s="1"/>
  <c r="G131" i="26"/>
  <c r="H23" i="25"/>
  <c r="H23" i="26" s="1"/>
  <c r="I23" i="26" s="1"/>
  <c r="K23" i="26" s="1"/>
  <c r="G23" i="26"/>
  <c r="H178" i="25"/>
  <c r="H178" i="26" s="1"/>
  <c r="I178" i="26" s="1"/>
  <c r="K178" i="26" s="1"/>
  <c r="G178" i="26"/>
  <c r="H135" i="25"/>
  <c r="H135" i="26" s="1"/>
  <c r="I135" i="26" s="1"/>
  <c r="K135" i="26" s="1"/>
  <c r="G135" i="26"/>
  <c r="H103" i="25"/>
  <c r="H103" i="26" s="1"/>
  <c r="I103" i="26" s="1"/>
  <c r="K103" i="26" s="1"/>
  <c r="G103" i="26"/>
  <c r="H576" i="25"/>
  <c r="H576" i="26" s="1"/>
  <c r="I576" i="26" s="1"/>
  <c r="K576" i="26" s="1"/>
  <c r="H512" i="25"/>
  <c r="H512" i="26" s="1"/>
  <c r="I512" i="26" s="1"/>
  <c r="K512" i="26" s="1"/>
  <c r="H452" i="25"/>
  <c r="H452" i="26" s="1"/>
  <c r="I452" i="26" s="1"/>
  <c r="K452" i="26" s="1"/>
  <c r="H172" i="25"/>
  <c r="H172" i="26" s="1"/>
  <c r="I172" i="26" s="1"/>
  <c r="K172" i="26" s="1"/>
  <c r="G33" i="26"/>
  <c r="H33" i="25"/>
  <c r="H33" i="26" s="1"/>
  <c r="I33" i="26" s="1"/>
  <c r="K33" i="26" s="1"/>
  <c r="L608" i="3"/>
  <c r="L14" i="7"/>
  <c r="L608" i="7" s="1"/>
  <c r="K5" i="3"/>
  <c r="D5" i="7"/>
  <c r="N8" i="9"/>
  <c r="N608" i="9" s="1"/>
  <c r="A115" i="8" a="1"/>
  <c r="A115" i="8" s="1"/>
  <c r="A107" i="8" a="1"/>
  <c r="A107" i="8" s="1"/>
  <c r="A99" i="8" a="1"/>
  <c r="A99" i="8" s="1"/>
  <c r="A91" i="8" a="1"/>
  <c r="A91" i="8" s="1"/>
  <c r="A116" i="8" a="1"/>
  <c r="A116" i="8" s="1"/>
  <c r="A108" i="8" a="1"/>
  <c r="A108" i="8" s="1"/>
  <c r="A98" i="8" a="1"/>
  <c r="A98" i="8" s="1"/>
  <c r="A90" i="8" a="1"/>
  <c r="A90" i="8" s="1"/>
  <c r="A111" i="8" a="1"/>
  <c r="A111" i="8" s="1"/>
  <c r="A87" i="8" a="1"/>
  <c r="A87" i="8" s="1"/>
  <c r="A112" i="8" a="1"/>
  <c r="A112" i="8" s="1"/>
  <c r="A86" i="8" a="1"/>
  <c r="A86" i="8" s="1"/>
  <c r="A117" i="8" a="1"/>
  <c r="A117" i="8" s="1"/>
  <c r="A101" i="8" a="1"/>
  <c r="A101" i="8" s="1"/>
  <c r="A118" i="8" a="1"/>
  <c r="A118" i="8" s="1"/>
  <c r="A92" i="8" a="1"/>
  <c r="A92" i="8" s="1"/>
  <c r="A121" i="8" a="1"/>
  <c r="A121" i="8" s="1"/>
  <c r="A113" i="8" a="1"/>
  <c r="A113" i="8" s="1"/>
  <c r="A105" i="8" a="1"/>
  <c r="A105" i="8" s="1"/>
  <c r="A97" i="8" a="1"/>
  <c r="A97" i="8" s="1"/>
  <c r="A89" i="8" a="1"/>
  <c r="A89" i="8" s="1"/>
  <c r="A114" i="8" a="1"/>
  <c r="A114" i="8" s="1"/>
  <c r="A106" i="8" a="1"/>
  <c r="A106" i="8" s="1"/>
  <c r="A96" i="8" a="1"/>
  <c r="A96" i="8" s="1"/>
  <c r="A88" i="8" a="1"/>
  <c r="A88" i="8" s="1"/>
  <c r="A119" i="8" a="1"/>
  <c r="A119" i="8" s="1"/>
  <c r="A103" i="8" a="1"/>
  <c r="A103" i="8" s="1"/>
  <c r="A94" i="8" a="1"/>
  <c r="A94" i="8" s="1"/>
  <c r="A109" i="8" a="1"/>
  <c r="A109" i="8" s="1"/>
  <c r="A100" i="8" a="1"/>
  <c r="A100" i="8" s="1"/>
  <c r="A95" i="8" a="1"/>
  <c r="A95" i="8" s="1"/>
  <c r="A120" i="8" a="1"/>
  <c r="A120" i="8" s="1"/>
  <c r="A102" i="8" a="1"/>
  <c r="A102" i="8" s="1"/>
  <c r="A93" i="8" a="1"/>
  <c r="A93" i="8" s="1"/>
  <c r="A110" i="8" a="1"/>
  <c r="A110" i="8" s="1"/>
  <c r="J608" i="7"/>
  <c r="A85" i="8" a="1"/>
  <c r="A85" i="8" s="1"/>
  <c r="A81" i="8" a="1"/>
  <c r="A81" i="8" s="1"/>
  <c r="F81" i="8" a="1"/>
  <c r="F81" i="8" s="1"/>
  <c r="F67" i="8" a="1"/>
  <c r="F67" i="8" s="1"/>
  <c r="F68" i="8" s="1" a="1"/>
  <c r="F68" i="8" s="1"/>
  <c r="F79" i="8" s="1" a="1"/>
  <c r="F79" i="8" s="1"/>
  <c r="A67" i="8" a="1"/>
  <c r="A67" i="8" s="1"/>
  <c r="A68" i="8" s="1" a="1"/>
  <c r="A68" i="8" s="1"/>
  <c r="A80" i="8" a="1"/>
  <c r="A80" i="8" s="1"/>
  <c r="F74" i="8" a="1"/>
  <c r="F74" i="8" s="1"/>
  <c r="F78" i="8" a="1"/>
  <c r="F78" i="8" s="1"/>
  <c r="F121" i="8" a="1"/>
  <c r="F121" i="8" s="1"/>
  <c r="F107" i="8" a="1"/>
  <c r="F107" i="8" s="1"/>
  <c r="F89" i="8" a="1"/>
  <c r="F89" i="8" s="1"/>
  <c r="F115" i="8" a="1"/>
  <c r="F115" i="8" s="1"/>
  <c r="F97" i="8" a="1"/>
  <c r="F97" i="8" s="1"/>
  <c r="F120" i="8" a="1"/>
  <c r="F120" i="8" s="1"/>
  <c r="F112" i="8" a="1"/>
  <c r="F112" i="8" s="1"/>
  <c r="F104" i="8" a="1"/>
  <c r="F104" i="8" s="1"/>
  <c r="F96" i="8" a="1"/>
  <c r="F96" i="8" s="1"/>
  <c r="F88" i="8" a="1"/>
  <c r="F88" i="8" s="1"/>
  <c r="F99" i="8" a="1"/>
  <c r="F99" i="8" s="1"/>
  <c r="F91" i="8" a="1"/>
  <c r="F91" i="8" s="1"/>
  <c r="F100" i="8" a="1"/>
  <c r="F100" i="8" s="1"/>
  <c r="F103" i="8" a="1"/>
  <c r="F103" i="8" s="1"/>
  <c r="F106" i="8" a="1"/>
  <c r="F106" i="8" s="1"/>
  <c r="F117" i="8" a="1"/>
  <c r="F117" i="8" s="1"/>
  <c r="F101" i="8" a="1"/>
  <c r="F101" i="8" s="1"/>
  <c r="F111" i="8" a="1"/>
  <c r="F111" i="8" s="1"/>
  <c r="F93" i="8" a="1"/>
  <c r="F93" i="8" s="1"/>
  <c r="F118" i="8" a="1"/>
  <c r="F118" i="8" s="1"/>
  <c r="F110" i="8" a="1"/>
  <c r="F110" i="8" s="1"/>
  <c r="F102" i="8" a="1"/>
  <c r="F102" i="8" s="1"/>
  <c r="F94" i="8" a="1"/>
  <c r="F94" i="8" s="1"/>
  <c r="F86" i="8" a="1"/>
  <c r="F86" i="8" s="1"/>
  <c r="F105" i="8" a="1"/>
  <c r="F105" i="8" s="1"/>
  <c r="F108" i="8" a="1"/>
  <c r="F108" i="8" s="1"/>
  <c r="F92" i="8" a="1"/>
  <c r="F92" i="8" s="1"/>
  <c r="F95" i="8" a="1"/>
  <c r="F95" i="8" s="1"/>
  <c r="F119" i="8" a="1"/>
  <c r="F119" i="8" s="1"/>
  <c r="F114" i="8" a="1"/>
  <c r="F114" i="8" s="1"/>
  <c r="F90" i="8" a="1"/>
  <c r="F90" i="8" s="1"/>
  <c r="F113" i="8" a="1"/>
  <c r="F113" i="8" s="1"/>
  <c r="F116" i="8" a="1"/>
  <c r="F116" i="8" s="1"/>
  <c r="F109" i="8" a="1"/>
  <c r="F109" i="8" s="1"/>
  <c r="F87" i="8" a="1"/>
  <c r="F87" i="8" s="1"/>
  <c r="F98" i="8" a="1"/>
  <c r="F98" i="8" s="1"/>
  <c r="A79" i="8" a="1"/>
  <c r="A79" i="8" s="1"/>
  <c r="F71" i="8" a="1"/>
  <c r="F71" i="8" s="1"/>
  <c r="F75" i="8" a="1"/>
  <c r="F75" i="8" s="1"/>
  <c r="F84" i="8" a="1"/>
  <c r="F84" i="8" s="1"/>
  <c r="F7" i="8" a="1"/>
  <c r="F7" i="8" s="1"/>
  <c r="F18" i="8" s="1" a="1"/>
  <c r="F18" i="8" s="1"/>
  <c r="A7" i="8" a="1"/>
  <c r="A7" i="8" s="1"/>
  <c r="A11" i="8" s="1" a="1"/>
  <c r="A11" i="8" s="1"/>
  <c r="F19" i="8" a="1"/>
  <c r="F19" i="8" s="1"/>
  <c r="S8" i="9"/>
  <c r="S608" i="9" s="1"/>
  <c r="K608" i="21"/>
  <c r="J8" i="22"/>
  <c r="J608" i="22" s="1"/>
  <c r="M8" i="22"/>
  <c r="P8" i="22"/>
  <c r="A83" i="8" a="1"/>
  <c r="A83" i="8" s="1"/>
  <c r="A82" i="8" a="1"/>
  <c r="A82" i="8" s="1"/>
  <c r="A84" i="8" a="1"/>
  <c r="A84" i="8" s="1"/>
  <c r="A75" i="8" a="1"/>
  <c r="A75" i="8" s="1"/>
  <c r="A74" i="8" a="1"/>
  <c r="A74" i="8" s="1"/>
  <c r="A73" i="8" a="1"/>
  <c r="A73" i="8" s="1"/>
  <c r="A77" i="8" a="1"/>
  <c r="A77" i="8" s="1"/>
  <c r="Z608" i="7" l="1"/>
  <c r="AA608" i="7"/>
  <c r="J322" i="19"/>
  <c r="M322" i="19"/>
  <c r="J12" i="19"/>
  <c r="M12" i="19"/>
  <c r="J601" i="19"/>
  <c r="M601" i="19"/>
  <c r="J278" i="19"/>
  <c r="M278" i="19"/>
  <c r="J386" i="19"/>
  <c r="M386" i="19"/>
  <c r="J535" i="19"/>
  <c r="M535" i="19"/>
  <c r="J63" i="19"/>
  <c r="M63" i="19"/>
  <c r="M107" i="19"/>
  <c r="J107" i="19"/>
  <c r="J481" i="19"/>
  <c r="M481" i="19"/>
  <c r="J517" i="19"/>
  <c r="M517" i="19"/>
  <c r="J602" i="19"/>
  <c r="M602" i="19"/>
  <c r="M9" i="19"/>
  <c r="J484" i="19"/>
  <c r="M484" i="19"/>
  <c r="M555" i="19"/>
  <c r="J555" i="19"/>
  <c r="J24" i="19"/>
  <c r="M24" i="19"/>
  <c r="J568" i="19"/>
  <c r="M568" i="19"/>
  <c r="J556" i="19"/>
  <c r="M556" i="19"/>
  <c r="J463" i="19"/>
  <c r="M463" i="19"/>
  <c r="J564" i="19"/>
  <c r="M564" i="19"/>
  <c r="J452" i="19"/>
  <c r="M452" i="19"/>
  <c r="J330" i="19"/>
  <c r="M330" i="19"/>
  <c r="J358" i="19"/>
  <c r="M358" i="19"/>
  <c r="M425" i="19"/>
  <c r="J425" i="19"/>
  <c r="M580" i="19"/>
  <c r="J580" i="19"/>
  <c r="J47" i="19"/>
  <c r="M47" i="19"/>
  <c r="J79" i="19"/>
  <c r="M79" i="19"/>
  <c r="M127" i="19"/>
  <c r="J127" i="19"/>
  <c r="J489" i="19"/>
  <c r="M489" i="19"/>
  <c r="J590" i="19"/>
  <c r="M590" i="19"/>
  <c r="J576" i="19"/>
  <c r="M576" i="19"/>
  <c r="J552" i="19"/>
  <c r="M552" i="19"/>
  <c r="F69" i="8" a="1"/>
  <c r="F69" i="8" s="1"/>
  <c r="F8" i="8" a="1"/>
  <c r="F8" i="8" s="1"/>
  <c r="A69" i="8" a="1"/>
  <c r="A69" i="8" s="1"/>
  <c r="A70" i="8" s="1" a="1"/>
  <c r="A70" i="8" s="1"/>
  <c r="A72" i="8" s="1" a="1"/>
  <c r="A72" i="8" s="1"/>
  <c r="A8" i="8" a="1"/>
  <c r="A8" i="8" s="1"/>
  <c r="A9" i="8" s="1" a="1"/>
  <c r="A9" i="8" s="1"/>
  <c r="J591" i="19"/>
  <c r="M591" i="19"/>
  <c r="M603" i="19"/>
  <c r="J603" i="19"/>
  <c r="J566" i="19"/>
  <c r="M566" i="19"/>
  <c r="M234" i="19"/>
  <c r="J234" i="19"/>
  <c r="P608" i="22"/>
  <c r="F4288" i="2" s="1"/>
  <c r="K9" i="16" s="1"/>
  <c r="M598" i="19"/>
  <c r="J598" i="19"/>
  <c r="J578" i="19"/>
  <c r="M578" i="19"/>
  <c r="M266" i="19"/>
  <c r="J266" i="19"/>
  <c r="M608" i="22"/>
  <c r="E4287" i="2" s="1"/>
  <c r="I8" i="16" s="1"/>
  <c r="J155" i="19"/>
  <c r="M155" i="19"/>
  <c r="M242" i="19"/>
  <c r="J242" i="19"/>
  <c r="J281" i="19"/>
  <c r="M281" i="19"/>
  <c r="J586" i="19"/>
  <c r="M586" i="19"/>
  <c r="J581" i="19"/>
  <c r="M581" i="19"/>
  <c r="M179" i="19"/>
  <c r="J179" i="19"/>
  <c r="M250" i="19"/>
  <c r="J250" i="19"/>
  <c r="M547" i="19"/>
  <c r="J547" i="19"/>
  <c r="M195" i="19"/>
  <c r="J195" i="19"/>
  <c r="J258" i="19"/>
  <c r="M258" i="19"/>
  <c r="M572" i="19"/>
  <c r="J572" i="19"/>
  <c r="J391" i="19"/>
  <c r="M391" i="19"/>
  <c r="M545" i="19"/>
  <c r="J545" i="19"/>
  <c r="J191" i="19"/>
  <c r="M191" i="19"/>
  <c r="M377" i="19"/>
  <c r="J377" i="19"/>
  <c r="J355" i="19"/>
  <c r="M355" i="19"/>
  <c r="J508" i="19"/>
  <c r="M508" i="19"/>
  <c r="M131" i="19"/>
  <c r="J131" i="19"/>
  <c r="M257" i="19"/>
  <c r="J257" i="19"/>
  <c r="J279" i="19"/>
  <c r="M279" i="19"/>
  <c r="J139" i="19"/>
  <c r="M139" i="19"/>
  <c r="J319" i="19"/>
  <c r="M319" i="19"/>
  <c r="M327" i="19"/>
  <c r="J327" i="19"/>
  <c r="J567" i="19"/>
  <c r="M567" i="19"/>
  <c r="J313" i="19"/>
  <c r="M313" i="19"/>
  <c r="J205" i="19"/>
  <c r="M205" i="19"/>
  <c r="O608" i="12"/>
  <c r="J151" i="19"/>
  <c r="M151" i="19"/>
  <c r="M409" i="19"/>
  <c r="J409" i="19"/>
  <c r="J524" i="19"/>
  <c r="M524" i="19"/>
  <c r="M367" i="19"/>
  <c r="J367" i="19"/>
  <c r="J399" i="19"/>
  <c r="M399" i="19"/>
  <c r="J199" i="19"/>
  <c r="M199" i="19"/>
  <c r="J455" i="19"/>
  <c r="M455" i="19"/>
  <c r="J371" i="19"/>
  <c r="M371" i="19"/>
  <c r="M571" i="19"/>
  <c r="J571" i="19"/>
  <c r="J233" i="19"/>
  <c r="M233" i="19"/>
  <c r="J403" i="19"/>
  <c r="M403" i="19"/>
  <c r="J335" i="19"/>
  <c r="M335" i="19"/>
  <c r="M435" i="19"/>
  <c r="J435" i="19"/>
  <c r="J383" i="19"/>
  <c r="M383" i="19"/>
  <c r="M415" i="19"/>
  <c r="J415" i="19"/>
  <c r="M159" i="19"/>
  <c r="J159" i="19"/>
  <c r="J323" i="19"/>
  <c r="M323" i="19"/>
  <c r="M293" i="19"/>
  <c r="J293" i="19"/>
  <c r="J423" i="19"/>
  <c r="M423" i="19"/>
  <c r="J577" i="19"/>
  <c r="M577" i="19"/>
  <c r="M213" i="19"/>
  <c r="J213" i="19"/>
  <c r="M241" i="19"/>
  <c r="J241" i="19"/>
  <c r="M447" i="19"/>
  <c r="J447" i="19"/>
  <c r="J351" i="19"/>
  <c r="M351" i="19"/>
  <c r="J585" i="19"/>
  <c r="M585" i="19"/>
  <c r="M441" i="19"/>
  <c r="J441" i="19"/>
  <c r="J345" i="19"/>
  <c r="M345" i="19"/>
  <c r="J516" i="19"/>
  <c r="M516" i="19"/>
  <c r="A363" i="2" a="1"/>
  <c r="A363" i="2" s="1"/>
  <c r="J307" i="19"/>
  <c r="M307" i="19"/>
  <c r="J339" i="19"/>
  <c r="M339" i="19"/>
  <c r="J301" i="19"/>
  <c r="M301" i="19"/>
  <c r="M387" i="19"/>
  <c r="J387" i="19"/>
  <c r="H608" i="18"/>
  <c r="H14" i="26"/>
  <c r="H608" i="25"/>
  <c r="J500" i="19"/>
  <c r="M500" i="19"/>
  <c r="M183" i="19"/>
  <c r="J183" i="19"/>
  <c r="J475" i="19"/>
  <c r="M475" i="19"/>
  <c r="M469" i="19"/>
  <c r="J469" i="19"/>
  <c r="J419" i="19"/>
  <c r="M419" i="19"/>
  <c r="J597" i="19"/>
  <c r="M597" i="19"/>
  <c r="J459" i="19"/>
  <c r="M459" i="19"/>
  <c r="J359" i="19"/>
  <c r="M359" i="19"/>
  <c r="H608" i="19"/>
  <c r="A104" i="8" a="1"/>
  <c r="A104" i="8" s="1"/>
  <c r="A43" i="8" a="1"/>
  <c r="A43" i="8" s="1"/>
  <c r="D4288" i="2"/>
  <c r="H9" i="15" s="1"/>
  <c r="I9" i="15" s="1"/>
  <c r="H9" i="16" s="1"/>
  <c r="D4287" i="2"/>
  <c r="H8" i="15" s="1"/>
  <c r="I8" i="15" s="1"/>
  <c r="A367" i="2" l="1" a="1"/>
  <c r="A367" i="2" s="1"/>
  <c r="F12" i="8" a="1"/>
  <c r="F12" i="8" s="1"/>
  <c r="I50" i="8" s="1"/>
  <c r="A10" i="8" a="1"/>
  <c r="A10" i="8" s="1"/>
  <c r="A71" i="8" a="1"/>
  <c r="A71" i="8" s="1"/>
  <c r="F70" i="8" a="1"/>
  <c r="F70" i="8" s="1"/>
  <c r="F73" i="8" s="1" a="1"/>
  <c r="F73" i="8" s="1"/>
  <c r="F4287" i="2"/>
  <c r="K8" i="16" s="1"/>
  <c r="K10" i="16" s="1"/>
  <c r="E4288" i="2"/>
  <c r="I9" i="16" s="1"/>
  <c r="M608" i="19"/>
  <c r="J608" i="19"/>
  <c r="I14" i="26"/>
  <c r="H608" i="26"/>
  <c r="H8" i="16"/>
  <c r="I10" i="15"/>
  <c r="F358" i="2" l="1"/>
  <c r="N25" i="1" s="1"/>
  <c r="G358" i="2"/>
  <c r="A368" i="2" a="1"/>
  <c r="A368" i="2" s="1"/>
  <c r="G368" i="2" s="1"/>
  <c r="I6" i="8"/>
  <c r="E5" i="5" s="1"/>
  <c r="I10" i="16"/>
  <c r="I24" i="8"/>
  <c r="I33" i="8"/>
  <c r="I47" i="8"/>
  <c r="I42" i="8"/>
  <c r="I34" i="8"/>
  <c r="I9" i="8"/>
  <c r="I35" i="8"/>
  <c r="I52" i="8"/>
  <c r="I11" i="8"/>
  <c r="I48" i="8"/>
  <c r="I36" i="8"/>
  <c r="I8" i="8"/>
  <c r="I37" i="8"/>
  <c r="I40" i="8"/>
  <c r="I38" i="8"/>
  <c r="I29" i="8"/>
  <c r="I10" i="8"/>
  <c r="I26" i="8"/>
  <c r="I41" i="8"/>
  <c r="I15" i="8"/>
  <c r="I12" i="8"/>
  <c r="I21" i="8"/>
  <c r="I59" i="8"/>
  <c r="I27" i="8"/>
  <c r="I30" i="8"/>
  <c r="I31" i="8"/>
  <c r="I32" i="8"/>
  <c r="I45" i="8"/>
  <c r="I28" i="8"/>
  <c r="I13" i="8"/>
  <c r="I25" i="8"/>
  <c r="I46" i="8"/>
  <c r="I20" i="8"/>
  <c r="I60" i="8"/>
  <c r="I17" i="8"/>
  <c r="I14" i="8"/>
  <c r="I56" i="8"/>
  <c r="I39" i="8"/>
  <c r="I23" i="8"/>
  <c r="I43" i="8"/>
  <c r="I18" i="8"/>
  <c r="I22" i="8"/>
  <c r="I53" i="8"/>
  <c r="I51" i="8"/>
  <c r="I16" i="8"/>
  <c r="I55" i="8"/>
  <c r="I54" i="8"/>
  <c r="I19" i="8"/>
  <c r="I49" i="8"/>
  <c r="I58" i="8"/>
  <c r="I57" i="8"/>
  <c r="I44" i="8"/>
  <c r="I7" i="8"/>
  <c r="I86" i="8"/>
  <c r="C24" i="29" s="1"/>
  <c r="A76" i="8" a="1"/>
  <c r="A76" i="8" s="1"/>
  <c r="D107" i="8" s="1"/>
  <c r="A15" i="8" a="1"/>
  <c r="A15" i="8" s="1"/>
  <c r="D46" i="8" s="1"/>
  <c r="I67" i="8"/>
  <c r="H5" i="10" s="1" a="1"/>
  <c r="H5" i="10" s="1"/>
  <c r="H10" i="16"/>
  <c r="I111" i="8"/>
  <c r="I74" i="8"/>
  <c r="C12" i="29" s="1"/>
  <c r="I118" i="8"/>
  <c r="I104" i="8"/>
  <c r="I82" i="8"/>
  <c r="C20" i="29" s="1"/>
  <c r="I70" i="8"/>
  <c r="I98" i="8"/>
  <c r="I121" i="8"/>
  <c r="I76" i="8"/>
  <c r="C14" i="29" s="1"/>
  <c r="I120" i="8"/>
  <c r="I97" i="8"/>
  <c r="I109" i="8"/>
  <c r="I95" i="8"/>
  <c r="I112" i="8"/>
  <c r="I87" i="8"/>
  <c r="I75" i="8"/>
  <c r="C13" i="29" s="1"/>
  <c r="I101" i="8"/>
  <c r="I102" i="8"/>
  <c r="I83" i="8"/>
  <c r="C21" i="29" s="1"/>
  <c r="I106" i="8"/>
  <c r="I108" i="8"/>
  <c r="I71" i="8"/>
  <c r="C9" i="29" s="1"/>
  <c r="I119" i="8"/>
  <c r="I94" i="8"/>
  <c r="I72" i="8"/>
  <c r="C10" i="29" s="1"/>
  <c r="I116" i="8"/>
  <c r="I81" i="8"/>
  <c r="C19" i="29" s="1"/>
  <c r="I69" i="8"/>
  <c r="I100" i="8"/>
  <c r="I77" i="8"/>
  <c r="C15" i="29" s="1"/>
  <c r="I88" i="8"/>
  <c r="I99" i="8"/>
  <c r="I85" i="8"/>
  <c r="C23" i="29" s="1"/>
  <c r="I91" i="8"/>
  <c r="I115" i="8"/>
  <c r="I92" i="8"/>
  <c r="I73" i="8"/>
  <c r="C11" i="29" s="1"/>
  <c r="I117" i="8"/>
  <c r="I114" i="8"/>
  <c r="I107" i="8"/>
  <c r="I96" i="8"/>
  <c r="I110" i="8"/>
  <c r="I90" i="8"/>
  <c r="I103" i="8"/>
  <c r="I80" i="8"/>
  <c r="C18" i="29" s="1"/>
  <c r="I93" i="8"/>
  <c r="I113" i="8"/>
  <c r="I79" i="8"/>
  <c r="C17" i="29" s="1"/>
  <c r="I68" i="8"/>
  <c r="I89" i="8"/>
  <c r="I105" i="8"/>
  <c r="I84" i="8"/>
  <c r="C22" i="29" s="1"/>
  <c r="I78" i="8"/>
  <c r="C16" i="29" s="1"/>
  <c r="K14" i="26"/>
  <c r="K608" i="26" s="1"/>
  <c r="I608" i="26"/>
  <c r="F359" i="2" l="1"/>
  <c r="G359" i="2"/>
  <c r="F360" i="2"/>
  <c r="G360" i="2"/>
  <c r="F367" i="2"/>
  <c r="G366" i="2"/>
  <c r="G367" i="2"/>
  <c r="F364" i="2"/>
  <c r="G361" i="2"/>
  <c r="G363" i="2"/>
  <c r="G364" i="2"/>
  <c r="F366" i="2"/>
  <c r="F361" i="2"/>
  <c r="N26" i="1" s="1"/>
  <c r="F365" i="2"/>
  <c r="F363" i="2"/>
  <c r="G365" i="2"/>
  <c r="F368" i="2"/>
  <c r="F362" i="2"/>
  <c r="G362" i="2"/>
  <c r="F5" i="5" a="1"/>
  <c r="F5" i="5" s="1"/>
  <c r="F6" i="5" s="1" a="1"/>
  <c r="F6" i="5" s="1"/>
  <c r="E6" i="5"/>
  <c r="E7" i="5" s="1"/>
  <c r="E8" i="5" s="1"/>
  <c r="I27" i="1"/>
  <c r="D6" i="8"/>
  <c r="C5" i="5" s="1" a="1"/>
  <c r="C5" i="5" s="1"/>
  <c r="D67" i="8"/>
  <c r="C5" i="27" s="1"/>
  <c r="D36" i="8"/>
  <c r="D47" i="8"/>
  <c r="D13" i="8"/>
  <c r="D57" i="8"/>
  <c r="D44" i="8"/>
  <c r="D24" i="8"/>
  <c r="D14" i="8"/>
  <c r="D54" i="8"/>
  <c r="D50" i="8"/>
  <c r="D28" i="8"/>
  <c r="D27" i="8"/>
  <c r="D105" i="8"/>
  <c r="D77" i="8"/>
  <c r="C15" i="27" s="1"/>
  <c r="D110" i="8"/>
  <c r="D94" i="8"/>
  <c r="D75" i="8"/>
  <c r="C13" i="27" s="1"/>
  <c r="D79" i="8"/>
  <c r="C17" i="27" s="1"/>
  <c r="D115" i="8"/>
  <c r="D97" i="8"/>
  <c r="D117" i="8"/>
  <c r="D80" i="8"/>
  <c r="C18" i="27" s="1"/>
  <c r="D85" i="8"/>
  <c r="C23" i="27" s="1"/>
  <c r="D92" i="8"/>
  <c r="D20" i="8"/>
  <c r="D89" i="8"/>
  <c r="D121" i="8"/>
  <c r="D12" i="8"/>
  <c r="D10" i="8"/>
  <c r="D43" i="8"/>
  <c r="D60" i="8"/>
  <c r="D40" i="8"/>
  <c r="D41" i="8"/>
  <c r="D51" i="8"/>
  <c r="D17" i="8"/>
  <c r="D29" i="8"/>
  <c r="D53" i="8"/>
  <c r="D95" i="8"/>
  <c r="D98" i="8"/>
  <c r="D116" i="8"/>
  <c r="D82" i="8"/>
  <c r="C20" i="27" s="1"/>
  <c r="D78" i="8"/>
  <c r="C16" i="27" s="1"/>
  <c r="D71" i="8"/>
  <c r="C9" i="27" s="1"/>
  <c r="D108" i="8"/>
  <c r="D100" i="8"/>
  <c r="D76" i="8"/>
  <c r="C14" i="27" s="1"/>
  <c r="D73" i="8"/>
  <c r="C11" i="27" s="1"/>
  <c r="D86" i="8"/>
  <c r="C24" i="27" s="1"/>
  <c r="D106" i="8"/>
  <c r="D70" i="8"/>
  <c r="D74" i="8"/>
  <c r="C12" i="27" s="1"/>
  <c r="D18" i="8"/>
  <c r="D99" i="8"/>
  <c r="D59" i="8"/>
  <c r="D56" i="8"/>
  <c r="D33" i="8"/>
  <c r="D45" i="8"/>
  <c r="D9" i="8"/>
  <c r="D19" i="8"/>
  <c r="D30" i="8"/>
  <c r="D26" i="8"/>
  <c r="D25" i="8"/>
  <c r="D55" i="8"/>
  <c r="D39" i="8"/>
  <c r="D21" i="8"/>
  <c r="D7" i="8"/>
  <c r="D103" i="8"/>
  <c r="D81" i="8"/>
  <c r="C19" i="27" s="1"/>
  <c r="D102" i="8"/>
  <c r="D120" i="8"/>
  <c r="D119" i="8"/>
  <c r="D87" i="8"/>
  <c r="D72" i="8"/>
  <c r="C10" i="27" s="1"/>
  <c r="D109" i="8"/>
  <c r="D88" i="8"/>
  <c r="D93" i="8"/>
  <c r="D16" i="8"/>
  <c r="D42" i="8"/>
  <c r="D69" i="8"/>
  <c r="D31" i="8"/>
  <c r="D22" i="8"/>
  <c r="D8" i="8"/>
  <c r="D38" i="8"/>
  <c r="D32" i="8"/>
  <c r="D23" i="8"/>
  <c r="D37" i="8"/>
  <c r="D48" i="8"/>
  <c r="D35" i="8"/>
  <c r="D34" i="8"/>
  <c r="D15" i="8"/>
  <c r="D11" i="8"/>
  <c r="D101" i="8"/>
  <c r="D113" i="8"/>
  <c r="D90" i="8"/>
  <c r="D84" i="8"/>
  <c r="C22" i="27" s="1"/>
  <c r="D112" i="8"/>
  <c r="D104" i="8"/>
  <c r="D111" i="8"/>
  <c r="D68" i="8"/>
  <c r="D83" i="8"/>
  <c r="C21" i="27" s="1"/>
  <c r="D91" i="8"/>
  <c r="D114" i="8"/>
  <c r="D58" i="8"/>
  <c r="D49" i="8"/>
  <c r="D118" i="8"/>
  <c r="D52" i="8"/>
  <c r="D96" i="8"/>
  <c r="M3" i="27"/>
  <c r="C8" i="29"/>
  <c r="C6" i="29"/>
  <c r="G3" i="27"/>
  <c r="J3" i="27"/>
  <c r="C7" i="29"/>
  <c r="C5" i="29"/>
  <c r="D3" i="27"/>
  <c r="G5" i="10"/>
  <c r="H6" i="10" s="1" a="1"/>
  <c r="H6" i="10" s="1"/>
  <c r="I5" i="10" a="1"/>
  <c r="I5" i="10" s="1"/>
  <c r="J5" i="10" a="1"/>
  <c r="J5" i="10" s="1"/>
  <c r="F150" i="8" a="1"/>
  <c r="F150" i="8" s="1"/>
  <c r="F147" i="8" a="1"/>
  <c r="F147" i="8" s="1"/>
  <c r="F140" i="8" a="1"/>
  <c r="F140" i="8" s="1"/>
  <c r="F149" i="8" a="1"/>
  <c r="F149" i="8" s="1"/>
  <c r="F157" i="8" a="1"/>
  <c r="F157" i="8" s="1"/>
  <c r="F168" i="8" a="1"/>
  <c r="F168" i="8" s="1"/>
  <c r="F172" i="8" a="1"/>
  <c r="F172" i="8" s="1"/>
  <c r="F176" i="8" a="1"/>
  <c r="F176" i="8" s="1"/>
  <c r="F180" i="8" a="1"/>
  <c r="F180" i="8" s="1"/>
  <c r="F128" i="8" a="1"/>
  <c r="F128" i="8" s="1"/>
  <c r="F129" i="8" s="1" a="1"/>
  <c r="F129" i="8" s="1"/>
  <c r="F135" i="8" a="1"/>
  <c r="F135" i="8" s="1"/>
  <c r="F155" i="8" a="1"/>
  <c r="F155" i="8" s="1"/>
  <c r="F165" i="8" a="1"/>
  <c r="F165" i="8" s="1"/>
  <c r="F173" i="8" a="1"/>
  <c r="F173" i="8" s="1"/>
  <c r="F142" i="8" a="1"/>
  <c r="F142" i="8" s="1"/>
  <c r="F158" i="8" a="1"/>
  <c r="F158" i="8" s="1"/>
  <c r="F162" i="8" a="1"/>
  <c r="F162" i="8" s="1"/>
  <c r="F166" i="8" a="1"/>
  <c r="F166" i="8" s="1"/>
  <c r="F170" i="8" a="1"/>
  <c r="F170" i="8" s="1"/>
  <c r="F174" i="8" a="1"/>
  <c r="F174" i="8" s="1"/>
  <c r="F178" i="8" a="1"/>
  <c r="F178" i="8" s="1"/>
  <c r="F182" i="8" a="1"/>
  <c r="F182" i="8" s="1"/>
  <c r="F133" i="8" a="1"/>
  <c r="F133" i="8" s="1"/>
  <c r="F139" i="8" a="1"/>
  <c r="F139" i="8" s="1"/>
  <c r="F136" i="8" a="1"/>
  <c r="F136" i="8" s="1"/>
  <c r="F137" i="8" a="1"/>
  <c r="F137" i="8" s="1"/>
  <c r="F181" i="8" a="1"/>
  <c r="F181" i="8" s="1"/>
  <c r="F138" i="8" a="1"/>
  <c r="F138" i="8" s="1"/>
  <c r="F171" i="8" a="1"/>
  <c r="F171" i="8" s="1"/>
  <c r="F175" i="8" a="1"/>
  <c r="F175" i="8" s="1"/>
  <c r="F179" i="8" a="1"/>
  <c r="F179" i="8" s="1"/>
  <c r="F146" i="8" a="1"/>
  <c r="F146" i="8" s="1"/>
  <c r="F143" i="8" a="1"/>
  <c r="F143" i="8" s="1"/>
  <c r="F144" i="8" a="1"/>
  <c r="F144" i="8" s="1"/>
  <c r="F161" i="8" a="1"/>
  <c r="F161" i="8" s="1"/>
  <c r="F169" i="8" a="1"/>
  <c r="F169" i="8" s="1"/>
  <c r="F177" i="8" a="1"/>
  <c r="F177" i="8" s="1"/>
  <c r="F145" i="8" a="1"/>
  <c r="F145" i="8" s="1"/>
  <c r="F151" i="8" a="1"/>
  <c r="F151" i="8" s="1"/>
  <c r="F154" i="8" a="1"/>
  <c r="F154" i="8" s="1"/>
  <c r="F156" i="8" a="1"/>
  <c r="F156" i="8" s="1"/>
  <c r="F163" i="8" a="1"/>
  <c r="F163" i="8" s="1"/>
  <c r="F153" i="8" a="1"/>
  <c r="F153" i="8" s="1"/>
  <c r="F160" i="8" a="1"/>
  <c r="F160" i="8" s="1"/>
  <c r="F152" i="8" a="1"/>
  <c r="F152" i="8" s="1"/>
  <c r="F167" i="8" a="1"/>
  <c r="F167" i="8" s="1"/>
  <c r="F164" i="8" a="1"/>
  <c r="F164" i="8" s="1"/>
  <c r="F148" i="8" a="1"/>
  <c r="F148" i="8" s="1"/>
  <c r="F159" i="8" a="1"/>
  <c r="F159" i="8" s="1"/>
  <c r="F141" i="8" a="1"/>
  <c r="F141" i="8" s="1"/>
  <c r="N27" i="1"/>
  <c r="F9" i="5" a="1"/>
  <c r="F9" i="5" s="1"/>
  <c r="E9" i="5"/>
  <c r="F8" i="5" l="1" a="1"/>
  <c r="F8" i="5" s="1"/>
  <c r="E5" i="10" a="1"/>
  <c r="E5" i="10" s="1"/>
  <c r="D5" i="10" a="1"/>
  <c r="D5" i="10" s="1"/>
  <c r="C27" i="1"/>
  <c r="C26" i="1"/>
  <c r="I26" i="1"/>
  <c r="S27" i="1"/>
  <c r="F7" i="5" a="1"/>
  <c r="F7" i="5" s="1"/>
  <c r="N16" i="27"/>
  <c r="H16" i="27"/>
  <c r="L16" i="27"/>
  <c r="O16" i="27"/>
  <c r="I16" i="27"/>
  <c r="F16" i="27"/>
  <c r="J16" i="27"/>
  <c r="D16" i="27"/>
  <c r="K16" i="27"/>
  <c r="E16" i="27"/>
  <c r="M16" i="27"/>
  <c r="G16" i="27"/>
  <c r="J15" i="27"/>
  <c r="D15" i="27"/>
  <c r="K15" i="27"/>
  <c r="E15" i="27"/>
  <c r="N15" i="27"/>
  <c r="L15" i="27"/>
  <c r="F15" i="27"/>
  <c r="H15" i="27"/>
  <c r="M15" i="27"/>
  <c r="G15" i="27"/>
  <c r="O15" i="27"/>
  <c r="I15" i="27"/>
  <c r="K12" i="27"/>
  <c r="E12" i="27"/>
  <c r="J12" i="27"/>
  <c r="L12" i="27"/>
  <c r="F12" i="27"/>
  <c r="O12" i="27"/>
  <c r="I12" i="27"/>
  <c r="M12" i="27"/>
  <c r="G12" i="27"/>
  <c r="N12" i="27"/>
  <c r="H12" i="27"/>
  <c r="D12" i="27"/>
  <c r="L9" i="27"/>
  <c r="F9" i="27"/>
  <c r="E9" i="27"/>
  <c r="M9" i="27"/>
  <c r="G9" i="27"/>
  <c r="N9" i="27"/>
  <c r="H9" i="27"/>
  <c r="O9" i="27"/>
  <c r="I9" i="27"/>
  <c r="J9" i="27"/>
  <c r="D9" i="27"/>
  <c r="K9" i="27"/>
  <c r="I10" i="27"/>
  <c r="J10" i="27"/>
  <c r="D10" i="27"/>
  <c r="K10" i="27"/>
  <c r="E10" i="27"/>
  <c r="L10" i="27"/>
  <c r="F10" i="27"/>
  <c r="M10" i="27"/>
  <c r="G10" i="27"/>
  <c r="N10" i="27"/>
  <c r="H10" i="27"/>
  <c r="O10" i="27"/>
  <c r="K20" i="27"/>
  <c r="E20" i="27"/>
  <c r="L20" i="27"/>
  <c r="F20" i="27"/>
  <c r="I20" i="27"/>
  <c r="J20" i="27"/>
  <c r="D20" i="27"/>
  <c r="M20" i="27"/>
  <c r="G20" i="27"/>
  <c r="O20" i="27"/>
  <c r="N20" i="27"/>
  <c r="H20" i="27"/>
  <c r="L17" i="27"/>
  <c r="F17" i="27"/>
  <c r="M17" i="27"/>
  <c r="G17" i="27"/>
  <c r="N17" i="27"/>
  <c r="H17" i="27"/>
  <c r="K17" i="27"/>
  <c r="O17" i="27"/>
  <c r="I17" i="27"/>
  <c r="J17" i="27"/>
  <c r="D17" i="27"/>
  <c r="E17" i="27"/>
  <c r="N24" i="27"/>
  <c r="H24" i="27"/>
  <c r="O24" i="27"/>
  <c r="I24" i="27"/>
  <c r="L24" i="27"/>
  <c r="G24" i="27"/>
  <c r="J24" i="27"/>
  <c r="D24" i="27"/>
  <c r="K24" i="27"/>
  <c r="E24" i="27"/>
  <c r="F24" i="27"/>
  <c r="M24" i="27"/>
  <c r="O13" i="27"/>
  <c r="I13" i="27"/>
  <c r="J13" i="27"/>
  <c r="D13" i="27"/>
  <c r="K13" i="27"/>
  <c r="E13" i="27"/>
  <c r="L13" i="27"/>
  <c r="F13" i="27"/>
  <c r="H13" i="27"/>
  <c r="M13" i="27"/>
  <c r="G13" i="27"/>
  <c r="N13" i="27"/>
  <c r="M22" i="27"/>
  <c r="G22" i="27"/>
  <c r="F22" i="27"/>
  <c r="N22" i="27"/>
  <c r="H22" i="27"/>
  <c r="O22" i="27"/>
  <c r="I22" i="27"/>
  <c r="J22" i="27"/>
  <c r="D22" i="27"/>
  <c r="K22" i="27"/>
  <c r="E22" i="27"/>
  <c r="L22" i="27"/>
  <c r="M11" i="27"/>
  <c r="G11" i="27"/>
  <c r="E11" i="27"/>
  <c r="N11" i="27"/>
  <c r="H11" i="27"/>
  <c r="O11" i="27"/>
  <c r="I11" i="27"/>
  <c r="K11" i="27"/>
  <c r="J11" i="27"/>
  <c r="D11" i="27"/>
  <c r="L11" i="27"/>
  <c r="F11" i="27"/>
  <c r="J5" i="27"/>
  <c r="K5" i="27"/>
  <c r="O5" i="27"/>
  <c r="I5" i="27"/>
  <c r="N5" i="27"/>
  <c r="H5" i="27"/>
  <c r="M5" i="27"/>
  <c r="G5" i="27"/>
  <c r="L5" i="27"/>
  <c r="D5" i="27"/>
  <c r="E5" i="27"/>
  <c r="M18" i="27"/>
  <c r="G18" i="27"/>
  <c r="J18" i="27"/>
  <c r="D18" i="27"/>
  <c r="K18" i="27"/>
  <c r="E18" i="27"/>
  <c r="I18" i="27"/>
  <c r="L18" i="27"/>
  <c r="F18" i="27"/>
  <c r="N18" i="27"/>
  <c r="H18" i="27"/>
  <c r="O18" i="27"/>
  <c r="O21" i="27"/>
  <c r="I21" i="27"/>
  <c r="J21" i="27"/>
  <c r="D21" i="27"/>
  <c r="K21" i="27"/>
  <c r="E21" i="27"/>
  <c r="H21" i="27"/>
  <c r="L21" i="27"/>
  <c r="F21" i="27"/>
  <c r="M21" i="27"/>
  <c r="G21" i="27"/>
  <c r="N21" i="27"/>
  <c r="M19" i="27"/>
  <c r="G19" i="27"/>
  <c r="N19" i="27"/>
  <c r="H19" i="27"/>
  <c r="O19" i="27"/>
  <c r="I19" i="27"/>
  <c r="E19" i="27"/>
  <c r="J19" i="27"/>
  <c r="D19" i="27"/>
  <c r="K19" i="27"/>
  <c r="L19" i="27"/>
  <c r="F19" i="27"/>
  <c r="M14" i="27"/>
  <c r="G14" i="27"/>
  <c r="N14" i="27"/>
  <c r="H14" i="27"/>
  <c r="O14" i="27"/>
  <c r="I14" i="27"/>
  <c r="J14" i="27"/>
  <c r="F14" i="27"/>
  <c r="D14" i="27"/>
  <c r="L14" i="27"/>
  <c r="K14" i="27"/>
  <c r="E14" i="27"/>
  <c r="J23" i="27"/>
  <c r="D23" i="27"/>
  <c r="N23" i="27"/>
  <c r="K23" i="27"/>
  <c r="E23" i="27"/>
  <c r="L23" i="27"/>
  <c r="F23" i="27"/>
  <c r="M23" i="27"/>
  <c r="G23" i="27"/>
  <c r="H23" i="27"/>
  <c r="O23" i="27"/>
  <c r="I23" i="27"/>
  <c r="B5" i="10"/>
  <c r="E6" i="10" s="1" a="1"/>
  <c r="E6" i="10" s="1"/>
  <c r="A150" i="8" a="1"/>
  <c r="A150" i="8" s="1"/>
  <c r="C5" i="10" a="1"/>
  <c r="C5" i="10" s="1"/>
  <c r="D3" i="29"/>
  <c r="D6" i="29" s="1"/>
  <c r="B5" i="5"/>
  <c r="B6" i="5" s="1"/>
  <c r="A133" i="8" a="1"/>
  <c r="A133" i="8" s="1"/>
  <c r="A179" i="8" a="1"/>
  <c r="A179" i="8" s="1"/>
  <c r="A165" i="8" a="1"/>
  <c r="A165" i="8" s="1"/>
  <c r="A135" i="8" a="1"/>
  <c r="A135" i="8" s="1"/>
  <c r="A154" i="8" a="1"/>
  <c r="A154" i="8" s="1"/>
  <c r="A169" i="8" a="1"/>
  <c r="A169" i="8" s="1"/>
  <c r="A171" i="8" a="1"/>
  <c r="A171" i="8" s="1"/>
  <c r="A149" i="8" a="1"/>
  <c r="A149" i="8" s="1"/>
  <c r="A145" i="8" a="1"/>
  <c r="A145" i="8" s="1"/>
  <c r="A173" i="8" a="1"/>
  <c r="A173" i="8" s="1"/>
  <c r="A175" i="8" a="1"/>
  <c r="A175" i="8" s="1"/>
  <c r="A144" i="8" a="1"/>
  <c r="A144" i="8" s="1"/>
  <c r="A141" i="8" a="1"/>
  <c r="A141" i="8" s="1"/>
  <c r="A160" i="8" a="1"/>
  <c r="A160" i="8" s="1"/>
  <c r="A170" i="8" a="1"/>
  <c r="A170" i="8" s="1"/>
  <c r="A140" i="8" a="1"/>
  <c r="A140" i="8" s="1"/>
  <c r="A156" i="8" a="1"/>
  <c r="A156" i="8" s="1"/>
  <c r="A166" i="8" a="1"/>
  <c r="A166" i="8" s="1"/>
  <c r="A181" i="8" a="1"/>
  <c r="A181" i="8" s="1"/>
  <c r="A152" i="8" a="1"/>
  <c r="A152" i="8" s="1"/>
  <c r="A162" i="8" a="1"/>
  <c r="A162" i="8" s="1"/>
  <c r="A157" i="8" a="1"/>
  <c r="A157" i="8" s="1"/>
  <c r="A163" i="8" a="1"/>
  <c r="A163" i="8" s="1"/>
  <c r="A139" i="8" a="1"/>
  <c r="A139" i="8" s="1"/>
  <c r="A153" i="8" a="1"/>
  <c r="A153" i="8" s="1"/>
  <c r="A159" i="8" a="1"/>
  <c r="A159" i="8" s="1"/>
  <c r="A146" i="8" a="1"/>
  <c r="A146" i="8" s="1"/>
  <c r="A155" i="8" a="1"/>
  <c r="A155" i="8" s="1"/>
  <c r="C6" i="27"/>
  <c r="G3" i="29"/>
  <c r="I5" i="29" s="1"/>
  <c r="C7" i="27"/>
  <c r="J3" i="29"/>
  <c r="K5" i="29" s="1"/>
  <c r="A176" i="8" a="1"/>
  <c r="A176" i="8" s="1"/>
  <c r="A147" i="8" a="1"/>
  <c r="A147" i="8" s="1"/>
  <c r="A143" i="8" a="1"/>
  <c r="A143" i="8" s="1"/>
  <c r="A172" i="8" a="1"/>
  <c r="A172" i="8" s="1"/>
  <c r="A182" i="8" a="1"/>
  <c r="A182" i="8" s="1"/>
  <c r="A128" i="8" a="1"/>
  <c r="A128" i="8" s="1"/>
  <c r="A129" i="8" s="1" a="1"/>
  <c r="A129" i="8" s="1"/>
  <c r="A168" i="8" a="1"/>
  <c r="A168" i="8" s="1"/>
  <c r="A178" i="8" a="1"/>
  <c r="A178" i="8" s="1"/>
  <c r="A177" i="8" a="1"/>
  <c r="A177" i="8" s="1"/>
  <c r="A148" i="8" a="1"/>
  <c r="A148" i="8" s="1"/>
  <c r="A158" i="8" a="1"/>
  <c r="A158" i="8" s="1"/>
  <c r="A142" i="8" a="1"/>
  <c r="A142" i="8" s="1"/>
  <c r="A180" i="8" a="1"/>
  <c r="A180" i="8" s="1"/>
  <c r="A151" i="8" a="1"/>
  <c r="A151" i="8" s="1"/>
  <c r="A134" i="8" a="1"/>
  <c r="A134" i="8" s="1"/>
  <c r="A161" i="8" a="1"/>
  <c r="A161" i="8" s="1"/>
  <c r="A167" i="8" a="1"/>
  <c r="A167" i="8" s="1"/>
  <c r="A136" i="8" a="1"/>
  <c r="A136" i="8" s="1"/>
  <c r="A164" i="8" a="1"/>
  <c r="A164" i="8" s="1"/>
  <c r="A174" i="8" a="1"/>
  <c r="A174" i="8" s="1"/>
  <c r="A138" i="8" a="1"/>
  <c r="A138" i="8" s="1"/>
  <c r="C8" i="27"/>
  <c r="M3" i="29"/>
  <c r="M5" i="29" s="1"/>
  <c r="F5" i="27"/>
  <c r="I6" i="10" a="1"/>
  <c r="I6" i="10" s="1"/>
  <c r="J6" i="10" a="1"/>
  <c r="J6" i="10" s="1"/>
  <c r="G6" i="10"/>
  <c r="H7" i="10" s="1" a="1"/>
  <c r="H7" i="10" s="1"/>
  <c r="F130" i="8" a="1"/>
  <c r="F130" i="8" s="1"/>
  <c r="F131" i="8" s="1" a="1"/>
  <c r="F131" i="8" s="1"/>
  <c r="F10" i="5" a="1"/>
  <c r="F10" i="5" s="1"/>
  <c r="E10" i="5"/>
  <c r="A130" i="8" l="1" a="1"/>
  <c r="A130" i="8" s="1"/>
  <c r="A131" i="8" s="1" a="1"/>
  <c r="A131" i="8" s="1"/>
  <c r="F5" i="29"/>
  <c r="L8" i="29"/>
  <c r="E6" i="29"/>
  <c r="F7" i="29"/>
  <c r="K7" i="29"/>
  <c r="D5" i="29"/>
  <c r="J8" i="29"/>
  <c r="F6" i="29"/>
  <c r="D7" i="29"/>
  <c r="O8" i="29"/>
  <c r="O6" i="29"/>
  <c r="E7" i="29"/>
  <c r="E5" i="29"/>
  <c r="L5" i="29"/>
  <c r="M8" i="29"/>
  <c r="N6" i="29"/>
  <c r="N5" i="29"/>
  <c r="K8" i="29"/>
  <c r="J7" i="29"/>
  <c r="M6" i="29"/>
  <c r="L7" i="29"/>
  <c r="O5" i="29"/>
  <c r="N8" i="29"/>
  <c r="J6" i="29"/>
  <c r="O7" i="29"/>
  <c r="J5" i="29"/>
  <c r="L6" i="29"/>
  <c r="G7" i="29"/>
  <c r="D6" i="10" a="1"/>
  <c r="D6" i="10" s="1"/>
  <c r="F8" i="29"/>
  <c r="E8" i="29"/>
  <c r="K6" i="29"/>
  <c r="N7" i="29"/>
  <c r="M7" i="29"/>
  <c r="C6" i="5" a="1"/>
  <c r="C6" i="5" s="1"/>
  <c r="H6" i="29"/>
  <c r="M6" i="27"/>
  <c r="G6" i="27"/>
  <c r="N6" i="27"/>
  <c r="H6" i="27"/>
  <c r="D6" i="27"/>
  <c r="O6" i="27"/>
  <c r="I6" i="27"/>
  <c r="J6" i="27"/>
  <c r="K6" i="27"/>
  <c r="E6" i="27"/>
  <c r="L6" i="27"/>
  <c r="F6" i="27"/>
  <c r="I8" i="29"/>
  <c r="H8" i="29"/>
  <c r="I6" i="29"/>
  <c r="N8" i="27"/>
  <c r="H8" i="27"/>
  <c r="O8" i="27"/>
  <c r="I8" i="27"/>
  <c r="L8" i="27"/>
  <c r="J8" i="27"/>
  <c r="D8" i="27"/>
  <c r="F8" i="27"/>
  <c r="K8" i="27"/>
  <c r="E8" i="27"/>
  <c r="M8" i="27"/>
  <c r="G8" i="27"/>
  <c r="J7" i="27"/>
  <c r="D7" i="27"/>
  <c r="H7" i="27"/>
  <c r="K7" i="27"/>
  <c r="E7" i="27"/>
  <c r="L7" i="27"/>
  <c r="F7" i="27"/>
  <c r="N7" i="27"/>
  <c r="M7" i="27"/>
  <c r="G7" i="27"/>
  <c r="O7" i="27"/>
  <c r="I7" i="27"/>
  <c r="B6" i="10"/>
  <c r="E7" i="10" s="1" a="1"/>
  <c r="E7" i="10" s="1"/>
  <c r="C6" i="10" a="1"/>
  <c r="C6" i="10" s="1"/>
  <c r="G8" i="29"/>
  <c r="G6" i="29"/>
  <c r="H7" i="29"/>
  <c r="G5" i="29"/>
  <c r="H5" i="29"/>
  <c r="E15" i="29"/>
  <c r="D23" i="29"/>
  <c r="D14" i="29"/>
  <c r="D22" i="29"/>
  <c r="D17" i="29"/>
  <c r="E13" i="29"/>
  <c r="E9" i="29"/>
  <c r="F12" i="29"/>
  <c r="F16" i="29"/>
  <c r="E11" i="29"/>
  <c r="F10" i="29"/>
  <c r="E19" i="29"/>
  <c r="E24" i="29"/>
  <c r="F20" i="29"/>
  <c r="D8" i="29"/>
  <c r="F18" i="29"/>
  <c r="F21" i="29"/>
  <c r="D15" i="29"/>
  <c r="F23" i="29"/>
  <c r="E20" i="29"/>
  <c r="E22" i="29"/>
  <c r="E17" i="29"/>
  <c r="D13" i="29"/>
  <c r="F9" i="29"/>
  <c r="E12" i="29"/>
  <c r="E18" i="29"/>
  <c r="D11" i="29"/>
  <c r="D10" i="29"/>
  <c r="E21" i="29"/>
  <c r="F14" i="29"/>
  <c r="E16" i="29"/>
  <c r="F19" i="29"/>
  <c r="D24" i="29"/>
  <c r="F15" i="29"/>
  <c r="E14" i="29"/>
  <c r="D20" i="29"/>
  <c r="F22" i="29"/>
  <c r="F13" i="29"/>
  <c r="D9" i="29"/>
  <c r="D16" i="29"/>
  <c r="D18" i="29"/>
  <c r="F11" i="29"/>
  <c r="D19" i="29"/>
  <c r="D21" i="29"/>
  <c r="F24" i="29"/>
  <c r="E23" i="29"/>
  <c r="F17" i="29"/>
  <c r="D12" i="29"/>
  <c r="E10" i="29"/>
  <c r="F134" i="8" a="1"/>
  <c r="F134" i="8" s="1"/>
  <c r="I136" i="8" s="1"/>
  <c r="H24" i="29"/>
  <c r="G24" i="29"/>
  <c r="G15" i="29"/>
  <c r="G23" i="29"/>
  <c r="H14" i="29"/>
  <c r="I14" i="29"/>
  <c r="H20" i="29"/>
  <c r="G22" i="29"/>
  <c r="I17" i="29"/>
  <c r="H17" i="29"/>
  <c r="G13" i="29"/>
  <c r="I12" i="29"/>
  <c r="G12" i="29"/>
  <c r="I16" i="29"/>
  <c r="I18" i="29"/>
  <c r="G11" i="29"/>
  <c r="H10" i="29"/>
  <c r="G10" i="29"/>
  <c r="G19" i="29"/>
  <c r="H21" i="29"/>
  <c r="G9" i="29"/>
  <c r="I20" i="29"/>
  <c r="H22" i="29"/>
  <c r="I24" i="29"/>
  <c r="H15" i="29"/>
  <c r="G20" i="29"/>
  <c r="I22" i="29"/>
  <c r="G17" i="29"/>
  <c r="H13" i="29"/>
  <c r="I13" i="29"/>
  <c r="H9" i="29"/>
  <c r="H16" i="29"/>
  <c r="G18" i="29"/>
  <c r="I11" i="29"/>
  <c r="H19" i="29"/>
  <c r="I21" i="29"/>
  <c r="I15" i="29"/>
  <c r="H23" i="29"/>
  <c r="I23" i="29"/>
  <c r="G14" i="29"/>
  <c r="I9" i="29"/>
  <c r="H12" i="29"/>
  <c r="G16" i="29"/>
  <c r="H18" i="29"/>
  <c r="I19" i="29"/>
  <c r="G21" i="29"/>
  <c r="H11" i="29"/>
  <c r="I10" i="29"/>
  <c r="O24" i="29"/>
  <c r="O23" i="29"/>
  <c r="M14" i="29"/>
  <c r="N20" i="29"/>
  <c r="O9" i="29"/>
  <c r="N12" i="29"/>
  <c r="M16" i="29"/>
  <c r="M18" i="29"/>
  <c r="N11" i="29"/>
  <c r="O19" i="29"/>
  <c r="M22" i="29"/>
  <c r="M13" i="29"/>
  <c r="N9" i="29"/>
  <c r="N18" i="29"/>
  <c r="N21" i="29"/>
  <c r="M24" i="29"/>
  <c r="N23" i="29"/>
  <c r="O22" i="29"/>
  <c r="N17" i="29"/>
  <c r="M17" i="29"/>
  <c r="M21" i="29"/>
  <c r="M15" i="29"/>
  <c r="M23" i="29"/>
  <c r="N14" i="29"/>
  <c r="O14" i="29"/>
  <c r="M20" i="29"/>
  <c r="N22" i="29"/>
  <c r="O17" i="29"/>
  <c r="O13" i="29"/>
  <c r="O12" i="29"/>
  <c r="M12" i="29"/>
  <c r="O16" i="29"/>
  <c r="M11" i="29"/>
  <c r="N19" i="29"/>
  <c r="N24" i="29"/>
  <c r="O15" i="29"/>
  <c r="N15" i="29"/>
  <c r="O20" i="29"/>
  <c r="N13" i="29"/>
  <c r="M9" i="29"/>
  <c r="N16" i="29"/>
  <c r="O18" i="29"/>
  <c r="O10" i="29"/>
  <c r="M10" i="29"/>
  <c r="O21" i="29"/>
  <c r="O11" i="29"/>
  <c r="N10" i="29"/>
  <c r="M19" i="29"/>
  <c r="B7" i="5"/>
  <c r="B8" i="5" s="1"/>
  <c r="C7" i="5" a="1"/>
  <c r="C7" i="5" s="1"/>
  <c r="J24" i="29"/>
  <c r="K24" i="29"/>
  <c r="K15" i="29"/>
  <c r="J22" i="29"/>
  <c r="L17" i="29"/>
  <c r="K13" i="29"/>
  <c r="L15" i="29"/>
  <c r="L9" i="29"/>
  <c r="J11" i="29"/>
  <c r="L21" i="29"/>
  <c r="L18" i="29"/>
  <c r="J15" i="29"/>
  <c r="K23" i="29"/>
  <c r="K14" i="29"/>
  <c r="J14" i="29"/>
  <c r="L12" i="29"/>
  <c r="L23" i="29"/>
  <c r="J23" i="29"/>
  <c r="L20" i="29"/>
  <c r="K9" i="29"/>
  <c r="J16" i="29"/>
  <c r="J18" i="29"/>
  <c r="L10" i="29"/>
  <c r="K10" i="29"/>
  <c r="J19" i="29"/>
  <c r="J21" i="29"/>
  <c r="L24" i="29"/>
  <c r="L14" i="29"/>
  <c r="K20" i="29"/>
  <c r="J20" i="29"/>
  <c r="K22" i="29"/>
  <c r="L22" i="29"/>
  <c r="K17" i="29"/>
  <c r="J17" i="29"/>
  <c r="J13" i="29"/>
  <c r="L13" i="29"/>
  <c r="J9" i="29"/>
  <c r="K12" i="29"/>
  <c r="J12" i="29"/>
  <c r="K16" i="29"/>
  <c r="K18" i="29"/>
  <c r="K11" i="29"/>
  <c r="L19" i="29"/>
  <c r="K21" i="29"/>
  <c r="L16" i="29"/>
  <c r="L11" i="29"/>
  <c r="J10" i="29"/>
  <c r="K19" i="29"/>
  <c r="I7" i="29"/>
  <c r="A132" i="8" a="1"/>
  <c r="A132" i="8" s="1"/>
  <c r="J7" i="10" a="1"/>
  <c r="J7" i="10" s="1"/>
  <c r="G7" i="10"/>
  <c r="H8" i="10" s="1" a="1"/>
  <c r="H8" i="10" s="1"/>
  <c r="I7" i="10" a="1"/>
  <c r="I7" i="10" s="1"/>
  <c r="I128" i="8"/>
  <c r="I166" i="8"/>
  <c r="I178" i="8"/>
  <c r="I153" i="8"/>
  <c r="I135" i="8"/>
  <c r="I169" i="8"/>
  <c r="I145" i="8"/>
  <c r="E11" i="5"/>
  <c r="F11" i="5" a="1"/>
  <c r="F11" i="5" s="1"/>
  <c r="I131" i="8" l="1"/>
  <c r="I139" i="8"/>
  <c r="I164" i="8"/>
  <c r="I172" i="8"/>
  <c r="I138" i="8"/>
  <c r="I174" i="8"/>
  <c r="I144" i="8"/>
  <c r="I152" i="8"/>
  <c r="I150" i="8"/>
  <c r="I154" i="8"/>
  <c r="I143" i="8"/>
  <c r="I137" i="8"/>
  <c r="I157" i="8"/>
  <c r="I177" i="8"/>
  <c r="I142" i="8"/>
  <c r="I160" i="8"/>
  <c r="I159" i="8"/>
  <c r="I176" i="8"/>
  <c r="I132" i="8"/>
  <c r="I161" i="8"/>
  <c r="I173" i="8"/>
  <c r="I170" i="8"/>
  <c r="I148" i="8"/>
  <c r="I133" i="8"/>
  <c r="I155" i="8"/>
  <c r="I165" i="8"/>
  <c r="I129" i="8"/>
  <c r="I179" i="8"/>
  <c r="I163" i="8"/>
  <c r="I149" i="8"/>
  <c r="I147" i="8"/>
  <c r="I180" i="8"/>
  <c r="I182" i="8"/>
  <c r="I181" i="8"/>
  <c r="I175" i="8"/>
  <c r="I141" i="8"/>
  <c r="I162" i="8"/>
  <c r="I140" i="8"/>
  <c r="I151" i="8"/>
  <c r="I167" i="8"/>
  <c r="I130" i="8"/>
  <c r="I171" i="8"/>
  <c r="I168" i="8"/>
  <c r="I146" i="8"/>
  <c r="I156" i="8"/>
  <c r="I158" i="8"/>
  <c r="I134" i="8"/>
  <c r="L25" i="27"/>
  <c r="E25" i="27"/>
  <c r="N25" i="27"/>
  <c r="J25" i="27"/>
  <c r="M25" i="27"/>
  <c r="G25" i="27"/>
  <c r="D25" i="29"/>
  <c r="O25" i="27"/>
  <c r="F25" i="27"/>
  <c r="D25" i="27"/>
  <c r="E25" i="29"/>
  <c r="I25" i="27"/>
  <c r="H25" i="27"/>
  <c r="K25" i="27"/>
  <c r="F25" i="29"/>
  <c r="D7" i="10" a="1"/>
  <c r="D7" i="10" s="1"/>
  <c r="B7" i="10"/>
  <c r="E8" i="10" s="1" a="1"/>
  <c r="E8" i="10" s="1"/>
  <c r="C7" i="10" a="1"/>
  <c r="C7" i="10" s="1"/>
  <c r="G25" i="29"/>
  <c r="I25" i="29"/>
  <c r="N25" i="29"/>
  <c r="L25" i="29"/>
  <c r="J25" i="29"/>
  <c r="K25" i="29"/>
  <c r="O25" i="29"/>
  <c r="M25" i="29"/>
  <c r="H25" i="29"/>
  <c r="C8" i="5" a="1"/>
  <c r="C8" i="5" s="1"/>
  <c r="C9" i="5" s="1" a="1"/>
  <c r="C9" i="5" s="1"/>
  <c r="B9" i="5"/>
  <c r="A137" i="8" a="1"/>
  <c r="A137" i="8" s="1"/>
  <c r="D146" i="8" s="1"/>
  <c r="I8" i="10" a="1"/>
  <c r="I8" i="10" s="1"/>
  <c r="J8" i="10" a="1"/>
  <c r="J8" i="10" s="1"/>
  <c r="G8" i="10"/>
  <c r="H9" i="10" s="1" a="1"/>
  <c r="H9" i="10" s="1"/>
  <c r="F12" i="5" a="1"/>
  <c r="F12" i="5" s="1"/>
  <c r="E12" i="5"/>
  <c r="C8" i="10" l="1" a="1"/>
  <c r="C8" i="10" s="1"/>
  <c r="B8" i="10"/>
  <c r="E9" i="10" s="1" a="1"/>
  <c r="E9" i="10" s="1"/>
  <c r="D8" i="10" a="1"/>
  <c r="D8" i="10" s="1"/>
  <c r="D128" i="8"/>
  <c r="D145" i="8"/>
  <c r="D172" i="8"/>
  <c r="D176" i="8"/>
  <c r="D165" i="8"/>
  <c r="D170" i="8"/>
  <c r="D173" i="8"/>
  <c r="D136" i="8"/>
  <c r="D131" i="8"/>
  <c r="D135" i="8"/>
  <c r="D149" i="8"/>
  <c r="D129" i="8"/>
  <c r="D137" i="8"/>
  <c r="D150" i="8"/>
  <c r="D151" i="8"/>
  <c r="D175" i="8"/>
  <c r="D159" i="8"/>
  <c r="D181" i="8"/>
  <c r="D157" i="8"/>
  <c r="D134" i="8"/>
  <c r="D132" i="8"/>
  <c r="C10" i="5" a="1"/>
  <c r="C10" i="5" s="1"/>
  <c r="B10" i="5"/>
  <c r="D153" i="8"/>
  <c r="D169" i="8"/>
  <c r="D160" i="8"/>
  <c r="D143" i="8"/>
  <c r="D168" i="8"/>
  <c r="D142" i="8"/>
  <c r="D161" i="8"/>
  <c r="D179" i="8"/>
  <c r="D162" i="8"/>
  <c r="D139" i="8"/>
  <c r="D163" i="8"/>
  <c r="D156" i="8"/>
  <c r="D130" i="8"/>
  <c r="D154" i="8"/>
  <c r="D171" i="8"/>
  <c r="D177" i="8"/>
  <c r="D144" i="8"/>
  <c r="D158" i="8"/>
  <c r="D155" i="8"/>
  <c r="D166" i="8"/>
  <c r="D152" i="8"/>
  <c r="D133" i="8"/>
  <c r="D178" i="8"/>
  <c r="D140" i="8"/>
  <c r="D148" i="8"/>
  <c r="D180" i="8"/>
  <c r="D182" i="8"/>
  <c r="D141" i="8"/>
  <c r="D174" i="8"/>
  <c r="D167" i="8"/>
  <c r="D138" i="8"/>
  <c r="D147" i="8"/>
  <c r="D164" i="8"/>
  <c r="I9" i="10" a="1"/>
  <c r="I9" i="10" s="1"/>
  <c r="G9" i="10"/>
  <c r="H10" i="10" s="1" a="1"/>
  <c r="H10" i="10" s="1"/>
  <c r="J9" i="10" a="1"/>
  <c r="J9" i="10" s="1"/>
  <c r="E13" i="5"/>
  <c r="F13" i="5" a="1"/>
  <c r="F13" i="5" s="1"/>
  <c r="C9" i="10" l="1" a="1"/>
  <c r="C9" i="10" s="1"/>
  <c r="B9" i="10"/>
  <c r="E10" i="10" s="1" a="1"/>
  <c r="E10" i="10" s="1"/>
  <c r="D9" i="10" a="1"/>
  <c r="D9" i="10" s="1"/>
  <c r="B11" i="5"/>
  <c r="C11" i="5" a="1"/>
  <c r="C11" i="5" s="1"/>
  <c r="G10" i="10"/>
  <c r="H11" i="10" s="1" a="1"/>
  <c r="H11" i="10" s="1"/>
  <c r="J10" i="10" a="1"/>
  <c r="J10" i="10" s="1"/>
  <c r="I10" i="10" a="1"/>
  <c r="I10" i="10" s="1"/>
  <c r="F14" i="5" a="1"/>
  <c r="F14" i="5" s="1"/>
  <c r="E14" i="5"/>
  <c r="C10" i="10" l="1" a="1"/>
  <c r="C10" i="10" s="1"/>
  <c r="D10" i="10" a="1"/>
  <c r="D10" i="10" s="1"/>
  <c r="B10" i="10"/>
  <c r="E11" i="10" s="1" a="1"/>
  <c r="E11" i="10" s="1"/>
  <c r="B12" i="5"/>
  <c r="C12" i="5" a="1"/>
  <c r="C12" i="5" s="1"/>
  <c r="I11" i="10" a="1"/>
  <c r="I11" i="10" s="1"/>
  <c r="G11" i="10"/>
  <c r="H12" i="10" s="1" a="1"/>
  <c r="H12" i="10" s="1"/>
  <c r="J11" i="10" a="1"/>
  <c r="J11" i="10" s="1"/>
  <c r="E15" i="5"/>
  <c r="F15" i="5" a="1"/>
  <c r="F15" i="5" s="1"/>
  <c r="C11" i="10" l="1" a="1"/>
  <c r="C11" i="10" s="1"/>
  <c r="B11" i="10"/>
  <c r="E12" i="10" s="1" a="1"/>
  <c r="E12" i="10" s="1"/>
  <c r="D11" i="10" a="1"/>
  <c r="D11" i="10" s="1"/>
  <c r="C13" i="5" a="1"/>
  <c r="C13" i="5" s="1"/>
  <c r="B13" i="5"/>
  <c r="I12" i="10" a="1"/>
  <c r="I12" i="10" s="1"/>
  <c r="G12" i="10"/>
  <c r="H13" i="10" s="1" a="1"/>
  <c r="H13" i="10" s="1"/>
  <c r="J12" i="10" a="1"/>
  <c r="J12" i="10" s="1"/>
  <c r="E16" i="5"/>
  <c r="F16" i="5" a="1"/>
  <c r="F16" i="5" s="1"/>
  <c r="C12" i="10" l="1" a="1"/>
  <c r="C12" i="10" s="1"/>
  <c r="D12" i="10" a="1"/>
  <c r="D12" i="10" s="1"/>
  <c r="B12" i="10"/>
  <c r="E13" i="10" s="1" a="1"/>
  <c r="E13" i="10" s="1"/>
  <c r="C14" i="5" a="1"/>
  <c r="C14" i="5" s="1"/>
  <c r="B14" i="5"/>
  <c r="J13" i="10" a="1"/>
  <c r="J13" i="10" s="1"/>
  <c r="I13" i="10" a="1"/>
  <c r="I13" i="10" s="1"/>
  <c r="G13" i="10"/>
  <c r="H14" i="10" s="1" a="1"/>
  <c r="H14" i="10" s="1"/>
  <c r="E17" i="5"/>
  <c r="F17" i="5" a="1"/>
  <c r="F17" i="5" s="1"/>
  <c r="C13" i="10" l="1" a="1"/>
  <c r="C13" i="10" s="1"/>
  <c r="B13" i="10"/>
  <c r="E14" i="10" s="1" a="1"/>
  <c r="E14" i="10" s="1"/>
  <c r="D13" i="10" a="1"/>
  <c r="D13" i="10" s="1"/>
  <c r="C15" i="5" a="1"/>
  <c r="C15" i="5" s="1"/>
  <c r="B15" i="5"/>
  <c r="I14" i="10" a="1"/>
  <c r="I14" i="10" s="1"/>
  <c r="G14" i="10"/>
  <c r="H15" i="10" s="1" a="1"/>
  <c r="H15" i="10" s="1"/>
  <c r="J14" i="10" a="1"/>
  <c r="J14" i="10" s="1"/>
  <c r="E18" i="5"/>
  <c r="F18" i="5" a="1"/>
  <c r="F18" i="5" s="1"/>
  <c r="C14" i="10" l="1" a="1"/>
  <c r="C14" i="10" s="1"/>
  <c r="B14" i="10"/>
  <c r="E15" i="10" s="1" a="1"/>
  <c r="E15" i="10" s="1"/>
  <c r="D14" i="10" a="1"/>
  <c r="D14" i="10" s="1"/>
  <c r="C16" i="5" a="1"/>
  <c r="C16" i="5" s="1"/>
  <c r="B16" i="5"/>
  <c r="G15" i="10"/>
  <c r="H16" i="10" s="1" a="1"/>
  <c r="H16" i="10" s="1"/>
  <c r="I15" i="10" a="1"/>
  <c r="I15" i="10" s="1"/>
  <c r="J15" i="10" a="1"/>
  <c r="J15" i="10" s="1"/>
  <c r="E19" i="5"/>
  <c r="F19" i="5" a="1"/>
  <c r="F19" i="5" s="1"/>
  <c r="C15" i="10" l="1" a="1"/>
  <c r="C15" i="10" s="1"/>
  <c r="B15" i="10"/>
  <c r="E16" i="10" s="1" a="1"/>
  <c r="E16" i="10" s="1"/>
  <c r="D15" i="10" a="1"/>
  <c r="D15" i="10" s="1"/>
  <c r="C17" i="5" a="1"/>
  <c r="C17" i="5" s="1"/>
  <c r="B17" i="5"/>
  <c r="G16" i="10"/>
  <c r="H17" i="10" s="1" a="1"/>
  <c r="H17" i="10" s="1"/>
  <c r="J16" i="10" a="1"/>
  <c r="J16" i="10" s="1"/>
  <c r="I16" i="10" a="1"/>
  <c r="I16" i="10" s="1"/>
  <c r="F20" i="5" a="1"/>
  <c r="F20" i="5" s="1"/>
  <c r="E20" i="5"/>
  <c r="C16" i="10" l="1" a="1"/>
  <c r="C16" i="10" s="1"/>
  <c r="B16" i="10"/>
  <c r="E17" i="10" s="1" a="1"/>
  <c r="E17" i="10" s="1"/>
  <c r="D16" i="10" a="1"/>
  <c r="D16" i="10" s="1"/>
  <c r="B18" i="5"/>
  <c r="C18" i="5" a="1"/>
  <c r="C18" i="5" s="1"/>
  <c r="J17" i="10" a="1"/>
  <c r="J17" i="10" s="1"/>
  <c r="G17" i="10"/>
  <c r="H18" i="10" s="1" a="1"/>
  <c r="H18" i="10" s="1"/>
  <c r="I17" i="10" a="1"/>
  <c r="I17" i="10" s="1"/>
  <c r="F21" i="5" a="1"/>
  <c r="F21" i="5" s="1"/>
  <c r="E21" i="5"/>
  <c r="C17" i="10" l="1" a="1"/>
  <c r="C17" i="10" s="1"/>
  <c r="B17" i="10"/>
  <c r="E18" i="10" s="1" a="1"/>
  <c r="E18" i="10" s="1"/>
  <c r="D17" i="10" a="1"/>
  <c r="D17" i="10" s="1"/>
  <c r="C19" i="5" a="1"/>
  <c r="C19" i="5" s="1"/>
  <c r="B19" i="5"/>
  <c r="I18" i="10" a="1"/>
  <c r="I18" i="10" s="1"/>
  <c r="J18" i="10" a="1"/>
  <c r="J18" i="10" s="1"/>
  <c r="G18" i="10"/>
  <c r="H19" i="10" s="1" a="1"/>
  <c r="H19" i="10" s="1"/>
  <c r="F22" i="5" a="1"/>
  <c r="F22" i="5" s="1"/>
  <c r="E22" i="5"/>
  <c r="C18" i="10" l="1" a="1"/>
  <c r="C18" i="10" s="1"/>
  <c r="B18" i="10"/>
  <c r="E19" i="10" s="1" a="1"/>
  <c r="E19" i="10" s="1"/>
  <c r="D18" i="10" a="1"/>
  <c r="D18" i="10" s="1"/>
  <c r="C20" i="5" a="1"/>
  <c r="C20" i="5" s="1"/>
  <c r="B20" i="5"/>
  <c r="I19" i="10" a="1"/>
  <c r="I19" i="10" s="1"/>
  <c r="J19" i="10" a="1"/>
  <c r="J19" i="10" s="1"/>
  <c r="G19" i="10"/>
  <c r="H20" i="10" s="1" a="1"/>
  <c r="H20" i="10" s="1"/>
  <c r="E23" i="5"/>
  <c r="F23" i="5" a="1"/>
  <c r="F23" i="5" s="1"/>
  <c r="C19" i="10" l="1" a="1"/>
  <c r="C19" i="10" s="1"/>
  <c r="B19" i="10"/>
  <c r="E20" i="10" s="1" a="1"/>
  <c r="E20" i="10" s="1"/>
  <c r="D19" i="10" a="1"/>
  <c r="D19" i="10" s="1"/>
  <c r="C21" i="5" a="1"/>
  <c r="C21" i="5" s="1"/>
  <c r="B21" i="5"/>
  <c r="J20" i="10" a="1"/>
  <c r="J20" i="10" s="1"/>
  <c r="I20" i="10" a="1"/>
  <c r="I20" i="10" s="1"/>
  <c r="G20" i="10"/>
  <c r="E24" i="5"/>
  <c r="F24" i="5" a="1"/>
  <c r="F24" i="5" s="1"/>
  <c r="I21" i="10" l="1" a="1"/>
  <c r="I21" i="10" s="1"/>
  <c r="H21" i="10" a="1"/>
  <c r="H21" i="10" s="1"/>
  <c r="C20" i="10" a="1"/>
  <c r="C20" i="10" s="1"/>
  <c r="B20" i="10"/>
  <c r="E21" i="10" s="1" a="1"/>
  <c r="E21" i="10" s="1"/>
  <c r="D20" i="10" a="1"/>
  <c r="D20" i="10" s="1"/>
  <c r="B22" i="5"/>
  <c r="C22" i="5" a="1"/>
  <c r="C22" i="5" s="1"/>
  <c r="J21" i="10" a="1"/>
  <c r="J21" i="10" s="1"/>
  <c r="G21" i="10"/>
  <c r="H22" i="10" s="1" a="1"/>
  <c r="H22" i="10" s="1"/>
  <c r="E25" i="5"/>
  <c r="F25" i="5" a="1"/>
  <c r="F25" i="5" s="1"/>
  <c r="C21" i="10" l="1" a="1"/>
  <c r="C21" i="10" s="1"/>
  <c r="B21" i="10"/>
  <c r="E22" i="10" s="1" a="1"/>
  <c r="E22" i="10" s="1"/>
  <c r="D21" i="10" a="1"/>
  <c r="D21" i="10" s="1"/>
  <c r="B23" i="5"/>
  <c r="C23" i="5" a="1"/>
  <c r="C23" i="5" s="1"/>
  <c r="G22" i="10"/>
  <c r="H23" i="10" s="1" a="1"/>
  <c r="H23" i="10" s="1"/>
  <c r="J22" i="10" a="1"/>
  <c r="J22" i="10" s="1"/>
  <c r="I22" i="10" a="1"/>
  <c r="I22" i="10" s="1"/>
  <c r="C22" i="10" l="1" a="1"/>
  <c r="C22" i="10" s="1"/>
  <c r="B22" i="10"/>
  <c r="E23" i="10" s="1" a="1"/>
  <c r="E23" i="10" s="1"/>
  <c r="D22" i="10" a="1"/>
  <c r="D22" i="10" s="1"/>
  <c r="C24" i="5" a="1"/>
  <c r="C24" i="5" s="1"/>
  <c r="B24" i="5"/>
  <c r="G23" i="10"/>
  <c r="I23" i="10" a="1"/>
  <c r="I23" i="10" s="1"/>
  <c r="J23" i="10" a="1"/>
  <c r="J23" i="10" s="1"/>
  <c r="I24" i="10" l="1" a="1"/>
  <c r="I24" i="10" s="1"/>
  <c r="H24" i="10" a="1"/>
  <c r="H24" i="10" s="1"/>
  <c r="C23" i="10" a="1"/>
  <c r="C23" i="10" s="1"/>
  <c r="B23" i="10"/>
  <c r="E24" i="10" s="1" a="1"/>
  <c r="E24" i="10" s="1"/>
  <c r="D23" i="10" a="1"/>
  <c r="D23" i="10" s="1"/>
  <c r="C25" i="5" a="1"/>
  <c r="C25" i="5" s="1"/>
  <c r="B25" i="5"/>
  <c r="G24" i="10"/>
  <c r="H25" i="10" s="1" a="1"/>
  <c r="H25" i="10" s="1"/>
  <c r="J24" i="10" a="1"/>
  <c r="J24" i="10" s="1"/>
  <c r="C24" i="10" l="1" a="1"/>
  <c r="C24" i="10" s="1"/>
  <c r="B24" i="10"/>
  <c r="E25" i="10" s="1" a="1"/>
  <c r="E25" i="10" s="1"/>
  <c r="D24" i="10" a="1"/>
  <c r="D24" i="10" s="1"/>
  <c r="G25" i="10"/>
  <c r="J25" i="10" a="1"/>
  <c r="J25" i="10" s="1"/>
  <c r="I25" i="10" a="1"/>
  <c r="I25" i="10" s="1"/>
  <c r="C25" i="10" l="1" a="1"/>
  <c r="C25" i="10" s="1"/>
  <c r="B25" i="10"/>
  <c r="D25" i="10" a="1"/>
  <c r="D2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VIOT Pierre</author>
    <author>TISSERAND Sylvain</author>
  </authors>
  <commentList>
    <comment ref="A88" authorId="0" shapeId="0" xr:uid="{196B4D43-3477-4E23-9573-57E612F6F8FE}">
      <text>
        <r>
          <rPr>
            <b/>
            <sz val="9"/>
            <color indexed="81"/>
            <rFont val="Tahoma"/>
            <family val="2"/>
          </rPr>
          <t>P_Z_G_R_G_BOOLEEN</t>
        </r>
      </text>
    </comment>
    <comment ref="B88" authorId="0" shapeId="0" xr:uid="{FE7BBF29-C79D-41D8-ABF1-B536E4575682}">
      <text>
        <r>
          <rPr>
            <b/>
            <sz val="9"/>
            <color indexed="81"/>
            <rFont val="Tahoma"/>
            <family val="2"/>
          </rPr>
          <t>P_Z_G_R_G_NB_CATEGORIES</t>
        </r>
      </text>
    </comment>
    <comment ref="D88" authorId="0" shapeId="0" xr:uid="{6F93F508-BB52-4462-BFC8-A4D6432F2F48}">
      <text>
        <r>
          <rPr>
            <b/>
            <sz val="9"/>
            <color indexed="81"/>
            <rFont val="Tahoma"/>
            <family val="2"/>
          </rPr>
          <t>P_Z_G_R_G_INTERVENTIONS_PSN</t>
        </r>
      </text>
    </comment>
    <comment ref="A89" authorId="0" shapeId="0" xr:uid="{EFC91B24-A0D2-448B-9931-EE583EF45686}">
      <text>
        <r>
          <rPr>
            <b/>
            <sz val="9"/>
            <color indexed="81"/>
            <rFont val="Tahoma"/>
            <family val="2"/>
          </rPr>
          <t>P_Z_G_R_G_BOOLEEN_OUI</t>
        </r>
      </text>
    </comment>
    <comment ref="A90" authorId="0" shapeId="0" xr:uid="{99C319B0-7CE0-48F0-8C36-B378759AA8CD}">
      <text>
        <r>
          <rPr>
            <b/>
            <sz val="9"/>
            <color indexed="81"/>
            <rFont val="Tahoma"/>
            <family val="2"/>
          </rPr>
          <t>P_Z_G_R_G_BOOLEEN_OUI</t>
        </r>
      </text>
    </comment>
    <comment ref="B334" authorId="1" shapeId="0" xr:uid="{CE4DDB49-0FCD-4137-8404-112D85BED5A7}">
      <text>
        <r>
          <rPr>
            <b/>
            <sz val="9"/>
            <color indexed="81"/>
            <rFont val="Tahoma"/>
            <family val="2"/>
          </rPr>
          <t>P_Z_F_N_CODE_VERSION</t>
        </r>
      </text>
    </comment>
    <comment ref="B335" authorId="0" shapeId="0" xr:uid="{3CB04308-49BE-478F-AD88-DDA66FC2F343}">
      <text>
        <r>
          <rPr>
            <b/>
            <sz val="9"/>
            <color indexed="81"/>
            <rFont val="Tahoma"/>
            <family val="2"/>
          </rPr>
          <t>P_Z_F_N_CODE_INTERVENTION</t>
        </r>
      </text>
    </comment>
    <comment ref="B336" authorId="0" shapeId="0" xr:uid="{ADE3270E-9D53-42D0-B0B8-6AC083E10641}">
      <text>
        <r>
          <rPr>
            <b/>
            <sz val="9"/>
            <color indexed="81"/>
            <rFont val="Tahoma"/>
            <family val="2"/>
          </rPr>
          <t>P_Z_F_N_LIBELLE_DISPOSITIF</t>
        </r>
      </text>
    </comment>
    <comment ref="A341" authorId="0" shapeId="0" xr:uid="{B715AB75-A3C0-4DCC-8A34-D033BE340F91}">
      <text>
        <r>
          <rPr>
            <b/>
            <sz val="9"/>
            <color indexed="81"/>
            <rFont val="Tahoma"/>
            <family val="2"/>
          </rPr>
          <t>P_Z_F_N_CONSIGNES_UTILISATION</t>
        </r>
      </text>
    </comment>
    <comment ref="A345" authorId="0" shapeId="0" xr:uid="{8E4F25F1-4289-4CD8-97BE-84692F6D219D}">
      <text>
        <r>
          <rPr>
            <b/>
            <sz val="9"/>
            <color indexed="81"/>
            <rFont val="Tahoma"/>
            <family val="2"/>
          </rPr>
          <t>P_Z_F_N_CONSIGNES_UTILISATION_FIN</t>
        </r>
      </text>
    </comment>
    <comment ref="A350" authorId="0" shapeId="0" xr:uid="{86AE4C0C-6EB4-4760-9AD8-057C21DA7746}">
      <text>
        <r>
          <rPr>
            <b/>
            <sz val="9"/>
            <color indexed="81"/>
            <rFont val="Tahoma"/>
            <family val="2"/>
          </rPr>
          <t>P_Z_F_N_RAPPELS</t>
        </r>
      </text>
    </comment>
    <comment ref="C356" authorId="0" shapeId="0" xr:uid="{F4369D4D-0A48-4F27-8AE5-2D0135151120}">
      <text>
        <r>
          <rPr>
            <b/>
            <sz val="9"/>
            <color indexed="81"/>
            <rFont val="Tahoma"/>
            <family val="2"/>
          </rPr>
          <t>P_Z_F_B_TYPE_1_ACTIVE</t>
        </r>
      </text>
    </comment>
    <comment ref="C357" authorId="0" shapeId="0" xr:uid="{4F374B04-EE91-4451-9A82-D350A32B5680}">
      <text>
        <r>
          <rPr>
            <b/>
            <sz val="9"/>
            <color indexed="81"/>
            <rFont val="Tahoma"/>
            <family val="2"/>
          </rPr>
          <t>P_Z_F_B_TYPE_2_ACTIVE</t>
        </r>
      </text>
    </comment>
    <comment ref="C358" authorId="0" shapeId="0" xr:uid="{DC420991-2077-4AE9-AF94-5BA441A82ABA}">
      <text>
        <r>
          <rPr>
            <b/>
            <sz val="9"/>
            <color indexed="81"/>
            <rFont val="Tahoma"/>
            <family val="2"/>
          </rPr>
          <t>P_Z_F_B_TYPE_3_ACTIVE</t>
        </r>
      </text>
    </comment>
    <comment ref="C359" authorId="0" shapeId="0" xr:uid="{B1AAEDAB-8C9F-4F0A-A9F5-6F33BCB4EB7F}">
      <text>
        <r>
          <rPr>
            <b/>
            <sz val="9"/>
            <color indexed="81"/>
            <rFont val="Tahoma"/>
            <family val="2"/>
          </rPr>
          <t>P_Z_F_B_TYPE_4_ACTIVE</t>
        </r>
      </text>
    </comment>
    <comment ref="C360" authorId="0" shapeId="0" xr:uid="{913AEA4C-BC9C-4905-82EC-D4FD61139F9D}">
      <text>
        <r>
          <rPr>
            <b/>
            <sz val="9"/>
            <color indexed="81"/>
            <rFont val="Tahoma"/>
            <family val="2"/>
          </rPr>
          <t>P_Z_F_B_TYPE_5_ACTIVE</t>
        </r>
      </text>
    </comment>
    <comment ref="C361" authorId="0" shapeId="0" xr:uid="{0CB29E04-7B6B-46BF-A850-D7CEBECFDA6B}">
      <text>
        <r>
          <rPr>
            <b/>
            <sz val="9"/>
            <color indexed="81"/>
            <rFont val="Tahoma"/>
            <family val="2"/>
          </rPr>
          <t>P_Z_F_B_TYPE_6_ACTIVE</t>
        </r>
      </text>
    </comment>
    <comment ref="C362" authorId="0" shapeId="0" xr:uid="{D02D559C-6718-4384-90BA-0E80D9E71E25}">
      <text>
        <r>
          <rPr>
            <b/>
            <sz val="9"/>
            <color indexed="81"/>
            <rFont val="Tahoma"/>
            <family val="2"/>
          </rPr>
          <t>P_Z_F_B_TYPE_7_ACTIVE</t>
        </r>
      </text>
    </comment>
    <comment ref="C363" authorId="0" shapeId="0" xr:uid="{405052B9-EC6A-4B8C-A83B-099F74B9D9BF}">
      <text>
        <r>
          <rPr>
            <b/>
            <sz val="9"/>
            <color indexed="81"/>
            <rFont val="Tahoma"/>
            <family val="2"/>
          </rPr>
          <t>P_Z_F_B_TYPE_8_ACTIVE</t>
        </r>
        <r>
          <rPr>
            <sz val="9"/>
            <color indexed="81"/>
            <rFont val="Tahoma"/>
            <family val="2"/>
          </rPr>
          <t xml:space="preserve">
</t>
        </r>
      </text>
    </comment>
    <comment ref="C364" authorId="0" shapeId="0" xr:uid="{CF501119-A414-4515-A585-0F94C632EAEC}">
      <text>
        <r>
          <rPr>
            <b/>
            <sz val="9"/>
            <color indexed="81"/>
            <rFont val="Tahoma"/>
            <family val="2"/>
          </rPr>
          <t>P_Z_F_B_TYPE_9_ACTIVE</t>
        </r>
      </text>
    </comment>
    <comment ref="C365" authorId="0" shapeId="0" xr:uid="{289873B2-0982-4BBF-8D73-BDD228596B56}">
      <text>
        <r>
          <rPr>
            <b/>
            <sz val="9"/>
            <color indexed="81"/>
            <rFont val="Tahoma"/>
            <family val="2"/>
          </rPr>
          <t>P_Z_F_B_TYPE_10_ACTIVE</t>
        </r>
      </text>
    </comment>
    <comment ref="C366" authorId="0" shapeId="0" xr:uid="{3CF23545-18AB-4575-941F-1F09E544BE47}">
      <text>
        <r>
          <rPr>
            <b/>
            <sz val="9"/>
            <color indexed="81"/>
            <rFont val="Tahoma"/>
            <family val="2"/>
          </rPr>
          <t>P_Z_F_B_TYPE_11_ACTIVE</t>
        </r>
      </text>
    </comment>
    <comment ref="C367" authorId="0" shapeId="0" xr:uid="{C83DFADA-5AF0-44CC-8553-BE6BA753EF7C}">
      <text>
        <r>
          <rPr>
            <b/>
            <sz val="9"/>
            <color indexed="81"/>
            <rFont val="Tahoma"/>
            <family val="2"/>
          </rPr>
          <t>P_Z_F_B_TYPE_12_ACTIVE</t>
        </r>
      </text>
    </comment>
    <comment ref="C368" authorId="0" shapeId="0" xr:uid="{033361D8-313D-41A1-A056-E0EC20B0959A}">
      <text>
        <r>
          <rPr>
            <b/>
            <sz val="9"/>
            <color indexed="81"/>
            <rFont val="Tahoma"/>
            <family val="2"/>
          </rPr>
          <t>P_Z_F_B_TYPE_13_ACTIVE</t>
        </r>
      </text>
    </comment>
    <comment ref="A636" authorId="0" shapeId="0" xr:uid="{8A6BB524-1CD8-4152-B1E5-AA2DC21697E1}">
      <text>
        <r>
          <rPr>
            <b/>
            <sz val="9"/>
            <color indexed="81"/>
            <rFont val="Tahoma"/>
            <family val="2"/>
          </rPr>
          <t>P_Z_0_R_LIBELLES_POSTES</t>
        </r>
      </text>
    </comment>
    <comment ref="D636" authorId="0" shapeId="0" xr:uid="{641C7402-3C1F-4AE3-A175-B74FE80BEA5B}">
      <text>
        <r>
          <rPr>
            <b/>
            <sz val="9"/>
            <color indexed="81"/>
            <rFont val="Tahoma"/>
            <family val="2"/>
          </rPr>
          <t>P_Z_0_B_UTILISATION_SOUS_OPERATIONS</t>
        </r>
      </text>
    </comment>
    <comment ref="F636" authorId="0" shapeId="0" xr:uid="{8FE1F313-1713-4144-BF60-DBE0AA9BA132}">
      <text>
        <r>
          <rPr>
            <b/>
            <sz val="9"/>
            <color indexed="81"/>
            <rFont val="Tahoma"/>
            <family val="2"/>
          </rPr>
          <t>P_Z_0_R_LIBELLES_SOUS_OPERATIONS</t>
        </r>
      </text>
    </comment>
    <comment ref="K636" authorId="0" shapeId="0" xr:uid="{599838EF-7098-4550-A02B-D09D4E529A12}">
      <text>
        <r>
          <rPr>
            <b/>
            <sz val="9"/>
            <color indexed="81"/>
            <rFont val="Tahoma"/>
            <family val="2"/>
          </rPr>
          <t>P_Z_0_R_LIBELLES_DESCRIPTIONS</t>
        </r>
      </text>
    </comment>
    <comment ref="R636" authorId="0" shapeId="0" xr:uid="{86A34D23-335F-431D-AB96-8EB4ECC350C2}">
      <text>
        <r>
          <rPr>
            <b/>
            <sz val="9"/>
            <color indexed="81"/>
            <rFont val="Tahoma"/>
            <family val="2"/>
          </rPr>
          <t>P_Z_0_R_LIBELLES_MOTIFS_INELIGIBILITE</t>
        </r>
      </text>
    </comment>
    <comment ref="AC636" authorId="0" shapeId="0" xr:uid="{4248BCB2-3C90-47DA-BBB0-9EF6860DF2D8}">
      <text>
        <r>
          <rPr>
            <b/>
            <sz val="9"/>
            <color indexed="81"/>
            <rFont val="Tahoma"/>
            <family val="2"/>
          </rPr>
          <t>P_Z_0_R_LIBELLES_UNITES</t>
        </r>
      </text>
    </comment>
    <comment ref="AO636" authorId="0" shapeId="0" xr:uid="{E6163F23-E87C-4B46-A4E2-0543BBBEC00C}">
      <text>
        <r>
          <rPr>
            <b/>
            <sz val="9"/>
            <color indexed="81"/>
            <rFont val="Tahoma"/>
            <family val="2"/>
          </rPr>
          <t>P_Z_0_R_LIBELLES_MARCHES_RAISONNABLES</t>
        </r>
      </text>
    </comment>
    <comment ref="I638" authorId="0" shapeId="0" xr:uid="{5759998D-A193-4121-9F1F-C3C4830FF8EC}">
      <text>
        <r>
          <rPr>
            <b/>
            <sz val="9"/>
            <color indexed="81"/>
            <rFont val="Tahoma"/>
            <family val="2"/>
          </rPr>
          <t>P_Z_0_B_UTILISATION_LIBELLES_DESCRIPTIONS</t>
        </r>
      </text>
    </comment>
    <comment ref="N638" authorId="0" shapeId="0" xr:uid="{C6A80A11-6F91-455A-8D1F-2EB182E33553}">
      <text>
        <r>
          <rPr>
            <b/>
            <sz val="9"/>
            <color indexed="81"/>
            <rFont val="Tahoma"/>
            <family val="2"/>
          </rPr>
          <t>P_Z_0_B_UTILISATION_COUT_RAISONNABLE</t>
        </r>
      </text>
    </comment>
    <comment ref="P638" authorId="0" shapeId="0" xr:uid="{EF20B54A-526F-4261-A421-C61C6883B107}">
      <text>
        <r>
          <rPr>
            <b/>
            <sz val="9"/>
            <color indexed="81"/>
            <rFont val="Tahoma"/>
            <family val="2"/>
          </rPr>
          <t>P_Z_0_B_UTILISATION_MT_MAX</t>
        </r>
      </text>
    </comment>
    <comment ref="V638" authorId="0" shapeId="0" xr:uid="{968D4B99-A764-4427-969F-00482B74AF66}">
      <text>
        <r>
          <rPr>
            <b/>
            <sz val="9"/>
            <color indexed="81"/>
            <rFont val="Tahoma"/>
            <family val="2"/>
          </rPr>
          <t>P_Z_0_B_COLONNE_POSTE_LIBELLE_STANDARD</t>
        </r>
      </text>
    </comment>
    <comment ref="Y638" authorId="0" shapeId="0" xr:uid="{6443040D-2C94-43E8-B8A1-DE1D6606FF72}">
      <text>
        <r>
          <rPr>
            <b/>
            <sz val="9"/>
            <color indexed="81"/>
            <rFont val="Tahoma"/>
            <family val="2"/>
          </rPr>
          <t>P_Z_0_B_COLONNE_POSTE_INDICATION_STANDARD</t>
        </r>
      </text>
    </comment>
    <comment ref="AA638" authorId="0" shapeId="0" xr:uid="{C9AA2F03-A026-48CF-AD31-CFEB070690E8}">
      <text>
        <r>
          <rPr>
            <b/>
            <sz val="9"/>
            <color indexed="81"/>
            <rFont val="Tahoma"/>
            <family val="2"/>
          </rPr>
          <t>P_Z_0_B_UTILISATION_TVA</t>
        </r>
      </text>
    </comment>
    <comment ref="AG638" authorId="0" shapeId="0" xr:uid="{84435261-CA13-41AB-B06A-CFDD7EDECAD9}">
      <text>
        <r>
          <rPr>
            <b/>
            <sz val="9"/>
            <color indexed="81"/>
            <rFont val="Tahoma"/>
            <family val="2"/>
          </rPr>
          <t>P_Z_0_B_COLONNE_MT_PRES_LIBELLE_STANDARD</t>
        </r>
      </text>
    </comment>
    <comment ref="AJ638" authorId="0" shapeId="0" xr:uid="{5F9FEF42-E852-4C84-A674-54847FDEF838}">
      <text>
        <r>
          <rPr>
            <b/>
            <sz val="9"/>
            <color indexed="81"/>
            <rFont val="Tahoma"/>
            <family val="2"/>
          </rPr>
          <t>P_Z_0_B_COLONNE_MT_PRES_INDICATION_STANDARD</t>
        </r>
      </text>
    </comment>
    <comment ref="AL638" authorId="0" shapeId="0" xr:uid="{95007BC5-D4D8-41F8-8770-F44AA8DB2C54}">
      <text>
        <r>
          <rPr>
            <b/>
            <sz val="9"/>
            <color indexed="81"/>
            <rFont val="Tahoma"/>
            <family val="2"/>
          </rPr>
          <t>P_Z_0_B_COLONNES_MARCHE_2_DEVIS</t>
        </r>
      </text>
    </comment>
    <comment ref="AS638" authorId="0" shapeId="0" xr:uid="{8742C8C9-FAF4-41E0-8148-915FD5F2E31A}">
      <text>
        <r>
          <rPr>
            <b/>
            <sz val="9"/>
            <color indexed="81"/>
            <rFont val="Tahoma"/>
            <family val="2"/>
          </rPr>
          <t>P_Z_0_N_COLONNES_MARCHE_2_DEVIS_SEUIL</t>
        </r>
      </text>
    </comment>
    <comment ref="AV638" authorId="0" shapeId="0" xr:uid="{134D2C63-0EE9-4EDD-B2B4-4D08AA0D24B1}">
      <text>
        <r>
          <rPr>
            <b/>
            <sz val="9"/>
            <color indexed="81"/>
            <rFont val="Tahoma"/>
            <family val="2"/>
          </rPr>
          <t>P_Z_0_N_COLONNES_MARCHE_3_DEVIS_SEUIL</t>
        </r>
      </text>
    </comment>
    <comment ref="V639" authorId="0" shapeId="0" xr:uid="{B5D69B77-103D-4832-8527-AF9DB5CB3A7D}">
      <text>
        <r>
          <rPr>
            <b/>
            <sz val="9"/>
            <color indexed="81"/>
            <rFont val="Tahoma"/>
            <family val="2"/>
          </rPr>
          <t>P_Z_0_N_COLONNE_POSTE_LIBELLE_STANDARD</t>
        </r>
      </text>
    </comment>
    <comment ref="Y639" authorId="0" shapeId="0" xr:uid="{46019D5A-F8B6-45E4-8134-D591E0879E50}">
      <text>
        <r>
          <rPr>
            <b/>
            <sz val="9"/>
            <color indexed="81"/>
            <rFont val="Tahoma"/>
            <family val="2"/>
          </rPr>
          <t>P_Z_0_N_COLONNE_POSTE_INDICATION_STANDARD</t>
        </r>
      </text>
    </comment>
    <comment ref="AG639" authorId="0" shapeId="0" xr:uid="{0B3EBBD3-C0A3-45E2-865E-958E09664452}">
      <text>
        <r>
          <rPr>
            <b/>
            <sz val="9"/>
            <color indexed="81"/>
            <rFont val="Tahoma"/>
            <family val="2"/>
          </rPr>
          <t>P_Z_0_N_COLONNE_MT_PRES_LIBELLE_STANDARD</t>
        </r>
      </text>
    </comment>
    <comment ref="AJ639" authorId="0" shapeId="0" xr:uid="{1FDA7242-251C-40BD-8071-A405A7E0BE8F}">
      <text>
        <r>
          <rPr>
            <b/>
            <sz val="9"/>
            <color indexed="81"/>
            <rFont val="Tahoma"/>
            <family val="2"/>
          </rPr>
          <t>P_Z_0_N_COLONNE_MT_PRES_INDICATION_STANDARD</t>
        </r>
      </text>
    </comment>
    <comment ref="V640" authorId="0" shapeId="0" xr:uid="{0CE60B43-B648-4DAB-BB7F-7A7DCBFBAA83}">
      <text>
        <r>
          <rPr>
            <b/>
            <sz val="9"/>
            <color indexed="81"/>
            <rFont val="Tahoma"/>
            <family val="2"/>
          </rPr>
          <t>P_Z_0_N_COLONNE_POSTE_LIBELLE_DEFAUT</t>
        </r>
      </text>
    </comment>
    <comment ref="Y640" authorId="0" shapeId="0" xr:uid="{2E85FDE0-8912-42E3-A43B-3F3CE59960D6}">
      <text>
        <r>
          <rPr>
            <b/>
            <sz val="9"/>
            <color indexed="81"/>
            <rFont val="Tahoma"/>
            <family val="2"/>
          </rPr>
          <t>P_Z_0_N_COLONNE_POSTE_INDICATION_DEFAUT</t>
        </r>
      </text>
    </comment>
    <comment ref="AG640" authorId="0" shapeId="0" xr:uid="{3E74AE80-4E84-463C-966B-4614AAEC0140}">
      <text>
        <r>
          <rPr>
            <b/>
            <sz val="9"/>
            <color indexed="81"/>
            <rFont val="Tahoma"/>
            <family val="2"/>
          </rPr>
          <t>P_Z_0_N_COLONNE_MT_PRES_LIBELLE_DEFAUT</t>
        </r>
      </text>
    </comment>
    <comment ref="AJ640" authorId="0" shapeId="0" xr:uid="{180D8CC9-576E-4636-BA5E-48C17E5D2920}">
      <text>
        <r>
          <rPr>
            <b/>
            <sz val="9"/>
            <color indexed="81"/>
            <rFont val="Tahoma"/>
            <family val="2"/>
          </rPr>
          <t>P_Z_0_N_COLONNE_MT_PRES_INDICATION_DEFAUT</t>
        </r>
      </text>
    </comment>
    <comment ref="AP640" authorId="0" shapeId="0" xr:uid="{B1F0BC5F-F647-43A1-B9A9-8F6F973EA077}">
      <text>
        <r>
          <rPr>
            <b/>
            <sz val="9"/>
            <color indexed="81"/>
            <rFont val="Tahoma"/>
            <family val="2"/>
          </rPr>
          <t>P_Z_0_R_LIBELLES_MARCHES_RAISONNABLES_OK</t>
        </r>
      </text>
    </comment>
    <comment ref="AL643" authorId="0" shapeId="0" xr:uid="{B8A6E46B-BCE0-48C6-8A21-FE6B75513CD8}">
      <text>
        <r>
          <rPr>
            <b/>
            <sz val="9"/>
            <color indexed="81"/>
            <rFont val="Tahoma"/>
            <family val="2"/>
          </rPr>
          <t>P_Z_0_B_COLONNES_MARCHE_3_DEVIS</t>
        </r>
      </text>
    </comment>
    <comment ref="V644" authorId="0" shapeId="0" xr:uid="{E9FCBB65-8FAB-4D3F-9D7F-50C8F29F9910}">
      <text>
        <r>
          <rPr>
            <b/>
            <sz val="9"/>
            <color indexed="81"/>
            <rFont val="Tahoma"/>
            <family val="2"/>
          </rPr>
          <t>P_Z_0_B_COLONNE_SOUS_OPERATION_LIBELLE_STANDARD</t>
        </r>
      </text>
    </comment>
    <comment ref="Y644" authorId="0" shapeId="0" xr:uid="{0B048A84-C4FE-4411-B4EF-47EDC71220FF}">
      <text>
        <r>
          <rPr>
            <b/>
            <sz val="9"/>
            <color indexed="81"/>
            <rFont val="Tahoma"/>
            <family val="2"/>
          </rPr>
          <t>P_Z_0_B_COLONNE_SOUS_OPERATION_INDICATION_STANDARD</t>
        </r>
      </text>
    </comment>
    <comment ref="AG644" authorId="0" shapeId="0" xr:uid="{412ADD40-AC06-4412-B75F-AD9C996C11C7}">
      <text>
        <r>
          <rPr>
            <b/>
            <sz val="9"/>
            <color indexed="81"/>
            <rFont val="Tahoma"/>
            <family val="2"/>
          </rPr>
          <t>P_Z_0_B_COLONNE_MT_PRES_HT_LIBELLE_STANDARD</t>
        </r>
      </text>
    </comment>
    <comment ref="AJ644" authorId="0" shapeId="0" xr:uid="{D497955A-9548-4522-9F0A-FAD6835208D2}">
      <text>
        <r>
          <rPr>
            <b/>
            <sz val="9"/>
            <color indexed="81"/>
            <rFont val="Tahoma"/>
            <family val="2"/>
          </rPr>
          <t>P_Z_0_B_COLONNE_MT_PRES_HT_INDICATION_STANDARD</t>
        </r>
      </text>
    </comment>
    <comment ref="V645" authorId="0" shapeId="0" xr:uid="{07F90D5A-457D-4790-B6BF-2B6FD4A79BD2}">
      <text>
        <r>
          <rPr>
            <b/>
            <sz val="9"/>
            <color indexed="81"/>
            <rFont val="Tahoma"/>
            <family val="2"/>
          </rPr>
          <t>P_Z_0_N_COLONNE_SOUS_OPERATION_LIBELLE_STANDARD</t>
        </r>
      </text>
    </comment>
    <comment ref="Y645" authorId="0" shapeId="0" xr:uid="{D21D0F03-F05F-4819-A2A4-D1DFDCD719AF}">
      <text>
        <r>
          <rPr>
            <b/>
            <sz val="9"/>
            <color indexed="81"/>
            <rFont val="Tahoma"/>
            <family val="2"/>
          </rPr>
          <t>P_Z_0_N_COLONNE_SOUS_OPERATION_INDICATION_STANDARD</t>
        </r>
      </text>
    </comment>
    <comment ref="AG645" authorId="0" shapeId="0" xr:uid="{9D377072-AB2B-40C8-92CD-026D4E8F7F9C}">
      <text>
        <r>
          <rPr>
            <b/>
            <sz val="9"/>
            <color indexed="81"/>
            <rFont val="Tahoma"/>
            <family val="2"/>
          </rPr>
          <t>P_Z_0_N_COLONNE_MT_PRES_HT_LIBELLE_STANDARD</t>
        </r>
      </text>
    </comment>
    <comment ref="AJ645" authorId="0" shapeId="0" xr:uid="{CBBCAAD4-3111-4181-A647-47CBF17E7E18}">
      <text>
        <r>
          <rPr>
            <b/>
            <sz val="9"/>
            <color indexed="81"/>
            <rFont val="Tahoma"/>
            <family val="2"/>
          </rPr>
          <t>P_Z_0_N_COLONNE_MT_PRES_HT_INDICATION_STANDARD</t>
        </r>
      </text>
    </comment>
    <comment ref="V646" authorId="0" shapeId="0" xr:uid="{9D930188-FD41-44E0-BC3B-38DD424A235B}">
      <text>
        <r>
          <rPr>
            <b/>
            <sz val="9"/>
            <color indexed="81"/>
            <rFont val="Tahoma"/>
            <family val="2"/>
          </rPr>
          <t>P_Z_0_N_COLONNE_SOUS_OPERATION_LIBELLE_DEFAUT</t>
        </r>
      </text>
    </comment>
    <comment ref="Y646" authorId="0" shapeId="0" xr:uid="{16BB9362-DDA3-4FCF-B438-831BCBC9C3D4}">
      <text>
        <r>
          <rPr>
            <b/>
            <sz val="9"/>
            <color indexed="81"/>
            <rFont val="Tahoma"/>
            <family val="2"/>
          </rPr>
          <t>P_Z_0_N_COLONNE_SOUS_OPERATION_INDICATION_DEFAUT</t>
        </r>
      </text>
    </comment>
    <comment ref="AG646" authorId="0" shapeId="0" xr:uid="{35B5638B-BD65-467A-AED7-511362E08E1C}">
      <text>
        <r>
          <rPr>
            <b/>
            <sz val="9"/>
            <color indexed="81"/>
            <rFont val="Tahoma"/>
            <family val="2"/>
          </rPr>
          <t>P_Z_0_N_COLONNE_MT_PRES_HT_LIBELLE_DEFAUT</t>
        </r>
      </text>
    </comment>
    <comment ref="AJ646" authorId="0" shapeId="0" xr:uid="{F5A0F06B-D783-4332-B513-C8832988B2C5}">
      <text>
        <r>
          <rPr>
            <b/>
            <sz val="9"/>
            <color indexed="81"/>
            <rFont val="Tahoma"/>
            <family val="2"/>
          </rPr>
          <t>P_Z_0_N_COLONNE_MT_PRES_HT_INDICATION_DEFAUT</t>
        </r>
      </text>
    </comment>
    <comment ref="V650" authorId="0" shapeId="0" xr:uid="{B258C110-67C9-4E48-9353-9A1E827DE4C8}">
      <text>
        <r>
          <rPr>
            <b/>
            <sz val="9"/>
            <color indexed="81"/>
            <rFont val="Tahoma"/>
            <family val="2"/>
          </rPr>
          <t>P_Z_0_B_COLONNE_MOTIFS_INELIGIBILITE_LIBELLE_STANDARD</t>
        </r>
      </text>
    </comment>
    <comment ref="Y650" authorId="0" shapeId="0" xr:uid="{021625D7-A444-46BC-8DC3-5C45FD011727}">
      <text>
        <r>
          <rPr>
            <b/>
            <sz val="9"/>
            <color indexed="81"/>
            <rFont val="Tahoma"/>
            <family val="2"/>
          </rPr>
          <t>P_Z_0_B_COLONNE_MOTIFS_INELIGIBILITE_INDICATION_STANDARD</t>
        </r>
      </text>
    </comment>
    <comment ref="AG650" authorId="0" shapeId="0" xr:uid="{DCA0CF33-E76B-486B-852F-CFF204F2653A}">
      <text>
        <r>
          <rPr>
            <b/>
            <sz val="9"/>
            <color indexed="81"/>
            <rFont val="Tahoma"/>
            <family val="2"/>
          </rPr>
          <t>P_Z_0_B_COLONNE_MT_PRES_TVA_LIBELLE_STANDARD</t>
        </r>
      </text>
    </comment>
    <comment ref="AJ650" authorId="0" shapeId="0" xr:uid="{3E443A18-D629-46A2-BE2C-5F01377232A6}">
      <text>
        <r>
          <rPr>
            <b/>
            <sz val="9"/>
            <color indexed="81"/>
            <rFont val="Tahoma"/>
            <family val="2"/>
          </rPr>
          <t>P_Z_0_B_COLONNE_MT_PRES_TVA_INDICATION_STANDARD</t>
        </r>
      </text>
    </comment>
    <comment ref="V651" authorId="0" shapeId="0" xr:uid="{9DFF3EEE-67E5-4A54-B310-42AB45A7CDB7}">
      <text>
        <r>
          <rPr>
            <b/>
            <sz val="9"/>
            <color indexed="81"/>
            <rFont val="Tahoma"/>
            <family val="2"/>
          </rPr>
          <t>P_Z_0_N_COLONNE_MOTIFS_INELIGIBILITE_LIBELLE_STANDARD</t>
        </r>
      </text>
    </comment>
    <comment ref="Y651" authorId="0" shapeId="0" xr:uid="{B11BED4D-C96F-493F-A0F4-7BE9977677C4}">
      <text>
        <r>
          <rPr>
            <b/>
            <sz val="9"/>
            <color indexed="81"/>
            <rFont val="Tahoma"/>
            <family val="2"/>
          </rPr>
          <t>P_Z_0_N_COLONNE_MOTIFS_INELIGIBILITE_INDICATION_STANDARD</t>
        </r>
      </text>
    </comment>
    <comment ref="AG651" authorId="0" shapeId="0" xr:uid="{04D5CC49-E0AB-469E-9C9C-0BE16767EFEC}">
      <text>
        <r>
          <rPr>
            <b/>
            <sz val="9"/>
            <color indexed="81"/>
            <rFont val="Tahoma"/>
            <family val="2"/>
          </rPr>
          <t>P_Z_0_N_COLONNE_MT_PRES_TVA_LIBELLE_STANDARD</t>
        </r>
      </text>
    </comment>
    <comment ref="AJ651" authorId="0" shapeId="0" xr:uid="{223F6EE1-80F5-42E7-B3A6-B3997ACAEC32}">
      <text>
        <r>
          <rPr>
            <b/>
            <sz val="9"/>
            <color indexed="81"/>
            <rFont val="Tahoma"/>
            <family val="2"/>
          </rPr>
          <t>P_Z_0_N_COLONNE_MT_PRES_TVA_INDICATION_STANDARD</t>
        </r>
      </text>
    </comment>
    <comment ref="V652" authorId="0" shapeId="0" xr:uid="{38E6B827-B310-4A1C-8AFF-FCA9B51AD85D}">
      <text>
        <r>
          <rPr>
            <b/>
            <sz val="9"/>
            <color indexed="81"/>
            <rFont val="Tahoma"/>
            <family val="2"/>
          </rPr>
          <t>P_Z_0_N_COLONNE_MOTIFS_INELIGIBILITE_LIBELLE_DEFAUT</t>
        </r>
      </text>
    </comment>
    <comment ref="Y652" authorId="0" shapeId="0" xr:uid="{3A13E113-7DB4-4E33-8C29-D2BFC8E41371}">
      <text>
        <r>
          <rPr>
            <b/>
            <sz val="9"/>
            <color indexed="81"/>
            <rFont val="Tahoma"/>
            <family val="2"/>
          </rPr>
          <t>P_Z_0_N_COLONNE_MOTIFS_INELIGIBILITE_INDICATION_DEFAUT</t>
        </r>
      </text>
    </comment>
    <comment ref="AG652" authorId="0" shapeId="0" xr:uid="{094F1CD6-BA67-4152-BF1D-73180D40051F}">
      <text>
        <r>
          <rPr>
            <b/>
            <sz val="9"/>
            <color indexed="81"/>
            <rFont val="Tahoma"/>
            <family val="2"/>
          </rPr>
          <t>P_Z_0_N_COLONNE_MT_PRES_TVA_LIBELLE_DEFAUT</t>
        </r>
      </text>
    </comment>
    <comment ref="AJ652" authorId="0" shapeId="0" xr:uid="{E1553B8F-5EAA-4558-BB76-5AE5F6B96EAA}">
      <text>
        <r>
          <rPr>
            <b/>
            <sz val="9"/>
            <color indexed="81"/>
            <rFont val="Tahoma"/>
            <family val="2"/>
          </rPr>
          <t>P_Z_0_N_COLONNE_MT_PRES_TVA_INDICATION_DEFAUT</t>
        </r>
      </text>
    </comment>
    <comment ref="V656" authorId="0" shapeId="0" xr:uid="{5EB82F22-33B8-419D-87CF-1FC5DD473254}">
      <text>
        <r>
          <rPr>
            <b/>
            <sz val="9"/>
            <color indexed="81"/>
            <rFont val="Tahoma"/>
            <family val="2"/>
          </rPr>
          <t>P_Z_0_B_COLONNE_MT_ELIGIBLE_LIBELLE_STANDARD</t>
        </r>
      </text>
    </comment>
    <comment ref="Y656" authorId="0" shapeId="0" xr:uid="{482D45AA-0B68-4D40-A90A-4F7714918B0B}">
      <text>
        <r>
          <rPr>
            <b/>
            <sz val="9"/>
            <color indexed="81"/>
            <rFont val="Tahoma"/>
            <family val="2"/>
          </rPr>
          <t>P_Z_0_B_COLONNE_COMMENTAIRE_SI_INDICATION_STANDARD</t>
        </r>
      </text>
    </comment>
    <comment ref="AG656" authorId="0" shapeId="0" xr:uid="{3EAEE32C-639D-47DB-8CF6-93C462AA8D08}">
      <text>
        <r>
          <rPr>
            <b/>
            <sz val="9"/>
            <color indexed="81"/>
            <rFont val="Tahoma"/>
            <family val="2"/>
          </rPr>
          <t>P_Z_0_B_COLONNE_MT_INELIGIBLE_LIBELLE_STANDARD</t>
        </r>
      </text>
    </comment>
    <comment ref="V657" authorId="0" shapeId="0" xr:uid="{8472A5D7-5321-41F4-A403-1B8C46925C75}">
      <text>
        <r>
          <rPr>
            <b/>
            <sz val="9"/>
            <color indexed="81"/>
            <rFont val="Tahoma"/>
            <family val="2"/>
          </rPr>
          <t>P_Z_0_N_COLONNE_MT_ELIGIBLE_LIBELLE_STANDARD</t>
        </r>
      </text>
    </comment>
    <comment ref="Y657" authorId="0" shapeId="0" xr:uid="{CD952074-494F-4E65-852F-FCD9D8DBF178}">
      <text>
        <r>
          <rPr>
            <b/>
            <sz val="9"/>
            <color indexed="81"/>
            <rFont val="Tahoma"/>
            <family val="2"/>
          </rPr>
          <t>P_Z_0_N_COLONNE_COMMENTAIRE_SI_INDICATION_STANDARD</t>
        </r>
      </text>
    </comment>
    <comment ref="AG657" authorId="0" shapeId="0" xr:uid="{53949902-3405-4005-B97E-B8721A59EBC1}">
      <text>
        <r>
          <rPr>
            <b/>
            <sz val="9"/>
            <color indexed="81"/>
            <rFont val="Tahoma"/>
            <family val="2"/>
          </rPr>
          <t>P_Z_0_N_COLONNE_MT_INELIGIBLE_LIBELLE_STANDARD</t>
        </r>
      </text>
    </comment>
    <comment ref="V658" authorId="0" shapeId="0" xr:uid="{403687C3-918F-46E0-A8BB-AD81E0554649}">
      <text>
        <r>
          <rPr>
            <b/>
            <sz val="9"/>
            <color indexed="81"/>
            <rFont val="Tahoma"/>
            <family val="2"/>
          </rPr>
          <t>P_Z_0_N_COLONNE_MT_ELIGIBLE_LIBELLE_DEFAUT</t>
        </r>
      </text>
    </comment>
    <comment ref="Y658" authorId="0" shapeId="0" xr:uid="{2A192E82-620B-4C2B-ACD3-8AC4BCF9DC57}">
      <text>
        <r>
          <rPr>
            <b/>
            <sz val="9"/>
            <color indexed="81"/>
            <rFont val="Tahoma"/>
            <family val="2"/>
          </rPr>
          <t>P_Z_0_N_COLONNE_COMMENTAIRE_SI_INDICATION_DEFAUT</t>
        </r>
      </text>
    </comment>
    <comment ref="AG658" authorId="0" shapeId="0" xr:uid="{1F378611-EEB2-4688-8736-26C498308483}">
      <text>
        <r>
          <rPr>
            <b/>
            <sz val="9"/>
            <color indexed="81"/>
            <rFont val="Tahoma"/>
            <family val="2"/>
          </rPr>
          <t>P_Z_0_N_COLONNE_MT_INELIGIBLE_LIBELLE_DEFAUT</t>
        </r>
      </text>
    </comment>
    <comment ref="V662" authorId="0" shapeId="0" xr:uid="{EC5E622E-A5DF-4F2C-8D74-CD3CAA1AF82F}">
      <text>
        <r>
          <rPr>
            <b/>
            <sz val="9"/>
            <color indexed="81"/>
            <rFont val="Tahoma"/>
            <family val="2"/>
          </rPr>
          <t>P_Z_0_B_COLONNE_COMMENTAIRE_SI_LIBELLE_STANDARD</t>
        </r>
      </text>
    </comment>
    <comment ref="AG662" authorId="0" shapeId="0" xr:uid="{C0C056E9-55AF-44B0-AA20-B8EF2F979DAE}">
      <text>
        <r>
          <rPr>
            <b/>
            <sz val="9"/>
            <color indexed="81"/>
            <rFont val="Tahoma"/>
            <family val="2"/>
          </rPr>
          <t>P_Z_0_B_COLONNE_MT_PRES_TTC_LIBELLE_STANDARD</t>
        </r>
      </text>
    </comment>
    <comment ref="AJ662" authorId="0" shapeId="0" xr:uid="{93B9F1AD-6A89-4148-9CEB-932A8BC2F8E8}">
      <text>
        <r>
          <rPr>
            <b/>
            <sz val="9"/>
            <color indexed="81"/>
            <rFont val="Tahoma"/>
            <family val="2"/>
          </rPr>
          <t>P_Z_0_B_COLONNE_MT_PRES_TTC_INDICATION_STANDARD</t>
        </r>
      </text>
    </comment>
    <comment ref="V663" authorId="0" shapeId="0" xr:uid="{D87A0A63-C9E3-4D48-A6E5-25CCAE8DF7FD}">
      <text>
        <r>
          <rPr>
            <b/>
            <sz val="9"/>
            <color indexed="81"/>
            <rFont val="Tahoma"/>
            <family val="2"/>
          </rPr>
          <t>P_Z_0_N_COLONNE_COMMENTAIRE_SI_LIBELLE_STANDARD</t>
        </r>
      </text>
    </comment>
    <comment ref="AG663" authorId="0" shapeId="0" xr:uid="{07BE51F9-1D5B-488D-8CAC-049AE7AECC66}">
      <text>
        <r>
          <rPr>
            <b/>
            <sz val="9"/>
            <color indexed="81"/>
            <rFont val="Tahoma"/>
            <family val="2"/>
          </rPr>
          <t>P_Z_0_N_COLONNE_MT_PRES_TTC_LIBELLE_STANDARD</t>
        </r>
      </text>
    </comment>
    <comment ref="AJ663" authorId="0" shapeId="0" xr:uid="{749EEC78-80E1-4786-95F3-60DEC2FB496F}">
      <text>
        <r>
          <rPr>
            <b/>
            <sz val="9"/>
            <color indexed="81"/>
            <rFont val="Tahoma"/>
            <family val="2"/>
          </rPr>
          <t>P_Z_0_N_COLONNE_MT_PRES_TTC_INDICATION_STANDARD</t>
        </r>
      </text>
    </comment>
    <comment ref="V664" authorId="0" shapeId="0" xr:uid="{68D710BC-AD69-4CEE-AECD-B12F8E112EBA}">
      <text>
        <r>
          <rPr>
            <b/>
            <sz val="9"/>
            <color indexed="81"/>
            <rFont val="Tahoma"/>
            <family val="2"/>
          </rPr>
          <t>P_Z_0_N_COLONNE_COMMENTAIRE_SI_LIBELLE_DEFAUT</t>
        </r>
      </text>
    </comment>
    <comment ref="AG664" authorId="0" shapeId="0" xr:uid="{1F16EED6-D740-48E0-8FA3-0AB504F1C400}">
      <text>
        <r>
          <rPr>
            <b/>
            <sz val="9"/>
            <color indexed="81"/>
            <rFont val="Tahoma"/>
            <family val="2"/>
          </rPr>
          <t>P_Z_0_N_COLONNE_MT_PRES_TTC_LIBELLE_DEFAUT</t>
        </r>
      </text>
    </comment>
    <comment ref="AJ664" authorId="0" shapeId="0" xr:uid="{E1832016-7731-4314-8AB3-E39A377A9BCE}">
      <text>
        <r>
          <rPr>
            <b/>
            <sz val="9"/>
            <color indexed="81"/>
            <rFont val="Tahoma"/>
            <family val="2"/>
          </rPr>
          <t>P_Z_0_N_COLONNE_MT_PRES_TTC_INDICATION_DEFAUT</t>
        </r>
      </text>
    </comment>
    <comment ref="V668" authorId="0" shapeId="0" xr:uid="{E5BD6C52-51A5-49B7-9A88-4CFF50B26660}">
      <text>
        <r>
          <rPr>
            <b/>
            <sz val="9"/>
            <color indexed="81"/>
            <rFont val="Tahoma"/>
            <family val="2"/>
          </rPr>
          <t>P_Z_0_B_COLONNE_MT_RAISONNABLE_LIBELLE_STANDARD</t>
        </r>
      </text>
    </comment>
    <comment ref="V669" authorId="0" shapeId="0" xr:uid="{FDA72E59-34B5-430B-A8C9-73DA119BE3BE}">
      <text>
        <r>
          <rPr>
            <b/>
            <sz val="9"/>
            <color indexed="81"/>
            <rFont val="Tahoma"/>
            <family val="2"/>
          </rPr>
          <t>P_Z_0_N_COLONNE_MT_RAISONNABLE_STANDARD</t>
        </r>
      </text>
    </comment>
    <comment ref="V670" authorId="0" shapeId="0" xr:uid="{00A86E52-B5DC-4642-B729-42B003314D51}">
      <text>
        <r>
          <rPr>
            <b/>
            <sz val="9"/>
            <color indexed="81"/>
            <rFont val="Tahoma"/>
            <family val="2"/>
          </rPr>
          <t>P_Z_0_N_COLONNE_MT_RAISONNABLE_DEFAUT</t>
        </r>
      </text>
    </comment>
    <comment ref="V674" authorId="0" shapeId="0" xr:uid="{F1E3A63A-73C7-492E-BD23-BBFD3AEF1A95}">
      <text>
        <r>
          <rPr>
            <b/>
            <sz val="9"/>
            <color indexed="81"/>
            <rFont val="Tahoma"/>
            <family val="2"/>
          </rPr>
          <t>P_Z_0_B_COLONNE_MT_MAX_LIBELLE_STANDARD</t>
        </r>
      </text>
    </comment>
    <comment ref="V675" authorId="0" shapeId="0" xr:uid="{A4B9DA4E-FE26-49E3-B98A-EA5F86A35DE1}">
      <text>
        <r>
          <rPr>
            <b/>
            <sz val="9"/>
            <color indexed="81"/>
            <rFont val="Tahoma"/>
            <family val="2"/>
          </rPr>
          <t>P_Z_0_N_COLONNE_MT_MAX_LIBELLE_STANDARD</t>
        </r>
      </text>
    </comment>
    <comment ref="V676" authorId="0" shapeId="0" xr:uid="{C4B7C59D-20E2-4018-BEA9-F75652FF6223}">
      <text>
        <r>
          <rPr>
            <b/>
            <sz val="9"/>
            <color indexed="81"/>
            <rFont val="Tahoma"/>
            <family val="2"/>
          </rPr>
          <t>P_Z_0_N_COLONNE_MT_MAX_LIBELLE_DEFAUT</t>
        </r>
      </text>
    </comment>
    <comment ref="B936" authorId="0" shapeId="0" xr:uid="{C5B50ECF-B5C0-4FA3-81C7-99C4E67A1FEA}">
      <text>
        <r>
          <rPr>
            <b/>
            <sz val="9"/>
            <color indexed="81"/>
            <rFont val="Tahoma"/>
            <family val="2"/>
          </rPr>
          <t>P_Z_1_B_INTITULE_DEPENSES_DEVIS_STANDARD</t>
        </r>
      </text>
    </comment>
    <comment ref="B937" authorId="0" shapeId="0" xr:uid="{DDCEB5F5-775D-492E-A55C-E1B4EF521FF2}">
      <text>
        <r>
          <rPr>
            <b/>
            <sz val="9"/>
            <color indexed="81"/>
            <rFont val="Tahoma"/>
            <family val="2"/>
          </rPr>
          <t>P_Z_1_N_INTITULE_DEPENSES_DEVIS_STANDARD</t>
        </r>
      </text>
    </comment>
    <comment ref="B938" authorId="0" shapeId="0" xr:uid="{A4739C2F-8994-400F-BF18-13BE60C0207B}">
      <text>
        <r>
          <rPr>
            <b/>
            <sz val="9"/>
            <color indexed="81"/>
            <rFont val="Tahoma"/>
            <family val="2"/>
          </rPr>
          <t>P_Z_1_N_INTITULE_DEPENSES_DEVIS_DEFAUT</t>
        </r>
      </text>
    </comment>
    <comment ref="A943" authorId="0" shapeId="0" xr:uid="{8C775E1B-6AD8-43F3-9900-3E8A093B7D46}">
      <text>
        <r>
          <rPr>
            <b/>
            <sz val="9"/>
            <color indexed="81"/>
            <rFont val="Tahoma"/>
            <family val="2"/>
          </rPr>
          <t>P_Z_1_N_CONSIGNE_DEPENSES_DEVIS</t>
        </r>
      </text>
    </comment>
    <comment ref="A944" authorId="0" shapeId="0" xr:uid="{8E36CFE4-F63E-4A49-882B-A4F69B4FF174}">
      <text>
        <r>
          <rPr>
            <b/>
            <sz val="9"/>
            <color indexed="81"/>
            <rFont val="Tahoma"/>
            <family val="2"/>
          </rPr>
          <t>P_Z_1_N_CONSIGNE_DEPENSES_DEVIS_I</t>
        </r>
      </text>
    </comment>
    <comment ref="B950" authorId="0" shapeId="0" xr:uid="{95D4138F-D281-4EA9-9D9F-3E68CE64BE33}">
      <text>
        <r>
          <rPr>
            <b/>
            <sz val="9"/>
            <color indexed="81"/>
            <rFont val="Tahoma"/>
            <family val="2"/>
          </rPr>
          <t>P_Z_1_B_COLONNE_DESCRIPTION</t>
        </r>
      </text>
    </comment>
    <comment ref="C950" authorId="0" shapeId="0" xr:uid="{CF386549-562F-4AFD-9CEE-6A14A7884684}">
      <text>
        <r>
          <rPr>
            <b/>
            <sz val="9"/>
            <color indexed="81"/>
            <rFont val="Tahoma"/>
            <family val="2"/>
          </rPr>
          <t>P_Z_1_B_COLONNE_FOURNISSEUR</t>
        </r>
      </text>
    </comment>
    <comment ref="D950" authorId="0" shapeId="0" xr:uid="{9EBBC8D9-D750-4DF6-9A22-483387D56D17}">
      <text>
        <r>
          <rPr>
            <b/>
            <sz val="9"/>
            <color indexed="81"/>
            <rFont val="Tahoma"/>
            <family val="2"/>
          </rPr>
          <t>P_Z_1_B_COLONNE_JUSTIFICATIF</t>
        </r>
      </text>
    </comment>
    <comment ref="E950" authorId="0" shapeId="0" xr:uid="{A97D8D71-4643-4467-95B2-5BB3D8332614}">
      <text>
        <r>
          <rPr>
            <b/>
            <sz val="9"/>
            <color indexed="81"/>
            <rFont val="Tahoma"/>
            <family val="2"/>
          </rPr>
          <t>P_Z_1_B_COLONNE_POSTE</t>
        </r>
      </text>
    </comment>
    <comment ref="F950" authorId="0" shapeId="0" xr:uid="{13A08536-4A31-4E52-8AB9-0E12C0881E44}">
      <text>
        <r>
          <rPr>
            <b/>
            <sz val="9"/>
            <color indexed="81"/>
            <rFont val="Tahoma"/>
            <family val="2"/>
          </rPr>
          <t>P_Z_1_B_COLONNE_SOUS_OPERATION</t>
        </r>
      </text>
    </comment>
    <comment ref="G950" authorId="0" shapeId="0" xr:uid="{C7DCF18C-67E4-412A-A23E-DB9DCA83455B}">
      <text>
        <r>
          <rPr>
            <b/>
            <sz val="9"/>
            <color indexed="81"/>
            <rFont val="Tahoma"/>
            <family val="2"/>
          </rPr>
          <t>P_Z_1_B_COLONNE_QUANTITE</t>
        </r>
      </text>
    </comment>
    <comment ref="H950" authorId="0" shapeId="0" xr:uid="{7F971C77-A627-433F-B62F-F171E89E6122}">
      <text>
        <r>
          <rPr>
            <b/>
            <sz val="9"/>
            <color indexed="81"/>
            <rFont val="Tahoma"/>
            <family val="2"/>
          </rPr>
          <t>P_Z_1_B_COLONNE_UNITE</t>
        </r>
      </text>
    </comment>
    <comment ref="I950" authorId="0" shapeId="0" xr:uid="{DFD9AD88-04B0-4912-AA89-A6D6E188BE4C}">
      <text>
        <r>
          <rPr>
            <b/>
            <sz val="9"/>
            <color indexed="81"/>
            <rFont val="Tahoma"/>
            <family val="2"/>
          </rPr>
          <t>P_Z_1_B_COLONNE_MT_PRESENTE_HT</t>
        </r>
      </text>
    </comment>
    <comment ref="J950" authorId="0" shapeId="0" xr:uid="{FE3E3680-A10E-48C7-A051-ACBD518586DC}">
      <text>
        <r>
          <rPr>
            <b/>
            <sz val="9"/>
            <color indexed="81"/>
            <rFont val="Tahoma"/>
            <family val="2"/>
          </rPr>
          <t>P_Z_1_B_COLONNE_MT_PRESENTE_TVA</t>
        </r>
      </text>
    </comment>
    <comment ref="K950" authorId="1" shapeId="0" xr:uid="{5183E959-A5AA-4828-887D-A51DFECFD2F9}">
      <text>
        <r>
          <rPr>
            <b/>
            <sz val="9"/>
            <color indexed="81"/>
            <rFont val="Tahoma"/>
            <family val="2"/>
          </rPr>
          <t>P_Z_1_B_COLONNE_MT_PRESENTE_TTC</t>
        </r>
        <r>
          <rPr>
            <sz val="9"/>
            <color indexed="81"/>
            <rFont val="Tahoma"/>
            <family val="2"/>
          </rPr>
          <t xml:space="preserve">
</t>
        </r>
      </text>
    </comment>
    <comment ref="L950" authorId="0" shapeId="0" xr:uid="{A975623F-8CA3-4941-AFAB-932DD0D1C590}">
      <text>
        <r>
          <rPr>
            <b/>
            <sz val="9"/>
            <color indexed="81"/>
            <rFont val="Tahoma"/>
            <family val="2"/>
          </rPr>
          <t>P_Z_1_B_COLONNE_CT_RAISONNABLE_MARCHE</t>
        </r>
      </text>
    </comment>
    <comment ref="M950" authorId="0" shapeId="0" xr:uid="{A13E24E2-2EEE-4724-9770-1FABE83FDC83}">
      <text>
        <r>
          <rPr>
            <b/>
            <sz val="9"/>
            <color indexed="81"/>
            <rFont val="Tahoma"/>
            <family val="2"/>
          </rPr>
          <t>P_Z_1_B_COLONNE_CT_RAISONNABLE_JUSTIFICATIF_2</t>
        </r>
      </text>
    </comment>
    <comment ref="N950" authorId="0" shapeId="0" xr:uid="{5FD74AF2-9100-482B-BBE7-44646601DB08}">
      <text>
        <r>
          <rPr>
            <b/>
            <sz val="9"/>
            <color indexed="81"/>
            <rFont val="Tahoma"/>
            <family val="2"/>
          </rPr>
          <t>P_Z_1_B_COLONNE_CT_RAISONNABLE_FOURNISSEUR_2</t>
        </r>
      </text>
    </comment>
    <comment ref="O950" authorId="0" shapeId="0" xr:uid="{BC84E22C-02FF-49C7-B8F1-4276C94419F5}">
      <text>
        <r>
          <rPr>
            <b/>
            <sz val="9"/>
            <color indexed="81"/>
            <rFont val="Tahoma"/>
            <family val="2"/>
          </rPr>
          <t>VIOT Pierre:</t>
        </r>
        <r>
          <rPr>
            <sz val="9"/>
            <color indexed="81"/>
            <rFont val="Tahoma"/>
            <family val="2"/>
          </rPr>
          <t xml:space="preserve">
</t>
        </r>
      </text>
    </comment>
    <comment ref="P950" authorId="0" shapeId="0" xr:uid="{942E31E0-E689-4876-B409-91199D26DAF7}">
      <text>
        <r>
          <rPr>
            <b/>
            <sz val="9"/>
            <color indexed="81"/>
            <rFont val="Tahoma"/>
            <family val="2"/>
          </rPr>
          <t>VIOT Pierre:</t>
        </r>
        <r>
          <rPr>
            <sz val="9"/>
            <color indexed="81"/>
            <rFont val="Tahoma"/>
            <family val="2"/>
          </rPr>
          <t xml:space="preserve">
</t>
        </r>
      </text>
    </comment>
    <comment ref="Q950" authorId="0" shapeId="0" xr:uid="{05F7D3D3-5440-46C3-BFA8-337D630FA162}">
      <text>
        <r>
          <rPr>
            <b/>
            <sz val="9"/>
            <color indexed="81"/>
            <rFont val="Tahoma"/>
            <family val="2"/>
          </rPr>
          <t>P_Z_1_B_COLONNE_CT_RAISONNABLE_JUSTIFICATIF_3</t>
        </r>
      </text>
    </comment>
    <comment ref="R950" authorId="0" shapeId="0" xr:uid="{1F05DA1A-1855-452C-9A0A-7D9B350A92FE}">
      <text>
        <r>
          <rPr>
            <b/>
            <sz val="9"/>
            <color indexed="81"/>
            <rFont val="Tahoma"/>
            <family val="2"/>
          </rPr>
          <t>P_Z_1_B_COLONNE_CT_RAISONNABLE_FOURNISSEUR_3</t>
        </r>
      </text>
    </comment>
    <comment ref="S950" authorId="0" shapeId="0" xr:uid="{2801D474-F377-4006-8E4A-3905A5C276ED}">
      <text>
        <r>
          <rPr>
            <b/>
            <sz val="9"/>
            <color indexed="81"/>
            <rFont val="Tahoma"/>
            <family val="2"/>
          </rPr>
          <t>P_Z_1_B_COLONNE_CT_RAISONNABLE_MT_HT_3</t>
        </r>
      </text>
    </comment>
    <comment ref="T950" authorId="0" shapeId="0" xr:uid="{A9F547EA-7DA0-49AF-9712-EBE9FB1A3715}">
      <text>
        <r>
          <rPr>
            <b/>
            <sz val="9"/>
            <color indexed="81"/>
            <rFont val="Tahoma"/>
            <family val="2"/>
          </rPr>
          <t>P_Z_1_B_COLONNE_CT_RAISONNABLE_MT_TVA_3</t>
        </r>
      </text>
    </comment>
    <comment ref="U950" authorId="0" shapeId="0" xr:uid="{D228C0A6-B99F-45DE-AA59-ECBA5DB068CD}">
      <text>
        <r>
          <rPr>
            <b/>
            <sz val="9"/>
            <color indexed="81"/>
            <rFont val="Tahoma"/>
            <family val="2"/>
          </rPr>
          <t>P_Z_1_B_COLONNE_COMMENTAIRE</t>
        </r>
      </text>
    </comment>
    <comment ref="B951" authorId="0" shapeId="0" xr:uid="{F8A2A713-DA51-4620-9278-AF49CBB730D0}">
      <text>
        <r>
          <rPr>
            <b/>
            <sz val="9"/>
            <color indexed="81"/>
            <rFont val="Tahoma"/>
            <family val="2"/>
          </rPr>
          <t>P_Z_1_N_COLONNE_DESCRIPTION_SPECIFIQUE</t>
        </r>
      </text>
    </comment>
    <comment ref="C951" authorId="0" shapeId="0" xr:uid="{DE2B4F91-2335-41CF-8630-195F80DF5B3A}">
      <text>
        <r>
          <rPr>
            <b/>
            <sz val="9"/>
            <color indexed="81"/>
            <rFont val="Tahoma"/>
            <family val="2"/>
          </rPr>
          <t>P_Z_1_N_COLONNE_FOURNISSEUR_SPECIFIQUE</t>
        </r>
      </text>
    </comment>
    <comment ref="D951" authorId="0" shapeId="0" xr:uid="{950A37A8-59B9-4D18-A15F-81F8E92649F4}">
      <text>
        <r>
          <rPr>
            <b/>
            <sz val="9"/>
            <color indexed="81"/>
            <rFont val="Tahoma"/>
            <family val="2"/>
          </rPr>
          <t>P_Z_1_N_COLONNE_JUSTIFICATIF_SPECIFIQUE</t>
        </r>
      </text>
    </comment>
    <comment ref="E951" authorId="0" shapeId="0" xr:uid="{3982AC6B-F547-4EFF-BF37-F2B194A7A53E}">
      <text>
        <r>
          <rPr>
            <b/>
            <sz val="9"/>
            <color indexed="81"/>
            <rFont val="Tahoma"/>
            <family val="2"/>
          </rPr>
          <t>P_Z_1_N_COLONNE_POSTE_SPECIFIQUE</t>
        </r>
      </text>
    </comment>
    <comment ref="F951" authorId="0" shapeId="0" xr:uid="{A94B23BD-5C4C-4D20-A319-348BAC24BC27}">
      <text>
        <r>
          <rPr>
            <b/>
            <sz val="9"/>
            <color indexed="81"/>
            <rFont val="Tahoma"/>
            <family val="2"/>
          </rPr>
          <t>P_Z_1_N_COLONNE_SOUS_OPERATION_SPECIFIQUE</t>
        </r>
      </text>
    </comment>
    <comment ref="G951" authorId="0" shapeId="0" xr:uid="{70393F39-3F48-45E2-A8E4-C991EE8B177F}">
      <text>
        <r>
          <rPr>
            <b/>
            <sz val="9"/>
            <color indexed="81"/>
            <rFont val="Tahoma"/>
            <family val="2"/>
          </rPr>
          <t>P_Z_1_N_COLONNE_QUANTITE_SPECIFIQUE</t>
        </r>
      </text>
    </comment>
    <comment ref="H951" authorId="0" shapeId="0" xr:uid="{8D47644C-7E5A-46DA-B00F-AA2682743CC2}">
      <text>
        <r>
          <rPr>
            <b/>
            <sz val="9"/>
            <color indexed="81"/>
            <rFont val="Tahoma"/>
            <family val="2"/>
          </rPr>
          <t>P_Z_1_N_COLONNE_UNITE_SPECIFIQUE</t>
        </r>
      </text>
    </comment>
    <comment ref="I951" authorId="0" shapeId="0" xr:uid="{7BBF8BF1-A0B1-4A88-88D8-6C55F0A0C108}">
      <text>
        <r>
          <rPr>
            <b/>
            <sz val="9"/>
            <color indexed="81"/>
            <rFont val="Tahoma"/>
            <family val="2"/>
          </rPr>
          <t>P_Z_1_N_COLONNE_MT_PRESENTE_HT_SPECIFIQUE</t>
        </r>
      </text>
    </comment>
    <comment ref="J951" authorId="0" shapeId="0" xr:uid="{25542B3C-4151-4661-A13E-BBF9AB36B163}">
      <text>
        <r>
          <rPr>
            <b/>
            <sz val="9"/>
            <color indexed="81"/>
            <rFont val="Tahoma"/>
            <family val="2"/>
          </rPr>
          <t>P_Z_1_N_COLONNE_MT_PRESENTE_TVA_SPECIFIQUE</t>
        </r>
      </text>
    </comment>
    <comment ref="K951" authorId="1" shapeId="0" xr:uid="{F91C1C1F-5468-49AA-8E8E-79C6A921C8D9}">
      <text>
        <r>
          <rPr>
            <b/>
            <sz val="9"/>
            <color indexed="81"/>
            <rFont val="Tahoma"/>
            <family val="2"/>
          </rPr>
          <t>P_Z_1_N_COLONNE_MT_PRESENTE_TTC_SPECIFIQUE</t>
        </r>
      </text>
    </comment>
    <comment ref="L951" authorId="0" shapeId="0" xr:uid="{3FE85E44-6EFE-4EF3-842A-3C9ABB79E098}">
      <text>
        <r>
          <rPr>
            <b/>
            <sz val="9"/>
            <color indexed="81"/>
            <rFont val="Tahoma"/>
            <family val="2"/>
          </rPr>
          <t>P_Z_1_N_COLONNE_CT_RAISONNABLE_MARCHE_SPECIFIQUE</t>
        </r>
      </text>
    </comment>
    <comment ref="M951" authorId="0" shapeId="0" xr:uid="{73652680-6C49-4F19-9DA3-BD6C567BFA6B}">
      <text>
        <r>
          <rPr>
            <b/>
            <sz val="9"/>
            <color indexed="81"/>
            <rFont val="Tahoma"/>
            <family val="2"/>
          </rPr>
          <t>P_Z_1_N_COLONNE_CT_RAISONNABLE_JUSTIFICATIF_2_SPECIFIQUE</t>
        </r>
      </text>
    </comment>
    <comment ref="N951" authorId="0" shapeId="0" xr:uid="{5707C99B-14BE-45C8-97AB-DC75CB1461F2}">
      <text>
        <r>
          <rPr>
            <b/>
            <sz val="9"/>
            <color indexed="81"/>
            <rFont val="Tahoma"/>
            <family val="2"/>
          </rPr>
          <t>P_Z_1_N_COLONNE_CT_RAISONNABLE_FOURNISSEUR_2_SPECIFIQUE</t>
        </r>
      </text>
    </comment>
    <comment ref="O951" authorId="0" shapeId="0" xr:uid="{49D041D2-8931-40BE-BB96-54CFBE69AD13}">
      <text>
        <r>
          <rPr>
            <b/>
            <sz val="9"/>
            <color indexed="81"/>
            <rFont val="Tahoma"/>
            <family val="2"/>
          </rPr>
          <t>P_Z_1_N_COLONNE_CT_RAISONNABLE_MT_HT_2_SPECIFIQUE</t>
        </r>
      </text>
    </comment>
    <comment ref="P951" authorId="0" shapeId="0" xr:uid="{730752FF-D099-4FEC-8323-F004F472359E}">
      <text>
        <r>
          <rPr>
            <b/>
            <sz val="9"/>
            <color indexed="81"/>
            <rFont val="Tahoma"/>
            <family val="2"/>
          </rPr>
          <t>P_Z_1_N_COLONNE_CT_RAISONNABLE_MT_TVA_2_SPECIFIQUE</t>
        </r>
        <r>
          <rPr>
            <sz val="9"/>
            <color indexed="81"/>
            <rFont val="Tahoma"/>
            <family val="2"/>
          </rPr>
          <t xml:space="preserve">
</t>
        </r>
      </text>
    </comment>
    <comment ref="Q951" authorId="0" shapeId="0" xr:uid="{4B8A5F1A-FB73-45A8-AECA-48DE500952C0}">
      <text>
        <r>
          <rPr>
            <b/>
            <sz val="9"/>
            <color indexed="81"/>
            <rFont val="Tahoma"/>
            <family val="2"/>
          </rPr>
          <t>P_Z_1_N_COLONNE_CT_RAISONNABLE_JUSTIFICATIF_3_SPECIFIQUE</t>
        </r>
      </text>
    </comment>
    <comment ref="R951" authorId="0" shapeId="0" xr:uid="{9DA5C5A5-D70E-4F29-B1A9-FB95C4312192}">
      <text>
        <r>
          <rPr>
            <b/>
            <sz val="9"/>
            <color indexed="81"/>
            <rFont val="Tahoma"/>
            <family val="2"/>
          </rPr>
          <t>P_Z_1_N_COLONNE_CT_RAISONNABLE_FOURNISSEUR_3_SPECIFIQUE</t>
        </r>
      </text>
    </comment>
    <comment ref="S951" authorId="0" shapeId="0" xr:uid="{A3D34F5F-DA8C-4C83-A77F-F68974C21815}">
      <text>
        <r>
          <rPr>
            <b/>
            <sz val="9"/>
            <color indexed="81"/>
            <rFont val="Tahoma"/>
            <family val="2"/>
          </rPr>
          <t>P_Z_1_N_COLONNE_CT_RAISONNABLE_MT_HT_3_SPECIFIQUE</t>
        </r>
      </text>
    </comment>
    <comment ref="T951" authorId="0" shapeId="0" xr:uid="{1F65FD4A-6E4F-4400-833E-96F6E8714154}">
      <text>
        <r>
          <rPr>
            <b/>
            <sz val="9"/>
            <color indexed="81"/>
            <rFont val="Tahoma"/>
            <family val="2"/>
          </rPr>
          <t>P_Z_1_N_COLONNE_CT_RAISONNABLE_MT_TVA_3_SPECIFIQUE</t>
        </r>
      </text>
    </comment>
    <comment ref="U951" authorId="0" shapeId="0" xr:uid="{79E19214-E18B-45E2-95BA-1D1AE0981EB3}">
      <text>
        <r>
          <rPr>
            <b/>
            <sz val="9"/>
            <color indexed="81"/>
            <rFont val="Tahoma"/>
            <family val="2"/>
          </rPr>
          <t>P_Z_1_N_COLONNE_COMMENTAIRE_SPECIFIQUE</t>
        </r>
      </text>
    </comment>
    <comment ref="B952" authorId="0" shapeId="0" xr:uid="{23B8B894-44D7-4C4C-A2A8-F4584952D953}">
      <text>
        <r>
          <rPr>
            <b/>
            <sz val="9"/>
            <color indexed="81"/>
            <rFont val="Tahoma"/>
            <family val="2"/>
          </rPr>
          <t>P_Z_1_N_COLONNE_DESCRIPTION_STANDARD</t>
        </r>
      </text>
    </comment>
    <comment ref="C952" authorId="0" shapeId="0" xr:uid="{B2C93156-77E9-4355-9CF1-00D7C560C9B6}">
      <text>
        <r>
          <rPr>
            <b/>
            <sz val="9"/>
            <color indexed="81"/>
            <rFont val="Tahoma"/>
            <family val="2"/>
          </rPr>
          <t>P_Z_1_N_COLONNE_FOURNISSEUR_STANDARD</t>
        </r>
      </text>
    </comment>
    <comment ref="D952" authorId="0" shapeId="0" xr:uid="{CC26683B-55D0-40E7-BE43-7622FFAE4EE8}">
      <text>
        <r>
          <rPr>
            <b/>
            <sz val="9"/>
            <color indexed="81"/>
            <rFont val="Tahoma"/>
            <family val="2"/>
          </rPr>
          <t>P_Z_1_N_COLONNE_JUSTIFICATIF_STANDARD</t>
        </r>
      </text>
    </comment>
    <comment ref="E952" authorId="0" shapeId="0" xr:uid="{7E7FFFA9-638E-45E7-A4B0-50EB5C657958}">
      <text>
        <r>
          <rPr>
            <b/>
            <sz val="9"/>
            <color indexed="81"/>
            <rFont val="Tahoma"/>
            <family val="2"/>
          </rPr>
          <t>P_Z_1_N_COLONNE_POSTE_STANDARD</t>
        </r>
      </text>
    </comment>
    <comment ref="F952" authorId="0" shapeId="0" xr:uid="{9EED934A-517D-4ED9-B1C6-39F8D49E2EDD}">
      <text>
        <r>
          <rPr>
            <b/>
            <sz val="9"/>
            <color indexed="81"/>
            <rFont val="Tahoma"/>
            <family val="2"/>
          </rPr>
          <t>P_Z_1_N_COLONNE_SOUS_OPERATION_STANDARD</t>
        </r>
      </text>
    </comment>
    <comment ref="G952" authorId="0" shapeId="0" xr:uid="{8993049A-801D-45AD-8CC1-E7801E23F064}">
      <text>
        <r>
          <rPr>
            <b/>
            <sz val="9"/>
            <color indexed="81"/>
            <rFont val="Tahoma"/>
            <family val="2"/>
          </rPr>
          <t>P_Z_1_N_COLONNE_QUANTITE_STANDARD</t>
        </r>
      </text>
    </comment>
    <comment ref="H952" authorId="0" shapeId="0" xr:uid="{82E13EDD-4D63-4D4C-8BF4-452DD740D0F9}">
      <text>
        <r>
          <rPr>
            <b/>
            <sz val="9"/>
            <color indexed="81"/>
            <rFont val="Tahoma"/>
            <family val="2"/>
          </rPr>
          <t>P_Z_1_N_COLONNE_UNITE_STANDARD</t>
        </r>
      </text>
    </comment>
    <comment ref="I952" authorId="0" shapeId="0" xr:uid="{1F0319C5-28B0-4D7D-8476-79B37B6C6D75}">
      <text>
        <r>
          <rPr>
            <b/>
            <sz val="9"/>
            <color indexed="81"/>
            <rFont val="Tahoma"/>
            <family val="2"/>
          </rPr>
          <t>P_Z_1_N_COLONNE_MT_PRESENTE_HT_STANDARD</t>
        </r>
      </text>
    </comment>
    <comment ref="J952" authorId="0" shapeId="0" xr:uid="{AF117732-5516-4213-AAA8-8DF1C1D37AAE}">
      <text>
        <r>
          <rPr>
            <b/>
            <sz val="9"/>
            <color indexed="81"/>
            <rFont val="Tahoma"/>
            <family val="2"/>
          </rPr>
          <t>P_Z_1_N_COLONNE_MT_PRESENTE_TVA_STANDARD</t>
        </r>
        <r>
          <rPr>
            <sz val="9"/>
            <color indexed="81"/>
            <rFont val="Tahoma"/>
            <family val="2"/>
          </rPr>
          <t xml:space="preserve">
</t>
        </r>
      </text>
    </comment>
    <comment ref="K952" authorId="1" shapeId="0" xr:uid="{BF33F436-C863-4F75-ACFF-29164379899F}">
      <text>
        <r>
          <rPr>
            <b/>
            <sz val="9"/>
            <color indexed="81"/>
            <rFont val="Tahoma"/>
            <family val="2"/>
          </rPr>
          <t>P_Z_1_N_COLONNE_MT_PRESENTE_TTC_STANDARD</t>
        </r>
      </text>
    </comment>
    <comment ref="L952" authorId="0" shapeId="0" xr:uid="{968BD5B8-0D98-4092-A595-BC4041682999}">
      <text>
        <r>
          <rPr>
            <b/>
            <sz val="9"/>
            <color indexed="81"/>
            <rFont val="Tahoma"/>
            <family val="2"/>
          </rPr>
          <t>P_Z_1_N_COLONNE_CT_RAISONNABLE_MARCHE_STANDARD</t>
        </r>
        <r>
          <rPr>
            <sz val="9"/>
            <color indexed="81"/>
            <rFont val="Tahoma"/>
            <family val="2"/>
          </rPr>
          <t xml:space="preserve">
</t>
        </r>
      </text>
    </comment>
    <comment ref="M952" authorId="0" shapeId="0" xr:uid="{CEF1B58B-3694-4148-8186-8D1B67432BF3}">
      <text>
        <r>
          <rPr>
            <b/>
            <sz val="9"/>
            <color indexed="81"/>
            <rFont val="Tahoma"/>
            <family val="2"/>
          </rPr>
          <t>P_Z_1_N_COLONNE_CT_RAISONNABLE_JUSTIFICATIF_2_STANDARD</t>
        </r>
        <r>
          <rPr>
            <sz val="9"/>
            <color indexed="81"/>
            <rFont val="Tahoma"/>
            <family val="2"/>
          </rPr>
          <t xml:space="preserve">
</t>
        </r>
      </text>
    </comment>
    <comment ref="N952" authorId="0" shapeId="0" xr:uid="{A9D7154E-4CD6-4EC4-BF76-5903415095AD}">
      <text>
        <r>
          <rPr>
            <b/>
            <sz val="9"/>
            <color indexed="81"/>
            <rFont val="Tahoma"/>
            <family val="2"/>
          </rPr>
          <t>P_Z_1_N_COLONNE_CT_RAISONNABLE_FOURNISSEUR_2_STANDARD</t>
        </r>
        <r>
          <rPr>
            <sz val="9"/>
            <color indexed="81"/>
            <rFont val="Tahoma"/>
            <family val="2"/>
          </rPr>
          <t xml:space="preserve">
</t>
        </r>
      </text>
    </comment>
    <comment ref="O952" authorId="0" shapeId="0" xr:uid="{DBBF3B35-86E0-4111-939D-6A624393E076}">
      <text>
        <r>
          <rPr>
            <b/>
            <sz val="9"/>
            <color indexed="81"/>
            <rFont val="Tahoma"/>
            <family val="2"/>
          </rPr>
          <t>P_Z_1_N_COLONNE_CT_RAISONNABLE_MT_HT_2_STANDARD</t>
        </r>
        <r>
          <rPr>
            <sz val="9"/>
            <color indexed="81"/>
            <rFont val="Tahoma"/>
            <family val="2"/>
          </rPr>
          <t xml:space="preserve">
</t>
        </r>
      </text>
    </comment>
    <comment ref="P952" authorId="0" shapeId="0" xr:uid="{ADA1B588-5795-42D1-9F24-81052DF16EB3}">
      <text>
        <r>
          <rPr>
            <b/>
            <sz val="9"/>
            <color indexed="81"/>
            <rFont val="Tahoma"/>
            <family val="2"/>
          </rPr>
          <t>P_Z_1_N_COLONNE_CT_RAISONNABLE_MT_TVA_2_STANDARD</t>
        </r>
        <r>
          <rPr>
            <sz val="9"/>
            <color indexed="81"/>
            <rFont val="Tahoma"/>
            <family val="2"/>
          </rPr>
          <t xml:space="preserve">
</t>
        </r>
      </text>
    </comment>
    <comment ref="Q952" authorId="0" shapeId="0" xr:uid="{A7E06F73-154A-4B59-BB48-AB61F76ECB27}">
      <text>
        <r>
          <rPr>
            <b/>
            <sz val="9"/>
            <color indexed="81"/>
            <rFont val="Tahoma"/>
            <family val="2"/>
          </rPr>
          <t>P_Z_1_N_COLONNE_CT_RAISONNABLE_JUSTIFICATIF_3_STANDARD</t>
        </r>
        <r>
          <rPr>
            <sz val="9"/>
            <color indexed="81"/>
            <rFont val="Tahoma"/>
            <family val="2"/>
          </rPr>
          <t xml:space="preserve">
</t>
        </r>
      </text>
    </comment>
    <comment ref="R952" authorId="0" shapeId="0" xr:uid="{19176906-38C0-4D9C-AA18-DC12B420E26F}">
      <text>
        <r>
          <rPr>
            <b/>
            <sz val="9"/>
            <color indexed="81"/>
            <rFont val="Tahoma"/>
            <family val="2"/>
          </rPr>
          <t>P_Z_1_N_COLONNE_CT_RAISONNABLE_FOURNISSEUR_3_STANDARD</t>
        </r>
        <r>
          <rPr>
            <sz val="9"/>
            <color indexed="81"/>
            <rFont val="Tahoma"/>
            <family val="2"/>
          </rPr>
          <t xml:space="preserve">
</t>
        </r>
      </text>
    </comment>
    <comment ref="S952" authorId="0" shapeId="0" xr:uid="{A4281D2C-A0C5-463D-B59D-91666D09B3D5}">
      <text>
        <r>
          <rPr>
            <b/>
            <sz val="9"/>
            <color indexed="81"/>
            <rFont val="Tahoma"/>
            <family val="2"/>
          </rPr>
          <t>P_Z_1_N_COLONNE_CT_RAISONNABLE_MT_HT_3_STANDARD</t>
        </r>
        <r>
          <rPr>
            <sz val="9"/>
            <color indexed="81"/>
            <rFont val="Tahoma"/>
            <family val="2"/>
          </rPr>
          <t xml:space="preserve">
</t>
        </r>
      </text>
    </comment>
    <comment ref="T952" authorId="0" shapeId="0" xr:uid="{1C4672D1-0CCD-4942-92DA-EFF755C85CC6}">
      <text>
        <r>
          <rPr>
            <b/>
            <sz val="9"/>
            <color indexed="81"/>
            <rFont val="Tahoma"/>
            <family val="2"/>
          </rPr>
          <t>P_Z_1_N_COLONNE_CT_RAISONNABLE_MT_TVA_3_STANDARD</t>
        </r>
        <r>
          <rPr>
            <sz val="9"/>
            <color indexed="81"/>
            <rFont val="Tahoma"/>
            <family val="2"/>
          </rPr>
          <t xml:space="preserve">
</t>
        </r>
      </text>
    </comment>
    <comment ref="U952" authorId="0" shapeId="0" xr:uid="{2917A87C-B1A8-4C8B-A1C4-06C079F6D90F}">
      <text>
        <r>
          <rPr>
            <b/>
            <sz val="9"/>
            <color indexed="81"/>
            <rFont val="Tahoma"/>
            <family val="2"/>
          </rPr>
          <t>P_Z_1_N_COLONNE_COMMENTAIRE_STANDARD</t>
        </r>
        <r>
          <rPr>
            <sz val="9"/>
            <color indexed="81"/>
            <rFont val="Tahoma"/>
            <family val="2"/>
          </rPr>
          <t xml:space="preserve">
</t>
        </r>
      </text>
    </comment>
    <comment ref="B953" authorId="0" shapeId="0" xr:uid="{A5F2E4F0-EDAA-4D42-93CA-40BE1C50CE95}">
      <text>
        <r>
          <rPr>
            <b/>
            <sz val="9"/>
            <color indexed="81"/>
            <rFont val="Tahoma"/>
            <family val="2"/>
          </rPr>
          <t>P_Z_1_B_COLONNE_DESCRIPTION_INDICATION</t>
        </r>
      </text>
    </comment>
    <comment ref="C953" authorId="0" shapeId="0" xr:uid="{D6E90E2B-A076-4812-836A-5ECA466DD44F}">
      <text>
        <r>
          <rPr>
            <b/>
            <sz val="9"/>
            <color indexed="81"/>
            <rFont val="Tahoma"/>
            <family val="2"/>
          </rPr>
          <t>P_Z_1_B_COLONNE_FOURNISSEUR_INDICATION</t>
        </r>
      </text>
    </comment>
    <comment ref="D953" authorId="0" shapeId="0" xr:uid="{A02E2F8E-98B6-4E9E-874E-B0F9A02C2D7B}">
      <text>
        <r>
          <rPr>
            <b/>
            <sz val="9"/>
            <color indexed="81"/>
            <rFont val="Tahoma"/>
            <family val="2"/>
          </rPr>
          <t>P_Z_1_B_COLONNE_JUSTIFICATIF_INDICATION</t>
        </r>
      </text>
    </comment>
    <comment ref="E953" authorId="0" shapeId="0" xr:uid="{FE560FAA-DB85-4092-A743-49DFA0788B95}">
      <text>
        <r>
          <rPr>
            <b/>
            <sz val="9"/>
            <color indexed="81"/>
            <rFont val="Tahoma"/>
            <family val="2"/>
          </rPr>
          <t>P_Z_1_B_COLONNE_POSTE_INDICATION</t>
        </r>
      </text>
    </comment>
    <comment ref="F953" authorId="0" shapeId="0" xr:uid="{2B5E5BAF-9F9E-43A0-ABDA-CCF6EE0BC709}">
      <text>
        <r>
          <rPr>
            <b/>
            <sz val="9"/>
            <color indexed="81"/>
            <rFont val="Tahoma"/>
            <family val="2"/>
          </rPr>
          <t>P_Z_1_B_COLONNE_SOUS_OPERATION_INDICATION</t>
        </r>
      </text>
    </comment>
    <comment ref="G953" authorId="0" shapeId="0" xr:uid="{C42549A4-789D-4A98-B115-EE81CA9F7D8B}">
      <text>
        <r>
          <rPr>
            <b/>
            <sz val="9"/>
            <color indexed="81"/>
            <rFont val="Tahoma"/>
            <family val="2"/>
          </rPr>
          <t>P_Z_1_B_COLONNE_QUANTITE_INDICATION</t>
        </r>
      </text>
    </comment>
    <comment ref="H953" authorId="0" shapeId="0" xr:uid="{EA43EC60-AACC-4672-90DA-E34D6AF30BC5}">
      <text>
        <r>
          <rPr>
            <b/>
            <sz val="9"/>
            <color indexed="81"/>
            <rFont val="Tahoma"/>
            <family val="2"/>
          </rPr>
          <t>P_Z_1_B_COLONNE_UNITE_INDICATION</t>
        </r>
      </text>
    </comment>
    <comment ref="I953" authorId="0" shapeId="0" xr:uid="{387A2310-5AA0-462C-88D2-2DBC986DB2D5}">
      <text>
        <r>
          <rPr>
            <b/>
            <sz val="9"/>
            <color indexed="81"/>
            <rFont val="Tahoma"/>
            <family val="2"/>
          </rPr>
          <t>P_Z_1_B_COLONNE_MT_PRESENTE_HT_INDICATION</t>
        </r>
      </text>
    </comment>
    <comment ref="J953" authorId="0" shapeId="0" xr:uid="{38D830C7-932C-454E-B9A5-1CD794F3D1AB}">
      <text>
        <r>
          <rPr>
            <b/>
            <sz val="9"/>
            <color indexed="81"/>
            <rFont val="Tahoma"/>
            <family val="2"/>
          </rPr>
          <t>P_Z_1_B_COLONNE_MT_PRESENTE_TVA_INDICATION</t>
        </r>
      </text>
    </comment>
    <comment ref="K953" authorId="1" shapeId="0" xr:uid="{097A1809-B4F9-49D6-8F84-87AD272A71DF}">
      <text>
        <r>
          <rPr>
            <b/>
            <sz val="9"/>
            <color indexed="81"/>
            <rFont val="Tahoma"/>
            <family val="2"/>
          </rPr>
          <t>P_Z_1_B_COLONNE_MT_PRESENTE_TTC_INDICATION</t>
        </r>
        <r>
          <rPr>
            <sz val="9"/>
            <color indexed="81"/>
            <rFont val="Tahoma"/>
            <family val="2"/>
          </rPr>
          <t xml:space="preserve">
</t>
        </r>
      </text>
    </comment>
    <comment ref="L953" authorId="0" shapeId="0" xr:uid="{C8D6E615-5F43-4473-95DE-28712053DB31}">
      <text>
        <r>
          <rPr>
            <b/>
            <sz val="9"/>
            <color indexed="81"/>
            <rFont val="Tahoma"/>
            <family val="2"/>
          </rPr>
          <t>P_Z_1_B_COLONNE_CT_RAISONNABLE_MARCHE_INDICATION</t>
        </r>
      </text>
    </comment>
    <comment ref="M953" authorId="0" shapeId="0" xr:uid="{3C425089-D7F3-4E58-B622-866B67FF2ACF}">
      <text>
        <r>
          <rPr>
            <b/>
            <sz val="9"/>
            <color indexed="81"/>
            <rFont val="Tahoma"/>
            <family val="2"/>
          </rPr>
          <t>P_Z_1_B_COLONNE_CT_RAISONNABLE_JUSTIFICATIF_2_INDICATION</t>
        </r>
      </text>
    </comment>
    <comment ref="N953" authorId="0" shapeId="0" xr:uid="{7B958454-847B-419E-812D-C8DCADF90899}">
      <text>
        <r>
          <rPr>
            <b/>
            <sz val="9"/>
            <color indexed="81"/>
            <rFont val="Tahoma"/>
            <family val="2"/>
          </rPr>
          <t>P_Z_1_B_COLONNE_CT_RAISONNABLE_FOURNISSEUR_2_INDICATION</t>
        </r>
      </text>
    </comment>
    <comment ref="O953" authorId="0" shapeId="0" xr:uid="{F322D2D6-FFBB-4B98-824E-DEA3D24F64D2}">
      <text>
        <r>
          <rPr>
            <b/>
            <sz val="9"/>
            <color indexed="81"/>
            <rFont val="Tahoma"/>
            <family val="2"/>
          </rPr>
          <t>P_Z_1_B_COLONNE_CT_RAISONNABLE_MT_HT_2_INDICATION</t>
        </r>
      </text>
    </comment>
    <comment ref="P953" authorId="0" shapeId="0" xr:uid="{1AEEC3E8-2924-4573-83CE-0C9C831EF53D}">
      <text>
        <r>
          <rPr>
            <b/>
            <sz val="9"/>
            <color indexed="81"/>
            <rFont val="Tahoma"/>
            <family val="2"/>
          </rPr>
          <t>P_Z_1_B_COLONNE_CT_RAISONNABLE_MT_TVA_2_INDICATION</t>
        </r>
      </text>
    </comment>
    <comment ref="Q953" authorId="0" shapeId="0" xr:uid="{3A0CA213-935A-475C-9ADF-6FC6B4078527}">
      <text>
        <r>
          <rPr>
            <b/>
            <sz val="9"/>
            <color indexed="81"/>
            <rFont val="Tahoma"/>
            <family val="2"/>
          </rPr>
          <t>P_Z_1_B_COLONNE_CT_RAISONNABLE_JUSTIFICATIF_3_INDICATION</t>
        </r>
      </text>
    </comment>
    <comment ref="R953" authorId="0" shapeId="0" xr:uid="{2E259938-C6CF-4AC3-897B-5A3870D8122B}">
      <text>
        <r>
          <rPr>
            <b/>
            <sz val="9"/>
            <color indexed="81"/>
            <rFont val="Tahoma"/>
            <family val="2"/>
          </rPr>
          <t>P_Z_1_B_COLONNE_CT_RAISONNABLE_FOURNISSEUR_3_INDICATION</t>
        </r>
      </text>
    </comment>
    <comment ref="S953" authorId="0" shapeId="0" xr:uid="{05D3F3AD-861B-4F46-A466-51DE079FFF12}">
      <text>
        <r>
          <rPr>
            <b/>
            <sz val="9"/>
            <color indexed="81"/>
            <rFont val="Tahoma"/>
            <family val="2"/>
          </rPr>
          <t>P_Z_1_B_COLONNE_CT_RAISONNABLE_MT_HT_3_INDICATION</t>
        </r>
      </text>
    </comment>
    <comment ref="T953" authorId="0" shapeId="0" xr:uid="{D9BD0067-AA8D-4F32-92C9-594D2CAEA196}">
      <text>
        <r>
          <rPr>
            <b/>
            <sz val="9"/>
            <color indexed="81"/>
            <rFont val="Tahoma"/>
            <family val="2"/>
          </rPr>
          <t>P_Z_1_B_COLONNE_CT_RAISONNABLE_MT_TVA_3_INDICATION</t>
        </r>
      </text>
    </comment>
    <comment ref="U953" authorId="0" shapeId="0" xr:uid="{39D86A4E-94D3-4BE4-8B99-E3DAA8E3B7CB}">
      <text>
        <r>
          <rPr>
            <b/>
            <sz val="9"/>
            <color indexed="81"/>
            <rFont val="Tahoma"/>
            <family val="2"/>
          </rPr>
          <t>P_Z_1_B_COLONNE_COMMENTAIRE_INDICATION</t>
        </r>
      </text>
    </comment>
    <comment ref="B954" authorId="0" shapeId="0" xr:uid="{28E9DD75-ACE8-4CFC-9876-56D0E64B23DD}">
      <text>
        <r>
          <rPr>
            <b/>
            <sz val="9"/>
            <color indexed="81"/>
            <rFont val="Tahoma"/>
            <family val="2"/>
          </rPr>
          <t>P_Z_1_N_COLONNE_DESCRIPTION_INDICATION</t>
        </r>
      </text>
    </comment>
    <comment ref="C954" authorId="0" shapeId="0" xr:uid="{7D7E6F46-0B2B-4A61-914D-13C4B5BFCAA9}">
      <text>
        <r>
          <rPr>
            <b/>
            <sz val="9"/>
            <color indexed="81"/>
            <rFont val="Tahoma"/>
            <family val="2"/>
          </rPr>
          <t>P_Z_1_N_COLONNE_FOURNISSEUR_INDICATION</t>
        </r>
      </text>
    </comment>
    <comment ref="D954" authorId="0" shapeId="0" xr:uid="{C48A33CB-AF92-4CEA-870B-B0460DF2C904}">
      <text>
        <r>
          <rPr>
            <b/>
            <sz val="9"/>
            <color indexed="81"/>
            <rFont val="Tahoma"/>
            <family val="2"/>
          </rPr>
          <t>P_Z_1_N_COLONNE_JUSTIFICATIF_INDICATION</t>
        </r>
      </text>
    </comment>
    <comment ref="E954" authorId="0" shapeId="0" xr:uid="{D67E03A0-0E8C-4A37-9F06-988195D9C5E8}">
      <text>
        <r>
          <rPr>
            <b/>
            <sz val="9"/>
            <color indexed="81"/>
            <rFont val="Tahoma"/>
            <family val="2"/>
          </rPr>
          <t>P_Z_1_N_COLONNE_POSTE_INDICATION</t>
        </r>
      </text>
    </comment>
    <comment ref="F954" authorId="0" shapeId="0" xr:uid="{ACD9726F-4FB9-48DF-BBFA-8D868F242370}">
      <text>
        <r>
          <rPr>
            <b/>
            <sz val="9"/>
            <color indexed="81"/>
            <rFont val="Tahoma"/>
            <family val="2"/>
          </rPr>
          <t>P_Z_1_N_COLONNE_SOUS_OPERATION_INDICATION</t>
        </r>
      </text>
    </comment>
    <comment ref="G954" authorId="0" shapeId="0" xr:uid="{8E87C9C2-6719-4AA8-8EE6-8097D6B01113}">
      <text>
        <r>
          <rPr>
            <b/>
            <sz val="9"/>
            <color indexed="81"/>
            <rFont val="Tahoma"/>
            <family val="2"/>
          </rPr>
          <t>P_Z_1_N_COLONNE_QUANTITE_INDICATION</t>
        </r>
      </text>
    </comment>
    <comment ref="H954" authorId="0" shapeId="0" xr:uid="{0A0AA781-69C9-4E6F-9985-1F02D6F3C5CD}">
      <text>
        <r>
          <rPr>
            <b/>
            <sz val="9"/>
            <color indexed="81"/>
            <rFont val="Tahoma"/>
            <family val="2"/>
          </rPr>
          <t>P_Z_1_N_COLONNE_UNITE_INDICATION</t>
        </r>
      </text>
    </comment>
    <comment ref="I954" authorId="0" shapeId="0" xr:uid="{76F17939-7589-499F-BF5D-04744EA81DFA}">
      <text>
        <r>
          <rPr>
            <b/>
            <sz val="9"/>
            <color indexed="81"/>
            <rFont val="Tahoma"/>
            <family val="2"/>
          </rPr>
          <t>P_Z_1_N_COLONNE_MT_PRESENTE_HT_INDICATION</t>
        </r>
      </text>
    </comment>
    <comment ref="J954" authorId="0" shapeId="0" xr:uid="{0804F846-1308-4927-B22F-DFD0C8260A4E}">
      <text>
        <r>
          <rPr>
            <b/>
            <sz val="9"/>
            <color indexed="81"/>
            <rFont val="Tahoma"/>
            <family val="2"/>
          </rPr>
          <t>P_Z_1_N_COLONNE_MT_PRESENTE_TVA_INDICATION</t>
        </r>
      </text>
    </comment>
    <comment ref="K954" authorId="1" shapeId="0" xr:uid="{F9D99945-6396-4261-85CE-FE23A4E162C0}">
      <text>
        <r>
          <rPr>
            <b/>
            <sz val="9"/>
            <color indexed="81"/>
            <rFont val="Tahoma"/>
            <family val="2"/>
          </rPr>
          <t>P_Z_1_N_COLONNE_MT_PRESENTE_TTC_INDICATION</t>
        </r>
        <r>
          <rPr>
            <sz val="9"/>
            <color indexed="81"/>
            <rFont val="Tahoma"/>
            <family val="2"/>
          </rPr>
          <t xml:space="preserve">
</t>
        </r>
      </text>
    </comment>
    <comment ref="L954" authorId="0" shapeId="0" xr:uid="{181D4B13-23C6-4FD7-8D87-9743A3D66088}">
      <text>
        <r>
          <rPr>
            <b/>
            <sz val="9"/>
            <color indexed="81"/>
            <rFont val="Tahoma"/>
            <family val="2"/>
          </rPr>
          <t>P_Z_1_N_COLONNE_CT_RAISONNABLE_MARCHE_INDICATION</t>
        </r>
      </text>
    </comment>
    <comment ref="M954" authorId="0" shapeId="0" xr:uid="{6BE96F8B-1080-46BA-A2F1-FEF07A3B8CEF}">
      <text>
        <r>
          <rPr>
            <b/>
            <sz val="9"/>
            <color indexed="81"/>
            <rFont val="Tahoma"/>
            <family val="2"/>
          </rPr>
          <t>P_Z_1_N_COLONNE_CT_RAISONNABLE_JUSTIFICATIF_2_INDICATION</t>
        </r>
      </text>
    </comment>
    <comment ref="N954" authorId="0" shapeId="0" xr:uid="{0F6CDBEC-12CC-4FAE-9E26-75BD20D61C5C}">
      <text>
        <r>
          <rPr>
            <b/>
            <sz val="9"/>
            <color indexed="81"/>
            <rFont val="Tahoma"/>
            <family val="2"/>
          </rPr>
          <t>P_Z_1_N_COLONNE_CT_RAISONNABLE_FOURNISSEUR_2_INDICATION</t>
        </r>
      </text>
    </comment>
    <comment ref="O954" authorId="0" shapeId="0" xr:uid="{0A2FF395-CE8A-413F-A017-09C8AFDD1186}">
      <text>
        <r>
          <rPr>
            <b/>
            <sz val="9"/>
            <color indexed="81"/>
            <rFont val="Tahoma"/>
            <family val="2"/>
          </rPr>
          <t>P_Z_1_N_COLONNE_CT_RAISONNABLE_MT_HT_2_INDICATION</t>
        </r>
      </text>
    </comment>
    <comment ref="P954" authorId="0" shapeId="0" xr:uid="{ADFD9589-9E4C-42C1-B2BD-1EA9D6F77C4A}">
      <text>
        <r>
          <rPr>
            <b/>
            <sz val="9"/>
            <color indexed="81"/>
            <rFont val="Tahoma"/>
            <family val="2"/>
          </rPr>
          <t>P_Z_1_N_COLONNE_CT_RAISONNABLE_MT_TVA_2_INDICATION</t>
        </r>
      </text>
    </comment>
    <comment ref="Q954" authorId="0" shapeId="0" xr:uid="{4CA20BBD-08EA-46F4-A1A7-6D961069C11C}">
      <text>
        <r>
          <rPr>
            <b/>
            <sz val="9"/>
            <color indexed="81"/>
            <rFont val="Tahoma"/>
            <family val="2"/>
          </rPr>
          <t>P_Z_1_N_COLONNE_CT_RAISONNABLE_JUSTIFICATIF_3_INDICATION</t>
        </r>
      </text>
    </comment>
    <comment ref="R954" authorId="0" shapeId="0" xr:uid="{239A59D7-932F-439F-A189-E9FBB18D25D2}">
      <text>
        <r>
          <rPr>
            <b/>
            <sz val="9"/>
            <color indexed="81"/>
            <rFont val="Tahoma"/>
            <family val="2"/>
          </rPr>
          <t>P_Z_1_N_COLONNE_CT_RAISONNABLE_FOURNISSEUR_3_INDICATION</t>
        </r>
      </text>
    </comment>
    <comment ref="S954" authorId="0" shapeId="0" xr:uid="{05145A33-EF96-4A7F-AB22-1E53A318AF93}">
      <text>
        <r>
          <rPr>
            <b/>
            <sz val="9"/>
            <color indexed="81"/>
            <rFont val="Tahoma"/>
            <family val="2"/>
          </rPr>
          <t>P_Z_1_N_COLONNE_CT_RAISONNABLE_MT_HT_3_INDICATION</t>
        </r>
      </text>
    </comment>
    <comment ref="T954" authorId="0" shapeId="0" xr:uid="{A13C3E7C-8B4A-46D6-A289-7E5751F29F40}">
      <text>
        <r>
          <rPr>
            <b/>
            <sz val="9"/>
            <color indexed="81"/>
            <rFont val="Tahoma"/>
            <family val="2"/>
          </rPr>
          <t>P_Z_1_N_COLONNE_CT_RAISONNABLE_MT_TVA_3_INDICATION</t>
        </r>
      </text>
    </comment>
    <comment ref="U954" authorId="0" shapeId="0" xr:uid="{13C43AD3-701C-4DE8-A034-A01F39232A82}">
      <text>
        <r>
          <rPr>
            <b/>
            <sz val="9"/>
            <color indexed="81"/>
            <rFont val="Tahoma"/>
            <family val="2"/>
          </rPr>
          <t>P_Z_1_N_COLONNE_COMMENTAIRE_INDICATION</t>
        </r>
      </text>
    </comment>
    <comment ref="B955" authorId="0" shapeId="0" xr:uid="{282CE474-AA65-4DC4-9992-2BEA85925706}">
      <text>
        <r>
          <rPr>
            <b/>
            <sz val="9"/>
            <color indexed="81"/>
            <rFont val="Tahoma"/>
            <family val="2"/>
          </rPr>
          <t>P_Z_1_N_COLONNE_DESCRIPTION_INDICATION_STANDARD</t>
        </r>
        <r>
          <rPr>
            <sz val="9"/>
            <color indexed="81"/>
            <rFont val="Tahoma"/>
            <family val="2"/>
          </rPr>
          <t xml:space="preserve">
</t>
        </r>
      </text>
    </comment>
    <comment ref="C955" authorId="0" shapeId="0" xr:uid="{21ADD6A2-9DBB-4FE1-B474-69D416D2161A}">
      <text>
        <r>
          <rPr>
            <b/>
            <sz val="9"/>
            <color indexed="81"/>
            <rFont val="Tahoma"/>
            <family val="2"/>
          </rPr>
          <t>P_Z_1_N_COLONNE_FOURNISSEUR_INDICATION_STANDARD</t>
        </r>
      </text>
    </comment>
    <comment ref="D955" authorId="0" shapeId="0" xr:uid="{BB26504E-B947-4367-8D0A-6D70C79C98CE}">
      <text>
        <r>
          <rPr>
            <b/>
            <sz val="9"/>
            <color indexed="81"/>
            <rFont val="Tahoma"/>
            <family val="2"/>
          </rPr>
          <t>P_Z_1_N_COLONNE_JUSTIFICATIF_INDICATION_STANDARD</t>
        </r>
      </text>
    </comment>
    <comment ref="E955" authorId="0" shapeId="0" xr:uid="{7A495143-95C1-4D9C-8D57-AA9CB1FC1497}">
      <text>
        <r>
          <rPr>
            <b/>
            <sz val="9"/>
            <color indexed="81"/>
            <rFont val="Tahoma"/>
            <family val="2"/>
          </rPr>
          <t>P_Z_1_N_COLONNE_POSTE_INDICATION_STANDARD</t>
        </r>
      </text>
    </comment>
    <comment ref="F955" authorId="0" shapeId="0" xr:uid="{EA39938D-34B0-40FD-A2DB-7C6B58D97F6B}">
      <text>
        <r>
          <rPr>
            <b/>
            <sz val="9"/>
            <color indexed="81"/>
            <rFont val="Tahoma"/>
            <family val="2"/>
          </rPr>
          <t>P_Z_1_N_COLONNE_SOUS_OPERATION_INDICATION_STANDARD</t>
        </r>
      </text>
    </comment>
    <comment ref="G955" authorId="0" shapeId="0" xr:uid="{9FA4FA07-ABBD-4F69-9014-AE98BF8027CA}">
      <text>
        <r>
          <rPr>
            <b/>
            <sz val="9"/>
            <color indexed="81"/>
            <rFont val="Tahoma"/>
            <family val="2"/>
          </rPr>
          <t>P_Z_1_N_COLONNE_QUANTITE_INDICATION_STANDARD</t>
        </r>
      </text>
    </comment>
    <comment ref="H955" authorId="0" shapeId="0" xr:uid="{D7CE1487-69F6-493E-98C9-CEBF1CE20B3B}">
      <text>
        <r>
          <rPr>
            <b/>
            <sz val="9"/>
            <color indexed="81"/>
            <rFont val="Tahoma"/>
            <family val="2"/>
          </rPr>
          <t>P_Z_1_N_COLONNE_UNITE_INDICATION_STANDARD</t>
        </r>
      </text>
    </comment>
    <comment ref="I955" authorId="0" shapeId="0" xr:uid="{000C4E6E-C2B2-491A-94C0-11DBC1D84D5A}">
      <text>
        <r>
          <rPr>
            <b/>
            <sz val="9"/>
            <color indexed="81"/>
            <rFont val="Tahoma"/>
            <family val="2"/>
          </rPr>
          <t>P_Z_1_N_COLONNE_MT_PRESENTE_HT_INDICATION_STANDARD</t>
        </r>
      </text>
    </comment>
    <comment ref="J955" authorId="0" shapeId="0" xr:uid="{17BA8194-4EC7-41EE-BC5D-F0C487655D5B}">
      <text>
        <r>
          <rPr>
            <b/>
            <sz val="9"/>
            <color indexed="81"/>
            <rFont val="Tahoma"/>
            <family val="2"/>
          </rPr>
          <t>P_Z_1_N_COLONNE_MT_PRESENTE_TVA_INDICATION_STANDARD</t>
        </r>
      </text>
    </comment>
    <comment ref="K955" authorId="0" shapeId="0" xr:uid="{07A085B6-D936-4496-9A3F-B94C89FDEB35}">
      <text>
        <r>
          <rPr>
            <b/>
            <sz val="9"/>
            <color indexed="81"/>
            <rFont val="Tahoma"/>
            <family val="2"/>
          </rPr>
          <t>P_Z_1_N_COLONNE_MT_PRESENTE_TTC_INDICATION_STANDARD</t>
        </r>
      </text>
    </comment>
    <comment ref="L955" authorId="0" shapeId="0" xr:uid="{0B8014E5-1EB4-4447-8E8B-E289320B1CAB}">
      <text>
        <r>
          <rPr>
            <b/>
            <sz val="9"/>
            <color indexed="81"/>
            <rFont val="Tahoma"/>
            <family val="2"/>
          </rPr>
          <t>P_Z_1_N_COLONNE_CT_RAISONNABLE_MARCHE_INDICATION_STANDARD</t>
        </r>
      </text>
    </comment>
    <comment ref="M955" authorId="0" shapeId="0" xr:uid="{F3E7844B-045B-40CC-91EA-A7CB31A2EC23}">
      <text>
        <r>
          <rPr>
            <b/>
            <sz val="9"/>
            <color indexed="81"/>
            <rFont val="Tahoma"/>
            <family val="2"/>
          </rPr>
          <t>P_Z_1_N_COLONNE_CT_RAISONNABLE_JUSTIFICATIF_2_INDICATION_STANDARD</t>
        </r>
      </text>
    </comment>
    <comment ref="N955" authorId="0" shapeId="0" xr:uid="{54DDC6C1-3D4F-449D-96B5-97D87702C9FE}">
      <text>
        <r>
          <rPr>
            <b/>
            <sz val="9"/>
            <color indexed="81"/>
            <rFont val="Tahoma"/>
            <family val="2"/>
          </rPr>
          <t>P_Z_1_N_COLONNE_CT_RAISONNABLE_FOURNISSEUR_2_INDICATION_STANDARD</t>
        </r>
      </text>
    </comment>
    <comment ref="O955" authorId="0" shapeId="0" xr:uid="{580FBBC3-14C7-446A-8C5C-6C60E390DD81}">
      <text>
        <r>
          <rPr>
            <b/>
            <sz val="9"/>
            <color indexed="81"/>
            <rFont val="Tahoma"/>
            <family val="2"/>
          </rPr>
          <t>P_Z_1_N_COLONNE_CT_RAISONNABLE_MT_HT_2_INDICATION_STANDARD</t>
        </r>
      </text>
    </comment>
    <comment ref="P955" authorId="0" shapeId="0" xr:uid="{DF6D4148-C281-468D-A9D9-190B96C7886B}">
      <text>
        <r>
          <rPr>
            <b/>
            <sz val="9"/>
            <color indexed="81"/>
            <rFont val="Tahoma"/>
            <family val="2"/>
          </rPr>
          <t>P_Z_1_N_COLONNE_CT_RAISONNABLE_MT_TVA_2_INDICATION_STANDARD</t>
        </r>
      </text>
    </comment>
    <comment ref="Q955" authorId="0" shapeId="0" xr:uid="{2D98C93F-FD01-4503-B319-28CA301A08E3}">
      <text>
        <r>
          <rPr>
            <b/>
            <sz val="9"/>
            <color indexed="81"/>
            <rFont val="Tahoma"/>
            <family val="2"/>
          </rPr>
          <t>P_Z_1_N_COLONNE_CT_RAISONNABLE_JUSTIFICATIF_3_INDICATION_STANDARD</t>
        </r>
      </text>
    </comment>
    <comment ref="R955" authorId="0" shapeId="0" xr:uid="{F0A1B63E-71FB-47A9-97E1-F2B05FCD4B66}">
      <text>
        <r>
          <rPr>
            <b/>
            <sz val="9"/>
            <color indexed="81"/>
            <rFont val="Tahoma"/>
            <family val="2"/>
          </rPr>
          <t>P_Z_1_N_COLONNE_CT_RAISONNABLE_FOURNISSEUR_3_INDICATION_STANDARD</t>
        </r>
      </text>
    </comment>
    <comment ref="S955" authorId="0" shapeId="0" xr:uid="{FE52A48B-4949-4ABD-867C-ACDA0F3C2586}">
      <text>
        <r>
          <rPr>
            <b/>
            <sz val="9"/>
            <color indexed="81"/>
            <rFont val="Tahoma"/>
            <family val="2"/>
          </rPr>
          <t>P_Z_1_N_COLONNE_CT_RAISONNABLE_MT_HT_3_INDICATION_STANDARD</t>
        </r>
      </text>
    </comment>
    <comment ref="T955" authorId="0" shapeId="0" xr:uid="{733A3495-A381-48DE-8912-EC3F028C078F}">
      <text>
        <r>
          <rPr>
            <b/>
            <sz val="9"/>
            <color indexed="81"/>
            <rFont val="Tahoma"/>
            <family val="2"/>
          </rPr>
          <t>P_Z_1_N_COLONNE_CT_RAISONNABLE_MT_TVA_3_INDICATION_STANDARD</t>
        </r>
      </text>
    </comment>
    <comment ref="U955" authorId="0" shapeId="0" xr:uid="{C296E4F3-FF2D-434B-826E-54F474D1D659}">
      <text>
        <r>
          <rPr>
            <b/>
            <sz val="9"/>
            <color indexed="81"/>
            <rFont val="Tahoma"/>
            <family val="2"/>
          </rPr>
          <t>P_Z_1_N_COLONNE_COMMENTAIRE_INDICATION_STANDARD</t>
        </r>
      </text>
    </comment>
    <comment ref="G956" authorId="0" shapeId="0" xr:uid="{E8147298-96A6-49DC-9F65-93AAF4768E59}">
      <text>
        <r>
          <rPr>
            <b/>
            <sz val="9"/>
            <color indexed="81"/>
            <rFont val="Tahoma"/>
            <family val="2"/>
          </rPr>
          <t>P_Z_1_B_COLONNE_QUANTITE_ACTIVE</t>
        </r>
      </text>
    </comment>
    <comment ref="H956" authorId="0" shapeId="0" xr:uid="{1EB37779-D5CB-485C-BB30-CCDFA26B9A92}">
      <text>
        <r>
          <rPr>
            <b/>
            <sz val="9"/>
            <color indexed="81"/>
            <rFont val="Tahoma"/>
            <family val="2"/>
          </rPr>
          <t>P_Z_1_B_COLONNE_UNITE_ACTIVE</t>
        </r>
      </text>
    </comment>
    <comment ref="U956" authorId="0" shapeId="0" xr:uid="{5E516B74-7AAE-4C0E-9BA3-695CB384268B}">
      <text>
        <r>
          <rPr>
            <b/>
            <sz val="9"/>
            <color indexed="81"/>
            <rFont val="Tahoma"/>
            <family val="2"/>
          </rPr>
          <t>P_Z_1_B_COLONNE_COMMENTAIRE_ACTIVE</t>
        </r>
      </text>
    </comment>
    <comment ref="G957" authorId="0" shapeId="0" xr:uid="{37A71F16-99F9-4073-9526-59189F1DCF4D}">
      <text>
        <r>
          <rPr>
            <b/>
            <sz val="9"/>
            <color indexed="81"/>
            <rFont val="Tahoma"/>
            <family val="2"/>
          </rPr>
          <t>P_Z_1_B_COLONNE_QUANTITE_OBLIGATOIRE</t>
        </r>
      </text>
    </comment>
    <comment ref="H957" authorId="0" shapeId="0" xr:uid="{2861E5A7-4033-4529-8DFB-454197274146}">
      <text>
        <r>
          <rPr>
            <b/>
            <sz val="9"/>
            <color indexed="81"/>
            <rFont val="Tahoma"/>
            <family val="2"/>
          </rPr>
          <t>P_Z_1_B_COLONNE_UNITE_OBLIGATOIRE</t>
        </r>
      </text>
    </comment>
    <comment ref="U957" authorId="0" shapeId="0" xr:uid="{5EF78EF3-5DF2-4752-A840-EC23A6F4DF09}">
      <text>
        <r>
          <rPr>
            <b/>
            <sz val="9"/>
            <color indexed="81"/>
            <rFont val="Tahoma"/>
            <family val="2"/>
          </rPr>
          <t>P_Z_1_B_COLONNE_COMMENTAIRE_OBLIGATOIRE</t>
        </r>
      </text>
    </comment>
    <comment ref="E960" authorId="0" shapeId="0" xr:uid="{7AD1CD43-0EDF-4CA9-83B2-2971DD7D30F7}">
      <text>
        <r>
          <rPr>
            <b/>
            <sz val="9"/>
            <color indexed="81"/>
            <rFont val="Tahoma"/>
            <family val="2"/>
          </rPr>
          <t>P_Z_1_R_LIBELLES_POSTES</t>
        </r>
      </text>
    </comment>
    <comment ref="J960" authorId="0" shapeId="0" xr:uid="{CAFAACBD-1205-47C8-909D-7454FFEB85FF}">
      <text>
        <r>
          <rPr>
            <b/>
            <sz val="9"/>
            <color indexed="81"/>
            <rFont val="Tahoma"/>
            <family val="2"/>
          </rPr>
          <t>P_Z_1_R_LIBELLES_POSTES</t>
        </r>
      </text>
    </comment>
    <comment ref="O960" authorId="0" shapeId="0" xr:uid="{17B0C4F0-5287-4393-B40A-AD552ED19498}">
      <text>
        <r>
          <rPr>
            <b/>
            <sz val="9"/>
            <color indexed="81"/>
            <rFont val="Tahoma"/>
            <family val="2"/>
          </rPr>
          <t>P_Z_1_R_LIBELLES_SOUS_OPERATIONS</t>
        </r>
      </text>
    </comment>
    <comment ref="T960" authorId="0" shapeId="0" xr:uid="{0D43737F-AA10-4042-9C22-04E309831384}">
      <text>
        <r>
          <rPr>
            <b/>
            <sz val="9"/>
            <color indexed="81"/>
            <rFont val="Tahoma"/>
            <family val="2"/>
          </rPr>
          <t>P_Z_1_R_LIBELLES_UNITES</t>
        </r>
      </text>
    </comment>
    <comment ref="A962" authorId="0" shapeId="0" xr:uid="{B0BC5C3B-3C3F-458B-BB4B-26FF9FB583B4}">
      <text>
        <r>
          <rPr>
            <b/>
            <sz val="9"/>
            <color indexed="81"/>
            <rFont val="Tahoma"/>
            <family val="2"/>
          </rPr>
          <t>P_Z_1_B_UTILISATION_LIBELLES_DESCRIPTIONS
P_Z_1_B_ULD</t>
        </r>
      </text>
    </comment>
    <comment ref="C962" authorId="0" shapeId="0" xr:uid="{4A970F9A-4C45-43BD-866E-0F3267D99372}">
      <text>
        <r>
          <rPr>
            <b/>
            <sz val="9"/>
            <color indexed="81"/>
            <rFont val="Tahoma"/>
            <family val="2"/>
          </rPr>
          <t>P_Z_1_B_UTILISATION_FILTRE_DESCRIPTIONS
P_Z_1_B_UFD</t>
        </r>
      </text>
    </comment>
    <comment ref="H962" authorId="0" shapeId="0" xr:uid="{71212BB6-9F32-47F0-9AE8-67F26B60AA72}">
      <text>
        <r>
          <rPr>
            <b/>
            <sz val="9"/>
            <color indexed="81"/>
            <rFont val="Tahoma"/>
            <family val="2"/>
          </rPr>
          <t>P_Z_1_B_UTILISATION_FILTRE_POSTES</t>
        </r>
      </text>
    </comment>
    <comment ref="M962" authorId="0" shapeId="0" xr:uid="{21C5C48C-EDF8-4D0F-9679-F18B8EC1555D}">
      <text>
        <r>
          <rPr>
            <b/>
            <sz val="9"/>
            <color indexed="81"/>
            <rFont val="Tahoma"/>
            <family val="2"/>
          </rPr>
          <t>P_Z_1_B_UTILISATION_FILTRE_SOUS_OPERATIONS</t>
        </r>
      </text>
    </comment>
    <comment ref="R962" authorId="0" shapeId="0" xr:uid="{84B1A8A5-B046-4F62-ADA8-61A827D3F7A1}">
      <text>
        <r>
          <rPr>
            <b/>
            <sz val="9"/>
            <color indexed="81"/>
            <rFont val="Tahoma"/>
            <family val="2"/>
          </rPr>
          <t>P_Z_1_B_UTILISATION_FILTRE_UNITES</t>
        </r>
      </text>
    </comment>
    <comment ref="A987" authorId="0" shapeId="0" xr:uid="{0BCF3941-31AB-49DB-8632-6F715FF48782}">
      <text>
        <r>
          <rPr>
            <b/>
            <sz val="9"/>
            <color indexed="81"/>
            <rFont val="Tahoma"/>
            <family val="2"/>
          </rPr>
          <t>P_Z_1_B_EXEMPLE_UTILISATION</t>
        </r>
      </text>
    </comment>
    <comment ref="D987" authorId="0" shapeId="0" xr:uid="{84613298-16A7-4B3D-AB42-75EAAE470F5B}">
      <text>
        <r>
          <rPr>
            <b/>
            <sz val="9"/>
            <color indexed="81"/>
            <rFont val="Tahoma"/>
            <family val="2"/>
          </rPr>
          <t>P_Z_1_N_EXEMPLE_DESCRIPTION</t>
        </r>
      </text>
    </comment>
    <comment ref="E987" authorId="0" shapeId="0" xr:uid="{7288ECAF-86C0-40E6-A487-101A51546E74}">
      <text>
        <r>
          <rPr>
            <b/>
            <sz val="9"/>
            <color indexed="81"/>
            <rFont val="Tahoma"/>
            <family val="2"/>
          </rPr>
          <t>P_Z_1_N_EXEMPLE_FOURNISSEUR</t>
        </r>
      </text>
    </comment>
    <comment ref="F987" authorId="0" shapeId="0" xr:uid="{D5178505-5749-47DF-A7FD-21AC77B8AF17}">
      <text>
        <r>
          <rPr>
            <b/>
            <sz val="9"/>
            <color indexed="81"/>
            <rFont val="Tahoma"/>
            <family val="2"/>
          </rPr>
          <t>P_Z_1_N_EXEMPLE_JUSTIFICATIF</t>
        </r>
      </text>
    </comment>
    <comment ref="G987" authorId="0" shapeId="0" xr:uid="{0E6181C2-2A4E-4A0E-ADA7-AFF118E4F27D}">
      <text>
        <r>
          <rPr>
            <b/>
            <sz val="9"/>
            <color indexed="81"/>
            <rFont val="Tahoma"/>
            <family val="2"/>
          </rPr>
          <t>P_Z_1_N_EXEMPLE_POSTE</t>
        </r>
      </text>
    </comment>
    <comment ref="H987" authorId="0" shapeId="0" xr:uid="{CD686760-A19B-4A0E-B921-12DB3CC6DC21}">
      <text>
        <r>
          <rPr>
            <b/>
            <sz val="9"/>
            <color indexed="81"/>
            <rFont val="Tahoma"/>
            <family val="2"/>
          </rPr>
          <t>P_Z_1_N_EXEMPLE_SOUS_OPERATION</t>
        </r>
      </text>
    </comment>
    <comment ref="I987" authorId="0" shapeId="0" xr:uid="{B764D262-EBFD-401C-9BA0-14964D1A9F17}">
      <text>
        <r>
          <rPr>
            <b/>
            <sz val="9"/>
            <color indexed="81"/>
            <rFont val="Tahoma"/>
            <family val="2"/>
          </rPr>
          <t>P_Z_1_N_EXEMPLE_QUANTITE</t>
        </r>
      </text>
    </comment>
    <comment ref="J987" authorId="0" shapeId="0" xr:uid="{9393977C-84FD-41D1-BEDF-5FAE0EF9E796}">
      <text>
        <r>
          <rPr>
            <b/>
            <sz val="9"/>
            <color indexed="81"/>
            <rFont val="Tahoma"/>
            <family val="2"/>
          </rPr>
          <t>P_Z_1_N_EXEMPLE_UNITE</t>
        </r>
      </text>
    </comment>
    <comment ref="K987" authorId="0" shapeId="0" xr:uid="{81CE974B-E46F-4B35-8097-E35A93777A48}">
      <text>
        <r>
          <rPr>
            <b/>
            <sz val="9"/>
            <color indexed="81"/>
            <rFont val="Tahoma"/>
            <family val="2"/>
          </rPr>
          <t>P_Z_1_N_EXEMPLE_MT_PRESENTE_HT</t>
        </r>
      </text>
    </comment>
    <comment ref="L987" authorId="1" shapeId="0" xr:uid="{0D3DB395-A24D-4F99-93DF-EA1ABBF47BAC}">
      <text>
        <r>
          <rPr>
            <b/>
            <sz val="9"/>
            <color indexed="81"/>
            <rFont val="Tahoma"/>
            <family val="2"/>
          </rPr>
          <t>P_Z_1_N_EXEMPLE_MT_PRESENTE_TVA</t>
        </r>
      </text>
    </comment>
    <comment ref="M987" authorId="1" shapeId="0" xr:uid="{126F296F-A248-4CE0-B740-DD9EC9463864}">
      <text>
        <r>
          <rPr>
            <b/>
            <sz val="9"/>
            <color indexed="81"/>
            <rFont val="Tahoma"/>
            <family val="2"/>
          </rPr>
          <t>P_Z_1_N_EXEMPLE_MT_PRESENTE_TTC</t>
        </r>
        <r>
          <rPr>
            <sz val="9"/>
            <color indexed="81"/>
            <rFont val="Tahoma"/>
            <family val="2"/>
          </rPr>
          <t xml:space="preserve">
</t>
        </r>
      </text>
    </comment>
    <comment ref="N987" authorId="0" shapeId="0" xr:uid="{5890C577-5738-4164-8E8D-8CB4728696B6}">
      <text>
        <r>
          <rPr>
            <b/>
            <sz val="9"/>
            <color indexed="81"/>
            <rFont val="Tahoma"/>
            <family val="2"/>
          </rPr>
          <t>P_Z_1_N_EXEMPLE_CT_RAISONNABLE_MARCHE</t>
        </r>
      </text>
    </comment>
    <comment ref="O987" authorId="0" shapeId="0" xr:uid="{75CCF31D-DB24-4899-B8EB-0A39BBF259F7}">
      <text>
        <r>
          <rPr>
            <b/>
            <sz val="9"/>
            <color indexed="81"/>
            <rFont val="Tahoma"/>
            <family val="2"/>
          </rPr>
          <t>P_Z_1_N_EXEMPLE_CT_RAISONNABLE_JUSTIFICATIF_2</t>
        </r>
      </text>
    </comment>
    <comment ref="P987" authorId="0" shapeId="0" xr:uid="{A770BF03-57C2-465A-8712-32647426E056}">
      <text>
        <r>
          <rPr>
            <b/>
            <sz val="9"/>
            <color indexed="81"/>
            <rFont val="Tahoma"/>
            <family val="2"/>
          </rPr>
          <t>P_Z_1_N_EXEMPLE_CT_RAISONNABLE_FOURNISSEUR_2</t>
        </r>
      </text>
    </comment>
    <comment ref="Q987" authorId="0" shapeId="0" xr:uid="{3F2F2F2A-DAC4-48D8-A2D2-96240785C5F0}">
      <text>
        <r>
          <rPr>
            <b/>
            <sz val="9"/>
            <color indexed="81"/>
            <rFont val="Tahoma"/>
            <family val="2"/>
          </rPr>
          <t>P_Z_1_N_EXEMPLE_CT_RAISONNABLE_MT_HT_2</t>
        </r>
      </text>
    </comment>
    <comment ref="R987" authorId="0" shapeId="0" xr:uid="{8995054D-B4C2-46C4-9A5D-9BE205DE7CA3}">
      <text>
        <r>
          <rPr>
            <b/>
            <sz val="9"/>
            <color indexed="81"/>
            <rFont val="Tahoma"/>
            <family val="2"/>
          </rPr>
          <t>P_Z_1_N_EXEMPLE_CT_RAISONNABLE_MT_TVA_2</t>
        </r>
      </text>
    </comment>
    <comment ref="S987" authorId="0" shapeId="0" xr:uid="{92AE90F6-2569-445C-A7D8-36A23D3B9B0D}">
      <text>
        <r>
          <rPr>
            <b/>
            <sz val="9"/>
            <color indexed="81"/>
            <rFont val="Tahoma"/>
            <family val="2"/>
          </rPr>
          <t>P_Z_1_N_EXEMPLE_CT_RAISONNABLE_JUSTIFICATIF_3</t>
        </r>
      </text>
    </comment>
    <comment ref="T987" authorId="0" shapeId="0" xr:uid="{38E8B4AD-B85B-4874-B5D6-347A8BA99002}">
      <text>
        <r>
          <rPr>
            <b/>
            <sz val="9"/>
            <color indexed="81"/>
            <rFont val="Tahoma"/>
            <family val="2"/>
          </rPr>
          <t>P_Z_1_N_EXEMPLE_CT_RAISONNABLE_FOURNISSEUR_3</t>
        </r>
      </text>
    </comment>
    <comment ref="U987" authorId="0" shapeId="0" xr:uid="{510B93C3-3C72-4D39-A9D5-D0632353AC68}">
      <text>
        <r>
          <rPr>
            <b/>
            <sz val="9"/>
            <color indexed="81"/>
            <rFont val="Tahoma"/>
            <family val="2"/>
          </rPr>
          <t>P_Z_1_N_EXEMPLE_CT_RAISONNABLE_MT_HT_3</t>
        </r>
      </text>
    </comment>
    <comment ref="V987" authorId="0" shapeId="0" xr:uid="{F28F15F8-8406-4C8A-9AA1-24125153CAB6}">
      <text>
        <r>
          <rPr>
            <b/>
            <sz val="9"/>
            <color indexed="81"/>
            <rFont val="Tahoma"/>
            <family val="2"/>
          </rPr>
          <t>P_Z_1_N_EXEMPLE_CT_RAISONNABLE_MT_TVA_3</t>
        </r>
      </text>
    </comment>
    <comment ref="W987" authorId="0" shapeId="0" xr:uid="{8D1CCBEA-8391-429A-95BF-946255FF4D88}">
      <text>
        <r>
          <rPr>
            <b/>
            <sz val="9"/>
            <color indexed="81"/>
            <rFont val="Tahoma"/>
            <family val="2"/>
          </rPr>
          <t>P_Z_1_N_EXEMPLE_COMMENTAIRE</t>
        </r>
      </text>
    </comment>
    <comment ref="B993" authorId="0" shapeId="0" xr:uid="{FB507537-1F5E-4808-829A-A3977A4DE465}">
      <text>
        <r>
          <rPr>
            <b/>
            <sz val="9"/>
            <color indexed="81"/>
            <rFont val="Tahoma"/>
            <family val="2"/>
          </rPr>
          <t>P_Z_1_B_COLONNE_MT_MAX_LIBELLE_STANDARD</t>
        </r>
      </text>
    </comment>
    <comment ref="C993" authorId="0" shapeId="0" xr:uid="{11115183-E687-43E8-A35D-1895A9B43EEE}">
      <text>
        <r>
          <rPr>
            <b/>
            <sz val="9"/>
            <color indexed="81"/>
            <rFont val="Tahoma"/>
            <family val="2"/>
          </rPr>
          <t>P_Z_1_B_COLONNE_MT_INELIGIBLE_LIBELLE_STANDARD</t>
        </r>
      </text>
    </comment>
    <comment ref="D993" authorId="0" shapeId="0" xr:uid="{81B25668-DC80-4EEE-A6C2-E20CE2D26144}">
      <text>
        <r>
          <rPr>
            <b/>
            <sz val="9"/>
            <color indexed="81"/>
            <rFont val="Tahoma"/>
            <family val="2"/>
          </rPr>
          <t>VIOT Pierre:</t>
        </r>
        <r>
          <rPr>
            <sz val="9"/>
            <color indexed="81"/>
            <rFont val="Tahoma"/>
            <family val="2"/>
          </rPr>
          <t xml:space="preserve">
</t>
        </r>
      </text>
    </comment>
    <comment ref="E993" authorId="0" shapeId="0" xr:uid="{F8B313BB-37F7-4C6B-8959-56FA3B2BF604}">
      <text>
        <r>
          <rPr>
            <b/>
            <sz val="9"/>
            <color indexed="81"/>
            <rFont val="Tahoma"/>
            <family val="2"/>
          </rPr>
          <t>P_Z_1_B_COLONNE_MT_ELIGIBLE_LIBELLE_STANDARD</t>
        </r>
      </text>
    </comment>
    <comment ref="F993" authorId="0" shapeId="0" xr:uid="{9D45DEEE-9B34-4D20-BBC4-807EDC14E709}">
      <text>
        <r>
          <rPr>
            <b/>
            <sz val="9"/>
            <color indexed="81"/>
            <rFont val="Tahoma"/>
            <family val="2"/>
          </rPr>
          <t>P_Z_1_B_COLONNE_MT_RAISONNABLE_LIBELLE_STANDARD</t>
        </r>
      </text>
    </comment>
    <comment ref="G993" authorId="0" shapeId="0" xr:uid="{39DD7575-8BDD-4F02-919D-42927101A033}">
      <text>
        <r>
          <rPr>
            <b/>
            <sz val="9"/>
            <color indexed="81"/>
            <rFont val="Tahoma"/>
            <family val="2"/>
          </rPr>
          <t>P_Z_1_B_COLONNE_COMMENTAIRE_SI_LIBELLE_STANDARD</t>
        </r>
      </text>
    </comment>
    <comment ref="B994" authorId="0" shapeId="0" xr:uid="{2FB054C7-9F6C-4F9C-8985-05D870DB05F5}">
      <text>
        <r>
          <rPr>
            <b/>
            <sz val="9"/>
            <color indexed="81"/>
            <rFont val="Tahoma"/>
            <family val="2"/>
          </rPr>
          <t>P_Z_1_N_COLONNE_MT_MAX_LIBELLE_STANDARD</t>
        </r>
      </text>
    </comment>
    <comment ref="C994" authorId="0" shapeId="0" xr:uid="{9926CA0B-973D-4FF9-9FCF-6FE9EB5C2C51}">
      <text>
        <r>
          <rPr>
            <b/>
            <sz val="9"/>
            <color indexed="81"/>
            <rFont val="Tahoma"/>
            <family val="2"/>
          </rPr>
          <t>P_Z_1_N_COLONNE_MT_INELIGIBLE_LIBELLE_STANDARD</t>
        </r>
      </text>
    </comment>
    <comment ref="D994" authorId="0" shapeId="0" xr:uid="{55B12478-3E0A-4856-87EF-DC2FD24AAAA6}">
      <text>
        <r>
          <rPr>
            <b/>
            <sz val="9"/>
            <color indexed="81"/>
            <rFont val="Tahoma"/>
            <family val="2"/>
          </rPr>
          <t>VIOT Pierre:</t>
        </r>
        <r>
          <rPr>
            <sz val="9"/>
            <color indexed="81"/>
            <rFont val="Tahoma"/>
            <family val="2"/>
          </rPr>
          <t xml:space="preserve">
</t>
        </r>
      </text>
    </comment>
    <comment ref="E994" authorId="0" shapeId="0" xr:uid="{B6F7FBE2-A95F-4325-8F00-6E4472334F9B}">
      <text>
        <r>
          <rPr>
            <b/>
            <sz val="9"/>
            <color indexed="81"/>
            <rFont val="Tahoma"/>
            <family val="2"/>
          </rPr>
          <t>P_Z_1_N_COLONNE_MT_ELIGIBLE_LIBELLE_STANDARD</t>
        </r>
      </text>
    </comment>
    <comment ref="F994" authorId="0" shapeId="0" xr:uid="{597B4B7F-F9B4-4EC2-BF5D-35B4DC230BD3}">
      <text>
        <r>
          <rPr>
            <b/>
            <sz val="9"/>
            <color indexed="81"/>
            <rFont val="Tahoma"/>
            <family val="2"/>
          </rPr>
          <t>P_Z_1_N_COLONNE_MT_RAISONNABLE_STANDARD</t>
        </r>
      </text>
    </comment>
    <comment ref="G994" authorId="0" shapeId="0" xr:uid="{D99B0826-9BFB-436B-9778-D3D3D30020CA}">
      <text>
        <r>
          <rPr>
            <b/>
            <sz val="9"/>
            <color indexed="81"/>
            <rFont val="Tahoma"/>
            <family val="2"/>
          </rPr>
          <t>P_Z_1_N_COLONNE_COMMENTAIRE_SI_LIBELLE_STANDARD</t>
        </r>
      </text>
    </comment>
    <comment ref="B995" authorId="0" shapeId="0" xr:uid="{A20D6F56-C0AB-4F09-A074-93894B5DBAC6}">
      <text>
        <r>
          <rPr>
            <b/>
            <sz val="9"/>
            <color indexed="81"/>
            <rFont val="Tahoma"/>
            <family val="2"/>
          </rPr>
          <t>P_Z_1_N_COLONNE_MT_MAX_LIBELLE_DEFAUT</t>
        </r>
      </text>
    </comment>
    <comment ref="C995" authorId="0" shapeId="0" xr:uid="{901245A8-C0C8-4D8E-B320-F2FE32297763}">
      <text>
        <r>
          <rPr>
            <b/>
            <sz val="9"/>
            <color indexed="81"/>
            <rFont val="Tahoma"/>
            <family val="2"/>
          </rPr>
          <t>P_Z_1_N_COLONNE_MT_INELIGIBLE_LIBELLE_DEFAUT</t>
        </r>
      </text>
    </comment>
    <comment ref="D995" authorId="0" shapeId="0" xr:uid="{5A946CD0-3BE0-496D-A8F9-3FAD4ACD0159}">
      <text>
        <r>
          <rPr>
            <b/>
            <sz val="9"/>
            <color indexed="81"/>
            <rFont val="Tahoma"/>
            <family val="2"/>
          </rPr>
          <t>P_Z_1_N_COLONNE_MOTIFS_INELIGIBILITE_LIBELLE_DEFAUT</t>
        </r>
      </text>
    </comment>
    <comment ref="E995" authorId="0" shapeId="0" xr:uid="{90B5F9C5-3E17-40D5-87C7-A058F658045B}">
      <text>
        <r>
          <rPr>
            <b/>
            <sz val="9"/>
            <color indexed="81"/>
            <rFont val="Tahoma"/>
            <family val="2"/>
          </rPr>
          <t>P_Z_1_N_COLONNE_MT_ELIGIBLE_LIBELLE_DEFAUT</t>
        </r>
      </text>
    </comment>
    <comment ref="F995" authorId="0" shapeId="0" xr:uid="{E7C78A34-67E9-4F07-AA99-4B23E42C2819}">
      <text>
        <r>
          <rPr>
            <b/>
            <sz val="9"/>
            <color indexed="81"/>
            <rFont val="Tahoma"/>
            <family val="2"/>
          </rPr>
          <t>P_Z_1_N_COLONNE_MT_RAISONNABLE_DEFAUT</t>
        </r>
      </text>
    </comment>
    <comment ref="G995" authorId="0" shapeId="0" xr:uid="{48B83E80-A72E-463F-B688-06B240A415A0}">
      <text>
        <r>
          <rPr>
            <b/>
            <sz val="9"/>
            <color indexed="81"/>
            <rFont val="Tahoma"/>
            <family val="2"/>
          </rPr>
          <t>P_Z_1_N_COLONNE_COMMENTAIRE_SI_LIBELLE_DEFAUT</t>
        </r>
      </text>
    </comment>
    <comment ref="B996" authorId="0" shapeId="0" xr:uid="{E0B132DF-4F10-4A4E-975A-EBACD6937DF8}">
      <text>
        <r>
          <rPr>
            <b/>
            <sz val="9"/>
            <color indexed="81"/>
            <rFont val="Tahoma"/>
            <family val="2"/>
          </rPr>
          <t>P_Z_1_B_COLONNE_MT_MAX_ACTIVE</t>
        </r>
      </text>
    </comment>
    <comment ref="B1236" authorId="0" shapeId="0" xr:uid="{6DAF029C-5B3C-4372-BA28-F18757346990}">
      <text>
        <r>
          <rPr>
            <b/>
            <sz val="9"/>
            <color indexed="81"/>
            <rFont val="Tahoma"/>
            <family val="2"/>
          </rPr>
          <t xml:space="preserve">P_Z_2_B_INTITULE_DEPENSES_AUTOCONS
</t>
        </r>
      </text>
    </comment>
    <comment ref="B1237" authorId="0" shapeId="0" xr:uid="{FC010101-1264-4872-9786-E11AF228A372}">
      <text>
        <r>
          <rPr>
            <b/>
            <sz val="9"/>
            <color indexed="81"/>
            <rFont val="Tahoma"/>
            <family val="2"/>
          </rPr>
          <t>P_Z_2_N_INTITULE_DEPENSES_AUTOCONS_SPECIFIQUE</t>
        </r>
      </text>
    </comment>
    <comment ref="B1238" authorId="0" shapeId="0" xr:uid="{3E95D01F-B731-46A4-BA39-34C530EB1819}">
      <text>
        <r>
          <rPr>
            <b/>
            <sz val="9"/>
            <color indexed="81"/>
            <rFont val="Tahoma"/>
            <family val="2"/>
          </rPr>
          <t>P_Z_2_N_INTITULE_DEPENSES_AUTOCONS_DEFAUT</t>
        </r>
      </text>
    </comment>
    <comment ref="A1243" authorId="0" shapeId="0" xr:uid="{21DDE547-695A-4A8E-A7F5-CCBB572CB0D3}">
      <text>
        <r>
          <rPr>
            <b/>
            <sz val="9"/>
            <color indexed="81"/>
            <rFont val="Tahoma"/>
            <family val="2"/>
          </rPr>
          <t xml:space="preserve">P_Z_2_N_CONSIGNE_DEPENSES_AUTOCONS
</t>
        </r>
      </text>
    </comment>
    <comment ref="A1244" authorId="0" shapeId="0" xr:uid="{64C243DB-5797-43CE-A3FA-8E8F32E4C4A9}">
      <text>
        <r>
          <rPr>
            <b/>
            <sz val="9"/>
            <color indexed="81"/>
            <rFont val="Tahoma"/>
            <family val="2"/>
          </rPr>
          <t xml:space="preserve">P_Z_2_N_CONSIGNE_DEPENSES_AUTOCONS_I
</t>
        </r>
      </text>
    </comment>
    <comment ref="B1250" authorId="0" shapeId="0" xr:uid="{76B367CD-5468-484F-ADCC-2C62763EA26B}">
      <text>
        <r>
          <rPr>
            <b/>
            <sz val="9"/>
            <color indexed="81"/>
            <rFont val="Tahoma"/>
            <family val="2"/>
          </rPr>
          <t>P_Z_2_B_COLONNE_DESCRIPTION</t>
        </r>
      </text>
    </comment>
    <comment ref="C1250" authorId="0" shapeId="0" xr:uid="{E262FF1B-C4F9-4859-88D8-039BA5B53D7F}">
      <text>
        <r>
          <rPr>
            <b/>
            <sz val="9"/>
            <color indexed="81"/>
            <rFont val="Tahoma"/>
            <family val="2"/>
          </rPr>
          <t>P_Z_2_B_COLONNE_POSTE</t>
        </r>
      </text>
    </comment>
    <comment ref="D1250" authorId="0" shapeId="0" xr:uid="{7B45EBA4-59EC-462C-B673-C43E92250844}">
      <text>
        <r>
          <rPr>
            <b/>
            <sz val="9"/>
            <color indexed="81"/>
            <rFont val="Tahoma"/>
            <family val="2"/>
          </rPr>
          <t>P_Z_2_B_COLONNE_SOUS_OPERATION</t>
        </r>
      </text>
    </comment>
    <comment ref="E1250" authorId="0" shapeId="0" xr:uid="{56484662-DCBA-47A2-BEE3-EA0D44AAFAF2}">
      <text>
        <r>
          <rPr>
            <b/>
            <sz val="9"/>
            <color indexed="81"/>
            <rFont val="Tahoma"/>
            <family val="2"/>
          </rPr>
          <t>P_Z_2_B_COLONNE_QUANTITE</t>
        </r>
      </text>
    </comment>
    <comment ref="F1250" authorId="0" shapeId="0" xr:uid="{78637F61-54E7-43B3-98BC-C98C392376DB}">
      <text>
        <r>
          <rPr>
            <b/>
            <sz val="9"/>
            <color indexed="81"/>
            <rFont val="Tahoma"/>
            <family val="2"/>
          </rPr>
          <t>P_Z_2_B_COLONNE_VALEUR_BAREME</t>
        </r>
      </text>
    </comment>
    <comment ref="G1250" authorId="0" shapeId="0" xr:uid="{5614DAA7-162E-4666-BAB3-3CFA3D2C7657}">
      <text>
        <r>
          <rPr>
            <b/>
            <sz val="9"/>
            <color indexed="81"/>
            <rFont val="Tahoma"/>
            <family val="2"/>
          </rPr>
          <t>P_Z_2_B_COLONNE_MT_PRESENTE</t>
        </r>
      </text>
    </comment>
    <comment ref="H1250" authorId="0" shapeId="0" xr:uid="{D96416C4-847B-4B7D-B3E5-583911B90A8D}">
      <text>
        <r>
          <rPr>
            <b/>
            <sz val="9"/>
            <color indexed="81"/>
            <rFont val="Tahoma"/>
            <family val="2"/>
          </rPr>
          <t>P_Z_2_B_COLONNE_JUSTIFICATIF</t>
        </r>
      </text>
    </comment>
    <comment ref="I1250" authorId="0" shapeId="0" xr:uid="{EA75D498-D42C-410B-937B-32639BDC76B0}">
      <text>
        <r>
          <rPr>
            <b/>
            <sz val="9"/>
            <color indexed="81"/>
            <rFont val="Tahoma"/>
            <family val="2"/>
          </rPr>
          <t>P_Z_2_B_COLONNE_COMMENTAIRE</t>
        </r>
      </text>
    </comment>
    <comment ref="B1251" authorId="0" shapeId="0" xr:uid="{DD1EECB6-6428-4131-8F37-8A670A04200B}">
      <text>
        <r>
          <rPr>
            <b/>
            <sz val="9"/>
            <color indexed="81"/>
            <rFont val="Tahoma"/>
            <family val="2"/>
          </rPr>
          <t>P_Z_2_N_COLONNE_DESCRIPTION_SPECIFIQUE</t>
        </r>
      </text>
    </comment>
    <comment ref="C1251" authorId="0" shapeId="0" xr:uid="{923D7F6D-16D5-4D0D-A276-71ADA76749B5}">
      <text>
        <r>
          <rPr>
            <b/>
            <sz val="9"/>
            <color indexed="81"/>
            <rFont val="Tahoma"/>
            <family val="2"/>
          </rPr>
          <t>P_Z_2_N_COLONNE_POSTE_SPECIFIQUE</t>
        </r>
      </text>
    </comment>
    <comment ref="D1251" authorId="0" shapeId="0" xr:uid="{F88AC5FC-41D8-48E0-9583-5677B69DEACB}">
      <text>
        <r>
          <rPr>
            <b/>
            <sz val="9"/>
            <color indexed="81"/>
            <rFont val="Tahoma"/>
            <family val="2"/>
          </rPr>
          <t>P_Z_2_N_COLONNE_SOUS_OPERATION_SPECIFIQUE</t>
        </r>
      </text>
    </comment>
    <comment ref="E1251" authorId="0" shapeId="0" xr:uid="{14C7AA8D-950E-4F57-96AB-68E771E577E1}">
      <text>
        <r>
          <rPr>
            <b/>
            <sz val="9"/>
            <color indexed="81"/>
            <rFont val="Tahoma"/>
            <family val="2"/>
          </rPr>
          <t>P_Z_2_N_COLONNE_QUANTITE_SPECIFIQUE</t>
        </r>
      </text>
    </comment>
    <comment ref="F1251" authorId="0" shapeId="0" xr:uid="{696CB43E-97CF-4677-922B-A8878F517A39}">
      <text>
        <r>
          <rPr>
            <b/>
            <sz val="9"/>
            <color indexed="81"/>
            <rFont val="Tahoma"/>
            <family val="2"/>
          </rPr>
          <t>P_Z_2_N_COLONNE_VALEUR_BAREME_SPECIFIQUE</t>
        </r>
      </text>
    </comment>
    <comment ref="G1251" authorId="0" shapeId="0" xr:uid="{2B0DAC93-47D1-4670-B4EF-1415FCCF8F3B}">
      <text>
        <r>
          <rPr>
            <b/>
            <sz val="9"/>
            <color indexed="81"/>
            <rFont val="Tahoma"/>
            <family val="2"/>
          </rPr>
          <t>P_Z_2_N_COLONNE_MT_PRESENTE_SPECIFIQUE</t>
        </r>
      </text>
    </comment>
    <comment ref="H1251" authorId="0" shapeId="0" xr:uid="{4F99EE04-25ED-4AB2-BDF0-7CB86E1771B3}">
      <text>
        <r>
          <rPr>
            <b/>
            <sz val="9"/>
            <color indexed="81"/>
            <rFont val="Tahoma"/>
            <family val="2"/>
          </rPr>
          <t>P_Z_2_N_COLONNE_JUSTIFICATIF_SPECIFIQUE</t>
        </r>
      </text>
    </comment>
    <comment ref="I1251" authorId="0" shapeId="0" xr:uid="{E38716EE-E31C-4792-8824-E69A25F7BE30}">
      <text>
        <r>
          <rPr>
            <b/>
            <sz val="9"/>
            <color indexed="81"/>
            <rFont val="Tahoma"/>
            <family val="2"/>
          </rPr>
          <t>P_Z_2_N_COLONNE_COMMENTAIRE_SPECIFIQUE</t>
        </r>
      </text>
    </comment>
    <comment ref="B1252" authorId="0" shapeId="0" xr:uid="{668D4546-947A-45CA-BC27-0A6BB471A736}">
      <text>
        <r>
          <rPr>
            <b/>
            <sz val="9"/>
            <color indexed="81"/>
            <rFont val="Tahoma"/>
            <family val="2"/>
          </rPr>
          <t>P_Z_2_N_COLONNE_DESCRIPTION_STANDARD</t>
        </r>
      </text>
    </comment>
    <comment ref="C1252" authorId="0" shapeId="0" xr:uid="{11883BFA-051E-4CC0-B6E0-F80D0A9D39F4}">
      <text>
        <r>
          <rPr>
            <b/>
            <sz val="9"/>
            <color indexed="81"/>
            <rFont val="Tahoma"/>
            <family val="2"/>
          </rPr>
          <t>P_Z_2_N_COLONNE_POSTE_STANDARD</t>
        </r>
      </text>
    </comment>
    <comment ref="D1252" authorId="0" shapeId="0" xr:uid="{4C3E7C62-1028-42E1-A7B8-E977A9F6F9B8}">
      <text>
        <r>
          <rPr>
            <b/>
            <sz val="9"/>
            <color indexed="81"/>
            <rFont val="Tahoma"/>
            <family val="2"/>
          </rPr>
          <t>P_Z_2_N_COLONNE_SOUS_OPERATION_STANDARD</t>
        </r>
      </text>
    </comment>
    <comment ref="E1252" authorId="0" shapeId="0" xr:uid="{11FFB2E4-6974-4AD2-8996-4285F98775F0}">
      <text>
        <r>
          <rPr>
            <b/>
            <sz val="9"/>
            <color indexed="81"/>
            <rFont val="Tahoma"/>
            <family val="2"/>
          </rPr>
          <t>P_Z_2_N_COLONNE_QUANTITE_STANDARD</t>
        </r>
      </text>
    </comment>
    <comment ref="F1252" authorId="0" shapeId="0" xr:uid="{4D366C43-EB83-4D6F-A5B8-1670942BCBEE}">
      <text>
        <r>
          <rPr>
            <b/>
            <sz val="9"/>
            <color indexed="81"/>
            <rFont val="Tahoma"/>
            <family val="2"/>
          </rPr>
          <t>P_Z_2_N_COLONNE_VALEUR_BAREME_STANDARD</t>
        </r>
      </text>
    </comment>
    <comment ref="G1252" authorId="0" shapeId="0" xr:uid="{9B01E2C1-A7DE-46AD-998E-CD8B883626E2}">
      <text>
        <r>
          <rPr>
            <b/>
            <sz val="9"/>
            <color indexed="81"/>
            <rFont val="Tahoma"/>
            <family val="2"/>
          </rPr>
          <t>P_Z_2_N_COLONNE_MT_PRESENTE_STANDARD</t>
        </r>
      </text>
    </comment>
    <comment ref="H1252" authorId="0" shapeId="0" xr:uid="{363254B0-D40F-409C-AD56-9179DA3BDE16}">
      <text>
        <r>
          <rPr>
            <b/>
            <sz val="9"/>
            <color indexed="81"/>
            <rFont val="Tahoma"/>
            <family val="2"/>
          </rPr>
          <t>P_Z_2_N_COLONNE_JUSTIFICATIF_STANDARD</t>
        </r>
      </text>
    </comment>
    <comment ref="I1252" authorId="0" shapeId="0" xr:uid="{6844774E-2EF9-49A6-9F09-AB4A1D56B407}">
      <text>
        <r>
          <rPr>
            <b/>
            <sz val="9"/>
            <color indexed="81"/>
            <rFont val="Tahoma"/>
            <family val="2"/>
          </rPr>
          <t>P_Z_2_N_COLONNE_COMMENTAIRE_STANDARD</t>
        </r>
      </text>
    </comment>
    <comment ref="B1253" authorId="0" shapeId="0" xr:uid="{89DEDFCB-25C1-4FE0-89E3-B56691CE01D9}">
      <text>
        <r>
          <rPr>
            <b/>
            <sz val="9"/>
            <color indexed="81"/>
            <rFont val="Tahoma"/>
            <family val="2"/>
          </rPr>
          <t>P_Z_2_B_COLONNE_DESCRIPTION_INDICATION</t>
        </r>
      </text>
    </comment>
    <comment ref="C1253" authorId="0" shapeId="0" xr:uid="{8D62C2A7-8211-4E3C-9605-25D7074F9327}">
      <text>
        <r>
          <rPr>
            <b/>
            <sz val="9"/>
            <color indexed="81"/>
            <rFont val="Tahoma"/>
            <family val="2"/>
          </rPr>
          <t>P_Z_2_B_COLONNE_POSTE_INDICATION</t>
        </r>
      </text>
    </comment>
    <comment ref="D1253" authorId="0" shapeId="0" xr:uid="{40CEED07-9E82-4507-88AC-6A7B72995FE5}">
      <text>
        <r>
          <rPr>
            <b/>
            <sz val="9"/>
            <color indexed="81"/>
            <rFont val="Tahoma"/>
            <family val="2"/>
          </rPr>
          <t>P_Z_2_B_COLONNE_SOUS_OPERATION_INDICATION</t>
        </r>
      </text>
    </comment>
    <comment ref="E1253" authorId="0" shapeId="0" xr:uid="{59571DC3-7A5C-4689-A02F-456F0CB20CC6}">
      <text>
        <r>
          <rPr>
            <b/>
            <sz val="9"/>
            <color indexed="81"/>
            <rFont val="Tahoma"/>
            <family val="2"/>
          </rPr>
          <t>P_Z_2_B_COLONNE_QUANTITE_INDICATION</t>
        </r>
      </text>
    </comment>
    <comment ref="F1253" authorId="0" shapeId="0" xr:uid="{14033826-749B-4591-8F2F-8D134236DE5C}">
      <text>
        <r>
          <rPr>
            <b/>
            <sz val="9"/>
            <color indexed="81"/>
            <rFont val="Tahoma"/>
            <family val="2"/>
          </rPr>
          <t>P_Z_2_B_COLONNE_VALEUR_BAREME_INDICATION</t>
        </r>
      </text>
    </comment>
    <comment ref="G1253" authorId="0" shapeId="0" xr:uid="{D0FB1F19-8AE3-4ACB-8B26-7F6BFC3836CF}">
      <text>
        <r>
          <rPr>
            <b/>
            <sz val="9"/>
            <color indexed="81"/>
            <rFont val="Tahoma"/>
            <family val="2"/>
          </rPr>
          <t>P_Z_2_B_COLONNE_MT_PRESENTE_INDICATION</t>
        </r>
      </text>
    </comment>
    <comment ref="H1253" authorId="0" shapeId="0" xr:uid="{D5E8CBCB-BB00-49A7-9D4E-D9FC61BE5C92}">
      <text>
        <r>
          <rPr>
            <b/>
            <sz val="9"/>
            <color indexed="81"/>
            <rFont val="Tahoma"/>
            <family val="2"/>
          </rPr>
          <t>P_Z_2_B_COLONNE_JUSTIFICATIF_INDICATION</t>
        </r>
      </text>
    </comment>
    <comment ref="I1253" authorId="0" shapeId="0" xr:uid="{6B021DC0-DB17-4EDF-82E5-3F59B8AD3216}">
      <text>
        <r>
          <rPr>
            <b/>
            <sz val="9"/>
            <color indexed="81"/>
            <rFont val="Tahoma"/>
            <family val="2"/>
          </rPr>
          <t>P_Z_2_B_COLONNE_COMMENTAIRE_INDICATION</t>
        </r>
      </text>
    </comment>
    <comment ref="B1254" authorId="0" shapeId="0" xr:uid="{A637A337-B091-4705-8152-E05C7116749E}">
      <text>
        <r>
          <rPr>
            <b/>
            <sz val="9"/>
            <color indexed="81"/>
            <rFont val="Tahoma"/>
            <family val="2"/>
          </rPr>
          <t>P_Z_2_N_COLONNE_DESCRIPTION_INDICATION_SPECIFIQUE</t>
        </r>
      </text>
    </comment>
    <comment ref="C1254" authorId="0" shapeId="0" xr:uid="{D550A886-CB1E-4277-8CE9-4F4F5998B519}">
      <text>
        <r>
          <rPr>
            <b/>
            <sz val="9"/>
            <color indexed="81"/>
            <rFont val="Tahoma"/>
            <family val="2"/>
          </rPr>
          <t>P_Z_2_N_COLONNE_POSTE_INDICATION_SPECIFIQUE</t>
        </r>
      </text>
    </comment>
    <comment ref="D1254" authorId="0" shapeId="0" xr:uid="{11F28111-D1AC-42C6-AD49-58A7E7520B6F}">
      <text>
        <r>
          <rPr>
            <b/>
            <sz val="9"/>
            <color indexed="81"/>
            <rFont val="Tahoma"/>
            <family val="2"/>
          </rPr>
          <t>P_Z_2_N_COLONNE_SOUS_OPERATION_INDICATION_SPECIFIQUE</t>
        </r>
      </text>
    </comment>
    <comment ref="E1254" authorId="0" shapeId="0" xr:uid="{52B69893-CFD7-4E75-8536-81565421F515}">
      <text>
        <r>
          <rPr>
            <b/>
            <sz val="9"/>
            <color indexed="81"/>
            <rFont val="Tahoma"/>
            <family val="2"/>
          </rPr>
          <t>P_Z_2_N_COLONNE_QUANTITE_INDICATION_SPECIFIQUE</t>
        </r>
      </text>
    </comment>
    <comment ref="F1254" authorId="0" shapeId="0" xr:uid="{0E079704-C8B1-4C02-8FFF-6B8810129E94}">
      <text>
        <r>
          <rPr>
            <b/>
            <sz val="9"/>
            <color indexed="81"/>
            <rFont val="Tahoma"/>
            <family val="2"/>
          </rPr>
          <t>P_Z_2_N_COLONNE_VALEUR_BAREME_INDICATION_SPECIFIQUE</t>
        </r>
      </text>
    </comment>
    <comment ref="G1254" authorId="0" shapeId="0" xr:uid="{82DC8509-6ED2-4B3D-B5E6-74E4AC23D381}">
      <text>
        <r>
          <rPr>
            <b/>
            <sz val="9"/>
            <color indexed="81"/>
            <rFont val="Tahoma"/>
            <family val="2"/>
          </rPr>
          <t>P_Z_2_N_COLONNE_MT_PRESENTE_INDICATION_SPECIFIQUE</t>
        </r>
      </text>
    </comment>
    <comment ref="H1254" authorId="0" shapeId="0" xr:uid="{AA41023C-829C-4509-94AF-8C1E2F52A9B3}">
      <text>
        <r>
          <rPr>
            <b/>
            <sz val="9"/>
            <color indexed="81"/>
            <rFont val="Tahoma"/>
            <family val="2"/>
          </rPr>
          <t>P_Z_2_N_COLONNE_JUSTIFICATIF_INDICATION_SPECIFIQUE</t>
        </r>
      </text>
    </comment>
    <comment ref="I1254" authorId="0" shapeId="0" xr:uid="{206D8B73-7281-44E1-85C2-73959FFBAE55}">
      <text>
        <r>
          <rPr>
            <b/>
            <sz val="9"/>
            <color indexed="81"/>
            <rFont val="Tahoma"/>
            <family val="2"/>
          </rPr>
          <t>P_Z_2_N_COLONNE_COMMENTAIRE_INDICATION_SPECIFIQUE</t>
        </r>
      </text>
    </comment>
    <comment ref="B1255" authorId="0" shapeId="0" xr:uid="{A1D0A12D-A467-42C1-A407-7B490A3A0A28}">
      <text>
        <r>
          <rPr>
            <b/>
            <sz val="9"/>
            <color indexed="81"/>
            <rFont val="Tahoma"/>
            <family val="2"/>
          </rPr>
          <t>P_Z_2_N_COLONNE_DESCRIPTION_INDICATION_STANDARD</t>
        </r>
      </text>
    </comment>
    <comment ref="C1255" authorId="0" shapeId="0" xr:uid="{AE15725D-F31E-4F57-8069-A49AD4A382FD}">
      <text>
        <r>
          <rPr>
            <b/>
            <sz val="9"/>
            <color indexed="81"/>
            <rFont val="Tahoma"/>
            <family val="2"/>
          </rPr>
          <t>P_Z_2_N_COLONNE_POSTE_INDICATION_STANDARD</t>
        </r>
      </text>
    </comment>
    <comment ref="D1255" authorId="0" shapeId="0" xr:uid="{5F9D9E05-1237-4213-9934-CBCEF21FCE5B}">
      <text>
        <r>
          <rPr>
            <b/>
            <sz val="9"/>
            <color indexed="81"/>
            <rFont val="Tahoma"/>
            <family val="2"/>
          </rPr>
          <t>P_Z_2_N_COLONNE_SOUS_OPERATION_INDICATION_STANDARD</t>
        </r>
      </text>
    </comment>
    <comment ref="E1255" authorId="0" shapeId="0" xr:uid="{67C3793C-4A61-4324-98CA-FE889B802C98}">
      <text>
        <r>
          <rPr>
            <b/>
            <sz val="9"/>
            <color indexed="81"/>
            <rFont val="Tahoma"/>
            <family val="2"/>
          </rPr>
          <t>P_Z_2_N_COLONNE_QUANTITE_INDICATION_STANDARD</t>
        </r>
      </text>
    </comment>
    <comment ref="F1255" authorId="0" shapeId="0" xr:uid="{E6D634FC-E386-4F44-929C-DD2DDF215456}">
      <text>
        <r>
          <rPr>
            <b/>
            <sz val="9"/>
            <color indexed="81"/>
            <rFont val="Tahoma"/>
            <family val="2"/>
          </rPr>
          <t>P_Z_2_N_COLONNE_VALEUR_BAREME_INDICATION_STANDARD</t>
        </r>
      </text>
    </comment>
    <comment ref="G1255" authorId="0" shapeId="0" xr:uid="{10FF3F7C-5A59-4F8A-900D-BD242E37831D}">
      <text>
        <r>
          <rPr>
            <b/>
            <sz val="9"/>
            <color indexed="81"/>
            <rFont val="Tahoma"/>
            <family val="2"/>
          </rPr>
          <t>P_Z_2_N_COLONNE_MT_PRESENTE_INDICATION_STANDARD</t>
        </r>
      </text>
    </comment>
    <comment ref="H1255" authorId="0" shapeId="0" xr:uid="{CAA50AE1-B838-4DCD-A5F8-8CC4FC75DA21}">
      <text>
        <r>
          <rPr>
            <b/>
            <sz val="9"/>
            <color indexed="81"/>
            <rFont val="Tahoma"/>
            <family val="2"/>
          </rPr>
          <t>P_Z_2_N_COLONNE_JUSTIFICATIF_INDICATION_STANDARD</t>
        </r>
      </text>
    </comment>
    <comment ref="I1255" authorId="0" shapeId="0" xr:uid="{56AA6C35-EF1D-4A6B-9189-EDAFBE93633A}">
      <text>
        <r>
          <rPr>
            <b/>
            <sz val="9"/>
            <color indexed="81"/>
            <rFont val="Tahoma"/>
            <family val="2"/>
          </rPr>
          <t>P_Z_2_N_COLONNE_COMMENTAIRE_INDICATION_STANDARD</t>
        </r>
      </text>
    </comment>
    <comment ref="H1256" authorId="0" shapeId="0" xr:uid="{2DD6F9A4-3480-4612-ADA0-329DEF03FA56}">
      <text>
        <r>
          <rPr>
            <b/>
            <sz val="9"/>
            <color indexed="81"/>
            <rFont val="Tahoma"/>
            <family val="2"/>
          </rPr>
          <t>P_Z_2_B_COLONNE_JUSTIFICATIF_ACTIVE</t>
        </r>
      </text>
    </comment>
    <comment ref="I1256" authorId="0" shapeId="0" xr:uid="{1504FE28-0534-48CD-BBF5-8580E67BF93C}">
      <text>
        <r>
          <rPr>
            <b/>
            <sz val="9"/>
            <color indexed="81"/>
            <rFont val="Tahoma"/>
            <family val="2"/>
          </rPr>
          <t>P_Z_2_B_COLONNE_COMMENTAIRE_ACTIVE</t>
        </r>
      </text>
    </comment>
    <comment ref="H1257" authorId="0" shapeId="0" xr:uid="{5C4DB193-6009-475B-8D1B-74B18241110F}">
      <text>
        <r>
          <rPr>
            <b/>
            <sz val="9"/>
            <color indexed="81"/>
            <rFont val="Tahoma"/>
            <family val="2"/>
          </rPr>
          <t>P_Z_2_B_COLONNE_JUSTIFICATIF_OBLIGATOIRE</t>
        </r>
      </text>
    </comment>
    <comment ref="I1257" authorId="0" shapeId="0" xr:uid="{14E71232-54F4-4C14-9951-2E1D6345DD7C}">
      <text>
        <r>
          <rPr>
            <b/>
            <sz val="9"/>
            <color indexed="81"/>
            <rFont val="Tahoma"/>
            <family val="2"/>
          </rPr>
          <t>P_Z_2_B_COLONNE_COMMENTAIRE_OBLIGATOIRE</t>
        </r>
      </text>
    </comment>
    <comment ref="E1260" authorId="0" shapeId="0" xr:uid="{52A79EE4-C3C0-4452-94C4-2E37A6CD4137}">
      <text>
        <r>
          <rPr>
            <b/>
            <sz val="9"/>
            <color indexed="81"/>
            <rFont val="Tahoma"/>
            <family val="2"/>
          </rPr>
          <t>P_Z_2_R_LIBELLES_DESCRIPTIONS</t>
        </r>
      </text>
    </comment>
    <comment ref="J1260" authorId="0" shapeId="0" xr:uid="{6002C8C1-72F2-4A56-A9F2-4DE1279E2B82}">
      <text>
        <r>
          <rPr>
            <b/>
            <sz val="9"/>
            <color indexed="81"/>
            <rFont val="Tahoma"/>
            <family val="2"/>
          </rPr>
          <t>P_Z_2_R_LIBELLES_POSTES</t>
        </r>
      </text>
    </comment>
    <comment ref="O1260" authorId="0" shapeId="0" xr:uid="{1EDC9BC6-0CBC-46C6-9058-D3A1C7E0A56A}">
      <text>
        <r>
          <rPr>
            <b/>
            <sz val="9"/>
            <color indexed="81"/>
            <rFont val="Tahoma"/>
            <family val="2"/>
          </rPr>
          <t>P_Z_2_R_LIBELLES_SOUS_OPERATIONS</t>
        </r>
      </text>
    </comment>
    <comment ref="A1262" authorId="0" shapeId="0" xr:uid="{3ADC8E63-58EC-4091-806E-5B0482C82537}">
      <text>
        <r>
          <rPr>
            <b/>
            <sz val="9"/>
            <color indexed="81"/>
            <rFont val="Tahoma"/>
            <family val="2"/>
          </rPr>
          <t>P_Z_2_B_ULD</t>
        </r>
      </text>
    </comment>
    <comment ref="C1262" authorId="0" shapeId="0" xr:uid="{E619DB66-175A-4A00-8286-0E8D9CC17AE6}">
      <text>
        <r>
          <rPr>
            <b/>
            <sz val="9"/>
            <color indexed="81"/>
            <rFont val="Tahoma"/>
            <family val="2"/>
          </rPr>
          <t>P_Z_2_B_UFD</t>
        </r>
      </text>
    </comment>
    <comment ref="H1262" authorId="0" shapeId="0" xr:uid="{47233F9A-14BF-48F0-81EF-9B669EE84402}">
      <text>
        <r>
          <rPr>
            <b/>
            <sz val="9"/>
            <color indexed="81"/>
            <rFont val="Tahoma"/>
            <family val="2"/>
          </rPr>
          <t>P_Z_2_B_UTILISATION_FILTRE_POSTES</t>
        </r>
      </text>
    </comment>
    <comment ref="M1262" authorId="0" shapeId="0" xr:uid="{050FAE40-25B2-425E-B402-C3E2BFB4EFF9}">
      <text>
        <r>
          <rPr>
            <b/>
            <sz val="9"/>
            <color indexed="81"/>
            <rFont val="Tahoma"/>
            <family val="2"/>
          </rPr>
          <t>P_Z_2_B_UTILISATION_FILTRE_SOUS_OPERATIONS</t>
        </r>
      </text>
    </comment>
    <comment ref="C1286" authorId="1" shapeId="0" xr:uid="{BADE722A-90C8-45C8-8B7B-9B277D774344}">
      <text>
        <r>
          <rPr>
            <b/>
            <sz val="9"/>
            <color indexed="81"/>
            <rFont val="Tahoma"/>
            <family val="2"/>
          </rPr>
          <t>P_Z_2_R_VALEUR_SMIC</t>
        </r>
      </text>
    </comment>
    <comment ref="A1293" authorId="0" shapeId="0" xr:uid="{13C7A929-CD74-4127-932D-0A34E7BC25D0}">
      <text>
        <r>
          <rPr>
            <b/>
            <sz val="9"/>
            <color indexed="81"/>
            <rFont val="Tahoma"/>
            <family val="2"/>
          </rPr>
          <t>P_Z_2_B_EXEMPLE_UTILISATION</t>
        </r>
      </text>
    </comment>
    <comment ref="D1293" authorId="0" shapeId="0" xr:uid="{4470DE0F-82E8-4C00-B9B8-37E1B7BCDED1}">
      <text>
        <r>
          <rPr>
            <b/>
            <sz val="9"/>
            <color indexed="81"/>
            <rFont val="Tahoma"/>
            <family val="2"/>
          </rPr>
          <t>P_Z_2_N_EXEMPLE_DESCRIPTION</t>
        </r>
      </text>
    </comment>
    <comment ref="E1293" authorId="0" shapeId="0" xr:uid="{37BF350B-E71F-4833-9D6A-5F3B0105A910}">
      <text>
        <r>
          <rPr>
            <b/>
            <sz val="9"/>
            <color indexed="81"/>
            <rFont val="Tahoma"/>
            <family val="2"/>
          </rPr>
          <t>P_Z_2_N_EXEMPLE_POSTE</t>
        </r>
      </text>
    </comment>
    <comment ref="F1293" authorId="0" shapeId="0" xr:uid="{4A628EDF-570C-46CA-940B-BB39747C7435}">
      <text>
        <r>
          <rPr>
            <b/>
            <sz val="9"/>
            <color indexed="81"/>
            <rFont val="Tahoma"/>
            <family val="2"/>
          </rPr>
          <t>P_Z_2_N_EXEMPLE_SOUS_OPERATION</t>
        </r>
      </text>
    </comment>
    <comment ref="G1293" authorId="0" shapeId="0" xr:uid="{F3136C9F-2DED-49B9-8888-F88A35A75325}">
      <text>
        <r>
          <rPr>
            <b/>
            <sz val="9"/>
            <color indexed="81"/>
            <rFont val="Tahoma"/>
            <family val="2"/>
          </rPr>
          <t>P_Z_2_N_EXEMPLE_QUANTITE</t>
        </r>
      </text>
    </comment>
    <comment ref="H1293" authorId="0" shapeId="0" xr:uid="{C5C3789B-BA62-47F2-A0AB-7FEBFF5856A5}">
      <text>
        <r>
          <rPr>
            <b/>
            <sz val="9"/>
            <color indexed="81"/>
            <rFont val="Tahoma"/>
            <family val="2"/>
          </rPr>
          <t>P_Z_2_N_EXEMPLE_UNITE</t>
        </r>
      </text>
    </comment>
    <comment ref="I1293" authorId="0" shapeId="0" xr:uid="{39232D48-4221-4C1D-865B-4ED2E9E656C7}">
      <text>
        <r>
          <rPr>
            <b/>
            <sz val="9"/>
            <color indexed="81"/>
            <rFont val="Tahoma"/>
            <family val="2"/>
          </rPr>
          <t>P_Z_2_N_EXEMPLE_MT_PRESENTE_HT</t>
        </r>
      </text>
    </comment>
    <comment ref="J1293" authorId="0" shapeId="0" xr:uid="{1C98056D-4988-4498-A21F-C46374B483B8}">
      <text>
        <r>
          <rPr>
            <b/>
            <sz val="9"/>
            <color indexed="81"/>
            <rFont val="Tahoma"/>
            <family val="2"/>
          </rPr>
          <t>P_Z_2_N_EXEMPLE_JUSTIFICATIF</t>
        </r>
      </text>
    </comment>
    <comment ref="K1293" authorId="0" shapeId="0" xr:uid="{A856DF66-45F4-4F1D-B349-C9C3AA74E1F6}">
      <text>
        <r>
          <rPr>
            <b/>
            <sz val="9"/>
            <color indexed="81"/>
            <rFont val="Tahoma"/>
            <family val="2"/>
          </rPr>
          <t>P_Z_2_N_EXEMPLE_COMMENTAIRE</t>
        </r>
      </text>
    </comment>
    <comment ref="B1299" authorId="0" shapeId="0" xr:uid="{9D676870-483F-4F40-BCAE-400D2595E37F}">
      <text>
        <r>
          <rPr>
            <b/>
            <sz val="9"/>
            <color indexed="81"/>
            <rFont val="Tahoma"/>
            <family val="2"/>
          </rPr>
          <t>P_Z_2_B_COLONNE_MT_MAX_LIBELLE_STANDARD</t>
        </r>
      </text>
    </comment>
    <comment ref="C1299" authorId="0" shapeId="0" xr:uid="{767B5947-25A7-4CC5-9000-B7F6F0992696}">
      <text>
        <r>
          <rPr>
            <b/>
            <sz val="9"/>
            <color indexed="81"/>
            <rFont val="Tahoma"/>
            <family val="2"/>
          </rPr>
          <t>P_Z_2_B_COLONNE_QT_ELIGIBLE_LIBELLE_STANDARD</t>
        </r>
      </text>
    </comment>
    <comment ref="D1299" authorId="0" shapeId="0" xr:uid="{28123143-A756-422F-9D80-7AC0FB6E6079}">
      <text>
        <r>
          <rPr>
            <b/>
            <sz val="9"/>
            <color indexed="81"/>
            <rFont val="Tahoma"/>
            <family val="2"/>
          </rPr>
          <t>P_Z_2_B_COLONNE_MT_ELIGIBLE_LIBELLE_STANDARD</t>
        </r>
      </text>
    </comment>
    <comment ref="E1299" authorId="0" shapeId="0" xr:uid="{95FB7CC3-A417-4B91-82DF-9711D455D0A7}">
      <text>
        <r>
          <rPr>
            <b/>
            <sz val="9"/>
            <color indexed="81"/>
            <rFont val="Tahoma"/>
            <family val="2"/>
          </rPr>
          <t>P_Z_2_B_COLONNE_MOTIFS_INELIGIBILITE_LIBELLE_STANDARD</t>
        </r>
      </text>
    </comment>
    <comment ref="F1299" authorId="0" shapeId="0" xr:uid="{2D67FFF0-51D5-4BA7-82E3-1BEC134B9A71}">
      <text>
        <r>
          <rPr>
            <b/>
            <sz val="9"/>
            <color indexed="81"/>
            <rFont val="Tahoma"/>
            <family val="2"/>
          </rPr>
          <t>P_Z_2_B_COLONNE_QT_RAISONNABLE_LIBELLE_STANDARD</t>
        </r>
      </text>
    </comment>
    <comment ref="G1299" authorId="0" shapeId="0" xr:uid="{754E3BBD-8482-408B-8D54-6800412F7B89}">
      <text>
        <r>
          <rPr>
            <b/>
            <sz val="9"/>
            <color indexed="81"/>
            <rFont val="Tahoma"/>
            <family val="2"/>
          </rPr>
          <t>P_Z_2_B_COLONNE_MT_RAISONNABLE_LIBELLE_STANDARD</t>
        </r>
      </text>
    </comment>
    <comment ref="H1299" authorId="0" shapeId="0" xr:uid="{5D438826-7B0B-4D88-B432-9ECFB2F48D09}">
      <text>
        <r>
          <rPr>
            <b/>
            <sz val="9"/>
            <color indexed="81"/>
            <rFont val="Tahoma"/>
            <family val="2"/>
          </rPr>
          <t>P_Z_2_B_COLONNE_COMMENTAIRE_SI_LIBELLE_STANDARD</t>
        </r>
      </text>
    </comment>
    <comment ref="B1300" authorId="0" shapeId="0" xr:uid="{C54868DB-2B6F-40A7-A7C4-6FB721937A1C}">
      <text>
        <r>
          <rPr>
            <b/>
            <sz val="9"/>
            <color indexed="81"/>
            <rFont val="Tahoma"/>
            <family val="2"/>
          </rPr>
          <t>P_Z_2_N_COLONNE_MT_MAX_LIBELLE_SPECIFIQUE</t>
        </r>
      </text>
    </comment>
    <comment ref="C1300" authorId="0" shapeId="0" xr:uid="{FE1D5E58-D947-454C-9554-1ED671D552C4}">
      <text>
        <r>
          <rPr>
            <b/>
            <sz val="9"/>
            <color indexed="81"/>
            <rFont val="Tahoma"/>
            <family val="2"/>
          </rPr>
          <t>P_Z_2_N_COLONNE_QT_ELIGIBLE_LIBELLE_SPECIFIQUE</t>
        </r>
      </text>
    </comment>
    <comment ref="D1300" authorId="0" shapeId="0" xr:uid="{DE1D21D6-1786-439A-A6E2-5C72725E8236}">
      <text>
        <r>
          <rPr>
            <b/>
            <sz val="9"/>
            <color indexed="81"/>
            <rFont val="Tahoma"/>
            <family val="2"/>
          </rPr>
          <t>P_Z_2_N_COLONNE_MT_ELIGIBLE_LIBELLE_SPECIFIQUE</t>
        </r>
      </text>
    </comment>
    <comment ref="E1300" authorId="0" shapeId="0" xr:uid="{34F9F5D4-DAD9-4456-A9D2-50AC5D1230C9}">
      <text>
        <r>
          <rPr>
            <b/>
            <sz val="9"/>
            <color indexed="81"/>
            <rFont val="Tahoma"/>
            <family val="2"/>
          </rPr>
          <t>P_Z_2_N_COLONNE_MOTIFS_INELIGIBILITE_LIBELLE_SPECIFIQUE</t>
        </r>
      </text>
    </comment>
    <comment ref="F1300" authorId="0" shapeId="0" xr:uid="{94699476-2AEF-43C8-9DBE-2A0592813EE6}">
      <text>
        <r>
          <rPr>
            <b/>
            <sz val="9"/>
            <color indexed="81"/>
            <rFont val="Tahoma"/>
            <family val="2"/>
          </rPr>
          <t>P_Z_2_N_COLONNE_QT_RAISONNABLE_LIBELLE_SPECIFIQUE</t>
        </r>
      </text>
    </comment>
    <comment ref="G1300" authorId="0" shapeId="0" xr:uid="{BFEEA293-703B-427C-919A-94F51051AFC5}">
      <text>
        <r>
          <rPr>
            <b/>
            <sz val="9"/>
            <color indexed="81"/>
            <rFont val="Tahoma"/>
            <family val="2"/>
          </rPr>
          <t>P_Z_2_N_COLONNE_MT_RAISONNABLE_LIBELLE_SPECIFIQUE</t>
        </r>
      </text>
    </comment>
    <comment ref="H1300" authorId="0" shapeId="0" xr:uid="{203ACE2C-834A-4A71-976C-0F60FEE3AA79}">
      <text>
        <r>
          <rPr>
            <b/>
            <sz val="9"/>
            <color indexed="81"/>
            <rFont val="Tahoma"/>
            <family val="2"/>
          </rPr>
          <t>P_Z_2_N_COLONNE_COMMENTAIRE_SI_LIBELLE_SPECIFIQUE</t>
        </r>
      </text>
    </comment>
    <comment ref="B1301" authorId="0" shapeId="0" xr:uid="{3F5AA053-3CF7-4EA0-9396-DAF7BB3270D9}">
      <text>
        <r>
          <rPr>
            <b/>
            <sz val="9"/>
            <color indexed="81"/>
            <rFont val="Tahoma"/>
            <family val="2"/>
          </rPr>
          <t>P_Z_2_N_COLONNE_MT_MAX_LIBELLE_DEFAUT</t>
        </r>
      </text>
    </comment>
    <comment ref="C1301" authorId="0" shapeId="0" xr:uid="{A6CB1C28-40CC-4F6C-ADF0-940BEC2E5394}">
      <text>
        <r>
          <rPr>
            <b/>
            <sz val="9"/>
            <color indexed="81"/>
            <rFont val="Tahoma"/>
            <family val="2"/>
          </rPr>
          <t>P_Z_2_N_COLONNE_QT_ELIGIBLE_LIBELLE_DEFAUT</t>
        </r>
      </text>
    </comment>
    <comment ref="D1301" authorId="0" shapeId="0" xr:uid="{739E7F87-DE9A-4BB3-B70C-1C1F08397CF3}">
      <text>
        <r>
          <rPr>
            <b/>
            <sz val="9"/>
            <color indexed="81"/>
            <rFont val="Tahoma"/>
            <family val="2"/>
          </rPr>
          <t>P_Z_2_N_COLONNE_MT_ELIGIBLE_LIBELLE_DEFAUT</t>
        </r>
      </text>
    </comment>
    <comment ref="E1301" authorId="0" shapeId="0" xr:uid="{986F40FF-B762-43F8-9216-581AF9EC23B5}">
      <text>
        <r>
          <rPr>
            <b/>
            <sz val="9"/>
            <color indexed="81"/>
            <rFont val="Tahoma"/>
            <family val="2"/>
          </rPr>
          <t>P_Z_2_N_COLONNE_MOTIFS_INELIGIBILITE_LIBELLE_DEFAUT</t>
        </r>
      </text>
    </comment>
    <comment ref="F1301" authorId="0" shapeId="0" xr:uid="{E475898B-B649-4EEE-834D-7323CF091ACE}">
      <text>
        <r>
          <rPr>
            <b/>
            <sz val="9"/>
            <color indexed="81"/>
            <rFont val="Tahoma"/>
            <family val="2"/>
          </rPr>
          <t>P_Z_2_N_COLONNE_QT_RAISONNABLE_LIBELLE_DEFAUT</t>
        </r>
      </text>
    </comment>
    <comment ref="G1301" authorId="0" shapeId="0" xr:uid="{BBF433DE-78BD-4D8B-B83A-B8542018F678}">
      <text>
        <r>
          <rPr>
            <b/>
            <sz val="9"/>
            <color indexed="81"/>
            <rFont val="Tahoma"/>
            <family val="2"/>
          </rPr>
          <t>P_Z_2_N_COLONNE_MT_RAISONNABLE_LIBELLE_DEFAUT</t>
        </r>
      </text>
    </comment>
    <comment ref="H1301" authorId="0" shapeId="0" xr:uid="{950C90CE-41B3-42FC-9CD2-DFC8BF91120E}">
      <text>
        <r>
          <rPr>
            <b/>
            <sz val="9"/>
            <color indexed="81"/>
            <rFont val="Tahoma"/>
            <family val="2"/>
          </rPr>
          <t>P_Z_2_N_COLONNE_COMMENTAIRE_SI_LIBELLE_DEFAUT</t>
        </r>
      </text>
    </comment>
    <comment ref="B1302" authorId="0" shapeId="0" xr:uid="{0D3EBC88-2AD8-4E27-A0F1-5E73C3391FB3}">
      <text>
        <r>
          <rPr>
            <b/>
            <sz val="9"/>
            <color indexed="81"/>
            <rFont val="Tahoma"/>
            <family val="2"/>
          </rPr>
          <t>P_Z_2_B_COLONNE_MT_MAX_ACTIVE</t>
        </r>
      </text>
    </comment>
    <comment ref="B1536" authorId="0" shapeId="0" xr:uid="{71D370C3-935C-4B16-BEF3-D811A4482E83}">
      <text>
        <r>
          <rPr>
            <b/>
            <sz val="9"/>
            <color indexed="81"/>
            <rFont val="Tahoma"/>
            <family val="2"/>
          </rPr>
          <t xml:space="preserve">P_Z_3_B_INTITULE_DEPENSES_REMU_CU_STANDARD
</t>
        </r>
      </text>
    </comment>
    <comment ref="B1537" authorId="0" shapeId="0" xr:uid="{4E716A23-2D3D-4479-9FA2-CA6670FE8FCA}">
      <text>
        <r>
          <rPr>
            <b/>
            <sz val="9"/>
            <color indexed="81"/>
            <rFont val="Tahoma"/>
            <family val="2"/>
          </rPr>
          <t>P_Z_3_N_INTITULE_DEPENSES_REMU_CU_SPECIFIQUE</t>
        </r>
      </text>
    </comment>
    <comment ref="B1538" authorId="0" shapeId="0" xr:uid="{7E896ED6-7757-4AFA-815C-4DA13A7247E2}">
      <text>
        <r>
          <rPr>
            <b/>
            <sz val="9"/>
            <color indexed="81"/>
            <rFont val="Tahoma"/>
            <family val="2"/>
          </rPr>
          <t>P_Z_3_N_INTITULE_DEPENSES_REMU_CU_DEFAUT</t>
        </r>
      </text>
    </comment>
    <comment ref="A1543" authorId="0" shapeId="0" xr:uid="{6350D691-F601-4192-A67B-D62FF3B6533C}">
      <text>
        <r>
          <rPr>
            <b/>
            <sz val="9"/>
            <color indexed="81"/>
            <rFont val="Tahoma"/>
            <family val="2"/>
          </rPr>
          <t>P_Z_3_N_CONSIGNE_DEPENSES_REMU_CU</t>
        </r>
      </text>
    </comment>
    <comment ref="A1544" authorId="0" shapeId="0" xr:uid="{68E21A76-02BF-407D-8B58-D58B7FAB7C0E}">
      <text>
        <r>
          <rPr>
            <b/>
            <sz val="9"/>
            <color indexed="81"/>
            <rFont val="Tahoma"/>
            <family val="2"/>
          </rPr>
          <t>P_Z_3_N_CONSIGNE_DEPENSES_REMU_CU_I</t>
        </r>
      </text>
    </comment>
    <comment ref="B1550" authorId="0" shapeId="0" xr:uid="{8B55DC64-D993-4EE6-B203-DDC14F48963A}">
      <text>
        <r>
          <rPr>
            <b/>
            <sz val="9"/>
            <color indexed="81"/>
            <rFont val="Tahoma"/>
            <family val="2"/>
          </rPr>
          <t>P_Z_3_B_COLONNE_DESCRIPTION</t>
        </r>
      </text>
    </comment>
    <comment ref="C1550" authorId="1" shapeId="0" xr:uid="{BA40DD4C-7978-48D3-985B-F2138A0DFF14}">
      <text>
        <r>
          <rPr>
            <b/>
            <sz val="9"/>
            <color indexed="81"/>
            <rFont val="Tahoma"/>
            <family val="2"/>
          </rPr>
          <t>P_Z_3_B_COLONNE_NOM_INTERVENANT</t>
        </r>
      </text>
    </comment>
    <comment ref="D1550" authorId="1" shapeId="0" xr:uid="{1CD39F84-98B9-4EDB-9EB2-6D8C44A56B37}">
      <text>
        <r>
          <rPr>
            <b/>
            <sz val="9"/>
            <color indexed="81"/>
            <rFont val="Tahoma"/>
            <family val="2"/>
          </rPr>
          <t>P_Z_3_B_COLONNE_QUALITE_INTERVENANT</t>
        </r>
      </text>
    </comment>
    <comment ref="E1550" authorId="1" shapeId="0" xr:uid="{753AC4F0-74A1-4F1A-A5A5-28AE70115C15}">
      <text>
        <r>
          <rPr>
            <b/>
            <sz val="9"/>
            <color indexed="81"/>
            <rFont val="Tahoma"/>
            <family val="2"/>
          </rPr>
          <t>P_Z_3_B_COLONNE_MODALITE_HORAIRE</t>
        </r>
      </text>
    </comment>
    <comment ref="F1550" authorId="0" shapeId="0" xr:uid="{353120C0-F8BC-41E4-A3C9-C8EC51890376}">
      <text>
        <r>
          <rPr>
            <b/>
            <sz val="9"/>
            <color indexed="81"/>
            <rFont val="Tahoma"/>
            <family val="2"/>
          </rPr>
          <t>P_Z_3_B_COLONNE_POSTE</t>
        </r>
      </text>
    </comment>
    <comment ref="G1550" authorId="0" shapeId="0" xr:uid="{5B37AC04-D113-4458-940E-28E788FBAEDE}">
      <text>
        <r>
          <rPr>
            <b/>
            <sz val="9"/>
            <color indexed="81"/>
            <rFont val="Tahoma"/>
            <family val="2"/>
          </rPr>
          <t>P_Z_3_B_COLONNE_SOUS_OPERATION</t>
        </r>
      </text>
    </comment>
    <comment ref="H1550" authorId="0" shapeId="0" xr:uid="{AD6E3C92-A649-4116-9DF2-D215BB53E83A}">
      <text>
        <r>
          <rPr>
            <b/>
            <sz val="9"/>
            <color indexed="81"/>
            <rFont val="Tahoma"/>
            <family val="2"/>
          </rPr>
          <t>P_Z_3_B_COLONNE_QUANTITE</t>
        </r>
      </text>
    </comment>
    <comment ref="I1550" authorId="0" shapeId="0" xr:uid="{6EAD9B8C-AD44-4F41-A58E-3B0D665DA7F9}">
      <text>
        <r>
          <rPr>
            <b/>
            <sz val="9"/>
            <color indexed="81"/>
            <rFont val="Tahoma"/>
            <family val="2"/>
          </rPr>
          <t xml:space="preserve">P_Z_3_B_COLONNE_COUT_HORAIRE
</t>
        </r>
      </text>
    </comment>
    <comment ref="J1550" authorId="0" shapeId="0" xr:uid="{5B2AD88A-ECE9-459C-A995-EA21E4BBF69F}">
      <text>
        <r>
          <rPr>
            <b/>
            <sz val="9"/>
            <color indexed="81"/>
            <rFont val="Tahoma"/>
            <family val="2"/>
          </rPr>
          <t>P_Z_3_B_COLONNE_MT_PRESENTE</t>
        </r>
      </text>
    </comment>
    <comment ref="K1550" authorId="0" shapeId="0" xr:uid="{8C504819-12C8-4951-AE5D-3BDE63E5368D}">
      <text>
        <r>
          <rPr>
            <b/>
            <sz val="9"/>
            <color indexed="81"/>
            <rFont val="Tahoma"/>
            <family val="2"/>
          </rPr>
          <t>P_Z_3_B_COLONNE_JUSTIFICATIF</t>
        </r>
      </text>
    </comment>
    <comment ref="L1550" authorId="0" shapeId="0" xr:uid="{64265A1B-18C9-4689-9541-522A5F4B3C5C}">
      <text>
        <r>
          <rPr>
            <b/>
            <sz val="9"/>
            <color indexed="81"/>
            <rFont val="Tahoma"/>
            <family val="2"/>
          </rPr>
          <t>P_Z_3_B_COLONNE_COMMENTAIRE</t>
        </r>
      </text>
    </comment>
    <comment ref="B1551" authorId="0" shapeId="0" xr:uid="{7F34E72A-A0EF-412E-B8F0-3FA2FD10532A}">
      <text>
        <r>
          <rPr>
            <b/>
            <sz val="9"/>
            <color indexed="81"/>
            <rFont val="Tahoma"/>
            <family val="2"/>
          </rPr>
          <t>P_Z_3_N_COLONNE_DESCRIPTION_SPECIFIQUE</t>
        </r>
      </text>
    </comment>
    <comment ref="C1551" authorId="1" shapeId="0" xr:uid="{FB144318-BF92-476A-AC79-B47D53D933D8}">
      <text>
        <r>
          <rPr>
            <b/>
            <sz val="9"/>
            <color indexed="81"/>
            <rFont val="Tahoma"/>
            <family val="2"/>
          </rPr>
          <t>P_Z_3_N_COLONNE_NOM_INTERVENANT_SPECIFIQUE</t>
        </r>
      </text>
    </comment>
    <comment ref="D1551" authorId="1" shapeId="0" xr:uid="{8961E576-38D2-498A-AFCE-ABA0F3F4D731}">
      <text>
        <r>
          <rPr>
            <b/>
            <sz val="9"/>
            <color indexed="81"/>
            <rFont val="Tahoma"/>
            <family val="2"/>
          </rPr>
          <t>P_Z_3_N_COLONNE_QUALITE_INTERVENANT_SPECIFIQUE</t>
        </r>
        <r>
          <rPr>
            <sz val="9"/>
            <color indexed="81"/>
            <rFont val="Tahoma"/>
            <family val="2"/>
          </rPr>
          <t xml:space="preserve">
</t>
        </r>
      </text>
    </comment>
    <comment ref="E1551" authorId="1" shapeId="0" xr:uid="{5147D9E2-233D-4B30-8FF8-E2773EC70713}">
      <text>
        <r>
          <rPr>
            <b/>
            <sz val="9"/>
            <color indexed="81"/>
            <rFont val="Tahoma"/>
            <family val="2"/>
          </rPr>
          <t>P_Z_3_N_COLONNE_MODALITE_HORAIRE_SPECIFIQUE</t>
        </r>
        <r>
          <rPr>
            <sz val="9"/>
            <color indexed="81"/>
            <rFont val="Tahoma"/>
            <family val="2"/>
          </rPr>
          <t xml:space="preserve">
</t>
        </r>
      </text>
    </comment>
    <comment ref="F1551" authorId="0" shapeId="0" xr:uid="{796F7D07-3D14-4F4D-90B9-2D7AC8DDC662}">
      <text>
        <r>
          <rPr>
            <b/>
            <sz val="9"/>
            <color indexed="81"/>
            <rFont val="Tahoma"/>
            <family val="2"/>
          </rPr>
          <t>P_Z_3_N_COLONNE_POSTE_SPECIFIQUE</t>
        </r>
      </text>
    </comment>
    <comment ref="G1551" authorId="0" shapeId="0" xr:uid="{CA34C7B8-B7A7-4BF7-B17E-2BA82410CFB6}">
      <text>
        <r>
          <rPr>
            <b/>
            <sz val="9"/>
            <color indexed="81"/>
            <rFont val="Tahoma"/>
            <family val="2"/>
          </rPr>
          <t>P_Z_3_N_COLONNE_SOUS_OPERATION_SPECIFIQUE</t>
        </r>
      </text>
    </comment>
    <comment ref="H1551" authorId="0" shapeId="0" xr:uid="{984651F9-932D-4812-9208-D9CDA8446241}">
      <text>
        <r>
          <rPr>
            <b/>
            <sz val="9"/>
            <color indexed="81"/>
            <rFont val="Tahoma"/>
            <family val="2"/>
          </rPr>
          <t>P_Z_3_N_COLONNE_QUANTITE_SPECIFIQUE</t>
        </r>
      </text>
    </comment>
    <comment ref="I1551" authorId="0" shapeId="0" xr:uid="{C84C6772-3154-4056-A16A-F9DC69E8E69E}">
      <text>
        <r>
          <rPr>
            <b/>
            <sz val="9"/>
            <color indexed="81"/>
            <rFont val="Tahoma"/>
            <family val="2"/>
          </rPr>
          <t>P_Z_3_N_COLONNE_COUT_HORAIRE_SPECIFIQUE</t>
        </r>
      </text>
    </comment>
    <comment ref="J1551" authorId="0" shapeId="0" xr:uid="{BB78432F-931E-4EAD-B72A-566CF5C0F5FC}">
      <text>
        <r>
          <rPr>
            <b/>
            <sz val="9"/>
            <color indexed="81"/>
            <rFont val="Tahoma"/>
            <family val="2"/>
          </rPr>
          <t>P_Z_3_N_COLONNE_MT_PRESENTE_SPECIFIQUE</t>
        </r>
      </text>
    </comment>
    <comment ref="K1551" authorId="0" shapeId="0" xr:uid="{6CD40F85-2F62-4738-853A-B0FC19FAA570}">
      <text>
        <r>
          <rPr>
            <b/>
            <sz val="9"/>
            <color indexed="81"/>
            <rFont val="Tahoma"/>
            <family val="2"/>
          </rPr>
          <t>P_Z_3_N_COLONNE_JUSTIFICATIF_SPECIFIQUE</t>
        </r>
      </text>
    </comment>
    <comment ref="L1551" authorId="0" shapeId="0" xr:uid="{B1D701D5-72C2-4DED-91B8-EEA48537777F}">
      <text>
        <r>
          <rPr>
            <b/>
            <sz val="9"/>
            <color indexed="81"/>
            <rFont val="Tahoma"/>
            <family val="2"/>
          </rPr>
          <t>P_Z_3_N_COLONNE_COMMENTAIRE_SPECIFIQUE</t>
        </r>
      </text>
    </comment>
    <comment ref="B1552" authorId="0" shapeId="0" xr:uid="{31D84B8D-3ED9-4FBB-AE63-750A09E4FA0F}">
      <text>
        <r>
          <rPr>
            <b/>
            <sz val="9"/>
            <color indexed="81"/>
            <rFont val="Tahoma"/>
            <family val="2"/>
          </rPr>
          <t>P_Z_3_N_COLONNE_DESCRIPTION_STANDARD</t>
        </r>
      </text>
    </comment>
    <comment ref="C1552" authorId="1" shapeId="0" xr:uid="{814AF498-4341-4D8D-9000-F00F5BD6A9B4}">
      <text>
        <r>
          <rPr>
            <b/>
            <sz val="9"/>
            <color indexed="81"/>
            <rFont val="Tahoma"/>
            <family val="2"/>
          </rPr>
          <t>P_Z_3_N_COLONNE_NOM_INTERVENANT_STANDARD</t>
        </r>
      </text>
    </comment>
    <comment ref="D1552" authorId="1" shapeId="0" xr:uid="{BD86C912-4F68-46FB-B455-02CC8DF9950D}">
      <text>
        <r>
          <rPr>
            <b/>
            <sz val="9"/>
            <color indexed="81"/>
            <rFont val="Tahoma"/>
            <family val="2"/>
          </rPr>
          <t>P_Z_3_N_COLONNE_QUALITE_INTERVENANT_STANDARD</t>
        </r>
        <r>
          <rPr>
            <sz val="9"/>
            <color indexed="81"/>
            <rFont val="Tahoma"/>
            <family val="2"/>
          </rPr>
          <t xml:space="preserve">
</t>
        </r>
      </text>
    </comment>
    <comment ref="E1552" authorId="1" shapeId="0" xr:uid="{B574AE08-D814-492B-AE36-40C62CA910B8}">
      <text>
        <r>
          <rPr>
            <b/>
            <sz val="9"/>
            <color indexed="81"/>
            <rFont val="Tahoma"/>
            <family val="2"/>
          </rPr>
          <t>P_Z_3_N_COLONNE_MODALITE_HORAIRE_STANDARD</t>
        </r>
        <r>
          <rPr>
            <sz val="9"/>
            <color indexed="81"/>
            <rFont val="Tahoma"/>
            <family val="2"/>
          </rPr>
          <t xml:space="preserve">
</t>
        </r>
      </text>
    </comment>
    <comment ref="F1552" authorId="0" shapeId="0" xr:uid="{8337C805-3ECA-43CD-ADD3-93FCA8C75417}">
      <text>
        <r>
          <rPr>
            <b/>
            <sz val="9"/>
            <color indexed="81"/>
            <rFont val="Tahoma"/>
            <family val="2"/>
          </rPr>
          <t>P_Z_3_N_COLONNE_POSTE_STANDARD</t>
        </r>
      </text>
    </comment>
    <comment ref="G1552" authorId="0" shapeId="0" xr:uid="{0C431427-DE2E-4EF3-9A6F-B1B78D1FFD29}">
      <text>
        <r>
          <rPr>
            <b/>
            <sz val="9"/>
            <color indexed="81"/>
            <rFont val="Tahoma"/>
            <family val="2"/>
          </rPr>
          <t>P_Z_3_N_COLONNE_SOUS_OPERATION_STANDARD</t>
        </r>
      </text>
    </comment>
    <comment ref="H1552" authorId="0" shapeId="0" xr:uid="{7D3CFD40-C23D-4CB8-985E-7771BD6B8E62}">
      <text>
        <r>
          <rPr>
            <b/>
            <sz val="9"/>
            <color indexed="81"/>
            <rFont val="Tahoma"/>
            <family val="2"/>
          </rPr>
          <t>P_Z_3_N_COLONNE_QUANTITE_STANDARD</t>
        </r>
      </text>
    </comment>
    <comment ref="I1552" authorId="0" shapeId="0" xr:uid="{0CC634F1-325D-4E5F-9609-5B5953CAB682}">
      <text>
        <r>
          <rPr>
            <b/>
            <sz val="9"/>
            <color indexed="81"/>
            <rFont val="Tahoma"/>
            <family val="2"/>
          </rPr>
          <t>P_Z_3_N_COLONNE_COUT_HORAIRE_STANDARD</t>
        </r>
      </text>
    </comment>
    <comment ref="J1552" authorId="0" shapeId="0" xr:uid="{F773B303-FE2E-4BF9-A465-77F48943C041}">
      <text>
        <r>
          <rPr>
            <b/>
            <sz val="9"/>
            <color indexed="81"/>
            <rFont val="Tahoma"/>
            <family val="2"/>
          </rPr>
          <t>P_Z_3_N_COLONNE_MT_PRESENTE_STANDARD</t>
        </r>
      </text>
    </comment>
    <comment ref="K1552" authorId="0" shapeId="0" xr:uid="{E3856E4F-A1BF-4256-9EAD-A8548B043028}">
      <text>
        <r>
          <rPr>
            <b/>
            <sz val="9"/>
            <color indexed="81"/>
            <rFont val="Tahoma"/>
            <family val="2"/>
          </rPr>
          <t>P_Z_3_N_COLONNE_JUSTIFICATIF_STANDARD</t>
        </r>
      </text>
    </comment>
    <comment ref="L1552" authorId="0" shapeId="0" xr:uid="{0FD48582-B0A0-40F7-8E75-1C39996DFB61}">
      <text>
        <r>
          <rPr>
            <b/>
            <sz val="9"/>
            <color indexed="81"/>
            <rFont val="Tahoma"/>
            <family val="2"/>
          </rPr>
          <t>P_Z_3_N_COLONNE_COMMENTAIRE_STANDARD</t>
        </r>
      </text>
    </comment>
    <comment ref="B1553" authorId="0" shapeId="0" xr:uid="{7436FB23-9CF8-4EBE-8FE1-7C2D5C9C1D39}">
      <text>
        <r>
          <rPr>
            <b/>
            <sz val="9"/>
            <color indexed="81"/>
            <rFont val="Tahoma"/>
            <family val="2"/>
          </rPr>
          <t>P_Z_3_B_COLONNE_DESCRIPTION_INDICATION</t>
        </r>
      </text>
    </comment>
    <comment ref="C1553" authorId="1" shapeId="0" xr:uid="{F3F38117-D790-4F08-9549-88B7D17E9A5B}">
      <text>
        <r>
          <rPr>
            <b/>
            <sz val="9"/>
            <color indexed="81"/>
            <rFont val="Tahoma"/>
            <family val="2"/>
          </rPr>
          <t>P_Z_3_B_COLONNE_NOM_INTERVENANT_INDICATION</t>
        </r>
      </text>
    </comment>
    <comment ref="D1553" authorId="1" shapeId="0" xr:uid="{6A052A20-3CB1-4138-92A3-BABF93418F7D}">
      <text>
        <r>
          <rPr>
            <b/>
            <sz val="9"/>
            <color indexed="81"/>
            <rFont val="Tahoma"/>
            <family val="2"/>
          </rPr>
          <t>P_Z_3_B_COLONNE_QUALITE_INTERVENANT_INDICATION</t>
        </r>
      </text>
    </comment>
    <comment ref="E1553" authorId="1" shapeId="0" xr:uid="{756649F7-C81B-4E9D-B0E6-6B1350D010A2}">
      <text>
        <r>
          <rPr>
            <b/>
            <sz val="9"/>
            <color indexed="81"/>
            <rFont val="Tahoma"/>
            <family val="2"/>
          </rPr>
          <t>P_Z_3_B_COLONNE_MODALITE_HORAIRE_INDICATION</t>
        </r>
      </text>
    </comment>
    <comment ref="F1553" authorId="0" shapeId="0" xr:uid="{6BE4454D-FB55-4A5E-92E6-CDCF7A50DE25}">
      <text>
        <r>
          <rPr>
            <b/>
            <sz val="9"/>
            <color indexed="81"/>
            <rFont val="Tahoma"/>
            <family val="2"/>
          </rPr>
          <t>P_Z_3_B_COLONNE_POSTE_INDICATION</t>
        </r>
      </text>
    </comment>
    <comment ref="G1553" authorId="0" shapeId="0" xr:uid="{4763C464-1D12-435C-A834-20CD870F9494}">
      <text>
        <r>
          <rPr>
            <b/>
            <sz val="9"/>
            <color indexed="81"/>
            <rFont val="Tahoma"/>
            <family val="2"/>
          </rPr>
          <t>P_Z_3_B_COLONNE_SOUS_OPERATION_INDICATION</t>
        </r>
      </text>
    </comment>
    <comment ref="H1553" authorId="0" shapeId="0" xr:uid="{54DB472A-94F7-485D-8B10-0FD51BFE1D2F}">
      <text>
        <r>
          <rPr>
            <b/>
            <sz val="9"/>
            <color indexed="81"/>
            <rFont val="Tahoma"/>
            <family val="2"/>
          </rPr>
          <t>P_Z_3_B_COLONNE_QUANTITE_INDICATION</t>
        </r>
      </text>
    </comment>
    <comment ref="I1553" authorId="0" shapeId="0" xr:uid="{1A36436C-C2A8-457C-9F4A-5C9E9A69024E}">
      <text>
        <r>
          <rPr>
            <b/>
            <sz val="9"/>
            <color indexed="81"/>
            <rFont val="Tahoma"/>
            <family val="2"/>
          </rPr>
          <t>P_Z_3_B_COLONNE_COUT_HORAIRE_INDICATION</t>
        </r>
      </text>
    </comment>
    <comment ref="J1553" authorId="0" shapeId="0" xr:uid="{4E30686D-948A-4189-93B8-6BD36A6C099D}">
      <text>
        <r>
          <rPr>
            <b/>
            <sz val="9"/>
            <color indexed="81"/>
            <rFont val="Tahoma"/>
            <family val="2"/>
          </rPr>
          <t>P_Z_3_B_COLONNE_MT_PRESENTE_INDICATION</t>
        </r>
      </text>
    </comment>
    <comment ref="K1553" authorId="0" shapeId="0" xr:uid="{8286373E-C552-4F75-A306-2F5BA93BFB6A}">
      <text>
        <r>
          <rPr>
            <b/>
            <sz val="9"/>
            <color indexed="81"/>
            <rFont val="Tahoma"/>
            <family val="2"/>
          </rPr>
          <t>P_Z_3_B_COLONNE_JUSTIFICATIF_INDICATION</t>
        </r>
      </text>
    </comment>
    <comment ref="L1553" authorId="0" shapeId="0" xr:uid="{0D6A1B3F-C468-4EE2-936B-1311C807676F}">
      <text>
        <r>
          <rPr>
            <b/>
            <sz val="9"/>
            <color indexed="81"/>
            <rFont val="Tahoma"/>
            <family val="2"/>
          </rPr>
          <t>P_Z_3_B_COLONNE_COMMENTAIRE_INDICATION</t>
        </r>
      </text>
    </comment>
    <comment ref="B1554" authorId="0" shapeId="0" xr:uid="{071D8AD1-78AB-4066-A3ED-499073741A0D}">
      <text>
        <r>
          <rPr>
            <b/>
            <sz val="9"/>
            <color indexed="81"/>
            <rFont val="Tahoma"/>
            <family val="2"/>
          </rPr>
          <t>P_Z_3_N_COLONNE_DESCRIPTION_INDICATION_SPECIFIQUE</t>
        </r>
      </text>
    </comment>
    <comment ref="C1554" authorId="1" shapeId="0" xr:uid="{E20CF7DD-E588-4E33-A62A-404DFBCD8048}">
      <text>
        <r>
          <rPr>
            <b/>
            <sz val="9"/>
            <color indexed="81"/>
            <rFont val="Tahoma"/>
            <family val="2"/>
          </rPr>
          <t>P_Z_3_N_COLONNE_NOM_INTERVENANT_INDICATION_SPECIFIQUE</t>
        </r>
        <r>
          <rPr>
            <sz val="9"/>
            <color indexed="81"/>
            <rFont val="Tahoma"/>
            <family val="2"/>
          </rPr>
          <t xml:space="preserve">
</t>
        </r>
      </text>
    </comment>
    <comment ref="D1554" authorId="1" shapeId="0" xr:uid="{D777A52D-D04D-448F-B45C-3FD3AB50640F}">
      <text>
        <r>
          <rPr>
            <b/>
            <sz val="9"/>
            <color indexed="81"/>
            <rFont val="Tahoma"/>
            <family val="2"/>
          </rPr>
          <t>P_Z_3_N_COLONNE_QUALITE_INTERVENANT_INDICATION_SPECIFIQUE</t>
        </r>
        <r>
          <rPr>
            <sz val="9"/>
            <color indexed="81"/>
            <rFont val="Tahoma"/>
            <family val="2"/>
          </rPr>
          <t xml:space="preserve">
</t>
        </r>
      </text>
    </comment>
    <comment ref="E1554" authorId="1" shapeId="0" xr:uid="{7E4B65C4-8457-4F8D-BCF1-6A9BFFD16ED1}">
      <text>
        <r>
          <rPr>
            <b/>
            <sz val="9"/>
            <color indexed="81"/>
            <rFont val="Tahoma"/>
            <family val="2"/>
          </rPr>
          <t>P_Z_3_N_COLONNE_MODALITE_HORAIRE_INDICATION_SPECIFIQUE</t>
        </r>
        <r>
          <rPr>
            <sz val="9"/>
            <color indexed="81"/>
            <rFont val="Tahoma"/>
            <family val="2"/>
          </rPr>
          <t xml:space="preserve">
</t>
        </r>
      </text>
    </comment>
    <comment ref="F1554" authorId="0" shapeId="0" xr:uid="{E1164486-D9E5-4B28-94A8-BBD11810EDEC}">
      <text>
        <r>
          <rPr>
            <b/>
            <sz val="9"/>
            <color indexed="81"/>
            <rFont val="Tahoma"/>
            <family val="2"/>
          </rPr>
          <t>P_Z_3_N_COLONNE_POSTE_INDICATION_SPECIFIQUE</t>
        </r>
      </text>
    </comment>
    <comment ref="G1554" authorId="0" shapeId="0" xr:uid="{110EF4A5-E5FA-49E8-874D-E56DAC1833A7}">
      <text>
        <r>
          <rPr>
            <b/>
            <sz val="9"/>
            <color indexed="81"/>
            <rFont val="Tahoma"/>
            <family val="2"/>
          </rPr>
          <t>P_Z_3_N_COLONNE_SOUS_OPERATION_INDICATION_SPECIFIQUE</t>
        </r>
      </text>
    </comment>
    <comment ref="H1554" authorId="0" shapeId="0" xr:uid="{67B34084-537B-429A-9698-6EDBE29E8D02}">
      <text>
        <r>
          <rPr>
            <b/>
            <sz val="9"/>
            <color indexed="81"/>
            <rFont val="Tahoma"/>
            <family val="2"/>
          </rPr>
          <t>P_Z_3_N_COLONNE_QUANTITE_INDICATION_SPECIFIQUE</t>
        </r>
      </text>
    </comment>
    <comment ref="I1554" authorId="0" shapeId="0" xr:uid="{CD00C037-51D8-4DAE-B6F3-66B3889CC86F}">
      <text>
        <r>
          <rPr>
            <b/>
            <sz val="9"/>
            <color indexed="81"/>
            <rFont val="Tahoma"/>
            <family val="2"/>
          </rPr>
          <t>P_Z_3_N_COLONNE_COUT_HORAIRE_INDICATION_SPECIFIQUE</t>
        </r>
      </text>
    </comment>
    <comment ref="J1554" authorId="0" shapeId="0" xr:uid="{AA6E2084-F046-4163-8204-00C9146231C7}">
      <text>
        <r>
          <rPr>
            <b/>
            <sz val="9"/>
            <color indexed="81"/>
            <rFont val="Tahoma"/>
            <family val="2"/>
          </rPr>
          <t>P_Z_3_N_COLONNE_MT_PRESENTE_INDICATION_SPECIFIQUE</t>
        </r>
      </text>
    </comment>
    <comment ref="K1554" authorId="0" shapeId="0" xr:uid="{0590E3A4-CED8-4A71-A016-A4E1A3244405}">
      <text>
        <r>
          <rPr>
            <b/>
            <sz val="9"/>
            <color indexed="81"/>
            <rFont val="Tahoma"/>
            <family val="2"/>
          </rPr>
          <t>P_Z_3_N_COLONNE_JUSTIFICATIF_INDICATION_SPECIFIQUE</t>
        </r>
      </text>
    </comment>
    <comment ref="L1554" authorId="0" shapeId="0" xr:uid="{8D528BD9-E84E-489F-A4F1-77AC3AAF5154}">
      <text>
        <r>
          <rPr>
            <b/>
            <sz val="9"/>
            <color indexed="81"/>
            <rFont val="Tahoma"/>
            <family val="2"/>
          </rPr>
          <t>P_Z_3_N_COLONNE_COMMENTAIRE_INDICATION_SPECIFIQUE</t>
        </r>
      </text>
    </comment>
    <comment ref="B1555" authorId="0" shapeId="0" xr:uid="{29B872DF-2A00-4C7F-93C2-A047B1F1BC6D}">
      <text>
        <r>
          <rPr>
            <b/>
            <sz val="9"/>
            <color indexed="81"/>
            <rFont val="Tahoma"/>
            <family val="2"/>
          </rPr>
          <t>P_Z_3_N_COLONNE_DESCRIPTION_INDICATION_STANDARD</t>
        </r>
      </text>
    </comment>
    <comment ref="C1555" authorId="1" shapeId="0" xr:uid="{52A05819-2989-46D0-822B-F90A28ADD6CD}">
      <text>
        <r>
          <rPr>
            <b/>
            <sz val="9"/>
            <color indexed="81"/>
            <rFont val="Tahoma"/>
            <family val="2"/>
          </rPr>
          <t>P_Z_3_N_COLONNE_NOM_INTERVENANT_INDICATION_STANDARD</t>
        </r>
        <r>
          <rPr>
            <sz val="9"/>
            <color indexed="81"/>
            <rFont val="Tahoma"/>
            <family val="2"/>
          </rPr>
          <t xml:space="preserve">
</t>
        </r>
      </text>
    </comment>
    <comment ref="D1555" authorId="1" shapeId="0" xr:uid="{F3DFA067-334C-438C-9540-D45255C36F35}">
      <text>
        <r>
          <rPr>
            <b/>
            <sz val="9"/>
            <color indexed="81"/>
            <rFont val="Tahoma"/>
            <family val="2"/>
          </rPr>
          <t>P_Z_3_N_COLONNE_QUALITE_INTERVENANT_INDICATION_STANDARD</t>
        </r>
        <r>
          <rPr>
            <sz val="9"/>
            <color indexed="81"/>
            <rFont val="Tahoma"/>
            <family val="2"/>
          </rPr>
          <t xml:space="preserve">
</t>
        </r>
      </text>
    </comment>
    <comment ref="E1555" authorId="0" shapeId="0" xr:uid="{2A5217F0-5971-41F0-A373-075A85EA43D9}">
      <text>
        <r>
          <rPr>
            <b/>
            <sz val="9"/>
            <color indexed="81"/>
            <rFont val="Tahoma"/>
            <family val="2"/>
          </rPr>
          <t>P_Z_3_N_COLONNE_POSTE_INDICATION_STANDARD</t>
        </r>
      </text>
    </comment>
    <comment ref="F1555" authorId="0" shapeId="0" xr:uid="{F0FFBEFF-AF55-447C-ABE5-133AB4335E2D}">
      <text>
        <r>
          <rPr>
            <b/>
            <sz val="9"/>
            <color indexed="81"/>
            <rFont val="Tahoma"/>
            <family val="2"/>
          </rPr>
          <t>P_Z_3_N_COLONNE_POSTE_INDICATION_STANDARD</t>
        </r>
      </text>
    </comment>
    <comment ref="G1555" authorId="0" shapeId="0" xr:uid="{083AF0AA-2D19-4FA0-92DF-31F62706BD68}">
      <text>
        <r>
          <rPr>
            <b/>
            <sz val="9"/>
            <color indexed="81"/>
            <rFont val="Tahoma"/>
            <family val="2"/>
          </rPr>
          <t>P_Z_3_N_COLONNE_SOUS_OPERATION_INDICATION_STANDARD</t>
        </r>
      </text>
    </comment>
    <comment ref="H1555" authorId="0" shapeId="0" xr:uid="{5284337D-CC43-4FB4-A214-B19C5A580CA9}">
      <text>
        <r>
          <rPr>
            <b/>
            <sz val="9"/>
            <color indexed="81"/>
            <rFont val="Tahoma"/>
            <family val="2"/>
          </rPr>
          <t>P_Z_3_N_COLONNE_
QUANTITE_INDICATION_STANDARD</t>
        </r>
      </text>
    </comment>
    <comment ref="I1555" authorId="0" shapeId="0" xr:uid="{BFC607C9-066E-4F6B-8B20-CA52735E027C}">
      <text>
        <r>
          <rPr>
            <b/>
            <sz val="9"/>
            <color indexed="81"/>
            <rFont val="Tahoma"/>
            <family val="2"/>
          </rPr>
          <t>P_Z_3_N_COLONNE_VALEUR_BAREME_INDICATION_STANDARD</t>
        </r>
      </text>
    </comment>
    <comment ref="J1555" authorId="0" shapeId="0" xr:uid="{A7BB3520-31AC-4354-85CC-DAC2F10D6A4D}">
      <text>
        <r>
          <rPr>
            <b/>
            <sz val="9"/>
            <color indexed="81"/>
            <rFont val="Tahoma"/>
            <family val="2"/>
          </rPr>
          <t>P_Z_3_N_COLONNE_MT_PRESENTE_INDICATION_STANDARD</t>
        </r>
      </text>
    </comment>
    <comment ref="K1555" authorId="0" shapeId="0" xr:uid="{81BE7341-F42E-4368-908A-DBBAC9755892}">
      <text>
        <r>
          <rPr>
            <b/>
            <sz val="9"/>
            <color indexed="81"/>
            <rFont val="Tahoma"/>
            <family val="2"/>
          </rPr>
          <t>P_Z_3_N_COLONNE_JUSTIFICATIF_INDICATION_STANDARD</t>
        </r>
      </text>
    </comment>
    <comment ref="L1555" authorId="0" shapeId="0" xr:uid="{EC01F0F2-5AD7-46EC-AD9B-21A55DEC37A5}">
      <text>
        <r>
          <rPr>
            <b/>
            <sz val="9"/>
            <color indexed="81"/>
            <rFont val="Tahoma"/>
            <family val="2"/>
          </rPr>
          <t>P_Z_3_N_COLONNE_COMMENTAIRE_INDICATION_STANDARD</t>
        </r>
      </text>
    </comment>
    <comment ref="K1556" authorId="0" shapeId="0" xr:uid="{9D06D6C7-D8F6-48A2-B5F0-73B55836700C}">
      <text>
        <r>
          <rPr>
            <b/>
            <sz val="9"/>
            <color indexed="81"/>
            <rFont val="Tahoma"/>
            <family val="2"/>
          </rPr>
          <t>P_Z_3_B_COLONNE_JUSTIFICATIF_ACTIVE</t>
        </r>
      </text>
    </comment>
    <comment ref="L1556" authorId="0" shapeId="0" xr:uid="{164769F7-3536-4441-991B-0B78FA8001E9}">
      <text>
        <r>
          <rPr>
            <b/>
            <sz val="9"/>
            <color indexed="81"/>
            <rFont val="Tahoma"/>
            <family val="2"/>
          </rPr>
          <t>P_Z_3_B_COLONNE_COMMENTAIRE_ACTIVE</t>
        </r>
      </text>
    </comment>
    <comment ref="K1557" authorId="0" shapeId="0" xr:uid="{EED3D2A1-AA35-46F8-B383-B119C6EF1451}">
      <text>
        <r>
          <rPr>
            <b/>
            <sz val="9"/>
            <color indexed="81"/>
            <rFont val="Tahoma"/>
            <family val="2"/>
          </rPr>
          <t>P_Z_3_B_COLONNE_JUSTIFICATIF_OBLIGATOIRE</t>
        </r>
      </text>
    </comment>
    <comment ref="L1557" authorId="0" shapeId="0" xr:uid="{D564F3D1-8618-4208-84B3-86DF4C46B9E3}">
      <text>
        <r>
          <rPr>
            <b/>
            <sz val="9"/>
            <color indexed="81"/>
            <rFont val="Tahoma"/>
            <family val="2"/>
          </rPr>
          <t>P_Z_3_B_COLONNE_COMMENTAIRE_OBLIGATOIRE</t>
        </r>
      </text>
    </comment>
    <comment ref="E1560" authorId="0" shapeId="0" xr:uid="{4DCF9043-EDCF-4A49-9C0F-E75C6F96760F}">
      <text>
        <r>
          <rPr>
            <b/>
            <sz val="9"/>
            <color indexed="81"/>
            <rFont val="Tahoma"/>
            <family val="2"/>
          </rPr>
          <t>P_Z_3_R_LIBELLES_DESCRIPTIONS</t>
        </r>
      </text>
    </comment>
    <comment ref="J1560" authorId="0" shapeId="0" xr:uid="{7F128942-ECF2-48FE-8A26-93FD314C2F03}">
      <text>
        <r>
          <rPr>
            <b/>
            <sz val="9"/>
            <color indexed="81"/>
            <rFont val="Tahoma"/>
            <family val="2"/>
          </rPr>
          <t>P_Z_3_R_LIBELLES_POSTES</t>
        </r>
      </text>
    </comment>
    <comment ref="O1560" authorId="0" shapeId="0" xr:uid="{88C60D27-A136-4F3D-8468-C739850D3C9C}">
      <text>
        <r>
          <rPr>
            <b/>
            <sz val="9"/>
            <color indexed="81"/>
            <rFont val="Tahoma"/>
            <family val="2"/>
          </rPr>
          <t>P_Z_3_R_LIBELLES_SOUS_OPERATIONS</t>
        </r>
      </text>
    </comment>
    <comment ref="A1562" authorId="0" shapeId="0" xr:uid="{01934ED4-7DA6-4612-8EB7-72FB4BAA268E}">
      <text>
        <r>
          <rPr>
            <b/>
            <sz val="9"/>
            <color indexed="81"/>
            <rFont val="Tahoma"/>
            <family val="2"/>
          </rPr>
          <t>P_Z_3_B_ULD</t>
        </r>
      </text>
    </comment>
    <comment ref="C1562" authorId="0" shapeId="0" xr:uid="{658F3D71-04EC-4213-8FE5-4CB6204682D0}">
      <text>
        <r>
          <rPr>
            <b/>
            <sz val="9"/>
            <color indexed="81"/>
            <rFont val="Tahoma"/>
            <family val="2"/>
          </rPr>
          <t>P_Z_3_B_UFD</t>
        </r>
      </text>
    </comment>
    <comment ref="H1562" authorId="0" shapeId="0" xr:uid="{C5016957-AD6A-4455-9DA7-291F6BD11F5A}">
      <text>
        <r>
          <rPr>
            <b/>
            <sz val="9"/>
            <color indexed="81"/>
            <rFont val="Tahoma"/>
            <family val="2"/>
          </rPr>
          <t>P_Z_3_B_UTILISATION_FILTRE_POSTES</t>
        </r>
      </text>
    </comment>
    <comment ref="M1562" authorId="0" shapeId="0" xr:uid="{16E1DAEB-4C85-4C06-8EEE-9FF1D3AF8592}">
      <text>
        <r>
          <rPr>
            <b/>
            <sz val="9"/>
            <color indexed="81"/>
            <rFont val="Tahoma"/>
            <family val="2"/>
          </rPr>
          <t>P_Z_3_B_UTILISATION_FILTRE_SOUS_OPERATIONS</t>
        </r>
      </text>
    </comment>
    <comment ref="B1585" authorId="1" shapeId="0" xr:uid="{157F911E-3898-42DE-A083-204C782AED45}">
      <text>
        <r>
          <rPr>
            <b/>
            <sz val="9"/>
            <color indexed="81"/>
            <rFont val="Tahoma"/>
            <family val="2"/>
          </rPr>
          <t>P_Z_3_R_LIBELLES_CODES_MODALITE_HORAIRE</t>
        </r>
        <r>
          <rPr>
            <sz val="9"/>
            <color indexed="81"/>
            <rFont val="Tahoma"/>
            <family val="2"/>
          </rPr>
          <t xml:space="preserve">
</t>
        </r>
      </text>
    </comment>
    <comment ref="B1586" authorId="1" shapeId="0" xr:uid="{4BF462F8-F6C5-4E5A-804C-01D34A3ACB14}">
      <text>
        <r>
          <rPr>
            <b/>
            <sz val="9"/>
            <color indexed="81"/>
            <rFont val="Tahoma"/>
            <family val="2"/>
          </rPr>
          <t xml:space="preserve">P_Z_3_R_LIBELLES_CODES_MODALITE_HORAIRE_1
</t>
        </r>
        <r>
          <rPr>
            <sz val="9"/>
            <color indexed="81"/>
            <rFont val="Tahoma"/>
            <family val="2"/>
          </rPr>
          <t xml:space="preserve">
</t>
        </r>
      </text>
    </comment>
    <comment ref="A1596" authorId="0" shapeId="0" xr:uid="{1CCA9AB1-BAFF-480B-9824-B111EFB59C03}">
      <text>
        <r>
          <rPr>
            <b/>
            <sz val="9"/>
            <color indexed="81"/>
            <rFont val="Tahoma"/>
            <family val="2"/>
          </rPr>
          <t>P_Z_3_B_EXEMPLE_UTILISATION</t>
        </r>
      </text>
    </comment>
    <comment ref="D1596" authorId="0" shapeId="0" xr:uid="{99FE477F-0491-4DFD-AC32-5F1F656CBAEB}">
      <text>
        <r>
          <rPr>
            <b/>
            <sz val="9"/>
            <color indexed="81"/>
            <rFont val="Tahoma"/>
            <family val="2"/>
          </rPr>
          <t>P_Z_3_N_EXEMPLE_DESCRIPTION</t>
        </r>
      </text>
    </comment>
    <comment ref="E1596" authorId="1" shapeId="0" xr:uid="{5B30771B-6818-4522-87A9-B303A694218A}">
      <text>
        <r>
          <rPr>
            <b/>
            <sz val="9"/>
            <color indexed="81"/>
            <rFont val="Tahoma"/>
            <family val="2"/>
          </rPr>
          <t>P_Z_3_N_EXEMPLE_NOM_INTERVENANT</t>
        </r>
        <r>
          <rPr>
            <sz val="9"/>
            <color indexed="81"/>
            <rFont val="Tahoma"/>
            <family val="2"/>
          </rPr>
          <t xml:space="preserve">
</t>
        </r>
      </text>
    </comment>
    <comment ref="F1596" authorId="1" shapeId="0" xr:uid="{23503CAF-7BB4-4F59-9297-24E56D641A42}">
      <text>
        <r>
          <rPr>
            <b/>
            <sz val="9"/>
            <color indexed="81"/>
            <rFont val="Tahoma"/>
            <family val="2"/>
          </rPr>
          <t>P_Z_3_N_EXEMPLE_QUALITE_INTERVENANT</t>
        </r>
      </text>
    </comment>
    <comment ref="G1596" authorId="1" shapeId="0" xr:uid="{F5FBF0CD-B9BC-4DB8-AC6B-268511F4EDCA}">
      <text>
        <r>
          <rPr>
            <b/>
            <sz val="9"/>
            <color indexed="81"/>
            <rFont val="Tahoma"/>
            <family val="2"/>
          </rPr>
          <t xml:space="preserve">P_Z_3_R_LIBELLES_CODES_MODALITE_HORAIRE_1
</t>
        </r>
        <r>
          <rPr>
            <sz val="9"/>
            <color indexed="81"/>
            <rFont val="Tahoma"/>
            <family val="2"/>
          </rPr>
          <t xml:space="preserve">
</t>
        </r>
      </text>
    </comment>
    <comment ref="I1596" authorId="0" shapeId="0" xr:uid="{FF06887E-9A8F-46FB-9CC4-C77FB020F047}">
      <text>
        <r>
          <rPr>
            <b/>
            <sz val="9"/>
            <color indexed="81"/>
            <rFont val="Tahoma"/>
            <family val="2"/>
          </rPr>
          <t>P_Z_3_N_EXEMPLE_SOUS_OPERATION</t>
        </r>
      </text>
    </comment>
    <comment ref="J1596" authorId="0" shapeId="0" xr:uid="{FDB0801C-EF39-40BE-84ED-0DDF47BA5B34}">
      <text>
        <r>
          <rPr>
            <b/>
            <sz val="9"/>
            <color indexed="81"/>
            <rFont val="Tahoma"/>
            <family val="2"/>
          </rPr>
          <t>P_Z_3_N_EXEMPLE_QUANTITE</t>
        </r>
      </text>
    </comment>
    <comment ref="K1596" authorId="0" shapeId="0" xr:uid="{F1B135DD-CE4C-4175-AE14-3DB0187A01E2}">
      <text>
        <r>
          <rPr>
            <b/>
            <sz val="9"/>
            <color indexed="81"/>
            <rFont val="Tahoma"/>
            <family val="2"/>
          </rPr>
          <t>P_Z_3_N_EXEMPLE_COUT_HORAIRE</t>
        </r>
      </text>
    </comment>
    <comment ref="L1596" authorId="0" shapeId="0" xr:uid="{DC81EC26-AC31-43B8-9B80-E85A06ABB03B}">
      <text>
        <r>
          <rPr>
            <b/>
            <sz val="9"/>
            <color indexed="81"/>
            <rFont val="Tahoma"/>
            <family val="2"/>
          </rPr>
          <t>P_Z_3_N_EXEMPLE_MT_PRESENTE_HT</t>
        </r>
      </text>
    </comment>
    <comment ref="M1596" authorId="0" shapeId="0" xr:uid="{04A14967-97DC-4CD0-ADE0-7A7B215A5E32}">
      <text>
        <r>
          <rPr>
            <b/>
            <sz val="9"/>
            <color indexed="81"/>
            <rFont val="Tahoma"/>
            <family val="2"/>
          </rPr>
          <t>P_Z_3_N_EXEMPLE_JUSTIFICATIF</t>
        </r>
      </text>
    </comment>
    <comment ref="N1596" authorId="0" shapeId="0" xr:uid="{97FD0002-D486-4329-863A-9255E7432935}">
      <text>
        <r>
          <rPr>
            <b/>
            <sz val="9"/>
            <color indexed="81"/>
            <rFont val="Tahoma"/>
            <family val="2"/>
          </rPr>
          <t>P_Z_3_N_EXEMPLE_COMMENTAIRE</t>
        </r>
      </text>
    </comment>
    <comment ref="B1602" authorId="0" shapeId="0" xr:uid="{F0E74DE5-CD7C-4E88-974F-CD041F4EF521}">
      <text>
        <r>
          <rPr>
            <b/>
            <sz val="9"/>
            <color indexed="81"/>
            <rFont val="Tahoma"/>
            <family val="2"/>
          </rPr>
          <t>P_Z_3_B_COLONNE_MT_MAX_LIBELLE_STANDARD</t>
        </r>
      </text>
    </comment>
    <comment ref="C1602" authorId="0" shapeId="0" xr:uid="{D5DE9EA9-7710-40F6-BA33-90D86B71F14C}">
      <text>
        <r>
          <rPr>
            <b/>
            <sz val="9"/>
            <color indexed="81"/>
            <rFont val="Tahoma"/>
            <family val="2"/>
          </rPr>
          <t>P_Z_3_B_COLONNE_QT_ELIGIBLE_LIBELLE_STANDARD</t>
        </r>
      </text>
    </comment>
    <comment ref="D1602" authorId="0" shapeId="0" xr:uid="{BB2EB25A-F755-4E56-AAE0-9E056F8DB400}">
      <text>
        <r>
          <rPr>
            <b/>
            <sz val="9"/>
            <color indexed="81"/>
            <rFont val="Tahoma"/>
            <family val="2"/>
          </rPr>
          <t>P_Z_3_B_COLONNE_MT_ELIGIBLE_LIBELLE_STANDARD</t>
        </r>
      </text>
    </comment>
    <comment ref="E1602" authorId="0" shapeId="0" xr:uid="{79BEA3C8-F4E5-4A2A-880F-29CFEB3B3CD9}">
      <text>
        <r>
          <rPr>
            <b/>
            <sz val="9"/>
            <color indexed="81"/>
            <rFont val="Tahoma"/>
            <family val="2"/>
          </rPr>
          <t>P_Z_3_B_COLONNE_MOTIFS_INELIGIBILITE_LIBELLE_STANDARD</t>
        </r>
      </text>
    </comment>
    <comment ref="F1602" authorId="0" shapeId="0" xr:uid="{6941DF0A-F085-415E-8AC0-4A085BB424A4}">
      <text>
        <r>
          <rPr>
            <b/>
            <sz val="9"/>
            <color indexed="81"/>
            <rFont val="Tahoma"/>
            <family val="2"/>
          </rPr>
          <t>P_Z_3_B_COLONNE_QT_RAISONNABLE_LIBELLE_STANDARD</t>
        </r>
      </text>
    </comment>
    <comment ref="G1602" authorId="0" shapeId="0" xr:uid="{7079E278-0FF8-4FE0-ACFD-ED9CE9C21D01}">
      <text>
        <r>
          <rPr>
            <b/>
            <sz val="9"/>
            <color indexed="81"/>
            <rFont val="Tahoma"/>
            <family val="2"/>
          </rPr>
          <t>P_Z_3_B_COLONNE_MT_RAISONNABLE_LIBELLE_STANDARD</t>
        </r>
      </text>
    </comment>
    <comment ref="H1602" authorId="0" shapeId="0" xr:uid="{23852E97-3658-498C-B56E-3B1950ABA951}">
      <text>
        <r>
          <rPr>
            <b/>
            <sz val="9"/>
            <color indexed="81"/>
            <rFont val="Tahoma"/>
            <family val="2"/>
          </rPr>
          <t>P_Z_3_B_COLONNE_COMMENTAIRE_SI_LIBELLE_STANDARD</t>
        </r>
      </text>
    </comment>
    <comment ref="B1603" authorId="0" shapeId="0" xr:uid="{7FE9A049-DF2F-40CD-AE07-D8DA69269F08}">
      <text>
        <r>
          <rPr>
            <b/>
            <sz val="9"/>
            <color indexed="81"/>
            <rFont val="Tahoma"/>
            <family val="2"/>
          </rPr>
          <t>P_Z_3_N_COLONNE_MT_MAX_LIBELLE_SPECIFIQUE</t>
        </r>
      </text>
    </comment>
    <comment ref="C1603" authorId="0" shapeId="0" xr:uid="{7C5D4CA4-3009-4D54-A866-478055949B3E}">
      <text>
        <r>
          <rPr>
            <b/>
            <sz val="9"/>
            <color indexed="81"/>
            <rFont val="Tahoma"/>
            <family val="2"/>
          </rPr>
          <t>P_Z_3_N_COLONNE_QT_ELIGIBLE_LIBELLE_SPECIFIQUE</t>
        </r>
      </text>
    </comment>
    <comment ref="D1603" authorId="0" shapeId="0" xr:uid="{22FC4CB1-47CE-4A95-BB79-377EF10961E4}">
      <text>
        <r>
          <rPr>
            <b/>
            <sz val="9"/>
            <color indexed="81"/>
            <rFont val="Tahoma"/>
            <family val="2"/>
          </rPr>
          <t>P_Z_3_N_COLONNE_MT_ELIGIBLE_LIBELLE_SPECIFIQUE</t>
        </r>
      </text>
    </comment>
    <comment ref="E1603" authorId="0" shapeId="0" xr:uid="{61BEB00C-E74B-43FC-9216-7265F774E11B}">
      <text>
        <r>
          <rPr>
            <b/>
            <sz val="9"/>
            <color indexed="81"/>
            <rFont val="Tahoma"/>
            <family val="2"/>
          </rPr>
          <t>P_Z_3_N_COLONNE_MOTIFS_INELIGIBILITE_LIBELLE_SPECIFIQUE</t>
        </r>
      </text>
    </comment>
    <comment ref="F1603" authorId="0" shapeId="0" xr:uid="{431477A8-37A4-498E-A534-E6140559284B}">
      <text>
        <r>
          <rPr>
            <b/>
            <sz val="9"/>
            <color indexed="81"/>
            <rFont val="Tahoma"/>
            <family val="2"/>
          </rPr>
          <t>P_Z_3_N_COLONNE_QT_RAISONNABLE_LIBELLE_SPECIFIQUE</t>
        </r>
      </text>
    </comment>
    <comment ref="G1603" authorId="0" shapeId="0" xr:uid="{89530D55-23EB-431A-8841-361DEA57398D}">
      <text>
        <r>
          <rPr>
            <b/>
            <sz val="9"/>
            <color indexed="81"/>
            <rFont val="Tahoma"/>
            <family val="2"/>
          </rPr>
          <t>P_Z_3_N_COLONNE_MT_RAISONNABLE_LIBELLE_SPECIFIQUE</t>
        </r>
      </text>
    </comment>
    <comment ref="H1603" authorId="0" shapeId="0" xr:uid="{B2F5BF97-6E7B-4F23-9D00-13F8088E953B}">
      <text>
        <r>
          <rPr>
            <b/>
            <sz val="9"/>
            <color indexed="81"/>
            <rFont val="Tahoma"/>
            <family val="2"/>
          </rPr>
          <t>P_Z_3_N_COLONNE_COMMENTAIRE_SI_LIBELLE_SPECIFIQUE</t>
        </r>
      </text>
    </comment>
    <comment ref="B1604" authorId="0" shapeId="0" xr:uid="{DE6035A1-2378-41A7-8118-814B3CEF098F}">
      <text>
        <r>
          <rPr>
            <b/>
            <sz val="9"/>
            <color indexed="81"/>
            <rFont val="Tahoma"/>
            <family val="2"/>
          </rPr>
          <t>P_Z_3_N_COLONNE_MT_MAX_LIBELLE_DEFAUT</t>
        </r>
      </text>
    </comment>
    <comment ref="C1604" authorId="0" shapeId="0" xr:uid="{8459F124-844A-4EA2-BCFD-DFA3414A7A32}">
      <text>
        <r>
          <rPr>
            <b/>
            <sz val="9"/>
            <color indexed="81"/>
            <rFont val="Tahoma"/>
            <family val="2"/>
          </rPr>
          <t>P_Z_3_N_COLONNE_QT_ELIGIBLE_LIBELLE_DEFAUT</t>
        </r>
      </text>
    </comment>
    <comment ref="D1604" authorId="0" shapeId="0" xr:uid="{FF15E297-C6CF-481C-AA32-15A4C157AB72}">
      <text>
        <r>
          <rPr>
            <b/>
            <sz val="9"/>
            <color indexed="81"/>
            <rFont val="Tahoma"/>
            <family val="2"/>
          </rPr>
          <t>P_Z_3_N_COLONNE_MT_ELIGIBLE_LIBELLE_DEFAUT</t>
        </r>
      </text>
    </comment>
    <comment ref="E1604" authorId="0" shapeId="0" xr:uid="{A51E059B-8B56-41CF-8789-33EF02B2A183}">
      <text>
        <r>
          <rPr>
            <b/>
            <sz val="9"/>
            <color indexed="81"/>
            <rFont val="Tahoma"/>
            <family val="2"/>
          </rPr>
          <t>P_Z_3_N_COLONNE_MOTIFS_INELIGIBILITE_LIBELLE_DEFAUT</t>
        </r>
      </text>
    </comment>
    <comment ref="F1604" authorId="0" shapeId="0" xr:uid="{22101CB6-3C3C-4C88-B391-935FFC8A7B97}">
      <text>
        <r>
          <rPr>
            <b/>
            <sz val="9"/>
            <color indexed="81"/>
            <rFont val="Tahoma"/>
            <family val="2"/>
          </rPr>
          <t>P_Z_3_N_COLONNE_QT_RAISONNABLE_LIBELLE_DEFAUT</t>
        </r>
      </text>
    </comment>
    <comment ref="G1604" authorId="0" shapeId="0" xr:uid="{256821CC-1643-4261-9724-330E083B8C7C}">
      <text>
        <r>
          <rPr>
            <b/>
            <sz val="9"/>
            <color indexed="81"/>
            <rFont val="Tahoma"/>
            <family val="2"/>
          </rPr>
          <t>P_Z_3_N_COLONNE_MT_RAISONNABLE_LIBELLE_DEFAUT</t>
        </r>
      </text>
    </comment>
    <comment ref="H1604" authorId="0" shapeId="0" xr:uid="{CE7D7C03-039B-4260-B006-6B4933E88BAE}">
      <text>
        <r>
          <rPr>
            <b/>
            <sz val="9"/>
            <color indexed="81"/>
            <rFont val="Tahoma"/>
            <family val="2"/>
          </rPr>
          <t>P_Z_3_N_COLONNE_COMMENTAIRE_SI_LIBELLE_DEFAUT</t>
        </r>
      </text>
    </comment>
    <comment ref="B1605" authorId="0" shapeId="0" xr:uid="{029DB82C-60B0-4691-95C7-551B59A74150}">
      <text>
        <r>
          <rPr>
            <b/>
            <sz val="9"/>
            <color indexed="81"/>
            <rFont val="Tahoma"/>
            <family val="2"/>
          </rPr>
          <t>P_Z_3_B_COLONNE_MT_MAX_ACTIVE</t>
        </r>
      </text>
    </comment>
    <comment ref="B1836" authorId="0" shapeId="0" xr:uid="{4443965B-A1F4-4A90-8A12-89997FCED77A}">
      <text>
        <r>
          <rPr>
            <b/>
            <sz val="9"/>
            <color indexed="81"/>
            <rFont val="Tahoma"/>
            <family val="2"/>
          </rPr>
          <t>P_Z_4_B_INTITULE_DEPENSES_REMUNERATION_STANDARD</t>
        </r>
      </text>
    </comment>
    <comment ref="B1837" authorId="0" shapeId="0" xr:uid="{00465501-791E-44F0-A9CB-45C49D991BA1}">
      <text>
        <r>
          <rPr>
            <b/>
            <sz val="9"/>
            <color indexed="81"/>
            <rFont val="Tahoma"/>
            <family val="2"/>
          </rPr>
          <t>P_Z_4_N_INTITULE_DEPENSES_REMUNERATION_STANDARD</t>
        </r>
      </text>
    </comment>
    <comment ref="B1838" authorId="0" shapeId="0" xr:uid="{2D0B97DB-EEBD-4FE6-B37A-2C047C314ED9}">
      <text>
        <r>
          <rPr>
            <b/>
            <sz val="9"/>
            <color indexed="81"/>
            <rFont val="Tahoma"/>
            <family val="2"/>
          </rPr>
          <t>P_Z_4_N_INTITULE_DEPENSES_REMUNERATION_DEFAUT</t>
        </r>
      </text>
    </comment>
    <comment ref="A1843" authorId="0" shapeId="0" xr:uid="{889AB9C7-CBAA-4903-BADF-6BBCFF21F2D4}">
      <text>
        <r>
          <rPr>
            <b/>
            <sz val="9"/>
            <color indexed="81"/>
            <rFont val="Tahoma"/>
            <family val="2"/>
          </rPr>
          <t>P_Z_4_N_CONSIGNE_DEPENSES_REMUNERATION</t>
        </r>
      </text>
    </comment>
    <comment ref="A1844" authorId="0" shapeId="0" xr:uid="{F33162A8-30E4-43CF-8267-3039C1BAFB9A}">
      <text>
        <r>
          <rPr>
            <b/>
            <sz val="9"/>
            <color indexed="81"/>
            <rFont val="Tahoma"/>
            <family val="2"/>
          </rPr>
          <t>P_Z_4_N_CONSIGNE_DEPENSES_REMUNERATION_I</t>
        </r>
      </text>
    </comment>
    <comment ref="B1850" authorId="0" shapeId="0" xr:uid="{2783F04C-95C1-4FA6-B510-4BB97F159B85}">
      <text>
        <r>
          <rPr>
            <b/>
            <sz val="9"/>
            <color indexed="81"/>
            <rFont val="Tahoma"/>
            <family val="2"/>
          </rPr>
          <t>P_Z_4_B_COLONNE_DESCRIPTION</t>
        </r>
      </text>
    </comment>
    <comment ref="C1850" authorId="0" shapeId="0" xr:uid="{F3A125F2-EFA4-4A37-83B7-7F590420FFAC}">
      <text>
        <r>
          <rPr>
            <b/>
            <sz val="9"/>
            <color indexed="81"/>
            <rFont val="Tahoma"/>
            <family val="2"/>
          </rPr>
          <t>P_Z_4_B_COLONNE_INTERVENANT</t>
        </r>
      </text>
    </comment>
    <comment ref="D1850" authorId="0" shapeId="0" xr:uid="{C7A8F1C7-9087-4412-AF95-49C7654DB495}">
      <text>
        <r>
          <rPr>
            <b/>
            <sz val="9"/>
            <color indexed="81"/>
            <rFont val="Tahoma"/>
            <family val="2"/>
          </rPr>
          <t>P_Z_4_B_COLONNE_QUALIFICATION</t>
        </r>
      </text>
    </comment>
    <comment ref="E1850" authorId="0" shapeId="0" xr:uid="{687E3CB2-D843-4EB7-8BA1-DD852E4F155F}">
      <text>
        <r>
          <rPr>
            <b/>
            <sz val="9"/>
            <color indexed="81"/>
            <rFont val="Tahoma"/>
            <family val="2"/>
          </rPr>
          <t>P_Z_4_B_COLONNE_POSTE</t>
        </r>
      </text>
    </comment>
    <comment ref="F1850" authorId="0" shapeId="0" xr:uid="{348D4ACA-AC46-4F15-A234-6EE8779F23CF}">
      <text>
        <r>
          <rPr>
            <b/>
            <sz val="9"/>
            <color indexed="81"/>
            <rFont val="Tahoma"/>
            <family val="2"/>
          </rPr>
          <t>P_Z_4_B_COLONNE_SOUS_OPERATION</t>
        </r>
      </text>
    </comment>
    <comment ref="G1850" authorId="0" shapeId="0" xr:uid="{E442A2C2-5582-4D8D-A1BF-7EB4CF4ED2F3}">
      <text>
        <r>
          <rPr>
            <b/>
            <sz val="9"/>
            <color indexed="81"/>
            <rFont val="Tahoma"/>
            <family val="2"/>
          </rPr>
          <t>P_Z_4_B_COLONNE_COUT</t>
        </r>
      </text>
    </comment>
    <comment ref="H1850" authorId="0" shapeId="0" xr:uid="{0D8E3527-95D7-451B-87AD-F2C5F5B42726}">
      <text>
        <r>
          <rPr>
            <b/>
            <sz val="9"/>
            <color indexed="81"/>
            <rFont val="Tahoma"/>
            <family val="2"/>
          </rPr>
          <t>P_Z_4_B_COLONNE_TEMPS_PERIODE</t>
        </r>
      </text>
    </comment>
    <comment ref="I1850" authorId="0" shapeId="0" xr:uid="{D74C94C0-8579-439E-AE12-173D8CFF2755}">
      <text>
        <r>
          <rPr>
            <b/>
            <sz val="9"/>
            <color indexed="81"/>
            <rFont val="Tahoma"/>
            <family val="2"/>
          </rPr>
          <t>P_Z_4_B_COLONNE_TEMPS_OPERATION</t>
        </r>
      </text>
    </comment>
    <comment ref="J1850" authorId="0" shapeId="0" xr:uid="{E442AAA9-DCD2-42A5-B144-A7917562B4DA}">
      <text>
        <r>
          <rPr>
            <b/>
            <sz val="9"/>
            <color indexed="81"/>
            <rFont val="Tahoma"/>
            <family val="2"/>
          </rPr>
          <t>P_Z_4_B_COLONNE_UNITE</t>
        </r>
      </text>
    </comment>
    <comment ref="K1850" authorId="0" shapeId="0" xr:uid="{3F7C45B5-6A9C-4E2C-88FF-F70C02EA752A}">
      <text>
        <r>
          <rPr>
            <b/>
            <sz val="9"/>
            <color indexed="81"/>
            <rFont val="Tahoma"/>
            <family val="2"/>
          </rPr>
          <t>P_Z_4_B_COLONNE_MT_PRESENTE</t>
        </r>
      </text>
    </comment>
    <comment ref="L1850" authorId="0" shapeId="0" xr:uid="{BA079DB0-C529-4BC1-97B3-D79036F36300}">
      <text>
        <r>
          <rPr>
            <b/>
            <sz val="9"/>
            <color indexed="81"/>
            <rFont val="Tahoma"/>
            <family val="2"/>
          </rPr>
          <t>P_Z_4_B_COLONNE_JUSTIFICATIF</t>
        </r>
      </text>
    </comment>
    <comment ref="M1850" authorId="0" shapeId="0" xr:uid="{D78BA202-A114-42FE-BDBE-B35FD3BC33B3}">
      <text>
        <r>
          <rPr>
            <b/>
            <sz val="9"/>
            <color indexed="81"/>
            <rFont val="Tahoma"/>
            <family val="2"/>
          </rPr>
          <t>P_Z_4_B_COLONNE_COMMENTAIRE</t>
        </r>
        <r>
          <rPr>
            <sz val="9"/>
            <color indexed="81"/>
            <rFont val="Tahoma"/>
            <family val="2"/>
          </rPr>
          <t xml:space="preserve">
</t>
        </r>
      </text>
    </comment>
    <comment ref="B1851" authorId="0" shapeId="0" xr:uid="{6DED753E-883D-4255-8C5E-21E1965C1D35}">
      <text>
        <r>
          <rPr>
            <b/>
            <sz val="9"/>
            <color indexed="81"/>
            <rFont val="Tahoma"/>
            <family val="2"/>
          </rPr>
          <t>P_Z_4_N_COLONNE_DESCRIPTION_SPECIFIQUE</t>
        </r>
      </text>
    </comment>
    <comment ref="C1851" authorId="0" shapeId="0" xr:uid="{76D4A77E-7507-4390-AAFD-32D85F69F736}">
      <text>
        <r>
          <rPr>
            <b/>
            <sz val="9"/>
            <color indexed="81"/>
            <rFont val="Tahoma"/>
            <family val="2"/>
          </rPr>
          <t>P_Z_4_N_COLONNE_INTERVENANT_SPECIFIQUE</t>
        </r>
      </text>
    </comment>
    <comment ref="D1851" authorId="0" shapeId="0" xr:uid="{3C92AE38-A726-44C1-B6AD-7AC1271C45F1}">
      <text>
        <r>
          <rPr>
            <b/>
            <sz val="9"/>
            <color indexed="81"/>
            <rFont val="Tahoma"/>
            <family val="2"/>
          </rPr>
          <t>P_Z_4_N_COLONNE_QUALIFICATION_SPECIFIQUE</t>
        </r>
      </text>
    </comment>
    <comment ref="E1851" authorId="0" shapeId="0" xr:uid="{37E43DB6-116E-494F-8B82-46024E3C2933}">
      <text>
        <r>
          <rPr>
            <b/>
            <sz val="9"/>
            <color indexed="81"/>
            <rFont val="Tahoma"/>
            <family val="2"/>
          </rPr>
          <t>P_Z_4_N_COLONNE_POSTE_SPECIFIQUE</t>
        </r>
      </text>
    </comment>
    <comment ref="F1851" authorId="0" shapeId="0" xr:uid="{8D1D8BDC-84C4-451F-BDA9-F198C7EFF32F}">
      <text>
        <r>
          <rPr>
            <b/>
            <sz val="9"/>
            <color indexed="81"/>
            <rFont val="Tahoma"/>
            <family val="2"/>
          </rPr>
          <t>P_Z_4_N_COLONNE_SOUS_OPERATION_SPECIFIQUE</t>
        </r>
      </text>
    </comment>
    <comment ref="G1851" authorId="0" shapeId="0" xr:uid="{02ACDA57-4379-4197-B45F-9F76C3783DD6}">
      <text>
        <r>
          <rPr>
            <b/>
            <sz val="9"/>
            <color indexed="81"/>
            <rFont val="Tahoma"/>
            <family val="2"/>
          </rPr>
          <t>P_Z_4_N_COLONNE_COUT_SPECIFIQUE</t>
        </r>
      </text>
    </comment>
    <comment ref="H1851" authorId="0" shapeId="0" xr:uid="{D7D37D5E-B992-455A-87B5-B8DC38234D32}">
      <text>
        <r>
          <rPr>
            <b/>
            <sz val="9"/>
            <color indexed="81"/>
            <rFont val="Tahoma"/>
            <family val="2"/>
          </rPr>
          <t>P_Z_4_N_COLONNE_TEMPS_PERIODE_SPECIFIQUE</t>
        </r>
      </text>
    </comment>
    <comment ref="I1851" authorId="0" shapeId="0" xr:uid="{9FE5ABFF-E35F-4C90-9AD5-A67BBAB26D1A}">
      <text>
        <r>
          <rPr>
            <b/>
            <sz val="9"/>
            <color indexed="81"/>
            <rFont val="Tahoma"/>
            <family val="2"/>
          </rPr>
          <t>P_Z_4_N_COLONNE_TEMPS_OPERATION_SPECIFIQUE</t>
        </r>
      </text>
    </comment>
    <comment ref="J1851" authorId="0" shapeId="0" xr:uid="{A87C1554-1D66-4910-82B4-AD1EEB1CE4EE}">
      <text>
        <r>
          <rPr>
            <b/>
            <sz val="9"/>
            <color indexed="81"/>
            <rFont val="Tahoma"/>
            <family val="2"/>
          </rPr>
          <t>P_Z_4_N_COLONNE_UNITE_SPECIFIQUE</t>
        </r>
      </text>
    </comment>
    <comment ref="K1851" authorId="0" shapeId="0" xr:uid="{CD8F85BF-512B-44D2-8359-5CB1E07261D2}">
      <text>
        <r>
          <rPr>
            <b/>
            <sz val="9"/>
            <color indexed="81"/>
            <rFont val="Tahoma"/>
            <family val="2"/>
          </rPr>
          <t>P_Z_4_N_COLONNE_MT_PRESENTE_SPECIFIQUE</t>
        </r>
      </text>
    </comment>
    <comment ref="L1851" authorId="0" shapeId="0" xr:uid="{CE9BE93F-C101-4301-9161-6175856F3F27}">
      <text>
        <r>
          <rPr>
            <b/>
            <sz val="9"/>
            <color indexed="81"/>
            <rFont val="Tahoma"/>
            <family val="2"/>
          </rPr>
          <t>P_Z_4_N_COLONNE_JUSTIFICATIF_SPECIFIQUE</t>
        </r>
      </text>
    </comment>
    <comment ref="M1851" authorId="0" shapeId="0" xr:uid="{821BA09E-B6EF-4A5B-8EDC-4C6A5D74169F}">
      <text>
        <r>
          <rPr>
            <b/>
            <sz val="9"/>
            <color indexed="81"/>
            <rFont val="Tahoma"/>
            <family val="2"/>
          </rPr>
          <t>P_Z_4_N_COLONNE_COMMENTAIRE_SPECIFIQUE</t>
        </r>
      </text>
    </comment>
    <comment ref="B1852" authorId="0" shapeId="0" xr:uid="{4210BDD6-FDB6-4059-AB69-7E09C4F6D280}">
      <text>
        <r>
          <rPr>
            <b/>
            <sz val="9"/>
            <color indexed="81"/>
            <rFont val="Tahoma"/>
            <family val="2"/>
          </rPr>
          <t>P_Z_4_N_COLONNE_DESCRIPTION_STANDARD</t>
        </r>
      </text>
    </comment>
    <comment ref="C1852" authorId="0" shapeId="0" xr:uid="{93413AE6-E1F5-4FEB-84E3-1D45158D7DA6}">
      <text>
        <r>
          <rPr>
            <b/>
            <sz val="9"/>
            <color indexed="81"/>
            <rFont val="Tahoma"/>
            <family val="2"/>
          </rPr>
          <t>P_Z_4_N_COLONNE_INTERVENANT_STANDARD</t>
        </r>
      </text>
    </comment>
    <comment ref="D1852" authorId="0" shapeId="0" xr:uid="{8DB3271E-D4E9-44ED-A959-CBE7084CF337}">
      <text>
        <r>
          <rPr>
            <b/>
            <sz val="9"/>
            <color indexed="81"/>
            <rFont val="Tahoma"/>
            <family val="2"/>
          </rPr>
          <t>P_Z_4_N_COLONNE_QUALIFICATION_STANDARD</t>
        </r>
      </text>
    </comment>
    <comment ref="E1852" authorId="0" shapeId="0" xr:uid="{FCEDE68A-53B6-4EDD-9B76-8E3EEC4EE162}">
      <text>
        <r>
          <rPr>
            <b/>
            <sz val="9"/>
            <color indexed="81"/>
            <rFont val="Tahoma"/>
            <family val="2"/>
          </rPr>
          <t>P_Z_4_N_COLONNE_POSTE_STANDARD</t>
        </r>
      </text>
    </comment>
    <comment ref="F1852" authorId="0" shapeId="0" xr:uid="{1CC73603-31FC-4CAF-A8E6-E98DD940A69B}">
      <text>
        <r>
          <rPr>
            <b/>
            <sz val="9"/>
            <color indexed="81"/>
            <rFont val="Tahoma"/>
            <family val="2"/>
          </rPr>
          <t>P_Z_4_N_COLONNE_SOUS_OPERATION_STANDARD</t>
        </r>
      </text>
    </comment>
    <comment ref="G1852" authorId="0" shapeId="0" xr:uid="{F113B972-48C6-4DDF-BAC0-761E735FCDDE}">
      <text>
        <r>
          <rPr>
            <b/>
            <sz val="9"/>
            <color indexed="81"/>
            <rFont val="Tahoma"/>
            <family val="2"/>
          </rPr>
          <t>P_Z_4_N_COLONNE_COUT_STANDARD</t>
        </r>
      </text>
    </comment>
    <comment ref="H1852" authorId="0" shapeId="0" xr:uid="{C4790F5F-7560-4175-AEBE-E8407F7AECFC}">
      <text>
        <r>
          <rPr>
            <b/>
            <sz val="9"/>
            <color indexed="81"/>
            <rFont val="Tahoma"/>
            <family val="2"/>
          </rPr>
          <t>P_Z_4_N_COLONNE_TEMPS_PERIODE_STANDARD</t>
        </r>
      </text>
    </comment>
    <comment ref="I1852" authorId="0" shapeId="0" xr:uid="{3A0249A2-13A8-4BCD-B116-D30D9108C68C}">
      <text>
        <r>
          <rPr>
            <b/>
            <sz val="9"/>
            <color indexed="81"/>
            <rFont val="Tahoma"/>
            <family val="2"/>
          </rPr>
          <t>P_Z_4_N_COLONNE_TEMPS_OPERATION_STANDARD</t>
        </r>
      </text>
    </comment>
    <comment ref="J1852" authorId="0" shapeId="0" xr:uid="{BBE2E952-064B-4805-BEBA-132308101A9C}">
      <text>
        <r>
          <rPr>
            <b/>
            <sz val="9"/>
            <color indexed="81"/>
            <rFont val="Tahoma"/>
            <family val="2"/>
          </rPr>
          <t>P_Z_4_N_COLONNE_UNITE_STANDARD</t>
        </r>
      </text>
    </comment>
    <comment ref="K1852" authorId="0" shapeId="0" xr:uid="{C1A7C00D-5859-49C0-96BF-F1AD1EC24E8E}">
      <text>
        <r>
          <rPr>
            <b/>
            <sz val="9"/>
            <color indexed="81"/>
            <rFont val="Tahoma"/>
            <family val="2"/>
          </rPr>
          <t>P_Z_4_N_COLONNE_MT_PRESENTE_STANDARD</t>
        </r>
      </text>
    </comment>
    <comment ref="L1852" authorId="0" shapeId="0" xr:uid="{6B4C36DE-B29A-41DD-B33D-BB7FD28B844A}">
      <text>
        <r>
          <rPr>
            <b/>
            <sz val="9"/>
            <color indexed="81"/>
            <rFont val="Tahoma"/>
            <family val="2"/>
          </rPr>
          <t>P_Z_4_N_COLONNE_JUSTIFICATIF_STANDARD</t>
        </r>
      </text>
    </comment>
    <comment ref="M1852" authorId="0" shapeId="0" xr:uid="{CC20F84E-F033-49BB-BCDD-AB8B240341AB}">
      <text>
        <r>
          <rPr>
            <b/>
            <sz val="9"/>
            <color indexed="81"/>
            <rFont val="Tahoma"/>
            <family val="2"/>
          </rPr>
          <t>P_Z_4_N_COLONNE_COMMENTAIRE_STANDARD</t>
        </r>
      </text>
    </comment>
    <comment ref="B1853" authorId="0" shapeId="0" xr:uid="{72C43965-F308-4B68-AC0C-47CBD8F323FD}">
      <text>
        <r>
          <rPr>
            <b/>
            <sz val="9"/>
            <color indexed="81"/>
            <rFont val="Tahoma"/>
            <family val="2"/>
          </rPr>
          <t>P_Z_4_B_COLONNE_DESCRIPTION_INDICATION</t>
        </r>
      </text>
    </comment>
    <comment ref="C1853" authorId="0" shapeId="0" xr:uid="{31A4BE50-B0E7-4D3F-8D3A-78CA71F2C408}">
      <text>
        <r>
          <rPr>
            <b/>
            <sz val="9"/>
            <color indexed="81"/>
            <rFont val="Tahoma"/>
            <family val="2"/>
          </rPr>
          <t>P_Z_4_B_COLONNE_INTERVENANT_INDICATION</t>
        </r>
      </text>
    </comment>
    <comment ref="D1853" authorId="0" shapeId="0" xr:uid="{E48CBFC4-F733-4B20-96AE-014558D20826}">
      <text>
        <r>
          <rPr>
            <b/>
            <sz val="9"/>
            <color indexed="81"/>
            <rFont val="Tahoma"/>
            <family val="2"/>
          </rPr>
          <t>P_Z_4_B_COLONNE_QUALIFICATION_INDICATION</t>
        </r>
      </text>
    </comment>
    <comment ref="E1853" authorId="0" shapeId="0" xr:uid="{68143924-8CA9-4E56-87E3-807FB4295B12}">
      <text>
        <r>
          <rPr>
            <b/>
            <sz val="9"/>
            <color indexed="81"/>
            <rFont val="Tahoma"/>
            <family val="2"/>
          </rPr>
          <t>P_Z_4_B_COLONNE_POSTE_INDICATION</t>
        </r>
      </text>
    </comment>
    <comment ref="F1853" authorId="0" shapeId="0" xr:uid="{37C83347-B166-42A3-8AF3-B204C58B463E}">
      <text>
        <r>
          <rPr>
            <b/>
            <sz val="9"/>
            <color indexed="81"/>
            <rFont val="Tahoma"/>
            <family val="2"/>
          </rPr>
          <t>P_Z_4_B_COLONNE_SOUS_OPERATION_INDICATION</t>
        </r>
      </text>
    </comment>
    <comment ref="G1853" authorId="0" shapeId="0" xr:uid="{182EFAD8-5090-4477-B304-3A7BBBD05C44}">
      <text>
        <r>
          <rPr>
            <b/>
            <sz val="9"/>
            <color indexed="81"/>
            <rFont val="Tahoma"/>
            <family val="2"/>
          </rPr>
          <t>P_Z_4_B_COLONNE_COUT_INDICATION</t>
        </r>
      </text>
    </comment>
    <comment ref="H1853" authorId="0" shapeId="0" xr:uid="{61B50825-CC05-414A-B5A9-603AD1B3ED5F}">
      <text>
        <r>
          <rPr>
            <b/>
            <sz val="9"/>
            <color indexed="81"/>
            <rFont val="Tahoma"/>
            <family val="2"/>
          </rPr>
          <t>P_Z_4_B_COLONNE_TEMPS_PERIODE</t>
        </r>
      </text>
    </comment>
    <comment ref="I1853" authorId="0" shapeId="0" xr:uid="{FC6EC97A-518C-4C4A-AE67-5B4AE5F28488}">
      <text>
        <r>
          <rPr>
            <b/>
            <sz val="9"/>
            <color indexed="81"/>
            <rFont val="Tahoma"/>
            <family val="2"/>
          </rPr>
          <t>P_Z_4_B_COLONNE_TEMPS_OPERATION_INDICATION</t>
        </r>
      </text>
    </comment>
    <comment ref="J1853" authorId="0" shapeId="0" xr:uid="{50F968D0-25B5-4435-902C-840953E832C9}">
      <text>
        <r>
          <rPr>
            <b/>
            <sz val="9"/>
            <color indexed="81"/>
            <rFont val="Tahoma"/>
            <family val="2"/>
          </rPr>
          <t>P_Z_4_B_COLONNE_UNITE_INDICATION</t>
        </r>
      </text>
    </comment>
    <comment ref="K1853" authorId="0" shapeId="0" xr:uid="{693BD5BC-6EEB-4134-95BC-BF0C33DB061F}">
      <text>
        <r>
          <rPr>
            <b/>
            <sz val="9"/>
            <color indexed="81"/>
            <rFont val="Tahoma"/>
            <family val="2"/>
          </rPr>
          <t>P_Z_4_B_COLONNE_MT_PRESENTE_INDICATION</t>
        </r>
      </text>
    </comment>
    <comment ref="L1853" authorId="0" shapeId="0" xr:uid="{05A26660-318F-46CE-996A-40913A6BD206}">
      <text>
        <r>
          <rPr>
            <b/>
            <sz val="9"/>
            <color indexed="81"/>
            <rFont val="Tahoma"/>
            <family val="2"/>
          </rPr>
          <t>P_Z_4_B_COLONNE_JUSTIFICATIF_INDICATION</t>
        </r>
      </text>
    </comment>
    <comment ref="M1853" authorId="0" shapeId="0" xr:uid="{03BCB808-1F5C-4C23-9125-927F3BD1A561}">
      <text>
        <r>
          <rPr>
            <b/>
            <sz val="9"/>
            <color indexed="81"/>
            <rFont val="Tahoma"/>
            <family val="2"/>
          </rPr>
          <t>P_Z_4_B_COLONNE_COMMENTAIRE_INDICATION</t>
        </r>
      </text>
    </comment>
    <comment ref="B1854" authorId="0" shapeId="0" xr:uid="{95492E61-4971-41F5-A0D6-356A8747F128}">
      <text>
        <r>
          <rPr>
            <b/>
            <sz val="9"/>
            <color indexed="81"/>
            <rFont val="Tahoma"/>
            <family val="2"/>
          </rPr>
          <t>P_Z_4_N_COLONNE_DESCRIPTION_INDICATION_SPECIFIQUE</t>
        </r>
      </text>
    </comment>
    <comment ref="C1854" authorId="0" shapeId="0" xr:uid="{B1942234-29CC-473C-835B-93800997D994}">
      <text>
        <r>
          <rPr>
            <b/>
            <sz val="9"/>
            <color indexed="81"/>
            <rFont val="Tahoma"/>
            <family val="2"/>
          </rPr>
          <t>P_Z_4_N_COLONNE_INTERVENANT_INDICATION_SPECIFIQUE</t>
        </r>
      </text>
    </comment>
    <comment ref="D1854" authorId="0" shapeId="0" xr:uid="{B5FCACC0-DFD8-4B8B-BFFD-1940113B96D5}">
      <text>
        <r>
          <rPr>
            <b/>
            <sz val="9"/>
            <color indexed="81"/>
            <rFont val="Tahoma"/>
            <family val="2"/>
          </rPr>
          <t>P_Z_4_N_COLONNE_QUALIFICATION_INDICATION_SPECIFIQUE</t>
        </r>
      </text>
    </comment>
    <comment ref="E1854" authorId="0" shapeId="0" xr:uid="{55502E90-AE42-48D3-B904-97C9C3C0130E}">
      <text>
        <r>
          <rPr>
            <b/>
            <sz val="9"/>
            <color indexed="81"/>
            <rFont val="Tahoma"/>
            <family val="2"/>
          </rPr>
          <t>P_Z_4_N_COLONNE_POSTE_INDICATION_SPECIFIQUE</t>
        </r>
      </text>
    </comment>
    <comment ref="F1854" authorId="0" shapeId="0" xr:uid="{60D22D3C-404A-4E23-8414-C4B010ECCEBF}">
      <text>
        <r>
          <rPr>
            <b/>
            <sz val="9"/>
            <color indexed="81"/>
            <rFont val="Tahoma"/>
            <family val="2"/>
          </rPr>
          <t>P_Z_4_N_COLONNE_SOUS_OPERATION_INDICATION_SPECIFIQUE</t>
        </r>
      </text>
    </comment>
    <comment ref="G1854" authorId="0" shapeId="0" xr:uid="{BC075FEF-4930-41F8-95DF-EE88046BA6F3}">
      <text>
        <r>
          <rPr>
            <b/>
            <sz val="9"/>
            <color indexed="81"/>
            <rFont val="Tahoma"/>
            <family val="2"/>
          </rPr>
          <t>P_Z_4_N_COLONNE_COUT_INDICATION_SPECIFIQUE</t>
        </r>
      </text>
    </comment>
    <comment ref="H1854" authorId="0" shapeId="0" xr:uid="{8093BD1D-B013-4251-8C22-4C81EBA9ECF9}">
      <text>
        <r>
          <rPr>
            <b/>
            <sz val="9"/>
            <color indexed="81"/>
            <rFont val="Tahoma"/>
            <family val="2"/>
          </rPr>
          <t>P_Z_4_N_COLONNE_TEMPS_PERIODE_INDICATION_SPECIFIQUE</t>
        </r>
      </text>
    </comment>
    <comment ref="I1854" authorId="0" shapeId="0" xr:uid="{E7713881-9146-4A94-B57F-E6A37FFB2992}">
      <text>
        <r>
          <rPr>
            <b/>
            <sz val="9"/>
            <color indexed="81"/>
            <rFont val="Tahoma"/>
            <family val="2"/>
          </rPr>
          <t>P_Z_4_N_COLONNE_TEMPS_OPERATION_INDICATION_SPECIFIQUE</t>
        </r>
      </text>
    </comment>
    <comment ref="J1854" authorId="0" shapeId="0" xr:uid="{F1EC5E72-873D-4E11-BAA8-25E5B355CD76}">
      <text>
        <r>
          <rPr>
            <b/>
            <sz val="9"/>
            <color indexed="81"/>
            <rFont val="Tahoma"/>
            <family val="2"/>
          </rPr>
          <t>P_Z_4_N_COLONNE_UNITE_INDICATION_SPECIFIQUE</t>
        </r>
      </text>
    </comment>
    <comment ref="K1854" authorId="0" shapeId="0" xr:uid="{6AF56C97-24A5-495D-AA43-7E83FE3D1E9F}">
      <text>
        <r>
          <rPr>
            <b/>
            <sz val="9"/>
            <color indexed="81"/>
            <rFont val="Tahoma"/>
            <family val="2"/>
          </rPr>
          <t>P_Z_4_N_COLONNE_MT_PRESENTE_INDICATION_SPECIFIQUE</t>
        </r>
      </text>
    </comment>
    <comment ref="L1854" authorId="0" shapeId="0" xr:uid="{2E76001B-D98E-4323-B2A7-86182BCEE3B1}">
      <text>
        <r>
          <rPr>
            <b/>
            <sz val="9"/>
            <color indexed="81"/>
            <rFont val="Tahoma"/>
            <family val="2"/>
          </rPr>
          <t>P_Z_4_N_COLONNE_JUSTIFICATIF_INDICATION_SPECIFIQUE</t>
        </r>
      </text>
    </comment>
    <comment ref="M1854" authorId="0" shapeId="0" xr:uid="{B31D0DCE-ABF8-400E-8E6C-66502ADE4B82}">
      <text>
        <r>
          <rPr>
            <b/>
            <sz val="9"/>
            <color indexed="81"/>
            <rFont val="Tahoma"/>
            <family val="2"/>
          </rPr>
          <t>P_Z_4_N_COLONNE_COMMENTAIRE_INDICATION_SPECIFIQUE</t>
        </r>
      </text>
    </comment>
    <comment ref="B1855" authorId="0" shapeId="0" xr:uid="{9C70AF98-A973-4621-936A-E79E930E7128}">
      <text>
        <r>
          <rPr>
            <b/>
            <sz val="9"/>
            <color indexed="81"/>
            <rFont val="Tahoma"/>
            <family val="2"/>
          </rPr>
          <t>P_Z_4_N_COLONNE_DESCRIPTION_INDICATION_STANDARD</t>
        </r>
      </text>
    </comment>
    <comment ref="C1855" authorId="0" shapeId="0" xr:uid="{81FF042A-9904-489A-8553-48E9D332AE1C}">
      <text>
        <r>
          <rPr>
            <b/>
            <sz val="9"/>
            <color indexed="81"/>
            <rFont val="Tahoma"/>
            <family val="2"/>
          </rPr>
          <t>P_Z_4_N_COLONNE_INTERVENANT_INDICATION_STANDARD</t>
        </r>
      </text>
    </comment>
    <comment ref="D1855" authorId="0" shapeId="0" xr:uid="{92B9E604-CA7D-46BD-86EB-5BE72366B16C}">
      <text>
        <r>
          <rPr>
            <b/>
            <sz val="9"/>
            <color indexed="81"/>
            <rFont val="Tahoma"/>
            <family val="2"/>
          </rPr>
          <t>P_Z_4_N_COLONNE_QUALIFICATION_INDICATION_STANDARD</t>
        </r>
      </text>
    </comment>
    <comment ref="E1855" authorId="0" shapeId="0" xr:uid="{4A199EA5-0F38-41C9-997E-DF20A76E689C}">
      <text>
        <r>
          <rPr>
            <b/>
            <sz val="9"/>
            <color indexed="81"/>
            <rFont val="Tahoma"/>
            <family val="2"/>
          </rPr>
          <t>P_Z_4_N_COLONNE_POSTE_INDICATION_STANDARD</t>
        </r>
      </text>
    </comment>
    <comment ref="F1855" authorId="0" shapeId="0" xr:uid="{6743A1D1-2F80-4B8D-B534-096D0D0B461E}">
      <text>
        <r>
          <rPr>
            <b/>
            <sz val="9"/>
            <color indexed="81"/>
            <rFont val="Tahoma"/>
            <family val="2"/>
          </rPr>
          <t>P_Z_4_N_COLONNE_SOUS_OPERATION_INDICATION_STANDARD</t>
        </r>
      </text>
    </comment>
    <comment ref="G1855" authorId="0" shapeId="0" xr:uid="{92BD46EF-C4D5-45DE-A52B-92585B0E77E0}">
      <text>
        <r>
          <rPr>
            <b/>
            <sz val="9"/>
            <color indexed="81"/>
            <rFont val="Tahoma"/>
            <family val="2"/>
          </rPr>
          <t>P_Z_4_N_COLONNE_COUT_INDICATION_STANDARD</t>
        </r>
      </text>
    </comment>
    <comment ref="H1855" authorId="0" shapeId="0" xr:uid="{338ABADE-1219-4714-B490-2DB6B3E4A66B}">
      <text>
        <r>
          <rPr>
            <b/>
            <sz val="9"/>
            <color indexed="81"/>
            <rFont val="Tahoma"/>
            <family val="2"/>
          </rPr>
          <t>P_Z_4_N_COLONNE_TEMPS_PERIODE_INDICATION_STANDARD</t>
        </r>
      </text>
    </comment>
    <comment ref="I1855" authorId="0" shapeId="0" xr:uid="{307D678C-93CD-4B6B-819B-8211446D7886}">
      <text>
        <r>
          <rPr>
            <b/>
            <sz val="9"/>
            <color indexed="81"/>
            <rFont val="Tahoma"/>
            <family val="2"/>
          </rPr>
          <t>P_Z_4_N_COLONNE_TEMPS_OPERATION_INDICATION_STANDARD</t>
        </r>
      </text>
    </comment>
    <comment ref="J1855" authorId="0" shapeId="0" xr:uid="{D09C190F-AF2E-43F8-8D2B-53FF208D158D}">
      <text>
        <r>
          <rPr>
            <b/>
            <sz val="9"/>
            <color indexed="81"/>
            <rFont val="Tahoma"/>
            <family val="2"/>
          </rPr>
          <t>P_Z_4_N_COLONNE_UNITE_INDICATION_STANDARD</t>
        </r>
      </text>
    </comment>
    <comment ref="K1855" authorId="0" shapeId="0" xr:uid="{A7C9F0DE-C32E-440E-98DA-75935E26BC0C}">
      <text>
        <r>
          <rPr>
            <b/>
            <sz val="9"/>
            <color indexed="81"/>
            <rFont val="Tahoma"/>
            <family val="2"/>
          </rPr>
          <t>P_Z_4_N_COLONNE_MT_PRESENTE_INDICATION_STANDARD</t>
        </r>
      </text>
    </comment>
    <comment ref="L1855" authorId="0" shapeId="0" xr:uid="{88AF490B-7C81-47A7-90EB-766E850DF59B}">
      <text>
        <r>
          <rPr>
            <b/>
            <sz val="9"/>
            <color indexed="81"/>
            <rFont val="Tahoma"/>
            <family val="2"/>
          </rPr>
          <t>P_Z_4_N_COLONNE_JUSTIFICATIF_INDICATION_STANDARD</t>
        </r>
      </text>
    </comment>
    <comment ref="M1855" authorId="0" shapeId="0" xr:uid="{A53A3F0A-0674-49E2-BA76-F0B4363E88EB}">
      <text>
        <r>
          <rPr>
            <b/>
            <sz val="9"/>
            <color indexed="81"/>
            <rFont val="Tahoma"/>
            <family val="2"/>
          </rPr>
          <t>P_Z_4_N_COLONNE_COMMENTAIRE_INDICATION_STANDARD</t>
        </r>
      </text>
    </comment>
    <comment ref="D1856" authorId="0" shapeId="0" xr:uid="{F4C1CF2B-F232-4D4A-9415-F330C735092B}">
      <text>
        <r>
          <rPr>
            <b/>
            <sz val="9"/>
            <color indexed="81"/>
            <rFont val="Tahoma"/>
            <family val="2"/>
          </rPr>
          <t>P_Z_4_B_COLONNE_QUALIFICATION_ACTIVE</t>
        </r>
      </text>
    </comment>
    <comment ref="L1856" authorId="0" shapeId="0" xr:uid="{6D56A223-9992-48C3-A548-5424BD050F18}">
      <text>
        <r>
          <rPr>
            <b/>
            <sz val="9"/>
            <color indexed="81"/>
            <rFont val="Tahoma"/>
            <family val="2"/>
          </rPr>
          <t>P_Z_4_B_COLONNE_JUSTIFICATIF_ACTIVE</t>
        </r>
      </text>
    </comment>
    <comment ref="M1856" authorId="0" shapeId="0" xr:uid="{475F6F57-D7D8-466D-857B-CF620D89F0F7}">
      <text>
        <r>
          <rPr>
            <b/>
            <sz val="9"/>
            <color indexed="81"/>
            <rFont val="Tahoma"/>
            <family val="2"/>
          </rPr>
          <t>P_Z_4_B_COLONNE_COMMENTAIRE_ACTIVE</t>
        </r>
      </text>
    </comment>
    <comment ref="D1857" authorId="0" shapeId="0" xr:uid="{2AB4B686-BCFF-4FAE-AB33-1CD46C56C62D}">
      <text>
        <r>
          <rPr>
            <b/>
            <sz val="9"/>
            <color indexed="81"/>
            <rFont val="Tahoma"/>
            <family val="2"/>
          </rPr>
          <t>P_Z_4_B_COLONNE_QUALIFICATION_OBLIGATOIRE</t>
        </r>
      </text>
    </comment>
    <comment ref="L1857" authorId="0" shapeId="0" xr:uid="{F60B7B75-0773-493E-8FC7-EF47A4A5A7C6}">
      <text>
        <r>
          <rPr>
            <b/>
            <sz val="9"/>
            <color indexed="81"/>
            <rFont val="Tahoma"/>
            <family val="2"/>
          </rPr>
          <t>P_Z_4_B_COLONNE_JUSTIFICATIF_OBLIGATOIRE</t>
        </r>
      </text>
    </comment>
    <comment ref="M1857" authorId="0" shapeId="0" xr:uid="{69C49F96-5C00-4591-A9A7-4973BDC961DC}">
      <text>
        <r>
          <rPr>
            <b/>
            <sz val="9"/>
            <color indexed="81"/>
            <rFont val="Tahoma"/>
            <family val="2"/>
          </rPr>
          <t>P_Z_4_B_COLONNE_COMMENTAIRE_OBLIGATOIRE</t>
        </r>
      </text>
    </comment>
    <comment ref="E1860" authorId="0" shapeId="0" xr:uid="{CF051EA6-0612-4794-A6AF-D60062DB3499}">
      <text>
        <r>
          <rPr>
            <b/>
            <sz val="9"/>
            <color indexed="81"/>
            <rFont val="Tahoma"/>
            <family val="2"/>
          </rPr>
          <t>P_Z_4_R_LIBELLES_DESCRIPTIONS</t>
        </r>
      </text>
    </comment>
    <comment ref="J1860" authorId="0" shapeId="0" xr:uid="{2A6BD43E-7B4D-4D77-B91E-9192CA06DF03}">
      <text>
        <r>
          <rPr>
            <b/>
            <sz val="9"/>
            <color indexed="81"/>
            <rFont val="Tahoma"/>
            <family val="2"/>
          </rPr>
          <t>P_Z_4_R_LIBELLES_POSTES</t>
        </r>
      </text>
    </comment>
    <comment ref="O1860" authorId="0" shapeId="0" xr:uid="{A1A77CDD-ADFD-49A6-B33F-7734F290D13E}">
      <text>
        <r>
          <rPr>
            <b/>
            <sz val="9"/>
            <color indexed="81"/>
            <rFont val="Tahoma"/>
            <family val="2"/>
          </rPr>
          <t>P_Z_4_B_UTILISATION_FILTRE_SOUS_OPERATIONS</t>
        </r>
      </text>
    </comment>
    <comment ref="T1860" authorId="0" shapeId="0" xr:uid="{9D858FAE-919F-4531-82CA-A967F34067A8}">
      <text>
        <r>
          <rPr>
            <b/>
            <sz val="9"/>
            <color indexed="81"/>
            <rFont val="Tahoma"/>
            <family val="2"/>
          </rPr>
          <t>P_Z_4_R_LIBELLES_UNITES</t>
        </r>
      </text>
    </comment>
    <comment ref="A1862" authorId="0" shapeId="0" xr:uid="{24ACF4C7-EB7D-46AC-9841-6E48C63F56A2}">
      <text>
        <r>
          <rPr>
            <b/>
            <sz val="9"/>
            <color indexed="81"/>
            <rFont val="Tahoma"/>
            <family val="2"/>
          </rPr>
          <t>P_Z_4_B_ULD</t>
        </r>
      </text>
    </comment>
    <comment ref="C1862" authorId="0" shapeId="0" xr:uid="{9662AE3D-BBF5-48A6-918C-203A7C23E9B8}">
      <text>
        <r>
          <rPr>
            <b/>
            <sz val="9"/>
            <color indexed="81"/>
            <rFont val="Tahoma"/>
            <family val="2"/>
          </rPr>
          <t>P_Z_4_B_UFD</t>
        </r>
      </text>
    </comment>
    <comment ref="H1862" authorId="0" shapeId="0" xr:uid="{93C884C4-6A25-4658-A7A2-171FD747B41A}">
      <text>
        <r>
          <rPr>
            <b/>
            <sz val="9"/>
            <color indexed="81"/>
            <rFont val="Tahoma"/>
            <family val="2"/>
          </rPr>
          <t>P_Z_4_B_UTILISATION_FILTRE_POSTES</t>
        </r>
      </text>
    </comment>
    <comment ref="M1862" authorId="0" shapeId="0" xr:uid="{C9B5A440-0333-4C74-8F3B-36DB831E44B4}">
      <text>
        <r>
          <rPr>
            <b/>
            <sz val="9"/>
            <color indexed="81"/>
            <rFont val="Tahoma"/>
            <family val="2"/>
          </rPr>
          <t>P_Z_4_B_UTILISATION_FILTRE_SOUS_OPERATIONS</t>
        </r>
      </text>
    </comment>
    <comment ref="R1862" authorId="0" shapeId="0" xr:uid="{0BE6ECE7-B720-4282-A2D5-C2049EC9CE03}">
      <text>
        <r>
          <rPr>
            <b/>
            <sz val="9"/>
            <color indexed="81"/>
            <rFont val="Tahoma"/>
            <family val="2"/>
          </rPr>
          <t>P_Z_4_B_UTILISATION_FILTRE_UNITES</t>
        </r>
      </text>
    </comment>
    <comment ref="A1887" authorId="0" shapeId="0" xr:uid="{D15D82D7-F32C-4642-BACE-EFDFC5096B67}">
      <text>
        <r>
          <rPr>
            <b/>
            <sz val="9"/>
            <color indexed="81"/>
            <rFont val="Tahoma"/>
            <family val="2"/>
          </rPr>
          <t>P_Z_4_B_EXEMPLE_UTILISATION</t>
        </r>
      </text>
    </comment>
    <comment ref="D1887" authorId="0" shapeId="0" xr:uid="{E644E29B-FF7B-4F85-9021-6CA8F129C4CD}">
      <text>
        <r>
          <rPr>
            <b/>
            <sz val="9"/>
            <color indexed="81"/>
            <rFont val="Tahoma"/>
            <family val="2"/>
          </rPr>
          <t>P_Z_4_N_EXEMPLE_DESCRIPTION</t>
        </r>
      </text>
    </comment>
    <comment ref="E1887" authorId="0" shapeId="0" xr:uid="{3563AEB5-2F78-4582-AD3D-7348837EE369}">
      <text>
        <r>
          <rPr>
            <b/>
            <sz val="9"/>
            <color indexed="81"/>
            <rFont val="Tahoma"/>
            <family val="2"/>
          </rPr>
          <t>P_Z_4_N_EXEMPLE_INTERVENANT</t>
        </r>
      </text>
    </comment>
    <comment ref="F1887" authorId="0" shapeId="0" xr:uid="{A133BDBB-FDDB-418B-999E-2075984BEC54}">
      <text>
        <r>
          <rPr>
            <b/>
            <sz val="9"/>
            <color indexed="81"/>
            <rFont val="Tahoma"/>
            <family val="2"/>
          </rPr>
          <t>P_Z_4_N_EXEMPLE_QUALIFICATION</t>
        </r>
      </text>
    </comment>
    <comment ref="G1887" authorId="0" shapeId="0" xr:uid="{918AD782-63F1-4732-88A7-D892A7F334F2}">
      <text>
        <r>
          <rPr>
            <b/>
            <sz val="9"/>
            <color indexed="81"/>
            <rFont val="Tahoma"/>
            <family val="2"/>
          </rPr>
          <t>P_Z_4_N_EXEMPLE_POSTE</t>
        </r>
      </text>
    </comment>
    <comment ref="H1887" authorId="0" shapeId="0" xr:uid="{8790A996-7698-4D05-A183-012CF7E0497A}">
      <text>
        <r>
          <rPr>
            <b/>
            <sz val="9"/>
            <color indexed="81"/>
            <rFont val="Tahoma"/>
            <family val="2"/>
          </rPr>
          <t>P_Z_4_N_EXEMPLE_SOUS_OPERATION</t>
        </r>
      </text>
    </comment>
    <comment ref="I1887" authorId="0" shapeId="0" xr:uid="{1563B460-A944-4C95-8977-CB7BFF6ADD56}">
      <text>
        <r>
          <rPr>
            <b/>
            <sz val="9"/>
            <color indexed="81"/>
            <rFont val="Tahoma"/>
            <family val="2"/>
          </rPr>
          <t>P_Z_4_N_EXEMPLE_COUT</t>
        </r>
      </text>
    </comment>
    <comment ref="J1887" authorId="0" shapeId="0" xr:uid="{7767B2EF-076D-4C73-BC10-FA52A49381C4}">
      <text>
        <r>
          <rPr>
            <b/>
            <sz val="9"/>
            <color indexed="81"/>
            <rFont val="Tahoma"/>
            <family val="2"/>
          </rPr>
          <t>P_Z_4_N_EXEMPLE_TEMPS_PERIODE</t>
        </r>
      </text>
    </comment>
    <comment ref="K1887" authorId="0" shapeId="0" xr:uid="{4AE209A7-ED40-4E9A-BCE6-DD398156FBA7}">
      <text>
        <r>
          <rPr>
            <b/>
            <sz val="9"/>
            <color indexed="81"/>
            <rFont val="Tahoma"/>
            <family val="2"/>
          </rPr>
          <t>P_Z_4_N_EXEMPLE_TEMPS_OPERATION</t>
        </r>
      </text>
    </comment>
    <comment ref="L1887" authorId="0" shapeId="0" xr:uid="{E233CE08-6760-4839-94DF-7AE4794CCFFE}">
      <text>
        <r>
          <rPr>
            <b/>
            <sz val="9"/>
            <color indexed="81"/>
            <rFont val="Tahoma"/>
            <family val="2"/>
          </rPr>
          <t>P_Z_4_N_EXEMPLE_UNITE</t>
        </r>
      </text>
    </comment>
    <comment ref="M1887" authorId="0" shapeId="0" xr:uid="{E5C5147A-3CE8-40C3-ACFD-2E999605A7B2}">
      <text>
        <r>
          <rPr>
            <b/>
            <sz val="9"/>
            <color indexed="81"/>
            <rFont val="Tahoma"/>
            <family val="2"/>
          </rPr>
          <t>P_Z_4_N_EXEMPLE_MT_PRESENTE</t>
        </r>
      </text>
    </comment>
    <comment ref="N1887" authorId="0" shapeId="0" xr:uid="{882974B3-0028-4A7E-AA3B-555C298FEAA2}">
      <text>
        <r>
          <rPr>
            <b/>
            <sz val="9"/>
            <color indexed="81"/>
            <rFont val="Tahoma"/>
            <family val="2"/>
          </rPr>
          <t>P_Z_4_N_EXEMPLE_JUSTIFICATIF</t>
        </r>
      </text>
    </comment>
    <comment ref="O1887" authorId="0" shapeId="0" xr:uid="{51070004-D102-4D9E-9160-9795EC78A87C}">
      <text>
        <r>
          <rPr>
            <b/>
            <sz val="9"/>
            <color indexed="81"/>
            <rFont val="Tahoma"/>
            <family val="2"/>
          </rPr>
          <t>P_Z_4_N_EXEMPLE_COMMENTAIRE</t>
        </r>
      </text>
    </comment>
    <comment ref="B1893" authorId="0" shapeId="0" xr:uid="{E21709F3-3329-4AF2-98E3-7EFD2686BD31}">
      <text>
        <r>
          <rPr>
            <b/>
            <sz val="9"/>
            <color indexed="81"/>
            <rFont val="Tahoma"/>
            <family val="2"/>
          </rPr>
          <t>P_Z_4_B_COLONNE_MT_MAX_LIBELLE_STANDARD</t>
        </r>
      </text>
    </comment>
    <comment ref="C1893" authorId="0" shapeId="0" xr:uid="{AE05D142-2529-434F-B606-E0E80A7EF3DC}">
      <text>
        <r>
          <rPr>
            <b/>
            <sz val="9"/>
            <color indexed="81"/>
            <rFont val="Tahoma"/>
            <family val="2"/>
          </rPr>
          <t>P_Z_4_B_COLONNE_COUT_ELIGIBLE_LIBELLE_STANDARD</t>
        </r>
      </text>
    </comment>
    <comment ref="D1893" authorId="0" shapeId="0" xr:uid="{D2C9C66F-E013-4230-B1BE-8936E6614CBA}">
      <text>
        <r>
          <rPr>
            <b/>
            <sz val="9"/>
            <color indexed="81"/>
            <rFont val="Tahoma"/>
            <family val="2"/>
          </rPr>
          <t>P_Z_4_B_COLONNE_TEMPS_PERIODE_ELIGIBLE_LIBELLE_STANDARD</t>
        </r>
      </text>
    </comment>
    <comment ref="E1893" authorId="0" shapeId="0" xr:uid="{78AE84FD-E805-4022-801D-D63C83934DB3}">
      <text>
        <r>
          <rPr>
            <b/>
            <sz val="9"/>
            <color indexed="81"/>
            <rFont val="Tahoma"/>
            <family val="2"/>
          </rPr>
          <t>P_Z_4_B_COLONNE_TEMPS_OPERATION_ELIGIBLE_LIBELLE_STANDARD</t>
        </r>
      </text>
    </comment>
    <comment ref="F1893" authorId="0" shapeId="0" xr:uid="{7786360A-B3DE-4D4E-A383-3CF07C20CA33}">
      <text>
        <r>
          <rPr>
            <b/>
            <sz val="9"/>
            <color indexed="81"/>
            <rFont val="Tahoma"/>
            <family val="2"/>
          </rPr>
          <t>P_Z_4_B_COLONNE_UNITE_ELIGIBLE_LIBELLE_STANDARD</t>
        </r>
      </text>
    </comment>
    <comment ref="G1893" authorId="0" shapeId="0" xr:uid="{0C3E3618-AFC3-47B6-A22A-CB73275104CE}">
      <text>
        <r>
          <rPr>
            <b/>
            <sz val="9"/>
            <color indexed="81"/>
            <rFont val="Tahoma"/>
            <family val="2"/>
          </rPr>
          <t>P_Z_4_B_COLONNE_MT_ELIGIBLE_LIBELLE_STANDARD</t>
        </r>
      </text>
    </comment>
    <comment ref="H1893" authorId="0" shapeId="0" xr:uid="{AAF7B50C-8034-4E4F-9A72-4207559DD905}">
      <text>
        <r>
          <rPr>
            <b/>
            <sz val="9"/>
            <color indexed="81"/>
            <rFont val="Tahoma"/>
            <family val="2"/>
          </rPr>
          <t>P_Z_4_B_COLONNE_MOTIFS_INELIGIBILITE_LIBELLE_STANDARD</t>
        </r>
      </text>
    </comment>
    <comment ref="I1893" authorId="0" shapeId="0" xr:uid="{7B0E2898-3722-4206-AF67-D43B0D196CDA}">
      <text>
        <r>
          <rPr>
            <b/>
            <sz val="9"/>
            <color indexed="81"/>
            <rFont val="Tahoma"/>
            <family val="2"/>
          </rPr>
          <t>P_Z_4_B_COLONNE_COUT_RAISONNABLE_LIBELLE_STANDARD</t>
        </r>
      </text>
    </comment>
    <comment ref="J1893" authorId="0" shapeId="0" xr:uid="{0A7A523C-1469-41A2-A10E-8FCDD57CBC1A}">
      <text>
        <r>
          <rPr>
            <b/>
            <sz val="9"/>
            <color indexed="81"/>
            <rFont val="Tahoma"/>
            <family val="2"/>
          </rPr>
          <t>P_Z_4_B_COLONNE_TEMPS_PERIODE_RAISONNABLE_LIBELLE_STANDARD</t>
        </r>
      </text>
    </comment>
    <comment ref="K1893" authorId="0" shapeId="0" xr:uid="{BB9572F8-2030-4B1F-B3DA-D696996F1D41}">
      <text>
        <r>
          <rPr>
            <b/>
            <sz val="9"/>
            <color indexed="81"/>
            <rFont val="Tahoma"/>
            <family val="2"/>
          </rPr>
          <t>P_Z_4_B_COLONNE_TEMPS_OPERATION_RAISONNABLE_LIBELLE_STANDARD</t>
        </r>
      </text>
    </comment>
    <comment ref="L1893" authorId="0" shapeId="0" xr:uid="{E2F0CAF7-51DE-4663-AF3D-5A3B90C8A37E}">
      <text>
        <r>
          <rPr>
            <b/>
            <sz val="9"/>
            <color indexed="81"/>
            <rFont val="Tahoma"/>
            <family val="2"/>
          </rPr>
          <t>P_Z_4_B_COLONNE_MT_RAISONNABLE_LIBELLE_STANDARD</t>
        </r>
      </text>
    </comment>
    <comment ref="M1893" authorId="0" shapeId="0" xr:uid="{6EE30B11-D593-43C9-B4B3-8D4C279F07B5}">
      <text>
        <r>
          <rPr>
            <b/>
            <sz val="9"/>
            <color indexed="81"/>
            <rFont val="Tahoma"/>
            <family val="2"/>
          </rPr>
          <t>P_Z_4_B_COLONNE_COMMENTAIRE_SI_LIBELLE_STANDARD</t>
        </r>
      </text>
    </comment>
    <comment ref="B1894" authorId="0" shapeId="0" xr:uid="{552EE53D-A21E-45F9-B58F-EE543E4F1010}">
      <text>
        <r>
          <rPr>
            <b/>
            <sz val="9"/>
            <color indexed="81"/>
            <rFont val="Tahoma"/>
            <family val="2"/>
          </rPr>
          <t>P_Z_4_N_COLONNE_MT_MAX_LIBELLE_SPECIFIQUE</t>
        </r>
      </text>
    </comment>
    <comment ref="C1894" authorId="0" shapeId="0" xr:uid="{C286BAED-C6E3-4811-8061-BC1026C6BBF9}">
      <text>
        <r>
          <rPr>
            <b/>
            <sz val="9"/>
            <color indexed="81"/>
            <rFont val="Tahoma"/>
            <family val="2"/>
          </rPr>
          <t>P_Z_4_N_COLONNE_COUT_ELIGIBLE_LIBELLE_SPECIFIQUE</t>
        </r>
      </text>
    </comment>
    <comment ref="D1894" authorId="0" shapeId="0" xr:uid="{954EDDF6-2427-4630-B1B7-CCA70118F1FA}">
      <text>
        <r>
          <rPr>
            <b/>
            <sz val="9"/>
            <color indexed="81"/>
            <rFont val="Tahoma"/>
            <family val="2"/>
          </rPr>
          <t>P_Z_4_N_COLONNE_TEMPS_PERIODE_ELIGIBLE_LIBELLE_SPECIFIQUE</t>
        </r>
      </text>
    </comment>
    <comment ref="E1894" authorId="0" shapeId="0" xr:uid="{8CA20E41-E478-4470-9DBB-E7BC906F852A}">
      <text>
        <r>
          <rPr>
            <b/>
            <sz val="9"/>
            <color indexed="81"/>
            <rFont val="Tahoma"/>
            <family val="2"/>
          </rPr>
          <t>P_Z_4_N_COLONNE_TEMPS_OPERATION_ELIGIBLE_LIBELLE_SPECIFIQUE</t>
        </r>
      </text>
    </comment>
    <comment ref="F1894" authorId="0" shapeId="0" xr:uid="{8512E506-8350-4074-8854-2E6D88DDEF8D}">
      <text>
        <r>
          <rPr>
            <b/>
            <sz val="9"/>
            <color indexed="81"/>
            <rFont val="Tahoma"/>
            <family val="2"/>
          </rPr>
          <t>P_Z_4_N_COLONNE_UNITE_ELIGIBLE_LIBELLE_SPECIFIQUE</t>
        </r>
      </text>
    </comment>
    <comment ref="G1894" authorId="0" shapeId="0" xr:uid="{7D994602-FD38-4AEB-A854-4F8B52727CC2}">
      <text>
        <r>
          <rPr>
            <b/>
            <sz val="9"/>
            <color indexed="81"/>
            <rFont val="Tahoma"/>
            <family val="2"/>
          </rPr>
          <t>P_Z_4_N_COLONNE_MT_ELIGIBLE_LIBELLE_SPECIFIQUE</t>
        </r>
      </text>
    </comment>
    <comment ref="H1894" authorId="0" shapeId="0" xr:uid="{27F9190D-7928-431F-B952-E4FDFE015BBA}">
      <text>
        <r>
          <rPr>
            <b/>
            <sz val="9"/>
            <color indexed="81"/>
            <rFont val="Tahoma"/>
            <family val="2"/>
          </rPr>
          <t>P_Z_4_N_COLONNE_MOTIFS_INELIGIBILITE_LIBELLE_SPECIFIQUE</t>
        </r>
      </text>
    </comment>
    <comment ref="I1894" authorId="0" shapeId="0" xr:uid="{9DFEC172-94C0-4720-92FE-7CC280942966}">
      <text>
        <r>
          <rPr>
            <b/>
            <sz val="9"/>
            <color indexed="81"/>
            <rFont val="Tahoma"/>
            <family val="2"/>
          </rPr>
          <t>P_Z_4_N_COLONNE_COUT_RAISONNABLE_LIBELLE_SPECIFIQUE</t>
        </r>
      </text>
    </comment>
    <comment ref="J1894" authorId="0" shapeId="0" xr:uid="{A53A0A22-456F-47DA-B681-022DD97075C2}">
      <text>
        <r>
          <rPr>
            <b/>
            <sz val="9"/>
            <color indexed="81"/>
            <rFont val="Tahoma"/>
            <family val="2"/>
          </rPr>
          <t>P_Z_4_N_COLONNE_TEMPS_PERIODE_RAISONNABLE_LIBELLE_SPECIFIQUE</t>
        </r>
      </text>
    </comment>
    <comment ref="K1894" authorId="0" shapeId="0" xr:uid="{E248D55A-5379-48CF-BFAA-2915916A1FC6}">
      <text>
        <r>
          <rPr>
            <b/>
            <sz val="9"/>
            <color indexed="81"/>
            <rFont val="Tahoma"/>
            <family val="2"/>
          </rPr>
          <t>P_Z_4_N_COLONNE_TEMPS_OPERATION_RAISONNABLE_LIBELLE_SPECIFIQUE</t>
        </r>
      </text>
    </comment>
    <comment ref="L1894" authorId="0" shapeId="0" xr:uid="{218A8172-0328-4E1B-8105-CBE01824DB00}">
      <text>
        <r>
          <rPr>
            <b/>
            <sz val="9"/>
            <color indexed="81"/>
            <rFont val="Tahoma"/>
            <family val="2"/>
          </rPr>
          <t>P_Z_4_N_COLONNE_MT_RAISONNABLE_LIBELLE_SPECIFIQUE</t>
        </r>
      </text>
    </comment>
    <comment ref="M1894" authorId="0" shapeId="0" xr:uid="{4ACDB2EF-BE4B-43DF-8618-234C970FD05C}">
      <text>
        <r>
          <rPr>
            <b/>
            <sz val="9"/>
            <color indexed="81"/>
            <rFont val="Tahoma"/>
            <family val="2"/>
          </rPr>
          <t>P_Z_4_N_COLONNE_COMMENTAIRE_SI_LIBELLE_SPECIFIQUE</t>
        </r>
      </text>
    </comment>
    <comment ref="B1895" authorId="0" shapeId="0" xr:uid="{06FD644A-05D5-4238-97B2-5BCB68451102}">
      <text>
        <r>
          <rPr>
            <b/>
            <sz val="9"/>
            <color indexed="81"/>
            <rFont val="Tahoma"/>
            <family val="2"/>
          </rPr>
          <t>P_Z_4_N_COLONNE_MT_MAX_LIBELLE_DEFAUT</t>
        </r>
      </text>
    </comment>
    <comment ref="C1895" authorId="0" shapeId="0" xr:uid="{09651007-9DC5-4B59-B64A-7A137CF59002}">
      <text>
        <r>
          <rPr>
            <b/>
            <sz val="9"/>
            <color indexed="81"/>
            <rFont val="Tahoma"/>
            <family val="2"/>
          </rPr>
          <t>P_Z_4_N_COLONNE_COUT_ELIGIBLE_LIBELLE_DEFAUT</t>
        </r>
      </text>
    </comment>
    <comment ref="D1895" authorId="0" shapeId="0" xr:uid="{C9AA90DC-6B63-45E2-9AAB-A3E66F8247EA}">
      <text>
        <r>
          <rPr>
            <b/>
            <sz val="9"/>
            <color indexed="81"/>
            <rFont val="Tahoma"/>
            <family val="2"/>
          </rPr>
          <t>P_Z_4_N_COLONNE_TEMPS_PERIODE_ELIGIBLE_LIBELLE_DEFAUT</t>
        </r>
      </text>
    </comment>
    <comment ref="E1895" authorId="0" shapeId="0" xr:uid="{F105F399-F3A5-4E51-BFC4-6C9E1B24A8AF}">
      <text>
        <r>
          <rPr>
            <b/>
            <sz val="9"/>
            <color indexed="81"/>
            <rFont val="Tahoma"/>
            <family val="2"/>
          </rPr>
          <t>P_Z_4_N_COLONNE_TEMPS_OPERATION_ELIGIBLE_LIBELLE_DEFAUT</t>
        </r>
      </text>
    </comment>
    <comment ref="F1895" authorId="0" shapeId="0" xr:uid="{5B8BB38C-0D52-4FEF-8A20-311E4F1681CF}">
      <text>
        <r>
          <rPr>
            <b/>
            <sz val="9"/>
            <color indexed="81"/>
            <rFont val="Tahoma"/>
            <family val="2"/>
          </rPr>
          <t>P_Z_4_N_COLONNE_UNITE_ELIGIBLE_LIBELLE_DEFAUT</t>
        </r>
      </text>
    </comment>
    <comment ref="G1895" authorId="0" shapeId="0" xr:uid="{D71A2C31-2CD2-4D13-9F9E-8469B8D3EBC1}">
      <text>
        <r>
          <rPr>
            <b/>
            <sz val="9"/>
            <color indexed="81"/>
            <rFont val="Tahoma"/>
            <family val="2"/>
          </rPr>
          <t>P_Z_4_N_COLONNE_MT_ELIGIBLE_LIBELLE_DEFAUT</t>
        </r>
      </text>
    </comment>
    <comment ref="H1895" authorId="0" shapeId="0" xr:uid="{0E30A2A5-3846-4477-8B1B-20B76C206815}">
      <text>
        <r>
          <rPr>
            <b/>
            <sz val="9"/>
            <color indexed="81"/>
            <rFont val="Tahoma"/>
            <family val="2"/>
          </rPr>
          <t>P_Z_4_N_COLONNE_MOTIFS_INELIGIBILITE_LIBELLE_DEFAUT</t>
        </r>
      </text>
    </comment>
    <comment ref="I1895" authorId="0" shapeId="0" xr:uid="{6825F660-AB39-43D9-9D82-D195C68B05C7}">
      <text>
        <r>
          <rPr>
            <b/>
            <sz val="9"/>
            <color indexed="81"/>
            <rFont val="Tahoma"/>
            <family val="2"/>
          </rPr>
          <t>P_Z_4_N_COLONNE_COUT_RAISONNABLE_LIBELLE_DEFAUT</t>
        </r>
      </text>
    </comment>
    <comment ref="J1895" authorId="0" shapeId="0" xr:uid="{26373067-1E7E-4569-8F24-D558D9416434}">
      <text>
        <r>
          <rPr>
            <b/>
            <sz val="9"/>
            <color indexed="81"/>
            <rFont val="Tahoma"/>
            <family val="2"/>
          </rPr>
          <t>P_Z_4_N_COLONNE_TEMPS_PERIODE_RAISONNABLE_LIBELLE_DEFAUT</t>
        </r>
      </text>
    </comment>
    <comment ref="K1895" authorId="0" shapeId="0" xr:uid="{162601CD-81E2-48F1-9B97-FD052E4B9959}">
      <text>
        <r>
          <rPr>
            <b/>
            <sz val="9"/>
            <color indexed="81"/>
            <rFont val="Tahoma"/>
            <family val="2"/>
          </rPr>
          <t>P_Z_4_N_COLONNE_TEMPS_OPERATION_RAISONNABLE_LIBELLE_DEFAUT</t>
        </r>
      </text>
    </comment>
    <comment ref="L1895" authorId="0" shapeId="0" xr:uid="{9C329DC6-5138-44A5-9FAB-955182C20809}">
      <text>
        <r>
          <rPr>
            <b/>
            <sz val="9"/>
            <color indexed="81"/>
            <rFont val="Tahoma"/>
            <family val="2"/>
          </rPr>
          <t>P_Z_4_N_COLONNE_MT_RAISONNABLE_LIBELLE_DEFAUT</t>
        </r>
      </text>
    </comment>
    <comment ref="M1895" authorId="0" shapeId="0" xr:uid="{B0A8FC60-8D7C-4628-A808-2C79562EE1D0}">
      <text>
        <r>
          <rPr>
            <b/>
            <sz val="9"/>
            <color indexed="81"/>
            <rFont val="Tahoma"/>
            <family val="2"/>
          </rPr>
          <t>P_Z_4_N_COLONNE_COMMENTAIRE_SI_LIBELLE_DEFAUT</t>
        </r>
      </text>
    </comment>
    <comment ref="B1896" authorId="0" shapeId="0" xr:uid="{52CBEB9C-5582-4123-9A76-3F50F73BA126}">
      <text>
        <r>
          <rPr>
            <b/>
            <sz val="9"/>
            <color indexed="81"/>
            <rFont val="Tahoma"/>
            <family val="2"/>
          </rPr>
          <t>P_Z_4_B_COLONNE_MT_MAX_ACTIVE</t>
        </r>
      </text>
    </comment>
    <comment ref="B2736" authorId="0" shapeId="0" xr:uid="{8F2ADC9C-A9A6-46FB-B23D-AF528DDC4824}">
      <text>
        <r>
          <rPr>
            <b/>
            <sz val="9"/>
            <color indexed="81"/>
            <rFont val="Tahoma"/>
            <family val="2"/>
          </rPr>
          <t>P_Z_7_B_INTITULE_DEPENSES_FORFAIT_STANDARD</t>
        </r>
      </text>
    </comment>
    <comment ref="B2737" authorId="0" shapeId="0" xr:uid="{FEDC2B92-0C93-4224-888B-61D34F8BFF3D}">
      <text>
        <r>
          <rPr>
            <b/>
            <sz val="9"/>
            <color indexed="81"/>
            <rFont val="Tahoma"/>
            <family val="2"/>
          </rPr>
          <t>P_Z_7_N_INTITULE_DEPENSES_FORFAIT_SPECIFIQUE</t>
        </r>
      </text>
    </comment>
    <comment ref="B2738" authorId="0" shapeId="0" xr:uid="{03ED079C-B8E8-46BC-9891-0AA32CDD93D3}">
      <text>
        <r>
          <rPr>
            <b/>
            <sz val="9"/>
            <color indexed="81"/>
            <rFont val="Tahoma"/>
            <family val="2"/>
          </rPr>
          <t>P_Z_7_N_INTITULE_DEPENSES_FORFAIT_DEFAUT</t>
        </r>
      </text>
    </comment>
    <comment ref="A2743" authorId="0" shapeId="0" xr:uid="{086C6ED3-4E5F-4ACE-8CB6-341EBD9E5614}">
      <text>
        <r>
          <rPr>
            <b/>
            <sz val="9"/>
            <color indexed="81"/>
            <rFont val="Tahoma"/>
            <family val="2"/>
          </rPr>
          <t>P_Z_7_N_CONSIGNE_DEPENSES_FORFAIT</t>
        </r>
      </text>
    </comment>
    <comment ref="A2744" authorId="0" shapeId="0" xr:uid="{6B92D14C-FA07-4292-843C-2DC2B4446A6C}">
      <text>
        <r>
          <rPr>
            <b/>
            <sz val="9"/>
            <color indexed="81"/>
            <rFont val="Tahoma"/>
            <family val="2"/>
          </rPr>
          <t>P_Z_7_N_CONSIGNE_DEPENSES_FORFAIT_I</t>
        </r>
      </text>
    </comment>
    <comment ref="A2750" authorId="0" shapeId="0" xr:uid="{57F7CFF4-7C04-4453-81CC-3BC42DEF3597}">
      <text>
        <r>
          <rPr>
            <b/>
            <sz val="9"/>
            <color indexed="81"/>
            <rFont val="Tahoma"/>
            <family val="2"/>
          </rPr>
          <t>P_Z_7_B_EXEMPLE_UTILISATION</t>
        </r>
      </text>
    </comment>
    <comment ref="C2750" authorId="0" shapeId="0" xr:uid="{07C45F79-4551-4F5D-B4BD-150A90256D80}">
      <text>
        <r>
          <rPr>
            <b/>
            <sz val="9"/>
            <color indexed="81"/>
            <rFont val="Tahoma"/>
            <family val="2"/>
          </rPr>
          <t>P_Z_7_N_EXEMPLE_DONNEE</t>
        </r>
      </text>
    </comment>
    <comment ref="D2750" authorId="0" shapeId="0" xr:uid="{B14EC683-1733-4FD0-AAF5-0E049194BA33}">
      <text>
        <r>
          <rPr>
            <b/>
            <sz val="9"/>
            <color indexed="81"/>
            <rFont val="Tahoma"/>
            <family val="2"/>
          </rPr>
          <t>P_Z_7_N_EXEMPLE_DESCRIPTION</t>
        </r>
      </text>
    </comment>
    <comment ref="E2750" authorId="0" shapeId="0" xr:uid="{8E6E42EB-D384-4130-850B-F829925B39F3}">
      <text>
        <r>
          <rPr>
            <b/>
            <sz val="9"/>
            <color indexed="81"/>
            <rFont val="Tahoma"/>
            <family val="2"/>
          </rPr>
          <t>P_Z_7_N_EXEMPLE_POSTE</t>
        </r>
      </text>
    </comment>
    <comment ref="F2750" authorId="0" shapeId="0" xr:uid="{E6214827-A8E4-40C8-BA72-DB2FDEBE1EF1}">
      <text>
        <r>
          <rPr>
            <b/>
            <sz val="9"/>
            <color indexed="81"/>
            <rFont val="Tahoma"/>
            <family val="2"/>
          </rPr>
          <t>P_Z_7_N_EXEMPLE_SOUS_OPERATION</t>
        </r>
      </text>
    </comment>
    <comment ref="G2750" authorId="0" shapeId="0" xr:uid="{F3E91CE4-65B8-44C2-9DB8-F6EE0C9CFC3E}">
      <text>
        <r>
          <rPr>
            <b/>
            <sz val="9"/>
            <color indexed="81"/>
            <rFont val="Tahoma"/>
            <family val="2"/>
          </rPr>
          <t>P_Z_7_N_EXEMPLE_QUANTITE</t>
        </r>
      </text>
    </comment>
    <comment ref="H2750" authorId="0" shapeId="0" xr:uid="{40AB186E-59DE-446D-BA17-6D1C7D1848CF}">
      <text>
        <r>
          <rPr>
            <b/>
            <sz val="9"/>
            <color indexed="81"/>
            <rFont val="Tahoma"/>
            <family val="2"/>
          </rPr>
          <t>P_Z_7_N_EXEMPLE_MT_FORFAIT</t>
        </r>
      </text>
    </comment>
    <comment ref="I2750" authorId="0" shapeId="0" xr:uid="{D38BF8D8-6FC2-4560-B0DF-D21D2C8846F0}">
      <text>
        <r>
          <rPr>
            <b/>
            <sz val="9"/>
            <color indexed="81"/>
            <rFont val="Tahoma"/>
            <family val="2"/>
          </rPr>
          <t>P_Z_7_N_EXEMPLE_MT_PRESENTE</t>
        </r>
      </text>
    </comment>
    <comment ref="J2750" authorId="0" shapeId="0" xr:uid="{43247EB3-76D1-4CFA-97D6-066E6437A5F9}">
      <text>
        <r>
          <rPr>
            <b/>
            <sz val="9"/>
            <color indexed="81"/>
            <rFont val="Tahoma"/>
            <family val="2"/>
          </rPr>
          <t>P_Z_7_N_EXEMPLE_JUSTIFICATIF</t>
        </r>
      </text>
    </comment>
    <comment ref="K2750" authorId="0" shapeId="0" xr:uid="{4661F064-FEAF-4917-90A6-1F4B4417C083}">
      <text>
        <r>
          <rPr>
            <b/>
            <sz val="9"/>
            <color indexed="81"/>
            <rFont val="Tahoma"/>
            <family val="2"/>
          </rPr>
          <t>P_Z_7_N_EXEMPLE_COMMENTAIRE</t>
        </r>
      </text>
    </comment>
    <comment ref="B2755" authorId="1" shapeId="0" xr:uid="{481E55B6-398F-471F-AB90-6867B7CE547D}">
      <text>
        <r>
          <rPr>
            <b/>
            <sz val="9"/>
            <color indexed="81"/>
            <rFont val="Tahoma"/>
            <family val="2"/>
          </rPr>
          <t>P_Z_7_R_FORFAIT</t>
        </r>
      </text>
    </comment>
    <comment ref="B3036" authorId="0" shapeId="0" xr:uid="{B30EC50D-EFA8-46A1-9E05-AFF26CE7E2F3}">
      <text>
        <r>
          <rPr>
            <b/>
            <sz val="9"/>
            <color indexed="81"/>
            <rFont val="Tahoma"/>
            <family val="2"/>
          </rPr>
          <t>P_Z_8_B_INTITULE_DEPENSES_BAREMES_STANDARD</t>
        </r>
      </text>
    </comment>
    <comment ref="B3037" authorId="0" shapeId="0" xr:uid="{5021A58F-152C-40B1-AC5E-0206985EF619}">
      <text>
        <r>
          <rPr>
            <b/>
            <sz val="9"/>
            <color indexed="81"/>
            <rFont val="Tahoma"/>
            <family val="2"/>
          </rPr>
          <t>P_Z_8_N_INTITULE_DEPENSES_BAREMES_SPECIFIQUE</t>
        </r>
      </text>
    </comment>
    <comment ref="B3038" authorId="0" shapeId="0" xr:uid="{F28DD784-9D3E-4CA7-941B-292964203B70}">
      <text>
        <r>
          <rPr>
            <b/>
            <sz val="9"/>
            <color indexed="81"/>
            <rFont val="Tahoma"/>
            <family val="2"/>
          </rPr>
          <t>P_Z_8_N_INTITULE_DEPENSES_BAREMES_DEFAUT</t>
        </r>
      </text>
    </comment>
    <comment ref="A3043" authorId="0" shapeId="0" xr:uid="{D34564E8-C847-4299-8664-E24E20FBFFCD}">
      <text>
        <r>
          <rPr>
            <b/>
            <sz val="9"/>
            <color indexed="81"/>
            <rFont val="Tahoma"/>
            <family val="2"/>
          </rPr>
          <t>P_Z_8_N_CONSIGNE_DEPENSES_BAREMES</t>
        </r>
      </text>
    </comment>
    <comment ref="A3044" authorId="0" shapeId="0" xr:uid="{A0151494-4AAE-48A1-897F-AB19C47A59B7}">
      <text>
        <r>
          <rPr>
            <b/>
            <sz val="9"/>
            <color indexed="81"/>
            <rFont val="Tahoma"/>
            <family val="2"/>
          </rPr>
          <t>P_Z_8_N_CONSIGNE_DEPENSES_BAREMES_I</t>
        </r>
      </text>
    </comment>
    <comment ref="B3050" authorId="0" shapeId="0" xr:uid="{1D7056BD-BC60-473A-8799-573AC991D15D}">
      <text>
        <r>
          <rPr>
            <b/>
            <sz val="9"/>
            <color indexed="81"/>
            <rFont val="Tahoma"/>
            <family val="2"/>
          </rPr>
          <t>P_Z_8_B_COLONNE_DESCRIPTION</t>
        </r>
      </text>
    </comment>
    <comment ref="C3050" authorId="0" shapeId="0" xr:uid="{3B1A2F0B-CB11-4EF8-99BA-33BEE01123CB}">
      <text>
        <r>
          <rPr>
            <b/>
            <sz val="9"/>
            <color indexed="81"/>
            <rFont val="Tahoma"/>
            <family val="2"/>
          </rPr>
          <t>P_Z_8_B_COLONNE_BAREME</t>
        </r>
      </text>
    </comment>
    <comment ref="D3050" authorId="0" shapeId="0" xr:uid="{3FD0994E-A8F7-4C65-BEEB-3A3EDD915FC0}">
      <text>
        <r>
          <rPr>
            <b/>
            <sz val="9"/>
            <color indexed="81"/>
            <rFont val="Tahoma"/>
            <family val="2"/>
          </rPr>
          <t>P_Z_8_B_COLONNE_POSTE</t>
        </r>
      </text>
    </comment>
    <comment ref="E3050" authorId="0" shapeId="0" xr:uid="{A6360754-B691-4CEF-9F24-7A782430BF13}">
      <text>
        <r>
          <rPr>
            <b/>
            <sz val="9"/>
            <color indexed="81"/>
            <rFont val="Tahoma"/>
            <family val="2"/>
          </rPr>
          <t>P_Z_8_B_COLONNE_SOUS_OPERATION</t>
        </r>
      </text>
    </comment>
    <comment ref="F3050" authorId="0" shapeId="0" xr:uid="{CDD30343-8E3B-47C3-B1F3-F087CABE654F}">
      <text>
        <r>
          <rPr>
            <b/>
            <sz val="9"/>
            <color indexed="81"/>
            <rFont val="Tahoma"/>
            <family val="2"/>
          </rPr>
          <t>P_Z_8_B_COLONNE_QUANTITE</t>
        </r>
      </text>
    </comment>
    <comment ref="G3050" authorId="0" shapeId="0" xr:uid="{C30C118D-30E5-48E6-B54B-D32599CDBB4C}">
      <text>
        <r>
          <rPr>
            <b/>
            <sz val="9"/>
            <color indexed="81"/>
            <rFont val="Tahoma"/>
            <family val="2"/>
          </rPr>
          <t>P_Z_8_B_COLONNE_UNITE</t>
        </r>
      </text>
    </comment>
    <comment ref="H3050" authorId="0" shapeId="0" xr:uid="{5C58C41D-41E7-454D-AF88-E2471B729FDA}">
      <text>
        <r>
          <rPr>
            <b/>
            <sz val="9"/>
            <color indexed="81"/>
            <rFont val="Tahoma"/>
            <family val="2"/>
          </rPr>
          <t>P_Z_8_B_COLONNE_VALEUR_BAREME</t>
        </r>
      </text>
    </comment>
    <comment ref="I3050" authorId="0" shapeId="0" xr:uid="{F7EE313D-9ECA-45FE-AD74-671C13DACF34}">
      <text>
        <r>
          <rPr>
            <b/>
            <sz val="9"/>
            <color indexed="81"/>
            <rFont val="Tahoma"/>
            <family val="2"/>
          </rPr>
          <t>P_Z_8_B_COLONNE_MT_PRESENTE</t>
        </r>
      </text>
    </comment>
    <comment ref="J3050" authorId="0" shapeId="0" xr:uid="{77C4AD33-FD3F-4C04-A9F1-94447B620531}">
      <text>
        <r>
          <rPr>
            <b/>
            <sz val="9"/>
            <color indexed="81"/>
            <rFont val="Tahoma"/>
            <family val="2"/>
          </rPr>
          <t>P_Z_8_B_COLONNE_JUSTIFICATIF</t>
        </r>
      </text>
    </comment>
    <comment ref="K3050" authorId="0" shapeId="0" xr:uid="{CDD5D189-9BB7-43F4-B36A-0ADF658FF256}">
      <text>
        <r>
          <rPr>
            <b/>
            <sz val="9"/>
            <color indexed="81"/>
            <rFont val="Tahoma"/>
            <family val="2"/>
          </rPr>
          <t>P_Z_8_B_COLONNE_COMMENTAIRE</t>
        </r>
      </text>
    </comment>
    <comment ref="B3051" authorId="0" shapeId="0" xr:uid="{FE303CF9-5792-445A-86BD-0593CD4EB381}">
      <text>
        <r>
          <rPr>
            <b/>
            <sz val="9"/>
            <color indexed="81"/>
            <rFont val="Tahoma"/>
            <family val="2"/>
          </rPr>
          <t>P_Z_8_N_COLONNE_DESCRIPTION_SPECIFIQUE</t>
        </r>
      </text>
    </comment>
    <comment ref="C3051" authorId="0" shapeId="0" xr:uid="{383B2ABA-992F-4791-8DE7-A02F2D1115C9}">
      <text>
        <r>
          <rPr>
            <b/>
            <sz val="9"/>
            <color indexed="81"/>
            <rFont val="Tahoma"/>
            <family val="2"/>
          </rPr>
          <t>P_Z_8_N_COLONNE_BAREME_SPECIFIQUE</t>
        </r>
      </text>
    </comment>
    <comment ref="D3051" authorId="0" shapeId="0" xr:uid="{3ACEB328-BFE5-409D-BBFA-6F571B759349}">
      <text>
        <r>
          <rPr>
            <b/>
            <sz val="9"/>
            <color indexed="81"/>
            <rFont val="Tahoma"/>
            <family val="2"/>
          </rPr>
          <t>P_Z_8_N_COLONNE_POSTE_SPECIFIQUE</t>
        </r>
      </text>
    </comment>
    <comment ref="E3051" authorId="0" shapeId="0" xr:uid="{705CCA74-90E5-4537-8D93-27D1AB475D93}">
      <text>
        <r>
          <rPr>
            <b/>
            <sz val="9"/>
            <color indexed="81"/>
            <rFont val="Tahoma"/>
            <family val="2"/>
          </rPr>
          <t>P_Z_8_N_COLONNE_SOUS_OPERATION_SPECIFIQUE</t>
        </r>
      </text>
    </comment>
    <comment ref="F3051" authorId="0" shapeId="0" xr:uid="{91443DC7-6C53-4BC1-9288-88F82D6C8ECC}">
      <text>
        <r>
          <rPr>
            <b/>
            <sz val="9"/>
            <color indexed="81"/>
            <rFont val="Tahoma"/>
            <family val="2"/>
          </rPr>
          <t>P_Z_8_N_COLONNE_QUANTITE_SPECIFIQUE</t>
        </r>
      </text>
    </comment>
    <comment ref="G3051" authorId="0" shapeId="0" xr:uid="{D9A8ED2C-4B95-46E1-82D5-98FDE27652A5}">
      <text>
        <r>
          <rPr>
            <b/>
            <sz val="9"/>
            <color indexed="81"/>
            <rFont val="Tahoma"/>
            <family val="2"/>
          </rPr>
          <t>P_Z_8_N_COLONNE_UNITE_SPECIFIQUE</t>
        </r>
      </text>
    </comment>
    <comment ref="H3051" authorId="0" shapeId="0" xr:uid="{77ADF077-6F56-4182-8620-F246C2DDF302}">
      <text>
        <r>
          <rPr>
            <b/>
            <sz val="9"/>
            <color indexed="81"/>
            <rFont val="Tahoma"/>
            <family val="2"/>
          </rPr>
          <t>P_Z_8_N_COLONNE_VALEUR_BAREME_SPECIFIQUE</t>
        </r>
      </text>
    </comment>
    <comment ref="I3051" authorId="0" shapeId="0" xr:uid="{2422C8CA-0819-4CE2-BC11-79A38D4CC37B}">
      <text>
        <r>
          <rPr>
            <b/>
            <sz val="9"/>
            <color indexed="81"/>
            <rFont val="Tahoma"/>
            <family val="2"/>
          </rPr>
          <t>P_Z_8_N_COLONNE_MT_PRESENTE_SPECIFIQUE</t>
        </r>
      </text>
    </comment>
    <comment ref="J3051" authorId="0" shapeId="0" xr:uid="{29703743-233E-4B2E-8DDC-DD3614B491D4}">
      <text>
        <r>
          <rPr>
            <b/>
            <sz val="9"/>
            <color indexed="81"/>
            <rFont val="Tahoma"/>
            <family val="2"/>
          </rPr>
          <t>P_Z_8_N_COLONNE_JUSTIFICATIF_SPECIFIQUE</t>
        </r>
      </text>
    </comment>
    <comment ref="K3051" authorId="0" shapeId="0" xr:uid="{126BBBA7-22F6-4673-BE79-6148CA49BD7F}">
      <text>
        <r>
          <rPr>
            <b/>
            <sz val="9"/>
            <color indexed="81"/>
            <rFont val="Tahoma"/>
            <family val="2"/>
          </rPr>
          <t>P_Z_8_N_COLONNE_COMMENTAIRE_SPECIFIQUE</t>
        </r>
      </text>
    </comment>
    <comment ref="B3052" authorId="0" shapeId="0" xr:uid="{422C3B15-96ED-4BBC-8891-02284E9ED730}">
      <text>
        <r>
          <rPr>
            <b/>
            <sz val="9"/>
            <color indexed="81"/>
            <rFont val="Tahoma"/>
            <family val="2"/>
          </rPr>
          <t>P_Z_8_N_COLONNE_DESCRIPTION_STANDARD</t>
        </r>
      </text>
    </comment>
    <comment ref="C3052" authorId="0" shapeId="0" xr:uid="{570F01F5-9FC5-4596-8D45-957601BF54FE}">
      <text>
        <r>
          <rPr>
            <b/>
            <sz val="9"/>
            <color indexed="81"/>
            <rFont val="Tahoma"/>
            <family val="2"/>
          </rPr>
          <t>P_Z_8_N_COLONNE_BAREME_STANDARD</t>
        </r>
      </text>
    </comment>
    <comment ref="D3052" authorId="0" shapeId="0" xr:uid="{861A5B87-CF53-4D03-A103-DD041B9D0395}">
      <text>
        <r>
          <rPr>
            <b/>
            <sz val="9"/>
            <color indexed="81"/>
            <rFont val="Tahoma"/>
            <family val="2"/>
          </rPr>
          <t>P_Z_8_N_COLONNE_POSTE_STANDARD</t>
        </r>
      </text>
    </comment>
    <comment ref="E3052" authorId="0" shapeId="0" xr:uid="{FEAFF032-C7F1-47C9-850D-87BD0A5BB917}">
      <text>
        <r>
          <rPr>
            <b/>
            <sz val="9"/>
            <color indexed="81"/>
            <rFont val="Tahoma"/>
            <family val="2"/>
          </rPr>
          <t>P_Z_8_N_COLONNE_SOUS_OPERATION_STANDARD</t>
        </r>
      </text>
    </comment>
    <comment ref="F3052" authorId="0" shapeId="0" xr:uid="{07CE077A-E9BE-43A2-BB00-74D338982AE0}">
      <text>
        <r>
          <rPr>
            <b/>
            <sz val="9"/>
            <color indexed="81"/>
            <rFont val="Tahoma"/>
            <family val="2"/>
          </rPr>
          <t>P_Z_8_N_COLONNE_QUANTITE_STANDARD</t>
        </r>
      </text>
    </comment>
    <comment ref="G3052" authorId="0" shapeId="0" xr:uid="{BAE2A29C-DCEC-4EE9-B00F-552620B014AC}">
      <text>
        <r>
          <rPr>
            <b/>
            <sz val="9"/>
            <color indexed="81"/>
            <rFont val="Tahoma"/>
            <family val="2"/>
          </rPr>
          <t>P_Z_8_N_COLONNE_UNITE_STANDARD</t>
        </r>
      </text>
    </comment>
    <comment ref="H3052" authorId="0" shapeId="0" xr:uid="{BD686818-8715-4025-8267-5A15FA12D3EF}">
      <text>
        <r>
          <rPr>
            <b/>
            <sz val="9"/>
            <color indexed="81"/>
            <rFont val="Tahoma"/>
            <family val="2"/>
          </rPr>
          <t>P_Z_8_N_COLONNE_VALEUR_BAREME_STANDARD</t>
        </r>
      </text>
    </comment>
    <comment ref="I3052" authorId="0" shapeId="0" xr:uid="{A2B54458-29AC-4E25-9610-D4A6BF9A1BF7}">
      <text>
        <r>
          <rPr>
            <b/>
            <sz val="9"/>
            <color indexed="81"/>
            <rFont val="Tahoma"/>
            <family val="2"/>
          </rPr>
          <t>P_Z_8_N_COLONNE_MT_PRESENTE_STANDARD</t>
        </r>
      </text>
    </comment>
    <comment ref="J3052" authorId="0" shapeId="0" xr:uid="{59FA0651-F9C6-4454-ACAC-EE6820961538}">
      <text>
        <r>
          <rPr>
            <b/>
            <sz val="9"/>
            <color indexed="81"/>
            <rFont val="Tahoma"/>
            <family val="2"/>
          </rPr>
          <t>P_Z_8_N_COLONNE_JUSTIFICATIF_STANDARD</t>
        </r>
      </text>
    </comment>
    <comment ref="K3052" authorId="0" shapeId="0" xr:uid="{12F7B91F-BD0F-4C35-BD3A-432E8B3D5437}">
      <text>
        <r>
          <rPr>
            <b/>
            <sz val="9"/>
            <color indexed="81"/>
            <rFont val="Tahoma"/>
            <family val="2"/>
          </rPr>
          <t>P_Z_8_N_COLONNE_COMMENTAIRE_STANDARD</t>
        </r>
      </text>
    </comment>
    <comment ref="B3053" authorId="0" shapeId="0" xr:uid="{D862E48F-A9C3-4CD2-BA53-5160D8CBF28B}">
      <text>
        <r>
          <rPr>
            <b/>
            <sz val="9"/>
            <color indexed="81"/>
            <rFont val="Tahoma"/>
            <family val="2"/>
          </rPr>
          <t>P_Z_8_B_COLONNE_DESCRIPTION_INDICATION</t>
        </r>
      </text>
    </comment>
    <comment ref="C3053" authorId="0" shapeId="0" xr:uid="{5C01B20D-50C4-4919-BCFF-65128D5F92B3}">
      <text>
        <r>
          <rPr>
            <b/>
            <sz val="9"/>
            <color indexed="81"/>
            <rFont val="Tahoma"/>
            <family val="2"/>
          </rPr>
          <t>P_Z_8_B_COLONNE_BAREME_INDICATION</t>
        </r>
      </text>
    </comment>
    <comment ref="D3053" authorId="0" shapeId="0" xr:uid="{5A3D4654-3BA6-410E-A975-C1A983962D02}">
      <text>
        <r>
          <rPr>
            <b/>
            <sz val="9"/>
            <color indexed="81"/>
            <rFont val="Tahoma"/>
            <family val="2"/>
          </rPr>
          <t>P_Z_8_B_COLONNE_POSTE_INDICATION</t>
        </r>
      </text>
    </comment>
    <comment ref="E3053" authorId="0" shapeId="0" xr:uid="{3E955F32-98D0-497F-B295-F3542AE4FF8A}">
      <text>
        <r>
          <rPr>
            <b/>
            <sz val="9"/>
            <color indexed="81"/>
            <rFont val="Tahoma"/>
            <family val="2"/>
          </rPr>
          <t>P_Z_8_B_COLONNE_SOUS_OPERATION_INDICATION</t>
        </r>
      </text>
    </comment>
    <comment ref="F3053" authorId="0" shapeId="0" xr:uid="{7143A6C5-594C-4F58-8637-8F2401B6C31A}">
      <text>
        <r>
          <rPr>
            <b/>
            <sz val="9"/>
            <color indexed="81"/>
            <rFont val="Tahoma"/>
            <family val="2"/>
          </rPr>
          <t>P_Z_8_B_COLONNE_QUANTITE_INDICATION</t>
        </r>
      </text>
    </comment>
    <comment ref="G3053" authorId="0" shapeId="0" xr:uid="{6EE910B8-4BC3-4A97-8F2E-10900526EC56}">
      <text>
        <r>
          <rPr>
            <b/>
            <sz val="9"/>
            <color indexed="81"/>
            <rFont val="Tahoma"/>
            <family val="2"/>
          </rPr>
          <t>P_Z_8_B_COLONNE_UNITE_INDICATION</t>
        </r>
      </text>
    </comment>
    <comment ref="H3053" authorId="0" shapeId="0" xr:uid="{9FA09974-3D48-449C-BD86-56A78512CD72}">
      <text>
        <r>
          <rPr>
            <b/>
            <sz val="9"/>
            <color indexed="81"/>
            <rFont val="Tahoma"/>
            <family val="2"/>
          </rPr>
          <t>P_Z_8_B_COLONNE_VALEUR_BAREME_INDICATION</t>
        </r>
      </text>
    </comment>
    <comment ref="I3053" authorId="0" shapeId="0" xr:uid="{6ED3412C-97DD-4EB9-8DA7-468DA237CBF0}">
      <text>
        <r>
          <rPr>
            <b/>
            <sz val="9"/>
            <color indexed="81"/>
            <rFont val="Tahoma"/>
            <family val="2"/>
          </rPr>
          <t>P_Z_8_B_COLONNE_MT_PRESENTE_INDICATION</t>
        </r>
      </text>
    </comment>
    <comment ref="J3053" authorId="0" shapeId="0" xr:uid="{27FF2DC1-746E-41B4-84F4-641604AA75DA}">
      <text>
        <r>
          <rPr>
            <b/>
            <sz val="9"/>
            <color indexed="81"/>
            <rFont val="Tahoma"/>
            <family val="2"/>
          </rPr>
          <t>P_Z_8_B_COLONNE_JUSTIFICATIF_INDICATION</t>
        </r>
      </text>
    </comment>
    <comment ref="K3053" authorId="0" shapeId="0" xr:uid="{B0C38C4D-E72F-42F9-B500-0FE55201576B}">
      <text>
        <r>
          <rPr>
            <b/>
            <sz val="9"/>
            <color indexed="81"/>
            <rFont val="Tahoma"/>
            <family val="2"/>
          </rPr>
          <t>P_Z_8_B_COLONNE_COMMENTAIRE_INDICATION</t>
        </r>
      </text>
    </comment>
    <comment ref="B3054" authorId="0" shapeId="0" xr:uid="{9054EEFF-FCC9-4F09-B40F-F53E63D388F8}">
      <text>
        <r>
          <rPr>
            <b/>
            <sz val="9"/>
            <color indexed="81"/>
            <rFont val="Tahoma"/>
            <family val="2"/>
          </rPr>
          <t>P_Z_8_N_COLONNE_DESCRIPTION_INDICATION_SPECIFIQUE</t>
        </r>
      </text>
    </comment>
    <comment ref="C3054" authorId="0" shapeId="0" xr:uid="{B3816AA0-D171-4CF6-8751-FBC7DF4029CF}">
      <text>
        <r>
          <rPr>
            <b/>
            <sz val="9"/>
            <color indexed="81"/>
            <rFont val="Tahoma"/>
            <family val="2"/>
          </rPr>
          <t>P_Z_8_N_COLONNE_BAREME_INDICATION_SPECIFIQUE</t>
        </r>
      </text>
    </comment>
    <comment ref="D3054" authorId="0" shapeId="0" xr:uid="{73E0FC37-D02F-4049-A360-205B3E8CC4DD}">
      <text>
        <r>
          <rPr>
            <b/>
            <sz val="9"/>
            <color indexed="81"/>
            <rFont val="Tahoma"/>
            <family val="2"/>
          </rPr>
          <t>P_Z_8_N_COLONNE_POSTE_INDICATION_SPECIFIQUE</t>
        </r>
      </text>
    </comment>
    <comment ref="E3054" authorId="0" shapeId="0" xr:uid="{F940E835-9CE2-49A8-BBB4-36D935FFC7CC}">
      <text>
        <r>
          <rPr>
            <b/>
            <sz val="9"/>
            <color indexed="81"/>
            <rFont val="Tahoma"/>
            <family val="2"/>
          </rPr>
          <t>P_Z_8_N_COLONNE_SOUS_OPERATION_INDICATION_SPECIFIQUE</t>
        </r>
      </text>
    </comment>
    <comment ref="F3054" authorId="0" shapeId="0" xr:uid="{53937856-A362-4F42-A582-C0F0A178811C}">
      <text>
        <r>
          <rPr>
            <b/>
            <sz val="9"/>
            <color indexed="81"/>
            <rFont val="Tahoma"/>
            <family val="2"/>
          </rPr>
          <t>P_Z_8_N_COLONNE_QUANTITE_INDICATION_SPECIFIQUE</t>
        </r>
      </text>
    </comment>
    <comment ref="G3054" authorId="0" shapeId="0" xr:uid="{7DA3B3B8-E347-4D62-808A-B3D28B45C9DF}">
      <text>
        <r>
          <rPr>
            <b/>
            <sz val="9"/>
            <color indexed="81"/>
            <rFont val="Tahoma"/>
            <family val="2"/>
          </rPr>
          <t>P_Z_8_N_COLONNE_UNITE_INDICATION_SPECIFIQUE</t>
        </r>
      </text>
    </comment>
    <comment ref="H3054" authorId="0" shapeId="0" xr:uid="{B26A94DA-00B1-4B9A-B4A9-46A83F09E421}">
      <text>
        <r>
          <rPr>
            <b/>
            <sz val="9"/>
            <color indexed="81"/>
            <rFont val="Tahoma"/>
            <family val="2"/>
          </rPr>
          <t>P_Z_8_N_COLONNE_VALEUR_BAREME_INDICATION_SPECIFIQUE</t>
        </r>
      </text>
    </comment>
    <comment ref="I3054" authorId="0" shapeId="0" xr:uid="{E3177219-30D3-4B52-8AFB-9DD77CF589BE}">
      <text>
        <r>
          <rPr>
            <b/>
            <sz val="9"/>
            <color indexed="81"/>
            <rFont val="Tahoma"/>
            <family val="2"/>
          </rPr>
          <t>P_Z_8_N_COLONNE_MT_PRESENTE_INDICATION_SPECIFIQUE</t>
        </r>
      </text>
    </comment>
    <comment ref="J3054" authorId="0" shapeId="0" xr:uid="{CC8F80F1-4E6F-4703-BBC9-D0E74988A489}">
      <text>
        <r>
          <rPr>
            <b/>
            <sz val="9"/>
            <color indexed="81"/>
            <rFont val="Tahoma"/>
            <family val="2"/>
          </rPr>
          <t>P_Z_8_N_COLONNE_JUSTIFICATIF_INDICATION_SPECIFIQUE</t>
        </r>
      </text>
    </comment>
    <comment ref="K3054" authorId="0" shapeId="0" xr:uid="{031A0C36-72FB-49EA-8997-4C68266A9248}">
      <text>
        <r>
          <rPr>
            <b/>
            <sz val="9"/>
            <color indexed="81"/>
            <rFont val="Tahoma"/>
            <family val="2"/>
          </rPr>
          <t>P_Z_8_N_COLONNE_COMMENTAIRE_INDICATION_SPECIFIQUE</t>
        </r>
      </text>
    </comment>
    <comment ref="B3055" authorId="0" shapeId="0" xr:uid="{1752DEFF-CBA4-402B-84AB-D8799E7A4D9B}">
      <text>
        <r>
          <rPr>
            <b/>
            <sz val="9"/>
            <color indexed="81"/>
            <rFont val="Tahoma"/>
            <family val="2"/>
          </rPr>
          <t>P_Z_8_N_COLONNE_DESCRIPTION_INDICATION_STANDARD</t>
        </r>
      </text>
    </comment>
    <comment ref="C3055" authorId="0" shapeId="0" xr:uid="{9180FDE9-EED8-4165-92A4-25360BA13088}">
      <text>
        <r>
          <rPr>
            <b/>
            <sz val="9"/>
            <color indexed="81"/>
            <rFont val="Tahoma"/>
            <family val="2"/>
          </rPr>
          <t>P_Z_8_N_COLONNE_BAREME_INDICATION_STANDARD</t>
        </r>
      </text>
    </comment>
    <comment ref="D3055" authorId="0" shapeId="0" xr:uid="{FA14DCB1-ADFA-4DE2-8E03-1FBE67DD390D}">
      <text>
        <r>
          <rPr>
            <b/>
            <sz val="9"/>
            <color indexed="81"/>
            <rFont val="Tahoma"/>
            <family val="2"/>
          </rPr>
          <t>P_Z_8_N_COLONNE_POSTE_INDICATION_STANDARD</t>
        </r>
      </text>
    </comment>
    <comment ref="E3055" authorId="0" shapeId="0" xr:uid="{EBD59A4E-27BA-4CB9-9CD2-09533B6E8227}">
      <text>
        <r>
          <rPr>
            <b/>
            <sz val="9"/>
            <color indexed="81"/>
            <rFont val="Tahoma"/>
            <family val="2"/>
          </rPr>
          <t>P_Z_8_N_COLONNE_SOUS_OPERATION_INDICATION_STANDARD</t>
        </r>
      </text>
    </comment>
    <comment ref="F3055" authorId="0" shapeId="0" xr:uid="{FF4D478A-6874-4BE1-8C36-1788188FFCA9}">
      <text>
        <r>
          <rPr>
            <b/>
            <sz val="9"/>
            <color indexed="81"/>
            <rFont val="Tahoma"/>
            <family val="2"/>
          </rPr>
          <t>P_Z_8_N_COLONNE_QUANTITE_INDICATION_STANDARD</t>
        </r>
      </text>
    </comment>
    <comment ref="G3055" authorId="0" shapeId="0" xr:uid="{62D457DF-D4AF-4F82-B906-17BA11A4EA07}">
      <text>
        <r>
          <rPr>
            <b/>
            <sz val="9"/>
            <color indexed="81"/>
            <rFont val="Tahoma"/>
            <family val="2"/>
          </rPr>
          <t>P_Z_8_N_COLONNE_UNITE_INDICATION_STANDARD</t>
        </r>
      </text>
    </comment>
    <comment ref="H3055" authorId="0" shapeId="0" xr:uid="{C43E0F27-25A2-457C-A462-83CC208C9142}">
      <text>
        <r>
          <rPr>
            <b/>
            <sz val="9"/>
            <color indexed="81"/>
            <rFont val="Tahoma"/>
            <family val="2"/>
          </rPr>
          <t>P_Z_8_N_COLONNE_VALEUR_BAREME_INDICATION_STANDARD</t>
        </r>
      </text>
    </comment>
    <comment ref="I3055" authorId="0" shapeId="0" xr:uid="{1A62A280-7505-4BAC-A15D-781A022D224F}">
      <text>
        <r>
          <rPr>
            <b/>
            <sz val="9"/>
            <color indexed="81"/>
            <rFont val="Tahoma"/>
            <family val="2"/>
          </rPr>
          <t>P_Z_8_N_COLONNE_MT_PRESENTE_INDICATION_STANDARD</t>
        </r>
      </text>
    </comment>
    <comment ref="J3055" authorId="0" shapeId="0" xr:uid="{BB216FF7-72BA-4EBC-BDDC-105622CBE809}">
      <text>
        <r>
          <rPr>
            <b/>
            <sz val="9"/>
            <color indexed="81"/>
            <rFont val="Tahoma"/>
            <family val="2"/>
          </rPr>
          <t>P_Z_8_N_COLONNE_JUSTIFICATIF_INDICATION_STANDARD</t>
        </r>
      </text>
    </comment>
    <comment ref="K3055" authorId="0" shapeId="0" xr:uid="{BEF72C4E-26A5-47DB-9D3D-76E5946A2A2C}">
      <text>
        <r>
          <rPr>
            <b/>
            <sz val="9"/>
            <color indexed="81"/>
            <rFont val="Tahoma"/>
            <family val="2"/>
          </rPr>
          <t>P_Z_8_N_COLONNE_COMMENTAIRE_INDICATION_STANDARD</t>
        </r>
      </text>
    </comment>
    <comment ref="J3056" authorId="0" shapeId="0" xr:uid="{7543FB9B-0D35-4962-BBB1-78432F37CC46}">
      <text>
        <r>
          <rPr>
            <b/>
            <sz val="9"/>
            <color indexed="81"/>
            <rFont val="Tahoma"/>
            <family val="2"/>
          </rPr>
          <t>P_Z_8_B_COLONNE_JUSTIFICATIF_ACTIVE</t>
        </r>
      </text>
    </comment>
    <comment ref="K3056" authorId="0" shapeId="0" xr:uid="{E2967E2B-0788-49DE-80F8-C5AEF49DD611}">
      <text>
        <r>
          <rPr>
            <b/>
            <sz val="9"/>
            <color indexed="81"/>
            <rFont val="Tahoma"/>
            <family val="2"/>
          </rPr>
          <t>P_Z_8_B_COLONNE_COMMENTAIRE_ACTIVE</t>
        </r>
      </text>
    </comment>
    <comment ref="J3057" authorId="0" shapeId="0" xr:uid="{86C230E9-B9D6-4634-8ACC-35593517D2EF}">
      <text>
        <r>
          <rPr>
            <b/>
            <sz val="9"/>
            <color indexed="81"/>
            <rFont val="Tahoma"/>
            <family val="2"/>
          </rPr>
          <t>P_Z_8_B_COLONNE_JUSTIFICATIF_OBLIGATOIRE</t>
        </r>
      </text>
    </comment>
    <comment ref="K3057" authorId="0" shapeId="0" xr:uid="{99E74EA4-A1FA-4EF6-BDF3-938403FC3853}">
      <text>
        <r>
          <rPr>
            <b/>
            <sz val="9"/>
            <color indexed="81"/>
            <rFont val="Tahoma"/>
            <family val="2"/>
          </rPr>
          <t>P_Z_8_B_COLONNE_COMMENTAIRE_OBLIGATOIRE</t>
        </r>
      </text>
    </comment>
    <comment ref="E3060" authorId="0" shapeId="0" xr:uid="{955A4EE2-942E-4893-AB04-21B21F280956}">
      <text>
        <r>
          <rPr>
            <b/>
            <sz val="9"/>
            <color indexed="81"/>
            <rFont val="Tahoma"/>
            <family val="2"/>
          </rPr>
          <t>P_Z_8_R_LIBELLES_DESCRIPTIONS</t>
        </r>
      </text>
    </comment>
    <comment ref="J3060" authorId="0" shapeId="0" xr:uid="{3F4D3A21-89A2-41D0-9F1A-C8C562846C60}">
      <text>
        <r>
          <rPr>
            <b/>
            <sz val="9"/>
            <color indexed="81"/>
            <rFont val="Tahoma"/>
            <family val="2"/>
          </rPr>
          <t>P_Z_8_R_LIBELLES_POSTES</t>
        </r>
      </text>
    </comment>
    <comment ref="O3060" authorId="0" shapeId="0" xr:uid="{111BBADE-E505-42AF-9F43-559697C28FA3}">
      <text>
        <r>
          <rPr>
            <b/>
            <sz val="9"/>
            <color indexed="81"/>
            <rFont val="Tahoma"/>
            <family val="2"/>
          </rPr>
          <t>P_Z_8_R_LIBELLES_SOUS_OPERATIONS</t>
        </r>
      </text>
    </comment>
    <comment ref="A3062" authorId="0" shapeId="0" xr:uid="{1385778F-E6BD-41E8-9A91-8F78A4E8F6A3}">
      <text>
        <r>
          <rPr>
            <b/>
            <sz val="9"/>
            <color indexed="81"/>
            <rFont val="Tahoma"/>
            <family val="2"/>
          </rPr>
          <t>P_Z_8_B_ULD</t>
        </r>
      </text>
    </comment>
    <comment ref="C3062" authorId="0" shapeId="0" xr:uid="{46E2119F-6654-4838-817D-CD61F3FBD1F6}">
      <text>
        <r>
          <rPr>
            <b/>
            <sz val="9"/>
            <color indexed="81"/>
            <rFont val="Tahoma"/>
            <family val="2"/>
          </rPr>
          <t>P_Z_8_B_UFD</t>
        </r>
      </text>
    </comment>
    <comment ref="H3062" authorId="0" shapeId="0" xr:uid="{51467305-1643-4054-994C-6F1E5C7B3828}">
      <text>
        <r>
          <rPr>
            <b/>
            <sz val="9"/>
            <color indexed="81"/>
            <rFont val="Tahoma"/>
            <family val="2"/>
          </rPr>
          <t>P_Z_8_B_UTILISATION_FILTRE_POSTES</t>
        </r>
      </text>
    </comment>
    <comment ref="M3062" authorId="0" shapeId="0" xr:uid="{38BA3638-6FF4-4DD7-8482-587B534F29AF}">
      <text>
        <r>
          <rPr>
            <b/>
            <sz val="9"/>
            <color indexed="81"/>
            <rFont val="Tahoma"/>
            <family val="2"/>
          </rPr>
          <t>P_Z_8_B_UTILISATION_FILTRE_SOUS_OPERATIONS</t>
        </r>
      </text>
    </comment>
    <comment ref="B3085" authorId="0" shapeId="0" xr:uid="{F41B2A84-522E-440C-8B09-28D3697C0220}">
      <text>
        <r>
          <rPr>
            <b/>
            <sz val="9"/>
            <color indexed="81"/>
            <rFont val="Tahoma"/>
            <family val="2"/>
          </rPr>
          <t>P_Z_8_R_LIBELLES_CODES_BAREMES</t>
        </r>
      </text>
    </comment>
    <comment ref="A3131" authorId="0" shapeId="0" xr:uid="{1768E20C-4E70-4EED-AA74-8874C051ABA9}">
      <text>
        <r>
          <rPr>
            <b/>
            <sz val="9"/>
            <color indexed="81"/>
            <rFont val="Tahoma"/>
            <family val="2"/>
          </rPr>
          <t>P_Z_8_B_EXEMPLE_UTILISATION</t>
        </r>
      </text>
    </comment>
    <comment ref="C3131" authorId="0" shapeId="0" xr:uid="{F10C0542-C757-43F2-84B5-37CAC3CCCA0E}">
      <text>
        <r>
          <rPr>
            <b/>
            <sz val="9"/>
            <color indexed="81"/>
            <rFont val="Tahoma"/>
            <family val="2"/>
          </rPr>
          <t>P_Z_8_N_EXEMPLE_DONNEES</t>
        </r>
      </text>
    </comment>
    <comment ref="D3131" authorId="0" shapeId="0" xr:uid="{7B268BFB-DC3F-4F71-A991-7A5BCCC65BAF}">
      <text>
        <r>
          <rPr>
            <b/>
            <sz val="9"/>
            <color indexed="81"/>
            <rFont val="Tahoma"/>
            <family val="2"/>
          </rPr>
          <t>P_Z_8_N_EXEMPLE_DESCRIPTION</t>
        </r>
      </text>
    </comment>
    <comment ref="E3131" authorId="0" shapeId="0" xr:uid="{CD41283D-0C2B-4DFC-A871-557BD7BDC4F2}">
      <text>
        <r>
          <rPr>
            <b/>
            <sz val="9"/>
            <color indexed="81"/>
            <rFont val="Tahoma"/>
            <family val="2"/>
          </rPr>
          <t>P_Z_8_N_EXEMPLE_BAREME</t>
        </r>
      </text>
    </comment>
    <comment ref="F3131" authorId="0" shapeId="0" xr:uid="{4481A0E1-CC13-487A-91E7-B88296C0A53F}">
      <text>
        <r>
          <rPr>
            <b/>
            <sz val="9"/>
            <color indexed="81"/>
            <rFont val="Tahoma"/>
            <family val="2"/>
          </rPr>
          <t>P_Z_8_N_EXEMPLE_POSTE</t>
        </r>
      </text>
    </comment>
    <comment ref="G3131" authorId="0" shapeId="0" xr:uid="{35874113-4317-4A7E-A2A9-991440579FF6}">
      <text>
        <r>
          <rPr>
            <b/>
            <sz val="9"/>
            <color indexed="81"/>
            <rFont val="Tahoma"/>
            <family val="2"/>
          </rPr>
          <t>P_Z_8_N_EXEMPLE_SOUS_OPERATION</t>
        </r>
      </text>
    </comment>
    <comment ref="H3131" authorId="0" shapeId="0" xr:uid="{85275D8B-B763-45BF-A62E-38B9C511A02F}">
      <text>
        <r>
          <rPr>
            <b/>
            <sz val="9"/>
            <color indexed="81"/>
            <rFont val="Tahoma"/>
            <family val="2"/>
          </rPr>
          <t>P_Z_8_N_EXEMPLE_QUANTITE</t>
        </r>
      </text>
    </comment>
    <comment ref="I3131" authorId="0" shapeId="0" xr:uid="{8663A262-26B8-47BB-ACA4-C0D0DE6C9878}">
      <text>
        <r>
          <rPr>
            <b/>
            <sz val="9"/>
            <color indexed="81"/>
            <rFont val="Tahoma"/>
            <family val="2"/>
          </rPr>
          <t>P_Z_8_N_EXEMPLE_UNITE</t>
        </r>
      </text>
    </comment>
    <comment ref="J3131" authorId="0" shapeId="0" xr:uid="{55D7D014-5ABA-41F7-9727-C2773A09BC51}">
      <text>
        <r>
          <rPr>
            <b/>
            <sz val="9"/>
            <color indexed="81"/>
            <rFont val="Tahoma"/>
            <family val="2"/>
          </rPr>
          <t>P_Z_8_N_EXEMPLE_VALEUR_BAREME</t>
        </r>
      </text>
    </comment>
    <comment ref="K3131" authorId="0" shapeId="0" xr:uid="{8D56B626-1F2D-4457-8DC2-8D2ABF8BDA26}">
      <text>
        <r>
          <rPr>
            <b/>
            <sz val="9"/>
            <color indexed="81"/>
            <rFont val="Tahoma"/>
            <family val="2"/>
          </rPr>
          <t>P_Z_8_N_EXEMPLE_MT_PRESENTE</t>
        </r>
      </text>
    </comment>
    <comment ref="L3131" authorId="0" shapeId="0" xr:uid="{8A2C3DC7-7F2B-4F82-9A01-888D66B0E099}">
      <text>
        <r>
          <rPr>
            <b/>
            <sz val="9"/>
            <color indexed="81"/>
            <rFont val="Tahoma"/>
            <family val="2"/>
          </rPr>
          <t>P_Z_8_N_EXEMPLE_JUSTIFICATIF</t>
        </r>
      </text>
    </comment>
    <comment ref="M3131" authorId="0" shapeId="0" xr:uid="{A12A8539-58C4-4954-8F21-7C4A40A47F60}">
      <text>
        <r>
          <rPr>
            <b/>
            <sz val="9"/>
            <color indexed="81"/>
            <rFont val="Tahoma"/>
            <family val="2"/>
          </rPr>
          <t>P_Z_8_N_EXEMPLE_COMMENTAIRE</t>
        </r>
      </text>
    </comment>
    <comment ref="B3137" authorId="0" shapeId="0" xr:uid="{EEC0E2CD-3A2E-42D4-8644-61EF024D988B}">
      <text>
        <r>
          <rPr>
            <b/>
            <sz val="9"/>
            <color indexed="81"/>
            <rFont val="Tahoma"/>
            <family val="2"/>
          </rPr>
          <t>P_Z_8_B_COLONNE_MT_MAX_LIBELLE_STANDARD</t>
        </r>
      </text>
    </comment>
    <comment ref="C3137" authorId="0" shapeId="0" xr:uid="{951FCCB9-6B15-49CB-B94C-001F45E6064B}">
      <text>
        <r>
          <rPr>
            <b/>
            <sz val="9"/>
            <color indexed="81"/>
            <rFont val="Tahoma"/>
            <family val="2"/>
          </rPr>
          <t>P_Z_8_B_COLONNE_QT_ELIGIBLE_LIBELLE_STANDARD</t>
        </r>
      </text>
    </comment>
    <comment ref="D3137" authorId="0" shapeId="0" xr:uid="{50B6ADEC-0355-42BB-ADFC-6FD88AC87527}">
      <text>
        <r>
          <rPr>
            <b/>
            <sz val="9"/>
            <color indexed="81"/>
            <rFont val="Tahoma"/>
            <family val="2"/>
          </rPr>
          <t>P_Z_8_B_COLONNE_MT_ELIGIBLE_LIBELLE_STANDARD</t>
        </r>
      </text>
    </comment>
    <comment ref="E3137" authorId="0" shapeId="0" xr:uid="{94FD4146-B7AB-490E-8649-B30D0D544598}">
      <text>
        <r>
          <rPr>
            <b/>
            <sz val="9"/>
            <color indexed="81"/>
            <rFont val="Tahoma"/>
            <family val="2"/>
          </rPr>
          <t>P_Z_8_B_COLONNE_MOTIFS_INELIGIBILITE_LIBELLE_STANDARD</t>
        </r>
      </text>
    </comment>
    <comment ref="F3137" authorId="0" shapeId="0" xr:uid="{5B82FFC2-1DA7-486A-88E2-C411D1FBD36E}">
      <text>
        <r>
          <rPr>
            <b/>
            <sz val="9"/>
            <color indexed="81"/>
            <rFont val="Tahoma"/>
            <family val="2"/>
          </rPr>
          <t>P_Z_8_B_COLONNE_QT_RAISONNABLE_LIBELLE_STANDARD</t>
        </r>
      </text>
    </comment>
    <comment ref="G3137" authorId="0" shapeId="0" xr:uid="{13B69A09-30AD-4930-A48D-856569E880A3}">
      <text>
        <r>
          <rPr>
            <b/>
            <sz val="9"/>
            <color indexed="81"/>
            <rFont val="Tahoma"/>
            <family val="2"/>
          </rPr>
          <t>P_Z_8_B_COLONNE_MT_RAISONNABLE_LIBELLE_STANDARD</t>
        </r>
      </text>
    </comment>
    <comment ref="H3137" authorId="0" shapeId="0" xr:uid="{138A66E5-C943-433C-812C-9A3DEA14B120}">
      <text>
        <r>
          <rPr>
            <b/>
            <sz val="9"/>
            <color indexed="81"/>
            <rFont val="Tahoma"/>
            <family val="2"/>
          </rPr>
          <t>P_Z_8_B_COLONNE_COMMENTAIRE_SI_LIBELLE_STANDARD</t>
        </r>
      </text>
    </comment>
    <comment ref="B3138" authorId="0" shapeId="0" xr:uid="{838A3961-7F4E-4542-8287-E3D055351390}">
      <text>
        <r>
          <rPr>
            <b/>
            <sz val="9"/>
            <color indexed="81"/>
            <rFont val="Tahoma"/>
            <family val="2"/>
          </rPr>
          <t>P_Z_8_N_COLONNE_MT_MAX_LIBELLE_SPECIFIQUE</t>
        </r>
      </text>
    </comment>
    <comment ref="C3138" authorId="0" shapeId="0" xr:uid="{74B3447E-F7AF-4F29-9949-48E9F8C61572}">
      <text>
        <r>
          <rPr>
            <b/>
            <sz val="9"/>
            <color indexed="81"/>
            <rFont val="Tahoma"/>
            <family val="2"/>
          </rPr>
          <t>P_Z_8_N_COLONNE_QT_ELIGIBLE_LIBELLE_SPECIFIQUE</t>
        </r>
      </text>
    </comment>
    <comment ref="D3138" authorId="0" shapeId="0" xr:uid="{30F7673E-5BC0-49EC-BFC4-BD8C8C96FBF8}">
      <text>
        <r>
          <rPr>
            <b/>
            <sz val="9"/>
            <color indexed="81"/>
            <rFont val="Tahoma"/>
            <family val="2"/>
          </rPr>
          <t>P_Z_8_N_COLONNE_MT_ELIGIBLE_LIBELLE_SPECIFIQUE</t>
        </r>
      </text>
    </comment>
    <comment ref="E3138" authorId="0" shapeId="0" xr:uid="{C20AE2D1-D81B-4805-BE7A-23868E6A4A30}">
      <text>
        <r>
          <rPr>
            <b/>
            <sz val="9"/>
            <color indexed="81"/>
            <rFont val="Tahoma"/>
            <family val="2"/>
          </rPr>
          <t>P_Z_8_N_COLONNE_MOTIFS_INELIGIBILITE_LIBELLE_SPECIFIQUE</t>
        </r>
      </text>
    </comment>
    <comment ref="F3138" authorId="0" shapeId="0" xr:uid="{DE06E11F-6E02-4C20-BEE2-12D2C491036C}">
      <text>
        <r>
          <rPr>
            <b/>
            <sz val="9"/>
            <color indexed="81"/>
            <rFont val="Tahoma"/>
            <family val="2"/>
          </rPr>
          <t>P_Z_8_N_COLONNE_QT_RAISONNABLE_LIBELLE_SPECIFIQUE</t>
        </r>
      </text>
    </comment>
    <comment ref="G3138" authorId="0" shapeId="0" xr:uid="{3747E01C-19DA-42E1-B594-056EC726C283}">
      <text>
        <r>
          <rPr>
            <b/>
            <sz val="9"/>
            <color indexed="81"/>
            <rFont val="Tahoma"/>
            <family val="2"/>
          </rPr>
          <t>P_Z_8_N_COLONNE_MT_RAISONNABLE_LIBELLE_SPECIFIQUE</t>
        </r>
      </text>
    </comment>
    <comment ref="H3138" authorId="0" shapeId="0" xr:uid="{D5F29F68-FF99-4502-A740-47F5B7729B33}">
      <text>
        <r>
          <rPr>
            <b/>
            <sz val="9"/>
            <color indexed="81"/>
            <rFont val="Tahoma"/>
            <family val="2"/>
          </rPr>
          <t>P_Z_8_N_COLONNE_COMMENTAIRE_SI_LIBELLE_SPECIFIQUE</t>
        </r>
      </text>
    </comment>
    <comment ref="B3139" authorId="0" shapeId="0" xr:uid="{481779AD-75F5-4C0B-8837-C8A5C94E94AC}">
      <text>
        <r>
          <rPr>
            <b/>
            <sz val="9"/>
            <color indexed="81"/>
            <rFont val="Tahoma"/>
            <family val="2"/>
          </rPr>
          <t>P_Z_8_N_COLONNE_MT_MAX_LIBELLE_DEFAUT</t>
        </r>
      </text>
    </comment>
    <comment ref="C3139" authorId="0" shapeId="0" xr:uid="{1834D24C-D236-49CB-B35C-96CA5B5C4AAE}">
      <text>
        <r>
          <rPr>
            <b/>
            <sz val="9"/>
            <color indexed="81"/>
            <rFont val="Tahoma"/>
            <family val="2"/>
          </rPr>
          <t>P_Z_8_N_COLONNE_QT_ELIGIBLE_LIBELLE_DEFAUT</t>
        </r>
      </text>
    </comment>
    <comment ref="D3139" authorId="0" shapeId="0" xr:uid="{D451AE6F-1917-490D-BD13-226701B70B11}">
      <text>
        <r>
          <rPr>
            <b/>
            <sz val="9"/>
            <color indexed="81"/>
            <rFont val="Tahoma"/>
            <family val="2"/>
          </rPr>
          <t>P_Z_8_N_COLONNE_MT_ELIGIBLE_LIBELLE_DEFAUT</t>
        </r>
      </text>
    </comment>
    <comment ref="E3139" authorId="0" shapeId="0" xr:uid="{185C43DE-09DB-454C-A55E-A79F1C8D2076}">
      <text>
        <r>
          <rPr>
            <b/>
            <sz val="9"/>
            <color indexed="81"/>
            <rFont val="Tahoma"/>
            <family val="2"/>
          </rPr>
          <t>P_Z_8_N_COLONNE_MOTIFS_INELIGIBILITE_LIBELLE_DEFAUT</t>
        </r>
      </text>
    </comment>
    <comment ref="F3139" authorId="0" shapeId="0" xr:uid="{FFBF726C-21E3-4D07-B4C8-24A9B81E75DD}">
      <text>
        <r>
          <rPr>
            <b/>
            <sz val="9"/>
            <color indexed="81"/>
            <rFont val="Tahoma"/>
            <family val="2"/>
          </rPr>
          <t>P_Z_8_N_COLONNE_QT_RAISONNABLE_LIBELLE_DEFAUT</t>
        </r>
      </text>
    </comment>
    <comment ref="G3139" authorId="0" shapeId="0" xr:uid="{55BE4961-3A06-487F-892F-750D9523DEAD}">
      <text>
        <r>
          <rPr>
            <b/>
            <sz val="9"/>
            <color indexed="81"/>
            <rFont val="Tahoma"/>
            <family val="2"/>
          </rPr>
          <t>P_Z_8_N_COLONNE_MT_RAISONNABLE_LIBELLE_DEFAUT</t>
        </r>
      </text>
    </comment>
    <comment ref="H3139" authorId="0" shapeId="0" xr:uid="{ADD3396E-8CD8-41A3-A440-DDD8F15725EF}">
      <text>
        <r>
          <rPr>
            <b/>
            <sz val="9"/>
            <color indexed="81"/>
            <rFont val="Tahoma"/>
            <family val="2"/>
          </rPr>
          <t>P_Z_8_N_COLONNE_COMMENTAIRE_SI_LIBELLE_DEFAUT</t>
        </r>
      </text>
    </comment>
    <comment ref="B3140" authorId="0" shapeId="0" xr:uid="{616318BD-7189-4EBD-AFE3-90295AF709D3}">
      <text>
        <r>
          <rPr>
            <b/>
            <sz val="9"/>
            <color indexed="81"/>
            <rFont val="Tahoma"/>
            <family val="2"/>
          </rPr>
          <t>P_Z_8_B_COLONNE_MT_MAX_ACTIVE</t>
        </r>
      </text>
    </comment>
    <comment ref="B4236" authorId="0" shapeId="0" xr:uid="{B2235C59-E7F8-4B9B-A95C-5A55ECA7AF98}">
      <text>
        <r>
          <rPr>
            <b/>
            <sz val="9"/>
            <color indexed="81"/>
            <rFont val="Tahoma"/>
            <family val="2"/>
          </rPr>
          <t>P_Z_12_B_INTITULE_DEPENSES_TAUX_STANDARD</t>
        </r>
      </text>
    </comment>
    <comment ref="B4237" authorId="0" shapeId="0" xr:uid="{48A5F07B-85D6-4C03-91AA-C507CAC6B14A}">
      <text>
        <r>
          <rPr>
            <b/>
            <sz val="9"/>
            <color indexed="81"/>
            <rFont val="Tahoma"/>
            <family val="2"/>
          </rPr>
          <t>P_Z_12_N_INTITULE_DEPENSES_TAUX_STANDARD</t>
        </r>
      </text>
    </comment>
    <comment ref="B4238" authorId="0" shapeId="0" xr:uid="{17FEB579-BF52-487B-97F8-664F7A9181CC}">
      <text>
        <r>
          <rPr>
            <b/>
            <sz val="9"/>
            <color indexed="81"/>
            <rFont val="Tahoma"/>
            <family val="2"/>
          </rPr>
          <t>P_Z_12_N_INTITULE_DEPENSES_TAUX_DEFAUT</t>
        </r>
      </text>
    </comment>
    <comment ref="A4243" authorId="0" shapeId="0" xr:uid="{0DA97257-D854-4831-B885-38EE3C62751B}">
      <text>
        <r>
          <rPr>
            <b/>
            <sz val="9"/>
            <color indexed="81"/>
            <rFont val="Tahoma"/>
            <family val="2"/>
          </rPr>
          <t>P_Z_12_N_CONSIGNE_DEPENSES_TAUX</t>
        </r>
      </text>
    </comment>
    <comment ref="A4244" authorId="0" shapeId="0" xr:uid="{51CEDC82-D7D0-4769-9863-FFD16306BBCE}">
      <text>
        <r>
          <rPr>
            <b/>
            <sz val="9"/>
            <color indexed="81"/>
            <rFont val="Tahoma"/>
            <family val="2"/>
          </rPr>
          <t>P_Z_12_N_CONSIGNE_DEPENSES_TAUX_I</t>
        </r>
      </text>
    </comment>
    <comment ref="B4250" authorId="0" shapeId="0" xr:uid="{C2562F03-331E-4A8D-AE12-089FEB73ADFF}">
      <text>
        <r>
          <rPr>
            <b/>
            <sz val="9"/>
            <color indexed="81"/>
            <rFont val="Tahoma"/>
            <family val="2"/>
          </rPr>
          <t>P_Z_12_B_COLONNE_DESCRIPTION</t>
        </r>
      </text>
    </comment>
    <comment ref="C4250" authorId="0" shapeId="0" xr:uid="{DFB53BD4-7338-4D5A-B692-B01FC829F446}">
      <text>
        <r>
          <rPr>
            <b/>
            <sz val="9"/>
            <color indexed="81"/>
            <rFont val="Tahoma"/>
            <family val="2"/>
          </rPr>
          <t>P_Z_12_B_COLONNE_ACTIVATION</t>
        </r>
      </text>
    </comment>
    <comment ref="D4250" authorId="0" shapeId="0" xr:uid="{4AF594DB-84CA-4095-973B-23185F4EF86D}">
      <text>
        <r>
          <rPr>
            <b/>
            <sz val="9"/>
            <color indexed="81"/>
            <rFont val="Tahoma"/>
            <family val="2"/>
          </rPr>
          <t>P_Z_12_B_COLONNE_POSTE</t>
        </r>
      </text>
    </comment>
    <comment ref="E4250" authorId="0" shapeId="0" xr:uid="{13E9B857-599A-475B-AD59-73BBDBFED74B}">
      <text>
        <r>
          <rPr>
            <b/>
            <sz val="9"/>
            <color indexed="81"/>
            <rFont val="Tahoma"/>
            <family val="2"/>
          </rPr>
          <t>P_Z_12_B_COLONNE_SOUS_OPERATION</t>
        </r>
      </text>
    </comment>
    <comment ref="F4250" authorId="0" shapeId="0" xr:uid="{79D55E39-6C33-4061-836F-0B9FF81B40E1}">
      <text>
        <r>
          <rPr>
            <b/>
            <sz val="9"/>
            <color indexed="81"/>
            <rFont val="Tahoma"/>
            <family val="2"/>
          </rPr>
          <t>P_Z_12_B_COLONNE_TAUX</t>
        </r>
      </text>
    </comment>
    <comment ref="G4250" authorId="0" shapeId="0" xr:uid="{5EFF9F29-FC76-4BA0-BDAE-0F62E8120CAA}">
      <text>
        <r>
          <rPr>
            <b/>
            <sz val="9"/>
            <color indexed="81"/>
            <rFont val="Tahoma"/>
            <family val="2"/>
          </rPr>
          <t>P_Z_12_B_COLONNE_BASE</t>
        </r>
      </text>
    </comment>
    <comment ref="H4250" authorId="0" shapeId="0" xr:uid="{F54FD498-6287-4E18-99BB-727EACA75E41}">
      <text>
        <r>
          <rPr>
            <b/>
            <sz val="9"/>
            <color indexed="81"/>
            <rFont val="Tahoma"/>
            <family val="2"/>
          </rPr>
          <t>P_Z_12_B_COLONNE_MT_PRESENTE</t>
        </r>
      </text>
    </comment>
    <comment ref="I4250" authorId="0" shapeId="0" xr:uid="{17FDA0A9-A397-41EB-BFCD-C0D1407AAB1B}">
      <text>
        <r>
          <rPr>
            <b/>
            <sz val="9"/>
            <color indexed="81"/>
            <rFont val="Tahoma"/>
            <family val="2"/>
          </rPr>
          <t>P_Z_12_B_COLONNE_JUSTIFICATIF</t>
        </r>
      </text>
    </comment>
    <comment ref="J4250" authorId="0" shapeId="0" xr:uid="{76628EC3-9012-4AB9-9873-8DF2AD08575A}">
      <text>
        <r>
          <rPr>
            <b/>
            <sz val="9"/>
            <color indexed="81"/>
            <rFont val="Tahoma"/>
            <family val="2"/>
          </rPr>
          <t>P_Z_12_B_COLONNE_COMMENTAIRE</t>
        </r>
      </text>
    </comment>
    <comment ref="B4251" authorId="0" shapeId="0" xr:uid="{7E44EBE1-2678-4DB4-92A1-3FB2AA61AF09}">
      <text>
        <r>
          <rPr>
            <b/>
            <sz val="9"/>
            <color indexed="81"/>
            <rFont val="Tahoma"/>
            <family val="2"/>
          </rPr>
          <t>P_Z_12_N_COLONNE_DESCRIPTION_SPECIFIQUE</t>
        </r>
      </text>
    </comment>
    <comment ref="C4251" authorId="0" shapeId="0" xr:uid="{40319E61-9488-42DF-A502-E2CF72BCE28C}">
      <text>
        <r>
          <rPr>
            <b/>
            <sz val="9"/>
            <color indexed="81"/>
            <rFont val="Tahoma"/>
            <family val="2"/>
          </rPr>
          <t>P_Z_12_N_COLONNE_ACTIVATION_SPECIFIQUE</t>
        </r>
      </text>
    </comment>
    <comment ref="D4251" authorId="0" shapeId="0" xr:uid="{9AEF137A-79BB-406F-9B9A-E4B09A708B0E}">
      <text>
        <r>
          <rPr>
            <b/>
            <sz val="9"/>
            <color indexed="81"/>
            <rFont val="Tahoma"/>
            <family val="2"/>
          </rPr>
          <t>P_Z_12_N_COLONNE_POSTE_SPECIFIQUE</t>
        </r>
      </text>
    </comment>
    <comment ref="E4251" authorId="0" shapeId="0" xr:uid="{C864EC7B-7A3B-4318-8B02-93D30C205EDA}">
      <text>
        <r>
          <rPr>
            <b/>
            <sz val="9"/>
            <color indexed="81"/>
            <rFont val="Tahoma"/>
            <family val="2"/>
          </rPr>
          <t>P_Z_12_N_COLONNE_SOUS_OPERATION_SPECIFIQUE</t>
        </r>
      </text>
    </comment>
    <comment ref="F4251" authorId="0" shapeId="0" xr:uid="{8E418611-A9A7-4EF5-9270-8E27C2A6E6CA}">
      <text>
        <r>
          <rPr>
            <b/>
            <sz val="9"/>
            <color indexed="81"/>
            <rFont val="Tahoma"/>
            <family val="2"/>
          </rPr>
          <t>P_Z_12_N_COLONNE_TAUX_SPECIFIQUE</t>
        </r>
      </text>
    </comment>
    <comment ref="G4251" authorId="0" shapeId="0" xr:uid="{EE6AA482-336A-4763-A6D6-80E24FE2B616}">
      <text>
        <r>
          <rPr>
            <b/>
            <sz val="9"/>
            <color indexed="81"/>
            <rFont val="Tahoma"/>
            <family val="2"/>
          </rPr>
          <t>P_Z_12_N_COLONNE_BASE_SPECIFIQUE</t>
        </r>
      </text>
    </comment>
    <comment ref="H4251" authorId="0" shapeId="0" xr:uid="{10397A63-8D5F-411D-B4F0-5775CAC46FF6}">
      <text>
        <r>
          <rPr>
            <b/>
            <sz val="9"/>
            <color indexed="81"/>
            <rFont val="Tahoma"/>
            <family val="2"/>
          </rPr>
          <t>P_Z_12_N_COLONNE_MT_PRESENTE_SPECIFIQUE</t>
        </r>
      </text>
    </comment>
    <comment ref="I4251" authorId="0" shapeId="0" xr:uid="{1EA9B72D-FD01-48E2-B793-6558FA88F75D}">
      <text>
        <r>
          <rPr>
            <b/>
            <sz val="9"/>
            <color indexed="81"/>
            <rFont val="Tahoma"/>
            <family val="2"/>
          </rPr>
          <t>P_Z_12_N_COLONNE_JUSTIFICATIF_SPECIFIQUE</t>
        </r>
      </text>
    </comment>
    <comment ref="J4251" authorId="0" shapeId="0" xr:uid="{DCEA7C68-C402-4FF8-B71B-FCC2E9C3D005}">
      <text>
        <r>
          <rPr>
            <b/>
            <sz val="9"/>
            <color indexed="81"/>
            <rFont val="Tahoma"/>
            <family val="2"/>
          </rPr>
          <t>P_Z_12_N_COLONNE_COMMENTAIRE_SPECIFIQUE</t>
        </r>
      </text>
    </comment>
    <comment ref="B4252" authorId="0" shapeId="0" xr:uid="{83063FE2-AA93-43CC-9176-706A49C4D01F}">
      <text>
        <r>
          <rPr>
            <b/>
            <sz val="9"/>
            <color indexed="81"/>
            <rFont val="Tahoma"/>
            <family val="2"/>
          </rPr>
          <t>P_Z_12_N_COLONNE_DESCRIPTION_STANDARD</t>
        </r>
      </text>
    </comment>
    <comment ref="C4252" authorId="0" shapeId="0" xr:uid="{A3B7F93B-F13D-4EEA-BB67-759DE1733080}">
      <text>
        <r>
          <rPr>
            <b/>
            <sz val="9"/>
            <color indexed="81"/>
            <rFont val="Tahoma"/>
            <family val="2"/>
          </rPr>
          <t>P_Z_12_N_COLONNE_ACTIVATION_STANDARD</t>
        </r>
      </text>
    </comment>
    <comment ref="D4252" authorId="0" shapeId="0" xr:uid="{1390E00C-DF19-48AC-9380-5BCF88A947AC}">
      <text>
        <r>
          <rPr>
            <b/>
            <sz val="9"/>
            <color indexed="81"/>
            <rFont val="Tahoma"/>
            <family val="2"/>
          </rPr>
          <t>P_Z_12_N_COLONNE_POSTE_STANDARD</t>
        </r>
      </text>
    </comment>
    <comment ref="E4252" authorId="0" shapeId="0" xr:uid="{98A44793-BB14-4DEB-AB46-4D9BEB0F88C8}">
      <text>
        <r>
          <rPr>
            <b/>
            <sz val="9"/>
            <color indexed="81"/>
            <rFont val="Tahoma"/>
            <family val="2"/>
          </rPr>
          <t>P_Z_12_N_COLONNE_SOUS_OPERATION_STANDARD</t>
        </r>
      </text>
    </comment>
    <comment ref="F4252" authorId="0" shapeId="0" xr:uid="{DE7DB6EC-13E2-43C2-9503-478B582E3B6D}">
      <text>
        <r>
          <rPr>
            <b/>
            <sz val="9"/>
            <color indexed="81"/>
            <rFont val="Tahoma"/>
            <family val="2"/>
          </rPr>
          <t>P_Z_12_N_COLONNE_TAUX_STANDARD</t>
        </r>
      </text>
    </comment>
    <comment ref="G4252" authorId="0" shapeId="0" xr:uid="{0F11A38C-F92B-443A-98EC-1FBDBCC4A72C}">
      <text>
        <r>
          <rPr>
            <b/>
            <sz val="9"/>
            <color indexed="81"/>
            <rFont val="Tahoma"/>
            <family val="2"/>
          </rPr>
          <t>P_Z_12_N_COLONNE_BASE_STANDARD</t>
        </r>
      </text>
    </comment>
    <comment ref="H4252" authorId="0" shapeId="0" xr:uid="{AC74BA4B-DB14-4FA1-9146-51154115C36A}">
      <text>
        <r>
          <rPr>
            <b/>
            <sz val="9"/>
            <color indexed="81"/>
            <rFont val="Tahoma"/>
            <family val="2"/>
          </rPr>
          <t>P_Z_12_N_COLONNE_MT_PRESENTE_STANDARD</t>
        </r>
      </text>
    </comment>
    <comment ref="I4252" authorId="0" shapeId="0" xr:uid="{3BA64D7C-0405-4D26-8252-0133C60E8B8C}">
      <text>
        <r>
          <rPr>
            <b/>
            <sz val="9"/>
            <color indexed="81"/>
            <rFont val="Tahoma"/>
            <family val="2"/>
          </rPr>
          <t>P_Z_12_N_COLONNE_JUSTIFICATIF_STANDARD</t>
        </r>
      </text>
    </comment>
    <comment ref="J4252" authorId="0" shapeId="0" xr:uid="{0EED0BB7-EB7C-45D2-A871-25910EE18156}">
      <text>
        <r>
          <rPr>
            <b/>
            <sz val="9"/>
            <color indexed="81"/>
            <rFont val="Tahoma"/>
            <family val="2"/>
          </rPr>
          <t>P_Z_12_N_COLONNE_COMMENTAIRE_STANDARD</t>
        </r>
      </text>
    </comment>
    <comment ref="B4253" authorId="0" shapeId="0" xr:uid="{6D5FA035-081B-42CC-9497-92C380E08FBE}">
      <text>
        <r>
          <rPr>
            <b/>
            <sz val="9"/>
            <color indexed="81"/>
            <rFont val="Tahoma"/>
            <family val="2"/>
          </rPr>
          <t>P_Z_12_B_COLONNE_INDICATION_DESCRIPTION</t>
        </r>
      </text>
    </comment>
    <comment ref="C4253" authorId="0" shapeId="0" xr:uid="{5D4ECC1D-A2AC-4AA1-800A-BD2400DB1D39}">
      <text>
        <r>
          <rPr>
            <b/>
            <sz val="9"/>
            <color indexed="81"/>
            <rFont val="Tahoma"/>
            <family val="2"/>
          </rPr>
          <t>P_Z_12_B_COLONNE_INDICATION_ACTIVATION</t>
        </r>
      </text>
    </comment>
    <comment ref="D4253" authorId="0" shapeId="0" xr:uid="{931C6115-F492-4ADE-AE40-229228B1B2B5}">
      <text>
        <r>
          <rPr>
            <b/>
            <sz val="9"/>
            <color indexed="81"/>
            <rFont val="Tahoma"/>
            <family val="2"/>
          </rPr>
          <t>P_Z_12_B_COLONNE_INDICATION_POSTE</t>
        </r>
      </text>
    </comment>
    <comment ref="E4253" authorId="0" shapeId="0" xr:uid="{008DE247-5316-4B6B-AD00-39AF9939FE94}">
      <text>
        <r>
          <rPr>
            <b/>
            <sz val="9"/>
            <color indexed="81"/>
            <rFont val="Tahoma"/>
            <family val="2"/>
          </rPr>
          <t>P_Z_12_B_COLONNE_INDICATION_SOUS_OPERATION</t>
        </r>
      </text>
    </comment>
    <comment ref="F4253" authorId="0" shapeId="0" xr:uid="{6ACF0B0C-FE61-47E3-96C4-22E87B21E77A}">
      <text>
        <r>
          <rPr>
            <b/>
            <sz val="9"/>
            <color indexed="81"/>
            <rFont val="Tahoma"/>
            <family val="2"/>
          </rPr>
          <t>P_Z_12_B_COLONNE_INDICATION_TAUX</t>
        </r>
      </text>
    </comment>
    <comment ref="G4253" authorId="0" shapeId="0" xr:uid="{4D9D876D-C785-466B-B2E0-FA50B9797421}">
      <text>
        <r>
          <rPr>
            <b/>
            <sz val="9"/>
            <color indexed="81"/>
            <rFont val="Tahoma"/>
            <family val="2"/>
          </rPr>
          <t>P_Z_12_B_COLONNE_INDICATION_BASE</t>
        </r>
      </text>
    </comment>
    <comment ref="H4253" authorId="0" shapeId="0" xr:uid="{5D376D26-E017-40C4-ADBA-1ABE62C4097F}">
      <text>
        <r>
          <rPr>
            <b/>
            <sz val="9"/>
            <color indexed="81"/>
            <rFont val="Tahoma"/>
            <family val="2"/>
          </rPr>
          <t>P_Z_12_B_COLONNE_INDICATION_MT_PRESENTE</t>
        </r>
      </text>
    </comment>
    <comment ref="I4253" authorId="0" shapeId="0" xr:uid="{E65C8D65-85A7-4702-80A9-CA7D84CA5480}">
      <text>
        <r>
          <rPr>
            <b/>
            <sz val="9"/>
            <color indexed="81"/>
            <rFont val="Tahoma"/>
            <family val="2"/>
          </rPr>
          <t>P_Z_12_B_COLONNE_INDICATION_JUSTIFICATIF</t>
        </r>
      </text>
    </comment>
    <comment ref="J4253" authorId="0" shapeId="0" xr:uid="{6EE302D3-A0CD-4EF4-A139-1D6D2F17575D}">
      <text>
        <r>
          <rPr>
            <b/>
            <sz val="9"/>
            <color indexed="81"/>
            <rFont val="Tahoma"/>
            <family val="2"/>
          </rPr>
          <t>P_Z_12_B_COLONNE_INDICATION_COMMENTAIRE</t>
        </r>
      </text>
    </comment>
    <comment ref="B4254" authorId="0" shapeId="0" xr:uid="{697178A6-F073-4224-98AC-58F7AC5F4DF0}">
      <text>
        <r>
          <rPr>
            <b/>
            <sz val="9"/>
            <color indexed="81"/>
            <rFont val="Tahoma"/>
            <family val="2"/>
          </rPr>
          <t xml:space="preserve">
P_Z_12_N_COLONNE_INDICATION_DESCRIPTION_SPECIFIQUE</t>
        </r>
      </text>
    </comment>
    <comment ref="C4254" authorId="0" shapeId="0" xr:uid="{DE9988CC-50BD-4080-BAB0-E9ED94B1303E}">
      <text>
        <r>
          <rPr>
            <b/>
            <sz val="9"/>
            <color indexed="81"/>
            <rFont val="Tahoma"/>
            <family val="2"/>
          </rPr>
          <t>P_Z_12_N_COLONNE_INDICATION_ACTIVATION_SPECIFIQUE</t>
        </r>
      </text>
    </comment>
    <comment ref="D4254" authorId="0" shapeId="0" xr:uid="{F1261A5F-D87C-4445-8592-B98C5D7D0C6B}">
      <text>
        <r>
          <rPr>
            <b/>
            <sz val="9"/>
            <color indexed="81"/>
            <rFont val="Tahoma"/>
            <family val="2"/>
          </rPr>
          <t>P_Z_12_N_COLONNE_INDICATION_POSTE_SPECIFIQUE</t>
        </r>
      </text>
    </comment>
    <comment ref="E4254" authorId="0" shapeId="0" xr:uid="{8F72F923-4FBC-4D5E-85AB-C8AB6B1925D1}">
      <text>
        <r>
          <rPr>
            <b/>
            <sz val="9"/>
            <color indexed="81"/>
            <rFont val="Tahoma"/>
            <family val="2"/>
          </rPr>
          <t>P_Z_12_N_COLONNE_INDICATION_SOUS_OPERATION_SPECIFIQUE</t>
        </r>
      </text>
    </comment>
    <comment ref="F4254" authorId="0" shapeId="0" xr:uid="{72FB448B-B7EA-4145-8D25-A5765229CD31}">
      <text>
        <r>
          <rPr>
            <b/>
            <sz val="9"/>
            <color indexed="81"/>
            <rFont val="Tahoma"/>
            <family val="2"/>
          </rPr>
          <t>P_Z_12_N_COLONNE_INDICATION_TAUX_SPECIFIQUE</t>
        </r>
      </text>
    </comment>
    <comment ref="G4254" authorId="0" shapeId="0" xr:uid="{D4E796F7-B775-4CDE-BD2F-8746E1E79924}">
      <text>
        <r>
          <rPr>
            <b/>
            <sz val="9"/>
            <color indexed="81"/>
            <rFont val="Tahoma"/>
            <family val="2"/>
          </rPr>
          <t>P_Z_12_N_COLONNE_INDICATION_BASE_SPECIFIQUE</t>
        </r>
      </text>
    </comment>
    <comment ref="H4254" authorId="0" shapeId="0" xr:uid="{2E7B7031-822B-410C-BE1F-500F95BEF74D}">
      <text>
        <r>
          <rPr>
            <b/>
            <sz val="9"/>
            <color indexed="81"/>
            <rFont val="Tahoma"/>
            <family val="2"/>
          </rPr>
          <t>P_Z_12_N_COLONNE_INDICATION_MT_PRESENTE_SPECIFIQUE</t>
        </r>
      </text>
    </comment>
    <comment ref="I4254" authorId="0" shapeId="0" xr:uid="{A663EBFA-06DF-4C6F-93B5-3F521E3986FD}">
      <text>
        <r>
          <rPr>
            <b/>
            <sz val="9"/>
            <color indexed="81"/>
            <rFont val="Tahoma"/>
            <family val="2"/>
          </rPr>
          <t>P_Z_12_N_COLONNE_INDICATION_JUSTIFICATIF_SPECIFIQUE</t>
        </r>
      </text>
    </comment>
    <comment ref="J4254" authorId="0" shapeId="0" xr:uid="{1C02EE87-BA77-445C-9664-43581C5830D6}">
      <text>
        <r>
          <rPr>
            <b/>
            <sz val="9"/>
            <color indexed="81"/>
            <rFont val="Tahoma"/>
            <family val="2"/>
          </rPr>
          <t>P_Z_12_N_COLONNE_INDICATION_COMMENTAIRE_SPECIFIQUE</t>
        </r>
      </text>
    </comment>
    <comment ref="B4255" authorId="0" shapeId="0" xr:uid="{F8A14204-86E3-4851-90CB-36C0B891D03F}">
      <text>
        <r>
          <rPr>
            <b/>
            <sz val="9"/>
            <color indexed="81"/>
            <rFont val="Tahoma"/>
            <family val="2"/>
          </rPr>
          <t>P_Z_12_N_COLONNE_INDICATION_DESCRIPTION_STANDARD</t>
        </r>
      </text>
    </comment>
    <comment ref="C4255" authorId="0" shapeId="0" xr:uid="{001CEE89-2E67-4639-948C-F8AEC266BA99}">
      <text>
        <r>
          <rPr>
            <b/>
            <sz val="9"/>
            <color indexed="81"/>
            <rFont val="Tahoma"/>
            <family val="2"/>
          </rPr>
          <t>P_Z_12_N_COLONNE_INDICATION_ACTIVATION_STANDARD</t>
        </r>
      </text>
    </comment>
    <comment ref="D4255" authorId="0" shapeId="0" xr:uid="{B29F70B6-A33A-4960-B4A5-17A0740051C7}">
      <text>
        <r>
          <rPr>
            <b/>
            <sz val="9"/>
            <color indexed="81"/>
            <rFont val="Tahoma"/>
            <family val="2"/>
          </rPr>
          <t>P_Z_12_N_COLONNE_INDICATION_POSTE_STANDARD</t>
        </r>
      </text>
    </comment>
    <comment ref="E4255" authorId="0" shapeId="0" xr:uid="{9001ED04-9ED5-4719-8E0D-593D0FE01E9D}">
      <text>
        <r>
          <rPr>
            <b/>
            <sz val="9"/>
            <color indexed="81"/>
            <rFont val="Tahoma"/>
            <family val="2"/>
          </rPr>
          <t>P_Z_12_N_COLONNE_INDICATION_SOUS_OPERATION_STANDARD</t>
        </r>
      </text>
    </comment>
    <comment ref="F4255" authorId="0" shapeId="0" xr:uid="{2EC3A2BE-1ABA-474E-ADC1-18C0CDE86A5E}">
      <text>
        <r>
          <rPr>
            <b/>
            <sz val="9"/>
            <color indexed="81"/>
            <rFont val="Tahoma"/>
            <family val="2"/>
          </rPr>
          <t>P_Z_12_N_COLONNE_INDICATION_TAUX_STANDARD</t>
        </r>
      </text>
    </comment>
    <comment ref="G4255" authorId="0" shapeId="0" xr:uid="{5225399C-1799-4F65-BA3D-327542C07DF8}">
      <text>
        <r>
          <rPr>
            <b/>
            <sz val="9"/>
            <color indexed="81"/>
            <rFont val="Tahoma"/>
            <family val="2"/>
          </rPr>
          <t>P_Z_12_N_COLONNE_INDICATION_BASE_STANDARD</t>
        </r>
      </text>
    </comment>
    <comment ref="H4255" authorId="0" shapeId="0" xr:uid="{4FB0B329-7DC9-43B0-A2BC-6C14F3ED6AA1}">
      <text>
        <r>
          <rPr>
            <b/>
            <sz val="9"/>
            <color indexed="81"/>
            <rFont val="Tahoma"/>
            <family val="2"/>
          </rPr>
          <t>P_Z_12_N_COLONNE_INDICATION_MT_PRESENTE_STANDARD</t>
        </r>
      </text>
    </comment>
    <comment ref="I4255" authorId="0" shapeId="0" xr:uid="{499D63D4-8A13-473C-8625-C1F6A3C73E80}">
      <text>
        <r>
          <rPr>
            <b/>
            <sz val="9"/>
            <color indexed="81"/>
            <rFont val="Tahoma"/>
            <family val="2"/>
          </rPr>
          <t>P_Z_12_N_COLONNE_INDICATION_JUSTIFICATIF_STANDARD</t>
        </r>
      </text>
    </comment>
    <comment ref="J4255" authorId="0" shapeId="0" xr:uid="{58FD7C68-4DD0-405A-87CB-517C53522EAC}">
      <text>
        <r>
          <rPr>
            <b/>
            <sz val="9"/>
            <color indexed="81"/>
            <rFont val="Tahoma"/>
            <family val="2"/>
          </rPr>
          <t>P_Z_12_N_COLONNE_INDICATION_COMMENTAIRE_STANDARD</t>
        </r>
      </text>
    </comment>
    <comment ref="I4256" authorId="0" shapeId="0" xr:uid="{E9B59C59-74B7-4DE3-A185-096D55D9CC95}">
      <text>
        <r>
          <rPr>
            <b/>
            <sz val="9"/>
            <color indexed="81"/>
            <rFont val="Tahoma"/>
            <family val="2"/>
          </rPr>
          <t>P_Z_12_B_COLONNE_JUSTIFICATIF_ACTIVE</t>
        </r>
      </text>
    </comment>
    <comment ref="J4256" authorId="0" shapeId="0" xr:uid="{6B62B312-CC10-4FEE-96C0-9E35FB6BD97E}">
      <text>
        <r>
          <rPr>
            <b/>
            <sz val="9"/>
            <color indexed="81"/>
            <rFont val="Tahoma"/>
            <family val="2"/>
          </rPr>
          <t>P_Z_12_B_COLONNE_COMMENTAIRE_ACTIVE</t>
        </r>
      </text>
    </comment>
    <comment ref="I4257" authorId="0" shapeId="0" xr:uid="{F5A404B2-503B-4FA4-AED4-6431E1C12B46}">
      <text>
        <r>
          <rPr>
            <b/>
            <sz val="9"/>
            <color indexed="81"/>
            <rFont val="Tahoma"/>
            <family val="2"/>
          </rPr>
          <t>P_Z_12_B_COLONNE_JUSTIFICATIF_OBLIGATOIRE</t>
        </r>
      </text>
    </comment>
    <comment ref="J4257" authorId="0" shapeId="0" xr:uid="{2590B9FB-3ABA-46CB-B793-471D0526274D}">
      <text>
        <r>
          <rPr>
            <b/>
            <sz val="9"/>
            <color indexed="81"/>
            <rFont val="Tahoma"/>
            <family val="2"/>
          </rPr>
          <t>P_Z_12_B_COLONNE_COMMENTAIRE_OBLIGATOIRE</t>
        </r>
      </text>
    </comment>
    <comment ref="C4260" authorId="0" shapeId="0" xr:uid="{2BDC58AD-CCAB-4FE7-8AEF-990AC554CBB3}">
      <text>
        <r>
          <rPr>
            <b/>
            <sz val="9"/>
            <color indexed="81"/>
            <rFont val="Tahoma"/>
            <family val="2"/>
          </rPr>
          <t>P_Z_12_R_LIBELLES_POSTES</t>
        </r>
      </text>
    </comment>
    <comment ref="H4260" authorId="0" shapeId="0" xr:uid="{6FEDADAE-9D60-42B3-8BEC-B7879E7ACEA4}">
      <text>
        <r>
          <rPr>
            <b/>
            <sz val="9"/>
            <color indexed="81"/>
            <rFont val="Tahoma"/>
            <family val="2"/>
          </rPr>
          <t>P_Z_12_R_LIBELLES_SOUS_OPERATIONS</t>
        </r>
      </text>
    </comment>
    <comment ref="A4262" authorId="0" shapeId="0" xr:uid="{5CCD74DB-B70B-43BF-9069-F85497A7D09D}">
      <text>
        <r>
          <rPr>
            <b/>
            <sz val="9"/>
            <color indexed="81"/>
            <rFont val="Tahoma"/>
            <family val="2"/>
          </rPr>
          <t>P_Z_12_B_UTILISATION_FILTRE_POSTES</t>
        </r>
      </text>
    </comment>
    <comment ref="F4262" authorId="0" shapeId="0" xr:uid="{98DDC71A-4A69-4F65-AD3F-387E26DE930D}">
      <text>
        <r>
          <rPr>
            <b/>
            <sz val="9"/>
            <color indexed="81"/>
            <rFont val="Tahoma"/>
            <family val="2"/>
          </rPr>
          <t>P_Z_12_B_UTILISATION_FILTRE_SOUS_OPERATIONS</t>
        </r>
      </text>
    </comment>
    <comment ref="B4286" authorId="0" shapeId="0" xr:uid="{1C7231DE-2034-433C-8A87-F3AD0A7965E5}">
      <text>
        <r>
          <rPr>
            <b/>
            <sz val="9"/>
            <color indexed="81"/>
            <rFont val="Tahoma"/>
            <family val="2"/>
          </rPr>
          <t>Exemple : Coûts indirects pris en charge à hauteur de 15 % des dépenses éligibles de salaires</t>
        </r>
      </text>
    </comment>
    <comment ref="C4286" authorId="0" shapeId="0" xr:uid="{9042E7FE-3720-40DA-B083-5D0975F24DD4}">
      <text>
        <r>
          <rPr>
            <b/>
            <sz val="9"/>
            <color indexed="81"/>
            <rFont val="Tahoma"/>
            <family val="2"/>
          </rPr>
          <t>Exemple : 15 %</t>
        </r>
      </text>
    </comment>
    <comment ref="D4286" authorId="0" shapeId="0" xr:uid="{5BEA0D0E-0874-4139-BC83-924A42325296}">
      <text>
        <r>
          <rPr>
            <b/>
            <sz val="9"/>
            <color indexed="81"/>
            <rFont val="Tahoma"/>
            <family val="2"/>
          </rPr>
          <t>Exemple : = total des frais salariaux présentés</t>
        </r>
      </text>
    </comment>
    <comment ref="E4286" authorId="0" shapeId="0" xr:uid="{5B992227-1FC7-427E-91FD-448FD99A8F14}">
      <text>
        <r>
          <rPr>
            <b/>
            <sz val="9"/>
            <color indexed="81"/>
            <rFont val="Tahoma"/>
            <family val="2"/>
          </rPr>
          <t>Exemple : = total des frais salariaux éligibles</t>
        </r>
      </text>
    </comment>
    <comment ref="F4286" authorId="0" shapeId="0" xr:uid="{AD941A2D-ABF6-4367-BD36-DE7A44524A15}">
      <text>
        <r>
          <rPr>
            <b/>
            <sz val="9"/>
            <color indexed="81"/>
            <rFont val="Tahoma"/>
            <family val="2"/>
          </rPr>
          <t>Exemple : = total des frais salariaux raisonnables</t>
        </r>
      </text>
    </comment>
    <comment ref="A4311" authorId="0" shapeId="0" xr:uid="{B868B4B9-9BD0-430D-90E8-890A07256551}">
      <text>
        <r>
          <rPr>
            <b/>
            <sz val="9"/>
            <color indexed="81"/>
            <rFont val="Tahoma"/>
            <family val="2"/>
          </rPr>
          <t>P_Z_12_B_EXEMPLE_UTILISATION</t>
        </r>
      </text>
    </comment>
    <comment ref="D4311" authorId="0" shapeId="0" xr:uid="{A1113A22-0D0A-408C-899C-707C3698C956}">
      <text>
        <r>
          <rPr>
            <b/>
            <sz val="9"/>
            <color indexed="81"/>
            <rFont val="Tahoma"/>
            <family val="2"/>
          </rPr>
          <t>P_Z_12_R_EXEMPLE_VALEURS</t>
        </r>
      </text>
    </comment>
    <comment ref="B4317" authorId="0" shapeId="0" xr:uid="{043569E2-C081-4318-B83A-23D65E448D49}">
      <text>
        <r>
          <rPr>
            <b/>
            <sz val="9"/>
            <color indexed="81"/>
            <rFont val="Tahoma"/>
            <family val="2"/>
          </rPr>
          <t>P_Z_12_B_COLONNE_MT_MAX_LIBELLE_STANDARD</t>
        </r>
      </text>
    </comment>
    <comment ref="C4317" authorId="0" shapeId="0" xr:uid="{1E7618D3-0F1C-4440-A71E-176017595372}">
      <text>
        <r>
          <rPr>
            <b/>
            <sz val="9"/>
            <color indexed="81"/>
            <rFont val="Tahoma"/>
            <family val="2"/>
          </rPr>
          <t>P_Z_12_B_COLONNE_ACTIVATION_ELIGIBLE_LIBELLE_STANDARD</t>
        </r>
      </text>
    </comment>
    <comment ref="D4317" authorId="0" shapeId="0" xr:uid="{27B15D5F-E19C-4723-AAEA-2BD802493E01}">
      <text>
        <r>
          <rPr>
            <b/>
            <sz val="9"/>
            <color indexed="81"/>
            <rFont val="Tahoma"/>
            <family val="2"/>
          </rPr>
          <t>P_Z_12_B_COLONNE_MT_ELIGIBLE_LIBELLE_STANDARD</t>
        </r>
      </text>
    </comment>
    <comment ref="E4317" authorId="0" shapeId="0" xr:uid="{75E611EA-7DE2-44BE-AE2C-5D07D38B5E90}">
      <text>
        <r>
          <rPr>
            <b/>
            <sz val="9"/>
            <color indexed="81"/>
            <rFont val="Tahoma"/>
            <family val="2"/>
          </rPr>
          <t>P_Z_12_B_COLONNE_MOTIFS_INELIGIBILITE_LIBELLE_STANDARD</t>
        </r>
      </text>
    </comment>
    <comment ref="F4317" authorId="0" shapeId="0" xr:uid="{DB5FF4BF-DF4F-48B8-919F-909F0852422E}">
      <text>
        <r>
          <rPr>
            <b/>
            <sz val="9"/>
            <color indexed="81"/>
            <rFont val="Tahoma"/>
            <family val="2"/>
          </rPr>
          <t>P_Z_12_B_COLONNE_ACTIVATION_RAISONNABLE_LIBELLE_STANDARD</t>
        </r>
      </text>
    </comment>
    <comment ref="G4317" authorId="0" shapeId="0" xr:uid="{502C045B-C539-4246-B53B-2D4FB0EC8C66}">
      <text>
        <r>
          <rPr>
            <b/>
            <sz val="9"/>
            <color indexed="81"/>
            <rFont val="Tahoma"/>
            <family val="2"/>
          </rPr>
          <t>P_Z_12_B_COLONNE_MT_RAISONNABLE_LIBELLE_STANDARD</t>
        </r>
      </text>
    </comment>
    <comment ref="H4317" authorId="0" shapeId="0" xr:uid="{F2713073-65C2-4054-A7F7-262CD6F1D8F8}">
      <text>
        <r>
          <rPr>
            <b/>
            <sz val="9"/>
            <color indexed="81"/>
            <rFont val="Tahoma"/>
            <family val="2"/>
          </rPr>
          <t>P_Z_12_B_COLONNE_COMMENTAIRE_SI_LIBELLE_STANDARD</t>
        </r>
      </text>
    </comment>
    <comment ref="B4318" authorId="0" shapeId="0" xr:uid="{1AB60042-9473-48DE-8E5E-C3223CD2B622}">
      <text>
        <r>
          <rPr>
            <b/>
            <sz val="9"/>
            <color indexed="81"/>
            <rFont val="Tahoma"/>
            <family val="2"/>
          </rPr>
          <t>P_Z_12_N_COLONNE_MT_MAX_LIBELLE_SPECIFIQUE</t>
        </r>
      </text>
    </comment>
    <comment ref="C4318" authorId="0" shapeId="0" xr:uid="{7BC6B375-0CCD-4DA7-ADE9-54D21B678126}">
      <text>
        <r>
          <rPr>
            <b/>
            <sz val="9"/>
            <color indexed="81"/>
            <rFont val="Tahoma"/>
            <family val="2"/>
          </rPr>
          <t>P_Z_12_N_COLONNE_ACTIVATION_ELIGIBLE_LIBELLE_SPECIFIQUE</t>
        </r>
      </text>
    </comment>
    <comment ref="D4318" authorId="0" shapeId="0" xr:uid="{520B620C-ED44-47B9-A06E-6AC9244D75F0}">
      <text>
        <r>
          <rPr>
            <b/>
            <sz val="9"/>
            <color indexed="81"/>
            <rFont val="Tahoma"/>
            <family val="2"/>
          </rPr>
          <t>P_Z_12_N_COLONNE_MT_ELIGIBLE_LIBELLE_SPECIFIQUE</t>
        </r>
      </text>
    </comment>
    <comment ref="E4318" authorId="0" shapeId="0" xr:uid="{1F77751A-D5B5-4E02-90D4-AAF0BD0342B8}">
      <text>
        <r>
          <rPr>
            <b/>
            <sz val="9"/>
            <color indexed="81"/>
            <rFont val="Tahoma"/>
            <family val="2"/>
          </rPr>
          <t>P_Z_12_N_COLONNE_MOTIFS_INELIGIBILITE_SPECIFIQUE</t>
        </r>
      </text>
    </comment>
    <comment ref="F4318" authorId="0" shapeId="0" xr:uid="{01AA08A5-140E-49BA-92B5-2BC6060EEE10}">
      <text>
        <r>
          <rPr>
            <b/>
            <sz val="9"/>
            <color indexed="81"/>
            <rFont val="Tahoma"/>
            <family val="2"/>
          </rPr>
          <t>P_Z_12_N_COLONNE_ACTIVATION_RAISONNABLE_LIBELLE_SPECIFIQUE</t>
        </r>
      </text>
    </comment>
    <comment ref="G4318" authorId="0" shapeId="0" xr:uid="{22163EA8-A8B1-4B6E-B4D3-B76C5D0AB929}">
      <text>
        <r>
          <rPr>
            <b/>
            <sz val="9"/>
            <color indexed="81"/>
            <rFont val="Tahoma"/>
            <family val="2"/>
          </rPr>
          <t>P_Z_12_N_COLONNE_MT_RAISONNABLE_LIBELLE_SPECIFIQUE</t>
        </r>
      </text>
    </comment>
    <comment ref="H4318" authorId="0" shapeId="0" xr:uid="{83B35380-05E8-4BAD-AAEB-9D387538CD20}">
      <text>
        <r>
          <rPr>
            <b/>
            <sz val="9"/>
            <color indexed="81"/>
            <rFont val="Tahoma"/>
            <family val="2"/>
          </rPr>
          <t>P_Z_12_N_COLONNE_COMMENTAIRE_SI_LIBELLE_SPECIFIQUE</t>
        </r>
      </text>
    </comment>
    <comment ref="B4319" authorId="0" shapeId="0" xr:uid="{55B6839A-047D-4CD9-8411-212E9D96795E}">
      <text>
        <r>
          <rPr>
            <b/>
            <sz val="9"/>
            <color indexed="81"/>
            <rFont val="Tahoma"/>
            <family val="2"/>
          </rPr>
          <t>P_Z_12_N_COLONNE_MT_MAX_LIBELLE_DEFAUT</t>
        </r>
      </text>
    </comment>
    <comment ref="C4319" authorId="0" shapeId="0" xr:uid="{F418D0C6-F8AC-4B6C-96AE-9DC944369FA0}">
      <text>
        <r>
          <rPr>
            <b/>
            <sz val="9"/>
            <color indexed="81"/>
            <rFont val="Tahoma"/>
            <family val="2"/>
          </rPr>
          <t>P_Z_12_N_COLONNE_ACTIVATION_ELIGIBLE_LIBELLE_DEFAUT</t>
        </r>
      </text>
    </comment>
    <comment ref="D4319" authorId="0" shapeId="0" xr:uid="{10007F48-6877-4956-A223-BDC485531502}">
      <text>
        <r>
          <rPr>
            <b/>
            <sz val="9"/>
            <color indexed="81"/>
            <rFont val="Tahoma"/>
            <family val="2"/>
          </rPr>
          <t>P_Z_12_N_COLONNE_MT_ELIGIBLE_LIBELLE_DEFAUT</t>
        </r>
      </text>
    </comment>
    <comment ref="E4319" authorId="0" shapeId="0" xr:uid="{C76EB895-9F7F-46C4-ABA3-B2631B100050}">
      <text>
        <r>
          <rPr>
            <b/>
            <sz val="9"/>
            <color indexed="81"/>
            <rFont val="Tahoma"/>
            <family val="2"/>
          </rPr>
          <t>P_Z_12_N_COLONNE_MOTIFS_INELIGIBILITE_DEFAUT</t>
        </r>
      </text>
    </comment>
    <comment ref="F4319" authorId="0" shapeId="0" xr:uid="{3E2645D1-AB41-42CE-8954-D2704EBB5BF8}">
      <text>
        <r>
          <rPr>
            <b/>
            <sz val="9"/>
            <color indexed="81"/>
            <rFont val="Tahoma"/>
            <family val="2"/>
          </rPr>
          <t>P_Z_12_N_COLONNE_ACTIVATION_RAISONNABLE_LIBELLE_DEFAUT</t>
        </r>
      </text>
    </comment>
    <comment ref="G4319" authorId="0" shapeId="0" xr:uid="{833CD11A-403D-4C18-A490-F3C717E5662E}">
      <text>
        <r>
          <rPr>
            <b/>
            <sz val="9"/>
            <color indexed="81"/>
            <rFont val="Tahoma"/>
            <family val="2"/>
          </rPr>
          <t>P_Z_12_N_COLONNE_MT_RAISONNABLE_LIBELLE_DEFAUT</t>
        </r>
      </text>
    </comment>
    <comment ref="H4319" authorId="0" shapeId="0" xr:uid="{AE4D61C2-99FB-49C1-836B-5B0303B6FE3E}">
      <text>
        <r>
          <rPr>
            <b/>
            <sz val="9"/>
            <color indexed="81"/>
            <rFont val="Tahoma"/>
            <family val="2"/>
          </rPr>
          <t>P_Z_12_N_COLONNE_COMMENTAIRE_SI_LIBELLE_DEFAUT</t>
        </r>
      </text>
    </comment>
    <comment ref="B4320" authorId="0" shapeId="0" xr:uid="{AF5296E6-BD23-480B-8546-1D6E5B784E69}">
      <text>
        <r>
          <rPr>
            <b/>
            <sz val="9"/>
            <color indexed="81"/>
            <rFont val="Tahoma"/>
            <family val="2"/>
          </rPr>
          <t>P_Z_12_B_COLONNE_MT_MAX_ACTIVE</t>
        </r>
      </text>
    </comment>
    <comment ref="B4536" authorId="0" shapeId="0" xr:uid="{70FCC001-D59F-47CB-BCBA-92C2ABC13C90}">
      <text>
        <r>
          <rPr>
            <b/>
            <sz val="9"/>
            <color indexed="81"/>
            <rFont val="Tahoma"/>
            <family val="2"/>
          </rPr>
          <t>P_Z_13_B_INTITULE_RECETTE_STANDARD</t>
        </r>
      </text>
    </comment>
    <comment ref="B4537" authorId="0" shapeId="0" xr:uid="{311F0AB2-9B33-40AE-9B10-D51DAFF2BC6A}">
      <text>
        <r>
          <rPr>
            <b/>
            <sz val="9"/>
            <color indexed="81"/>
            <rFont val="Tahoma"/>
            <family val="2"/>
          </rPr>
          <t>P_Z_13_N_INTITULE_RECETTE_STANDARD</t>
        </r>
      </text>
    </comment>
    <comment ref="B4538" authorId="0" shapeId="0" xr:uid="{002E4728-27A1-4006-BB22-2BBC59F793F4}">
      <text>
        <r>
          <rPr>
            <b/>
            <sz val="9"/>
            <color indexed="81"/>
            <rFont val="Tahoma"/>
            <family val="2"/>
          </rPr>
          <t>P_Z_13_N_INTITULE_RECETTE_DEFAUT</t>
        </r>
      </text>
    </comment>
    <comment ref="A4543" authorId="0" shapeId="0" xr:uid="{950238E6-006D-4328-A0F3-662B04169AE6}">
      <text>
        <r>
          <rPr>
            <b/>
            <sz val="9"/>
            <color indexed="81"/>
            <rFont val="Tahoma"/>
            <family val="2"/>
          </rPr>
          <t>P_Z_13_N_CONSIGNE_RECETTE</t>
        </r>
      </text>
    </comment>
    <comment ref="A4544" authorId="0" shapeId="0" xr:uid="{6291C9DC-7D28-49EE-9824-D7CE9C05FA3B}">
      <text>
        <r>
          <rPr>
            <b/>
            <sz val="9"/>
            <color indexed="81"/>
            <rFont val="Tahoma"/>
            <family val="2"/>
          </rPr>
          <t>P_Z_13_N_CONSIGNE_RECETTE_I</t>
        </r>
      </text>
    </comment>
    <comment ref="A4551" authorId="0" shapeId="0" xr:uid="{CCEE3842-25CE-4E3F-9F15-1BDC5DFD26A7}">
      <text>
        <r>
          <rPr>
            <b/>
            <sz val="9"/>
            <color indexed="81"/>
            <rFont val="Tahoma"/>
            <family val="2"/>
          </rPr>
          <t>P_Z_13_B_EXEMPLE_UTILISATION</t>
        </r>
      </text>
    </comment>
    <comment ref="D4551" authorId="0" shapeId="0" xr:uid="{8A55B628-A29F-4177-A46C-98C71CAFCC2E}">
      <text>
        <r>
          <rPr>
            <b/>
            <sz val="9"/>
            <color indexed="81"/>
            <rFont val="Tahoma"/>
            <family val="2"/>
          </rPr>
          <t>P_Z_13_N_EXEMPLE_DESCRIPTION</t>
        </r>
      </text>
    </comment>
    <comment ref="E4551" authorId="0" shapeId="0" xr:uid="{85E9A143-95DE-4580-AFE6-D38B5FF6A071}">
      <text>
        <r>
          <rPr>
            <b/>
            <sz val="9"/>
            <color indexed="81"/>
            <rFont val="Tahoma"/>
            <family val="2"/>
          </rPr>
          <t>P_Z_13_N_EXEMPLE_JUSTIFICATIF</t>
        </r>
      </text>
    </comment>
    <comment ref="F4551" authorId="0" shapeId="0" xr:uid="{F837E77D-9DA1-4A62-8773-89ED82CF24D4}">
      <text>
        <r>
          <rPr>
            <b/>
            <sz val="9"/>
            <color indexed="81"/>
            <rFont val="Tahoma"/>
            <family val="2"/>
          </rPr>
          <t>P_Z_13_N_EXEMPLE_MT_PRESENTE_HT</t>
        </r>
      </text>
    </comment>
    <comment ref="G4551" authorId="0" shapeId="0" xr:uid="{40A590C3-F1D5-4ECF-B16F-263CB2E726D2}">
      <text>
        <r>
          <rPr>
            <b/>
            <sz val="9"/>
            <color indexed="81"/>
            <rFont val="Tahoma"/>
            <family val="2"/>
          </rPr>
          <t>P_Z_13_N_EXEMPLE_COMMENTAIRE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<sst xmlns="http://schemas.openxmlformats.org/spreadsheetml/2006/main" count="1652" uniqueCount="648">
  <si>
    <t>N°</t>
  </si>
  <si>
    <t>Unité</t>
  </si>
  <si>
    <t>Commentaire(s)</t>
  </si>
  <si>
    <t>Description dépense</t>
  </si>
  <si>
    <t>Poste</t>
  </si>
  <si>
    <t>Commentaire(s) du SI</t>
  </si>
  <si>
    <t>Montant raisonnable</t>
  </si>
  <si>
    <t>Sous-opération</t>
  </si>
  <si>
    <t>Quantité</t>
  </si>
  <si>
    <t>Montant présenté HT</t>
  </si>
  <si>
    <t>Montant présenté TVA</t>
  </si>
  <si>
    <t>Gestion de la feuille</t>
  </si>
  <si>
    <t>Version</t>
  </si>
  <si>
    <t>Date de validation</t>
  </si>
  <si>
    <t>Commentaire</t>
  </si>
  <si>
    <t>Paramétrages généraux de la feuille</t>
  </si>
  <si>
    <t>Paramétrages généraux des dépenses</t>
  </si>
  <si>
    <t>Paramétrage des dépenses sur frais réels</t>
  </si>
  <si>
    <t>Activé</t>
  </si>
  <si>
    <t>OUI</t>
  </si>
  <si>
    <t>NON</t>
  </si>
  <si>
    <t>Référentiels de gestion</t>
  </si>
  <si>
    <t>Booléen</t>
  </si>
  <si>
    <t>Dépenses sur devis</t>
  </si>
  <si>
    <t>Dépenses de rémunération sur frais réels</t>
  </si>
  <si>
    <t>Dépenses sur frais réels</t>
  </si>
  <si>
    <t>Dépenses proratisées</t>
  </si>
  <si>
    <t>Dépenses forfaitaires</t>
  </si>
  <si>
    <t>Contributions en nature de type bénévolat</t>
  </si>
  <si>
    <t>Contributions en nature de type biens et services</t>
  </si>
  <si>
    <t>Charges d’amortissement</t>
  </si>
  <si>
    <t>Recettes générées par l’opération</t>
  </si>
  <si>
    <t>Dépenses sur taux forfaitaire</t>
  </si>
  <si>
    <t>Nomenclature</t>
  </si>
  <si>
    <t>Libellé du dispositif</t>
  </si>
  <si>
    <t>Type de dépenses</t>
  </si>
  <si>
    <t>Types de dépenses gérés</t>
  </si>
  <si>
    <t>Libellé du poste 1</t>
  </si>
  <si>
    <t>Libellé du poste 2</t>
  </si>
  <si>
    <t>Libellé du poste 3</t>
  </si>
  <si>
    <t>Libellé du poste 4</t>
  </si>
  <si>
    <t>Libellé du poste 5</t>
  </si>
  <si>
    <t>Libellé du poste 6</t>
  </si>
  <si>
    <t>Libellé du poste 7</t>
  </si>
  <si>
    <t>Libellé du poste 8</t>
  </si>
  <si>
    <t>Libellé du poste 9</t>
  </si>
  <si>
    <t>Libellé du poste 10</t>
  </si>
  <si>
    <t>Libellé du poste 11</t>
  </si>
  <si>
    <t>Libellé du poste 12</t>
  </si>
  <si>
    <t>Libellé du poste 13</t>
  </si>
  <si>
    <t>Libellé du poste 14</t>
  </si>
  <si>
    <t>Libellé du poste 15</t>
  </si>
  <si>
    <t>Libellé du poste 16</t>
  </si>
  <si>
    <t>Libellé du poste 17</t>
  </si>
  <si>
    <t>Libellé du poste 18</t>
  </si>
  <si>
    <t>Libellé du poste 19</t>
  </si>
  <si>
    <t>Libellé du poste 20</t>
  </si>
  <si>
    <t>Ces valeurs serviront à prédéfinir des valeurs par défaut pour les différents types de dépenses</t>
  </si>
  <si>
    <t>Référentiel des libellés de postes</t>
  </si>
  <si>
    <t>Nombre de catégories de dépenses</t>
  </si>
  <si>
    <t>Libellé de la sous-opération 1</t>
  </si>
  <si>
    <t>Libellé de la sous-opération 2</t>
  </si>
  <si>
    <t>Libellé de la sous-opération 3</t>
  </si>
  <si>
    <t>Libellé de la sous-opération 4</t>
  </si>
  <si>
    <t>Libellé de la sous-opération 5</t>
  </si>
  <si>
    <t>Libellé de la sous-opération 6</t>
  </si>
  <si>
    <t>Libellé de la sous-opération 7</t>
  </si>
  <si>
    <t>Libellé de la sous-opération 8</t>
  </si>
  <si>
    <t>Libellé de la sous-opération 9</t>
  </si>
  <si>
    <t>Libellé de la sous-opération 10</t>
  </si>
  <si>
    <t>Libellé de la sous-opération 11</t>
  </si>
  <si>
    <t>Libellé de la sous-opération 12</t>
  </si>
  <si>
    <t>Libellé de la sous-opération 13</t>
  </si>
  <si>
    <t>Libellé de la sous-opération 14</t>
  </si>
  <si>
    <t>Libellé de la sous-opération 15</t>
  </si>
  <si>
    <t>Libellé de la sous-opération 16</t>
  </si>
  <si>
    <t>Libellé de la sous-opération 17</t>
  </si>
  <si>
    <t>Libellé de la sous-opération 18</t>
  </si>
  <si>
    <t>Libellé de la sous-opération 19</t>
  </si>
  <si>
    <t>Libellé de la sous-opération 20</t>
  </si>
  <si>
    <t>Libellé de la description 1</t>
  </si>
  <si>
    <t>Libellé de la description 2</t>
  </si>
  <si>
    <t>Libellé de la description 3</t>
  </si>
  <si>
    <t>Libellé de la description 4</t>
  </si>
  <si>
    <t>Libellé de la description 5</t>
  </si>
  <si>
    <t>Libellé de la description 6</t>
  </si>
  <si>
    <t>Libellé de la description 7</t>
  </si>
  <si>
    <t>Libellé de la description 8</t>
  </si>
  <si>
    <t>Libellé de la description 9</t>
  </si>
  <si>
    <t>Libellé de la description 10</t>
  </si>
  <si>
    <t>Libellé de la description 11</t>
  </si>
  <si>
    <t>Libellé de la description 12</t>
  </si>
  <si>
    <t>Libellé de la description 13</t>
  </si>
  <si>
    <t>Libellé de la description 14</t>
  </si>
  <si>
    <t>Libellé de la description 15</t>
  </si>
  <si>
    <t>Libellé de la description 16</t>
  </si>
  <si>
    <t>Libellé de la description 17</t>
  </si>
  <si>
    <t>Libellé de la description 18</t>
  </si>
  <si>
    <t>Libellé de la description 19</t>
  </si>
  <si>
    <t>Libellé de la description 20</t>
  </si>
  <si>
    <t>Référentiel des libellés de descriptions (si des descriptions sont utilisées pour le dispositif)</t>
  </si>
  <si>
    <t>Utilisation des sous-opérations</t>
  </si>
  <si>
    <t>Référentiel des libellés de sous-opérations (si des sous-opérations sont définies pour le dispositif)</t>
  </si>
  <si>
    <t>Gestions des colonnes transverses pour le dispositif</t>
  </si>
  <si>
    <t>Utilisation de la TVA</t>
  </si>
  <si>
    <t>Gestion du libellé pour le poste</t>
  </si>
  <si>
    <t>Gestion du libellé pour la sous-opération</t>
  </si>
  <si>
    <t>Si non, libellé à afficher</t>
  </si>
  <si>
    <t>Gestion d'une indication sous le poste</t>
  </si>
  <si>
    <t>Gestion d'une indication sous la sous-opération</t>
  </si>
  <si>
    <t>Si non, indication à afficher</t>
  </si>
  <si>
    <t>Ces valeurs serviront à prédéfinir des valeurs pour les différents types de dépenses (sauf pour les sous-opérations : si elles ne sont pas mobilisées, elles ne seront plus accessibles)</t>
  </si>
  <si>
    <t>Utilisation du nom par défaut</t>
  </si>
  <si>
    <t>Utilisation de l'indication par défaut</t>
  </si>
  <si>
    <t>Interventions PSN planifiées régionalement</t>
  </si>
  <si>
    <t>Consignes d'utilisation</t>
  </si>
  <si>
    <t>Rappels</t>
  </si>
  <si>
    <t>Dans tous les cas, les justificatifs des dépenses prévisionnelles sont joints au dossier qui accompagne la demande d'aide. S'ils ne sont pas joints, le service instructeur ne pourra pas retenir les montants présentés.</t>
  </si>
  <si>
    <t>Référentiel des libellés d'unités (si des unités sont utilisées pour le dispositif)</t>
  </si>
  <si>
    <t>Identifiant justificatif(s)</t>
  </si>
  <si>
    <t>Gestion du libellé du montant présenté</t>
  </si>
  <si>
    <t>Gestion du libellé du montant présenté HT</t>
  </si>
  <si>
    <t>Gestion du libellé du montant présenté TVA</t>
  </si>
  <si>
    <t>Gestion d'une indication sous le montant présenté</t>
  </si>
  <si>
    <t>Gestion d'une indication sous le montant présenté HT</t>
  </si>
  <si>
    <t>Gestion d'une indication sous le montant présenté TVA</t>
  </si>
  <si>
    <t>Libellé par défaut</t>
  </si>
  <si>
    <t>Consigne par défaut</t>
  </si>
  <si>
    <t>Montant présenté</t>
  </si>
  <si>
    <t>(à choisir dans le menu déroulant)</t>
  </si>
  <si>
    <t>(2 décimales possibles)</t>
  </si>
  <si>
    <t>Libellé du motif d'inégibilité 1</t>
  </si>
  <si>
    <t>Référentiel des motifs d'inégibilité totale ou partielle</t>
  </si>
  <si>
    <t>Libellé du motif d'inégibilité 2</t>
  </si>
  <si>
    <t>Libellé du motif d'inégibilité 3</t>
  </si>
  <si>
    <t>Libellé du motif d'inégibilité 4</t>
  </si>
  <si>
    <t>Libellé du motif d'inégibilité 5</t>
  </si>
  <si>
    <t>Libellé du motif d'inégibilité 6</t>
  </si>
  <si>
    <t>Libellé du motif d'inégibilité 7</t>
  </si>
  <si>
    <t>Libellé du motif d'inégibilité 8</t>
  </si>
  <si>
    <t>Libellé du motif d'inégibilité 9</t>
  </si>
  <si>
    <t>Libellé du motif d'inégibilité 10</t>
  </si>
  <si>
    <t>Libellé du motif d'inégibilité 11</t>
  </si>
  <si>
    <t>Libellé du motif d'inégibilité 12</t>
  </si>
  <si>
    <t>Libellé du motif d'inégibilité 13</t>
  </si>
  <si>
    <t>Libellé du motif d'inégibilité 14</t>
  </si>
  <si>
    <t>Libellé du motif d'inégibilité 15</t>
  </si>
  <si>
    <t>Libellé du motif d'inégibilité 16</t>
  </si>
  <si>
    <t>Libellé du motif d'inégibilité 17</t>
  </si>
  <si>
    <t>Libellé du motif d'inégibilité 18</t>
  </si>
  <si>
    <t>Libellé du motif d'inégibilité 19</t>
  </si>
  <si>
    <t>Libellé du motif d'inégibilité 20</t>
  </si>
  <si>
    <t>Justificatif absent</t>
  </si>
  <si>
    <t>Justificatif sans rapport avec la dépense</t>
  </si>
  <si>
    <t>Nature de dépense inéligible</t>
  </si>
  <si>
    <t>Dépense non liée à l'opération</t>
  </si>
  <si>
    <t>Incohérence entre montant présenté et montant justifié</t>
  </si>
  <si>
    <t>TVA inéligible</t>
  </si>
  <si>
    <t>Défaut du prix unitaire HT</t>
  </si>
  <si>
    <t>Dépense retenue dans un autre dossier</t>
  </si>
  <si>
    <t>Gestion du libellé pour le motif d'inéligibilité</t>
  </si>
  <si>
    <t>Motif d'inéligibilité</t>
  </si>
  <si>
    <t>(obligatoire pour tout montant écarté)</t>
  </si>
  <si>
    <t>Gestion du libellé pour le commentaire du SI</t>
  </si>
  <si>
    <t>Gestion de certaines des colonnes communes à plusieurs types de dépenses pour le dispositif</t>
  </si>
  <si>
    <t>Référentiel de typologie de marchés</t>
  </si>
  <si>
    <t>Ces informations permettent notamment de pouvoir écrire des règles de gestion</t>
  </si>
  <si>
    <t>Libellé de la typologie 1</t>
  </si>
  <si>
    <t>Libellé de la typologie 2</t>
  </si>
  <si>
    <t>Libellé de la typologie 4</t>
  </si>
  <si>
    <t>Libellé de la typologie 5</t>
  </si>
  <si>
    <t>Seuil de dépense pour l'exigibilité d'un devis comparatif</t>
  </si>
  <si>
    <t>Montant</t>
  </si>
  <si>
    <t>Gestion des règles métiers affiliées aux dépenses sur devis et aux dépenses sur devis proratisées</t>
  </si>
  <si>
    <t>Seuil de dépense pour l'exigibilité de 2 devis comparatifs</t>
  </si>
  <si>
    <t>Utilisation de la gestion "marché ou 2 devis" au-delà du premier seuil</t>
  </si>
  <si>
    <t>Utilisation de la gestion "marché ou 3 devis" au-delà du deuxième seuil</t>
  </si>
  <si>
    <t>Libellé de la typologie 3 = valide pour coût raisonnable</t>
  </si>
  <si>
    <t>Utilisation du coût raisonnable</t>
  </si>
  <si>
    <t>Présence d'un marché public</t>
  </si>
  <si>
    <t>Intitulé du feuillet</t>
  </si>
  <si>
    <t>Intitulé par défaut</t>
  </si>
  <si>
    <t>Utiliser l'intitulé par défaut</t>
  </si>
  <si>
    <t>Si non, intitulé à afficher</t>
  </si>
  <si>
    <t>Utilisation du nom standard ou par défaut</t>
  </si>
  <si>
    <t>Intitulé standard ou par défaut</t>
  </si>
  <si>
    <t>Utilisation de la colonne (ajustable si colonne optionnelle et non pré-réglée)</t>
  </si>
  <si>
    <t>Définition de consignes ou de rappels pour le remplissage à afficher sous l'intitulé</t>
  </si>
  <si>
    <t>Utilisation de la consigne standard ou par défaut</t>
  </si>
  <si>
    <t>Consigne standard ou par défaut</t>
  </si>
  <si>
    <t>Si non, consigne à afficher</t>
  </si>
  <si>
    <t>(nom de l’entreprise, de la structure émettrice du devis)</t>
  </si>
  <si>
    <t>(information sur le justificatif joint et qui permet de l’identifier, ex. : N° du devis)</t>
  </si>
  <si>
    <t>(nombre prévu correspondant à la dépense)</t>
  </si>
  <si>
    <t>(unité dans laquelle s'exprime le nombre pour la dépense)</t>
  </si>
  <si>
    <t>Exemple</t>
  </si>
  <si>
    <t>Données de l'exemple avant la première ligne</t>
  </si>
  <si>
    <t>Réglages des colonnes communes à la demande et à l'instruction pour le type de dépenses (repérage des colonnes ci-dessous selon leur libellé générique)</t>
  </si>
  <si>
    <t>Utilisation d'un exemple</t>
  </si>
  <si>
    <t>Si oui, valeurs pour l'exemple</t>
  </si>
  <si>
    <t>Utilisation d'un filtre pour la liste de postes du type de dépenses par rapport à la liste de postes standard pour le dispositif</t>
  </si>
  <si>
    <t>Utilisation d'un filtre pour la liste de descriptions du type dépenses par rapport à la liste de description standard pour le dispositif si une telle liste existe</t>
  </si>
  <si>
    <t>Activation de la liste de descriptions pour le type dépenses (si elle est activée pour le dispositif)</t>
  </si>
  <si>
    <t>Utilisation d'un filtre pour la liste de sous-opérations du type de dépenses par rapport à la liste de sous-opérations standard pour le dispositif</t>
  </si>
  <si>
    <t>Référentiel filtré de postes pour le type de dépenses</t>
  </si>
  <si>
    <t>Référentiel filtré de descriptions pour le type de dépenses</t>
  </si>
  <si>
    <t>Référentiel filtré de sous-opérations du type de dépenses</t>
  </si>
  <si>
    <t>Caractère obligatoire de la valeur (ajustable si colonne non corrélée à une règle)</t>
  </si>
  <si>
    <t>Utilisation d'un filtre pour la liste d'unités du type de dépenses par rapport à la liste d'unités standard pour le dispositif</t>
  </si>
  <si>
    <t>Référentiel filtré d'unités du type de dépenses</t>
  </si>
  <si>
    <t>Libellé de l'unité 1</t>
  </si>
  <si>
    <t>Libellé de l'unité 2</t>
  </si>
  <si>
    <t>Libellé de l'unité 3</t>
  </si>
  <si>
    <t>Libellé de l'unité 4</t>
  </si>
  <si>
    <t>Libellé de l'unité 5</t>
  </si>
  <si>
    <t>Libellé de l'unité 6</t>
  </si>
  <si>
    <t>Libellé de l'unité 7</t>
  </si>
  <si>
    <t>Libellé de l'unité 8</t>
  </si>
  <si>
    <t>Libellé de l'unité 9</t>
  </si>
  <si>
    <t>Libellé de l'unité 10</t>
  </si>
  <si>
    <t>Libellé de l'unité 11</t>
  </si>
  <si>
    <t>Libellé de l'unité 12</t>
  </si>
  <si>
    <t>Libellé de l'unité 13</t>
  </si>
  <si>
    <t>Libellé de l'unité 14</t>
  </si>
  <si>
    <t>Libellé de l'unité 15</t>
  </si>
  <si>
    <t>Libellé de l'unité 16</t>
  </si>
  <si>
    <t>Libellé de l'unité 17</t>
  </si>
  <si>
    <t>Libellé de l'unité 18</t>
  </si>
  <si>
    <t>Libellé de l'unité 19</t>
  </si>
  <si>
    <t>Libellé de l'unité 20</t>
  </si>
  <si>
    <t>Total</t>
  </si>
  <si>
    <t>Motif inéligible</t>
  </si>
  <si>
    <t>Commentaire instructeur</t>
  </si>
  <si>
    <t>Montant inéligible</t>
  </si>
  <si>
    <t>Coût raisonnable</t>
  </si>
  <si>
    <t>Montant éligible</t>
  </si>
  <si>
    <t>Réglages des colonnes spécifiques de l'instruction pour le type de dépenses (repérage des colonnes ci-dessous selon leur libellé générique)</t>
  </si>
  <si>
    <t>Montant maximal</t>
  </si>
  <si>
    <t>Utilisation d'un montant maximum</t>
  </si>
  <si>
    <t>Gestion du libellé pour le montant maximum</t>
  </si>
  <si>
    <t>Gestion du libellé pour le montant éligible</t>
  </si>
  <si>
    <t>Gestion du libellé pour le montant raisonnable</t>
  </si>
  <si>
    <t>Gestion du libellé pour le montant inéligible</t>
  </si>
  <si>
    <t>Postes paramétrés dans le dispositif</t>
  </si>
  <si>
    <t>Postes utilisés dans le dossier</t>
  </si>
  <si>
    <t>SYNTHESE DES DEPENSES PREVISIONNELLES</t>
  </si>
  <si>
    <t>Description intervention</t>
  </si>
  <si>
    <t>Qualification intervenant</t>
  </si>
  <si>
    <t>Temps de travail sur la période</t>
  </si>
  <si>
    <t>Coût salarial sur la période</t>
  </si>
  <si>
    <t>Temps de travail sur l'opération</t>
  </si>
  <si>
    <t>Justificatif(s)</t>
  </si>
  <si>
    <t>Paramétrages spécifiques des dépenses de rémunération sur coût unitaire</t>
  </si>
  <si>
    <t>Paramétrages spécifiques des dépenses de rémunération au réel</t>
  </si>
  <si>
    <t>Nom intervenant</t>
  </si>
  <si>
    <t>(nom de l’agent, de l’employé prévu pour réaliser l’intervention)</t>
  </si>
  <si>
    <t>(diplôme ou fonction dans la structure : en lien avec la prestation, l'activité…)</t>
  </si>
  <si>
    <t>(salaire brut chargé / charges patronales et salariales sur la période de base : coût salarial annuel si la période de base est de 12 mois…)</t>
  </si>
  <si>
    <t>(unité dans laquelle s'exprime le temps de travail)</t>
  </si>
  <si>
    <t>(volume prévisionnel qui sera consacré à l'opération sur la durée présentée)</t>
  </si>
  <si>
    <t>(volume total déterminé de façon nominale sur la durée présentée)</t>
  </si>
  <si>
    <t>(identifiant du bulletin de paie antérieur justifiant le coût présenté, du contrat de travail sur le profil, document établissant le droit en ce qui concerne le temps travaillé pour le personnel présenté...)</t>
  </si>
  <si>
    <t>(toute précision pertinente le cas échéant pour la compréhension de la tâche, des informations présentées...)</t>
  </si>
  <si>
    <t>Coût salarial sur la période raisonnable</t>
  </si>
  <si>
    <t>Temps de travail sur la période raisonnable</t>
  </si>
  <si>
    <t>Temps de travail sur l'opération raisonnable</t>
  </si>
  <si>
    <t>Coût salarial sur la période éligible</t>
  </si>
  <si>
    <t>Temps de travail sur la période éligible</t>
  </si>
  <si>
    <t>Temps de travail sur l'opération éligible</t>
  </si>
  <si>
    <t>Unité éligible</t>
  </si>
  <si>
    <t>Dépenses prévisionnelles de rémunération au coût réel</t>
  </si>
  <si>
    <t>[Coût salarial sur la période] x [Temps de travail sur l'opération] / [Temps de travail sur la période]</t>
  </si>
  <si>
    <t>Catégories présentes à la demande d'aide</t>
  </si>
  <si>
    <t>Sous-opérations paramétrées dans le dispositif</t>
  </si>
  <si>
    <t>Sous-opérations utilisées dans le dossier</t>
  </si>
  <si>
    <t>SYNTHESE DES DEPENSES PREVISIONNELLES INSTRUITES</t>
  </si>
  <si>
    <t>Catégories présentes à l'instruction de la demande d'aide</t>
  </si>
  <si>
    <t>Catégories présentes à la demande d'aide et à l'instruction de la demande d'aide</t>
  </si>
  <si>
    <t>Barème</t>
  </si>
  <si>
    <t>Valeur barème</t>
  </si>
  <si>
    <t>Paramétrages spécifiques des dépenses proratisées</t>
  </si>
  <si>
    <t>Paramétrages spécifiques des dépenses forfaitaires</t>
  </si>
  <si>
    <t>Paramétrages spécifiques des dépenses sur barèmes</t>
  </si>
  <si>
    <t>Paramétrages spécifiques des contributions en nature de type bénévolat</t>
  </si>
  <si>
    <t>Paramétrages spécifiques des contributions en nature de type biens et services</t>
  </si>
  <si>
    <t>Paramétrages spécifiques des charges d'amortissement</t>
  </si>
  <si>
    <t>Paramétrages spécifiques des dépenses sur taux forfaitaires</t>
  </si>
  <si>
    <t>Paramétrages spécifiques des recettes</t>
  </si>
  <si>
    <t>Dépenses sur barèmes</t>
  </si>
  <si>
    <t>Description de la dépense prévue</t>
  </si>
  <si>
    <t>(sélectionner dans la liste déroulante le barème correspondant à l'action projetée et à ses caractéristiques)</t>
  </si>
  <si>
    <t>(nombre à appliquer au barème pour l'action prévue)</t>
  </si>
  <si>
    <t>(obtenu par la multiplication de la valeur unitaire fixée par le barème à la quantité prévue)</t>
  </si>
  <si>
    <t>(pour information, montant unitaire du barème pour l'action prévue)</t>
  </si>
  <si>
    <t>(toute pièce du projet permettant de référencer l'action)</t>
  </si>
  <si>
    <t>(toute précision pertinente le cas échéant pour la compréhension de l'action prévue...)</t>
  </si>
  <si>
    <t>Liste des barèmes</t>
  </si>
  <si>
    <t>Libellé du "code" barème 1</t>
  </si>
  <si>
    <t>Libellé du "code" barème 2</t>
  </si>
  <si>
    <t>Libellé du "code" barème 3</t>
  </si>
  <si>
    <t>Libellé du "code" barème 4</t>
  </si>
  <si>
    <t>Libellé du "code" barème 5</t>
  </si>
  <si>
    <t>Libellé du "code" barème 6</t>
  </si>
  <si>
    <t>Libellé du "code" barème 7</t>
  </si>
  <si>
    <t>Libellé du "code" barème 8</t>
  </si>
  <si>
    <t>Libellé du "code" barème 9</t>
  </si>
  <si>
    <t>Libellé du "code" barème 10</t>
  </si>
  <si>
    <t>Libellé du "code" barème 11</t>
  </si>
  <si>
    <t>Libellé du "code" barème 12</t>
  </si>
  <si>
    <t>Libellé du "code" barème 13</t>
  </si>
  <si>
    <t>Libellé du "code" barème 14</t>
  </si>
  <si>
    <t>Libellé du "code" barème 15</t>
  </si>
  <si>
    <t>Libellé du "code" barème 16</t>
  </si>
  <si>
    <t>Libellé du "code" barème 17</t>
  </si>
  <si>
    <t>Libellé du "code" barème 18</t>
  </si>
  <si>
    <t>Libellé du "code" barème 19</t>
  </si>
  <si>
    <t>Libellé du "code" barème 20</t>
  </si>
  <si>
    <t>Libellé du "code" barème 21</t>
  </si>
  <si>
    <t>Libellé du "code" barème 22</t>
  </si>
  <si>
    <t>Libellé du "code" barème 23</t>
  </si>
  <si>
    <t>Libellé du "code" barème 24</t>
  </si>
  <si>
    <t>Libellé du "code" barème 25</t>
  </si>
  <si>
    <t>Libellé du "code" barème 26</t>
  </si>
  <si>
    <t>Libellé du "code" barème 27</t>
  </si>
  <si>
    <t>Libellé du "code" barème 28</t>
  </si>
  <si>
    <t>Libellé du "code" barème 29</t>
  </si>
  <si>
    <t>Libellé du "code" barème 30</t>
  </si>
  <si>
    <t>Libellé du "code" barème 31</t>
  </si>
  <si>
    <t>Libellé du "code" barème 32</t>
  </si>
  <si>
    <t>Libellé du "code" barème 33</t>
  </si>
  <si>
    <t>Libellé du "code" barème 34</t>
  </si>
  <si>
    <t>Libellé du "code" barème 35</t>
  </si>
  <si>
    <t>Libellé du "code" barème 36</t>
  </si>
  <si>
    <t>Libellé du "code" barème 37</t>
  </si>
  <si>
    <t>Libellé du "code" barème 38</t>
  </si>
  <si>
    <t>Libellé du "code" barème 39</t>
  </si>
  <si>
    <t>Libellé du "code" barème 40</t>
  </si>
  <si>
    <t>Unité associée pour ce "code"</t>
  </si>
  <si>
    <t>Valeur en € pour ce "code"</t>
  </si>
  <si>
    <t>Référentiel</t>
  </si>
  <si>
    <t>(unité liée au barème pour l'action prévue)</t>
  </si>
  <si>
    <t>Quantité éligible</t>
  </si>
  <si>
    <t>Quantité raisonnable</t>
  </si>
  <si>
    <t>Dépenses prévisionnelles par application de barèmes</t>
  </si>
  <si>
    <t>Légende :</t>
  </si>
  <si>
    <t>Souligné</t>
  </si>
  <si>
    <t>: rubrique à renseigner</t>
  </si>
  <si>
    <t>: plage utilisée pour une rubrique</t>
  </si>
  <si>
    <t>: cellule à renseigner en tant que de besoin par l'administrateur</t>
  </si>
  <si>
    <t>Projet du 28/07/2022</t>
  </si>
  <si>
    <t>Consignes d'utilisation (fin)</t>
  </si>
  <si>
    <t>Auto-construction</t>
  </si>
  <si>
    <t>Libellé de l'onglet de la demande d'aide (obligatoire si type de dépenses utilisé)</t>
  </si>
  <si>
    <t>Dépenses de rémunération</t>
  </si>
  <si>
    <t>Dépenses prévisionnelles sur taux forfaitaire</t>
  </si>
  <si>
    <t>Activation</t>
  </si>
  <si>
    <t>Taux</t>
  </si>
  <si>
    <t>Gestion de l'indication pour le commentaire du SI</t>
  </si>
  <si>
    <t>(le taux s'affiche automatiquement pour l'option activée)</t>
  </si>
  <si>
    <t>Règle 1</t>
  </si>
  <si>
    <t>Règle 2</t>
  </si>
  <si>
    <t>Description</t>
  </si>
  <si>
    <t>Base présentée</t>
  </si>
  <si>
    <t>Montant de base</t>
  </si>
  <si>
    <t>(le montant s'affiche automatiquement pour l'option activée)</t>
  </si>
  <si>
    <t>(Les options possibles ci-dessous sont à activer ou non pour votre opération)</t>
  </si>
  <si>
    <t>Base éligible</t>
  </si>
  <si>
    <t>Activation raisonnable</t>
  </si>
  <si>
    <t>Définition des règles qui s'afficheront pour le demandeur (description littérale, taux et base de calcul du montant présenté) et seront utilisés par l'instructeur (base de calcul du montant éligible, raisonnable)</t>
  </si>
  <si>
    <t>Motif d'inégibilité</t>
  </si>
  <si>
    <t>(Oui / Non, en fonction du cas dans lequel est le projet)</t>
  </si>
  <si>
    <t>(montant calculé automatiquement pour le projet)</t>
  </si>
  <si>
    <t>Projet du 15/12/2022</t>
  </si>
  <si>
    <t>Poste 1</t>
  </si>
  <si>
    <t>Sous Op 2</t>
  </si>
  <si>
    <t>Utilisation d'une liste de libellés pour la description de la dépense</t>
  </si>
  <si>
    <t>M2</t>
  </si>
  <si>
    <t>Bareme 01</t>
  </si>
  <si>
    <t>Dépenses prévisionnelles d'auto-construction hors majoration</t>
  </si>
  <si>
    <t>Smic horaire</t>
  </si>
  <si>
    <t>Paramétrages spécifiques des dépenses d'auto-construction</t>
  </si>
  <si>
    <t>(nombre d'heures opérationnelles)</t>
  </si>
  <si>
    <t>Temps de travail op.</t>
  </si>
  <si>
    <t>Valeur unitaire</t>
  </si>
  <si>
    <t>Cout unitaire 1</t>
  </si>
  <si>
    <t>(cout horaire du smic)</t>
  </si>
  <si>
    <t>cout  unitaire</t>
  </si>
  <si>
    <t>Justificatifs</t>
  </si>
  <si>
    <t>(commentaire SI)</t>
  </si>
  <si>
    <t>exemple_des1</t>
  </si>
  <si>
    <t>exemple comm</t>
  </si>
  <si>
    <t>fiche de poste 2</t>
  </si>
  <si>
    <t>Sous-Op 2</t>
  </si>
  <si>
    <t>OCC</t>
  </si>
  <si>
    <t>Bareme 02</t>
  </si>
  <si>
    <t>Base raisonnable</t>
  </si>
  <si>
    <t>Coûts indirects</t>
  </si>
  <si>
    <t>Déplacements</t>
  </si>
  <si>
    <t>(Oui/Non), Indiquer si vous sollicitez ces montants forfaitaires</t>
  </si>
  <si>
    <t>Dépenses prévisionnelles de rémunération sur cout unitaire</t>
  </si>
  <si>
    <t>Qualité intervenant</t>
  </si>
  <si>
    <t>Nb heures prévisionelles</t>
  </si>
  <si>
    <t>Coût horaire</t>
  </si>
  <si>
    <t>Modalité</t>
  </si>
  <si>
    <t>Modalité horaire 1</t>
  </si>
  <si>
    <t>Modalité horaire 2</t>
  </si>
  <si>
    <t>Liste modalité  horaire</t>
  </si>
  <si>
    <t>Coût standard</t>
  </si>
  <si>
    <t>(fonction de l'intervenant)</t>
  </si>
  <si>
    <t>(Nom de l'intervenant)</t>
  </si>
  <si>
    <t>Modalité horaire</t>
  </si>
  <si>
    <t>Recettes</t>
  </si>
  <si>
    <t>Dépenses forfaitaire</t>
  </si>
  <si>
    <t>Paramétrages spécifiques des dépenses sur devis</t>
  </si>
  <si>
    <t>Description recette</t>
  </si>
  <si>
    <t>Recette prévisionnelle générée par l'opération</t>
  </si>
  <si>
    <t>Identifiant(s) justificatifs</t>
  </si>
  <si>
    <t>(nature de la recette envisagée: )</t>
  </si>
  <si>
    <t xml:space="preserve">(indformation sur le justificatif joint et qui permet de l'identifier) </t>
  </si>
  <si>
    <t>(toute précision jugée pertinente..)</t>
  </si>
  <si>
    <t>commentaires recette</t>
  </si>
  <si>
    <t>Montant retenu</t>
  </si>
  <si>
    <t>Projet Mars 2023</t>
  </si>
  <si>
    <t>3 natures de dépenses(1 + 4 +7), pas de système d'alerte à la saisie, pas de redressement des catégories si le coût raisonnable est changé dans la synthèse</t>
  </si>
  <si>
    <t>4 natures de dépenses(1 + 4 +7 + 12), pas de système d'alerte à la saisie, pas de redressement des catégories si le coût raisonnable est changé dans la synthèse</t>
  </si>
  <si>
    <t>7 natures de dépenses (1 + 3 + 4 + 7 + 8 + 12 +13) - natures de dépenses retenues en Occitanie</t>
  </si>
  <si>
    <t>bareme P</t>
  </si>
  <si>
    <t>bareme I</t>
  </si>
  <si>
    <t>Rem R I</t>
  </si>
  <si>
    <t>Dépenses prévisionnelles forfaitaires</t>
  </si>
  <si>
    <t>forfait P</t>
  </si>
  <si>
    <t>forfait I</t>
  </si>
  <si>
    <t>Montant forfaitaire</t>
  </si>
  <si>
    <t>(nature de la dépense envisagée)</t>
  </si>
  <si>
    <t>Forfait</t>
  </si>
  <si>
    <t>Forfait applicable</t>
  </si>
  <si>
    <t xml:space="preserve">Valeur en € </t>
  </si>
  <si>
    <t>(nombre à appliquer au forfait)</t>
  </si>
  <si>
    <t>(pour information, montant unitaire du forfait)</t>
  </si>
  <si>
    <t>(obtenu par la multiplication de la valeur unitaire fixée par le forfait à la quantité prévue)</t>
  </si>
  <si>
    <t>descrp ex</t>
  </si>
  <si>
    <t>Poste ex</t>
  </si>
  <si>
    <t>Sous-op ex</t>
  </si>
  <si>
    <t>Justif ex</t>
  </si>
  <si>
    <t>Commen ex</t>
  </si>
  <si>
    <t>Qte ex 1</t>
  </si>
  <si>
    <t>Recette_P</t>
  </si>
  <si>
    <t>Recette_I</t>
  </si>
  <si>
    <t>Zones de paramétrage : Navigation dans la feuille</t>
  </si>
  <si>
    <t>Dépenses de rémunération CU</t>
  </si>
  <si>
    <t>Dépenses auto-construction</t>
  </si>
  <si>
    <t>Pour chaque dépense prévisionnelle, se positionner sur le feuillet correspondant à son mode d'exécution et renseigner une ligne complète dans le tableau :
- les cases bleu clair sont à saisir et les informations nécessaires doivent y être portées (par exemple, pour un montant financier renseigner au maximum 2 décimales) ;
- les cases bleu foncé ne sont pas à saisir et contiennent la description des informations attendues ;
- les cases gris clair ne sont pas à saisir et sont calculées à partir des informations saisies.
Procéder de façon successive dans chaque feuillet concerné.</t>
  </si>
  <si>
    <t>Desc 1</t>
  </si>
  <si>
    <t>Martin</t>
  </si>
  <si>
    <t>animateur</t>
  </si>
  <si>
    <t>descrp 1</t>
  </si>
  <si>
    <t>descp 1</t>
  </si>
  <si>
    <t>Oui</t>
  </si>
  <si>
    <t>Sous op 2</t>
  </si>
  <si>
    <t>Libellé du poste 21</t>
  </si>
  <si>
    <t>Libellé du poste 22</t>
  </si>
  <si>
    <t>Libellé du poste 23</t>
  </si>
  <si>
    <t>Libellé du poste 24</t>
  </si>
  <si>
    <t>Libellé du poste 25</t>
  </si>
  <si>
    <t>Accueil-Notice</t>
  </si>
  <si>
    <t>Une fois toutes les dépenses prévisionnelles renseignées, se rendre dans le feuillet de synthèse :
- vérifier l'absence d'alerte pour une saisie incomplète de dépense ;
- consulter puis reporter dans Euro-PAC les montants groupés par catégories ;
- enregistrer puis télécharger dans Euro-PAC le présent document.</t>
  </si>
  <si>
    <t>Navigation dans le classeur - accès au onglets</t>
  </si>
  <si>
    <t>Lien onglet</t>
  </si>
  <si>
    <t>Montant TTC</t>
  </si>
  <si>
    <t>Lien Onglet</t>
  </si>
  <si>
    <t>Montant  TTC</t>
  </si>
  <si>
    <t>Gestion d'une indication sous le montant  TTC</t>
  </si>
  <si>
    <t>Gestion du libellé du montant TTC</t>
  </si>
  <si>
    <t>Nb heures raisonnables</t>
  </si>
  <si>
    <t>Nb heures éligibles</t>
  </si>
  <si>
    <t>Coût stagiaire/apprenti</t>
  </si>
  <si>
    <t>Sous-op_1</t>
  </si>
  <si>
    <t>Sous-op_2</t>
  </si>
  <si>
    <t>Sous-op_3</t>
  </si>
  <si>
    <t>Sous-op_4</t>
  </si>
  <si>
    <t>Sous-op_5</t>
  </si>
  <si>
    <t>Sous-op_6</t>
  </si>
  <si>
    <t>Sous-op_7</t>
  </si>
  <si>
    <t>Sous-op_8</t>
  </si>
  <si>
    <t>Sous-op_9</t>
  </si>
  <si>
    <t>Sous-op_10</t>
  </si>
  <si>
    <t>Sous-op_11</t>
  </si>
  <si>
    <t>Sous-op_12</t>
  </si>
  <si>
    <t>Sous-op_13</t>
  </si>
  <si>
    <t>Sous-op_14</t>
  </si>
  <si>
    <t>Sous-op_15</t>
  </si>
  <si>
    <t>Sous-op_16</t>
  </si>
  <si>
    <t>Sous-op_17</t>
  </si>
  <si>
    <t>Sous-op_18</t>
  </si>
  <si>
    <t>Sous-op_19</t>
  </si>
  <si>
    <t>Sous-op_20</t>
  </si>
  <si>
    <t>Rem R p</t>
  </si>
  <si>
    <t>Les paramétres de remplissage des consignes de la notice ne sont plus utilisés</t>
  </si>
  <si>
    <t>Mettre à jour directement la feuille "Notice"</t>
  </si>
  <si>
    <t>recette_justif</t>
  </si>
  <si>
    <t>description recette</t>
  </si>
  <si>
    <t>Dépenses sur Devis</t>
  </si>
  <si>
    <t>Libellé du poste 26</t>
  </si>
  <si>
    <t>Libellé du poste 27</t>
  </si>
  <si>
    <t>Libellé du poste 28</t>
  </si>
  <si>
    <t>Libellé du poste 29</t>
  </si>
  <si>
    <t>Libellé du poste 30</t>
  </si>
  <si>
    <t>Libellé du poste 31</t>
  </si>
  <si>
    <t>Libellé du poste 32</t>
  </si>
  <si>
    <t>Libellé du poste 33</t>
  </si>
  <si>
    <t>Libellé du poste 34</t>
  </si>
  <si>
    <t>Libellé du poste 35</t>
  </si>
  <si>
    <t>Libellé du poste 36</t>
  </si>
  <si>
    <t>Libellé du poste 37</t>
  </si>
  <si>
    <t>Libellé du poste 38</t>
  </si>
  <si>
    <t>Libellé du poste 39</t>
  </si>
  <si>
    <t>Libellé du poste 40</t>
  </si>
  <si>
    <t>Libellé du poste 41</t>
  </si>
  <si>
    <t>Libellé du poste 42</t>
  </si>
  <si>
    <t>Libellé du poste 43</t>
  </si>
  <si>
    <t>Libellé du poste 44</t>
  </si>
  <si>
    <t>Libellé du poste 45</t>
  </si>
  <si>
    <t>Libellé du poste 46</t>
  </si>
  <si>
    <t>Libellé du poste 47</t>
  </si>
  <si>
    <t>Libellé du poste 48</t>
  </si>
  <si>
    <t>Libellé du poste 49</t>
  </si>
  <si>
    <t>Libellé du poste 50</t>
  </si>
  <si>
    <t>Libellé du poste 51</t>
  </si>
  <si>
    <t>Libellé du poste 52</t>
  </si>
  <si>
    <t>Libellé du poste 53</t>
  </si>
  <si>
    <t>Libellé du poste 54</t>
  </si>
  <si>
    <t>Libellé du poste 55</t>
  </si>
  <si>
    <t>Max 5 sous_op</t>
  </si>
  <si>
    <t>Max 5 postes</t>
  </si>
  <si>
    <t>Max 5 sous-op</t>
  </si>
  <si>
    <t>Projet 0.5</t>
  </si>
  <si>
    <t>Projet 0.6</t>
  </si>
  <si>
    <t>Projet 0.7</t>
  </si>
  <si>
    <t>Projet 0.8</t>
  </si>
  <si>
    <t>Projet Avril 2023</t>
  </si>
  <si>
    <t>Max 55 postes</t>
  </si>
  <si>
    <t>Max 20 Sous-opérations</t>
  </si>
  <si>
    <t>Ajustement des paramétrages standard Occitanie + Nb max de postes et de sous-opérations</t>
  </si>
  <si>
    <t>Max 5 unités</t>
  </si>
  <si>
    <t>Heures</t>
  </si>
  <si>
    <t>Fournisseur retenu</t>
  </si>
  <si>
    <t>Non concerné</t>
  </si>
  <si>
    <t>Marchés dispensés de publicité et mise en concurrence</t>
  </si>
  <si>
    <t>Marchés à procédure adaptée (MAPA)</t>
  </si>
  <si>
    <t xml:space="preserve">Marches en procédure formalisée </t>
  </si>
  <si>
    <t>Indiquez si les dépenses sont soumises à marché public</t>
  </si>
  <si>
    <t>Montant présenté de la TVA</t>
  </si>
  <si>
    <t>(2 décimales possibles, à renseigner si la TVA n'est pas récupérée et le justificatif joint)</t>
  </si>
  <si>
    <t>Défaut de formalisme du justificatif (prix unitaire, quantité, date, désignation du vendeur)</t>
  </si>
  <si>
    <t>Justificatif obsolète</t>
  </si>
  <si>
    <t>Autre (justifier en commentaire)</t>
  </si>
  <si>
    <t>A partir de la description des actions, le service instructeur analyse l'éligibilité des heures prévisionnelles (lien avec l'opération financée). 
Il analyse aussi la raisonnabilité du temps passé : il s'agit de s’assurer que le nombre d’heures présentées est suffisamment justifié et étayé dans la description du projet et en cohérence avec le projet présenté.</t>
  </si>
  <si>
    <t>1.0</t>
  </si>
  <si>
    <t xml:space="preserve">Version </t>
  </si>
  <si>
    <t>DFCI - Défense des forêts contre l'incendie</t>
  </si>
  <si>
    <t>N2C - Contrats Natura 2000</t>
  </si>
  <si>
    <t>PEI - Partenariat Européen pour l'Innovation</t>
  </si>
  <si>
    <t>DESF - Desserte Forestière</t>
  </si>
  <si>
    <t>CABF - Mobilisation des bois par câble</t>
  </si>
  <si>
    <t>EAA - Agroviti</t>
  </si>
  <si>
    <t>IEA - Investissements pour les exploitations agricoles</t>
  </si>
  <si>
    <t>IEAC - Investissements pour les exploitations agricoles - CUMA</t>
  </si>
  <si>
    <t>MAECT - MAEC transition des pratiques</t>
  </si>
  <si>
    <t>DNA - DNA</t>
  </si>
  <si>
    <t>PASTO - Travaux pastoraux collectifs</t>
  </si>
  <si>
    <t>LEADA - LEADER Animation</t>
  </si>
  <si>
    <t>LEADM - LEADER Mise en Œuvre</t>
  </si>
  <si>
    <t>COOP - Autres formes de coopération</t>
  </si>
  <si>
    <t>STF - Stratégies forestières</t>
  </si>
  <si>
    <t>HYC - Hydraulique collectif</t>
  </si>
  <si>
    <t>PASA - Animation pastorale</t>
  </si>
  <si>
    <t>ALAR - Aires de lavage et de remplissage</t>
  </si>
  <si>
    <t>RBF - Reboisement</t>
  </si>
  <si>
    <t>HYI - Hydraulique individuel</t>
  </si>
  <si>
    <t>DIFC - Diffusion des connaissances</t>
  </si>
  <si>
    <t>FOR - Formation</t>
  </si>
  <si>
    <t xml:space="preserve">ETF - Entreprises de travaux forestiers </t>
  </si>
  <si>
    <t>SIQO - Promotion SIQO</t>
  </si>
  <si>
    <t>FOS1 - Foster IEA</t>
  </si>
  <si>
    <t>FOS2 - Foster EAA</t>
  </si>
  <si>
    <t>FOS3 - Foster JA</t>
  </si>
  <si>
    <t>FOS4 - Foster NA</t>
  </si>
  <si>
    <t>GARD - MAEC Gardiennage</t>
  </si>
  <si>
    <t>DJA - DJA</t>
  </si>
  <si>
    <t>PRM - MAEC PRM</t>
  </si>
  <si>
    <t>API - MAEC API</t>
  </si>
  <si>
    <t>SDJA - Soldes DJA RDR3</t>
  </si>
  <si>
    <t>Plan Stratégique National de la Politique Agricole Commune</t>
  </si>
  <si>
    <t>Dispositif</t>
  </si>
  <si>
    <t>Gestion du dispositif</t>
  </si>
  <si>
    <t>N2A - Animation, élaboration et révision des DOCOB Natura 2000</t>
  </si>
  <si>
    <t>SYNTHESE DES DEPENSES PREVISIONNELLES INSTRUITES PAR Sous-Opérations/Postes</t>
  </si>
  <si>
    <t>TOTAL</t>
  </si>
  <si>
    <t>SYNTHESE DES DEPENSES PREVISIONNELLES INSTRUITES PAR Postes/Sous-Opérations</t>
  </si>
  <si>
    <t>Pour ajouter un Poste , copier/coller les 3 dernieres colonnes</t>
  </si>
  <si>
    <t>Pour ajouter une sous-opération, copier/coller les 3 dernieres colonnes</t>
  </si>
  <si>
    <t xml:space="preserve"> </t>
  </si>
  <si>
    <t>(se calcule automatiquement)</t>
  </si>
  <si>
    <t>A sélectionner dans la liste</t>
  </si>
  <si>
    <t xml:space="preserve">Obligatoire pour expliquer toute correction effectuée par le SI </t>
  </si>
  <si>
    <t xml:space="preserve">Contrat de travail </t>
  </si>
  <si>
    <t xml:space="preserve">Tracer dans cet onglet l'instruction de l'éligibilité et la raisonnabilité de chacune des dépenses. </t>
  </si>
  <si>
    <t xml:space="preserve">Détail des dépenses prévisionnelles  </t>
  </si>
  <si>
    <t>Le présent document doit être complété obligatoirement avec toutes les dépenses prévisionnelles de l'opération. Il constitue une partie intégrante de la demande d'aide.</t>
  </si>
  <si>
    <t>Version déployée pour parmetrage des 1er dispositifs Occitanie</t>
  </si>
  <si>
    <t>Ouverture du dispositif XXXX</t>
  </si>
  <si>
    <t>Dépenses de rémunération sur coût unitaire</t>
  </si>
  <si>
    <r>
      <t xml:space="preserve">Le coût horaire doit être sélectionné dans la colonne "Modalité horaire" entre le coût standard et le coût stagiaire/apprentis. 
Concernant le nombre d'heures prévisionnelles, 2 cas sont possibles : 
- L'agent a un temps variable consacré à l’opération : seule une estimation du nombre d’heures consacré à l’opération est nécessaire (un justificatif permettant de rattacher l'agent à la structure porteuse de projet est alors demandé)
- L'agent est affecté exclusivement à l’opération ou partiellement mais selon un pourcentage fixe. Dans ce cas, on se base sur les 1607 heures annuel de durée légale du travail auxquelles est appliqué le pourcentage issu des justificatifs (fiches de postes, lettres de mission, contrat de travail) pour calculer le temps consacré à l’opération. 
</t>
    </r>
    <r>
      <rPr>
        <u/>
        <sz val="11"/>
        <color theme="1"/>
        <rFont val="Calibri"/>
        <family val="2"/>
        <scheme val="minor"/>
      </rPr>
      <t>Exemple</t>
    </r>
    <r>
      <rPr>
        <sz val="11"/>
        <color theme="1"/>
        <rFont val="Calibri"/>
        <family val="2"/>
        <scheme val="minor"/>
      </rPr>
      <t xml:space="preserve"> : projet sur 1 an, agent affecté à 50% à l'opération et une quotité de temps de travail de 80% = 1607 x 50% </t>
    </r>
    <r>
      <rPr>
        <i/>
        <sz val="11"/>
        <color theme="1"/>
        <rFont val="Calibri"/>
        <family val="2"/>
        <scheme val="minor"/>
      </rPr>
      <t>(affectation à l'opération)</t>
    </r>
    <r>
      <rPr>
        <sz val="11"/>
        <color theme="1"/>
        <rFont val="Calibri"/>
        <family val="2"/>
        <scheme val="minor"/>
      </rPr>
      <t xml:space="preserve"> x 80% </t>
    </r>
    <r>
      <rPr>
        <i/>
        <sz val="11"/>
        <color theme="1"/>
        <rFont val="Calibri"/>
        <family val="2"/>
        <scheme val="minor"/>
      </rPr>
      <t>(quotité de travail)</t>
    </r>
    <r>
      <rPr>
        <sz val="11"/>
        <color theme="1"/>
        <rFont val="Calibri"/>
        <family val="2"/>
        <scheme val="minor"/>
      </rPr>
      <t xml:space="preserve"> = 642,8 heures </t>
    </r>
  </si>
  <si>
    <t>Toutes pièces permettant de rattacher l'agent à la structure et d'estimer le temps consacré à l'opération</t>
  </si>
  <si>
    <t>Indiquez en colonne "Sollicitation" si vous sollicitez ou pas l'aide forfaitaire (OUI / NON). 
Au préalable, les dépenses de rémunération doivent être renseignées pour bénéficier du calcul du taux forfaitaire.</t>
  </si>
  <si>
    <t>Indiquez le nombre d'heures à valoriser par agriculteur dans la colonne "Temp de travail op."  Les colonnes "valeur unitaire" et "Montant présenté" s'alimenteront automatiquement.</t>
  </si>
  <si>
    <t xml:space="preserve">Tracer dans cet onglet l'instruction de l'éligibilité et la raisonnabilité du temps passé. </t>
  </si>
  <si>
    <t>Sollicitation</t>
  </si>
  <si>
    <t>Sollicitation éligible</t>
  </si>
  <si>
    <t>Dans tous les cas, les justificatifs au format dématérialisé des dépenses prévisionnelles sont à verser dans Euro-Pac lors de l'enregistrement de la demande d'aide. S'ils ne sont pas joints, le service instructeur ne pourra pas retenir les montants présentés.</t>
  </si>
  <si>
    <t>(Se référer à la note ci-dessus)</t>
  </si>
  <si>
    <t>2eme pièce estimative (comparative) : Identifiant justificatif(s)</t>
  </si>
  <si>
    <t>2eme pièce estimative (comparative) : Fournisseur</t>
  </si>
  <si>
    <t>2eme pièce estimative (comparative) : Montant présenté HT</t>
  </si>
  <si>
    <t>2eme pièce estimative (comparative) : Montant présenté TVA</t>
  </si>
  <si>
    <t>3eme pièce estimative (comparative) : Identifiant justificatif(s)</t>
  </si>
  <si>
    <t>3eme pièce estimative (comparative) : Fournisseur</t>
  </si>
  <si>
    <t>3eme pièce estimative (comparative) : Montant présenté HT</t>
  </si>
  <si>
    <t>3eme pièce estimative (comparative) : Montant présenté TVA</t>
  </si>
  <si>
    <t>CONSIGNES D'UTILISATION</t>
  </si>
  <si>
    <t>NAVIGATION DANS LES ONGLETS</t>
  </si>
  <si>
    <r>
      <rPr>
        <b/>
        <sz val="11"/>
        <color theme="1"/>
        <rFont val="Calibri"/>
        <family val="2"/>
        <scheme val="minor"/>
      </rPr>
      <t>1) Pour les porteurs de projet NON SOUMIS à la commande publique,</t>
    </r>
    <r>
      <rPr>
        <sz val="11"/>
        <color theme="1"/>
        <rFont val="Calibri"/>
        <family val="2"/>
        <scheme val="minor"/>
      </rPr>
      <t xml:space="preserve"> concernant les coûts raisonnables  : 
- Dépenses inférieures ou égales à 3 000 € HT : fournir 1 pièce estimative détaillée
- Dépenses comprises entre 3 001 € HT et 70 000€ HT : fournir 2 pièces estimatives détaillées de fournisseurs différents
- Dépenses supérieures à 70 000 € HT : fournir 3 pièces estimatives détaillées de fournisseurs différents
Veuillez nommer les justificatifs des dépenses prévisionnelles de cette façon : NuméroPJ_Fournisseur_Retenu/Non retenu  
</t>
    </r>
    <r>
      <rPr>
        <b/>
        <sz val="11"/>
        <color theme="1"/>
        <rFont val="Calibri"/>
        <family val="2"/>
        <scheme val="minor"/>
      </rPr>
      <t>2) Pour les porteurs de projet SOUMIS à la commande publique,</t>
    </r>
    <r>
      <rPr>
        <sz val="11"/>
        <color theme="1"/>
        <rFont val="Calibri"/>
        <family val="2"/>
        <scheme val="minor"/>
      </rPr>
      <t xml:space="preserve"> complétez ce tableau jusqu'à la colonne "Présence d'un marché public". Veillez également à remplir l'annexe Marchés Publics. 
Pour les marchés dont le montant estimatif est inférieur aux seuils de procédures adaptées (machés sans publicité ni mise en concurrence) ET si vous n’avez pas choisi de procédure plus contraignante, il est demandé de fournir une 2ème pièce estimative comparative pour toute dépense à partir de 3 001 € HT. Les colonnes correspondantes (colonnes 2ème devis) seront alors à compléter.
Les pièces estimatives sont à fournir en accompagnement des annexes des Marchés Publics. </t>
    </r>
  </si>
  <si>
    <t>Travaux</t>
  </si>
  <si>
    <t>Prestations extérieures</t>
  </si>
  <si>
    <t>Dépenses de personnel</t>
  </si>
  <si>
    <t>Equipements</t>
  </si>
  <si>
    <t>Equipement 1</t>
  </si>
  <si>
    <t>Fournisseur A</t>
  </si>
  <si>
    <t>01_Fournisseur A_Retenu</t>
  </si>
  <si>
    <t>02_Fournisseur B_Non retenu</t>
  </si>
  <si>
    <t>Fournisseur B</t>
  </si>
  <si>
    <t>Devis le moins cher retenu</t>
  </si>
  <si>
    <t>Coordination</t>
  </si>
  <si>
    <t>Madame XXXXX</t>
  </si>
  <si>
    <t>Chargée de mission</t>
  </si>
  <si>
    <r>
      <t xml:space="preserve">Compléter chacun des tableaux en fonction de la nature de dépense : 
- Les dépenses liées aux travaux, aux équipements et aux prestations extérieures sont à renseigner dans l'onglet "Dépenses sur devis". 
- Les dépenses de rémunération sont à renseigner dans l'onglet "Dépenses de rémunération sur Coût Unitaire". 
- Les coûts indirects et les frais de déplacement sont à renseigner dans l'onglet "Dépenses sur taux forfaitaire". 
Pour renseigner les tableaux : 
- seules </t>
    </r>
    <r>
      <rPr>
        <b/>
        <sz val="11"/>
        <color rgb="FF0070C0"/>
        <rFont val="Calibri"/>
        <family val="2"/>
        <scheme val="minor"/>
      </rPr>
      <t>les cases bleues</t>
    </r>
    <r>
      <rPr>
        <sz val="11"/>
        <color theme="1"/>
        <rFont val="Calibri"/>
        <family val="2"/>
        <scheme val="minor"/>
      </rPr>
      <t xml:space="preserve"> sont à saisir ;
- les</t>
    </r>
    <r>
      <rPr>
        <b/>
        <sz val="11"/>
        <color theme="2" tint="-0.499984740745262"/>
        <rFont val="Calibri"/>
        <family val="2"/>
        <scheme val="minor"/>
      </rPr>
      <t xml:space="preserve"> </t>
    </r>
    <r>
      <rPr>
        <b/>
        <sz val="11"/>
        <color theme="0" tint="-0.499984740745262"/>
        <rFont val="Calibri"/>
        <family val="2"/>
        <scheme val="minor"/>
      </rPr>
      <t>cases grises claires</t>
    </r>
    <r>
      <rPr>
        <sz val="11"/>
        <color theme="0" tint="-0.499984740745262"/>
        <rFont val="Calibri"/>
        <family val="2"/>
        <scheme val="minor"/>
      </rPr>
      <t xml:space="preserve"> </t>
    </r>
    <r>
      <rPr>
        <sz val="11"/>
        <color theme="1"/>
        <rFont val="Calibri"/>
        <family val="2"/>
        <scheme val="minor"/>
      </rPr>
      <t xml:space="preserve">ne sont pas à saisir (elles sont complétées automatiquement à partir des informations saisies).
Procéder de façon successive dans chaque onglet concerné.
Une fois la totalité des dépenses prévisionnelles renseignées, enregistrer le fichier en local puis le télécharger sur Euro-Pac lors de la demande (onglet "Informations financières", partie "Dépenses et plan de financement").  </t>
    </r>
  </si>
  <si>
    <t>Dépenses de personnel et frais liés</t>
  </si>
  <si>
    <t xml:space="preserve">Nom du porteur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</si>
</sst>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40C]_-;\-* #,##0.00\ [$€-40C]_-;_-* &quot;-&quot;??\ [$€-40C]_-;_-@_-"/>
    <numFmt numFmtId="165" formatCode="#,##0.00\ &quot;€&quot;"/>
    <numFmt numFmtId="166" formatCode="0.0"/>
  </numFmts>
  <fonts count="29" x14ac:knownFonts="1">
    <font>
      <sz val="11"/>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u/>
      <sz val="11"/>
      <color theme="10"/>
      <name val="Calibri"/>
      <family val="2"/>
      <scheme val="minor"/>
    </font>
    <font>
      <b/>
      <sz val="9"/>
      <color indexed="81"/>
      <name val="Tahoma"/>
      <family val="2"/>
    </font>
    <font>
      <u/>
      <sz val="11"/>
      <color theme="1"/>
      <name val="Calibri"/>
      <family val="2"/>
      <scheme val="minor"/>
    </font>
    <font>
      <sz val="8"/>
      <name val="Calibri"/>
      <family val="2"/>
      <scheme val="minor"/>
    </font>
    <font>
      <i/>
      <sz val="11"/>
      <color theme="1"/>
      <name val="Calibri"/>
      <family val="2"/>
      <scheme val="minor"/>
    </font>
    <font>
      <i/>
      <sz val="11"/>
      <color theme="0"/>
      <name val="Calibri"/>
      <family val="2"/>
      <scheme val="minor"/>
    </font>
    <font>
      <sz val="9"/>
      <color theme="1"/>
      <name val="Calibri"/>
      <family val="2"/>
      <scheme val="minor"/>
    </font>
    <font>
      <b/>
      <sz val="22"/>
      <color theme="1"/>
      <name val="Calibri"/>
      <family val="2"/>
      <scheme val="minor"/>
    </font>
    <font>
      <b/>
      <sz val="16"/>
      <color rgb="FF009999"/>
      <name val="Calibri"/>
      <family val="2"/>
      <scheme val="minor"/>
    </font>
    <font>
      <sz val="9"/>
      <color indexed="81"/>
      <name val="Tahoma"/>
      <family val="2"/>
    </font>
    <font>
      <b/>
      <sz val="22"/>
      <color theme="0"/>
      <name val="Calibri"/>
      <family val="2"/>
      <scheme val="minor"/>
    </font>
    <font>
      <sz val="11"/>
      <color theme="8" tint="-0.249977111117893"/>
      <name val="Calibri"/>
      <family val="2"/>
      <scheme val="minor"/>
    </font>
    <font>
      <i/>
      <sz val="11"/>
      <color theme="8" tint="-0.249977111117893"/>
      <name val="Calibri"/>
      <family val="2"/>
      <scheme val="minor"/>
    </font>
    <font>
      <i/>
      <sz val="11"/>
      <color theme="5" tint="-0.249977111117893"/>
      <name val="Calibri"/>
      <family val="2"/>
      <scheme val="minor"/>
    </font>
    <font>
      <sz val="11"/>
      <color theme="5" tint="-0.249977111117893"/>
      <name val="Calibri"/>
      <family val="2"/>
      <scheme val="minor"/>
    </font>
    <font>
      <i/>
      <sz val="11"/>
      <color theme="5"/>
      <name val="Calibri"/>
      <family val="2"/>
      <scheme val="minor"/>
    </font>
    <font>
      <i/>
      <sz val="11"/>
      <color theme="8"/>
      <name val="Calibri"/>
      <family val="2"/>
      <scheme val="minor"/>
    </font>
    <font>
      <u/>
      <sz val="11"/>
      <color rgb="FF0070C0"/>
      <name val="Calibri"/>
      <family val="2"/>
      <scheme val="minor"/>
    </font>
    <font>
      <sz val="11"/>
      <color theme="0" tint="-0.499984740745262"/>
      <name val="Calibri"/>
      <family val="2"/>
      <scheme val="minor"/>
    </font>
    <font>
      <sz val="11"/>
      <name val="Calibri"/>
      <family val="2"/>
      <scheme val="minor"/>
    </font>
    <font>
      <sz val="11"/>
      <color theme="1"/>
      <name val="Calibri"/>
      <family val="2"/>
      <scheme val="minor"/>
    </font>
    <font>
      <b/>
      <sz val="11"/>
      <color theme="0" tint="-0.499984740745262"/>
      <name val="Calibri"/>
      <family val="2"/>
      <scheme val="minor"/>
    </font>
    <font>
      <u/>
      <sz val="11"/>
      <name val="Calibri"/>
      <family val="2"/>
      <scheme val="minor"/>
    </font>
    <font>
      <b/>
      <sz val="11"/>
      <color theme="2" tint="-0.499984740745262"/>
      <name val="Calibri"/>
      <family val="2"/>
      <scheme val="minor"/>
    </font>
    <font>
      <b/>
      <sz val="11"/>
      <color rgb="FF0070C0"/>
      <name val="Calibri"/>
      <family val="2"/>
      <scheme val="minor"/>
    </font>
  </fonts>
  <fills count="16">
    <fill>
      <patternFill patternType="none"/>
    </fill>
    <fill>
      <patternFill patternType="gray125"/>
    </fill>
    <fill>
      <patternFill patternType="solid">
        <fgColor theme="8" tint="-0.249977111117893"/>
        <bgColor indexed="64"/>
      </patternFill>
    </fill>
    <fill>
      <patternFill patternType="solid">
        <fgColor theme="4" tint="0.79998168889431442"/>
        <bgColor indexed="64"/>
      </patternFill>
    </fill>
    <fill>
      <patternFill patternType="solid">
        <fgColor theme="7"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2"/>
        <bgColor indexed="64"/>
      </patternFill>
    </fill>
    <fill>
      <patternFill patternType="solid">
        <fgColor theme="6"/>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bgColor indexed="64"/>
      </patternFill>
    </fill>
    <fill>
      <patternFill patternType="solid">
        <fgColor theme="2" tint="-0.249977111117893"/>
        <bgColor indexed="64"/>
      </patternFill>
    </fill>
    <fill>
      <patternFill patternType="solid">
        <fgColor theme="2" tint="-9.9948118533890809E-2"/>
        <bgColor indexed="64"/>
      </patternFill>
    </fill>
  </fills>
  <borders count="49">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double">
        <color theme="5" tint="-0.24994659260841701"/>
      </left>
      <right/>
      <top style="double">
        <color theme="5" tint="-0.24994659260841701"/>
      </top>
      <bottom/>
      <diagonal/>
    </border>
    <border>
      <left/>
      <right/>
      <top style="double">
        <color theme="5" tint="-0.24994659260841701"/>
      </top>
      <bottom/>
      <diagonal/>
    </border>
    <border>
      <left/>
      <right style="double">
        <color theme="5" tint="-0.24994659260841701"/>
      </right>
      <top style="double">
        <color theme="5" tint="-0.24994659260841701"/>
      </top>
      <bottom/>
      <diagonal/>
    </border>
    <border>
      <left style="double">
        <color theme="5" tint="-0.24994659260841701"/>
      </left>
      <right/>
      <top/>
      <bottom/>
      <diagonal/>
    </border>
    <border>
      <left/>
      <right style="double">
        <color theme="5" tint="-0.24994659260841701"/>
      </right>
      <top/>
      <bottom/>
      <diagonal/>
    </border>
    <border>
      <left style="double">
        <color theme="5" tint="-0.24994659260841701"/>
      </left>
      <right/>
      <top/>
      <bottom style="double">
        <color theme="5" tint="-0.24994659260841701"/>
      </bottom>
      <diagonal/>
    </border>
    <border>
      <left/>
      <right/>
      <top/>
      <bottom style="double">
        <color theme="5" tint="-0.24994659260841701"/>
      </bottom>
      <diagonal/>
    </border>
    <border>
      <left/>
      <right style="double">
        <color theme="5" tint="-0.24994659260841701"/>
      </right>
      <top/>
      <bottom style="double">
        <color theme="5" tint="-0.24994659260841701"/>
      </bottom>
      <diagonal/>
    </border>
    <border>
      <left style="double">
        <color theme="5" tint="-0.24994659260841701"/>
      </left>
      <right style="double">
        <color theme="5" tint="-0.24994659260841701"/>
      </right>
      <top style="double">
        <color theme="5" tint="-0.24994659260841701"/>
      </top>
      <bottom/>
      <diagonal/>
    </border>
    <border>
      <left style="double">
        <color theme="5" tint="-0.24994659260841701"/>
      </left>
      <right style="double">
        <color theme="5" tint="-0.24994659260841701"/>
      </right>
      <top/>
      <bottom/>
      <diagonal/>
    </border>
    <border>
      <left style="double">
        <color theme="5" tint="-0.24994659260841701"/>
      </left>
      <right style="double">
        <color theme="5" tint="-0.24994659260841701"/>
      </right>
      <top/>
      <bottom style="double">
        <color theme="5" tint="-0.24994659260841701"/>
      </bottom>
      <diagonal/>
    </border>
    <border>
      <left style="thin">
        <color theme="0"/>
      </left>
      <right style="thin">
        <color theme="0"/>
      </right>
      <top/>
      <bottom/>
      <diagonal/>
    </border>
    <border>
      <left/>
      <right style="thin">
        <color theme="0"/>
      </right>
      <top style="thin">
        <color theme="0"/>
      </top>
      <bottom/>
      <diagonal/>
    </border>
    <border>
      <left/>
      <right/>
      <top style="thin">
        <color theme="0"/>
      </top>
      <bottom/>
      <diagonal/>
    </border>
    <border>
      <left style="double">
        <color theme="5"/>
      </left>
      <right/>
      <top style="double">
        <color theme="5"/>
      </top>
      <bottom/>
      <diagonal/>
    </border>
    <border>
      <left/>
      <right/>
      <top style="double">
        <color theme="5"/>
      </top>
      <bottom/>
      <diagonal/>
    </border>
    <border>
      <left/>
      <right style="double">
        <color theme="5"/>
      </right>
      <top style="double">
        <color theme="5"/>
      </top>
      <bottom/>
      <diagonal/>
    </border>
    <border>
      <left style="double">
        <color theme="5"/>
      </left>
      <right/>
      <top/>
      <bottom/>
      <diagonal/>
    </border>
    <border>
      <left/>
      <right style="double">
        <color theme="5"/>
      </right>
      <top/>
      <bottom/>
      <diagonal/>
    </border>
    <border>
      <left/>
      <right/>
      <top/>
      <bottom style="double">
        <color theme="5"/>
      </bottom>
      <diagonal/>
    </border>
    <border>
      <left/>
      <right style="double">
        <color theme="5"/>
      </right>
      <top/>
      <bottom style="double">
        <color theme="5"/>
      </bottom>
      <diagonal/>
    </border>
    <border>
      <left style="thin">
        <color theme="0"/>
      </left>
      <right/>
      <top style="thin">
        <color theme="0"/>
      </top>
      <bottom/>
      <diagonal/>
    </border>
    <border>
      <left style="double">
        <color theme="5" tint="-0.24994659260841701"/>
      </left>
      <right style="double">
        <color theme="5" tint="-0.24994659260841701"/>
      </right>
      <top style="double">
        <color theme="5" tint="-0.24994659260841701"/>
      </top>
      <bottom style="double">
        <color theme="5" tint="-0.24994659260841701"/>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5" tint="-0.24994659260841701"/>
      </right>
      <top style="thin">
        <color theme="5" tint="-0.24994659260841701"/>
      </top>
      <bottom/>
      <diagonal/>
    </border>
    <border>
      <left style="thin">
        <color theme="5" tint="-0.24994659260841701"/>
      </left>
      <right/>
      <top/>
      <bottom/>
      <diagonal/>
    </border>
    <border>
      <left/>
      <right style="thin">
        <color theme="5" tint="-0.24994659260841701"/>
      </right>
      <top/>
      <bottom/>
      <diagonal/>
    </border>
    <border>
      <left style="thin">
        <color theme="5" tint="-0.24994659260841701"/>
      </left>
      <right/>
      <top/>
      <bottom style="thin">
        <color theme="5" tint="-0.24994659260841701"/>
      </bottom>
      <diagonal/>
    </border>
    <border>
      <left/>
      <right/>
      <top/>
      <bottom style="thin">
        <color theme="5" tint="-0.24994659260841701"/>
      </bottom>
      <diagonal/>
    </border>
    <border>
      <left/>
      <right style="thin">
        <color theme="5" tint="-0.24994659260841701"/>
      </right>
      <top/>
      <bottom style="thin">
        <color theme="5" tint="-0.24994659260841701"/>
      </bottom>
      <diagonal/>
    </border>
    <border>
      <left style="double">
        <color theme="5"/>
      </left>
      <right/>
      <top/>
      <bottom style="double">
        <color theme="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4" fillId="0" borderId="0" applyNumberFormat="0" applyFill="0" applyBorder="0" applyAlignment="0" applyProtection="0"/>
    <xf numFmtId="9" fontId="24" fillId="0" borderId="0" applyFont="0" applyFill="0" applyBorder="0" applyAlignment="0" applyProtection="0"/>
  </cellStyleXfs>
  <cellXfs count="376">
    <xf numFmtId="0" fontId="0" fillId="0" borderId="0" xfId="0"/>
    <xf numFmtId="0" fontId="1" fillId="4" borderId="0" xfId="0" applyFont="1" applyFill="1"/>
    <xf numFmtId="0" fontId="0" fillId="4" borderId="0" xfId="0" applyFill="1"/>
    <xf numFmtId="0" fontId="3" fillId="4" borderId="0" xfId="0" applyFont="1" applyFill="1"/>
    <xf numFmtId="0" fontId="4" fillId="0" borderId="0" xfId="1"/>
    <xf numFmtId="0" fontId="4" fillId="0" borderId="0" xfId="1" applyFill="1" applyBorder="1" applyAlignment="1">
      <alignment horizontal="center"/>
    </xf>
    <xf numFmtId="0" fontId="6" fillId="0" borderId="0" xfId="0" applyFont="1"/>
    <xf numFmtId="0" fontId="0" fillId="5" borderId="0" xfId="0" applyFill="1"/>
    <xf numFmtId="1" fontId="0" fillId="0" borderId="0" xfId="0" applyNumberFormat="1"/>
    <xf numFmtId="0" fontId="8" fillId="0" borderId="0" xfId="0" applyFont="1"/>
    <xf numFmtId="0" fontId="0" fillId="0" borderId="0" xfId="0" applyAlignment="1">
      <alignment horizontal="right"/>
    </xf>
    <xf numFmtId="0" fontId="3" fillId="0" borderId="0" xfId="0" applyFont="1"/>
    <xf numFmtId="0" fontId="0" fillId="0" borderId="0" xfId="0" applyAlignment="1">
      <alignment wrapText="1"/>
    </xf>
    <xf numFmtId="0" fontId="0" fillId="0" borderId="0" xfId="0" applyFill="1"/>
    <xf numFmtId="0" fontId="0" fillId="0" borderId="0" xfId="0" applyAlignment="1"/>
    <xf numFmtId="0" fontId="6" fillId="0" borderId="4" xfId="0" applyFont="1" applyBorder="1"/>
    <xf numFmtId="0" fontId="0" fillId="0" borderId="5" xfId="0" applyBorder="1"/>
    <xf numFmtId="0" fontId="6" fillId="0" borderId="5" xfId="0" applyFont="1" applyBorder="1"/>
    <xf numFmtId="0" fontId="0" fillId="0" borderId="6" xfId="0" applyBorder="1"/>
    <xf numFmtId="0" fontId="0" fillId="0" borderId="7" xfId="0" applyBorder="1"/>
    <xf numFmtId="0" fontId="0" fillId="0" borderId="0" xfId="0" applyBorder="1"/>
    <xf numFmtId="0" fontId="0" fillId="0" borderId="8" xfId="0" applyBorder="1"/>
    <xf numFmtId="0" fontId="0" fillId="5" borderId="7" xfId="0" applyFill="1" applyBorder="1"/>
    <xf numFmtId="0" fontId="0" fillId="5" borderId="8" xfId="0" applyFill="1" applyBorder="1"/>
    <xf numFmtId="0" fontId="0" fillId="0" borderId="9" xfId="0" applyBorder="1"/>
    <xf numFmtId="0" fontId="0" fillId="0" borderId="10" xfId="0" applyBorder="1"/>
    <xf numFmtId="0" fontId="0" fillId="5" borderId="11" xfId="0" applyFill="1" applyBorder="1"/>
    <xf numFmtId="0" fontId="0" fillId="5" borderId="0" xfId="0" applyFill="1" applyBorder="1"/>
    <xf numFmtId="0" fontId="8" fillId="0" borderId="7" xfId="0" applyFont="1" applyBorder="1"/>
    <xf numFmtId="0" fontId="8" fillId="0" borderId="0" xfId="0" applyFont="1" applyBorder="1"/>
    <xf numFmtId="0" fontId="8" fillId="0" borderId="8" xfId="0" applyFont="1" applyBorder="1"/>
    <xf numFmtId="0" fontId="8" fillId="0" borderId="7" xfId="0" applyFont="1" applyBorder="1" applyAlignment="1"/>
    <xf numFmtId="0" fontId="8" fillId="0" borderId="0" xfId="0" applyFont="1" applyBorder="1" applyAlignment="1"/>
    <xf numFmtId="0" fontId="8" fillId="0" borderId="8" xfId="0" applyFont="1" applyBorder="1" applyAlignment="1"/>
    <xf numFmtId="0" fontId="0" fillId="5" borderId="10" xfId="0" applyFill="1" applyBorder="1"/>
    <xf numFmtId="0" fontId="8" fillId="0" borderId="9" xfId="0" applyFont="1" applyBorder="1"/>
    <xf numFmtId="0" fontId="0" fillId="0" borderId="11" xfId="0" applyBorder="1"/>
    <xf numFmtId="0" fontId="0" fillId="5" borderId="9" xfId="0" applyFill="1" applyBorder="1"/>
    <xf numFmtId="0" fontId="6" fillId="0" borderId="12" xfId="0" applyFont="1" applyBorder="1"/>
    <xf numFmtId="0" fontId="0" fillId="0" borderId="13" xfId="0" applyBorder="1"/>
    <xf numFmtId="0" fontId="0" fillId="5" borderId="14" xfId="0" applyFill="1" applyBorder="1"/>
    <xf numFmtId="0" fontId="8" fillId="0" borderId="11" xfId="0" applyFont="1" applyBorder="1"/>
    <xf numFmtId="0" fontId="6" fillId="0" borderId="7" xfId="0" applyFont="1" applyBorder="1"/>
    <xf numFmtId="0" fontId="0" fillId="0" borderId="7" xfId="0" applyBorder="1" applyAlignment="1">
      <alignment wrapText="1"/>
    </xf>
    <xf numFmtId="0" fontId="0" fillId="0" borderId="0" xfId="0" applyBorder="1" applyAlignment="1">
      <alignment wrapText="1"/>
    </xf>
    <xf numFmtId="0" fontId="0" fillId="0" borderId="8" xfId="0" applyBorder="1" applyAlignment="1">
      <alignment wrapText="1"/>
    </xf>
    <xf numFmtId="0" fontId="0" fillId="0" borderId="0" xfId="0" applyFill="1" applyBorder="1"/>
    <xf numFmtId="0" fontId="0" fillId="0" borderId="9" xfId="0" applyFill="1" applyBorder="1"/>
    <xf numFmtId="49" fontId="0" fillId="3" borderId="1" xfId="0" applyNumberFormat="1" applyFill="1" applyBorder="1" applyAlignment="1" applyProtection="1">
      <alignment vertical="center"/>
      <protection locked="0"/>
    </xf>
    <xf numFmtId="2" fontId="0" fillId="3" borderId="1" xfId="0" applyNumberFormat="1" applyFill="1" applyBorder="1" applyAlignment="1" applyProtection="1">
      <alignment vertical="center"/>
      <protection locked="0"/>
    </xf>
    <xf numFmtId="0" fontId="0" fillId="3" borderId="1" xfId="0" applyFill="1" applyBorder="1" applyAlignment="1" applyProtection="1">
      <alignment vertical="center"/>
      <protection locked="0"/>
    </xf>
    <xf numFmtId="164" fontId="0" fillId="3" borderId="1" xfId="0" applyNumberFormat="1" applyFill="1" applyBorder="1" applyAlignment="1" applyProtection="1">
      <alignment vertical="center"/>
      <protection locked="0"/>
    </xf>
    <xf numFmtId="165" fontId="0" fillId="3" borderId="1" xfId="0" applyNumberFormat="1" applyFill="1" applyBorder="1" applyAlignment="1" applyProtection="1">
      <alignment vertical="center"/>
      <protection locked="0"/>
    </xf>
    <xf numFmtId="0" fontId="0" fillId="0" borderId="0" xfId="0" applyAlignment="1" applyProtection="1">
      <alignment horizontal="left"/>
    </xf>
    <xf numFmtId="0" fontId="0" fillId="0" borderId="0" xfId="0" applyProtection="1"/>
    <xf numFmtId="0" fontId="1" fillId="2" borderId="2"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16" fillId="6" borderId="3" xfId="0" applyFont="1" applyFill="1" applyBorder="1" applyAlignment="1" applyProtection="1">
      <alignment horizontal="center" vertical="center" wrapText="1"/>
    </xf>
    <xf numFmtId="49" fontId="15" fillId="6" borderId="3" xfId="0" applyNumberFormat="1" applyFont="1" applyFill="1" applyBorder="1" applyAlignment="1" applyProtection="1">
      <alignment horizontal="center" vertical="center" wrapText="1"/>
    </xf>
    <xf numFmtId="2" fontId="15" fillId="6" borderId="3" xfId="0" applyNumberFormat="1" applyFont="1" applyFill="1" applyBorder="1" applyAlignment="1" applyProtection="1">
      <alignment horizontal="center" vertical="center" wrapText="1"/>
    </xf>
    <xf numFmtId="0" fontId="15" fillId="6" borderId="3" xfId="0" applyFont="1" applyFill="1" applyBorder="1" applyAlignment="1" applyProtection="1">
      <alignment horizontal="center" vertical="center" wrapText="1"/>
    </xf>
    <xf numFmtId="164" fontId="15" fillId="6" borderId="3" xfId="0" applyNumberFormat="1" applyFont="1" applyFill="1" applyBorder="1" applyAlignment="1" applyProtection="1">
      <alignment horizontal="center" vertical="center" wrapText="1"/>
    </xf>
    <xf numFmtId="165" fontId="15" fillId="6" borderId="3" xfId="0" applyNumberFormat="1" applyFont="1" applyFill="1" applyBorder="1" applyAlignment="1" applyProtection="1">
      <alignment horizontal="center" vertical="center" wrapText="1"/>
    </xf>
    <xf numFmtId="0" fontId="0" fillId="0" borderId="0" xfId="0" applyAlignment="1" applyProtection="1">
      <alignment vertical="center"/>
    </xf>
    <xf numFmtId="0" fontId="2" fillId="2" borderId="1" xfId="0" applyFont="1" applyFill="1" applyBorder="1" applyAlignment="1" applyProtection="1">
      <alignment vertical="center"/>
    </xf>
    <xf numFmtId="0" fontId="1" fillId="2" borderId="0" xfId="0" applyFont="1" applyFill="1" applyProtection="1"/>
    <xf numFmtId="164" fontId="1" fillId="2" borderId="0" xfId="0" applyNumberFormat="1" applyFont="1" applyFill="1" applyProtection="1"/>
    <xf numFmtId="0" fontId="1" fillId="7" borderId="2" xfId="0" applyFont="1" applyFill="1" applyBorder="1" applyAlignment="1" applyProtection="1">
      <alignment horizontal="center" vertical="center" wrapText="1"/>
    </xf>
    <xf numFmtId="0" fontId="9" fillId="7" borderId="3" xfId="0" applyFont="1" applyFill="1" applyBorder="1" applyAlignment="1" applyProtection="1">
      <alignment horizontal="center" vertical="center" wrapText="1"/>
    </xf>
    <xf numFmtId="0" fontId="17" fillId="6" borderId="3" xfId="0" applyFont="1" applyFill="1" applyBorder="1" applyAlignment="1" applyProtection="1">
      <alignment horizontal="center" vertical="center" wrapText="1"/>
    </xf>
    <xf numFmtId="49" fontId="18" fillId="6" borderId="3" xfId="0" applyNumberFormat="1" applyFont="1" applyFill="1" applyBorder="1" applyAlignment="1" applyProtection="1">
      <alignment horizontal="center" vertical="center" wrapText="1"/>
    </xf>
    <xf numFmtId="2" fontId="18" fillId="6" borderId="3" xfId="0" applyNumberFormat="1"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164" fontId="18" fillId="6" borderId="3" xfId="0" applyNumberFormat="1" applyFont="1" applyFill="1" applyBorder="1" applyAlignment="1" applyProtection="1">
      <alignment horizontal="center" vertical="center" wrapText="1"/>
    </xf>
    <xf numFmtId="165" fontId="18" fillId="6" borderId="3" xfId="0" applyNumberFormat="1" applyFont="1" applyFill="1" applyBorder="1" applyAlignment="1" applyProtection="1">
      <alignment horizontal="center" vertical="center" wrapText="1"/>
    </xf>
    <xf numFmtId="0" fontId="2" fillId="7" borderId="1" xfId="0" applyFont="1" applyFill="1" applyBorder="1" applyAlignment="1" applyProtection="1">
      <alignment vertical="center"/>
    </xf>
    <xf numFmtId="0" fontId="1" fillId="7" borderId="0" xfId="0" applyFont="1" applyFill="1" applyProtection="1"/>
    <xf numFmtId="164" fontId="1" fillId="7" borderId="0" xfId="0" applyNumberFormat="1" applyFont="1" applyFill="1" applyProtection="1"/>
    <xf numFmtId="49" fontId="0" fillId="8" borderId="1" xfId="0" applyNumberFormat="1" applyFill="1" applyBorder="1" applyAlignment="1" applyProtection="1">
      <alignment vertical="center"/>
      <protection locked="0"/>
    </xf>
    <xf numFmtId="2" fontId="0" fillId="8" borderId="1" xfId="0" applyNumberFormat="1" applyFill="1" applyBorder="1" applyAlignment="1" applyProtection="1">
      <alignment vertical="center"/>
      <protection locked="0"/>
    </xf>
    <xf numFmtId="0" fontId="0" fillId="8" borderId="1" xfId="0" applyNumberFormat="1" applyFill="1" applyBorder="1" applyAlignment="1" applyProtection="1">
      <alignment vertical="center"/>
      <protection locked="0"/>
    </xf>
    <xf numFmtId="44" fontId="0" fillId="8" borderId="1" xfId="0" applyNumberFormat="1" applyFill="1" applyBorder="1" applyAlignment="1" applyProtection="1">
      <alignment vertical="center"/>
      <protection locked="0"/>
    </xf>
    <xf numFmtId="0" fontId="1" fillId="7" borderId="15" xfId="0" applyFont="1" applyFill="1" applyBorder="1" applyAlignment="1" applyProtection="1">
      <alignment horizontal="center" vertical="center" wrapText="1"/>
    </xf>
    <xf numFmtId="164" fontId="0" fillId="9" borderId="1" xfId="0" applyNumberFormat="1" applyFill="1" applyBorder="1" applyAlignment="1" applyProtection="1">
      <alignment vertical="center"/>
    </xf>
    <xf numFmtId="0" fontId="0" fillId="9" borderId="1" xfId="0" applyNumberFormat="1" applyFill="1" applyBorder="1" applyAlignment="1" applyProtection="1">
      <alignment vertical="center"/>
    </xf>
    <xf numFmtId="0" fontId="0" fillId="0" borderId="0" xfId="0" applyAlignment="1" applyProtection="1">
      <alignment horizontal="left" vertical="center" wrapText="1"/>
    </xf>
    <xf numFmtId="0" fontId="6" fillId="0" borderId="0" xfId="0" applyNumberFormat="1" applyFont="1"/>
    <xf numFmtId="0" fontId="0" fillId="0" borderId="0" xfId="0" applyNumberFormat="1"/>
    <xf numFmtId="0" fontId="0" fillId="7" borderId="0" xfId="0" applyFill="1" applyProtection="1"/>
    <xf numFmtId="0" fontId="1" fillId="2" borderId="2" xfId="0" applyFont="1" applyFill="1" applyBorder="1" applyAlignment="1" applyProtection="1">
      <alignment horizontal="center" vertical="center" wrapText="1"/>
    </xf>
    <xf numFmtId="0" fontId="1" fillId="2" borderId="2" xfId="0" applyFont="1" applyFill="1" applyBorder="1" applyAlignment="1" applyProtection="1">
      <alignment horizontal="center" vertical="center" wrapText="1"/>
    </xf>
    <xf numFmtId="0" fontId="1" fillId="7" borderId="2" xfId="0" applyFont="1" applyFill="1" applyBorder="1" applyAlignment="1" applyProtection="1">
      <alignment horizontal="center" vertical="center" wrapText="1"/>
    </xf>
    <xf numFmtId="0" fontId="0" fillId="0" borderId="0" xfId="0" applyAlignment="1">
      <alignment vertical="center"/>
    </xf>
    <xf numFmtId="0" fontId="1" fillId="2" borderId="16"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6" fillId="6" borderId="1" xfId="0" applyFont="1" applyFill="1" applyBorder="1" applyAlignment="1">
      <alignment vertical="center"/>
    </xf>
    <xf numFmtId="0" fontId="2" fillId="2" borderId="1" xfId="0" applyFont="1" applyFill="1" applyBorder="1" applyAlignment="1" applyProtection="1">
      <alignment horizontal="right" vertical="center" wrapText="1"/>
    </xf>
    <xf numFmtId="0" fontId="1" fillId="2" borderId="1" xfId="0" applyFont="1" applyFill="1" applyBorder="1" applyAlignment="1">
      <alignment horizontal="center" vertical="center"/>
    </xf>
    <xf numFmtId="0" fontId="0" fillId="0" borderId="4" xfId="0" applyBorder="1"/>
    <xf numFmtId="0" fontId="0" fillId="0" borderId="0" xfId="0" applyAlignment="1">
      <alignment vertical="center"/>
    </xf>
    <xf numFmtId="44" fontId="0" fillId="11" borderId="1" xfId="0" applyNumberFormat="1" applyFill="1" applyBorder="1" applyAlignment="1">
      <alignment vertical="center"/>
    </xf>
    <xf numFmtId="44" fontId="0" fillId="3" borderId="1" xfId="0" applyNumberFormat="1" applyFill="1" applyBorder="1" applyAlignment="1" applyProtection="1">
      <alignment vertical="center"/>
      <protection locked="0"/>
    </xf>
    <xf numFmtId="0" fontId="1" fillId="2" borderId="2" xfId="0" applyFont="1" applyFill="1" applyBorder="1" applyAlignment="1" applyProtection="1">
      <alignment horizontal="left" vertical="center" wrapText="1"/>
    </xf>
    <xf numFmtId="0" fontId="0" fillId="2" borderId="17" xfId="0" applyFill="1" applyBorder="1" applyAlignment="1">
      <alignment vertical="center"/>
    </xf>
    <xf numFmtId="44" fontId="2" fillId="2" borderId="17" xfId="0" applyNumberFormat="1" applyFont="1" applyFill="1" applyBorder="1" applyAlignment="1">
      <alignment vertical="center"/>
    </xf>
    <xf numFmtId="0" fontId="1" fillId="7" borderId="1" xfId="0" applyFont="1" applyFill="1" applyBorder="1" applyAlignment="1" applyProtection="1">
      <alignment horizontal="center" vertical="center" wrapText="1"/>
    </xf>
    <xf numFmtId="0" fontId="1" fillId="7" borderId="16" xfId="0" applyFont="1" applyFill="1" applyBorder="1" applyAlignment="1" applyProtection="1">
      <alignment horizontal="center" vertical="center" wrapText="1"/>
    </xf>
    <xf numFmtId="0" fontId="9" fillId="7" borderId="1" xfId="0" applyFont="1" applyFill="1" applyBorder="1" applyAlignment="1" applyProtection="1">
      <alignment horizontal="center" vertical="center" wrapText="1"/>
    </xf>
    <xf numFmtId="0" fontId="2" fillId="7" borderId="1" xfId="0" applyFont="1" applyFill="1" applyBorder="1" applyAlignment="1" applyProtection="1">
      <alignment horizontal="right" vertical="center" wrapText="1"/>
    </xf>
    <xf numFmtId="0" fontId="1" fillId="7" borderId="2" xfId="0" applyFont="1" applyFill="1" applyBorder="1" applyAlignment="1" applyProtection="1">
      <alignment horizontal="left" vertical="center" wrapText="1"/>
    </xf>
    <xf numFmtId="0" fontId="0" fillId="8" borderId="1" xfId="0" applyFill="1" applyBorder="1" applyAlignment="1" applyProtection="1">
      <alignment vertical="center"/>
      <protection locked="0"/>
    </xf>
    <xf numFmtId="0" fontId="19" fillId="12" borderId="1" xfId="0" applyFont="1" applyFill="1" applyBorder="1" applyAlignment="1" applyProtection="1">
      <alignment vertical="center"/>
    </xf>
    <xf numFmtId="0" fontId="0" fillId="7" borderId="17" xfId="0" applyFill="1" applyBorder="1" applyAlignment="1" applyProtection="1">
      <alignment vertical="center"/>
    </xf>
    <xf numFmtId="44" fontId="2" fillId="7" borderId="17" xfId="0" applyNumberFormat="1" applyFont="1" applyFill="1" applyBorder="1" applyAlignment="1" applyProtection="1">
      <alignment vertical="center"/>
    </xf>
    <xf numFmtId="0" fontId="0" fillId="0" borderId="0" xfId="0" applyAlignment="1">
      <alignment vertical="center"/>
    </xf>
    <xf numFmtId="0" fontId="0" fillId="0" borderId="0" xfId="0" applyAlignment="1">
      <alignment horizontal="center"/>
    </xf>
    <xf numFmtId="0" fontId="18" fillId="6" borderId="3" xfId="0" applyNumberFormat="1" applyFont="1" applyFill="1" applyBorder="1" applyAlignment="1" applyProtection="1">
      <alignment horizontal="center" vertical="center" wrapText="1"/>
    </xf>
    <xf numFmtId="0" fontId="14" fillId="0" borderId="0" xfId="0" applyFont="1" applyFill="1" applyAlignment="1">
      <alignment vertical="center"/>
    </xf>
    <xf numFmtId="164" fontId="0" fillId="0" borderId="0" xfId="0" applyNumberFormat="1" applyAlignment="1">
      <alignment vertical="center"/>
    </xf>
    <xf numFmtId="0" fontId="0" fillId="0" borderId="18" xfId="0" applyBorder="1"/>
    <xf numFmtId="0" fontId="6" fillId="0" borderId="19" xfId="0" applyNumberFormat="1" applyFont="1" applyBorder="1"/>
    <xf numFmtId="0" fontId="0" fillId="0" borderId="19" xfId="0" applyBorder="1"/>
    <xf numFmtId="0" fontId="6" fillId="0" borderId="19" xfId="0" applyFont="1" applyBorder="1"/>
    <xf numFmtId="0" fontId="6" fillId="0" borderId="20" xfId="0" applyFont="1" applyBorder="1"/>
    <xf numFmtId="0" fontId="0" fillId="0" borderId="21" xfId="0" applyBorder="1"/>
    <xf numFmtId="0" fontId="0" fillId="0" borderId="0" xfId="0" applyNumberFormat="1" applyBorder="1"/>
    <xf numFmtId="0" fontId="0" fillId="0" borderId="22" xfId="0" applyBorder="1"/>
    <xf numFmtId="0" fontId="0" fillId="0" borderId="23" xfId="0" applyNumberFormat="1" applyBorder="1"/>
    <xf numFmtId="0" fontId="0" fillId="0" borderId="23" xfId="0" applyBorder="1"/>
    <xf numFmtId="0" fontId="0" fillId="0" borderId="24" xfId="0" applyBorder="1"/>
    <xf numFmtId="0" fontId="6" fillId="0" borderId="5" xfId="0" applyNumberFormat="1" applyFont="1" applyBorder="1"/>
    <xf numFmtId="0" fontId="6" fillId="0" borderId="6" xfId="0" applyFont="1" applyBorder="1"/>
    <xf numFmtId="0" fontId="2" fillId="2" borderId="3" xfId="0" applyFont="1" applyFill="1" applyBorder="1" applyAlignment="1" applyProtection="1">
      <alignment horizontal="right" vertical="center" wrapText="1"/>
    </xf>
    <xf numFmtId="0" fontId="20" fillId="6" borderId="1" xfId="0" applyFont="1" applyFill="1" applyBorder="1" applyAlignment="1">
      <alignment vertical="center"/>
    </xf>
    <xf numFmtId="0" fontId="0" fillId="0" borderId="7" xfId="0" applyFill="1" applyBorder="1"/>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0" fillId="11" borderId="1" xfId="0" applyFill="1" applyBorder="1" applyAlignment="1">
      <alignment vertical="center"/>
    </xf>
    <xf numFmtId="0" fontId="1" fillId="2" borderId="25" xfId="0" applyFont="1" applyFill="1" applyBorder="1" applyAlignment="1" applyProtection="1">
      <alignment horizontal="left" vertical="center" wrapText="1"/>
    </xf>
    <xf numFmtId="0" fontId="1" fillId="2" borderId="17" xfId="0" applyFont="1" applyFill="1" applyBorder="1" applyAlignment="1" applyProtection="1">
      <alignment horizontal="left" vertical="center" wrapText="1"/>
    </xf>
    <xf numFmtId="0" fontId="1" fillId="2" borderId="16" xfId="0" applyFont="1" applyFill="1" applyBorder="1" applyAlignment="1" applyProtection="1">
      <alignment horizontal="left" vertical="center" wrapText="1"/>
    </xf>
    <xf numFmtId="0" fontId="1"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2" fillId="7" borderId="3" xfId="0" applyFont="1" applyFill="1" applyBorder="1" applyAlignment="1" applyProtection="1">
      <alignment horizontal="right" vertical="center" wrapText="1"/>
    </xf>
    <xf numFmtId="44" fontId="1" fillId="2" borderId="17" xfId="0" applyNumberFormat="1" applyFont="1" applyFill="1" applyBorder="1" applyAlignment="1" applyProtection="1">
      <alignment horizontal="left" vertical="center" wrapText="1"/>
    </xf>
    <xf numFmtId="0" fontId="1" fillId="7" borderId="25" xfId="0" applyFont="1" applyFill="1" applyBorder="1" applyAlignment="1" applyProtection="1">
      <alignment horizontal="left" vertical="center" wrapText="1"/>
    </xf>
    <xf numFmtId="0" fontId="1" fillId="7" borderId="17" xfId="0" applyFont="1" applyFill="1" applyBorder="1" applyAlignment="1" applyProtection="1">
      <alignment horizontal="left" vertical="center" wrapText="1"/>
    </xf>
    <xf numFmtId="0" fontId="1" fillId="7" borderId="16" xfId="0" applyFont="1" applyFill="1" applyBorder="1" applyAlignment="1" applyProtection="1">
      <alignment horizontal="left" vertical="center" wrapText="1"/>
    </xf>
    <xf numFmtId="44" fontId="1" fillId="7" borderId="17" xfId="0" applyNumberFormat="1" applyFont="1" applyFill="1" applyBorder="1" applyAlignment="1" applyProtection="1">
      <alignment horizontal="left" vertical="center" wrapText="1"/>
    </xf>
    <xf numFmtId="0" fontId="17" fillId="12" borderId="1" xfId="0" applyFont="1" applyFill="1" applyBorder="1" applyAlignment="1">
      <alignment vertical="center"/>
    </xf>
    <xf numFmtId="0" fontId="0" fillId="0" borderId="26" xfId="0" applyBorder="1"/>
    <xf numFmtId="0" fontId="0" fillId="0" borderId="0" xfId="0" applyBorder="1" applyAlignment="1"/>
    <xf numFmtId="0" fontId="0" fillId="5" borderId="0" xfId="0" applyFill="1" applyBorder="1" applyAlignment="1">
      <alignment wrapText="1"/>
    </xf>
    <xf numFmtId="0" fontId="2" fillId="0" borderId="7" xfId="0" applyFont="1" applyBorder="1"/>
    <xf numFmtId="0" fontId="2" fillId="0" borderId="9" xfId="0" applyFont="1" applyBorder="1"/>
    <xf numFmtId="44" fontId="0" fillId="5" borderId="0" xfId="0" applyNumberFormat="1" applyFill="1" applyBorder="1"/>
    <xf numFmtId="44" fontId="0" fillId="5" borderId="10" xfId="0" applyNumberFormat="1" applyFill="1" applyBorder="1"/>
    <xf numFmtId="0" fontId="1" fillId="2" borderId="1" xfId="0" applyFont="1" applyFill="1" applyBorder="1" applyAlignment="1">
      <alignment horizontal="center" vertical="center" wrapText="1"/>
    </xf>
    <xf numFmtId="0" fontId="20" fillId="6" borderId="1" xfId="0" applyFont="1" applyFill="1" applyBorder="1" applyAlignment="1">
      <alignment vertical="center" wrapText="1"/>
    </xf>
    <xf numFmtId="0" fontId="2" fillId="2" borderId="1" xfId="0" applyFont="1" applyFill="1" applyBorder="1" applyAlignment="1">
      <alignment vertical="center" wrapText="1"/>
    </xf>
    <xf numFmtId="0" fontId="0" fillId="11" borderId="1" xfId="0" applyFill="1" applyBorder="1" applyAlignment="1">
      <alignment vertical="center" wrapText="1"/>
    </xf>
    <xf numFmtId="0" fontId="1" fillId="2" borderId="1" xfId="0" applyFont="1" applyFill="1" applyBorder="1" applyAlignment="1">
      <alignment vertical="center" wrapText="1"/>
    </xf>
    <xf numFmtId="0" fontId="0" fillId="2" borderId="1" xfId="0" applyFill="1" applyBorder="1" applyAlignment="1">
      <alignment vertical="center" wrapText="1"/>
    </xf>
    <xf numFmtId="164" fontId="0" fillId="11" borderId="1" xfId="0" applyNumberFormat="1" applyFill="1" applyBorder="1" applyAlignment="1">
      <alignment vertical="center" wrapText="1"/>
    </xf>
    <xf numFmtId="164" fontId="1" fillId="2" borderId="1" xfId="0" applyNumberFormat="1" applyFont="1" applyFill="1" applyBorder="1" applyAlignment="1">
      <alignment vertical="center" wrapText="1"/>
    </xf>
    <xf numFmtId="0" fontId="0" fillId="3" borderId="1" xfId="0" applyFill="1" applyBorder="1" applyAlignment="1" applyProtection="1">
      <alignment vertical="center" wrapText="1"/>
      <protection locked="0"/>
    </xf>
    <xf numFmtId="0" fontId="0" fillId="8" borderId="1" xfId="0" applyFill="1" applyBorder="1" applyAlignment="1" applyProtection="1">
      <alignment vertical="center" wrapText="1"/>
      <protection locked="0"/>
    </xf>
    <xf numFmtId="0" fontId="17" fillId="12" borderId="1" xfId="0" applyFont="1" applyFill="1" applyBorder="1" applyAlignment="1" applyProtection="1">
      <alignment vertical="center" wrapText="1"/>
    </xf>
    <xf numFmtId="0" fontId="2" fillId="7" borderId="1" xfId="0" applyFont="1" applyFill="1" applyBorder="1" applyAlignment="1" applyProtection="1">
      <alignment vertical="center" wrapText="1"/>
    </xf>
    <xf numFmtId="0" fontId="1" fillId="7" borderId="1" xfId="0" applyFont="1" applyFill="1" applyBorder="1" applyAlignment="1" applyProtection="1">
      <alignment vertical="center" wrapText="1"/>
    </xf>
    <xf numFmtId="0" fontId="0" fillId="7" borderId="1" xfId="0" applyFill="1" applyBorder="1" applyAlignment="1" applyProtection="1">
      <alignment vertical="center" wrapText="1"/>
    </xf>
    <xf numFmtId="164" fontId="1" fillId="7" borderId="1" xfId="0" applyNumberFormat="1" applyFont="1" applyFill="1" applyBorder="1" applyAlignment="1" applyProtection="1">
      <alignment vertical="center" wrapText="1"/>
    </xf>
    <xf numFmtId="0" fontId="0" fillId="0" borderId="0" xfId="0" applyAlignment="1">
      <alignment vertical="center"/>
    </xf>
    <xf numFmtId="0" fontId="1" fillId="2" borderId="1" xfId="0" applyFont="1" applyFill="1" applyBorder="1" applyAlignment="1">
      <alignment horizontal="center" vertical="center" wrapText="1"/>
    </xf>
    <xf numFmtId="0" fontId="0" fillId="0" borderId="8" xfId="0" applyFill="1" applyBorder="1"/>
    <xf numFmtId="0" fontId="0" fillId="0" borderId="10" xfId="0" applyFill="1" applyBorder="1"/>
    <xf numFmtId="0" fontId="0" fillId="0" borderId="5" xfId="0" applyFont="1" applyBorder="1"/>
    <xf numFmtId="0" fontId="6" fillId="0" borderId="27" xfId="0" applyFont="1"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0" xfId="0" applyBorder="1" applyAlignment="1">
      <alignment horizontal="center"/>
    </xf>
    <xf numFmtId="0" fontId="0" fillId="0" borderId="31" xfId="0" applyBorder="1" applyAlignment="1">
      <alignment horizontal="center"/>
    </xf>
    <xf numFmtId="10" fontId="0" fillId="5" borderId="0" xfId="0" applyNumberFormat="1" applyFill="1" applyBorder="1"/>
    <xf numFmtId="164" fontId="0" fillId="5" borderId="0" xfId="0" applyNumberFormat="1" applyFill="1" applyBorder="1"/>
    <xf numFmtId="164" fontId="0" fillId="5" borderId="31" xfId="0" applyNumberFormat="1" applyFill="1" applyBorder="1"/>
    <xf numFmtId="0" fontId="0" fillId="0" borderId="32" xfId="0" applyBorder="1"/>
    <xf numFmtId="0" fontId="0" fillId="5" borderId="0" xfId="0" applyFont="1" applyFill="1" applyBorder="1"/>
    <xf numFmtId="0" fontId="0" fillId="5" borderId="8" xfId="0" applyFont="1" applyFill="1" applyBorder="1"/>
    <xf numFmtId="0" fontId="0" fillId="0" borderId="0" xfId="0" applyAlignment="1">
      <alignment vertical="center"/>
    </xf>
    <xf numFmtId="0" fontId="22" fillId="0" borderId="0" xfId="0" applyFont="1" applyBorder="1"/>
    <xf numFmtId="0" fontId="22" fillId="0" borderId="8" xfId="0" applyFont="1" applyBorder="1"/>
    <xf numFmtId="0" fontId="22" fillId="0" borderId="10" xfId="0" applyFont="1" applyBorder="1"/>
    <xf numFmtId="0" fontId="22" fillId="0" borderId="11" xfId="0" applyFont="1" applyBorder="1"/>
    <xf numFmtId="44" fontId="0" fillId="0" borderId="10" xfId="0" applyNumberFormat="1" applyFill="1" applyBorder="1"/>
    <xf numFmtId="0" fontId="0" fillId="0" borderId="11" xfId="0" applyFill="1" applyBorder="1"/>
    <xf numFmtId="0" fontId="0" fillId="3" borderId="1" xfId="0" quotePrefix="1" applyFill="1" applyBorder="1" applyAlignment="1" applyProtection="1">
      <alignment vertical="center"/>
      <protection locked="0"/>
    </xf>
    <xf numFmtId="44" fontId="20" fillId="6" borderId="1" xfId="0" applyNumberFormat="1" applyFont="1" applyFill="1" applyBorder="1" applyAlignment="1">
      <alignment vertical="center"/>
    </xf>
    <xf numFmtId="0" fontId="23" fillId="0" borderId="7" xfId="0" applyFont="1" applyFill="1" applyBorder="1"/>
    <xf numFmtId="2" fontId="23" fillId="3" borderId="1" xfId="0" applyNumberFormat="1" applyFont="1" applyFill="1" applyBorder="1" applyAlignment="1" applyProtection="1">
      <alignment vertical="center"/>
      <protection locked="0"/>
    </xf>
    <xf numFmtId="0" fontId="0" fillId="0" borderId="0" xfId="0" applyAlignment="1">
      <alignment vertical="center"/>
    </xf>
    <xf numFmtId="0" fontId="1" fillId="2" borderId="1" xfId="0" applyFont="1" applyFill="1" applyBorder="1" applyAlignment="1">
      <alignment horizontal="center" vertical="center" wrapText="1"/>
    </xf>
    <xf numFmtId="0" fontId="0" fillId="0" borderId="0" xfId="0" applyAlignment="1">
      <alignment vertical="center"/>
    </xf>
    <xf numFmtId="44" fontId="0" fillId="0" borderId="0" xfId="0" applyNumberFormat="1" applyFill="1" applyBorder="1"/>
    <xf numFmtId="0" fontId="1" fillId="2" borderId="2" xfId="0" applyFont="1" applyFill="1" applyBorder="1" applyAlignment="1" applyProtection="1">
      <alignment horizontal="center" vertical="center" wrapText="1"/>
    </xf>
    <xf numFmtId="0" fontId="1" fillId="7" borderId="2" xfId="0" applyFont="1" applyFill="1" applyBorder="1" applyAlignment="1" applyProtection="1">
      <alignment horizontal="center" vertical="center" wrapText="1"/>
    </xf>
    <xf numFmtId="0" fontId="0" fillId="0" borderId="0" xfId="0" applyAlignment="1" applyProtection="1">
      <alignment vertical="center"/>
    </xf>
    <xf numFmtId="166" fontId="0" fillId="3" borderId="1" xfId="0" applyNumberFormat="1" applyFill="1" applyBorder="1" applyAlignment="1" applyProtection="1">
      <alignment vertical="center"/>
      <protection locked="0"/>
    </xf>
    <xf numFmtId="166" fontId="0" fillId="8" borderId="1" xfId="0" applyNumberFormat="1" applyFill="1" applyBorder="1" applyAlignment="1" applyProtection="1">
      <alignment vertical="center"/>
      <protection locked="0"/>
    </xf>
    <xf numFmtId="10" fontId="0" fillId="0" borderId="0" xfId="0" applyNumberFormat="1" applyFill="1" applyBorder="1"/>
    <xf numFmtId="164" fontId="0" fillId="0" borderId="0" xfId="0" applyNumberFormat="1" applyFill="1" applyBorder="1"/>
    <xf numFmtId="164" fontId="0" fillId="0" borderId="31" xfId="0" applyNumberFormat="1" applyFill="1" applyBorder="1"/>
    <xf numFmtId="0" fontId="0" fillId="0" borderId="33" xfId="0" applyFill="1" applyBorder="1"/>
    <xf numFmtId="10" fontId="0" fillId="0" borderId="33" xfId="0" applyNumberFormat="1" applyFill="1" applyBorder="1"/>
    <xf numFmtId="164" fontId="0" fillId="0" borderId="33" xfId="0" applyNumberFormat="1" applyFill="1" applyBorder="1"/>
    <xf numFmtId="164" fontId="0" fillId="0" borderId="34" xfId="0" applyNumberFormat="1" applyFill="1" applyBorder="1"/>
    <xf numFmtId="9" fontId="0" fillId="11" borderId="1" xfId="2" applyFont="1" applyFill="1" applyBorder="1" applyAlignment="1">
      <alignment vertical="center" wrapText="1"/>
    </xf>
    <xf numFmtId="44" fontId="0" fillId="11" borderId="1" xfId="0" applyNumberFormat="1" applyFill="1" applyBorder="1" applyAlignment="1">
      <alignment vertical="center" wrapText="1"/>
    </xf>
    <xf numFmtId="0" fontId="0" fillId="0" borderId="0" xfId="0" applyAlignment="1">
      <alignment vertical="center"/>
    </xf>
    <xf numFmtId="0" fontId="1" fillId="2" borderId="1" xfId="0" applyFont="1" applyFill="1" applyBorder="1" applyAlignment="1">
      <alignment horizontal="center" vertical="center" wrapText="1"/>
    </xf>
    <xf numFmtId="17" fontId="0" fillId="5" borderId="0" xfId="0" applyNumberFormat="1" applyFill="1"/>
    <xf numFmtId="44" fontId="0" fillId="5" borderId="11" xfId="0" applyNumberFormat="1" applyFill="1" applyBorder="1"/>
    <xf numFmtId="9" fontId="0" fillId="5" borderId="10" xfId="0" applyNumberFormat="1" applyFill="1" applyBorder="1"/>
    <xf numFmtId="0" fontId="1" fillId="2" borderId="2" xfId="0" applyFont="1" applyFill="1" applyBorder="1" applyAlignment="1" applyProtection="1">
      <alignment horizontal="center" vertical="center" wrapText="1"/>
    </xf>
    <xf numFmtId="0" fontId="1" fillId="7" borderId="2" xfId="0" applyFont="1" applyFill="1" applyBorder="1" applyAlignment="1" applyProtection="1">
      <alignment horizontal="center" vertical="center" wrapText="1"/>
    </xf>
    <xf numFmtId="9" fontId="20" fillId="6" borderId="1" xfId="2" applyFont="1" applyFill="1" applyBorder="1" applyAlignment="1">
      <alignment vertical="center" wrapText="1"/>
    </xf>
    <xf numFmtId="44" fontId="20" fillId="6" borderId="1" xfId="0" applyNumberFormat="1" applyFont="1" applyFill="1" applyBorder="1" applyAlignment="1">
      <alignment vertical="center" wrapText="1"/>
    </xf>
    <xf numFmtId="44" fontId="17" fillId="12" borderId="1" xfId="0" applyNumberFormat="1" applyFont="1" applyFill="1" applyBorder="1" applyAlignment="1" applyProtection="1">
      <alignment vertical="center" wrapText="1"/>
    </xf>
    <xf numFmtId="164" fontId="0" fillId="11" borderId="1" xfId="0" applyNumberFormat="1" applyFill="1" applyBorder="1" applyAlignment="1" applyProtection="1">
      <alignment vertical="center"/>
      <protection locked="0"/>
    </xf>
    <xf numFmtId="0" fontId="4" fillId="0" borderId="0" xfId="1" applyFill="1" applyAlignment="1">
      <alignment horizontal="center"/>
    </xf>
    <xf numFmtId="0" fontId="4" fillId="0" borderId="0" xfId="1" applyAlignment="1">
      <alignment horizontal="center"/>
    </xf>
    <xf numFmtId="0" fontId="0" fillId="0" borderId="0" xfId="0" applyFill="1" applyAlignment="1">
      <alignment vertical="center"/>
    </xf>
    <xf numFmtId="0" fontId="23" fillId="0" borderId="0" xfId="0" applyFont="1" applyBorder="1"/>
    <xf numFmtId="0" fontId="23" fillId="0" borderId="10" xfId="0" applyFont="1" applyBorder="1"/>
    <xf numFmtId="0" fontId="0" fillId="0" borderId="35" xfId="0" applyBorder="1"/>
    <xf numFmtId="0" fontId="0" fillId="13" borderId="0" xfId="0" applyFill="1"/>
    <xf numFmtId="0" fontId="0" fillId="5" borderId="0" xfId="0" applyFill="1" applyAlignment="1">
      <alignment horizontal="center" vertical="center"/>
    </xf>
    <xf numFmtId="0" fontId="0" fillId="5" borderId="0" xfId="0" applyFill="1" applyAlignment="1">
      <alignment horizontal="center"/>
    </xf>
    <xf numFmtId="0" fontId="0" fillId="0" borderId="0" xfId="0" applyFill="1" applyAlignment="1">
      <alignment horizontal="center" vertical="center"/>
    </xf>
    <xf numFmtId="14" fontId="0" fillId="5" borderId="0" xfId="0" applyNumberFormat="1" applyFill="1" applyAlignment="1">
      <alignment horizontal="center" vertical="center"/>
    </xf>
    <xf numFmtId="0" fontId="0" fillId="0" borderId="0" xfId="0" applyAlignment="1">
      <alignment horizontal="left"/>
    </xf>
    <xf numFmtId="164" fontId="0" fillId="9" borderId="1" xfId="0" applyNumberFormat="1" applyFill="1" applyBorder="1" applyAlignment="1" applyProtection="1">
      <alignment vertical="center"/>
      <protection locked="0"/>
    </xf>
    <xf numFmtId="0" fontId="0" fillId="9" borderId="1" xfId="0" applyNumberFormat="1" applyFill="1" applyBorder="1" applyAlignment="1" applyProtection="1">
      <alignment vertical="center"/>
      <protection locked="0"/>
    </xf>
    <xf numFmtId="44" fontId="0" fillId="9" borderId="1" xfId="0" applyNumberFormat="1" applyFill="1" applyBorder="1" applyAlignment="1" applyProtection="1">
      <alignment vertical="center"/>
      <protection locked="0"/>
    </xf>
    <xf numFmtId="44" fontId="0" fillId="11" borderId="1" xfId="0" applyNumberFormat="1" applyFill="1" applyBorder="1" applyAlignment="1" applyProtection="1">
      <alignment vertical="center"/>
      <protection locked="0"/>
    </xf>
    <xf numFmtId="0" fontId="0" fillId="11" borderId="1" xfId="0" applyFill="1" applyBorder="1" applyAlignment="1" applyProtection="1">
      <alignment vertical="center"/>
      <protection locked="0"/>
    </xf>
    <xf numFmtId="0" fontId="0" fillId="11" borderId="1" xfId="0" applyFill="1" applyBorder="1" applyAlignment="1" applyProtection="1">
      <alignment vertical="center" wrapText="1"/>
      <protection locked="0"/>
    </xf>
    <xf numFmtId="164" fontId="0" fillId="11" borderId="1" xfId="0" applyNumberFormat="1" applyFill="1" applyBorder="1" applyAlignment="1" applyProtection="1">
      <alignment vertical="center" wrapText="1"/>
      <protection locked="0"/>
    </xf>
    <xf numFmtId="164" fontId="0" fillId="0" borderId="0" xfId="0" applyNumberFormat="1" applyAlignment="1" applyProtection="1">
      <alignment vertical="center"/>
      <protection locked="0" hidden="1"/>
    </xf>
    <xf numFmtId="44" fontId="0" fillId="0" borderId="0" xfId="0" applyNumberFormat="1" applyAlignment="1" applyProtection="1">
      <alignment vertical="center"/>
      <protection locked="0" hidden="1"/>
    </xf>
    <xf numFmtId="44" fontId="17" fillId="12" borderId="1" xfId="0" applyNumberFormat="1" applyFont="1" applyFill="1" applyBorder="1" applyAlignment="1">
      <alignment vertical="center"/>
    </xf>
    <xf numFmtId="44" fontId="16" fillId="10" borderId="1" xfId="0" applyNumberFormat="1" applyFont="1" applyFill="1" applyBorder="1" applyAlignment="1">
      <alignment vertical="center"/>
    </xf>
    <xf numFmtId="44" fontId="19" fillId="12" borderId="1" xfId="0" applyNumberFormat="1" applyFont="1" applyFill="1" applyBorder="1" applyAlignment="1" applyProtection="1">
      <alignment vertical="center"/>
    </xf>
    <xf numFmtId="44" fontId="18" fillId="6" borderId="3" xfId="0" applyNumberFormat="1" applyFont="1" applyFill="1" applyBorder="1" applyAlignment="1" applyProtection="1">
      <alignment horizontal="center" vertical="center" wrapText="1"/>
    </xf>
    <xf numFmtId="14" fontId="0" fillId="5" borderId="0" xfId="0" applyNumberFormat="1" applyFill="1" applyAlignment="1">
      <alignment horizontal="left" vertical="top"/>
    </xf>
    <xf numFmtId="44" fontId="0" fillId="15" borderId="1" xfId="0" applyNumberFormat="1" applyFill="1" applyBorder="1" applyAlignment="1" applyProtection="1">
      <alignment vertical="center"/>
      <protection locked="0"/>
    </xf>
    <xf numFmtId="164" fontId="1" fillId="7" borderId="1" xfId="0" applyNumberFormat="1" applyFont="1" applyFill="1" applyBorder="1" applyAlignment="1">
      <alignment horizontal="left" vertical="center"/>
    </xf>
    <xf numFmtId="164" fontId="1" fillId="7" borderId="1" xfId="0" applyNumberFormat="1" applyFont="1" applyFill="1" applyBorder="1" applyAlignment="1">
      <alignment horizontal="center" vertical="center" wrapText="1"/>
    </xf>
    <xf numFmtId="0" fontId="21" fillId="0" borderId="0" xfId="0" applyFont="1" applyBorder="1" applyAlignment="1" applyProtection="1">
      <alignment vertical="center"/>
      <protection locked="0" hidden="1"/>
    </xf>
    <xf numFmtId="0" fontId="4" fillId="0" borderId="0" xfId="1" applyBorder="1" applyAlignment="1" applyProtection="1">
      <alignment horizontal="left" vertical="center"/>
      <protection locked="0" hidden="1"/>
    </xf>
    <xf numFmtId="0" fontId="21" fillId="0" borderId="0" xfId="0" applyFont="1" applyBorder="1" applyAlignment="1" applyProtection="1">
      <alignment horizontal="left" vertical="center"/>
      <protection locked="0" hidden="1"/>
    </xf>
    <xf numFmtId="0" fontId="14" fillId="7" borderId="0" xfId="0" applyFont="1" applyFill="1" applyAlignment="1">
      <alignment vertical="center"/>
    </xf>
    <xf numFmtId="0" fontId="0" fillId="0" borderId="0" xfId="0" applyAlignment="1">
      <alignment vertical="center"/>
    </xf>
    <xf numFmtId="0" fontId="0" fillId="0" borderId="0" xfId="0" applyAlignment="1" applyProtection="1">
      <alignment vertical="center"/>
    </xf>
    <xf numFmtId="0" fontId="14" fillId="7" borderId="0" xfId="0" applyFont="1" applyFill="1" applyAlignment="1" applyProtection="1">
      <alignment vertical="center"/>
    </xf>
    <xf numFmtId="0" fontId="26" fillId="0" borderId="0" xfId="0" applyFont="1" applyFill="1" applyBorder="1" applyAlignment="1" applyProtection="1">
      <alignment horizontal="left" vertical="center"/>
      <protection locked="0" hidden="1"/>
    </xf>
    <xf numFmtId="0" fontId="0" fillId="0" borderId="0" xfId="0" applyBorder="1" applyAlignment="1" applyProtection="1">
      <alignment horizontal="left" vertical="center" wrapText="1"/>
      <protection locked="0" hidden="1"/>
    </xf>
    <xf numFmtId="0" fontId="0" fillId="14" borderId="0" xfId="0" applyFill="1" applyProtection="1"/>
    <xf numFmtId="0" fontId="0" fillId="0" borderId="36" xfId="0" applyBorder="1" applyProtection="1"/>
    <xf numFmtId="0" fontId="0" fillId="0" borderId="37" xfId="0" applyBorder="1" applyProtection="1"/>
    <xf numFmtId="0" fontId="0" fillId="0" borderId="38" xfId="0" applyBorder="1" applyProtection="1"/>
    <xf numFmtId="0" fontId="0" fillId="0" borderId="39" xfId="0" applyBorder="1" applyProtection="1"/>
    <xf numFmtId="0" fontId="0" fillId="0" borderId="0" xfId="0" applyBorder="1" applyProtection="1"/>
    <xf numFmtId="0" fontId="0" fillId="0" borderId="40" xfId="0" applyBorder="1" applyProtection="1"/>
    <xf numFmtId="0" fontId="10" fillId="5" borderId="0" xfId="0" applyFont="1" applyFill="1" applyBorder="1" applyProtection="1"/>
    <xf numFmtId="0" fontId="10" fillId="0" borderId="0" xfId="0" applyFont="1" applyBorder="1" applyProtection="1"/>
    <xf numFmtId="0" fontId="10" fillId="0" borderId="0" xfId="0" applyFont="1" applyFill="1" applyBorder="1" applyProtection="1"/>
    <xf numFmtId="0" fontId="0" fillId="0" borderId="0" xfId="0" applyFill="1" applyBorder="1" applyProtection="1"/>
    <xf numFmtId="0" fontId="12" fillId="0" borderId="40" xfId="0" applyFont="1" applyBorder="1" applyAlignment="1" applyProtection="1">
      <alignment vertical="center" wrapText="1"/>
    </xf>
    <xf numFmtId="0" fontId="12" fillId="0" borderId="0" xfId="0" applyFont="1" applyBorder="1" applyAlignment="1" applyProtection="1">
      <alignment vertical="center" wrapText="1"/>
    </xf>
    <xf numFmtId="0" fontId="3" fillId="0" borderId="0" xfId="0" applyFont="1" applyBorder="1" applyProtection="1"/>
    <xf numFmtId="0" fontId="0" fillId="0" borderId="0" xfId="0" applyBorder="1" applyAlignment="1" applyProtection="1">
      <alignment horizontal="left" vertical="center" wrapText="1"/>
    </xf>
    <xf numFmtId="0" fontId="0" fillId="0" borderId="40" xfId="0" applyBorder="1" applyAlignment="1" applyProtection="1">
      <alignment horizontal="left" vertical="center" wrapText="1"/>
    </xf>
    <xf numFmtId="0" fontId="21" fillId="0" borderId="40" xfId="0" applyFont="1" applyBorder="1" applyAlignment="1" applyProtection="1">
      <alignment horizontal="left" vertical="center"/>
    </xf>
    <xf numFmtId="0" fontId="21" fillId="0" borderId="0" xfId="0" applyFont="1" applyBorder="1" applyAlignment="1" applyProtection="1">
      <alignment horizontal="left" vertical="center"/>
    </xf>
    <xf numFmtId="0" fontId="4" fillId="0" borderId="0" xfId="1" applyBorder="1" applyProtection="1"/>
    <xf numFmtId="0" fontId="0" fillId="0" borderId="39" xfId="0" applyBorder="1" applyAlignment="1" applyProtection="1">
      <alignment vertical="center" wrapText="1"/>
    </xf>
    <xf numFmtId="0" fontId="0" fillId="0" borderId="41" xfId="0" applyBorder="1" applyProtection="1"/>
    <xf numFmtId="0" fontId="0" fillId="0" borderId="42" xfId="0" applyBorder="1" applyProtection="1"/>
    <xf numFmtId="0" fontId="0" fillId="0" borderId="43" xfId="0" applyBorder="1" applyProtection="1"/>
    <xf numFmtId="0" fontId="1" fillId="7" borderId="0" xfId="0" applyFont="1" applyFill="1" applyAlignment="1" applyProtection="1">
      <alignment horizontal="center" vertical="center"/>
    </xf>
    <xf numFmtId="164" fontId="1" fillId="7" borderId="0" xfId="0" applyNumberFormat="1" applyFont="1" applyFill="1" applyAlignment="1" applyProtection="1">
      <alignment horizontal="center" vertical="center"/>
    </xf>
    <xf numFmtId="164" fontId="1" fillId="7" borderId="1" xfId="0" applyNumberFormat="1" applyFont="1" applyFill="1" applyBorder="1" applyAlignment="1" applyProtection="1">
      <alignment horizontal="center" vertical="center"/>
    </xf>
    <xf numFmtId="0" fontId="0" fillId="0" borderId="0" xfId="0" applyBorder="1" applyAlignment="1" applyProtection="1">
      <alignment vertical="center"/>
      <protection locked="0" hidden="1"/>
    </xf>
    <xf numFmtId="0" fontId="0" fillId="0" borderId="0" xfId="0" applyAlignment="1" applyProtection="1">
      <alignment vertical="center"/>
      <protection locked="0" hidden="1"/>
    </xf>
    <xf numFmtId="164" fontId="1" fillId="7" borderId="45" xfId="0" applyNumberFormat="1" applyFont="1" applyFill="1" applyBorder="1" applyAlignment="1" applyProtection="1">
      <alignment horizontal="left" vertical="center"/>
    </xf>
    <xf numFmtId="164" fontId="1" fillId="7" borderId="45" xfId="0" applyNumberFormat="1" applyFont="1" applyFill="1" applyBorder="1" applyAlignment="1" applyProtection="1">
      <alignment horizontal="center" vertical="center" wrapText="1"/>
    </xf>
    <xf numFmtId="0" fontId="0" fillId="11" borderId="45" xfId="0" applyFill="1" applyBorder="1" applyProtection="1">
      <protection locked="0" hidden="1"/>
    </xf>
    <xf numFmtId="44" fontId="0" fillId="11" borderId="45" xfId="0" applyNumberFormat="1" applyFill="1" applyBorder="1" applyProtection="1">
      <protection locked="0" hidden="1"/>
    </xf>
    <xf numFmtId="0" fontId="1" fillId="7" borderId="0" xfId="0" applyFont="1" applyFill="1" applyBorder="1" applyAlignment="1" applyProtection="1">
      <alignment horizontal="right"/>
      <protection locked="0" hidden="1"/>
    </xf>
    <xf numFmtId="44" fontId="1" fillId="7" borderId="0" xfId="0" applyNumberFormat="1" applyFont="1" applyFill="1" applyBorder="1" applyProtection="1">
      <protection locked="0" hidden="1"/>
    </xf>
    <xf numFmtId="0" fontId="0" fillId="11" borderId="1" xfId="0" applyFill="1" applyBorder="1" applyProtection="1">
      <protection locked="0" hidden="1"/>
    </xf>
    <xf numFmtId="44" fontId="0" fillId="11" borderId="1" xfId="0" applyNumberFormat="1" applyFill="1" applyBorder="1" applyProtection="1">
      <protection locked="0" hidden="1"/>
    </xf>
    <xf numFmtId="0" fontId="1" fillId="7" borderId="1" xfId="0" applyFont="1" applyFill="1" applyBorder="1" applyAlignment="1" applyProtection="1">
      <alignment horizontal="right"/>
      <protection locked="0" hidden="1"/>
    </xf>
    <xf numFmtId="44" fontId="1" fillId="7" borderId="1" xfId="0" applyNumberFormat="1" applyFont="1" applyFill="1" applyBorder="1" applyProtection="1">
      <protection locked="0" hidden="1"/>
    </xf>
    <xf numFmtId="0" fontId="8" fillId="0" borderId="46" xfId="0" applyFont="1" applyBorder="1" applyAlignment="1">
      <alignment horizontal="center" vertical="center"/>
    </xf>
    <xf numFmtId="0" fontId="8" fillId="0" borderId="47" xfId="0" applyFont="1" applyBorder="1" applyAlignment="1">
      <alignment horizontal="center" vertical="center"/>
    </xf>
    <xf numFmtId="0" fontId="8" fillId="3" borderId="47" xfId="0" applyFont="1" applyFill="1" applyBorder="1" applyAlignment="1" applyProtection="1">
      <alignment horizontal="center" vertical="center"/>
      <protection locked="0"/>
    </xf>
    <xf numFmtId="0" fontId="8" fillId="3" borderId="48" xfId="0" applyFont="1" applyFill="1" applyBorder="1" applyAlignment="1" applyProtection="1">
      <alignment horizontal="center" vertical="center"/>
      <protection locked="0"/>
    </xf>
    <xf numFmtId="0" fontId="0" fillId="0" borderId="0" xfId="0" applyBorder="1" applyAlignment="1" applyProtection="1">
      <alignment horizontal="left" vertical="center" wrapText="1"/>
    </xf>
    <xf numFmtId="0" fontId="0" fillId="0" borderId="40" xfId="0" applyBorder="1" applyAlignment="1" applyProtection="1">
      <alignment horizontal="left" vertical="center" wrapText="1"/>
    </xf>
    <xf numFmtId="0" fontId="21" fillId="0" borderId="0" xfId="0" applyFont="1" applyBorder="1" applyAlignment="1" applyProtection="1">
      <alignment horizontal="left" vertical="center"/>
      <protection locked="0" hidden="1"/>
    </xf>
    <xf numFmtId="0" fontId="21" fillId="0" borderId="0" xfId="0" applyFont="1" applyBorder="1" applyAlignment="1" applyProtection="1">
      <alignment horizontal="left" vertical="center"/>
    </xf>
    <xf numFmtId="0" fontId="3" fillId="0" borderId="0" xfId="0" applyFont="1" applyBorder="1" applyAlignment="1" applyProtection="1">
      <alignment horizontal="left" vertical="center" wrapText="1"/>
      <protection locked="0" hidden="1"/>
    </xf>
    <xf numFmtId="0" fontId="12" fillId="0" borderId="0" xfId="0" applyFont="1" applyBorder="1" applyAlignment="1" applyProtection="1">
      <alignment horizontal="center" vertical="center" wrapText="1"/>
    </xf>
    <xf numFmtId="0" fontId="12" fillId="0" borderId="40" xfId="0" applyFont="1" applyBorder="1" applyAlignment="1" applyProtection="1">
      <alignment horizontal="center" vertical="center" wrapText="1"/>
    </xf>
    <xf numFmtId="0" fontId="11" fillId="0" borderId="0" xfId="0" applyFont="1" applyBorder="1" applyAlignment="1" applyProtection="1">
      <alignment horizontal="center" vertical="center"/>
    </xf>
    <xf numFmtId="0" fontId="11" fillId="0" borderId="40" xfId="0" applyFont="1" applyBorder="1" applyAlignment="1" applyProtection="1">
      <alignment horizontal="center" vertical="center"/>
    </xf>
    <xf numFmtId="0" fontId="3" fillId="0" borderId="0" xfId="0" applyFont="1" applyBorder="1" applyAlignment="1" applyProtection="1">
      <alignment horizontal="left"/>
    </xf>
    <xf numFmtId="0" fontId="3" fillId="0" borderId="40" xfId="0" applyFont="1" applyBorder="1" applyAlignment="1" applyProtection="1">
      <alignment horizontal="left"/>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14" fillId="2" borderId="0" xfId="0" applyFont="1" applyFill="1" applyAlignment="1" applyProtection="1">
      <alignment horizontal="left" vertical="center" wrapText="1"/>
    </xf>
    <xf numFmtId="0" fontId="0" fillId="0" borderId="0" xfId="0" applyAlignment="1" applyProtection="1">
      <alignment horizontal="left" vertical="center" wrapText="1"/>
    </xf>
    <xf numFmtId="0" fontId="1" fillId="7" borderId="2" xfId="0" applyFont="1" applyFill="1" applyBorder="1" applyAlignment="1" applyProtection="1">
      <alignment horizontal="center" vertical="center" wrapText="1"/>
    </xf>
    <xf numFmtId="0" fontId="1" fillId="7" borderId="3" xfId="0" applyFont="1" applyFill="1" applyBorder="1" applyAlignment="1" applyProtection="1">
      <alignment horizontal="center" vertical="center" wrapText="1"/>
    </xf>
    <xf numFmtId="0" fontId="14" fillId="7" borderId="0" xfId="0" applyFont="1" applyFill="1" applyAlignment="1" applyProtection="1">
      <alignment horizontal="left" vertical="center" wrapText="1"/>
    </xf>
    <xf numFmtId="0" fontId="14" fillId="2" borderId="0" xfId="0" applyFont="1" applyFill="1" applyAlignment="1">
      <alignment vertical="center"/>
    </xf>
    <xf numFmtId="0" fontId="0" fillId="0" borderId="0" xfId="0" applyAlignment="1">
      <alignment horizontal="left"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4" fillId="7" borderId="0" xfId="0" applyFont="1" applyFill="1" applyAlignment="1">
      <alignment vertical="center"/>
    </xf>
    <xf numFmtId="0" fontId="1" fillId="7" borderId="2"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0" borderId="0" xfId="0" applyAlignment="1">
      <alignment vertical="center"/>
    </xf>
    <xf numFmtId="0" fontId="1" fillId="7" borderId="2" xfId="0" applyFont="1" applyFill="1" applyBorder="1" applyAlignment="1" applyProtection="1">
      <alignment horizontal="center" vertical="center"/>
    </xf>
    <xf numFmtId="0" fontId="1" fillId="7" borderId="3" xfId="0" applyFont="1" applyFill="1" applyBorder="1" applyAlignment="1" applyProtection="1">
      <alignment horizontal="center" vertical="center"/>
    </xf>
    <xf numFmtId="0" fontId="14" fillId="7" borderId="0" xfId="0" applyFont="1" applyFill="1" applyAlignment="1" applyProtection="1">
      <alignment vertical="center" wrapText="1"/>
    </xf>
    <xf numFmtId="0" fontId="0" fillId="0" borderId="0" xfId="0" applyAlignment="1" applyProtection="1">
      <alignment vertical="center"/>
    </xf>
    <xf numFmtId="0" fontId="0" fillId="0" borderId="0" xfId="0" applyAlignment="1">
      <alignment horizontal="left" vertical="center" wrapText="1"/>
    </xf>
    <xf numFmtId="0" fontId="14" fillId="7" borderId="0" xfId="0" applyFont="1" applyFill="1" applyAlignment="1">
      <alignment horizontal="left" vertical="center"/>
    </xf>
    <xf numFmtId="0" fontId="1" fillId="2" borderId="1" xfId="0" applyFont="1" applyFill="1" applyBorder="1" applyAlignment="1">
      <alignment horizontal="center" vertical="center" wrapText="1"/>
    </xf>
    <xf numFmtId="0" fontId="14" fillId="7" borderId="0" xfId="0" applyFont="1" applyFill="1" applyAlignment="1" applyProtection="1">
      <alignment vertical="center"/>
    </xf>
    <xf numFmtId="0" fontId="1" fillId="7" borderId="1" xfId="0" applyFont="1" applyFill="1" applyBorder="1" applyAlignment="1" applyProtection="1">
      <alignment horizontal="center" vertical="center" wrapText="1"/>
    </xf>
    <xf numFmtId="0" fontId="1" fillId="7" borderId="44" xfId="0" applyFont="1" applyFill="1" applyBorder="1" applyAlignment="1" applyProtection="1">
      <alignment horizontal="left" vertical="center" wrapText="1"/>
    </xf>
    <xf numFmtId="0" fontId="1" fillId="7" borderId="44" xfId="0" applyFont="1" applyFill="1" applyBorder="1" applyAlignment="1" applyProtection="1">
      <alignment horizontal="left" vertical="center"/>
    </xf>
    <xf numFmtId="0" fontId="1" fillId="7" borderId="44" xfId="0" applyFont="1" applyFill="1" applyBorder="1" applyAlignment="1">
      <alignment horizontal="left" vertical="center" wrapText="1"/>
    </xf>
    <xf numFmtId="0" fontId="1" fillId="7" borderId="44" xfId="0" applyFont="1" applyFill="1" applyBorder="1" applyAlignment="1">
      <alignment horizontal="left" vertical="center"/>
    </xf>
    <xf numFmtId="0" fontId="0" fillId="13" borderId="0" xfId="0" applyFill="1" applyAlignment="1">
      <alignment horizontal="left"/>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8" xfId="0" applyFill="1" applyBorder="1" applyAlignment="1">
      <alignment horizontal="left" vertical="center" wrapText="1"/>
    </xf>
    <xf numFmtId="0" fontId="0" fillId="0" borderId="0" xfId="0" applyFill="1" applyAlignment="1">
      <alignment horizontal="left"/>
    </xf>
    <xf numFmtId="0" fontId="0" fillId="5" borderId="0" xfId="0" applyFill="1" applyAlignment="1">
      <alignment horizontal="left"/>
    </xf>
    <xf numFmtId="0" fontId="0" fillId="0" borderId="9" xfId="0" applyFill="1" applyBorder="1" applyAlignment="1">
      <alignment vertical="center" wrapText="1"/>
    </xf>
    <xf numFmtId="0" fontId="0" fillId="0" borderId="10" xfId="0" applyFill="1" applyBorder="1" applyAlignment="1">
      <alignment vertical="center" wrapText="1"/>
    </xf>
    <xf numFmtId="0" fontId="0" fillId="0" borderId="11" xfId="0" applyFill="1" applyBorder="1" applyAlignment="1">
      <alignment vertical="center" wrapText="1"/>
    </xf>
    <xf numFmtId="0" fontId="0" fillId="0" borderId="9" xfId="0"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0" fillId="5" borderId="9" xfId="0" applyFill="1" applyBorder="1" applyAlignment="1">
      <alignment horizontal="left" vertical="center" wrapText="1"/>
    </xf>
    <xf numFmtId="0" fontId="0" fillId="5" borderId="10" xfId="0" applyFill="1" applyBorder="1" applyAlignment="1">
      <alignment horizontal="left" vertical="center" wrapText="1"/>
    </xf>
    <xf numFmtId="0" fontId="0" fillId="5" borderId="11" xfId="0" applyFill="1" applyBorder="1" applyAlignment="1">
      <alignment horizontal="left" vertical="center" wrapText="1"/>
    </xf>
    <xf numFmtId="0" fontId="0" fillId="5" borderId="9" xfId="0" applyFill="1" applyBorder="1" applyAlignment="1">
      <alignment vertical="center"/>
    </xf>
    <xf numFmtId="0" fontId="0" fillId="5" borderId="10" xfId="0" applyFill="1" applyBorder="1" applyAlignment="1">
      <alignment vertical="center"/>
    </xf>
    <xf numFmtId="0" fontId="0" fillId="5" borderId="11" xfId="0" applyFill="1" applyBorder="1" applyAlignment="1">
      <alignment vertical="center"/>
    </xf>
    <xf numFmtId="0" fontId="0" fillId="5" borderId="9" xfId="0" applyFill="1" applyBorder="1" applyAlignment="1">
      <alignment vertical="center" wrapText="1"/>
    </xf>
    <xf numFmtId="0" fontId="0" fillId="5" borderId="9" xfId="0" applyFill="1" applyBorder="1" applyAlignment="1">
      <alignment horizontal="left" vertical="top"/>
    </xf>
    <xf numFmtId="0" fontId="0" fillId="5" borderId="10" xfId="0" applyFill="1" applyBorder="1" applyAlignment="1">
      <alignment horizontal="left" vertical="top"/>
    </xf>
    <xf numFmtId="0" fontId="0" fillId="5" borderId="11" xfId="0" applyFill="1" applyBorder="1" applyAlignment="1">
      <alignment horizontal="left" vertical="top"/>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9" xfId="0" applyFill="1" applyBorder="1" applyAlignment="1">
      <alignment horizontal="left" vertical="center"/>
    </xf>
  </cellXfs>
  <cellStyles count="3">
    <cellStyle name="Lien hypertexte" xfId="1" builtinId="8"/>
    <cellStyle name="Normal" xfId="0" builtinId="0"/>
    <cellStyle name="Pourcentage" xfId="2" builtinId="5"/>
  </cellStyles>
  <dxfs count="444">
    <dxf>
      <font>
        <color theme="0"/>
      </font>
      <fill>
        <patternFill patternType="none">
          <bgColor auto="1"/>
        </patternFill>
      </fill>
    </dxf>
    <dxf>
      <font>
        <color theme="0"/>
      </font>
      <fill>
        <patternFill patternType="none">
          <bgColor auto="1"/>
        </patternFill>
      </fill>
    </dxf>
    <dxf>
      <font>
        <strike val="0"/>
        <color theme="0"/>
      </font>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2" tint="-9.9948118533890809E-2"/>
        </patternFill>
      </fill>
      <border>
        <left style="thin">
          <color theme="0"/>
        </left>
        <right style="thin">
          <color theme="0"/>
        </right>
        <top style="thin">
          <color theme="0"/>
        </top>
        <bottom style="thin">
          <color theme="0"/>
        </bottom>
      </border>
    </dxf>
    <dxf>
      <font>
        <color theme="0"/>
      </font>
      <fill>
        <patternFill patternType="none">
          <bgColor auto="1"/>
        </patternFill>
      </fill>
      <border>
        <left style="thin">
          <color theme="0"/>
        </left>
        <right style="thin">
          <color theme="0"/>
        </right>
        <top style="thin">
          <color theme="0"/>
        </top>
        <bottom style="thin">
          <color theme="0"/>
        </bottom>
        <vertical/>
        <horizontal/>
      </border>
    </dxf>
    <dxf>
      <font>
        <color auto="1"/>
      </font>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ont>
        <color auto="1"/>
      </font>
      <fill>
        <patternFill>
          <bgColor theme="2" tint="-9.9948118533890809E-2"/>
        </patternFill>
      </fill>
      <border>
        <left style="thin">
          <color theme="0"/>
        </left>
        <right style="thin">
          <color theme="0"/>
        </right>
        <top style="thin">
          <color theme="0"/>
        </top>
        <bottom style="thin">
          <color theme="0"/>
        </bottom>
        <vertical/>
        <horizontal/>
      </border>
    </dxf>
    <dxf>
      <font>
        <color auto="1"/>
      </font>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ont>
        <color auto="1"/>
      </font>
      <fill>
        <patternFill>
          <bgColor theme="2" tint="-9.9948118533890809E-2"/>
        </patternFill>
      </fill>
      <border>
        <left style="thin">
          <color theme="0"/>
        </left>
        <right style="thin">
          <color theme="0"/>
        </right>
        <top style="thin">
          <color theme="0"/>
        </top>
        <bottom style="thin">
          <color theme="0"/>
        </bottom>
        <vertical/>
        <horizontal/>
      </border>
    </dxf>
    <dxf>
      <font>
        <color auto="1"/>
      </font>
      <fill>
        <patternFill>
          <bgColor theme="2" tint="-9.9948118533890809E-2"/>
        </patternFill>
      </fill>
      <border>
        <left style="thin">
          <color theme="0"/>
        </left>
        <right style="thin">
          <color theme="0"/>
        </right>
        <top style="thin">
          <color theme="0"/>
        </top>
        <bottom style="thin">
          <color theme="0"/>
        </bottom>
        <vertical/>
        <horizontal/>
      </border>
    </dxf>
    <dxf>
      <font>
        <color auto="1"/>
      </font>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ont>
        <color theme="0"/>
      </font>
      <fill>
        <patternFill patternType="none">
          <bgColor auto="1"/>
        </patternFill>
      </fill>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border>
    </dxf>
    <dxf>
      <fill>
        <patternFill>
          <bgColor theme="2" tint="-9.9948118533890809E-2"/>
        </patternFill>
      </fill>
      <border>
        <left style="thin">
          <color theme="0"/>
        </left>
        <right style="thin">
          <color theme="0"/>
        </right>
        <top style="thin">
          <color theme="0"/>
        </top>
        <bottom style="thin">
          <color theme="0"/>
        </bottom>
        <vertical/>
        <horizontal/>
      </border>
    </dxf>
    <dxf>
      <font>
        <color theme="0"/>
      </font>
      <fill>
        <patternFill patternType="none">
          <bgColor auto="1"/>
        </patternFill>
      </fill>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ill>
        <patternFill>
          <bgColor theme="2" tint="-9.9948118533890809E-2"/>
        </patternFill>
      </fill>
      <border>
        <left style="thin">
          <color theme="0"/>
        </left>
        <right style="thin">
          <color theme="0"/>
        </right>
        <top style="thin">
          <color theme="0"/>
        </top>
        <bottom style="thin">
          <color theme="0"/>
        </bottom>
        <vertical/>
        <horizontal/>
      </border>
    </dxf>
    <dxf>
      <font>
        <color rgb="FFFF0000"/>
      </font>
    </dxf>
    <dxf>
      <fill>
        <patternFill patternType="darkGray">
          <bgColor rgb="FFFF0000"/>
        </patternFill>
      </fill>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ont>
        <color rgb="FFFF0000"/>
      </font>
      <fill>
        <patternFill>
          <fgColor auto="1"/>
        </patternFill>
      </fill>
    </dxf>
    <dxf>
      <font>
        <color rgb="FFFF0000"/>
      </font>
      <fill>
        <patternFill>
          <fgColor auto="1"/>
        </patternFill>
      </fill>
    </dxf>
    <dxf>
      <font>
        <color rgb="FFFF0000"/>
      </font>
      <fill>
        <patternFill>
          <fgColor auto="1"/>
        </patternFill>
      </fill>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ont>
        <color rgb="FFFF0000"/>
      </font>
    </dxf>
    <dxf>
      <font>
        <color rgb="FFFF0000"/>
      </font>
      <fill>
        <patternFill>
          <fgColor auto="1"/>
        </patternFill>
      </fill>
    </dxf>
    <dxf>
      <fill>
        <patternFill patternType="darkGray">
          <bgColor theme="5" tint="-0.24994659260841701"/>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fgColor auto="1"/>
          <bgColor rgb="FFFF0000"/>
        </patternFill>
      </fill>
    </dxf>
    <dxf>
      <fill>
        <patternFill patternType="darkGray">
          <bgColor rgb="FFFF0000"/>
        </patternFill>
      </fill>
    </dxf>
    <dxf>
      <font>
        <color rgb="FFFF0000"/>
      </font>
    </dxf>
    <dxf>
      <font>
        <color rgb="FFFF0000"/>
      </font>
    </dxf>
    <dxf>
      <fill>
        <patternFill patternType="darkGray">
          <bgColor rgb="FFFF0000"/>
        </patternFill>
      </fill>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ont>
        <color rgb="FFFF0000"/>
      </font>
    </dxf>
    <dxf>
      <font>
        <color rgb="FFFF0000"/>
      </font>
    </dxf>
    <dxf>
      <font>
        <color rgb="FFFF0000"/>
      </font>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ont>
        <color rgb="FFFF0000"/>
      </font>
    </dxf>
    <dxf>
      <font>
        <color rgb="FFFF0000"/>
      </font>
    </dxf>
    <dxf>
      <font>
        <color rgb="FFFF0000"/>
      </font>
    </dxf>
    <dxf>
      <fill>
        <patternFill patternType="darkGray">
          <bgColor rgb="FFFF0000"/>
        </patternFill>
      </fill>
    </dxf>
    <dxf>
      <fill>
        <patternFill patternType="darkGray">
          <bgColor rgb="FFFF0000"/>
        </patternFill>
      </fill>
    </dxf>
    <dxf>
      <font>
        <color rgb="FFFF0000"/>
      </font>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ont>
        <color rgb="FFFF0000"/>
      </font>
    </dxf>
    <dxf>
      <font>
        <color rgb="FFFF0000"/>
      </font>
    </dxf>
    <dxf>
      <font>
        <color rgb="FFFF0000"/>
      </font>
    </dxf>
    <dxf>
      <font>
        <color rgb="FFFF0000"/>
      </font>
    </dxf>
    <dxf>
      <fill>
        <patternFill patternType="darkGray">
          <bgColor rgb="FFFF0000"/>
        </patternFill>
      </fill>
    </dxf>
    <dxf>
      <fill>
        <patternFill patternType="darkGray">
          <fgColor auto="1"/>
          <bgColor rgb="FFFF0000"/>
        </patternFill>
      </fill>
    </dxf>
    <dxf>
      <fill>
        <patternFill patternType="darkGray">
          <bgColor rgb="FFFF0000"/>
        </patternFill>
      </fill>
    </dxf>
    <dxf>
      <fill>
        <patternFill patternType="darkGray">
          <fgColor auto="1"/>
          <bgColor rgb="FFFF0000"/>
        </patternFill>
      </fill>
    </dxf>
    <dxf>
      <fill>
        <patternFill patternType="darkGray">
          <fgColor auto="1"/>
          <bgColor rgb="FFFF0000"/>
        </patternFill>
      </fill>
    </dxf>
    <dxf>
      <fill>
        <patternFill patternType="darkGray">
          <fgColor auto="1"/>
          <bgColor rgb="FFFF0000"/>
        </patternFill>
      </fill>
    </dxf>
    <dxf>
      <fill>
        <patternFill patternType="darkGray">
          <fgColor auto="1"/>
          <bgColor rgb="FFFF0000"/>
        </patternFill>
      </fill>
    </dxf>
    <dxf>
      <fill>
        <patternFill patternType="darkGray">
          <fgColor auto="1"/>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fgColor auto="1"/>
          <bgColor rgb="FFFF0000"/>
        </patternFill>
      </fill>
    </dxf>
    <dxf>
      <fill>
        <patternFill patternType="darkGray">
          <bgColor rgb="FFFF0000"/>
        </patternFill>
      </fill>
    </dxf>
    <dxf>
      <fill>
        <patternFill patternType="darkGray">
          <bgColor rgb="FFFF0000"/>
        </patternFill>
      </fill>
    </dxf>
    <dxf>
      <font>
        <color rgb="FFFF0000"/>
      </font>
    </dxf>
    <dxf>
      <font>
        <color rgb="FFFF0000"/>
      </font>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ont>
        <color rgb="FFFF0000"/>
      </font>
    </dxf>
    <dxf>
      <font>
        <color rgb="FFFF0000"/>
      </font>
    </dxf>
    <dxf>
      <font>
        <color rgb="FFFF0000"/>
      </font>
    </dxf>
    <dxf>
      <font>
        <color rgb="FFFF0000"/>
      </font>
    </dxf>
    <dxf>
      <font>
        <color rgb="FFFF0000"/>
      </font>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ont>
        <color rgb="FFFF0000"/>
      </font>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ont>
        <color rgb="FFFF0000"/>
      </font>
    </dxf>
    <dxf>
      <font>
        <color rgb="FFFF0000"/>
      </font>
    </dxf>
    <dxf>
      <font>
        <color rgb="FFFF0000"/>
      </font>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fgColor auto="1"/>
          <bgColor rgb="FFFF0000"/>
        </patternFill>
      </fill>
    </dxf>
    <dxf>
      <fill>
        <patternFill patternType="darkGray">
          <bgColor rgb="FFFF0000"/>
        </patternFill>
      </fill>
    </dxf>
    <dxf>
      <fill>
        <patternFill patternType="darkGray">
          <bgColor rgb="FFFF0000"/>
        </patternFill>
      </fill>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ont>
        <color rgb="FFFF0000"/>
      </font>
    </dxf>
    <dxf>
      <font>
        <color rgb="FFFF0000"/>
      </font>
    </dxf>
    <dxf>
      <font>
        <color rgb="FFFF0000"/>
      </font>
    </dxf>
    <dxf>
      <font>
        <color rgb="FFFF0000"/>
      </font>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
      <fill>
        <patternFill patternType="darkGray">
          <bgColor rgb="FFFF0000"/>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176893</xdr:colOff>
      <xdr:row>1</xdr:row>
      <xdr:rowOff>169850</xdr:rowOff>
    </xdr:from>
    <xdr:to>
      <xdr:col>13</xdr:col>
      <xdr:colOff>373537</xdr:colOff>
      <xdr:row>6</xdr:row>
      <xdr:rowOff>77832</xdr:rowOff>
    </xdr:to>
    <xdr:pic>
      <xdr:nvPicPr>
        <xdr:cNvPr id="3" name="Image 2">
          <a:extLst>
            <a:ext uri="{FF2B5EF4-FFF2-40B4-BE49-F238E27FC236}">
              <a16:creationId xmlns:a16="http://schemas.microsoft.com/office/drawing/2014/main" id="{B3AADA65-B5E6-487D-A2A7-23C9A15F01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04857" y="360350"/>
          <a:ext cx="1350984" cy="860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178605</xdr:colOff>
      <xdr:row>0</xdr:row>
      <xdr:rowOff>109978</xdr:rowOff>
    </xdr:from>
    <xdr:to>
      <xdr:col>7</xdr:col>
      <xdr:colOff>559174</xdr:colOff>
      <xdr:row>6</xdr:row>
      <xdr:rowOff>60721</xdr:rowOff>
    </xdr:to>
    <xdr:pic>
      <xdr:nvPicPr>
        <xdr:cNvPr id="6" name="Image 4">
          <a:extLst>
            <a:ext uri="{FF2B5EF4-FFF2-40B4-BE49-F238E27FC236}">
              <a16:creationId xmlns:a16="http://schemas.microsoft.com/office/drawing/2014/main" id="{C475AD86-9A54-4403-B4CE-AFE90342C8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485" y="109978"/>
          <a:ext cx="3946729" cy="1093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45"/>
  <sheetViews>
    <sheetView showGridLines="0" tabSelected="1" zoomScale="83" zoomScaleNormal="115" zoomScaleSheetLayoutView="70" workbookViewId="0">
      <selection activeCell="E8" sqref="E8:H8"/>
    </sheetView>
  </sheetViews>
  <sheetFormatPr baseColWidth="10" defaultColWidth="8.81640625" defaultRowHeight="14.5" x14ac:dyDescent="0.35"/>
  <cols>
    <col min="1" max="1" width="2.7265625" style="54" customWidth="1"/>
    <col min="2" max="23" width="8.81640625" style="54"/>
    <col min="24" max="24" width="4.1796875" style="54" customWidth="1"/>
    <col min="25" max="25" width="2.7265625" style="54" customWidth="1"/>
    <col min="26" max="16384" width="8.81640625" style="54"/>
  </cols>
  <sheetData>
    <row r="1" spans="1:40" x14ac:dyDescent="0.35">
      <c r="A1" s="269"/>
      <c r="B1" s="270"/>
      <c r="C1" s="271"/>
      <c r="D1" s="271"/>
      <c r="E1" s="271"/>
      <c r="F1" s="271"/>
      <c r="G1" s="271"/>
      <c r="H1" s="271"/>
      <c r="I1" s="271"/>
      <c r="J1" s="271"/>
      <c r="K1" s="271"/>
      <c r="L1" s="271"/>
      <c r="M1" s="271"/>
      <c r="N1" s="271"/>
      <c r="O1" s="271"/>
      <c r="P1" s="271"/>
      <c r="Q1" s="271"/>
      <c r="R1" s="271"/>
      <c r="S1" s="271"/>
      <c r="T1" s="271"/>
      <c r="U1" s="271"/>
      <c r="V1" s="271"/>
      <c r="W1" s="272"/>
      <c r="X1" s="269"/>
      <c r="Y1" s="269"/>
      <c r="Z1" s="269"/>
      <c r="AA1" s="269"/>
      <c r="AB1" s="269"/>
      <c r="AC1" s="269"/>
      <c r="AD1" s="269"/>
      <c r="AE1" s="269"/>
      <c r="AF1" s="269"/>
      <c r="AG1" s="269"/>
      <c r="AH1" s="269"/>
      <c r="AI1" s="269"/>
      <c r="AJ1" s="269"/>
      <c r="AK1" s="269"/>
      <c r="AL1" s="269"/>
      <c r="AM1" s="269"/>
      <c r="AN1" s="269"/>
    </row>
    <row r="2" spans="1:40" x14ac:dyDescent="0.35">
      <c r="A2" s="269"/>
      <c r="B2" s="273"/>
      <c r="C2" s="274"/>
      <c r="D2" s="274"/>
      <c r="E2" s="274"/>
      <c r="F2" s="274"/>
      <c r="G2" s="274"/>
      <c r="H2" s="274"/>
      <c r="I2" s="274"/>
      <c r="J2" s="274"/>
      <c r="K2" s="274"/>
      <c r="L2" s="274"/>
      <c r="M2" s="274"/>
      <c r="N2" s="274"/>
      <c r="O2" s="274"/>
      <c r="P2" s="274"/>
      <c r="Q2" s="274"/>
      <c r="R2" s="274"/>
      <c r="S2" s="274"/>
      <c r="T2" s="274"/>
      <c r="U2" s="274"/>
      <c r="V2" s="274"/>
      <c r="W2" s="275"/>
      <c r="X2" s="269"/>
      <c r="Y2" s="269"/>
      <c r="Z2" s="269"/>
      <c r="AA2" s="269"/>
      <c r="AB2" s="269"/>
      <c r="AC2" s="269"/>
      <c r="AD2" s="269"/>
      <c r="AE2" s="269"/>
      <c r="AF2" s="269"/>
      <c r="AG2" s="269"/>
      <c r="AH2" s="269"/>
      <c r="AI2" s="269"/>
      <c r="AJ2" s="269"/>
      <c r="AK2" s="269"/>
      <c r="AL2" s="269"/>
      <c r="AM2" s="269"/>
      <c r="AN2" s="269"/>
    </row>
    <row r="3" spans="1:40" x14ac:dyDescent="0.35">
      <c r="A3" s="269"/>
      <c r="B3" s="273"/>
      <c r="C3" s="274"/>
      <c r="D3" s="274"/>
      <c r="E3" s="274"/>
      <c r="F3" s="274"/>
      <c r="G3" s="274"/>
      <c r="H3" s="274"/>
      <c r="I3" s="274"/>
      <c r="J3" s="274"/>
      <c r="K3" s="274"/>
      <c r="L3" s="274"/>
      <c r="M3" s="274"/>
      <c r="N3" s="274"/>
      <c r="O3" s="274"/>
      <c r="P3" s="274"/>
      <c r="Q3" s="274"/>
      <c r="R3" s="274"/>
      <c r="S3" s="274"/>
      <c r="T3" s="274"/>
      <c r="U3" s="274"/>
      <c r="V3" s="274" t="s">
        <v>12</v>
      </c>
      <c r="W3" s="275" t="str">
        <f>P_Z_F_N_CODE_VERSION</f>
        <v>1.0</v>
      </c>
      <c r="X3" s="269"/>
      <c r="Y3" s="269"/>
      <c r="Z3" s="269"/>
      <c r="AA3" s="269"/>
      <c r="AB3" s="269"/>
      <c r="AC3" s="269"/>
      <c r="AD3" s="269"/>
      <c r="AE3" s="269"/>
      <c r="AF3" s="269"/>
      <c r="AG3" s="269"/>
      <c r="AH3" s="269"/>
      <c r="AI3" s="269"/>
      <c r="AJ3" s="269"/>
      <c r="AK3" s="269"/>
      <c r="AL3" s="269"/>
      <c r="AM3" s="269"/>
      <c r="AN3" s="269"/>
    </row>
    <row r="4" spans="1:40" x14ac:dyDescent="0.35">
      <c r="A4" s="269"/>
      <c r="B4" s="273"/>
      <c r="C4" s="276"/>
      <c r="D4" s="277"/>
      <c r="E4" s="278"/>
      <c r="F4" s="278"/>
      <c r="G4" s="278"/>
      <c r="H4" s="278"/>
      <c r="I4" s="278"/>
      <c r="J4" s="279"/>
      <c r="K4" s="278"/>
      <c r="L4" s="278"/>
      <c r="M4" s="279"/>
      <c r="N4" s="279"/>
      <c r="O4" s="278"/>
      <c r="P4" s="278"/>
      <c r="Q4" s="278"/>
      <c r="R4" s="278"/>
      <c r="S4" s="278"/>
      <c r="T4" s="278"/>
      <c r="U4" s="278"/>
      <c r="V4" s="277"/>
      <c r="W4" s="275"/>
      <c r="X4" s="269"/>
      <c r="Y4" s="269"/>
      <c r="Z4" s="269"/>
      <c r="AA4" s="269"/>
      <c r="AB4" s="269"/>
      <c r="AC4" s="269"/>
      <c r="AD4" s="269"/>
      <c r="AE4" s="269"/>
      <c r="AF4" s="269"/>
      <c r="AG4" s="269"/>
      <c r="AH4" s="269"/>
      <c r="AI4" s="269"/>
      <c r="AJ4" s="269"/>
      <c r="AK4" s="269"/>
      <c r="AL4" s="269"/>
      <c r="AM4" s="269"/>
      <c r="AN4" s="269"/>
    </row>
    <row r="5" spans="1:40" x14ac:dyDescent="0.35">
      <c r="A5" s="269"/>
      <c r="B5" s="273"/>
      <c r="C5" s="274"/>
      <c r="D5" s="274"/>
      <c r="E5" s="274"/>
      <c r="F5" s="274"/>
      <c r="G5" s="274"/>
      <c r="H5" s="274"/>
      <c r="I5" s="274"/>
      <c r="J5" s="274"/>
      <c r="K5" s="274"/>
      <c r="L5" s="274"/>
      <c r="M5" s="274"/>
      <c r="N5" s="274"/>
      <c r="O5" s="274"/>
      <c r="P5" s="274"/>
      <c r="Q5" s="274"/>
      <c r="R5" s="274"/>
      <c r="S5" s="274"/>
      <c r="T5" s="274"/>
      <c r="U5" s="274"/>
      <c r="V5" s="274"/>
      <c r="W5" s="275"/>
      <c r="X5" s="269"/>
      <c r="Y5" s="269"/>
      <c r="Z5" s="269"/>
      <c r="AA5" s="269"/>
      <c r="AB5" s="269"/>
      <c r="AC5" s="269"/>
      <c r="AD5" s="269"/>
      <c r="AE5" s="269"/>
      <c r="AF5" s="269"/>
      <c r="AG5" s="269"/>
      <c r="AH5" s="269"/>
      <c r="AI5" s="269"/>
      <c r="AJ5" s="269"/>
      <c r="AK5" s="269"/>
      <c r="AL5" s="269"/>
      <c r="AM5" s="269"/>
      <c r="AN5" s="269"/>
    </row>
    <row r="6" spans="1:40" x14ac:dyDescent="0.35">
      <c r="A6" s="269"/>
      <c r="B6" s="273"/>
      <c r="C6" s="274"/>
      <c r="D6" s="274"/>
      <c r="E6" s="274"/>
      <c r="F6" s="274"/>
      <c r="G6" s="274"/>
      <c r="H6" s="274"/>
      <c r="I6" s="274"/>
      <c r="J6" s="274"/>
      <c r="K6" s="274"/>
      <c r="L6" s="274"/>
      <c r="M6" s="274"/>
      <c r="N6" s="274"/>
      <c r="O6" s="274"/>
      <c r="P6" s="274"/>
      <c r="Q6" s="274"/>
      <c r="R6" s="274"/>
      <c r="S6" s="274"/>
      <c r="T6" s="274"/>
      <c r="U6" s="274"/>
      <c r="V6" s="274"/>
      <c r="W6" s="275"/>
      <c r="X6" s="269"/>
      <c r="Y6" s="269"/>
      <c r="Z6" s="269"/>
      <c r="AA6" s="269"/>
      <c r="AB6" s="269"/>
      <c r="AC6" s="269"/>
      <c r="AD6" s="269"/>
      <c r="AE6" s="269"/>
      <c r="AF6" s="269"/>
      <c r="AG6" s="269"/>
      <c r="AH6" s="269"/>
      <c r="AI6" s="269"/>
      <c r="AJ6" s="269"/>
      <c r="AK6" s="269"/>
      <c r="AL6" s="269"/>
      <c r="AM6" s="269"/>
      <c r="AN6" s="269"/>
    </row>
    <row r="7" spans="1:40" ht="15" thickBot="1" x14ac:dyDescent="0.4">
      <c r="A7" s="269"/>
      <c r="B7" s="273"/>
      <c r="C7" s="274"/>
      <c r="D7" s="274"/>
      <c r="E7" s="274"/>
      <c r="F7" s="274"/>
      <c r="G7" s="274"/>
      <c r="H7" s="274"/>
      <c r="I7" s="274"/>
      <c r="J7" s="274"/>
      <c r="K7" s="274"/>
      <c r="L7" s="274"/>
      <c r="M7" s="274"/>
      <c r="N7" s="274"/>
      <c r="O7" s="274"/>
      <c r="P7" s="274"/>
      <c r="Q7" s="274"/>
      <c r="R7" s="274"/>
      <c r="S7" s="274"/>
      <c r="T7" s="274"/>
      <c r="U7" s="274"/>
      <c r="V7" s="274"/>
      <c r="W7" s="275"/>
      <c r="X7" s="269"/>
      <c r="Y7" s="269"/>
      <c r="Z7" s="269"/>
      <c r="AA7" s="269"/>
      <c r="AB7" s="269"/>
      <c r="AC7" s="269"/>
      <c r="AD7" s="269"/>
      <c r="AE7" s="269"/>
      <c r="AF7" s="269"/>
      <c r="AG7" s="269"/>
      <c r="AH7" s="269"/>
      <c r="AI7" s="269"/>
      <c r="AJ7" s="269"/>
      <c r="AK7" s="269"/>
      <c r="AL7" s="269"/>
      <c r="AM7" s="269"/>
      <c r="AN7" s="269"/>
    </row>
    <row r="8" spans="1:40" ht="28.5" customHeight="1" thickBot="1" x14ac:dyDescent="0.4">
      <c r="A8" s="269"/>
      <c r="B8" s="273"/>
      <c r="C8" s="307" t="s">
        <v>647</v>
      </c>
      <c r="D8" s="308"/>
      <c r="E8" s="309"/>
      <c r="F8" s="309"/>
      <c r="G8" s="309"/>
      <c r="H8" s="310"/>
      <c r="I8" s="274"/>
      <c r="J8" s="274"/>
      <c r="K8" s="274"/>
      <c r="L8" s="274"/>
      <c r="M8" s="274"/>
      <c r="N8" s="274"/>
      <c r="O8" s="274"/>
      <c r="P8" s="274"/>
      <c r="Q8" s="274"/>
      <c r="R8" s="274"/>
      <c r="S8" s="274"/>
      <c r="T8" s="274"/>
      <c r="U8" s="274"/>
      <c r="V8" s="274"/>
      <c r="W8" s="275"/>
      <c r="X8" s="269"/>
      <c r="Y8" s="269"/>
      <c r="Z8" s="269"/>
      <c r="AA8" s="269"/>
      <c r="AB8" s="269"/>
      <c r="AC8" s="269"/>
      <c r="AD8" s="269"/>
      <c r="AE8" s="269"/>
      <c r="AF8" s="269"/>
      <c r="AG8" s="269"/>
      <c r="AH8" s="269"/>
      <c r="AI8" s="269"/>
      <c r="AJ8" s="269"/>
      <c r="AK8" s="269"/>
      <c r="AL8" s="269"/>
      <c r="AM8" s="269"/>
      <c r="AN8" s="269"/>
    </row>
    <row r="9" spans="1:40" ht="15" customHeight="1" x14ac:dyDescent="0.35">
      <c r="A9" s="269"/>
      <c r="B9" s="273"/>
      <c r="C9" s="316" t="str">
        <f>_xlfn.CONCAT(P_Z_F_N_LIBELLE_DISPOSITIF)</f>
        <v>LEADM - LEADER Mise en Œuvre</v>
      </c>
      <c r="D9" s="316"/>
      <c r="E9" s="316"/>
      <c r="F9" s="316"/>
      <c r="G9" s="316"/>
      <c r="H9" s="316"/>
      <c r="I9" s="316"/>
      <c r="J9" s="316"/>
      <c r="K9" s="316"/>
      <c r="L9" s="316"/>
      <c r="M9" s="316"/>
      <c r="N9" s="316"/>
      <c r="O9" s="316"/>
      <c r="P9" s="316"/>
      <c r="Q9" s="316"/>
      <c r="R9" s="316"/>
      <c r="S9" s="316"/>
      <c r="T9" s="316"/>
      <c r="U9" s="316"/>
      <c r="V9" s="316"/>
      <c r="W9" s="317"/>
      <c r="X9" s="269"/>
      <c r="Y9" s="269"/>
      <c r="Z9" s="269"/>
      <c r="AA9" s="269"/>
      <c r="AB9" s="269"/>
      <c r="AC9" s="269"/>
      <c r="AD9" s="269"/>
      <c r="AE9" s="269"/>
      <c r="AF9" s="269"/>
      <c r="AG9" s="269"/>
      <c r="AH9" s="269"/>
      <c r="AI9" s="269"/>
      <c r="AJ9" s="269"/>
      <c r="AK9" s="269"/>
      <c r="AL9" s="269"/>
      <c r="AM9" s="269"/>
      <c r="AN9" s="269"/>
    </row>
    <row r="10" spans="1:40" ht="15" customHeight="1" x14ac:dyDescent="0.35">
      <c r="A10" s="269"/>
      <c r="B10" s="273"/>
      <c r="C10" s="316"/>
      <c r="D10" s="316"/>
      <c r="E10" s="316"/>
      <c r="F10" s="316"/>
      <c r="G10" s="316"/>
      <c r="H10" s="316"/>
      <c r="I10" s="316"/>
      <c r="J10" s="316"/>
      <c r="K10" s="316"/>
      <c r="L10" s="316"/>
      <c r="M10" s="316"/>
      <c r="N10" s="316"/>
      <c r="O10" s="316"/>
      <c r="P10" s="316"/>
      <c r="Q10" s="316"/>
      <c r="R10" s="316"/>
      <c r="S10" s="316"/>
      <c r="T10" s="316"/>
      <c r="U10" s="316"/>
      <c r="V10" s="316"/>
      <c r="W10" s="317"/>
      <c r="X10" s="269"/>
      <c r="Y10" s="269"/>
      <c r="Z10" s="269"/>
      <c r="AA10" s="269"/>
      <c r="AB10" s="269"/>
      <c r="AC10" s="269"/>
      <c r="AD10" s="269"/>
      <c r="AE10" s="269"/>
      <c r="AF10" s="269"/>
      <c r="AG10" s="269"/>
      <c r="AH10" s="269"/>
      <c r="AI10" s="269"/>
      <c r="AJ10" s="269"/>
      <c r="AK10" s="269"/>
      <c r="AL10" s="269"/>
      <c r="AM10" s="269"/>
      <c r="AN10" s="269"/>
    </row>
    <row r="11" spans="1:40" ht="15" customHeight="1" x14ac:dyDescent="0.35">
      <c r="A11" s="269"/>
      <c r="B11" s="273"/>
      <c r="C11" s="316" t="s">
        <v>592</v>
      </c>
      <c r="D11" s="316"/>
      <c r="E11" s="316"/>
      <c r="F11" s="316"/>
      <c r="G11" s="316"/>
      <c r="H11" s="316"/>
      <c r="I11" s="316"/>
      <c r="J11" s="316"/>
      <c r="K11" s="316"/>
      <c r="L11" s="316"/>
      <c r="M11" s="316"/>
      <c r="N11" s="316"/>
      <c r="O11" s="316"/>
      <c r="P11" s="316"/>
      <c r="Q11" s="316"/>
      <c r="R11" s="316"/>
      <c r="S11" s="316"/>
      <c r="T11" s="316"/>
      <c r="U11" s="316"/>
      <c r="V11" s="316"/>
      <c r="W11" s="280"/>
      <c r="X11" s="269"/>
      <c r="Y11" s="269"/>
      <c r="Z11" s="269"/>
      <c r="AA11" s="269"/>
      <c r="AB11" s="269"/>
      <c r="AC11" s="269"/>
      <c r="AD11" s="269"/>
      <c r="AE11" s="269"/>
      <c r="AF11" s="269"/>
      <c r="AG11" s="269"/>
      <c r="AH11" s="269"/>
      <c r="AI11" s="269"/>
      <c r="AJ11" s="269"/>
      <c r="AK11" s="269"/>
      <c r="AL11" s="269"/>
      <c r="AM11" s="269"/>
      <c r="AN11" s="269"/>
    </row>
    <row r="12" spans="1:40" ht="15" customHeight="1" x14ac:dyDescent="0.35">
      <c r="A12" s="269"/>
      <c r="B12" s="273"/>
      <c r="C12" s="316"/>
      <c r="D12" s="316"/>
      <c r="E12" s="316"/>
      <c r="F12" s="316"/>
      <c r="G12" s="316"/>
      <c r="H12" s="316"/>
      <c r="I12" s="316"/>
      <c r="J12" s="316"/>
      <c r="K12" s="316"/>
      <c r="L12" s="316"/>
      <c r="M12" s="316"/>
      <c r="N12" s="316"/>
      <c r="O12" s="316"/>
      <c r="P12" s="316"/>
      <c r="Q12" s="316"/>
      <c r="R12" s="316"/>
      <c r="S12" s="316"/>
      <c r="T12" s="316"/>
      <c r="U12" s="316"/>
      <c r="V12" s="316"/>
      <c r="W12" s="280"/>
      <c r="X12" s="269"/>
      <c r="Y12" s="269"/>
      <c r="Z12" s="269"/>
      <c r="AA12" s="269"/>
      <c r="AB12" s="269"/>
      <c r="AC12" s="269"/>
      <c r="AD12" s="269"/>
      <c r="AE12" s="269"/>
      <c r="AF12" s="269"/>
      <c r="AG12" s="269"/>
      <c r="AH12" s="269"/>
      <c r="AI12" s="269"/>
      <c r="AJ12" s="269"/>
      <c r="AK12" s="269"/>
      <c r="AL12" s="269"/>
      <c r="AM12" s="269"/>
      <c r="AN12" s="269"/>
    </row>
    <row r="13" spans="1:40" ht="15" customHeight="1" x14ac:dyDescent="0.35">
      <c r="A13" s="269"/>
      <c r="B13" s="273"/>
      <c r="C13" s="281"/>
      <c r="D13" s="281"/>
      <c r="E13" s="281"/>
      <c r="F13" s="281"/>
      <c r="G13" s="281"/>
      <c r="H13" s="281"/>
      <c r="I13" s="281"/>
      <c r="J13" s="281"/>
      <c r="K13" s="281"/>
      <c r="L13" s="281"/>
      <c r="M13" s="281"/>
      <c r="N13" s="281"/>
      <c r="O13" s="281"/>
      <c r="P13" s="281"/>
      <c r="Q13" s="281"/>
      <c r="R13" s="281"/>
      <c r="S13" s="281"/>
      <c r="T13" s="281"/>
      <c r="U13" s="281"/>
      <c r="V13" s="281"/>
      <c r="W13" s="275"/>
      <c r="X13" s="269"/>
      <c r="Y13" s="269"/>
      <c r="Z13" s="269"/>
      <c r="AA13" s="269"/>
      <c r="AB13" s="269"/>
      <c r="AC13" s="269"/>
      <c r="AD13" s="269"/>
      <c r="AE13" s="269"/>
      <c r="AF13" s="269"/>
      <c r="AG13" s="269"/>
      <c r="AH13" s="269"/>
      <c r="AI13" s="269"/>
      <c r="AJ13" s="269"/>
      <c r="AK13" s="269"/>
      <c r="AL13" s="269"/>
      <c r="AM13" s="269"/>
      <c r="AN13" s="269"/>
    </row>
    <row r="14" spans="1:40" x14ac:dyDescent="0.35">
      <c r="A14" s="269"/>
      <c r="B14" s="273"/>
      <c r="C14" s="274"/>
      <c r="D14" s="274"/>
      <c r="E14" s="274"/>
      <c r="F14" s="274"/>
      <c r="G14" s="274"/>
      <c r="H14" s="274"/>
      <c r="I14" s="274"/>
      <c r="J14" s="274"/>
      <c r="K14" s="274"/>
      <c r="L14" s="274"/>
      <c r="M14" s="274"/>
      <c r="N14" s="274"/>
      <c r="O14" s="274"/>
      <c r="P14" s="274"/>
      <c r="Q14" s="274"/>
      <c r="R14" s="274"/>
      <c r="S14" s="274"/>
      <c r="T14" s="274"/>
      <c r="U14" s="274"/>
      <c r="V14" s="274"/>
      <c r="W14" s="275"/>
      <c r="X14" s="269"/>
      <c r="Y14" s="269"/>
      <c r="Z14" s="269"/>
      <c r="AA14" s="269"/>
      <c r="AB14" s="269"/>
      <c r="AC14" s="269"/>
      <c r="AD14" s="269"/>
      <c r="AE14" s="269"/>
      <c r="AF14" s="269"/>
      <c r="AG14" s="269"/>
      <c r="AH14" s="269"/>
      <c r="AI14" s="269"/>
      <c r="AJ14" s="269"/>
      <c r="AK14" s="269"/>
      <c r="AL14" s="269"/>
      <c r="AM14" s="269"/>
      <c r="AN14" s="269"/>
    </row>
    <row r="15" spans="1:40" x14ac:dyDescent="0.35">
      <c r="A15" s="269"/>
      <c r="B15" s="273"/>
      <c r="C15" s="318" t="s">
        <v>607</v>
      </c>
      <c r="D15" s="318"/>
      <c r="E15" s="318"/>
      <c r="F15" s="318"/>
      <c r="G15" s="318"/>
      <c r="H15" s="318"/>
      <c r="I15" s="318"/>
      <c r="J15" s="318"/>
      <c r="K15" s="318"/>
      <c r="L15" s="318"/>
      <c r="M15" s="318"/>
      <c r="N15" s="318"/>
      <c r="O15" s="318"/>
      <c r="P15" s="318"/>
      <c r="Q15" s="318"/>
      <c r="R15" s="318"/>
      <c r="S15" s="318"/>
      <c r="T15" s="318"/>
      <c r="U15" s="318"/>
      <c r="V15" s="318"/>
      <c r="W15" s="319"/>
      <c r="X15" s="269"/>
      <c r="Y15" s="269"/>
      <c r="Z15" s="269"/>
      <c r="AA15" s="269"/>
      <c r="AB15" s="269"/>
      <c r="AC15" s="269"/>
      <c r="AD15" s="269"/>
      <c r="AE15" s="269"/>
      <c r="AF15" s="269"/>
      <c r="AG15" s="269"/>
      <c r="AH15" s="269"/>
      <c r="AI15" s="269"/>
      <c r="AJ15" s="269"/>
      <c r="AK15" s="269"/>
      <c r="AL15" s="269"/>
      <c r="AM15" s="269"/>
      <c r="AN15" s="269"/>
    </row>
    <row r="16" spans="1:40" x14ac:dyDescent="0.35">
      <c r="A16" s="269"/>
      <c r="B16" s="273"/>
      <c r="C16" s="318"/>
      <c r="D16" s="318"/>
      <c r="E16" s="318"/>
      <c r="F16" s="318"/>
      <c r="G16" s="318"/>
      <c r="H16" s="318"/>
      <c r="I16" s="318"/>
      <c r="J16" s="318"/>
      <c r="K16" s="318"/>
      <c r="L16" s="318"/>
      <c r="M16" s="318"/>
      <c r="N16" s="318"/>
      <c r="O16" s="318"/>
      <c r="P16" s="318"/>
      <c r="Q16" s="318"/>
      <c r="R16" s="318"/>
      <c r="S16" s="318"/>
      <c r="T16" s="318"/>
      <c r="U16" s="318"/>
      <c r="V16" s="318"/>
      <c r="W16" s="319"/>
      <c r="X16" s="269"/>
      <c r="Y16" s="269"/>
      <c r="Z16" s="269"/>
      <c r="AA16" s="269"/>
      <c r="AB16" s="269"/>
      <c r="AC16" s="269"/>
      <c r="AD16" s="269"/>
      <c r="AE16" s="269"/>
      <c r="AF16" s="269"/>
      <c r="AG16" s="269"/>
      <c r="AH16" s="269"/>
      <c r="AI16" s="269"/>
      <c r="AJ16" s="269"/>
      <c r="AK16" s="269"/>
      <c r="AL16" s="269"/>
      <c r="AM16" s="269"/>
      <c r="AN16" s="269"/>
    </row>
    <row r="17" spans="1:40" x14ac:dyDescent="0.35">
      <c r="A17" s="269"/>
      <c r="B17" s="273"/>
      <c r="C17" s="318"/>
      <c r="D17" s="318"/>
      <c r="E17" s="318"/>
      <c r="F17" s="318"/>
      <c r="G17" s="318"/>
      <c r="H17" s="318"/>
      <c r="I17" s="318"/>
      <c r="J17" s="318"/>
      <c r="K17" s="318"/>
      <c r="L17" s="318"/>
      <c r="M17" s="318"/>
      <c r="N17" s="318"/>
      <c r="O17" s="318"/>
      <c r="P17" s="318"/>
      <c r="Q17" s="318"/>
      <c r="R17" s="318"/>
      <c r="S17" s="318"/>
      <c r="T17" s="318"/>
      <c r="U17" s="318"/>
      <c r="V17" s="318"/>
      <c r="W17" s="319"/>
      <c r="X17" s="269"/>
      <c r="Y17" s="269"/>
      <c r="Z17" s="269"/>
      <c r="AA17" s="269"/>
      <c r="AB17" s="269"/>
      <c r="AC17" s="269"/>
      <c r="AD17" s="269"/>
      <c r="AE17" s="269"/>
      <c r="AF17" s="269"/>
      <c r="AG17" s="269"/>
      <c r="AH17" s="269"/>
      <c r="AI17" s="269"/>
      <c r="AJ17" s="269"/>
      <c r="AK17" s="269"/>
      <c r="AL17" s="269"/>
      <c r="AM17" s="269"/>
      <c r="AN17" s="269"/>
    </row>
    <row r="18" spans="1:40" x14ac:dyDescent="0.35">
      <c r="A18" s="269"/>
      <c r="B18" s="273"/>
      <c r="C18" s="318"/>
      <c r="D18" s="318"/>
      <c r="E18" s="318"/>
      <c r="F18" s="318"/>
      <c r="G18" s="318"/>
      <c r="H18" s="318"/>
      <c r="I18" s="318"/>
      <c r="J18" s="318"/>
      <c r="K18" s="318"/>
      <c r="L18" s="318"/>
      <c r="M18" s="318"/>
      <c r="N18" s="318"/>
      <c r="O18" s="318"/>
      <c r="P18" s="318"/>
      <c r="Q18" s="318"/>
      <c r="R18" s="318"/>
      <c r="S18" s="318"/>
      <c r="T18" s="318"/>
      <c r="U18" s="318"/>
      <c r="V18" s="318"/>
      <c r="W18" s="319"/>
      <c r="X18" s="269"/>
      <c r="Y18" s="269"/>
      <c r="Z18" s="269"/>
      <c r="AA18" s="269"/>
      <c r="AB18" s="269"/>
      <c r="AC18" s="269"/>
      <c r="AD18" s="269"/>
      <c r="AE18" s="269"/>
      <c r="AF18" s="269"/>
      <c r="AG18" s="269"/>
      <c r="AH18" s="269"/>
      <c r="AI18" s="269"/>
      <c r="AJ18" s="269"/>
      <c r="AK18" s="269"/>
      <c r="AL18" s="269"/>
      <c r="AM18" s="269"/>
      <c r="AN18" s="269"/>
    </row>
    <row r="19" spans="1:40" x14ac:dyDescent="0.35">
      <c r="A19" s="269"/>
      <c r="B19" s="273"/>
      <c r="C19" s="274"/>
      <c r="D19" s="274"/>
      <c r="E19" s="274"/>
      <c r="F19" s="274"/>
      <c r="G19" s="274"/>
      <c r="H19" s="274"/>
      <c r="I19" s="274"/>
      <c r="J19" s="274"/>
      <c r="K19" s="274"/>
      <c r="L19" s="274"/>
      <c r="M19" s="274"/>
      <c r="N19" s="274"/>
      <c r="O19" s="274"/>
      <c r="P19" s="274"/>
      <c r="Q19" s="274"/>
      <c r="R19" s="274"/>
      <c r="S19" s="274"/>
      <c r="T19" s="274"/>
      <c r="U19" s="274"/>
      <c r="V19" s="274"/>
      <c r="W19" s="275"/>
      <c r="X19" s="269"/>
      <c r="Y19" s="269"/>
      <c r="Z19" s="269"/>
      <c r="AA19" s="269"/>
      <c r="AB19" s="269"/>
      <c r="AC19" s="269"/>
      <c r="AD19" s="269"/>
      <c r="AE19" s="269"/>
      <c r="AF19" s="269"/>
      <c r="AG19" s="269"/>
      <c r="AH19" s="269"/>
      <c r="AI19" s="269"/>
      <c r="AJ19" s="269"/>
      <c r="AK19" s="269"/>
      <c r="AL19" s="269"/>
      <c r="AM19" s="269"/>
      <c r="AN19" s="269"/>
    </row>
    <row r="20" spans="1:40" x14ac:dyDescent="0.35">
      <c r="A20" s="269"/>
      <c r="B20" s="273"/>
      <c r="C20" s="320" t="s">
        <v>608</v>
      </c>
      <c r="D20" s="320"/>
      <c r="E20" s="320"/>
      <c r="F20" s="320"/>
      <c r="G20" s="320"/>
      <c r="H20" s="320"/>
      <c r="I20" s="320"/>
      <c r="J20" s="320"/>
      <c r="K20" s="320"/>
      <c r="L20" s="320"/>
      <c r="M20" s="320"/>
      <c r="N20" s="320"/>
      <c r="O20" s="320"/>
      <c r="P20" s="320"/>
      <c r="Q20" s="320"/>
      <c r="R20" s="320"/>
      <c r="S20" s="320"/>
      <c r="T20" s="320"/>
      <c r="U20" s="320"/>
      <c r="V20" s="320"/>
      <c r="W20" s="321"/>
      <c r="X20" s="269"/>
      <c r="Y20" s="269"/>
      <c r="Z20" s="269"/>
      <c r="AA20" s="269"/>
      <c r="AB20" s="269"/>
      <c r="AC20" s="269"/>
      <c r="AD20" s="269"/>
      <c r="AE20" s="269"/>
      <c r="AF20" s="269"/>
      <c r="AG20" s="269"/>
      <c r="AH20" s="269"/>
      <c r="AI20" s="269"/>
      <c r="AJ20" s="269"/>
      <c r="AK20" s="269"/>
      <c r="AL20" s="269"/>
      <c r="AM20" s="269"/>
      <c r="AN20" s="269"/>
    </row>
    <row r="21" spans="1:40" x14ac:dyDescent="0.35">
      <c r="A21" s="269"/>
      <c r="B21" s="273"/>
      <c r="C21" s="274"/>
      <c r="D21" s="274"/>
      <c r="E21" s="274"/>
      <c r="F21" s="274"/>
      <c r="G21" s="274"/>
      <c r="H21" s="274"/>
      <c r="I21" s="274"/>
      <c r="J21" s="274"/>
      <c r="K21" s="274"/>
      <c r="L21" s="274"/>
      <c r="M21" s="274"/>
      <c r="N21" s="274"/>
      <c r="O21" s="274"/>
      <c r="P21" s="274"/>
      <c r="Q21" s="274"/>
      <c r="R21" s="274"/>
      <c r="S21" s="274"/>
      <c r="T21" s="274"/>
      <c r="U21" s="274"/>
      <c r="V21" s="274"/>
      <c r="W21" s="275"/>
      <c r="X21" s="269"/>
      <c r="Y21" s="269"/>
      <c r="Z21" s="269"/>
      <c r="AA21" s="269"/>
      <c r="AB21" s="269"/>
      <c r="AC21" s="269"/>
      <c r="AD21" s="269"/>
      <c r="AE21" s="269"/>
      <c r="AF21" s="269"/>
      <c r="AG21" s="269"/>
      <c r="AH21" s="269"/>
      <c r="AI21" s="269"/>
      <c r="AJ21" s="269"/>
      <c r="AK21" s="269"/>
      <c r="AL21" s="269"/>
      <c r="AM21" s="269"/>
      <c r="AN21" s="269"/>
    </row>
    <row r="22" spans="1:40" x14ac:dyDescent="0.35">
      <c r="A22" s="269"/>
      <c r="B22" s="273"/>
      <c r="C22" s="282" t="s">
        <v>629</v>
      </c>
      <c r="D22" s="274"/>
      <c r="E22" s="274"/>
      <c r="F22" s="274"/>
      <c r="G22" s="274"/>
      <c r="H22" s="274"/>
      <c r="I22" s="274"/>
      <c r="J22" s="274"/>
      <c r="K22" s="274"/>
      <c r="L22" s="274"/>
      <c r="M22" s="274"/>
      <c r="N22" s="274"/>
      <c r="O22" s="274"/>
      <c r="P22" s="274"/>
      <c r="Q22" s="274"/>
      <c r="R22" s="274"/>
      <c r="S22" s="274"/>
      <c r="T22" s="274"/>
      <c r="U22" s="274"/>
      <c r="V22" s="274"/>
      <c r="W22" s="275"/>
      <c r="X22" s="269"/>
      <c r="Y22" s="269"/>
      <c r="Z22" s="269"/>
      <c r="AA22" s="269"/>
      <c r="AB22" s="269"/>
      <c r="AC22" s="269"/>
      <c r="AD22" s="269"/>
      <c r="AE22" s="269"/>
      <c r="AF22" s="269"/>
      <c r="AG22" s="269"/>
      <c r="AH22" s="269"/>
      <c r="AI22" s="269"/>
      <c r="AJ22" s="269"/>
      <c r="AK22" s="269"/>
      <c r="AL22" s="269"/>
      <c r="AM22" s="269"/>
      <c r="AN22" s="269"/>
    </row>
    <row r="23" spans="1:40" ht="198.75" customHeight="1" x14ac:dyDescent="0.35">
      <c r="A23" s="269"/>
      <c r="B23" s="273"/>
      <c r="C23" s="311" t="s">
        <v>645</v>
      </c>
      <c r="D23" s="311"/>
      <c r="E23" s="311"/>
      <c r="F23" s="311"/>
      <c r="G23" s="311"/>
      <c r="H23" s="311"/>
      <c r="I23" s="311"/>
      <c r="J23" s="311"/>
      <c r="K23" s="311"/>
      <c r="L23" s="311"/>
      <c r="M23" s="311"/>
      <c r="N23" s="311"/>
      <c r="O23" s="311"/>
      <c r="P23" s="311"/>
      <c r="Q23" s="311"/>
      <c r="R23" s="311"/>
      <c r="S23" s="311"/>
      <c r="T23" s="311"/>
      <c r="U23" s="311"/>
      <c r="V23" s="311"/>
      <c r="W23" s="312"/>
      <c r="X23" s="269"/>
      <c r="Y23" s="269"/>
      <c r="Z23" s="269"/>
      <c r="AA23" s="269"/>
      <c r="AB23" s="269"/>
      <c r="AC23" s="269"/>
      <c r="AD23" s="269"/>
      <c r="AE23" s="269"/>
      <c r="AF23" s="269"/>
      <c r="AG23" s="269"/>
      <c r="AH23" s="269"/>
      <c r="AI23" s="269"/>
      <c r="AJ23" s="269"/>
      <c r="AK23" s="269"/>
      <c r="AL23" s="269"/>
      <c r="AM23" s="269"/>
      <c r="AN23" s="269"/>
    </row>
    <row r="24" spans="1:40" ht="22.5" customHeight="1" x14ac:dyDescent="0.35">
      <c r="A24" s="269"/>
      <c r="B24" s="273"/>
      <c r="C24" s="315" t="s">
        <v>630</v>
      </c>
      <c r="D24" s="315"/>
      <c r="E24" s="315"/>
      <c r="F24" s="315"/>
      <c r="G24" s="315"/>
      <c r="H24" s="315"/>
      <c r="I24" s="268"/>
      <c r="J24" s="268"/>
      <c r="K24" s="268"/>
      <c r="L24" s="268"/>
      <c r="M24" s="268"/>
      <c r="N24" s="268"/>
      <c r="O24" s="268"/>
      <c r="P24" s="268"/>
      <c r="Q24" s="268"/>
      <c r="R24" s="268"/>
      <c r="S24" s="283"/>
      <c r="T24" s="283"/>
      <c r="U24" s="283"/>
      <c r="V24" s="283"/>
      <c r="W24" s="284"/>
      <c r="X24" s="269"/>
      <c r="Y24" s="269"/>
      <c r="Z24" s="269"/>
      <c r="AA24" s="269"/>
      <c r="AB24" s="269"/>
      <c r="AC24" s="269"/>
      <c r="AD24" s="269"/>
      <c r="AE24" s="269"/>
      <c r="AF24" s="269"/>
      <c r="AG24" s="269"/>
      <c r="AH24" s="269"/>
      <c r="AI24" s="269"/>
      <c r="AJ24" s="269"/>
      <c r="AK24" s="269"/>
      <c r="AL24" s="269"/>
      <c r="AM24" s="269"/>
      <c r="AN24" s="269"/>
    </row>
    <row r="25" spans="1:40" x14ac:dyDescent="0.35">
      <c r="A25" s="269"/>
      <c r="B25" s="273"/>
      <c r="C25" s="313" t="str">
        <f>IF(P_Paramétrage!E356=1,HYPERLINK("#"&amp;"'"&amp;P_Paramétrage!G356&amp;"'!C8",P_Paramétrage!F356),"")</f>
        <v>Dépenses sur devis</v>
      </c>
      <c r="D25" s="313"/>
      <c r="E25" s="313"/>
      <c r="F25" s="313"/>
      <c r="G25" s="267"/>
      <c r="H25" s="260"/>
      <c r="I25" s="313" t="str">
        <f>IF(P_Paramétrage!E357=2,HYPERLINK("#"&amp;"'"&amp;P_Paramétrage!G357&amp;"'!C8",P_Paramétrage!F357),"")</f>
        <v>Dépenses de rémunération sur coût unitaire</v>
      </c>
      <c r="J25" s="313"/>
      <c r="K25" s="313"/>
      <c r="L25" s="313"/>
      <c r="M25" s="260"/>
      <c r="N25" s="313" t="str">
        <f>IF(P_Paramétrage!E358=3,HYPERLINK("#"&amp;"'"&amp;P_Paramétrage!G358&amp;"'!C8",P_Paramétrage!F358),"")</f>
        <v>Dépenses sur taux forfaitaire</v>
      </c>
      <c r="O25" s="313"/>
      <c r="P25" s="313"/>
      <c r="Q25" s="313"/>
      <c r="R25" s="313"/>
      <c r="S25" s="274"/>
      <c r="T25" s="274"/>
      <c r="U25" s="274"/>
      <c r="V25" s="274"/>
      <c r="W25" s="285"/>
      <c r="X25" s="269"/>
      <c r="Y25" s="269"/>
      <c r="Z25" s="269"/>
      <c r="AA25" s="269"/>
      <c r="AB25" s="269"/>
      <c r="AC25" s="269"/>
      <c r="AD25" s="269"/>
      <c r="AE25" s="269"/>
      <c r="AF25" s="269"/>
      <c r="AG25" s="269"/>
      <c r="AH25" s="269"/>
      <c r="AI25" s="269"/>
      <c r="AJ25" s="269"/>
      <c r="AK25" s="269"/>
      <c r="AL25" s="269"/>
      <c r="AM25" s="269"/>
      <c r="AN25" s="269"/>
    </row>
    <row r="26" spans="1:40" hidden="1" x14ac:dyDescent="0.35">
      <c r="A26" s="269"/>
      <c r="B26" s="273"/>
      <c r="C26" s="313" t="str">
        <f>IF(P_Paramétrage!E359=4,HYPERLINK("#"&amp;"'"&amp;P_Paramétrage!G359&amp;"'!C8",P_Paramétrage!F359),"")</f>
        <v/>
      </c>
      <c r="D26" s="313"/>
      <c r="E26" s="313"/>
      <c r="F26" s="313"/>
      <c r="G26" s="313"/>
      <c r="H26" s="260"/>
      <c r="I26" s="313" t="str">
        <f>IF(P_Paramétrage!E360=5,HYPERLINK("#"&amp;"'"&amp;P_Paramétrage!G360&amp;"'!C8",P_Paramétrage!F360),"")</f>
        <v/>
      </c>
      <c r="J26" s="313"/>
      <c r="K26" s="313"/>
      <c r="L26" s="313"/>
      <c r="M26" s="260"/>
      <c r="N26" s="313" t="str">
        <f>IF(P_Paramétrage!E361=6,HYPERLINK("#"&amp;"'"&amp;P_Paramétrage!G361&amp;"'!C8",P_Paramétrage!F361),"")</f>
        <v/>
      </c>
      <c r="O26" s="313"/>
      <c r="P26" s="313"/>
      <c r="Q26" s="313"/>
      <c r="R26" s="313"/>
      <c r="S26" s="286"/>
      <c r="T26" s="286"/>
      <c r="U26" s="286"/>
      <c r="V26" s="286"/>
      <c r="W26" s="285"/>
      <c r="X26" s="269"/>
      <c r="Y26" s="269"/>
      <c r="Z26" s="269"/>
      <c r="AA26" s="269"/>
      <c r="AB26" s="269"/>
      <c r="AC26" s="269"/>
      <c r="AD26" s="269"/>
      <c r="AE26" s="269"/>
      <c r="AF26" s="269"/>
      <c r="AG26" s="269"/>
      <c r="AH26" s="269"/>
      <c r="AI26" s="269"/>
      <c r="AJ26" s="269"/>
      <c r="AK26" s="269"/>
      <c r="AL26" s="269"/>
      <c r="AM26" s="269"/>
      <c r="AN26" s="269"/>
    </row>
    <row r="27" spans="1:40" hidden="1" x14ac:dyDescent="0.35">
      <c r="A27" s="269"/>
      <c r="B27" s="273"/>
      <c r="C27" s="313" t="str">
        <f>IF(P_Paramétrage!E362=7,HYPERLINK("#"&amp;"'"&amp;P_Paramétrage!G362&amp;"'!C8",P_Paramétrage!F362),"")</f>
        <v/>
      </c>
      <c r="D27" s="313"/>
      <c r="E27" s="313"/>
      <c r="F27" s="313"/>
      <c r="G27" s="313"/>
      <c r="H27" s="260"/>
      <c r="I27" s="313" t="str">
        <f>IF(P_Paramétrage!E363=8,HYPERLINK("#"&amp;"'"&amp;P_Paramétrage!G363&amp;"'!C8",P_Paramétrage!F363),"")</f>
        <v/>
      </c>
      <c r="J27" s="313"/>
      <c r="K27" s="313"/>
      <c r="L27" s="313"/>
      <c r="M27" s="260"/>
      <c r="N27" s="313" t="str">
        <f>IF(P_Paramétrage!E364=9,HYPERLINK("#"&amp;"'"&amp;P_Paramétrage!G364&amp;"'!C8",P_Paramétrage!F364),"")</f>
        <v/>
      </c>
      <c r="O27" s="313"/>
      <c r="P27" s="313"/>
      <c r="Q27" s="313"/>
      <c r="R27" s="313"/>
      <c r="S27" s="314" t="str">
        <f>IF(P_Paramétrage!E365=10,HYPERLINK("#"&amp;"'"&amp;P_Paramétrage!G365&amp;"'!C8",P_Paramétrage!F365),"")</f>
        <v/>
      </c>
      <c r="T27" s="314"/>
      <c r="U27" s="314"/>
      <c r="V27" s="314"/>
      <c r="W27" s="285"/>
      <c r="X27" s="269"/>
      <c r="Y27" s="269"/>
      <c r="Z27" s="269"/>
      <c r="AA27" s="269"/>
      <c r="AB27" s="269"/>
      <c r="AC27" s="269"/>
      <c r="AD27" s="269"/>
      <c r="AE27" s="269"/>
      <c r="AF27" s="269"/>
      <c r="AG27" s="269"/>
      <c r="AH27" s="269"/>
      <c r="AI27" s="269"/>
      <c r="AJ27" s="269"/>
      <c r="AK27" s="269"/>
      <c r="AL27" s="269"/>
      <c r="AM27" s="269"/>
      <c r="AN27" s="269"/>
    </row>
    <row r="28" spans="1:40" x14ac:dyDescent="0.35">
      <c r="A28" s="269"/>
      <c r="B28" s="273"/>
      <c r="C28" s="261" t="str">
        <f>HYPERLINK("#'Synthèse'!B4","Synthèse")</f>
        <v>Synthèse</v>
      </c>
      <c r="D28" s="262"/>
      <c r="E28" s="262"/>
      <c r="F28" s="262"/>
      <c r="G28" s="262"/>
      <c r="H28" s="260"/>
      <c r="I28" s="262"/>
      <c r="J28" s="262"/>
      <c r="K28" s="262"/>
      <c r="L28" s="262"/>
      <c r="M28" s="260"/>
      <c r="N28" s="262"/>
      <c r="O28" s="262"/>
      <c r="P28" s="262"/>
      <c r="Q28" s="262"/>
      <c r="R28" s="262"/>
      <c r="S28" s="286"/>
      <c r="T28" s="286"/>
      <c r="U28" s="286"/>
      <c r="V28" s="286"/>
      <c r="W28" s="285"/>
      <c r="X28" s="269"/>
      <c r="Y28" s="269"/>
      <c r="Z28" s="269"/>
      <c r="AA28" s="269"/>
      <c r="AB28" s="269"/>
      <c r="AC28" s="269"/>
      <c r="AD28" s="269"/>
      <c r="AE28" s="269"/>
      <c r="AF28" s="269"/>
      <c r="AG28" s="269"/>
      <c r="AH28" s="269"/>
      <c r="AI28" s="269"/>
      <c r="AJ28" s="269"/>
      <c r="AK28" s="269"/>
      <c r="AL28" s="269"/>
      <c r="AM28" s="269"/>
      <c r="AN28" s="269"/>
    </row>
    <row r="29" spans="1:40" x14ac:dyDescent="0.35">
      <c r="A29" s="269"/>
      <c r="B29" s="273"/>
      <c r="C29" s="274"/>
      <c r="D29" s="274"/>
      <c r="E29" s="274"/>
      <c r="F29" s="274"/>
      <c r="G29" s="274"/>
      <c r="H29" s="274"/>
      <c r="I29" s="274"/>
      <c r="J29" s="287"/>
      <c r="K29" s="274"/>
      <c r="L29" s="274"/>
      <c r="M29" s="274"/>
      <c r="N29" s="274"/>
      <c r="O29" s="274"/>
      <c r="P29" s="274"/>
      <c r="Q29" s="274"/>
      <c r="R29" s="274"/>
      <c r="S29" s="274"/>
      <c r="T29" s="274"/>
      <c r="U29" s="274"/>
      <c r="V29" s="274"/>
      <c r="W29" s="275"/>
      <c r="X29" s="269"/>
      <c r="Y29" s="269"/>
      <c r="Z29" s="269"/>
      <c r="AA29" s="269"/>
      <c r="AB29" s="269"/>
      <c r="AC29" s="269"/>
      <c r="AD29" s="269"/>
      <c r="AE29" s="269"/>
      <c r="AF29" s="269"/>
      <c r="AG29" s="269"/>
      <c r="AH29" s="269"/>
      <c r="AI29" s="269"/>
      <c r="AJ29" s="269"/>
      <c r="AK29" s="269"/>
      <c r="AL29" s="269"/>
      <c r="AM29" s="269"/>
      <c r="AN29" s="269"/>
    </row>
    <row r="30" spans="1:40" x14ac:dyDescent="0.35">
      <c r="A30" s="269"/>
      <c r="B30" s="273"/>
      <c r="C30" s="282" t="s">
        <v>116</v>
      </c>
      <c r="D30" s="274"/>
      <c r="E30" s="274"/>
      <c r="F30" s="274"/>
      <c r="G30" s="274"/>
      <c r="H30" s="274"/>
      <c r="I30" s="274"/>
      <c r="J30" s="274"/>
      <c r="K30" s="274"/>
      <c r="L30" s="274"/>
      <c r="M30" s="274"/>
      <c r="N30" s="274"/>
      <c r="O30" s="274"/>
      <c r="P30" s="274"/>
      <c r="Q30" s="274"/>
      <c r="R30" s="274"/>
      <c r="S30" s="274"/>
      <c r="T30" s="274"/>
      <c r="U30" s="274"/>
      <c r="V30" s="274"/>
      <c r="W30" s="275"/>
      <c r="X30" s="269"/>
      <c r="Y30" s="269"/>
      <c r="Z30" s="269"/>
      <c r="AA30" s="269"/>
      <c r="AB30" s="269"/>
      <c r="AC30" s="269"/>
      <c r="AD30" s="269"/>
      <c r="AE30" s="269"/>
      <c r="AF30" s="269"/>
      <c r="AG30" s="269"/>
      <c r="AH30" s="269"/>
      <c r="AI30" s="269"/>
      <c r="AJ30" s="269"/>
      <c r="AK30" s="269"/>
      <c r="AL30" s="269"/>
      <c r="AM30" s="269"/>
      <c r="AN30" s="269"/>
    </row>
    <row r="31" spans="1:40" ht="35.25" customHeight="1" x14ac:dyDescent="0.35">
      <c r="A31" s="269"/>
      <c r="B31" s="288"/>
      <c r="C31" s="311" t="s">
        <v>619</v>
      </c>
      <c r="D31" s="311"/>
      <c r="E31" s="311"/>
      <c r="F31" s="311"/>
      <c r="G31" s="311"/>
      <c r="H31" s="311"/>
      <c r="I31" s="311"/>
      <c r="J31" s="311"/>
      <c r="K31" s="311"/>
      <c r="L31" s="311"/>
      <c r="M31" s="311"/>
      <c r="N31" s="311"/>
      <c r="O31" s="311"/>
      <c r="P31" s="311"/>
      <c r="Q31" s="311"/>
      <c r="R31" s="311"/>
      <c r="S31" s="311"/>
      <c r="T31" s="311"/>
      <c r="U31" s="311"/>
      <c r="V31" s="311"/>
      <c r="W31" s="312"/>
      <c r="X31" s="269"/>
      <c r="Y31" s="269"/>
      <c r="Z31" s="269"/>
      <c r="AA31" s="269"/>
      <c r="AB31" s="269"/>
      <c r="AC31" s="269"/>
      <c r="AD31" s="269"/>
      <c r="AE31" s="269"/>
      <c r="AF31" s="269"/>
      <c r="AG31" s="269"/>
      <c r="AH31" s="269"/>
      <c r="AI31" s="269"/>
      <c r="AJ31" s="269"/>
      <c r="AK31" s="269"/>
      <c r="AL31" s="269"/>
      <c r="AM31" s="269"/>
      <c r="AN31" s="269"/>
    </row>
    <row r="32" spans="1:40" x14ac:dyDescent="0.35">
      <c r="A32" s="269"/>
      <c r="B32" s="273"/>
      <c r="C32" s="274"/>
      <c r="D32" s="274"/>
      <c r="E32" s="274"/>
      <c r="F32" s="274"/>
      <c r="G32" s="274"/>
      <c r="H32" s="274"/>
      <c r="I32" s="274"/>
      <c r="J32" s="274"/>
      <c r="K32" s="274"/>
      <c r="L32" s="274"/>
      <c r="M32" s="274"/>
      <c r="N32" s="274"/>
      <c r="O32" s="274"/>
      <c r="P32" s="274"/>
      <c r="Q32" s="274"/>
      <c r="R32" s="274"/>
      <c r="S32" s="274"/>
      <c r="T32" s="274"/>
      <c r="U32" s="274"/>
      <c r="V32" s="274"/>
      <c r="W32" s="275"/>
      <c r="X32" s="269"/>
      <c r="Y32" s="269"/>
      <c r="Z32" s="269"/>
      <c r="AA32" s="269"/>
      <c r="AB32" s="269"/>
      <c r="AC32" s="269"/>
      <c r="AD32" s="269"/>
      <c r="AE32" s="269"/>
      <c r="AF32" s="269"/>
      <c r="AG32" s="269"/>
      <c r="AH32" s="269"/>
      <c r="AI32" s="269"/>
      <c r="AJ32" s="269"/>
      <c r="AK32" s="269"/>
      <c r="AL32" s="269"/>
      <c r="AM32" s="269"/>
      <c r="AN32" s="269"/>
    </row>
    <row r="33" spans="1:40" ht="15" thickBot="1" x14ac:dyDescent="0.4">
      <c r="A33" s="269"/>
      <c r="B33" s="289"/>
      <c r="C33" s="290"/>
      <c r="D33" s="290"/>
      <c r="E33" s="290"/>
      <c r="F33" s="290"/>
      <c r="G33" s="290"/>
      <c r="H33" s="290"/>
      <c r="I33" s="290"/>
      <c r="J33" s="290"/>
      <c r="K33" s="290"/>
      <c r="L33" s="290"/>
      <c r="M33" s="290"/>
      <c r="N33" s="290"/>
      <c r="O33" s="290"/>
      <c r="P33" s="290"/>
      <c r="Q33" s="290"/>
      <c r="R33" s="290"/>
      <c r="S33" s="290"/>
      <c r="T33" s="290"/>
      <c r="U33" s="290"/>
      <c r="V33" s="290"/>
      <c r="W33" s="291"/>
      <c r="X33" s="269"/>
      <c r="Y33" s="269"/>
      <c r="Z33" s="269"/>
      <c r="AA33" s="269"/>
      <c r="AB33" s="269"/>
      <c r="AC33" s="269"/>
      <c r="AD33" s="269"/>
      <c r="AE33" s="269"/>
      <c r="AF33" s="269"/>
      <c r="AG33" s="269"/>
      <c r="AH33" s="269"/>
      <c r="AI33" s="269"/>
      <c r="AJ33" s="269"/>
      <c r="AK33" s="269"/>
      <c r="AL33" s="269"/>
      <c r="AM33" s="269"/>
      <c r="AN33" s="269"/>
    </row>
    <row r="34" spans="1:40" x14ac:dyDescent="0.35">
      <c r="A34" s="269"/>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c r="AL34" s="269"/>
      <c r="AM34" s="269"/>
      <c r="AN34" s="269"/>
    </row>
    <row r="35" spans="1:40" x14ac:dyDescent="0.35">
      <c r="A35" s="269"/>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row>
    <row r="36" spans="1:40" x14ac:dyDescent="0.35">
      <c r="A36" s="269"/>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c r="AL36" s="269"/>
      <c r="AM36" s="269"/>
      <c r="AN36" s="269"/>
    </row>
    <row r="37" spans="1:40" x14ac:dyDescent="0.35">
      <c r="A37" s="269"/>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c r="AL37" s="269"/>
      <c r="AM37" s="269"/>
      <c r="AN37" s="269"/>
    </row>
    <row r="38" spans="1:40" x14ac:dyDescent="0.35">
      <c r="A38" s="269"/>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row>
    <row r="39" spans="1:40" x14ac:dyDescent="0.35">
      <c r="A39" s="269"/>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row>
    <row r="40" spans="1:40" x14ac:dyDescent="0.35">
      <c r="A40" s="269"/>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row>
    <row r="41" spans="1:40" x14ac:dyDescent="0.3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row>
    <row r="42" spans="1:40" x14ac:dyDescent="0.35">
      <c r="A42" s="269"/>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269"/>
      <c r="AJ42" s="269"/>
      <c r="AK42" s="269"/>
      <c r="AL42" s="269"/>
      <c r="AM42" s="269"/>
      <c r="AN42" s="269"/>
    </row>
    <row r="43" spans="1:40" x14ac:dyDescent="0.35">
      <c r="A43" s="269"/>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269"/>
      <c r="AJ43" s="269"/>
      <c r="AK43" s="269"/>
      <c r="AL43" s="269"/>
      <c r="AM43" s="269"/>
      <c r="AN43" s="269"/>
    </row>
    <row r="44" spans="1:40" x14ac:dyDescent="0.35">
      <c r="A44" s="269"/>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69"/>
      <c r="AM44" s="269"/>
      <c r="AN44" s="269"/>
    </row>
    <row r="45" spans="1:40" x14ac:dyDescent="0.35">
      <c r="A45" s="269"/>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c r="AF45" s="269"/>
      <c r="AG45" s="269"/>
      <c r="AH45" s="269"/>
      <c r="AI45" s="269"/>
      <c r="AJ45" s="269"/>
      <c r="AK45" s="269"/>
      <c r="AL45" s="269"/>
      <c r="AM45" s="269"/>
      <c r="AN45" s="269"/>
    </row>
  </sheetData>
  <sheetProtection algorithmName="SHA-512" hashValue="6GNjTF4XKvPD6xUht0Ic7GqNq6N0Wlsrq/F1nLv3JBw4j7plcbdChq2vAHcpSNvgL7BSZdcvmtMirZEbERGXSw==" saltValue="+lmYcAS9/gxofIW84Otyag==" spinCount="100000" sheet="1" selectLockedCells="1"/>
  <mergeCells count="19">
    <mergeCell ref="C20:W20"/>
    <mergeCell ref="C23:W23"/>
    <mergeCell ref="C25:F25"/>
    <mergeCell ref="C8:D8"/>
    <mergeCell ref="E8:H8"/>
    <mergeCell ref="C31:W31"/>
    <mergeCell ref="I26:L26"/>
    <mergeCell ref="S27:V27"/>
    <mergeCell ref="C26:G26"/>
    <mergeCell ref="N26:R26"/>
    <mergeCell ref="C27:G27"/>
    <mergeCell ref="I27:L27"/>
    <mergeCell ref="N27:R27"/>
    <mergeCell ref="I25:L25"/>
    <mergeCell ref="N25:R25"/>
    <mergeCell ref="C24:H24"/>
    <mergeCell ref="C9:W10"/>
    <mergeCell ref="C11:V12"/>
    <mergeCell ref="C15:W18"/>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EA887-40F5-4B4A-8AB3-8AFB3F9FEA28}">
  <sheetPr>
    <pageSetUpPr fitToPage="1"/>
  </sheetPr>
  <dimension ref="B1:M608"/>
  <sheetViews>
    <sheetView showGridLines="0" view="pageBreakPreview" topLeftCell="B3" zoomScale="86" zoomScaleNormal="100" zoomScaleSheetLayoutView="100" workbookViewId="0">
      <selection activeCell="C8" sqref="C8"/>
    </sheetView>
  </sheetViews>
  <sheetFormatPr baseColWidth="10" defaultColWidth="11.54296875" defaultRowHeight="14.5" x14ac:dyDescent="0.35"/>
  <cols>
    <col min="1" max="1" width="4.7265625" style="202" customWidth="1"/>
    <col min="2" max="2" width="8.7265625" style="202" customWidth="1"/>
    <col min="3" max="7" width="30.7265625" style="202" customWidth="1"/>
    <col min="8" max="8" width="30.7265625" style="202" hidden="1" customWidth="1"/>
    <col min="9" max="18" width="30.7265625" style="202" customWidth="1"/>
    <col min="19" max="16384" width="11.54296875" style="202"/>
  </cols>
  <sheetData>
    <row r="1" spans="2:13" ht="34.9" customHeight="1" x14ac:dyDescent="0.35">
      <c r="B1" s="329" t="str">
        <f>IF(P_Z_3_B_INTITULE_DEPENSES_REMU_CU_STANDARD=P_Z_G_R_G_BOOLEEN_NON,P_Z_3_N_INTITULE_DEPENSES_REMU_CU_SPECIFIQUE,P_Z_3_N_INTITULE_DEPENSES_REMU_CU_DEFAUT)</f>
        <v>Dépenses prévisionnelles de rémunération sur cout unitaire</v>
      </c>
      <c r="C1" s="329"/>
      <c r="D1" s="329"/>
      <c r="E1" s="329"/>
      <c r="F1" s="329"/>
      <c r="G1" s="329"/>
      <c r="H1" s="329"/>
      <c r="I1" s="329"/>
      <c r="J1" s="329"/>
      <c r="K1" s="329"/>
      <c r="L1" s="329"/>
      <c r="M1" s="329"/>
    </row>
    <row r="2" spans="2:13" ht="7.5" customHeight="1" x14ac:dyDescent="0.35"/>
    <row r="3" spans="2:13" ht="84.65" customHeight="1" x14ac:dyDescent="0.35">
      <c r="B3" s="342" t="str">
        <f>IF(P_Z_3_N_CONSIGNE_DEPENSES_REMU_CU&lt;&gt;"",P_Z_3_N_CONSIGNE_DEPENSES_REMU_CU,"")</f>
        <v xml:space="preserve">Le coût horaire doit être sélectionné dans la colonne "Modalité horaire" entre le coût standard et le coût stagiaire/apprentis. 
Concernant le nombre d'heures prévisionnelles, 2 cas sont possibles : 
- L'agent a un temps variable consacré à l’opération : seule une estimation du nombre d’heures consacré à l’opération est nécessaire (un justificatif permettant de rattacher l'agent à la structure porteuse de projet est alors demandé)
- L'agent est affecté exclusivement à l’opération ou partiellement mais selon un pourcentage fixe. Dans ce cas, on se base sur les 1607 heures annuel de durée légale du travail auxquelles est appliqué le pourcentage issu des justificatifs (fiches de postes, lettres de mission, contrat de travail) pour calculer le temps consacré à l’opération. 
Exemple : projet sur 1 an, agent affecté à 50% à l'opération et une quotité de temps de travail de 80% = 1607 x 50% (affectation à l'opération) x 80% (quotité de travail) = 642,8 heures </v>
      </c>
      <c r="C3" s="342"/>
      <c r="D3" s="342"/>
      <c r="E3" s="342"/>
      <c r="F3" s="342"/>
      <c r="G3" s="342"/>
      <c r="H3" s="342"/>
      <c r="I3" s="342"/>
      <c r="J3" s="342"/>
      <c r="K3" s="342"/>
      <c r="L3" s="342"/>
      <c r="M3" s="342"/>
    </row>
    <row r="4" spans="2:13" ht="7.5" customHeight="1" x14ac:dyDescent="0.35"/>
    <row r="5" spans="2:13" ht="28.9" customHeight="1" x14ac:dyDescent="0.35">
      <c r="B5" s="331" t="s">
        <v>0</v>
      </c>
      <c r="C5" s="203" t="str">
        <f>IF(P_Z_3_B_COLONNE_DESCRIPTION=P_Z_G_R_G_BOOLEEN_NON,P_Z_3_N_COLONNE_DESCRIPTION_SPECIFIQUE,P_Z_3_N_COLONNE_DESCRIPTION_STANDARD)</f>
        <v>Description de la dépense prévue</v>
      </c>
      <c r="D5" s="203" t="str">
        <f>IF(P_Z_3_B_COLONNE_NOM_INTERVENANT=P_Z_G_R_G_BOOLEEN_NON,P_Z_3_N_COLONNE_NOM_INTERVENANT_SPECIFIQUE,P_Z_3_N_COLONNE_NOM_INTERVENANT_STANDARD)</f>
        <v>Nom intervenant</v>
      </c>
      <c r="E5" s="203" t="str">
        <f>IF(P_Z_3_B_COLONNE_QUALITE_INTERVENANT=P_Z_G_R_G_BOOLEEN_NON,P_Z_3_N_COLONNE_QUALITE_INTERVENANT_SPECIFIQUE,P_Z_3_N_COLONNE_QUALITE_INTERVENANT_STANDARD)</f>
        <v>Qualité intervenant</v>
      </c>
      <c r="F5" s="203" t="str">
        <f>IF(P_Z_3_B_COLONNE_MODALITE_HORAIRE=P_Z_G_R_G_BOOLEEN_NON,P_Z_3_N_COLONNE_MODALITE_HORAIRE_SPECIFIQUE,P_Z_3_N_COLONNE_MODALITE_HORAIRE_STANDARD)</f>
        <v>Modalité horaire</v>
      </c>
      <c r="G5" s="203" t="str">
        <f>IF(P_Z_3_B_COLONNE_POSTE=P_Z_G_R_G_BOOLEEN_NON,P_Z_3_N_COLONNE_POSTE_SPECIFIQUE,P_Z_3_N_COLONNE_POSTE_STANDARD)</f>
        <v>Poste</v>
      </c>
      <c r="H5" s="203" t="str">
        <f>IF(P_Z_3_B_COLONNE_SOUS_OPERATION=P_Z_G_R_G_BOOLEEN_NON,P_Z_3_N_COLONNE_SOUS_OPERATION_SPECIFIQUE,P_Z_3_N_COLONNE_SOUS_OPERATION_STANDARD)</f>
        <v>Sous-opération</v>
      </c>
      <c r="I5" s="203" t="str" cm="1">
        <f t="array" ref="I5">IF(P_Z_3_B_COLONNE_QUANTITE=P_Z_G_R_G_BOOLEEN_NON,P_Z_3_N_COLONNE_QUANTITE_SPECIFIQUE,P_Z_3_N_COLONNE_QUANTITE_STANDARD)</f>
        <v>Nb heures prévisionelles</v>
      </c>
      <c r="J5" s="203" t="str">
        <f>IF(P_Z_3_B_COLONNE_COUT_HORAIRE=P_Z_G_R_G_BOOLEEN_NON,P_Z_3_N_COLONNE_COUT_HORAIRE_SPECIFIQUE,P_Z_3_N_COLONNE_COUT_HORAIRE_STANDARD)</f>
        <v>Coût horaire</v>
      </c>
      <c r="K5" s="203" t="str" cm="1">
        <f t="array" ref="K5">IF(P_Z_3_B_COLONNE_MT_PRESENTE=P_Z_G_R_G_BOOLEEN_NON,P_Z_3_N_COLONNE_MT_PRESENTE_SPECIFIQUE,P_Z_3_N_COLONNE_MT_PRESENTE_STANDARD)</f>
        <v>Montant présenté</v>
      </c>
      <c r="L5" s="203" t="str" cm="1">
        <f t="array" ref="L5">IF(P_Z_3_B_COLONNE_JUSTIFICATIF=P_Z_G_R_G_BOOLEEN_NON,P_Z_3_N_COLONNE_JUSTIFICATIF_SPECIFIQUE,P_Z_3_N_COLONNE_JUSTIFICATIF_STANDARD)</f>
        <v>Justificatif(s)</v>
      </c>
      <c r="M5" s="203" t="str" cm="1">
        <f t="array" ref="M5">IF(P_Z_3_B_COLONNE_COMMENTAIRE=P_Z_G_R_G_BOOLEEN_NON,P_Z_3_N_COLONNE_COMMENTAIRE_SPECIFIQUE,P_Z_3_N_COLONNE_COMMENTAIRE_STANDARD)</f>
        <v>Commentaire(s)</v>
      </c>
    </row>
    <row r="6" spans="2:13" ht="86.5" customHeight="1" x14ac:dyDescent="0.35">
      <c r="B6" s="332"/>
      <c r="C6" s="137" t="str">
        <f>IF(P_Z_3_B_COLONNE_DESCRIPTION_INDICATION=P_Z_G_R_G_BOOLEEN_NON,P_Z_3_N_COLONNE_DESCRIPTION_INDICATION_SPECIFIQUE,P_Z_3_N_COLONNE_DESCRIPTION_INDICATION_STANDARD)</f>
        <v>(nature de la dépense envisagée)</v>
      </c>
      <c r="D6" s="137" t="str">
        <f>IF(P_Z_3_B_COLONNE_NOM_INTERVENANT_INDICATION=P_Z_G_R_G_BOOLEEN_NON,P_Z_3_N_COLONNE_NOM_INTERVENANT_INDICATION_SPECIFIQUE,P_Z_3_N_COLONNE_NOM_INTERVENANT_STANDARD)</f>
        <v>Nom intervenant</v>
      </c>
      <c r="E6" s="137" t="str">
        <f>IF(P_Z_3_B_COLONNE_QUALITE_INTERVENANT_INDICATION=P_Z_G_R_G_BOOLEEN_NON,P_Z_3_N_COLONNE_QUALITE_INTERVENANT_INDICATION_SPECIFIQUE,P_Z_3_N_COLONNE_QUALITE_INTERVENANT_STANDARD)</f>
        <v>Qualité intervenant</v>
      </c>
      <c r="F6" s="137" t="str">
        <f>IF(P_Z_3_B_COLONNE_MODALITE_HORAIRE_INDICATION=P_Z_G_R_G_BOOLEEN_NON,P_Z_3_N_COLONNE_MODALITE_HORAIRE_INDICATION_SPECIFIQUE,P_Z_3_N_COLONNE_MODALITE_HORAIRE_INDICATION_STANDARD)</f>
        <v>(à choisir dans le menu déroulant)</v>
      </c>
      <c r="G6" s="137" t="str">
        <f>IF(P_Z_3_B_COLONNE_POSTE_INDICATION=P_Z_G_R_G_BOOLEEN_NON,P_Z_3_N_COLONNE_POSTE_INDICATION_SPECIFIQUE,P_Z_3_N_COLONNE_POSTE_INDICATION_STANDARD)</f>
        <v>(à choisir dans le menu déroulant)</v>
      </c>
      <c r="H6" s="137" t="str">
        <f>IF(P_Z_3_B_COLONNE_SOUS_OPERATION_INDICATION=P_Z_G_R_G_BOOLEEN_NON,P_Z_3_N_COLONNE_SOUS_OPERATION_INDICATION_SPECIFIQUE,P_Z_3_N_COLONNE_SOUS_OPERATION_INDICATION_STANDARD)</f>
        <v>(à choisir dans le menu déroulant)</v>
      </c>
      <c r="I6" s="137" t="str">
        <f>IF(P_Z_3_B_COLONNE_QUANTITE_INDICATION=P_Z_G_R_G_BOOLEEN_NON,P_Z_3_N_COLONNE_QUANTITE_INDICATION_SPECIFIQUE,P_Z_3_N_COLONNE_QUANTITE_INDICATION_STANDARD)</f>
        <v>(Se référer à la note ci-dessus)</v>
      </c>
      <c r="J6" s="137" t="str">
        <f>IF(P_Z_3_B_COLONNE_MODALITE_HORAIRE_INDICATION=P_Z_G_R_G_BOOLEEN_NON,P_Z_3_N_COLONNE_MODALITE_HORAIRE_INDICATION_SPECIFIQUE,P_Z_3_N_COLONNE_MODALITE_HORAIRE_INDICATION_STANDARD)</f>
        <v>(à choisir dans le menu déroulant)</v>
      </c>
      <c r="K6" s="137" t="str" cm="1">
        <f t="array" ref="K6">IF(P_Z_3_B_COLONNE_MT_PRESENTE_INDICATION=P_Z_G_R_G_BOOLEEN_NON,P_Z_3_N_COLONNE_MT_PRESENTE_INDICATION_SPECIFIQUE,P_Z_3_N_COLONNE_MT_PRESENTE_INDICATION_STANDARD)</f>
        <v>(2 décimales possibles)</v>
      </c>
      <c r="L6" s="137" t="str" cm="1">
        <f t="array" ref="L6">IF(P_Z_3_B_COLONNE_JUSTIFICATIF_INDICATION=P_Z_G_R_G_BOOLEEN_NON,P_Z_3_N_COLONNE_JUSTIFICATIF_INDICATION_SPECIFIQUE,P_Z_3_N_COLONNE_JUSTIFICATIF_INDICATION_STANDARD)</f>
        <v>Toutes pièces permettant de rattacher l'agent à la structure et d'estimer le temps consacré à l'opération</v>
      </c>
      <c r="M6" s="137" t="str" cm="1">
        <f t="array" ref="M6">IF(P_Z_3_B_COLONNE_COMMENTAIRE_INDICATION=P_Z_G_R_G_BOOLEEN_NON,P_Z_3_N_COLONNE_COMMENTAIRE_INDICATION_SPECIFIQUE,P_Z_3_N_COLONNE_COMMENTAIRE_INDICATION_STANDARD)</f>
        <v>(toute précision pertinente le cas échéant pour la compréhension de l'action prévue...)</v>
      </c>
    </row>
    <row r="7" spans="2:13" ht="19.899999999999999" customHeight="1" x14ac:dyDescent="0.35">
      <c r="B7" s="134" t="s">
        <v>195</v>
      </c>
      <c r="C7" s="134" t="str">
        <f>IF(P_Z_3_B_EXEMPLE_UTILISATION&lt;&gt;P_Z_G_R_G_BOOLEEN_OUI,"",P_Z_3_N_EXEMPLE_DESCRIPTION)</f>
        <v>Coordination</v>
      </c>
      <c r="D7" s="134" t="str">
        <f>IF(P_Z_3_B_EXEMPLE_UTILISATION&lt;&gt;P_Z_G_R_G_BOOLEEN_OUI,"",P_Z_3_N_EXEMPLE_NOM_INTERVENANT)</f>
        <v>Madame XXXXX</v>
      </c>
      <c r="E7" s="134" t="str">
        <f>IF(P_Z_3_B_EXEMPLE_UTILISATION&lt;&gt;P_Z_G_R_G_BOOLEEN_OUI,"",P_Z_3_N_EXEMPLE_QUALITE_INTERVENANT)</f>
        <v>Chargée de mission</v>
      </c>
      <c r="F7" s="134" t="str">
        <f>IF(P_Z_3_B_EXEMPLE_UTILISATION&lt;&gt;P_Z_G_R_G_BOOLEEN_OUI,"",P_Z_3_N_EXEMPLE_MODALITE_HORAIRE)</f>
        <v>Coût standard</v>
      </c>
      <c r="G7" s="134" t="str">
        <f>IF(P_Z_3_B_EXEMPLE_UTILISATION&lt;&gt;P_Z_G_R_G_BOOLEEN_OUI,"",P_Z_3_N_EXEMPLE_POSTE)</f>
        <v>Dépenses de personnel</v>
      </c>
      <c r="H7" s="134" t="str">
        <f>IF(P_Z_3_B_EXEMPLE_UTILISATION&lt;&gt;P_Z_G_R_G_BOOLEEN_OUI,"",P_Z_3_N_EXEMPLE_SOUS_OPERATION)</f>
        <v>Sous Op 2</v>
      </c>
      <c r="I7" s="134">
        <f>IF(P_Z_3_B_EXEMPLE_UTILISATION&lt;&gt;P_Z_G_R_G_BOOLEEN_OUI,"",P_Z_3_N_EXEMPLE_QUANTITE)</f>
        <v>803.5</v>
      </c>
      <c r="J7" s="199">
        <f>IF(P_Z_3_B_EXEMPLE_UTILISATION&lt;&gt;P_Z_G_R_G_BOOLEEN_OUI,"",P_Z_3_N_EXEMPLE_COUT_HORAIRE)</f>
        <v>26.7</v>
      </c>
      <c r="K7" s="199">
        <f>IF(P_Z_3_B_EXEMPLE_UTILISATION&lt;&gt;P_Z_G_R_G_BOOLEEN_OUI,"",P_Z_3_N_EXEMPLE_MT_PRESENTE_HT)</f>
        <v>21453.45</v>
      </c>
      <c r="L7" s="134" t="str">
        <f>IF(P_Z_3_B_EXEMPLE_UTILISATION&lt;&gt;P_Z_G_R_G_BOOLEEN_OUI,"",P_Z_3_N_EXEMPLE_JUSTIFICATIF)</f>
        <v xml:space="preserve">Contrat de travail </v>
      </c>
      <c r="M7" s="134">
        <f>IF(P_Z_3_B_EXEMPLE_UTILISATION&lt;&gt;P_Z_G_R_G_BOOLEEN_OUI,"",P_Z_3_N_EXEMPLE_COMMENTAIRE)</f>
        <v>0</v>
      </c>
    </row>
    <row r="8" spans="2:13" ht="19.899999999999999" customHeight="1" x14ac:dyDescent="0.35">
      <c r="B8" s="133">
        <v>1</v>
      </c>
      <c r="C8" s="50"/>
      <c r="D8" s="48"/>
      <c r="E8" s="48"/>
      <c r="F8" s="50"/>
      <c r="G8" s="50"/>
      <c r="H8" s="50"/>
      <c r="I8" s="209"/>
      <c r="J8" s="101" t="str">
        <f>IF(F8&lt;&gt;"",IF(ISNA(VLOOKUP(F8,P_Paramétrage!$B$1586:$D$1588,2,FALSE)),"",VLOOKUP(F8,P_Paramétrage!$B$1586:$D$1588,2,FALSE)),"")</f>
        <v/>
      </c>
      <c r="K8" s="101">
        <f>IF(AND(I8&lt;&gt;0,J8&lt;&gt;""),ROUND(I8*J8,2),0)</f>
        <v>0</v>
      </c>
      <c r="L8" s="50"/>
      <c r="M8" s="50"/>
    </row>
    <row r="9" spans="2:13" ht="19.899999999999999" customHeight="1" x14ac:dyDescent="0.35">
      <c r="B9" s="97">
        <v>2</v>
      </c>
      <c r="C9" s="50"/>
      <c r="D9" s="48"/>
      <c r="E9" s="48"/>
      <c r="F9" s="50"/>
      <c r="G9" s="50"/>
      <c r="H9" s="50"/>
      <c r="I9" s="209"/>
      <c r="J9" s="101" t="str">
        <f>IF(F9&lt;&gt;"",IF(ISNA(VLOOKUP(F9,P_Paramétrage!$B$1586:$D$1588,2,FALSE)),"",VLOOKUP(F9,P_Paramétrage!$B$1586:$D$1588,2,FALSE)),"")</f>
        <v/>
      </c>
      <c r="K9" s="101">
        <f t="shared" ref="K9:K72" si="0">IF(AND(I9&lt;&gt;0,J9&lt;&gt;""),ROUND(I9*J9,2),0)</f>
        <v>0</v>
      </c>
      <c r="L9" s="50"/>
      <c r="M9" s="50"/>
    </row>
    <row r="10" spans="2:13" ht="19.899999999999999" customHeight="1" x14ac:dyDescent="0.35">
      <c r="B10" s="97">
        <v>3</v>
      </c>
      <c r="C10" s="50"/>
      <c r="D10" s="48"/>
      <c r="E10" s="48"/>
      <c r="F10" s="50"/>
      <c r="G10" s="50"/>
      <c r="H10" s="50"/>
      <c r="I10" s="49"/>
      <c r="J10" s="101" t="str">
        <f>IF(F10&lt;&gt;"",IF(ISNA(VLOOKUP(F10,P_Paramétrage!$B$1586:$D$1588,2,FALSE)),"",VLOOKUP(F10,P_Paramétrage!$B$1586:$D$1588,2,FALSE)),"")</f>
        <v/>
      </c>
      <c r="K10" s="101">
        <f t="shared" si="0"/>
        <v>0</v>
      </c>
      <c r="L10" s="50"/>
      <c r="M10" s="50"/>
    </row>
    <row r="11" spans="2:13" ht="19.899999999999999" customHeight="1" x14ac:dyDescent="0.35">
      <c r="B11" s="97">
        <v>4</v>
      </c>
      <c r="C11" s="50"/>
      <c r="D11" s="48"/>
      <c r="E11" s="48"/>
      <c r="F11" s="50"/>
      <c r="G11" s="50"/>
      <c r="H11" s="50"/>
      <c r="I11" s="49"/>
      <c r="J11" s="101" t="str">
        <f>IF(F11&lt;&gt;"",IF(ISNA(VLOOKUP(F11,P_Paramétrage!$B$1586:$D$1588,2,FALSE)),"",VLOOKUP(F11,P_Paramétrage!$B$1586:$D$1588,2,FALSE)),"")</f>
        <v/>
      </c>
      <c r="K11" s="101">
        <f t="shared" si="0"/>
        <v>0</v>
      </c>
      <c r="L11" s="50"/>
      <c r="M11" s="50"/>
    </row>
    <row r="12" spans="2:13" ht="19.899999999999999" customHeight="1" x14ac:dyDescent="0.35">
      <c r="B12" s="97">
        <v>5</v>
      </c>
      <c r="C12" s="50"/>
      <c r="D12" s="48"/>
      <c r="E12" s="48"/>
      <c r="F12" s="50"/>
      <c r="G12" s="50"/>
      <c r="H12" s="50"/>
      <c r="I12" s="49"/>
      <c r="J12" s="101" t="str">
        <f>IF(F12&lt;&gt;"",IF(ISNA(VLOOKUP(F12,P_Paramétrage!$B$1586:$D$1588,2,FALSE)),"",VLOOKUP(F12,P_Paramétrage!$B$1586:$D$1588,2,FALSE)),"")</f>
        <v/>
      </c>
      <c r="K12" s="101">
        <f t="shared" si="0"/>
        <v>0</v>
      </c>
      <c r="L12" s="50"/>
      <c r="M12" s="50"/>
    </row>
    <row r="13" spans="2:13" ht="19.899999999999999" customHeight="1" x14ac:dyDescent="0.35">
      <c r="B13" s="97">
        <v>6</v>
      </c>
      <c r="C13" s="50"/>
      <c r="D13" s="48"/>
      <c r="E13" s="48"/>
      <c r="F13" s="50"/>
      <c r="G13" s="50"/>
      <c r="H13" s="50"/>
      <c r="I13" s="49"/>
      <c r="J13" s="101" t="str">
        <f>IF(F13&lt;&gt;"",IF(ISNA(VLOOKUP(F13,P_Paramétrage!$B$1586:$D$1588,2,FALSE)),"",VLOOKUP(F13,P_Paramétrage!$B$1586:$D$1588,2,FALSE)),"")</f>
        <v/>
      </c>
      <c r="K13" s="101">
        <f t="shared" si="0"/>
        <v>0</v>
      </c>
      <c r="L13" s="50"/>
      <c r="M13" s="50"/>
    </row>
    <row r="14" spans="2:13" ht="19.899999999999999" customHeight="1" x14ac:dyDescent="0.35">
      <c r="B14" s="97">
        <v>7</v>
      </c>
      <c r="C14" s="50"/>
      <c r="D14" s="48"/>
      <c r="E14" s="48"/>
      <c r="F14" s="50"/>
      <c r="G14" s="50"/>
      <c r="H14" s="50"/>
      <c r="I14" s="49"/>
      <c r="J14" s="101" t="str">
        <f>IF(F14&lt;&gt;"",IF(ISNA(VLOOKUP(F14,P_Paramétrage!$B$1586:$D$1588,2,FALSE)),"",VLOOKUP(F14,P_Paramétrage!$B$1586:$D$1588,2,FALSE)),"")</f>
        <v/>
      </c>
      <c r="K14" s="101">
        <f t="shared" si="0"/>
        <v>0</v>
      </c>
      <c r="L14" s="50"/>
      <c r="M14" s="50"/>
    </row>
    <row r="15" spans="2:13" ht="19.899999999999999" customHeight="1" x14ac:dyDescent="0.35">
      <c r="B15" s="97">
        <v>8</v>
      </c>
      <c r="C15" s="50"/>
      <c r="D15" s="48"/>
      <c r="E15" s="48"/>
      <c r="F15" s="50"/>
      <c r="G15" s="50"/>
      <c r="H15" s="50"/>
      <c r="I15" s="49"/>
      <c r="J15" s="101" t="str">
        <f>IF(F15&lt;&gt;"",IF(ISNA(VLOOKUP(F15,P_Paramétrage!$B$1586:$D$1588,2,FALSE)),"",VLOOKUP(F15,P_Paramétrage!$B$1586:$D$1588,2,FALSE)),"")</f>
        <v/>
      </c>
      <c r="K15" s="101">
        <f t="shared" si="0"/>
        <v>0</v>
      </c>
      <c r="L15" s="50"/>
      <c r="M15" s="50"/>
    </row>
    <row r="16" spans="2:13" ht="19.899999999999999" customHeight="1" x14ac:dyDescent="0.35">
      <c r="B16" s="97">
        <v>9</v>
      </c>
      <c r="C16" s="50"/>
      <c r="D16" s="48"/>
      <c r="E16" s="48"/>
      <c r="F16" s="50"/>
      <c r="G16" s="50"/>
      <c r="H16" s="50"/>
      <c r="I16" s="49"/>
      <c r="J16" s="101" t="str">
        <f>IF(F16&lt;&gt;"",IF(ISNA(VLOOKUP(F16,P_Paramétrage!$B$1586:$D$1588,2,FALSE)),"",VLOOKUP(F16,P_Paramétrage!$B$1586:$D$1588,2,FALSE)),"")</f>
        <v/>
      </c>
      <c r="K16" s="101">
        <f t="shared" si="0"/>
        <v>0</v>
      </c>
      <c r="L16" s="50"/>
      <c r="M16" s="50"/>
    </row>
    <row r="17" spans="2:13" ht="19.899999999999999" customHeight="1" x14ac:dyDescent="0.35">
      <c r="B17" s="97">
        <v>10</v>
      </c>
      <c r="C17" s="50"/>
      <c r="D17" s="48"/>
      <c r="E17" s="48"/>
      <c r="F17" s="50"/>
      <c r="G17" s="50"/>
      <c r="H17" s="50"/>
      <c r="I17" s="49"/>
      <c r="J17" s="101" t="str">
        <f>IF(F17&lt;&gt;"",IF(ISNA(VLOOKUP(F17,P_Paramétrage!$B$1586:$D$1588,2,FALSE)),"",VLOOKUP(F17,P_Paramétrage!$B$1586:$D$1588,2,FALSE)),"")</f>
        <v/>
      </c>
      <c r="K17" s="101">
        <f t="shared" si="0"/>
        <v>0</v>
      </c>
      <c r="L17" s="50"/>
      <c r="M17" s="50"/>
    </row>
    <row r="18" spans="2:13" ht="19.899999999999999" customHeight="1" x14ac:dyDescent="0.35">
      <c r="B18" s="97">
        <v>11</v>
      </c>
      <c r="C18" s="50"/>
      <c r="D18" s="48"/>
      <c r="E18" s="48"/>
      <c r="F18" s="50"/>
      <c r="G18" s="50"/>
      <c r="H18" s="50"/>
      <c r="I18" s="49"/>
      <c r="J18" s="101" t="str">
        <f>IF(F18&lt;&gt;"",IF(ISNA(VLOOKUP(F18,P_Paramétrage!$B$1586:$D$1588,2,FALSE)),"",VLOOKUP(F18,P_Paramétrage!$B$1586:$D$1588,2,FALSE)),"")</f>
        <v/>
      </c>
      <c r="K18" s="101">
        <f t="shared" si="0"/>
        <v>0</v>
      </c>
      <c r="L18" s="50"/>
      <c r="M18" s="50"/>
    </row>
    <row r="19" spans="2:13" ht="19.899999999999999" customHeight="1" x14ac:dyDescent="0.35">
      <c r="B19" s="97">
        <v>12</v>
      </c>
      <c r="C19" s="50"/>
      <c r="D19" s="48"/>
      <c r="E19" s="48"/>
      <c r="F19" s="50"/>
      <c r="G19" s="50"/>
      <c r="H19" s="50"/>
      <c r="I19" s="49"/>
      <c r="J19" s="101" t="str">
        <f>IF(F19&lt;&gt;"",IF(ISNA(VLOOKUP(F19,P_Paramétrage!$B$1586:$D$1588,2,FALSE)),"",VLOOKUP(F19,P_Paramétrage!$B$1586:$D$1588,2,FALSE)),"")</f>
        <v/>
      </c>
      <c r="K19" s="101">
        <f t="shared" si="0"/>
        <v>0</v>
      </c>
      <c r="L19" s="50"/>
      <c r="M19" s="50"/>
    </row>
    <row r="20" spans="2:13" ht="19.899999999999999" customHeight="1" x14ac:dyDescent="0.35">
      <c r="B20" s="97">
        <v>13</v>
      </c>
      <c r="C20" s="50"/>
      <c r="D20" s="48"/>
      <c r="E20" s="48"/>
      <c r="F20" s="50"/>
      <c r="G20" s="50"/>
      <c r="H20" s="50"/>
      <c r="I20" s="49"/>
      <c r="J20" s="101" t="str">
        <f>IF(F20&lt;&gt;"",IF(ISNA(VLOOKUP(F20,P_Paramétrage!$B$1586:$D$1588,2,FALSE)),"",VLOOKUP(F20,P_Paramétrage!$B$1586:$D$1588,2,FALSE)),"")</f>
        <v/>
      </c>
      <c r="K20" s="101">
        <f t="shared" si="0"/>
        <v>0</v>
      </c>
      <c r="L20" s="50"/>
      <c r="M20" s="50"/>
    </row>
    <row r="21" spans="2:13" ht="19.899999999999999" customHeight="1" x14ac:dyDescent="0.35">
      <c r="B21" s="97">
        <v>14</v>
      </c>
      <c r="C21" s="50"/>
      <c r="D21" s="48"/>
      <c r="E21" s="48"/>
      <c r="F21" s="50"/>
      <c r="G21" s="50"/>
      <c r="H21" s="50"/>
      <c r="I21" s="49"/>
      <c r="J21" s="101" t="str">
        <f>IF(F21&lt;&gt;"",IF(ISNA(VLOOKUP(F21,P_Paramétrage!$B$1586:$D$1588,2,FALSE)),"",VLOOKUP(F21,P_Paramétrage!$B$1586:$D$1588,2,FALSE)),"")</f>
        <v/>
      </c>
      <c r="K21" s="101">
        <f t="shared" si="0"/>
        <v>0</v>
      </c>
      <c r="L21" s="50"/>
      <c r="M21" s="50"/>
    </row>
    <row r="22" spans="2:13" ht="19.899999999999999" customHeight="1" x14ac:dyDescent="0.35">
      <c r="B22" s="97">
        <v>15</v>
      </c>
      <c r="C22" s="50"/>
      <c r="D22" s="48"/>
      <c r="E22" s="48"/>
      <c r="F22" s="50"/>
      <c r="G22" s="50"/>
      <c r="H22" s="50"/>
      <c r="I22" s="49"/>
      <c r="J22" s="101" t="str">
        <f>IF(F22&lt;&gt;"",IF(ISNA(VLOOKUP(F22,P_Paramétrage!$B$1586:$D$1588,2,FALSE)),"",VLOOKUP(F22,P_Paramétrage!$B$1586:$D$1588,2,FALSE)),"")</f>
        <v/>
      </c>
      <c r="K22" s="101">
        <f t="shared" si="0"/>
        <v>0</v>
      </c>
      <c r="L22" s="50"/>
      <c r="M22" s="50"/>
    </row>
    <row r="23" spans="2:13" ht="19.899999999999999" customHeight="1" x14ac:dyDescent="0.35">
      <c r="B23" s="97">
        <v>16</v>
      </c>
      <c r="C23" s="50"/>
      <c r="D23" s="48"/>
      <c r="E23" s="48"/>
      <c r="F23" s="50"/>
      <c r="G23" s="50"/>
      <c r="H23" s="50"/>
      <c r="I23" s="49"/>
      <c r="J23" s="101" t="str">
        <f>IF(F23&lt;&gt;"",IF(ISNA(VLOOKUP(F23,P_Paramétrage!$B$1586:$D$1588,2,FALSE)),"",VLOOKUP(F23,P_Paramétrage!$B$1586:$D$1588,2,FALSE)),"")</f>
        <v/>
      </c>
      <c r="K23" s="101">
        <f t="shared" si="0"/>
        <v>0</v>
      </c>
      <c r="L23" s="50"/>
      <c r="M23" s="50"/>
    </row>
    <row r="24" spans="2:13" ht="19.899999999999999" customHeight="1" x14ac:dyDescent="0.35">
      <c r="B24" s="97">
        <v>17</v>
      </c>
      <c r="C24" s="50"/>
      <c r="D24" s="48"/>
      <c r="E24" s="48"/>
      <c r="F24" s="50"/>
      <c r="G24" s="50"/>
      <c r="H24" s="50"/>
      <c r="I24" s="49"/>
      <c r="J24" s="101" t="str">
        <f>IF(F24&lt;&gt;"",IF(ISNA(VLOOKUP(F24,P_Paramétrage!$B$1586:$D$1588,2,FALSE)),"",VLOOKUP(F24,P_Paramétrage!$B$1586:$D$1588,2,FALSE)),"")</f>
        <v/>
      </c>
      <c r="K24" s="101">
        <f t="shared" si="0"/>
        <v>0</v>
      </c>
      <c r="L24" s="50"/>
      <c r="M24" s="50"/>
    </row>
    <row r="25" spans="2:13" ht="19.899999999999999" customHeight="1" x14ac:dyDescent="0.35">
      <c r="B25" s="97">
        <v>18</v>
      </c>
      <c r="C25" s="50"/>
      <c r="D25" s="48"/>
      <c r="E25" s="48"/>
      <c r="F25" s="50"/>
      <c r="G25" s="50"/>
      <c r="H25" s="50"/>
      <c r="I25" s="49"/>
      <c r="J25" s="101" t="str">
        <f>IF(F25&lt;&gt;"",IF(ISNA(VLOOKUP(F25,P_Paramétrage!$B$1586:$D$1588,2,FALSE)),"",VLOOKUP(F25,P_Paramétrage!$B$1586:$D$1588,2,FALSE)),"")</f>
        <v/>
      </c>
      <c r="K25" s="101">
        <f t="shared" si="0"/>
        <v>0</v>
      </c>
      <c r="L25" s="50"/>
      <c r="M25" s="50"/>
    </row>
    <row r="26" spans="2:13" ht="19.899999999999999" customHeight="1" x14ac:dyDescent="0.35">
      <c r="B26" s="97">
        <v>19</v>
      </c>
      <c r="C26" s="50"/>
      <c r="D26" s="48"/>
      <c r="E26" s="48"/>
      <c r="F26" s="50"/>
      <c r="G26" s="50"/>
      <c r="H26" s="50"/>
      <c r="I26" s="49"/>
      <c r="J26" s="101" t="str">
        <f>IF(F26&lt;&gt;"",IF(ISNA(VLOOKUP(F26,P_Paramétrage!$B$1586:$D$1588,2,FALSE)),"",VLOOKUP(F26,P_Paramétrage!$B$1586:$D$1588,2,FALSE)),"")</f>
        <v/>
      </c>
      <c r="K26" s="101">
        <f t="shared" si="0"/>
        <v>0</v>
      </c>
      <c r="L26" s="50"/>
      <c r="M26" s="50"/>
    </row>
    <row r="27" spans="2:13" ht="19.899999999999999" customHeight="1" x14ac:dyDescent="0.35">
      <c r="B27" s="97">
        <v>20</v>
      </c>
      <c r="C27" s="50"/>
      <c r="D27" s="48"/>
      <c r="E27" s="48"/>
      <c r="F27" s="50"/>
      <c r="G27" s="50"/>
      <c r="H27" s="50"/>
      <c r="I27" s="49"/>
      <c r="J27" s="101" t="str">
        <f>IF(F27&lt;&gt;"",IF(ISNA(VLOOKUP(F27,P_Paramétrage!$B$1586:$D$1588,2,FALSE)),"",VLOOKUP(F27,P_Paramétrage!$B$1586:$D$1588,2,FALSE)),"")</f>
        <v/>
      </c>
      <c r="K27" s="101">
        <f t="shared" si="0"/>
        <v>0</v>
      </c>
      <c r="L27" s="50"/>
      <c r="M27" s="50"/>
    </row>
    <row r="28" spans="2:13" ht="19.899999999999999" customHeight="1" x14ac:dyDescent="0.35">
      <c r="B28" s="97">
        <v>21</v>
      </c>
      <c r="C28" s="50"/>
      <c r="D28" s="48"/>
      <c r="E28" s="48"/>
      <c r="F28" s="50"/>
      <c r="G28" s="50"/>
      <c r="H28" s="50"/>
      <c r="I28" s="49"/>
      <c r="J28" s="101" t="str">
        <f>IF(F28&lt;&gt;"",IF(ISNA(VLOOKUP(F28,P_Paramétrage!$B$1586:$D$1588,2,FALSE)),"",VLOOKUP(F28,P_Paramétrage!$B$1586:$D$1588,2,FALSE)),"")</f>
        <v/>
      </c>
      <c r="K28" s="101">
        <f t="shared" si="0"/>
        <v>0</v>
      </c>
      <c r="L28" s="50"/>
      <c r="M28" s="50"/>
    </row>
    <row r="29" spans="2:13" ht="19.899999999999999" customHeight="1" x14ac:dyDescent="0.35">
      <c r="B29" s="97">
        <v>22</v>
      </c>
      <c r="C29" s="50"/>
      <c r="D29" s="48"/>
      <c r="E29" s="48"/>
      <c r="F29" s="50"/>
      <c r="G29" s="50"/>
      <c r="H29" s="50"/>
      <c r="I29" s="49"/>
      <c r="J29" s="101" t="str">
        <f>IF(F29&lt;&gt;"",IF(ISNA(VLOOKUP(F29,P_Paramétrage!$B$1586:$D$1588,2,FALSE)),"",VLOOKUP(F29,P_Paramétrage!$B$1586:$D$1588,2,FALSE)),"")</f>
        <v/>
      </c>
      <c r="K29" s="101">
        <f t="shared" si="0"/>
        <v>0</v>
      </c>
      <c r="L29" s="50"/>
      <c r="M29" s="50"/>
    </row>
    <row r="30" spans="2:13" ht="19.899999999999999" customHeight="1" x14ac:dyDescent="0.35">
      <c r="B30" s="97">
        <v>23</v>
      </c>
      <c r="C30" s="50"/>
      <c r="D30" s="48"/>
      <c r="E30" s="48"/>
      <c r="F30" s="50"/>
      <c r="G30" s="50"/>
      <c r="H30" s="50"/>
      <c r="I30" s="49"/>
      <c r="J30" s="101" t="str">
        <f>IF(F30&lt;&gt;"",IF(ISNA(VLOOKUP(F30,P_Paramétrage!$B$1586:$D$1588,2,FALSE)),"",VLOOKUP(F30,P_Paramétrage!$B$1586:$D$1588,2,FALSE)),"")</f>
        <v/>
      </c>
      <c r="K30" s="101">
        <f t="shared" si="0"/>
        <v>0</v>
      </c>
      <c r="L30" s="50"/>
      <c r="M30" s="50"/>
    </row>
    <row r="31" spans="2:13" ht="19.899999999999999" customHeight="1" x14ac:dyDescent="0.35">
      <c r="B31" s="97">
        <v>24</v>
      </c>
      <c r="C31" s="50"/>
      <c r="D31" s="48"/>
      <c r="E31" s="48"/>
      <c r="F31" s="50"/>
      <c r="G31" s="50"/>
      <c r="H31" s="50"/>
      <c r="I31" s="49"/>
      <c r="J31" s="101" t="str">
        <f>IF(F31&lt;&gt;"",IF(ISNA(VLOOKUP(F31,P_Paramétrage!$B$1586:$D$1588,2,FALSE)),"",VLOOKUP(F31,P_Paramétrage!$B$1586:$D$1588,2,FALSE)),"")</f>
        <v/>
      </c>
      <c r="K31" s="101">
        <f t="shared" si="0"/>
        <v>0</v>
      </c>
      <c r="L31" s="50"/>
      <c r="M31" s="50"/>
    </row>
    <row r="32" spans="2:13" ht="19.899999999999999" customHeight="1" x14ac:dyDescent="0.35">
      <c r="B32" s="97">
        <v>25</v>
      </c>
      <c r="C32" s="50"/>
      <c r="D32" s="48"/>
      <c r="E32" s="48"/>
      <c r="F32" s="50"/>
      <c r="G32" s="50"/>
      <c r="H32" s="50"/>
      <c r="I32" s="49"/>
      <c r="J32" s="101" t="str">
        <f>IF(F32&lt;&gt;"",IF(ISNA(VLOOKUP(F32,P_Paramétrage!$B$1586:$D$1588,2,FALSE)),"",VLOOKUP(F32,P_Paramétrage!$B$1586:$D$1588,2,FALSE)),"")</f>
        <v/>
      </c>
      <c r="K32" s="101">
        <f t="shared" si="0"/>
        <v>0</v>
      </c>
      <c r="L32" s="50"/>
      <c r="M32" s="50"/>
    </row>
    <row r="33" spans="2:13" ht="19.899999999999999" customHeight="1" x14ac:dyDescent="0.35">
      <c r="B33" s="97">
        <v>26</v>
      </c>
      <c r="C33" s="50"/>
      <c r="D33" s="48"/>
      <c r="E33" s="48"/>
      <c r="F33" s="50"/>
      <c r="G33" s="50"/>
      <c r="H33" s="50"/>
      <c r="I33" s="49"/>
      <c r="J33" s="101" t="str">
        <f>IF(F33&lt;&gt;"",IF(ISNA(VLOOKUP(F33,P_Paramétrage!$B$1586:$D$1588,2,FALSE)),"",VLOOKUP(F33,P_Paramétrage!$B$1586:$D$1588,2,FALSE)),"")</f>
        <v/>
      </c>
      <c r="K33" s="101">
        <f t="shared" si="0"/>
        <v>0</v>
      </c>
      <c r="L33" s="50"/>
      <c r="M33" s="50"/>
    </row>
    <row r="34" spans="2:13" ht="19.899999999999999" customHeight="1" x14ac:dyDescent="0.35">
      <c r="B34" s="97">
        <v>27</v>
      </c>
      <c r="C34" s="50"/>
      <c r="D34" s="48"/>
      <c r="E34" s="48"/>
      <c r="F34" s="50"/>
      <c r="G34" s="50"/>
      <c r="H34" s="50"/>
      <c r="I34" s="49"/>
      <c r="J34" s="101" t="str">
        <f>IF(F34&lt;&gt;"",IF(ISNA(VLOOKUP(F34,P_Paramétrage!$B$1586:$D$1588,2,FALSE)),"",VLOOKUP(F34,P_Paramétrage!$B$1586:$D$1588,2,FALSE)),"")</f>
        <v/>
      </c>
      <c r="K34" s="101">
        <f t="shared" si="0"/>
        <v>0</v>
      </c>
      <c r="L34" s="50"/>
      <c r="M34" s="50"/>
    </row>
    <row r="35" spans="2:13" ht="19.899999999999999" customHeight="1" x14ac:dyDescent="0.35">
      <c r="B35" s="97">
        <v>28</v>
      </c>
      <c r="C35" s="50"/>
      <c r="D35" s="48"/>
      <c r="E35" s="48"/>
      <c r="F35" s="50"/>
      <c r="G35" s="50"/>
      <c r="H35" s="50"/>
      <c r="I35" s="49"/>
      <c r="J35" s="101" t="str">
        <f>IF(F35&lt;&gt;"",IF(ISNA(VLOOKUP(F35,P_Paramétrage!$B$1586:$D$1588,2,FALSE)),"",VLOOKUP(F35,P_Paramétrage!$B$1586:$D$1588,2,FALSE)),"")</f>
        <v/>
      </c>
      <c r="K35" s="101">
        <f t="shared" si="0"/>
        <v>0</v>
      </c>
      <c r="L35" s="50"/>
      <c r="M35" s="50"/>
    </row>
    <row r="36" spans="2:13" ht="19.899999999999999" customHeight="1" x14ac:dyDescent="0.35">
      <c r="B36" s="97">
        <v>29</v>
      </c>
      <c r="C36" s="50"/>
      <c r="D36" s="48"/>
      <c r="E36" s="48"/>
      <c r="F36" s="50"/>
      <c r="G36" s="50"/>
      <c r="H36" s="50"/>
      <c r="I36" s="49"/>
      <c r="J36" s="101" t="str">
        <f>IF(F36&lt;&gt;"",IF(ISNA(VLOOKUP(F36,P_Paramétrage!$B$1586:$D$1588,2,FALSE)),"",VLOOKUP(F36,P_Paramétrage!$B$1586:$D$1588,2,FALSE)),"")</f>
        <v/>
      </c>
      <c r="K36" s="101">
        <f t="shared" si="0"/>
        <v>0</v>
      </c>
      <c r="L36" s="50"/>
      <c r="M36" s="50"/>
    </row>
    <row r="37" spans="2:13" ht="19.899999999999999" customHeight="1" x14ac:dyDescent="0.35">
      <c r="B37" s="97">
        <v>30</v>
      </c>
      <c r="C37" s="50"/>
      <c r="D37" s="48"/>
      <c r="E37" s="48"/>
      <c r="F37" s="50"/>
      <c r="G37" s="50"/>
      <c r="H37" s="50"/>
      <c r="I37" s="49"/>
      <c r="J37" s="101" t="str">
        <f>IF(F37&lt;&gt;"",IF(ISNA(VLOOKUP(F37,P_Paramétrage!$B$1586:$D$1588,2,FALSE)),"",VLOOKUP(F37,P_Paramétrage!$B$1586:$D$1588,2,FALSE)),"")</f>
        <v/>
      </c>
      <c r="K37" s="101">
        <f t="shared" si="0"/>
        <v>0</v>
      </c>
      <c r="L37" s="50"/>
      <c r="M37" s="50"/>
    </row>
    <row r="38" spans="2:13" ht="19.899999999999999" customHeight="1" x14ac:dyDescent="0.35">
      <c r="B38" s="97">
        <v>31</v>
      </c>
      <c r="C38" s="50"/>
      <c r="D38" s="48"/>
      <c r="E38" s="48"/>
      <c r="F38" s="50"/>
      <c r="G38" s="50"/>
      <c r="H38" s="50"/>
      <c r="I38" s="49"/>
      <c r="J38" s="101" t="str">
        <f>IF(F38&lt;&gt;"",IF(ISNA(VLOOKUP(F38,P_Paramétrage!$B$1586:$D$1588,2,FALSE)),"",VLOOKUP(F38,P_Paramétrage!$B$1586:$D$1588,2,FALSE)),"")</f>
        <v/>
      </c>
      <c r="K38" s="101">
        <f t="shared" si="0"/>
        <v>0</v>
      </c>
      <c r="L38" s="50"/>
      <c r="M38" s="50"/>
    </row>
    <row r="39" spans="2:13" ht="19.899999999999999" customHeight="1" x14ac:dyDescent="0.35">
      <c r="B39" s="97">
        <v>32</v>
      </c>
      <c r="C39" s="50"/>
      <c r="D39" s="48"/>
      <c r="E39" s="48"/>
      <c r="F39" s="50"/>
      <c r="G39" s="50"/>
      <c r="H39" s="50"/>
      <c r="I39" s="49"/>
      <c r="J39" s="101" t="str">
        <f>IF(F39&lt;&gt;"",IF(ISNA(VLOOKUP(F39,P_Paramétrage!$B$1586:$D$1588,2,FALSE)),"",VLOOKUP(F39,P_Paramétrage!$B$1586:$D$1588,2,FALSE)),"")</f>
        <v/>
      </c>
      <c r="K39" s="101">
        <f t="shared" si="0"/>
        <v>0</v>
      </c>
      <c r="L39" s="50"/>
      <c r="M39" s="50"/>
    </row>
    <row r="40" spans="2:13" ht="19.899999999999999" customHeight="1" x14ac:dyDescent="0.35">
      <c r="B40" s="97">
        <v>33</v>
      </c>
      <c r="C40" s="50"/>
      <c r="D40" s="48"/>
      <c r="E40" s="48"/>
      <c r="F40" s="50"/>
      <c r="G40" s="50"/>
      <c r="H40" s="50"/>
      <c r="I40" s="49"/>
      <c r="J40" s="101" t="str">
        <f>IF(F40&lt;&gt;"",IF(ISNA(VLOOKUP(F40,P_Paramétrage!$B$1586:$D$1588,2,FALSE)),"",VLOOKUP(F40,P_Paramétrage!$B$1586:$D$1588,2,FALSE)),"")</f>
        <v/>
      </c>
      <c r="K40" s="101">
        <f t="shared" si="0"/>
        <v>0</v>
      </c>
      <c r="L40" s="50"/>
      <c r="M40" s="50"/>
    </row>
    <row r="41" spans="2:13" ht="19.899999999999999" customHeight="1" x14ac:dyDescent="0.35">
      <c r="B41" s="97">
        <v>34</v>
      </c>
      <c r="C41" s="50"/>
      <c r="D41" s="48"/>
      <c r="E41" s="48"/>
      <c r="F41" s="50"/>
      <c r="G41" s="50"/>
      <c r="H41" s="50"/>
      <c r="I41" s="49"/>
      <c r="J41" s="101" t="str">
        <f>IF(F41&lt;&gt;"",IF(ISNA(VLOOKUP(F41,P_Paramétrage!$B$1586:$D$1588,2,FALSE)),"",VLOOKUP(F41,P_Paramétrage!$B$1586:$D$1588,2,FALSE)),"")</f>
        <v/>
      </c>
      <c r="K41" s="101">
        <f t="shared" si="0"/>
        <v>0</v>
      </c>
      <c r="L41" s="50"/>
      <c r="M41" s="50"/>
    </row>
    <row r="42" spans="2:13" ht="19.899999999999999" customHeight="1" x14ac:dyDescent="0.35">
      <c r="B42" s="97">
        <v>35</v>
      </c>
      <c r="C42" s="50"/>
      <c r="D42" s="48"/>
      <c r="E42" s="48"/>
      <c r="F42" s="50"/>
      <c r="G42" s="50"/>
      <c r="H42" s="50"/>
      <c r="I42" s="49"/>
      <c r="J42" s="101" t="str">
        <f>IF(F42&lt;&gt;"",IF(ISNA(VLOOKUP(F42,P_Paramétrage!$B$1586:$D$1588,2,FALSE)),"",VLOOKUP(F42,P_Paramétrage!$B$1586:$D$1588,2,FALSE)),"")</f>
        <v/>
      </c>
      <c r="K42" s="101">
        <f t="shared" si="0"/>
        <v>0</v>
      </c>
      <c r="L42" s="50"/>
      <c r="M42" s="50"/>
    </row>
    <row r="43" spans="2:13" ht="19.899999999999999" customHeight="1" x14ac:dyDescent="0.35">
      <c r="B43" s="97">
        <v>36</v>
      </c>
      <c r="C43" s="50"/>
      <c r="D43" s="48"/>
      <c r="E43" s="48"/>
      <c r="F43" s="50"/>
      <c r="G43" s="50"/>
      <c r="H43" s="50"/>
      <c r="I43" s="49"/>
      <c r="J43" s="101" t="str">
        <f>IF(F43&lt;&gt;"",IF(ISNA(VLOOKUP(F43,P_Paramétrage!$B$1586:$D$1588,2,FALSE)),"",VLOOKUP(F43,P_Paramétrage!$B$1586:$D$1588,2,FALSE)),"")</f>
        <v/>
      </c>
      <c r="K43" s="101">
        <f t="shared" si="0"/>
        <v>0</v>
      </c>
      <c r="L43" s="50"/>
      <c r="M43" s="50"/>
    </row>
    <row r="44" spans="2:13" ht="19.899999999999999" customHeight="1" x14ac:dyDescent="0.35">
      <c r="B44" s="97">
        <v>37</v>
      </c>
      <c r="C44" s="50"/>
      <c r="D44" s="48"/>
      <c r="E44" s="48"/>
      <c r="F44" s="50"/>
      <c r="G44" s="50"/>
      <c r="H44" s="50"/>
      <c r="I44" s="49"/>
      <c r="J44" s="101" t="str">
        <f>IF(F44&lt;&gt;"",IF(ISNA(VLOOKUP(F44,P_Paramétrage!$B$1586:$D$1588,2,FALSE)),"",VLOOKUP(F44,P_Paramétrage!$B$1586:$D$1588,2,FALSE)),"")</f>
        <v/>
      </c>
      <c r="K44" s="101">
        <f t="shared" si="0"/>
        <v>0</v>
      </c>
      <c r="L44" s="50"/>
      <c r="M44" s="50"/>
    </row>
    <row r="45" spans="2:13" ht="19.899999999999999" customHeight="1" x14ac:dyDescent="0.35">
      <c r="B45" s="97">
        <v>38</v>
      </c>
      <c r="C45" s="50"/>
      <c r="D45" s="48"/>
      <c r="E45" s="48"/>
      <c r="F45" s="50"/>
      <c r="G45" s="50"/>
      <c r="H45" s="50"/>
      <c r="I45" s="49"/>
      <c r="J45" s="101" t="str">
        <f>IF(F45&lt;&gt;"",IF(ISNA(VLOOKUP(F45,P_Paramétrage!$B$1586:$D$1588,2,FALSE)),"",VLOOKUP(F45,P_Paramétrage!$B$1586:$D$1588,2,FALSE)),"")</f>
        <v/>
      </c>
      <c r="K45" s="101">
        <f t="shared" si="0"/>
        <v>0</v>
      </c>
      <c r="L45" s="50"/>
      <c r="M45" s="50"/>
    </row>
    <row r="46" spans="2:13" ht="19.899999999999999" customHeight="1" x14ac:dyDescent="0.35">
      <c r="B46" s="97">
        <v>39</v>
      </c>
      <c r="C46" s="50"/>
      <c r="D46" s="48"/>
      <c r="E46" s="48"/>
      <c r="F46" s="50"/>
      <c r="G46" s="50"/>
      <c r="H46" s="50"/>
      <c r="I46" s="49"/>
      <c r="J46" s="101" t="str">
        <f>IF(F46&lt;&gt;"",IF(ISNA(VLOOKUP(F46,P_Paramétrage!$B$1586:$D$1588,2,FALSE)),"",VLOOKUP(F46,P_Paramétrage!$B$1586:$D$1588,2,FALSE)),"")</f>
        <v/>
      </c>
      <c r="K46" s="101">
        <f t="shared" si="0"/>
        <v>0</v>
      </c>
      <c r="L46" s="50"/>
      <c r="M46" s="50"/>
    </row>
    <row r="47" spans="2:13" ht="19.899999999999999" customHeight="1" x14ac:dyDescent="0.35">
      <c r="B47" s="97">
        <v>40</v>
      </c>
      <c r="C47" s="50"/>
      <c r="D47" s="48"/>
      <c r="E47" s="48"/>
      <c r="F47" s="50"/>
      <c r="G47" s="50"/>
      <c r="H47" s="50"/>
      <c r="I47" s="49"/>
      <c r="J47" s="101" t="str">
        <f>IF(F47&lt;&gt;"",IF(ISNA(VLOOKUP(F47,P_Paramétrage!$B$1586:$D$1588,2,FALSE)),"",VLOOKUP(F47,P_Paramétrage!$B$1586:$D$1588,2,FALSE)),"")</f>
        <v/>
      </c>
      <c r="K47" s="101">
        <f t="shared" si="0"/>
        <v>0</v>
      </c>
      <c r="L47" s="50"/>
      <c r="M47" s="50"/>
    </row>
    <row r="48" spans="2:13" ht="19.899999999999999" customHeight="1" x14ac:dyDescent="0.35">
      <c r="B48" s="97">
        <v>41</v>
      </c>
      <c r="C48" s="50"/>
      <c r="D48" s="48"/>
      <c r="E48" s="48"/>
      <c r="F48" s="50"/>
      <c r="G48" s="50"/>
      <c r="H48" s="50"/>
      <c r="I48" s="49"/>
      <c r="J48" s="101" t="str">
        <f>IF(F48&lt;&gt;"",IF(ISNA(VLOOKUP(F48,P_Paramétrage!$B$1586:$D$1588,2,FALSE)),"",VLOOKUP(F48,P_Paramétrage!$B$1586:$D$1588,2,FALSE)),"")</f>
        <v/>
      </c>
      <c r="K48" s="101">
        <f t="shared" si="0"/>
        <v>0</v>
      </c>
      <c r="L48" s="50"/>
      <c r="M48" s="50"/>
    </row>
    <row r="49" spans="2:13" ht="19.899999999999999" customHeight="1" x14ac:dyDescent="0.35">
      <c r="B49" s="97">
        <v>42</v>
      </c>
      <c r="C49" s="50"/>
      <c r="D49" s="48"/>
      <c r="E49" s="48"/>
      <c r="F49" s="50"/>
      <c r="G49" s="50"/>
      <c r="H49" s="50"/>
      <c r="I49" s="49"/>
      <c r="J49" s="101" t="str">
        <f>IF(F49&lt;&gt;"",IF(ISNA(VLOOKUP(F49,P_Paramétrage!$B$1586:$D$1588,2,FALSE)),"",VLOOKUP(F49,P_Paramétrage!$B$1586:$D$1588,2,FALSE)),"")</f>
        <v/>
      </c>
      <c r="K49" s="101">
        <f t="shared" si="0"/>
        <v>0</v>
      </c>
      <c r="L49" s="50"/>
      <c r="M49" s="50"/>
    </row>
    <row r="50" spans="2:13" ht="19.899999999999999" customHeight="1" x14ac:dyDescent="0.35">
      <c r="B50" s="97">
        <v>43</v>
      </c>
      <c r="C50" s="50"/>
      <c r="D50" s="48"/>
      <c r="E50" s="48"/>
      <c r="F50" s="50"/>
      <c r="G50" s="50"/>
      <c r="H50" s="50"/>
      <c r="I50" s="49"/>
      <c r="J50" s="101" t="str">
        <f>IF(F50&lt;&gt;"",IF(ISNA(VLOOKUP(F50,P_Paramétrage!$B$1586:$D$1588,2,FALSE)),"",VLOOKUP(F50,P_Paramétrage!$B$1586:$D$1588,2,FALSE)),"")</f>
        <v/>
      </c>
      <c r="K50" s="101">
        <f t="shared" si="0"/>
        <v>0</v>
      </c>
      <c r="L50" s="50"/>
      <c r="M50" s="50"/>
    </row>
    <row r="51" spans="2:13" ht="19.899999999999999" customHeight="1" x14ac:dyDescent="0.35">
      <c r="B51" s="97">
        <v>44</v>
      </c>
      <c r="C51" s="50"/>
      <c r="D51" s="48"/>
      <c r="E51" s="48"/>
      <c r="F51" s="50"/>
      <c r="G51" s="50"/>
      <c r="H51" s="50"/>
      <c r="I51" s="49"/>
      <c r="J51" s="101" t="str">
        <f>IF(F51&lt;&gt;"",IF(ISNA(VLOOKUP(F51,P_Paramétrage!$B$1586:$D$1588,2,FALSE)),"",VLOOKUP(F51,P_Paramétrage!$B$1586:$D$1588,2,FALSE)),"")</f>
        <v/>
      </c>
      <c r="K51" s="101">
        <f t="shared" si="0"/>
        <v>0</v>
      </c>
      <c r="L51" s="50"/>
      <c r="M51" s="50"/>
    </row>
    <row r="52" spans="2:13" ht="19.899999999999999" customHeight="1" x14ac:dyDescent="0.35">
      <c r="B52" s="97">
        <v>45</v>
      </c>
      <c r="C52" s="50"/>
      <c r="D52" s="48"/>
      <c r="E52" s="48"/>
      <c r="F52" s="50"/>
      <c r="G52" s="50"/>
      <c r="H52" s="50"/>
      <c r="I52" s="49"/>
      <c r="J52" s="101" t="str">
        <f>IF(F52&lt;&gt;"",IF(ISNA(VLOOKUP(F52,P_Paramétrage!$B$1586:$D$1588,2,FALSE)),"",VLOOKUP(F52,P_Paramétrage!$B$1586:$D$1588,2,FALSE)),"")</f>
        <v/>
      </c>
      <c r="K52" s="101">
        <f t="shared" si="0"/>
        <v>0</v>
      </c>
      <c r="L52" s="50"/>
      <c r="M52" s="50"/>
    </row>
    <row r="53" spans="2:13" ht="19.899999999999999" customHeight="1" x14ac:dyDescent="0.35">
      <c r="B53" s="97">
        <v>46</v>
      </c>
      <c r="C53" s="50"/>
      <c r="D53" s="48"/>
      <c r="E53" s="48"/>
      <c r="F53" s="50"/>
      <c r="G53" s="50"/>
      <c r="H53" s="50"/>
      <c r="I53" s="49"/>
      <c r="J53" s="101" t="str">
        <f>IF(F53&lt;&gt;"",IF(ISNA(VLOOKUP(F53,P_Paramétrage!$B$1586:$D$1588,2,FALSE)),"",VLOOKUP(F53,P_Paramétrage!$B$1586:$D$1588,2,FALSE)),"")</f>
        <v/>
      </c>
      <c r="K53" s="101">
        <f t="shared" si="0"/>
        <v>0</v>
      </c>
      <c r="L53" s="50"/>
      <c r="M53" s="50"/>
    </row>
    <row r="54" spans="2:13" ht="19.899999999999999" customHeight="1" x14ac:dyDescent="0.35">
      <c r="B54" s="97">
        <v>47</v>
      </c>
      <c r="C54" s="50"/>
      <c r="D54" s="48"/>
      <c r="E54" s="48"/>
      <c r="F54" s="50"/>
      <c r="G54" s="50"/>
      <c r="H54" s="50"/>
      <c r="I54" s="49"/>
      <c r="J54" s="101" t="str">
        <f>IF(F54&lt;&gt;"",IF(ISNA(VLOOKUP(F54,P_Paramétrage!$B$1586:$D$1588,2,FALSE)),"",VLOOKUP(F54,P_Paramétrage!$B$1586:$D$1588,2,FALSE)),"")</f>
        <v/>
      </c>
      <c r="K54" s="101">
        <f t="shared" si="0"/>
        <v>0</v>
      </c>
      <c r="L54" s="50"/>
      <c r="M54" s="50"/>
    </row>
    <row r="55" spans="2:13" ht="19.899999999999999" customHeight="1" x14ac:dyDescent="0.35">
      <c r="B55" s="97">
        <v>48</v>
      </c>
      <c r="C55" s="50"/>
      <c r="D55" s="48"/>
      <c r="E55" s="48"/>
      <c r="F55" s="50"/>
      <c r="G55" s="50"/>
      <c r="H55" s="50"/>
      <c r="I55" s="49"/>
      <c r="J55" s="101" t="str">
        <f>IF(F55&lt;&gt;"",IF(ISNA(VLOOKUP(F55,P_Paramétrage!$B$1586:$D$1588,2,FALSE)),"",VLOOKUP(F55,P_Paramétrage!$B$1586:$D$1588,2,FALSE)),"")</f>
        <v/>
      </c>
      <c r="K55" s="101">
        <f t="shared" si="0"/>
        <v>0</v>
      </c>
      <c r="L55" s="50"/>
      <c r="M55" s="50"/>
    </row>
    <row r="56" spans="2:13" ht="19.899999999999999" customHeight="1" x14ac:dyDescent="0.35">
      <c r="B56" s="97">
        <v>49</v>
      </c>
      <c r="C56" s="50"/>
      <c r="D56" s="48"/>
      <c r="E56" s="48"/>
      <c r="F56" s="50"/>
      <c r="G56" s="50"/>
      <c r="H56" s="50"/>
      <c r="I56" s="49"/>
      <c r="J56" s="101" t="str">
        <f>IF(F56&lt;&gt;"",IF(ISNA(VLOOKUP(F56,P_Paramétrage!$B$1586:$D$1588,2,FALSE)),"",VLOOKUP(F56,P_Paramétrage!$B$1586:$D$1588,2,FALSE)),"")</f>
        <v/>
      </c>
      <c r="K56" s="101">
        <f t="shared" si="0"/>
        <v>0</v>
      </c>
      <c r="L56" s="50"/>
      <c r="M56" s="50"/>
    </row>
    <row r="57" spans="2:13" ht="19.899999999999999" customHeight="1" x14ac:dyDescent="0.35">
      <c r="B57" s="97">
        <v>50</v>
      </c>
      <c r="C57" s="50"/>
      <c r="D57" s="48"/>
      <c r="E57" s="48"/>
      <c r="F57" s="50"/>
      <c r="G57" s="50"/>
      <c r="H57" s="50"/>
      <c r="I57" s="49"/>
      <c r="J57" s="101" t="str">
        <f>IF(F57&lt;&gt;"",IF(ISNA(VLOOKUP(F57,P_Paramétrage!$B$1586:$D$1588,2,FALSE)),"",VLOOKUP(F57,P_Paramétrage!$B$1586:$D$1588,2,FALSE)),"")</f>
        <v/>
      </c>
      <c r="K57" s="101">
        <f t="shared" si="0"/>
        <v>0</v>
      </c>
      <c r="L57" s="50"/>
      <c r="M57" s="50"/>
    </row>
    <row r="58" spans="2:13" ht="19.899999999999999" customHeight="1" x14ac:dyDescent="0.35">
      <c r="B58" s="97">
        <v>51</v>
      </c>
      <c r="C58" s="50"/>
      <c r="D58" s="48"/>
      <c r="E58" s="48"/>
      <c r="F58" s="50"/>
      <c r="G58" s="50"/>
      <c r="H58" s="50"/>
      <c r="I58" s="49"/>
      <c r="J58" s="101" t="str">
        <f>IF(F58&lt;&gt;"",IF(ISNA(VLOOKUP(F58,P_Paramétrage!$B$1586:$D$1588,2,FALSE)),"",VLOOKUP(F58,P_Paramétrage!$B$1586:$D$1588,2,FALSE)),"")</f>
        <v/>
      </c>
      <c r="K58" s="101">
        <f t="shared" si="0"/>
        <v>0</v>
      </c>
      <c r="L58" s="50"/>
      <c r="M58" s="50"/>
    </row>
    <row r="59" spans="2:13" ht="19.899999999999999" customHeight="1" x14ac:dyDescent="0.35">
      <c r="B59" s="97">
        <v>52</v>
      </c>
      <c r="C59" s="50"/>
      <c r="D59" s="48"/>
      <c r="E59" s="48"/>
      <c r="F59" s="50"/>
      <c r="G59" s="50"/>
      <c r="H59" s="50"/>
      <c r="I59" s="49"/>
      <c r="J59" s="101" t="str">
        <f>IF(F59&lt;&gt;"",IF(ISNA(VLOOKUP(F59,P_Paramétrage!$B$1586:$D$1588,2,FALSE)),"",VLOOKUP(F59,P_Paramétrage!$B$1586:$D$1588,2,FALSE)),"")</f>
        <v/>
      </c>
      <c r="K59" s="101">
        <f t="shared" si="0"/>
        <v>0</v>
      </c>
      <c r="L59" s="50"/>
      <c r="M59" s="50"/>
    </row>
    <row r="60" spans="2:13" ht="19.899999999999999" customHeight="1" x14ac:dyDescent="0.35">
      <c r="B60" s="97">
        <v>53</v>
      </c>
      <c r="C60" s="50"/>
      <c r="D60" s="48"/>
      <c r="E60" s="48"/>
      <c r="F60" s="50"/>
      <c r="G60" s="50"/>
      <c r="H60" s="50"/>
      <c r="I60" s="49"/>
      <c r="J60" s="101" t="str">
        <f>IF(F60&lt;&gt;"",IF(ISNA(VLOOKUP(F60,P_Paramétrage!$B$1586:$D$1588,2,FALSE)),"",VLOOKUP(F60,P_Paramétrage!$B$1586:$D$1588,2,FALSE)),"")</f>
        <v/>
      </c>
      <c r="K60" s="101">
        <f t="shared" si="0"/>
        <v>0</v>
      </c>
      <c r="L60" s="50"/>
      <c r="M60" s="50"/>
    </row>
    <row r="61" spans="2:13" ht="19.899999999999999" customHeight="1" x14ac:dyDescent="0.35">
      <c r="B61" s="97">
        <v>54</v>
      </c>
      <c r="C61" s="50"/>
      <c r="D61" s="48"/>
      <c r="E61" s="48"/>
      <c r="F61" s="50"/>
      <c r="G61" s="50"/>
      <c r="H61" s="50"/>
      <c r="I61" s="49"/>
      <c r="J61" s="101" t="str">
        <f>IF(F61&lt;&gt;"",IF(ISNA(VLOOKUP(F61,P_Paramétrage!$B$1586:$D$1588,2,FALSE)),"",VLOOKUP(F61,P_Paramétrage!$B$1586:$D$1588,2,FALSE)),"")</f>
        <v/>
      </c>
      <c r="K61" s="101">
        <f t="shared" si="0"/>
        <v>0</v>
      </c>
      <c r="L61" s="50"/>
      <c r="M61" s="50"/>
    </row>
    <row r="62" spans="2:13" ht="19.899999999999999" customHeight="1" x14ac:dyDescent="0.35">
      <c r="B62" s="97">
        <v>55</v>
      </c>
      <c r="C62" s="50"/>
      <c r="D62" s="48"/>
      <c r="E62" s="48"/>
      <c r="F62" s="50"/>
      <c r="G62" s="50"/>
      <c r="H62" s="50"/>
      <c r="I62" s="49"/>
      <c r="J62" s="101" t="str">
        <f>IF(F62&lt;&gt;"",IF(ISNA(VLOOKUP(F62,P_Paramétrage!$B$1586:$D$1588,2,FALSE)),"",VLOOKUP(F62,P_Paramétrage!$B$1586:$D$1588,2,FALSE)),"")</f>
        <v/>
      </c>
      <c r="K62" s="101">
        <f t="shared" si="0"/>
        <v>0</v>
      </c>
      <c r="L62" s="50"/>
      <c r="M62" s="50"/>
    </row>
    <row r="63" spans="2:13" ht="19.899999999999999" customHeight="1" x14ac:dyDescent="0.35">
      <c r="B63" s="97">
        <v>56</v>
      </c>
      <c r="C63" s="50"/>
      <c r="D63" s="48"/>
      <c r="E63" s="48"/>
      <c r="F63" s="50"/>
      <c r="G63" s="50"/>
      <c r="H63" s="50"/>
      <c r="I63" s="49"/>
      <c r="J63" s="101" t="str">
        <f>IF(F63&lt;&gt;"",IF(ISNA(VLOOKUP(F63,P_Paramétrage!$B$1586:$D$1588,2,FALSE)),"",VLOOKUP(F63,P_Paramétrage!$B$1586:$D$1588,2,FALSE)),"")</f>
        <v/>
      </c>
      <c r="K63" s="101">
        <f t="shared" si="0"/>
        <v>0</v>
      </c>
      <c r="L63" s="50"/>
      <c r="M63" s="50"/>
    </row>
    <row r="64" spans="2:13" ht="19.899999999999999" customHeight="1" x14ac:dyDescent="0.35">
      <c r="B64" s="97">
        <v>57</v>
      </c>
      <c r="C64" s="50"/>
      <c r="D64" s="48"/>
      <c r="E64" s="48"/>
      <c r="F64" s="50"/>
      <c r="G64" s="50"/>
      <c r="H64" s="50"/>
      <c r="I64" s="49"/>
      <c r="J64" s="101" t="str">
        <f>IF(F64&lt;&gt;"",IF(ISNA(VLOOKUP(F64,P_Paramétrage!$B$1586:$D$1588,2,FALSE)),"",VLOOKUP(F64,P_Paramétrage!$B$1586:$D$1588,2,FALSE)),"")</f>
        <v/>
      </c>
      <c r="K64" s="101">
        <f t="shared" si="0"/>
        <v>0</v>
      </c>
      <c r="L64" s="50"/>
      <c r="M64" s="50"/>
    </row>
    <row r="65" spans="2:13" ht="19.899999999999999" customHeight="1" x14ac:dyDescent="0.35">
      <c r="B65" s="97">
        <v>58</v>
      </c>
      <c r="C65" s="50"/>
      <c r="D65" s="48"/>
      <c r="E65" s="48"/>
      <c r="F65" s="50"/>
      <c r="G65" s="50"/>
      <c r="H65" s="50"/>
      <c r="I65" s="49"/>
      <c r="J65" s="101" t="str">
        <f>IF(F65&lt;&gt;"",IF(ISNA(VLOOKUP(F65,P_Paramétrage!$B$1586:$D$1588,2,FALSE)),"",VLOOKUP(F65,P_Paramétrage!$B$1586:$D$1588,2,FALSE)),"")</f>
        <v/>
      </c>
      <c r="K65" s="101">
        <f t="shared" si="0"/>
        <v>0</v>
      </c>
      <c r="L65" s="50"/>
      <c r="M65" s="50"/>
    </row>
    <row r="66" spans="2:13" ht="19.899999999999999" customHeight="1" x14ac:dyDescent="0.35">
      <c r="B66" s="97">
        <v>59</v>
      </c>
      <c r="C66" s="50"/>
      <c r="D66" s="48"/>
      <c r="E66" s="48"/>
      <c r="F66" s="50"/>
      <c r="G66" s="50"/>
      <c r="H66" s="50"/>
      <c r="I66" s="49"/>
      <c r="J66" s="101" t="str">
        <f>IF(F66&lt;&gt;"",IF(ISNA(VLOOKUP(F66,P_Paramétrage!$B$1586:$D$1588,2,FALSE)),"",VLOOKUP(F66,P_Paramétrage!$B$1586:$D$1588,2,FALSE)),"")</f>
        <v/>
      </c>
      <c r="K66" s="101">
        <f t="shared" si="0"/>
        <v>0</v>
      </c>
      <c r="L66" s="50"/>
      <c r="M66" s="50"/>
    </row>
    <row r="67" spans="2:13" ht="19.899999999999999" customHeight="1" x14ac:dyDescent="0.35">
      <c r="B67" s="97">
        <v>60</v>
      </c>
      <c r="C67" s="50"/>
      <c r="D67" s="48"/>
      <c r="E67" s="48"/>
      <c r="F67" s="50"/>
      <c r="G67" s="50"/>
      <c r="H67" s="50"/>
      <c r="I67" s="49"/>
      <c r="J67" s="101" t="str">
        <f>IF(F67&lt;&gt;"",IF(ISNA(VLOOKUP(F67,P_Paramétrage!$B$1586:$D$1588,2,FALSE)),"",VLOOKUP(F67,P_Paramétrage!$B$1586:$D$1588,2,FALSE)),"")</f>
        <v/>
      </c>
      <c r="K67" s="101">
        <f t="shared" si="0"/>
        <v>0</v>
      </c>
      <c r="L67" s="50"/>
      <c r="M67" s="50"/>
    </row>
    <row r="68" spans="2:13" ht="19.899999999999999" customHeight="1" x14ac:dyDescent="0.35">
      <c r="B68" s="97">
        <v>61</v>
      </c>
      <c r="C68" s="50"/>
      <c r="D68" s="48"/>
      <c r="E68" s="48"/>
      <c r="F68" s="50"/>
      <c r="G68" s="50"/>
      <c r="H68" s="50"/>
      <c r="I68" s="49"/>
      <c r="J68" s="101" t="str">
        <f>IF(F68&lt;&gt;"",IF(ISNA(VLOOKUP(F68,P_Paramétrage!$B$1586:$D$1588,2,FALSE)),"",VLOOKUP(F68,P_Paramétrage!$B$1586:$D$1588,2,FALSE)),"")</f>
        <v/>
      </c>
      <c r="K68" s="101">
        <f t="shared" si="0"/>
        <v>0</v>
      </c>
      <c r="L68" s="50"/>
      <c r="M68" s="50"/>
    </row>
    <row r="69" spans="2:13" ht="19.899999999999999" customHeight="1" x14ac:dyDescent="0.35">
      <c r="B69" s="97">
        <v>62</v>
      </c>
      <c r="C69" s="50"/>
      <c r="D69" s="48"/>
      <c r="E69" s="48"/>
      <c r="F69" s="50"/>
      <c r="G69" s="50"/>
      <c r="H69" s="50"/>
      <c r="I69" s="49"/>
      <c r="J69" s="101" t="str">
        <f>IF(F69&lt;&gt;"",IF(ISNA(VLOOKUP(F69,P_Paramétrage!$B$1586:$D$1588,2,FALSE)),"",VLOOKUP(F69,P_Paramétrage!$B$1586:$D$1588,2,FALSE)),"")</f>
        <v/>
      </c>
      <c r="K69" s="101">
        <f t="shared" si="0"/>
        <v>0</v>
      </c>
      <c r="L69" s="50"/>
      <c r="M69" s="50"/>
    </row>
    <row r="70" spans="2:13" ht="19.899999999999999" customHeight="1" x14ac:dyDescent="0.35">
      <c r="B70" s="97">
        <v>63</v>
      </c>
      <c r="C70" s="50"/>
      <c r="D70" s="48"/>
      <c r="E70" s="48"/>
      <c r="F70" s="50"/>
      <c r="G70" s="50"/>
      <c r="H70" s="50"/>
      <c r="I70" s="49"/>
      <c r="J70" s="101" t="str">
        <f>IF(F70&lt;&gt;"",IF(ISNA(VLOOKUP(F70,P_Paramétrage!$B$1586:$D$1588,2,FALSE)),"",VLOOKUP(F70,P_Paramétrage!$B$1586:$D$1588,2,FALSE)),"")</f>
        <v/>
      </c>
      <c r="K70" s="101">
        <f t="shared" si="0"/>
        <v>0</v>
      </c>
      <c r="L70" s="50"/>
      <c r="M70" s="50"/>
    </row>
    <row r="71" spans="2:13" ht="19.899999999999999" customHeight="1" x14ac:dyDescent="0.35">
      <c r="B71" s="97">
        <v>64</v>
      </c>
      <c r="C71" s="50"/>
      <c r="D71" s="48"/>
      <c r="E71" s="48"/>
      <c r="F71" s="50"/>
      <c r="G71" s="50"/>
      <c r="H71" s="50"/>
      <c r="I71" s="49"/>
      <c r="J71" s="101" t="str">
        <f>IF(F71&lt;&gt;"",IF(ISNA(VLOOKUP(F71,P_Paramétrage!$B$1586:$D$1588,2,FALSE)),"",VLOOKUP(F71,P_Paramétrage!$B$1586:$D$1588,2,FALSE)),"")</f>
        <v/>
      </c>
      <c r="K71" s="101">
        <f t="shared" si="0"/>
        <v>0</v>
      </c>
      <c r="L71" s="50"/>
      <c r="M71" s="50"/>
    </row>
    <row r="72" spans="2:13" ht="19.899999999999999" customHeight="1" x14ac:dyDescent="0.35">
      <c r="B72" s="97">
        <v>65</v>
      </c>
      <c r="C72" s="50"/>
      <c r="D72" s="48"/>
      <c r="E72" s="48"/>
      <c r="F72" s="50"/>
      <c r="G72" s="50"/>
      <c r="H72" s="50"/>
      <c r="I72" s="49"/>
      <c r="J72" s="101" t="str">
        <f>IF(F72&lt;&gt;"",IF(ISNA(VLOOKUP(F72,P_Paramétrage!$B$1586:$D$1588,2,FALSE)),"",VLOOKUP(F72,P_Paramétrage!$B$1586:$D$1588,2,FALSE)),"")</f>
        <v/>
      </c>
      <c r="K72" s="101">
        <f t="shared" si="0"/>
        <v>0</v>
      </c>
      <c r="L72" s="50"/>
      <c r="M72" s="50"/>
    </row>
    <row r="73" spans="2:13" ht="19.899999999999999" customHeight="1" x14ac:dyDescent="0.35">
      <c r="B73" s="97">
        <v>66</v>
      </c>
      <c r="C73" s="50"/>
      <c r="D73" s="48"/>
      <c r="E73" s="48"/>
      <c r="F73" s="50"/>
      <c r="G73" s="50"/>
      <c r="H73" s="50"/>
      <c r="I73" s="49"/>
      <c r="J73" s="101" t="str">
        <f>IF(F73&lt;&gt;"",IF(ISNA(VLOOKUP(F73,P_Paramétrage!$B$1586:$D$1588,2,FALSE)),"",VLOOKUP(F73,P_Paramétrage!$B$1586:$D$1588,2,FALSE)),"")</f>
        <v/>
      </c>
      <c r="K73" s="101">
        <f t="shared" ref="K73:K136" si="1">IF(AND(I73&lt;&gt;0,J73&lt;&gt;""),ROUND(I73*J73,2),0)</f>
        <v>0</v>
      </c>
      <c r="L73" s="50"/>
      <c r="M73" s="50"/>
    </row>
    <row r="74" spans="2:13" ht="19.899999999999999" customHeight="1" x14ac:dyDescent="0.35">
      <c r="B74" s="97">
        <v>67</v>
      </c>
      <c r="C74" s="50"/>
      <c r="D74" s="48"/>
      <c r="E74" s="48"/>
      <c r="F74" s="50"/>
      <c r="G74" s="50"/>
      <c r="H74" s="50"/>
      <c r="I74" s="49"/>
      <c r="J74" s="101" t="str">
        <f>IF(F74&lt;&gt;"",IF(ISNA(VLOOKUP(F74,P_Paramétrage!$B$1586:$D$1588,2,FALSE)),"",VLOOKUP(F74,P_Paramétrage!$B$1586:$D$1588,2,FALSE)),"")</f>
        <v/>
      </c>
      <c r="K74" s="101">
        <f t="shared" si="1"/>
        <v>0</v>
      </c>
      <c r="L74" s="50"/>
      <c r="M74" s="50"/>
    </row>
    <row r="75" spans="2:13" ht="19.899999999999999" customHeight="1" x14ac:dyDescent="0.35">
      <c r="B75" s="97">
        <v>68</v>
      </c>
      <c r="C75" s="50"/>
      <c r="D75" s="48"/>
      <c r="E75" s="48"/>
      <c r="F75" s="50"/>
      <c r="G75" s="50"/>
      <c r="H75" s="50"/>
      <c r="I75" s="49"/>
      <c r="J75" s="101" t="str">
        <f>IF(F75&lt;&gt;"",IF(ISNA(VLOOKUP(F75,P_Paramétrage!$B$1586:$D$1588,2,FALSE)),"",VLOOKUP(F75,P_Paramétrage!$B$1586:$D$1588,2,FALSE)),"")</f>
        <v/>
      </c>
      <c r="K75" s="101">
        <f t="shared" si="1"/>
        <v>0</v>
      </c>
      <c r="L75" s="50"/>
      <c r="M75" s="50"/>
    </row>
    <row r="76" spans="2:13" ht="19.899999999999999" customHeight="1" x14ac:dyDescent="0.35">
      <c r="B76" s="97">
        <v>69</v>
      </c>
      <c r="C76" s="50"/>
      <c r="D76" s="48"/>
      <c r="E76" s="48"/>
      <c r="F76" s="50"/>
      <c r="G76" s="50"/>
      <c r="H76" s="50"/>
      <c r="I76" s="49"/>
      <c r="J76" s="101" t="str">
        <f>IF(F76&lt;&gt;"",IF(ISNA(VLOOKUP(F76,P_Paramétrage!$B$1586:$D$1588,2,FALSE)),"",VLOOKUP(F76,P_Paramétrage!$B$1586:$D$1588,2,FALSE)),"")</f>
        <v/>
      </c>
      <c r="K76" s="101">
        <f t="shared" si="1"/>
        <v>0</v>
      </c>
      <c r="L76" s="50"/>
      <c r="M76" s="50"/>
    </row>
    <row r="77" spans="2:13" ht="19.899999999999999" customHeight="1" x14ac:dyDescent="0.35">
      <c r="B77" s="97">
        <v>70</v>
      </c>
      <c r="C77" s="50"/>
      <c r="D77" s="48"/>
      <c r="E77" s="48"/>
      <c r="F77" s="50"/>
      <c r="G77" s="50"/>
      <c r="H77" s="50"/>
      <c r="I77" s="49"/>
      <c r="J77" s="101" t="str">
        <f>IF(F77&lt;&gt;"",IF(ISNA(VLOOKUP(F77,P_Paramétrage!$B$1586:$D$1588,2,FALSE)),"",VLOOKUP(F77,P_Paramétrage!$B$1586:$D$1588,2,FALSE)),"")</f>
        <v/>
      </c>
      <c r="K77" s="101">
        <f t="shared" si="1"/>
        <v>0</v>
      </c>
      <c r="L77" s="50"/>
      <c r="M77" s="50"/>
    </row>
    <row r="78" spans="2:13" ht="19.899999999999999" customHeight="1" x14ac:dyDescent="0.35">
      <c r="B78" s="97">
        <v>71</v>
      </c>
      <c r="C78" s="50"/>
      <c r="D78" s="48"/>
      <c r="E78" s="48"/>
      <c r="F78" s="50"/>
      <c r="G78" s="50"/>
      <c r="H78" s="50"/>
      <c r="I78" s="49"/>
      <c r="J78" s="101" t="str">
        <f>IF(F78&lt;&gt;"",IF(ISNA(VLOOKUP(F78,P_Paramétrage!$B$1586:$D$1588,2,FALSE)),"",VLOOKUP(F78,P_Paramétrage!$B$1586:$D$1588,2,FALSE)),"")</f>
        <v/>
      </c>
      <c r="K78" s="101">
        <f t="shared" si="1"/>
        <v>0</v>
      </c>
      <c r="L78" s="50"/>
      <c r="M78" s="50"/>
    </row>
    <row r="79" spans="2:13" ht="19.899999999999999" customHeight="1" x14ac:dyDescent="0.35">
      <c r="B79" s="97">
        <v>72</v>
      </c>
      <c r="C79" s="50"/>
      <c r="D79" s="48"/>
      <c r="E79" s="48"/>
      <c r="F79" s="50"/>
      <c r="G79" s="50"/>
      <c r="H79" s="50"/>
      <c r="I79" s="49"/>
      <c r="J79" s="101" t="str">
        <f>IF(F79&lt;&gt;"",IF(ISNA(VLOOKUP(F79,P_Paramétrage!$B$1586:$D$1588,2,FALSE)),"",VLOOKUP(F79,P_Paramétrage!$B$1586:$D$1588,2,FALSE)),"")</f>
        <v/>
      </c>
      <c r="K79" s="101">
        <f t="shared" si="1"/>
        <v>0</v>
      </c>
      <c r="L79" s="50"/>
      <c r="M79" s="50"/>
    </row>
    <row r="80" spans="2:13" ht="19.899999999999999" customHeight="1" x14ac:dyDescent="0.35">
      <c r="B80" s="97">
        <v>73</v>
      </c>
      <c r="C80" s="50"/>
      <c r="D80" s="48"/>
      <c r="E80" s="48"/>
      <c r="F80" s="50"/>
      <c r="G80" s="50"/>
      <c r="H80" s="50"/>
      <c r="I80" s="49"/>
      <c r="J80" s="101" t="str">
        <f>IF(F80&lt;&gt;"",IF(ISNA(VLOOKUP(F80,P_Paramétrage!$B$1586:$D$1588,2,FALSE)),"",VLOOKUP(F80,P_Paramétrage!$B$1586:$D$1588,2,FALSE)),"")</f>
        <v/>
      </c>
      <c r="K80" s="101">
        <f t="shared" si="1"/>
        <v>0</v>
      </c>
      <c r="L80" s="50"/>
      <c r="M80" s="50"/>
    </row>
    <row r="81" spans="2:13" ht="19.899999999999999" customHeight="1" x14ac:dyDescent="0.35">
      <c r="B81" s="97">
        <v>74</v>
      </c>
      <c r="C81" s="50"/>
      <c r="D81" s="48"/>
      <c r="E81" s="48"/>
      <c r="F81" s="50"/>
      <c r="G81" s="50"/>
      <c r="H81" s="50"/>
      <c r="I81" s="49"/>
      <c r="J81" s="101" t="str">
        <f>IF(F81&lt;&gt;"",IF(ISNA(VLOOKUP(F81,P_Paramétrage!$B$1586:$D$1588,2,FALSE)),"",VLOOKUP(F81,P_Paramétrage!$B$1586:$D$1588,2,FALSE)),"")</f>
        <v/>
      </c>
      <c r="K81" s="101">
        <f t="shared" si="1"/>
        <v>0</v>
      </c>
      <c r="L81" s="50"/>
      <c r="M81" s="50"/>
    </row>
    <row r="82" spans="2:13" ht="19.899999999999999" customHeight="1" x14ac:dyDescent="0.35">
      <c r="B82" s="97">
        <v>75</v>
      </c>
      <c r="C82" s="50"/>
      <c r="D82" s="48"/>
      <c r="E82" s="48"/>
      <c r="F82" s="50"/>
      <c r="G82" s="50"/>
      <c r="H82" s="50"/>
      <c r="I82" s="49"/>
      <c r="J82" s="101" t="str">
        <f>IF(F82&lt;&gt;"",IF(ISNA(VLOOKUP(F82,P_Paramétrage!$B$1586:$D$1588,2,FALSE)),"",VLOOKUP(F82,P_Paramétrage!$B$1586:$D$1588,2,FALSE)),"")</f>
        <v/>
      </c>
      <c r="K82" s="101">
        <f t="shared" si="1"/>
        <v>0</v>
      </c>
      <c r="L82" s="50"/>
      <c r="M82" s="50"/>
    </row>
    <row r="83" spans="2:13" ht="19.899999999999999" hidden="1" customHeight="1" x14ac:dyDescent="0.35">
      <c r="B83" s="97">
        <v>76</v>
      </c>
      <c r="C83" s="50"/>
      <c r="D83" s="48"/>
      <c r="E83" s="48"/>
      <c r="F83" s="50"/>
      <c r="G83" s="50"/>
      <c r="H83" s="50"/>
      <c r="I83" s="49"/>
      <c r="J83" s="101" t="str">
        <f>IF(F83&lt;&gt;"",IF(ISNA(VLOOKUP(F83,P_Paramétrage!$B$1586:$D$1588,2,FALSE)),"",VLOOKUP(F83,P_Paramétrage!$B$1586:$D$1588,2,FALSE)),"")</f>
        <v/>
      </c>
      <c r="K83" s="101">
        <f t="shared" si="1"/>
        <v>0</v>
      </c>
      <c r="L83" s="50"/>
      <c r="M83" s="50"/>
    </row>
    <row r="84" spans="2:13" ht="19.899999999999999" hidden="1" customHeight="1" x14ac:dyDescent="0.35">
      <c r="B84" s="97">
        <v>77</v>
      </c>
      <c r="C84" s="50"/>
      <c r="D84" s="48"/>
      <c r="E84" s="48"/>
      <c r="F84" s="50"/>
      <c r="G84" s="50"/>
      <c r="H84" s="50"/>
      <c r="I84" s="49"/>
      <c r="J84" s="101" t="str">
        <f>IF(F84&lt;&gt;"",IF(ISNA(VLOOKUP(F84,P_Paramétrage!$B$1586:$D$1588,2,FALSE)),"",VLOOKUP(F84,P_Paramétrage!$B$1586:$D$1588,2,FALSE)),"")</f>
        <v/>
      </c>
      <c r="K84" s="101">
        <f t="shared" si="1"/>
        <v>0</v>
      </c>
      <c r="L84" s="50"/>
      <c r="M84" s="50"/>
    </row>
    <row r="85" spans="2:13" ht="19.899999999999999" hidden="1" customHeight="1" x14ac:dyDescent="0.35">
      <c r="B85" s="97">
        <v>78</v>
      </c>
      <c r="C85" s="50"/>
      <c r="D85" s="48"/>
      <c r="E85" s="48"/>
      <c r="F85" s="50"/>
      <c r="G85" s="50"/>
      <c r="H85" s="50"/>
      <c r="I85" s="49"/>
      <c r="J85" s="101" t="str">
        <f>IF(F85&lt;&gt;"",IF(ISNA(VLOOKUP(F85,P_Paramétrage!$B$1586:$D$1588,2,FALSE)),"",VLOOKUP(F85,P_Paramétrage!$B$1586:$D$1588,2,FALSE)),"")</f>
        <v/>
      </c>
      <c r="K85" s="101">
        <f t="shared" si="1"/>
        <v>0</v>
      </c>
      <c r="L85" s="50"/>
      <c r="M85" s="50"/>
    </row>
    <row r="86" spans="2:13" ht="19.899999999999999" hidden="1" customHeight="1" x14ac:dyDescent="0.35">
      <c r="B86" s="97">
        <v>79</v>
      </c>
      <c r="C86" s="50"/>
      <c r="D86" s="48"/>
      <c r="E86" s="48"/>
      <c r="F86" s="50"/>
      <c r="G86" s="50"/>
      <c r="H86" s="50"/>
      <c r="I86" s="49"/>
      <c r="J86" s="101" t="str">
        <f>IF(F86&lt;&gt;"",IF(ISNA(VLOOKUP(F86,P_Paramétrage!$B$1586:$D$1588,2,FALSE)),"",VLOOKUP(F86,P_Paramétrage!$B$1586:$D$1588,2,FALSE)),"")</f>
        <v/>
      </c>
      <c r="K86" s="101">
        <f t="shared" si="1"/>
        <v>0</v>
      </c>
      <c r="L86" s="50"/>
      <c r="M86" s="50"/>
    </row>
    <row r="87" spans="2:13" ht="19.899999999999999" hidden="1" customHeight="1" x14ac:dyDescent="0.35">
      <c r="B87" s="97">
        <v>80</v>
      </c>
      <c r="C87" s="50"/>
      <c r="D87" s="48"/>
      <c r="E87" s="48"/>
      <c r="F87" s="50"/>
      <c r="G87" s="50"/>
      <c r="H87" s="50"/>
      <c r="I87" s="49"/>
      <c r="J87" s="101" t="str">
        <f>IF(F87&lt;&gt;"",IF(ISNA(VLOOKUP(F87,P_Paramétrage!$B$1586:$D$1588,2,FALSE)),"",VLOOKUP(F87,P_Paramétrage!$B$1586:$D$1588,2,FALSE)),"")</f>
        <v/>
      </c>
      <c r="K87" s="101">
        <f t="shared" si="1"/>
        <v>0</v>
      </c>
      <c r="L87" s="50"/>
      <c r="M87" s="50"/>
    </row>
    <row r="88" spans="2:13" ht="19.899999999999999" hidden="1" customHeight="1" x14ac:dyDescent="0.35">
      <c r="B88" s="97">
        <v>81</v>
      </c>
      <c r="C88" s="50"/>
      <c r="D88" s="48"/>
      <c r="E88" s="48"/>
      <c r="F88" s="50"/>
      <c r="G88" s="50"/>
      <c r="H88" s="50"/>
      <c r="I88" s="49"/>
      <c r="J88" s="101" t="str">
        <f>IF(F88&lt;&gt;"",IF(ISNA(VLOOKUP(F88,P_Paramétrage!$B$1586:$D$1588,2,FALSE)),"",VLOOKUP(F88,P_Paramétrage!$B$1586:$D$1588,2,FALSE)),"")</f>
        <v/>
      </c>
      <c r="K88" s="101">
        <f t="shared" si="1"/>
        <v>0</v>
      </c>
      <c r="L88" s="50"/>
      <c r="M88" s="50"/>
    </row>
    <row r="89" spans="2:13" ht="19.899999999999999" hidden="1" customHeight="1" x14ac:dyDescent="0.35">
      <c r="B89" s="97">
        <v>82</v>
      </c>
      <c r="C89" s="50"/>
      <c r="D89" s="48"/>
      <c r="E89" s="48"/>
      <c r="F89" s="50"/>
      <c r="G89" s="50"/>
      <c r="H89" s="50"/>
      <c r="I89" s="49"/>
      <c r="J89" s="101" t="str">
        <f>IF(F89&lt;&gt;"",IF(ISNA(VLOOKUP(F89,P_Paramétrage!$B$1586:$D$1588,2,FALSE)),"",VLOOKUP(F89,P_Paramétrage!$B$1586:$D$1588,2,FALSE)),"")</f>
        <v/>
      </c>
      <c r="K89" s="101">
        <f t="shared" si="1"/>
        <v>0</v>
      </c>
      <c r="L89" s="50"/>
      <c r="M89" s="50"/>
    </row>
    <row r="90" spans="2:13" ht="19.899999999999999" hidden="1" customHeight="1" x14ac:dyDescent="0.35">
      <c r="B90" s="97">
        <v>83</v>
      </c>
      <c r="C90" s="50"/>
      <c r="D90" s="48"/>
      <c r="E90" s="48"/>
      <c r="F90" s="50"/>
      <c r="G90" s="50"/>
      <c r="H90" s="50"/>
      <c r="I90" s="49"/>
      <c r="J90" s="101" t="str">
        <f>IF(F90&lt;&gt;"",IF(ISNA(VLOOKUP(F90,P_Paramétrage!$B$1586:$D$1588,2,FALSE)),"",VLOOKUP(F90,P_Paramétrage!$B$1586:$D$1588,2,FALSE)),"")</f>
        <v/>
      </c>
      <c r="K90" s="101">
        <f t="shared" si="1"/>
        <v>0</v>
      </c>
      <c r="L90" s="50"/>
      <c r="M90" s="50"/>
    </row>
    <row r="91" spans="2:13" ht="19.899999999999999" hidden="1" customHeight="1" x14ac:dyDescent="0.35">
      <c r="B91" s="97">
        <v>84</v>
      </c>
      <c r="C91" s="50"/>
      <c r="D91" s="48"/>
      <c r="E91" s="48"/>
      <c r="F91" s="50"/>
      <c r="G91" s="50"/>
      <c r="H91" s="50"/>
      <c r="I91" s="49"/>
      <c r="J91" s="101" t="str">
        <f>IF(F91&lt;&gt;"",IF(ISNA(VLOOKUP(F91,P_Paramétrage!$B$1586:$D$1588,2,FALSE)),"",VLOOKUP(F91,P_Paramétrage!$B$1586:$D$1588,2,FALSE)),"")</f>
        <v/>
      </c>
      <c r="K91" s="101">
        <f t="shared" si="1"/>
        <v>0</v>
      </c>
      <c r="L91" s="50"/>
      <c r="M91" s="50"/>
    </row>
    <row r="92" spans="2:13" ht="19.899999999999999" hidden="1" customHeight="1" x14ac:dyDescent="0.35">
      <c r="B92" s="97">
        <v>85</v>
      </c>
      <c r="C92" s="50"/>
      <c r="D92" s="48"/>
      <c r="E92" s="48"/>
      <c r="F92" s="50"/>
      <c r="G92" s="50"/>
      <c r="H92" s="50"/>
      <c r="I92" s="49"/>
      <c r="J92" s="101" t="str">
        <f>IF(F92&lt;&gt;"",IF(ISNA(VLOOKUP(F92,P_Paramétrage!$B$1586:$D$1588,2,FALSE)),"",VLOOKUP(F92,P_Paramétrage!$B$1586:$D$1588,2,FALSE)),"")</f>
        <v/>
      </c>
      <c r="K92" s="101">
        <f t="shared" si="1"/>
        <v>0</v>
      </c>
      <c r="L92" s="50"/>
      <c r="M92" s="50"/>
    </row>
    <row r="93" spans="2:13" ht="19.899999999999999" hidden="1" customHeight="1" x14ac:dyDescent="0.35">
      <c r="B93" s="97">
        <v>86</v>
      </c>
      <c r="C93" s="50"/>
      <c r="D93" s="48"/>
      <c r="E93" s="48"/>
      <c r="F93" s="50"/>
      <c r="G93" s="50"/>
      <c r="H93" s="50"/>
      <c r="I93" s="49"/>
      <c r="J93" s="101" t="str">
        <f>IF(F93&lt;&gt;"",IF(ISNA(VLOOKUP(F93,P_Paramétrage!$B$1586:$D$1588,2,FALSE)),"",VLOOKUP(F93,P_Paramétrage!$B$1586:$D$1588,2,FALSE)),"")</f>
        <v/>
      </c>
      <c r="K93" s="101">
        <f t="shared" si="1"/>
        <v>0</v>
      </c>
      <c r="L93" s="50"/>
      <c r="M93" s="50"/>
    </row>
    <row r="94" spans="2:13" ht="19.899999999999999" hidden="1" customHeight="1" x14ac:dyDescent="0.35">
      <c r="B94" s="97">
        <v>87</v>
      </c>
      <c r="C94" s="50"/>
      <c r="D94" s="48"/>
      <c r="E94" s="48"/>
      <c r="F94" s="50"/>
      <c r="G94" s="50"/>
      <c r="H94" s="50"/>
      <c r="I94" s="49"/>
      <c r="J94" s="101" t="str">
        <f>IF(F94&lt;&gt;"",IF(ISNA(VLOOKUP(F94,P_Paramétrage!$B$1586:$D$1588,2,FALSE)),"",VLOOKUP(F94,P_Paramétrage!$B$1586:$D$1588,2,FALSE)),"")</f>
        <v/>
      </c>
      <c r="K94" s="101">
        <f t="shared" si="1"/>
        <v>0</v>
      </c>
      <c r="L94" s="50"/>
      <c r="M94" s="50"/>
    </row>
    <row r="95" spans="2:13" ht="19.899999999999999" hidden="1" customHeight="1" x14ac:dyDescent="0.35">
      <c r="B95" s="97">
        <v>88</v>
      </c>
      <c r="C95" s="50"/>
      <c r="D95" s="48"/>
      <c r="E95" s="48"/>
      <c r="F95" s="50"/>
      <c r="G95" s="50"/>
      <c r="H95" s="50"/>
      <c r="I95" s="49"/>
      <c r="J95" s="101" t="str">
        <f>IF(F95&lt;&gt;"",IF(ISNA(VLOOKUP(F95,P_Paramétrage!$B$1586:$D$1588,2,FALSE)),"",VLOOKUP(F95,P_Paramétrage!$B$1586:$D$1588,2,FALSE)),"")</f>
        <v/>
      </c>
      <c r="K95" s="101">
        <f t="shared" si="1"/>
        <v>0</v>
      </c>
      <c r="L95" s="50"/>
      <c r="M95" s="50"/>
    </row>
    <row r="96" spans="2:13" ht="19.899999999999999" hidden="1" customHeight="1" x14ac:dyDescent="0.35">
      <c r="B96" s="97">
        <v>89</v>
      </c>
      <c r="C96" s="50"/>
      <c r="D96" s="48"/>
      <c r="E96" s="48"/>
      <c r="F96" s="50"/>
      <c r="G96" s="50"/>
      <c r="H96" s="50"/>
      <c r="I96" s="49"/>
      <c r="J96" s="101" t="str">
        <f>IF(F96&lt;&gt;"",IF(ISNA(VLOOKUP(F96,P_Paramétrage!$B$1586:$D$1588,2,FALSE)),"",VLOOKUP(F96,P_Paramétrage!$B$1586:$D$1588,2,FALSE)),"")</f>
        <v/>
      </c>
      <c r="K96" s="101">
        <f t="shared" si="1"/>
        <v>0</v>
      </c>
      <c r="L96" s="50"/>
      <c r="M96" s="50"/>
    </row>
    <row r="97" spans="2:13" ht="19.899999999999999" hidden="1" customHeight="1" x14ac:dyDescent="0.35">
      <c r="B97" s="97">
        <v>90</v>
      </c>
      <c r="C97" s="50"/>
      <c r="D97" s="48"/>
      <c r="E97" s="48"/>
      <c r="F97" s="50"/>
      <c r="G97" s="50"/>
      <c r="H97" s="50"/>
      <c r="I97" s="49"/>
      <c r="J97" s="101" t="str">
        <f>IF(F97&lt;&gt;"",IF(ISNA(VLOOKUP(F97,P_Paramétrage!$B$1586:$D$1588,2,FALSE)),"",VLOOKUP(F97,P_Paramétrage!$B$1586:$D$1588,2,FALSE)),"")</f>
        <v/>
      </c>
      <c r="K97" s="101">
        <f t="shared" si="1"/>
        <v>0</v>
      </c>
      <c r="L97" s="50"/>
      <c r="M97" s="50"/>
    </row>
    <row r="98" spans="2:13" ht="19.899999999999999" hidden="1" customHeight="1" x14ac:dyDescent="0.35">
      <c r="B98" s="97">
        <v>91</v>
      </c>
      <c r="C98" s="50"/>
      <c r="D98" s="48"/>
      <c r="E98" s="48"/>
      <c r="F98" s="50"/>
      <c r="G98" s="50"/>
      <c r="H98" s="50"/>
      <c r="I98" s="49"/>
      <c r="J98" s="101" t="str">
        <f>IF(F98&lt;&gt;"",IF(ISNA(VLOOKUP(F98,P_Paramétrage!$B$1586:$D$1588,2,FALSE)),"",VLOOKUP(F98,P_Paramétrage!$B$1586:$D$1588,2,FALSE)),"")</f>
        <v/>
      </c>
      <c r="K98" s="101">
        <f t="shared" si="1"/>
        <v>0</v>
      </c>
      <c r="L98" s="50"/>
      <c r="M98" s="50"/>
    </row>
    <row r="99" spans="2:13" ht="19.899999999999999" hidden="1" customHeight="1" x14ac:dyDescent="0.35">
      <c r="B99" s="97">
        <v>92</v>
      </c>
      <c r="C99" s="50"/>
      <c r="D99" s="48"/>
      <c r="E99" s="48"/>
      <c r="F99" s="50"/>
      <c r="G99" s="50"/>
      <c r="H99" s="50"/>
      <c r="I99" s="49"/>
      <c r="J99" s="101" t="str">
        <f>IF(F99&lt;&gt;"",IF(ISNA(VLOOKUP(F99,P_Paramétrage!$B$1586:$D$1588,2,FALSE)),"",VLOOKUP(F99,P_Paramétrage!$B$1586:$D$1588,2,FALSE)),"")</f>
        <v/>
      </c>
      <c r="K99" s="101">
        <f t="shared" si="1"/>
        <v>0</v>
      </c>
      <c r="L99" s="50"/>
      <c r="M99" s="50"/>
    </row>
    <row r="100" spans="2:13" ht="19.899999999999999" hidden="1" customHeight="1" x14ac:dyDescent="0.35">
      <c r="B100" s="97">
        <v>93</v>
      </c>
      <c r="C100" s="50"/>
      <c r="D100" s="48"/>
      <c r="E100" s="48"/>
      <c r="F100" s="50"/>
      <c r="G100" s="50"/>
      <c r="H100" s="50"/>
      <c r="I100" s="49"/>
      <c r="J100" s="101" t="str">
        <f>IF(F100&lt;&gt;"",IF(ISNA(VLOOKUP(F100,P_Paramétrage!$B$1586:$D$1588,2,FALSE)),"",VLOOKUP(F100,P_Paramétrage!$B$1586:$D$1588,2,FALSE)),"")</f>
        <v/>
      </c>
      <c r="K100" s="101">
        <f t="shared" si="1"/>
        <v>0</v>
      </c>
      <c r="L100" s="50"/>
      <c r="M100" s="50"/>
    </row>
    <row r="101" spans="2:13" ht="19.899999999999999" hidden="1" customHeight="1" x14ac:dyDescent="0.35">
      <c r="B101" s="97">
        <v>94</v>
      </c>
      <c r="C101" s="50"/>
      <c r="D101" s="48"/>
      <c r="E101" s="48"/>
      <c r="F101" s="50"/>
      <c r="G101" s="50"/>
      <c r="H101" s="50"/>
      <c r="I101" s="49"/>
      <c r="J101" s="101" t="str">
        <f>IF(F101&lt;&gt;"",IF(ISNA(VLOOKUP(F101,P_Paramétrage!$B$1586:$D$1588,2,FALSE)),"",VLOOKUP(F101,P_Paramétrage!$B$1586:$D$1588,2,FALSE)),"")</f>
        <v/>
      </c>
      <c r="K101" s="101">
        <f t="shared" si="1"/>
        <v>0</v>
      </c>
      <c r="L101" s="50"/>
      <c r="M101" s="50"/>
    </row>
    <row r="102" spans="2:13" ht="19.899999999999999" hidden="1" customHeight="1" x14ac:dyDescent="0.35">
      <c r="B102" s="97">
        <v>95</v>
      </c>
      <c r="C102" s="50"/>
      <c r="D102" s="48"/>
      <c r="E102" s="48"/>
      <c r="F102" s="50"/>
      <c r="G102" s="50"/>
      <c r="H102" s="50"/>
      <c r="I102" s="49"/>
      <c r="J102" s="101" t="str">
        <f>IF(F102&lt;&gt;"",IF(ISNA(VLOOKUP(F102,P_Paramétrage!$B$1586:$D$1588,2,FALSE)),"",VLOOKUP(F102,P_Paramétrage!$B$1586:$D$1588,2,FALSE)),"")</f>
        <v/>
      </c>
      <c r="K102" s="101">
        <f t="shared" si="1"/>
        <v>0</v>
      </c>
      <c r="L102" s="50"/>
      <c r="M102" s="50"/>
    </row>
    <row r="103" spans="2:13" ht="19.899999999999999" hidden="1" customHeight="1" x14ac:dyDescent="0.35">
      <c r="B103" s="97">
        <v>96</v>
      </c>
      <c r="C103" s="50"/>
      <c r="D103" s="48"/>
      <c r="E103" s="48"/>
      <c r="F103" s="50"/>
      <c r="G103" s="50"/>
      <c r="H103" s="50"/>
      <c r="I103" s="49"/>
      <c r="J103" s="101" t="str">
        <f>IF(F103&lt;&gt;"",IF(ISNA(VLOOKUP(F103,P_Paramétrage!$B$1586:$D$1588,2,FALSE)),"",VLOOKUP(F103,P_Paramétrage!$B$1586:$D$1588,2,FALSE)),"")</f>
        <v/>
      </c>
      <c r="K103" s="101">
        <f t="shared" si="1"/>
        <v>0</v>
      </c>
      <c r="L103" s="50"/>
      <c r="M103" s="50"/>
    </row>
    <row r="104" spans="2:13" ht="19.899999999999999" hidden="1" customHeight="1" x14ac:dyDescent="0.35">
      <c r="B104" s="97">
        <v>97</v>
      </c>
      <c r="C104" s="50"/>
      <c r="D104" s="48"/>
      <c r="E104" s="48"/>
      <c r="F104" s="50"/>
      <c r="G104" s="50"/>
      <c r="H104" s="50"/>
      <c r="I104" s="49"/>
      <c r="J104" s="101" t="str">
        <f>IF(F104&lt;&gt;"",IF(ISNA(VLOOKUP(F104,P_Paramétrage!$B$1586:$D$1588,2,FALSE)),"",VLOOKUP(F104,P_Paramétrage!$B$1586:$D$1588,2,FALSE)),"")</f>
        <v/>
      </c>
      <c r="K104" s="101">
        <f t="shared" si="1"/>
        <v>0</v>
      </c>
      <c r="L104" s="50"/>
      <c r="M104" s="50"/>
    </row>
    <row r="105" spans="2:13" ht="19.899999999999999" hidden="1" customHeight="1" x14ac:dyDescent="0.35">
      <c r="B105" s="97">
        <v>98</v>
      </c>
      <c r="C105" s="50"/>
      <c r="D105" s="48"/>
      <c r="E105" s="48"/>
      <c r="F105" s="50"/>
      <c r="G105" s="50"/>
      <c r="H105" s="50"/>
      <c r="I105" s="49"/>
      <c r="J105" s="101" t="str">
        <f>IF(F105&lt;&gt;"",IF(ISNA(VLOOKUP(F105,P_Paramétrage!$B$1586:$D$1588,2,FALSE)),"",VLOOKUP(F105,P_Paramétrage!$B$1586:$D$1588,2,FALSE)),"")</f>
        <v/>
      </c>
      <c r="K105" s="101">
        <f t="shared" si="1"/>
        <v>0</v>
      </c>
      <c r="L105" s="50"/>
      <c r="M105" s="50"/>
    </row>
    <row r="106" spans="2:13" ht="19.899999999999999" hidden="1" customHeight="1" x14ac:dyDescent="0.35">
      <c r="B106" s="97">
        <v>99</v>
      </c>
      <c r="C106" s="50"/>
      <c r="D106" s="48"/>
      <c r="E106" s="48"/>
      <c r="F106" s="50"/>
      <c r="G106" s="50"/>
      <c r="H106" s="50"/>
      <c r="I106" s="49"/>
      <c r="J106" s="101" t="str">
        <f>IF(F106&lt;&gt;"",IF(ISNA(VLOOKUP(F106,P_Paramétrage!$B$1586:$D$1588,2,FALSE)),"",VLOOKUP(F106,P_Paramétrage!$B$1586:$D$1588,2,FALSE)),"")</f>
        <v/>
      </c>
      <c r="K106" s="101">
        <f t="shared" si="1"/>
        <v>0</v>
      </c>
      <c r="L106" s="50"/>
      <c r="M106" s="50"/>
    </row>
    <row r="107" spans="2:13" ht="19.899999999999999" hidden="1" customHeight="1" x14ac:dyDescent="0.35">
      <c r="B107" s="97">
        <v>100</v>
      </c>
      <c r="C107" s="50"/>
      <c r="D107" s="48"/>
      <c r="E107" s="48"/>
      <c r="F107" s="50"/>
      <c r="G107" s="50"/>
      <c r="H107" s="50"/>
      <c r="I107" s="49"/>
      <c r="J107" s="101" t="str">
        <f>IF(F107&lt;&gt;"",IF(ISNA(VLOOKUP(F107,P_Paramétrage!$B$1586:$D$1588,2,FALSE)),"",VLOOKUP(F107,P_Paramétrage!$B$1586:$D$1588,2,FALSE)),"")</f>
        <v/>
      </c>
      <c r="K107" s="101">
        <f t="shared" si="1"/>
        <v>0</v>
      </c>
      <c r="L107" s="50"/>
      <c r="M107" s="50"/>
    </row>
    <row r="108" spans="2:13" ht="19.899999999999999" hidden="1" customHeight="1" x14ac:dyDescent="0.35">
      <c r="B108" s="97">
        <v>101</v>
      </c>
      <c r="C108" s="50"/>
      <c r="D108" s="48"/>
      <c r="E108" s="48"/>
      <c r="F108" s="50"/>
      <c r="G108" s="50"/>
      <c r="H108" s="50"/>
      <c r="I108" s="49"/>
      <c r="J108" s="101" t="str">
        <f>IF(F108&lt;&gt;"",IF(ISNA(VLOOKUP(F108,P_Paramétrage!$B$1586:$D$1588,2,FALSE)),"",VLOOKUP(F108,P_Paramétrage!$B$1586:$D$1588,2,FALSE)),"")</f>
        <v/>
      </c>
      <c r="K108" s="101">
        <f t="shared" si="1"/>
        <v>0</v>
      </c>
      <c r="L108" s="50"/>
      <c r="M108" s="50"/>
    </row>
    <row r="109" spans="2:13" ht="19.899999999999999" hidden="1" customHeight="1" x14ac:dyDescent="0.35">
      <c r="B109" s="97">
        <v>102</v>
      </c>
      <c r="C109" s="50"/>
      <c r="D109" s="48"/>
      <c r="E109" s="48"/>
      <c r="F109" s="50"/>
      <c r="G109" s="50"/>
      <c r="H109" s="50"/>
      <c r="I109" s="49"/>
      <c r="J109" s="101" t="str">
        <f>IF(F109&lt;&gt;"",IF(ISNA(VLOOKUP(F109,P_Paramétrage!$B$1586:$D$1588,2,FALSE)),"",VLOOKUP(F109,P_Paramétrage!$B$1586:$D$1588,2,FALSE)),"")</f>
        <v/>
      </c>
      <c r="K109" s="101">
        <f t="shared" si="1"/>
        <v>0</v>
      </c>
      <c r="L109" s="50"/>
      <c r="M109" s="50"/>
    </row>
    <row r="110" spans="2:13" ht="19.899999999999999" hidden="1" customHeight="1" x14ac:dyDescent="0.35">
      <c r="B110" s="97">
        <v>103</v>
      </c>
      <c r="C110" s="50"/>
      <c r="D110" s="48"/>
      <c r="E110" s="48"/>
      <c r="F110" s="50"/>
      <c r="G110" s="50"/>
      <c r="H110" s="50"/>
      <c r="I110" s="49"/>
      <c r="J110" s="101" t="str">
        <f>IF(F110&lt;&gt;"",IF(ISNA(VLOOKUP(F110,P_Paramétrage!$B$1586:$D$1588,2,FALSE)),"",VLOOKUP(F110,P_Paramétrage!$B$1586:$D$1588,2,FALSE)),"")</f>
        <v/>
      </c>
      <c r="K110" s="101">
        <f t="shared" si="1"/>
        <v>0</v>
      </c>
      <c r="L110" s="50"/>
      <c r="M110" s="50"/>
    </row>
    <row r="111" spans="2:13" ht="19.899999999999999" hidden="1" customHeight="1" x14ac:dyDescent="0.35">
      <c r="B111" s="97">
        <v>104</v>
      </c>
      <c r="C111" s="50"/>
      <c r="D111" s="48"/>
      <c r="E111" s="48"/>
      <c r="F111" s="50"/>
      <c r="G111" s="50"/>
      <c r="H111" s="50"/>
      <c r="I111" s="49"/>
      <c r="J111" s="101" t="str">
        <f>IF(F111&lt;&gt;"",IF(ISNA(VLOOKUP(F111,P_Paramétrage!$B$1586:$D$1588,2,FALSE)),"",VLOOKUP(F111,P_Paramétrage!$B$1586:$D$1588,2,FALSE)),"")</f>
        <v/>
      </c>
      <c r="K111" s="101">
        <f t="shared" si="1"/>
        <v>0</v>
      </c>
      <c r="L111" s="50"/>
      <c r="M111" s="50"/>
    </row>
    <row r="112" spans="2:13" ht="19.899999999999999" hidden="1" customHeight="1" x14ac:dyDescent="0.35">
      <c r="B112" s="97">
        <v>105</v>
      </c>
      <c r="C112" s="50"/>
      <c r="D112" s="48"/>
      <c r="E112" s="48"/>
      <c r="F112" s="50"/>
      <c r="G112" s="50"/>
      <c r="H112" s="50"/>
      <c r="I112" s="49"/>
      <c r="J112" s="101" t="str">
        <f>IF(F112&lt;&gt;"",IF(ISNA(VLOOKUP(F112,P_Paramétrage!$B$1586:$D$1588,2,FALSE)),"",VLOOKUP(F112,P_Paramétrage!$B$1586:$D$1588,2,FALSE)),"")</f>
        <v/>
      </c>
      <c r="K112" s="101">
        <f t="shared" si="1"/>
        <v>0</v>
      </c>
      <c r="L112" s="50"/>
      <c r="M112" s="50"/>
    </row>
    <row r="113" spans="2:13" ht="19.899999999999999" hidden="1" customHeight="1" x14ac:dyDescent="0.35">
      <c r="B113" s="97">
        <v>106</v>
      </c>
      <c r="C113" s="50"/>
      <c r="D113" s="48"/>
      <c r="E113" s="48"/>
      <c r="F113" s="50"/>
      <c r="G113" s="50"/>
      <c r="H113" s="50"/>
      <c r="I113" s="49"/>
      <c r="J113" s="101" t="str">
        <f>IF(F113&lt;&gt;"",IF(ISNA(VLOOKUP(F113,P_Paramétrage!$B$1586:$D$1588,2,FALSE)),"",VLOOKUP(F113,P_Paramétrage!$B$1586:$D$1588,2,FALSE)),"")</f>
        <v/>
      </c>
      <c r="K113" s="101">
        <f t="shared" si="1"/>
        <v>0</v>
      </c>
      <c r="L113" s="50"/>
      <c r="M113" s="50"/>
    </row>
    <row r="114" spans="2:13" ht="19.899999999999999" hidden="1" customHeight="1" x14ac:dyDescent="0.35">
      <c r="B114" s="97">
        <v>107</v>
      </c>
      <c r="C114" s="50"/>
      <c r="D114" s="48"/>
      <c r="E114" s="48"/>
      <c r="F114" s="50"/>
      <c r="G114" s="50"/>
      <c r="H114" s="50"/>
      <c r="I114" s="49"/>
      <c r="J114" s="101" t="str">
        <f>IF(F114&lt;&gt;"",IF(ISNA(VLOOKUP(F114,P_Paramétrage!$B$1586:$D$1588,2,FALSE)),"",VLOOKUP(F114,P_Paramétrage!$B$1586:$D$1588,2,FALSE)),"")</f>
        <v/>
      </c>
      <c r="K114" s="101">
        <f t="shared" si="1"/>
        <v>0</v>
      </c>
      <c r="L114" s="50"/>
      <c r="M114" s="50"/>
    </row>
    <row r="115" spans="2:13" ht="19.899999999999999" hidden="1" customHeight="1" x14ac:dyDescent="0.35">
      <c r="B115" s="97">
        <v>108</v>
      </c>
      <c r="C115" s="50"/>
      <c r="D115" s="48"/>
      <c r="E115" s="48"/>
      <c r="F115" s="50"/>
      <c r="G115" s="50"/>
      <c r="H115" s="50"/>
      <c r="I115" s="49"/>
      <c r="J115" s="101" t="str">
        <f>IF(F115&lt;&gt;"",IF(ISNA(VLOOKUP(F115,P_Paramétrage!$B$1586:$D$1588,2,FALSE)),"",VLOOKUP(F115,P_Paramétrage!$B$1586:$D$1588,2,FALSE)),"")</f>
        <v/>
      </c>
      <c r="K115" s="101">
        <f t="shared" si="1"/>
        <v>0</v>
      </c>
      <c r="L115" s="50"/>
      <c r="M115" s="50"/>
    </row>
    <row r="116" spans="2:13" ht="19.899999999999999" hidden="1" customHeight="1" x14ac:dyDescent="0.35">
      <c r="B116" s="97">
        <v>109</v>
      </c>
      <c r="C116" s="50"/>
      <c r="D116" s="48"/>
      <c r="E116" s="48"/>
      <c r="F116" s="50"/>
      <c r="G116" s="50"/>
      <c r="H116" s="50"/>
      <c r="I116" s="49"/>
      <c r="J116" s="101" t="str">
        <f>IF(F116&lt;&gt;"",IF(ISNA(VLOOKUP(F116,P_Paramétrage!$B$1586:$D$1588,2,FALSE)),"",VLOOKUP(F116,P_Paramétrage!$B$1586:$D$1588,2,FALSE)),"")</f>
        <v/>
      </c>
      <c r="K116" s="101">
        <f t="shared" si="1"/>
        <v>0</v>
      </c>
      <c r="L116" s="50"/>
      <c r="M116" s="50"/>
    </row>
    <row r="117" spans="2:13" ht="19.899999999999999" hidden="1" customHeight="1" x14ac:dyDescent="0.35">
      <c r="B117" s="97">
        <v>110</v>
      </c>
      <c r="C117" s="50"/>
      <c r="D117" s="48"/>
      <c r="E117" s="48"/>
      <c r="F117" s="50"/>
      <c r="G117" s="50"/>
      <c r="H117" s="50"/>
      <c r="I117" s="49"/>
      <c r="J117" s="101" t="str">
        <f>IF(F117&lt;&gt;"",IF(ISNA(VLOOKUP(F117,P_Paramétrage!$B$1586:$D$1588,2,FALSE)),"",VLOOKUP(F117,P_Paramétrage!$B$1586:$D$1588,2,FALSE)),"")</f>
        <v/>
      </c>
      <c r="K117" s="101">
        <f t="shared" si="1"/>
        <v>0</v>
      </c>
      <c r="L117" s="50"/>
      <c r="M117" s="50"/>
    </row>
    <row r="118" spans="2:13" ht="19.899999999999999" hidden="1" customHeight="1" x14ac:dyDescent="0.35">
      <c r="B118" s="97">
        <v>111</v>
      </c>
      <c r="C118" s="50"/>
      <c r="D118" s="48"/>
      <c r="E118" s="48"/>
      <c r="F118" s="50"/>
      <c r="G118" s="50"/>
      <c r="H118" s="50"/>
      <c r="I118" s="49"/>
      <c r="J118" s="101" t="str">
        <f>IF(F118&lt;&gt;"",IF(ISNA(VLOOKUP(F118,P_Paramétrage!$B$1586:$D$1588,2,FALSE)),"",VLOOKUP(F118,P_Paramétrage!$B$1586:$D$1588,2,FALSE)),"")</f>
        <v/>
      </c>
      <c r="K118" s="101">
        <f t="shared" si="1"/>
        <v>0</v>
      </c>
      <c r="L118" s="50"/>
      <c r="M118" s="50"/>
    </row>
    <row r="119" spans="2:13" ht="19.899999999999999" hidden="1" customHeight="1" x14ac:dyDescent="0.35">
      <c r="B119" s="97">
        <v>112</v>
      </c>
      <c r="C119" s="50"/>
      <c r="D119" s="48"/>
      <c r="E119" s="48"/>
      <c r="F119" s="50"/>
      <c r="G119" s="50"/>
      <c r="H119" s="50"/>
      <c r="I119" s="49"/>
      <c r="J119" s="101" t="str">
        <f>IF(F119&lt;&gt;"",IF(ISNA(VLOOKUP(F119,P_Paramétrage!$B$1586:$D$1588,2,FALSE)),"",VLOOKUP(F119,P_Paramétrage!$B$1586:$D$1588,2,FALSE)),"")</f>
        <v/>
      </c>
      <c r="K119" s="101">
        <f t="shared" si="1"/>
        <v>0</v>
      </c>
      <c r="L119" s="50"/>
      <c r="M119" s="50"/>
    </row>
    <row r="120" spans="2:13" ht="19.899999999999999" hidden="1" customHeight="1" x14ac:dyDescent="0.35">
      <c r="B120" s="97">
        <v>113</v>
      </c>
      <c r="C120" s="50"/>
      <c r="D120" s="48"/>
      <c r="E120" s="48"/>
      <c r="F120" s="50"/>
      <c r="G120" s="50"/>
      <c r="H120" s="50"/>
      <c r="I120" s="49"/>
      <c r="J120" s="101" t="str">
        <f>IF(F120&lt;&gt;"",IF(ISNA(VLOOKUP(F120,P_Paramétrage!$B$1586:$D$1588,2,FALSE)),"",VLOOKUP(F120,P_Paramétrage!$B$1586:$D$1588,2,FALSE)),"")</f>
        <v/>
      </c>
      <c r="K120" s="101">
        <f t="shared" si="1"/>
        <v>0</v>
      </c>
      <c r="L120" s="50"/>
      <c r="M120" s="50"/>
    </row>
    <row r="121" spans="2:13" ht="19.899999999999999" hidden="1" customHeight="1" x14ac:dyDescent="0.35">
      <c r="B121" s="97">
        <v>114</v>
      </c>
      <c r="C121" s="50"/>
      <c r="D121" s="48"/>
      <c r="E121" s="48"/>
      <c r="F121" s="50"/>
      <c r="G121" s="50"/>
      <c r="H121" s="50"/>
      <c r="I121" s="49"/>
      <c r="J121" s="101" t="str">
        <f>IF(F121&lt;&gt;"",IF(ISNA(VLOOKUP(F121,P_Paramétrage!$B$1586:$D$1588,2,FALSE)),"",VLOOKUP(F121,P_Paramétrage!$B$1586:$D$1588,2,FALSE)),"")</f>
        <v/>
      </c>
      <c r="K121" s="101">
        <f t="shared" si="1"/>
        <v>0</v>
      </c>
      <c r="L121" s="50"/>
      <c r="M121" s="50"/>
    </row>
    <row r="122" spans="2:13" ht="19.899999999999999" hidden="1" customHeight="1" x14ac:dyDescent="0.35">
      <c r="B122" s="97">
        <v>115</v>
      </c>
      <c r="C122" s="50"/>
      <c r="D122" s="48"/>
      <c r="E122" s="48"/>
      <c r="F122" s="50"/>
      <c r="G122" s="50"/>
      <c r="H122" s="50"/>
      <c r="I122" s="49"/>
      <c r="J122" s="101" t="str">
        <f>IF(F122&lt;&gt;"",IF(ISNA(VLOOKUP(F122,P_Paramétrage!$B$1586:$D$1588,2,FALSE)),"",VLOOKUP(F122,P_Paramétrage!$B$1586:$D$1588,2,FALSE)),"")</f>
        <v/>
      </c>
      <c r="K122" s="101">
        <f t="shared" si="1"/>
        <v>0</v>
      </c>
      <c r="L122" s="50"/>
      <c r="M122" s="50"/>
    </row>
    <row r="123" spans="2:13" ht="19.899999999999999" hidden="1" customHeight="1" x14ac:dyDescent="0.35">
      <c r="B123" s="97">
        <v>116</v>
      </c>
      <c r="C123" s="50"/>
      <c r="D123" s="48"/>
      <c r="E123" s="48"/>
      <c r="F123" s="50"/>
      <c r="G123" s="50"/>
      <c r="H123" s="50"/>
      <c r="I123" s="49"/>
      <c r="J123" s="101" t="str">
        <f>IF(F123&lt;&gt;"",IF(ISNA(VLOOKUP(F123,P_Paramétrage!$B$1586:$D$1588,2,FALSE)),"",VLOOKUP(F123,P_Paramétrage!$B$1586:$D$1588,2,FALSE)),"")</f>
        <v/>
      </c>
      <c r="K123" s="101">
        <f t="shared" si="1"/>
        <v>0</v>
      </c>
      <c r="L123" s="50"/>
      <c r="M123" s="50"/>
    </row>
    <row r="124" spans="2:13" ht="19.899999999999999" hidden="1" customHeight="1" x14ac:dyDescent="0.35">
      <c r="B124" s="97">
        <v>117</v>
      </c>
      <c r="C124" s="50"/>
      <c r="D124" s="48"/>
      <c r="E124" s="48"/>
      <c r="F124" s="50"/>
      <c r="G124" s="50"/>
      <c r="H124" s="50"/>
      <c r="I124" s="49"/>
      <c r="J124" s="101" t="str">
        <f>IF(F124&lt;&gt;"",IF(ISNA(VLOOKUP(F124,P_Paramétrage!$B$1586:$D$1588,2,FALSE)),"",VLOOKUP(F124,P_Paramétrage!$B$1586:$D$1588,2,FALSE)),"")</f>
        <v/>
      </c>
      <c r="K124" s="101">
        <f t="shared" si="1"/>
        <v>0</v>
      </c>
      <c r="L124" s="50"/>
      <c r="M124" s="50"/>
    </row>
    <row r="125" spans="2:13" ht="19.899999999999999" hidden="1" customHeight="1" x14ac:dyDescent="0.35">
      <c r="B125" s="97">
        <v>118</v>
      </c>
      <c r="C125" s="50"/>
      <c r="D125" s="48"/>
      <c r="E125" s="48"/>
      <c r="F125" s="50"/>
      <c r="G125" s="50"/>
      <c r="H125" s="50"/>
      <c r="I125" s="49"/>
      <c r="J125" s="101" t="str">
        <f>IF(F125&lt;&gt;"",IF(ISNA(VLOOKUP(F125,P_Paramétrage!$B$1586:$D$1588,2,FALSE)),"",VLOOKUP(F125,P_Paramétrage!$B$1586:$D$1588,2,FALSE)),"")</f>
        <v/>
      </c>
      <c r="K125" s="101">
        <f t="shared" si="1"/>
        <v>0</v>
      </c>
      <c r="L125" s="50"/>
      <c r="M125" s="50"/>
    </row>
    <row r="126" spans="2:13" ht="19.899999999999999" hidden="1" customHeight="1" x14ac:dyDescent="0.35">
      <c r="B126" s="97">
        <v>119</v>
      </c>
      <c r="C126" s="50"/>
      <c r="D126" s="48"/>
      <c r="E126" s="48"/>
      <c r="F126" s="50"/>
      <c r="G126" s="50"/>
      <c r="H126" s="50"/>
      <c r="I126" s="49"/>
      <c r="J126" s="101" t="str">
        <f>IF(F126&lt;&gt;"",IF(ISNA(VLOOKUP(F126,P_Paramétrage!$B$1586:$D$1588,2,FALSE)),"",VLOOKUP(F126,P_Paramétrage!$B$1586:$D$1588,2,FALSE)),"")</f>
        <v/>
      </c>
      <c r="K126" s="101">
        <f t="shared" si="1"/>
        <v>0</v>
      </c>
      <c r="L126" s="50"/>
      <c r="M126" s="50"/>
    </row>
    <row r="127" spans="2:13" ht="19.899999999999999" hidden="1" customHeight="1" x14ac:dyDescent="0.35">
      <c r="B127" s="97">
        <v>120</v>
      </c>
      <c r="C127" s="50"/>
      <c r="D127" s="48"/>
      <c r="E127" s="48"/>
      <c r="F127" s="50"/>
      <c r="G127" s="50"/>
      <c r="H127" s="50"/>
      <c r="I127" s="49"/>
      <c r="J127" s="101" t="str">
        <f>IF(F127&lt;&gt;"",IF(ISNA(VLOOKUP(F127,P_Paramétrage!$B$1586:$D$1588,2,FALSE)),"",VLOOKUP(F127,P_Paramétrage!$B$1586:$D$1588,2,FALSE)),"")</f>
        <v/>
      </c>
      <c r="K127" s="101">
        <f t="shared" si="1"/>
        <v>0</v>
      </c>
      <c r="L127" s="50"/>
      <c r="M127" s="50"/>
    </row>
    <row r="128" spans="2:13" ht="19.899999999999999" hidden="1" customHeight="1" x14ac:dyDescent="0.35">
      <c r="B128" s="97">
        <v>121</v>
      </c>
      <c r="C128" s="50"/>
      <c r="D128" s="48"/>
      <c r="E128" s="48"/>
      <c r="F128" s="50"/>
      <c r="G128" s="50"/>
      <c r="H128" s="50"/>
      <c r="I128" s="49"/>
      <c r="J128" s="101" t="str">
        <f>IF(F128&lt;&gt;"",IF(ISNA(VLOOKUP(F128,P_Paramétrage!$B$1586:$D$1588,2,FALSE)),"",VLOOKUP(F128,P_Paramétrage!$B$1586:$D$1588,2,FALSE)),"")</f>
        <v/>
      </c>
      <c r="K128" s="101">
        <f t="shared" si="1"/>
        <v>0</v>
      </c>
      <c r="L128" s="50"/>
      <c r="M128" s="50"/>
    </row>
    <row r="129" spans="2:13" ht="19.899999999999999" hidden="1" customHeight="1" x14ac:dyDescent="0.35">
      <c r="B129" s="97">
        <v>122</v>
      </c>
      <c r="C129" s="50"/>
      <c r="D129" s="48"/>
      <c r="E129" s="48"/>
      <c r="F129" s="50"/>
      <c r="G129" s="50"/>
      <c r="H129" s="50"/>
      <c r="I129" s="49"/>
      <c r="J129" s="101" t="str">
        <f>IF(F129&lt;&gt;"",IF(ISNA(VLOOKUP(F129,P_Paramétrage!$B$1586:$D$1588,2,FALSE)),"",VLOOKUP(F129,P_Paramétrage!$B$1586:$D$1588,2,FALSE)),"")</f>
        <v/>
      </c>
      <c r="K129" s="101">
        <f t="shared" si="1"/>
        <v>0</v>
      </c>
      <c r="L129" s="50"/>
      <c r="M129" s="50"/>
    </row>
    <row r="130" spans="2:13" ht="19.899999999999999" hidden="1" customHeight="1" x14ac:dyDescent="0.35">
      <c r="B130" s="97">
        <v>123</v>
      </c>
      <c r="C130" s="50"/>
      <c r="D130" s="48"/>
      <c r="E130" s="48"/>
      <c r="F130" s="50"/>
      <c r="G130" s="50"/>
      <c r="H130" s="50"/>
      <c r="I130" s="49"/>
      <c r="J130" s="101" t="str">
        <f>IF(F130&lt;&gt;"",IF(ISNA(VLOOKUP(F130,P_Paramétrage!$B$1586:$D$1588,2,FALSE)),"",VLOOKUP(F130,P_Paramétrage!$B$1586:$D$1588,2,FALSE)),"")</f>
        <v/>
      </c>
      <c r="K130" s="101">
        <f t="shared" si="1"/>
        <v>0</v>
      </c>
      <c r="L130" s="50"/>
      <c r="M130" s="50"/>
    </row>
    <row r="131" spans="2:13" ht="19.899999999999999" hidden="1" customHeight="1" x14ac:dyDescent="0.35">
      <c r="B131" s="97">
        <v>124</v>
      </c>
      <c r="C131" s="50"/>
      <c r="D131" s="48"/>
      <c r="E131" s="48"/>
      <c r="F131" s="50"/>
      <c r="G131" s="50"/>
      <c r="H131" s="50"/>
      <c r="I131" s="49"/>
      <c r="J131" s="101" t="str">
        <f>IF(F131&lt;&gt;"",IF(ISNA(VLOOKUP(F131,P_Paramétrage!$B$1586:$D$1588,2,FALSE)),"",VLOOKUP(F131,P_Paramétrage!$B$1586:$D$1588,2,FALSE)),"")</f>
        <v/>
      </c>
      <c r="K131" s="101">
        <f t="shared" si="1"/>
        <v>0</v>
      </c>
      <c r="L131" s="50"/>
      <c r="M131" s="50"/>
    </row>
    <row r="132" spans="2:13" ht="19.899999999999999" hidden="1" customHeight="1" x14ac:dyDescent="0.35">
      <c r="B132" s="97">
        <v>125</v>
      </c>
      <c r="C132" s="50"/>
      <c r="D132" s="48"/>
      <c r="E132" s="48"/>
      <c r="F132" s="50"/>
      <c r="G132" s="50"/>
      <c r="H132" s="50"/>
      <c r="I132" s="49"/>
      <c r="J132" s="101" t="str">
        <f>IF(F132&lt;&gt;"",IF(ISNA(VLOOKUP(F132,P_Paramétrage!$B$1586:$D$1588,2,FALSE)),"",VLOOKUP(F132,P_Paramétrage!$B$1586:$D$1588,2,FALSE)),"")</f>
        <v/>
      </c>
      <c r="K132" s="101">
        <f t="shared" si="1"/>
        <v>0</v>
      </c>
      <c r="L132" s="50"/>
      <c r="M132" s="50"/>
    </row>
    <row r="133" spans="2:13" ht="19.899999999999999" hidden="1" customHeight="1" x14ac:dyDescent="0.35">
      <c r="B133" s="97">
        <v>126</v>
      </c>
      <c r="C133" s="50"/>
      <c r="D133" s="48"/>
      <c r="E133" s="48"/>
      <c r="F133" s="50"/>
      <c r="G133" s="50"/>
      <c r="H133" s="50"/>
      <c r="I133" s="49"/>
      <c r="J133" s="101" t="str">
        <f>IF(F133&lt;&gt;"",IF(ISNA(VLOOKUP(F133,P_Paramétrage!$B$1586:$D$1588,2,FALSE)),"",VLOOKUP(F133,P_Paramétrage!$B$1586:$D$1588,2,FALSE)),"")</f>
        <v/>
      </c>
      <c r="K133" s="101">
        <f t="shared" si="1"/>
        <v>0</v>
      </c>
      <c r="L133" s="50"/>
      <c r="M133" s="50"/>
    </row>
    <row r="134" spans="2:13" ht="19.899999999999999" hidden="1" customHeight="1" x14ac:dyDescent="0.35">
      <c r="B134" s="97">
        <v>127</v>
      </c>
      <c r="C134" s="50"/>
      <c r="D134" s="48"/>
      <c r="E134" s="48"/>
      <c r="F134" s="50"/>
      <c r="G134" s="50"/>
      <c r="H134" s="50"/>
      <c r="I134" s="49"/>
      <c r="J134" s="101" t="str">
        <f>IF(F134&lt;&gt;"",IF(ISNA(VLOOKUP(F134,P_Paramétrage!$B$1586:$D$1588,2,FALSE)),"",VLOOKUP(F134,P_Paramétrage!$B$1586:$D$1588,2,FALSE)),"")</f>
        <v/>
      </c>
      <c r="K134" s="101">
        <f t="shared" si="1"/>
        <v>0</v>
      </c>
      <c r="L134" s="50"/>
      <c r="M134" s="50"/>
    </row>
    <row r="135" spans="2:13" ht="19.899999999999999" hidden="1" customHeight="1" x14ac:dyDescent="0.35">
      <c r="B135" s="97">
        <v>128</v>
      </c>
      <c r="C135" s="50"/>
      <c r="D135" s="48"/>
      <c r="E135" s="48"/>
      <c r="F135" s="50"/>
      <c r="G135" s="50"/>
      <c r="H135" s="50"/>
      <c r="I135" s="49"/>
      <c r="J135" s="101" t="str">
        <f>IF(F135&lt;&gt;"",IF(ISNA(VLOOKUP(F135,P_Paramétrage!$B$1586:$D$1588,2,FALSE)),"",VLOOKUP(F135,P_Paramétrage!$B$1586:$D$1588,2,FALSE)),"")</f>
        <v/>
      </c>
      <c r="K135" s="101">
        <f t="shared" si="1"/>
        <v>0</v>
      </c>
      <c r="L135" s="50"/>
      <c r="M135" s="50"/>
    </row>
    <row r="136" spans="2:13" ht="19.899999999999999" hidden="1" customHeight="1" x14ac:dyDescent="0.35">
      <c r="B136" s="97">
        <v>129</v>
      </c>
      <c r="C136" s="50"/>
      <c r="D136" s="48"/>
      <c r="E136" s="48"/>
      <c r="F136" s="50"/>
      <c r="G136" s="50"/>
      <c r="H136" s="50"/>
      <c r="I136" s="49"/>
      <c r="J136" s="101" t="str">
        <f>IF(F136&lt;&gt;"",IF(ISNA(VLOOKUP(F136,P_Paramétrage!$B$1586:$D$1588,2,FALSE)),"",VLOOKUP(F136,P_Paramétrage!$B$1586:$D$1588,2,FALSE)),"")</f>
        <v/>
      </c>
      <c r="K136" s="101">
        <f t="shared" si="1"/>
        <v>0</v>
      </c>
      <c r="L136" s="50"/>
      <c r="M136" s="50"/>
    </row>
    <row r="137" spans="2:13" ht="19.899999999999999" hidden="1" customHeight="1" x14ac:dyDescent="0.35">
      <c r="B137" s="97">
        <v>130</v>
      </c>
      <c r="C137" s="50"/>
      <c r="D137" s="48"/>
      <c r="E137" s="48"/>
      <c r="F137" s="50"/>
      <c r="G137" s="50"/>
      <c r="H137" s="50"/>
      <c r="I137" s="49"/>
      <c r="J137" s="101" t="str">
        <f>IF(F137&lt;&gt;"",IF(ISNA(VLOOKUP(F137,P_Paramétrage!$B$1586:$D$1588,2,FALSE)),"",VLOOKUP(F137,P_Paramétrage!$B$1586:$D$1588,2,FALSE)),"")</f>
        <v/>
      </c>
      <c r="K137" s="101">
        <f t="shared" ref="K137:K200" si="2">IF(AND(I137&lt;&gt;0,J137&lt;&gt;""),ROUND(I137*J137,2),0)</f>
        <v>0</v>
      </c>
      <c r="L137" s="50"/>
      <c r="M137" s="50"/>
    </row>
    <row r="138" spans="2:13" ht="19.899999999999999" hidden="1" customHeight="1" x14ac:dyDescent="0.35">
      <c r="B138" s="97">
        <v>131</v>
      </c>
      <c r="C138" s="50"/>
      <c r="D138" s="48"/>
      <c r="E138" s="48"/>
      <c r="F138" s="50"/>
      <c r="G138" s="50"/>
      <c r="H138" s="50"/>
      <c r="I138" s="49"/>
      <c r="J138" s="101" t="str">
        <f>IF(F138&lt;&gt;"",IF(ISNA(VLOOKUP(F138,P_Paramétrage!$B$1586:$D$1588,2,FALSE)),"",VLOOKUP(F138,P_Paramétrage!$B$1586:$D$1588,2,FALSE)),"")</f>
        <v/>
      </c>
      <c r="K138" s="101">
        <f t="shared" si="2"/>
        <v>0</v>
      </c>
      <c r="L138" s="50"/>
      <c r="M138" s="50"/>
    </row>
    <row r="139" spans="2:13" ht="19.899999999999999" hidden="1" customHeight="1" x14ac:dyDescent="0.35">
      <c r="B139" s="97">
        <v>132</v>
      </c>
      <c r="C139" s="50"/>
      <c r="D139" s="48"/>
      <c r="E139" s="48"/>
      <c r="F139" s="50"/>
      <c r="G139" s="50"/>
      <c r="H139" s="50"/>
      <c r="I139" s="49"/>
      <c r="J139" s="101" t="str">
        <f>IF(F139&lt;&gt;"",IF(ISNA(VLOOKUP(F139,P_Paramétrage!$B$1586:$D$1588,2,FALSE)),"",VLOOKUP(F139,P_Paramétrage!$B$1586:$D$1588,2,FALSE)),"")</f>
        <v/>
      </c>
      <c r="K139" s="101">
        <f t="shared" si="2"/>
        <v>0</v>
      </c>
      <c r="L139" s="50"/>
      <c r="M139" s="50"/>
    </row>
    <row r="140" spans="2:13" ht="19.899999999999999" hidden="1" customHeight="1" x14ac:dyDescent="0.35">
      <c r="B140" s="97">
        <v>133</v>
      </c>
      <c r="C140" s="50"/>
      <c r="D140" s="48"/>
      <c r="E140" s="48"/>
      <c r="F140" s="50"/>
      <c r="G140" s="50"/>
      <c r="H140" s="50"/>
      <c r="I140" s="49"/>
      <c r="J140" s="101" t="str">
        <f>IF(F140&lt;&gt;"",IF(ISNA(VLOOKUP(F140,P_Paramétrage!$B$1586:$D$1588,2,FALSE)),"",VLOOKUP(F140,P_Paramétrage!$B$1586:$D$1588,2,FALSE)),"")</f>
        <v/>
      </c>
      <c r="K140" s="101">
        <f t="shared" si="2"/>
        <v>0</v>
      </c>
      <c r="L140" s="50"/>
      <c r="M140" s="50"/>
    </row>
    <row r="141" spans="2:13" ht="19.899999999999999" hidden="1" customHeight="1" x14ac:dyDescent="0.35">
      <c r="B141" s="97">
        <v>134</v>
      </c>
      <c r="C141" s="50"/>
      <c r="D141" s="48"/>
      <c r="E141" s="48"/>
      <c r="F141" s="50"/>
      <c r="G141" s="50"/>
      <c r="H141" s="50"/>
      <c r="I141" s="49"/>
      <c r="J141" s="101" t="str">
        <f>IF(F141&lt;&gt;"",IF(ISNA(VLOOKUP(F141,P_Paramétrage!$B$1586:$D$1588,2,FALSE)),"",VLOOKUP(F141,P_Paramétrage!$B$1586:$D$1588,2,FALSE)),"")</f>
        <v/>
      </c>
      <c r="K141" s="101">
        <f t="shared" si="2"/>
        <v>0</v>
      </c>
      <c r="L141" s="50"/>
      <c r="M141" s="50"/>
    </row>
    <row r="142" spans="2:13" ht="19.899999999999999" hidden="1" customHeight="1" x14ac:dyDescent="0.35">
      <c r="B142" s="97">
        <v>135</v>
      </c>
      <c r="C142" s="50"/>
      <c r="D142" s="48"/>
      <c r="E142" s="48"/>
      <c r="F142" s="50"/>
      <c r="G142" s="50"/>
      <c r="H142" s="50"/>
      <c r="I142" s="49"/>
      <c r="J142" s="101" t="str">
        <f>IF(F142&lt;&gt;"",IF(ISNA(VLOOKUP(F142,P_Paramétrage!$B$1586:$D$1588,2,FALSE)),"",VLOOKUP(F142,P_Paramétrage!$B$1586:$D$1588,2,FALSE)),"")</f>
        <v/>
      </c>
      <c r="K142" s="101">
        <f t="shared" si="2"/>
        <v>0</v>
      </c>
      <c r="L142" s="50"/>
      <c r="M142" s="50"/>
    </row>
    <row r="143" spans="2:13" ht="19.899999999999999" hidden="1" customHeight="1" x14ac:dyDescent="0.35">
      <c r="B143" s="97">
        <v>136</v>
      </c>
      <c r="C143" s="50"/>
      <c r="D143" s="48"/>
      <c r="E143" s="48"/>
      <c r="F143" s="50"/>
      <c r="G143" s="50"/>
      <c r="H143" s="50"/>
      <c r="I143" s="49"/>
      <c r="J143" s="101" t="str">
        <f>IF(F143&lt;&gt;"",IF(ISNA(VLOOKUP(F143,P_Paramétrage!$B$1586:$D$1588,2,FALSE)),"",VLOOKUP(F143,P_Paramétrage!$B$1586:$D$1588,2,FALSE)),"")</f>
        <v/>
      </c>
      <c r="K143" s="101">
        <f t="shared" si="2"/>
        <v>0</v>
      </c>
      <c r="L143" s="50"/>
      <c r="M143" s="50"/>
    </row>
    <row r="144" spans="2:13" ht="19.899999999999999" hidden="1" customHeight="1" x14ac:dyDescent="0.35">
      <c r="B144" s="97">
        <v>137</v>
      </c>
      <c r="C144" s="50"/>
      <c r="D144" s="48"/>
      <c r="E144" s="48"/>
      <c r="F144" s="50"/>
      <c r="G144" s="50"/>
      <c r="H144" s="50"/>
      <c r="I144" s="49"/>
      <c r="J144" s="101" t="str">
        <f>IF(F144&lt;&gt;"",IF(ISNA(VLOOKUP(F144,P_Paramétrage!$B$1586:$D$1588,2,FALSE)),"",VLOOKUP(F144,P_Paramétrage!$B$1586:$D$1588,2,FALSE)),"")</f>
        <v/>
      </c>
      <c r="K144" s="101">
        <f t="shared" si="2"/>
        <v>0</v>
      </c>
      <c r="L144" s="50"/>
      <c r="M144" s="50"/>
    </row>
    <row r="145" spans="2:13" ht="19.899999999999999" hidden="1" customHeight="1" x14ac:dyDescent="0.35">
      <c r="B145" s="97">
        <v>138</v>
      </c>
      <c r="C145" s="50"/>
      <c r="D145" s="48"/>
      <c r="E145" s="48"/>
      <c r="F145" s="50"/>
      <c r="G145" s="50"/>
      <c r="H145" s="50"/>
      <c r="I145" s="49"/>
      <c r="J145" s="101" t="str">
        <f>IF(F145&lt;&gt;"",IF(ISNA(VLOOKUP(F145,P_Paramétrage!$B$1586:$D$1588,2,FALSE)),"",VLOOKUP(F145,P_Paramétrage!$B$1586:$D$1588,2,FALSE)),"")</f>
        <v/>
      </c>
      <c r="K145" s="101">
        <f t="shared" si="2"/>
        <v>0</v>
      </c>
      <c r="L145" s="50"/>
      <c r="M145" s="50"/>
    </row>
    <row r="146" spans="2:13" ht="19.899999999999999" hidden="1" customHeight="1" x14ac:dyDescent="0.35">
      <c r="B146" s="97">
        <v>139</v>
      </c>
      <c r="C146" s="50"/>
      <c r="D146" s="48"/>
      <c r="E146" s="48"/>
      <c r="F146" s="50"/>
      <c r="G146" s="50"/>
      <c r="H146" s="50"/>
      <c r="I146" s="49"/>
      <c r="J146" s="101" t="str">
        <f>IF(F146&lt;&gt;"",IF(ISNA(VLOOKUP(F146,P_Paramétrage!$B$1586:$D$1588,2,FALSE)),"",VLOOKUP(F146,P_Paramétrage!$B$1586:$D$1588,2,FALSE)),"")</f>
        <v/>
      </c>
      <c r="K146" s="101">
        <f t="shared" si="2"/>
        <v>0</v>
      </c>
      <c r="L146" s="50"/>
      <c r="M146" s="50"/>
    </row>
    <row r="147" spans="2:13" ht="19.899999999999999" hidden="1" customHeight="1" x14ac:dyDescent="0.35">
      <c r="B147" s="97">
        <v>140</v>
      </c>
      <c r="C147" s="50"/>
      <c r="D147" s="48"/>
      <c r="E147" s="48"/>
      <c r="F147" s="50"/>
      <c r="G147" s="50"/>
      <c r="H147" s="50"/>
      <c r="I147" s="49"/>
      <c r="J147" s="101" t="str">
        <f>IF(F147&lt;&gt;"",IF(ISNA(VLOOKUP(F147,P_Paramétrage!$B$1586:$D$1588,2,FALSE)),"",VLOOKUP(F147,P_Paramétrage!$B$1586:$D$1588,2,FALSE)),"")</f>
        <v/>
      </c>
      <c r="K147" s="101">
        <f t="shared" si="2"/>
        <v>0</v>
      </c>
      <c r="L147" s="50"/>
      <c r="M147" s="50"/>
    </row>
    <row r="148" spans="2:13" ht="19.899999999999999" hidden="1" customHeight="1" x14ac:dyDescent="0.35">
      <c r="B148" s="97">
        <v>141</v>
      </c>
      <c r="C148" s="50"/>
      <c r="D148" s="48"/>
      <c r="E148" s="48"/>
      <c r="F148" s="50"/>
      <c r="G148" s="50"/>
      <c r="H148" s="50"/>
      <c r="I148" s="49"/>
      <c r="J148" s="101" t="str">
        <f>IF(F148&lt;&gt;"",IF(ISNA(VLOOKUP(F148,P_Paramétrage!$B$1586:$D$1588,2,FALSE)),"",VLOOKUP(F148,P_Paramétrage!$B$1586:$D$1588,2,FALSE)),"")</f>
        <v/>
      </c>
      <c r="K148" s="101">
        <f t="shared" si="2"/>
        <v>0</v>
      </c>
      <c r="L148" s="50"/>
      <c r="M148" s="50"/>
    </row>
    <row r="149" spans="2:13" ht="19.899999999999999" hidden="1" customHeight="1" x14ac:dyDescent="0.35">
      <c r="B149" s="97">
        <v>142</v>
      </c>
      <c r="C149" s="50"/>
      <c r="D149" s="48"/>
      <c r="E149" s="48"/>
      <c r="F149" s="50"/>
      <c r="G149" s="50"/>
      <c r="H149" s="50"/>
      <c r="I149" s="49"/>
      <c r="J149" s="101" t="str">
        <f>IF(F149&lt;&gt;"",IF(ISNA(VLOOKUP(F149,P_Paramétrage!$B$1586:$D$1588,2,FALSE)),"",VLOOKUP(F149,P_Paramétrage!$B$1586:$D$1588,2,FALSE)),"")</f>
        <v/>
      </c>
      <c r="K149" s="101">
        <f t="shared" si="2"/>
        <v>0</v>
      </c>
      <c r="L149" s="50"/>
      <c r="M149" s="50"/>
    </row>
    <row r="150" spans="2:13" ht="19.899999999999999" hidden="1" customHeight="1" x14ac:dyDescent="0.35">
      <c r="B150" s="97">
        <v>143</v>
      </c>
      <c r="C150" s="50"/>
      <c r="D150" s="48"/>
      <c r="E150" s="48"/>
      <c r="F150" s="50"/>
      <c r="G150" s="50"/>
      <c r="H150" s="50"/>
      <c r="I150" s="49"/>
      <c r="J150" s="101" t="str">
        <f>IF(F150&lt;&gt;"",IF(ISNA(VLOOKUP(F150,P_Paramétrage!$B$1586:$D$1588,2,FALSE)),"",VLOOKUP(F150,P_Paramétrage!$B$1586:$D$1588,2,FALSE)),"")</f>
        <v/>
      </c>
      <c r="K150" s="101">
        <f t="shared" si="2"/>
        <v>0</v>
      </c>
      <c r="L150" s="50"/>
      <c r="M150" s="50"/>
    </row>
    <row r="151" spans="2:13" ht="19.899999999999999" hidden="1" customHeight="1" x14ac:dyDescent="0.35">
      <c r="B151" s="97">
        <v>144</v>
      </c>
      <c r="C151" s="50"/>
      <c r="D151" s="48"/>
      <c r="E151" s="48"/>
      <c r="F151" s="50"/>
      <c r="G151" s="50"/>
      <c r="H151" s="50"/>
      <c r="I151" s="49"/>
      <c r="J151" s="101" t="str">
        <f>IF(F151&lt;&gt;"",IF(ISNA(VLOOKUP(F151,P_Paramétrage!$B$1586:$D$1588,2,FALSE)),"",VLOOKUP(F151,P_Paramétrage!$B$1586:$D$1588,2,FALSE)),"")</f>
        <v/>
      </c>
      <c r="K151" s="101">
        <f t="shared" si="2"/>
        <v>0</v>
      </c>
      <c r="L151" s="50"/>
      <c r="M151" s="50"/>
    </row>
    <row r="152" spans="2:13" ht="19.899999999999999" hidden="1" customHeight="1" x14ac:dyDescent="0.35">
      <c r="B152" s="97">
        <v>145</v>
      </c>
      <c r="C152" s="50"/>
      <c r="D152" s="48"/>
      <c r="E152" s="48"/>
      <c r="F152" s="50"/>
      <c r="G152" s="50"/>
      <c r="H152" s="50"/>
      <c r="I152" s="49"/>
      <c r="J152" s="101" t="str">
        <f>IF(F152&lt;&gt;"",IF(ISNA(VLOOKUP(F152,P_Paramétrage!$B$1586:$D$1588,2,FALSE)),"",VLOOKUP(F152,P_Paramétrage!$B$1586:$D$1588,2,FALSE)),"")</f>
        <v/>
      </c>
      <c r="K152" s="101">
        <f t="shared" si="2"/>
        <v>0</v>
      </c>
      <c r="L152" s="50"/>
      <c r="M152" s="50"/>
    </row>
    <row r="153" spans="2:13" ht="19.899999999999999" hidden="1" customHeight="1" x14ac:dyDescent="0.35">
      <c r="B153" s="97">
        <v>146</v>
      </c>
      <c r="C153" s="50"/>
      <c r="D153" s="48"/>
      <c r="E153" s="48"/>
      <c r="F153" s="50"/>
      <c r="G153" s="50"/>
      <c r="H153" s="50"/>
      <c r="I153" s="49"/>
      <c r="J153" s="101" t="str">
        <f>IF(F153&lt;&gt;"",IF(ISNA(VLOOKUP(F153,P_Paramétrage!$B$1586:$D$1588,2,FALSE)),"",VLOOKUP(F153,P_Paramétrage!$B$1586:$D$1588,2,FALSE)),"")</f>
        <v/>
      </c>
      <c r="K153" s="101">
        <f t="shared" si="2"/>
        <v>0</v>
      </c>
      <c r="L153" s="50"/>
      <c r="M153" s="50"/>
    </row>
    <row r="154" spans="2:13" ht="19.899999999999999" hidden="1" customHeight="1" x14ac:dyDescent="0.35">
      <c r="B154" s="97">
        <v>147</v>
      </c>
      <c r="C154" s="50"/>
      <c r="D154" s="48"/>
      <c r="E154" s="48"/>
      <c r="F154" s="50"/>
      <c r="G154" s="50"/>
      <c r="H154" s="50"/>
      <c r="I154" s="49"/>
      <c r="J154" s="101" t="str">
        <f>IF(F154&lt;&gt;"",IF(ISNA(VLOOKUP(F154,P_Paramétrage!$B$1586:$D$1588,2,FALSE)),"",VLOOKUP(F154,P_Paramétrage!$B$1586:$D$1588,2,FALSE)),"")</f>
        <v/>
      </c>
      <c r="K154" s="101">
        <f t="shared" si="2"/>
        <v>0</v>
      </c>
      <c r="L154" s="50"/>
      <c r="M154" s="50"/>
    </row>
    <row r="155" spans="2:13" ht="19.899999999999999" hidden="1" customHeight="1" x14ac:dyDescent="0.35">
      <c r="B155" s="97">
        <v>148</v>
      </c>
      <c r="C155" s="50"/>
      <c r="D155" s="48"/>
      <c r="E155" s="48"/>
      <c r="F155" s="50"/>
      <c r="G155" s="50"/>
      <c r="H155" s="50"/>
      <c r="I155" s="49"/>
      <c r="J155" s="101" t="str">
        <f>IF(F155&lt;&gt;"",IF(ISNA(VLOOKUP(F155,P_Paramétrage!$B$1586:$D$1588,2,FALSE)),"",VLOOKUP(F155,P_Paramétrage!$B$1586:$D$1588,2,FALSE)),"")</f>
        <v/>
      </c>
      <c r="K155" s="101">
        <f t="shared" si="2"/>
        <v>0</v>
      </c>
      <c r="L155" s="50"/>
      <c r="M155" s="50"/>
    </row>
    <row r="156" spans="2:13" ht="19.899999999999999" hidden="1" customHeight="1" x14ac:dyDescent="0.35">
      <c r="B156" s="97">
        <v>149</v>
      </c>
      <c r="C156" s="50"/>
      <c r="D156" s="48"/>
      <c r="E156" s="48"/>
      <c r="F156" s="50"/>
      <c r="G156" s="50"/>
      <c r="H156" s="50"/>
      <c r="I156" s="49"/>
      <c r="J156" s="101" t="str">
        <f>IF(F156&lt;&gt;"",IF(ISNA(VLOOKUP(F156,P_Paramétrage!$B$1586:$D$1588,2,FALSE)),"",VLOOKUP(F156,P_Paramétrage!$B$1586:$D$1588,2,FALSE)),"")</f>
        <v/>
      </c>
      <c r="K156" s="101">
        <f t="shared" si="2"/>
        <v>0</v>
      </c>
      <c r="L156" s="50"/>
      <c r="M156" s="50"/>
    </row>
    <row r="157" spans="2:13" ht="19.899999999999999" hidden="1" customHeight="1" x14ac:dyDescent="0.35">
      <c r="B157" s="97">
        <v>150</v>
      </c>
      <c r="C157" s="50"/>
      <c r="D157" s="48"/>
      <c r="E157" s="48"/>
      <c r="F157" s="50"/>
      <c r="G157" s="50"/>
      <c r="H157" s="50"/>
      <c r="I157" s="49"/>
      <c r="J157" s="101" t="str">
        <f>IF(F157&lt;&gt;"",IF(ISNA(VLOOKUP(F157,P_Paramétrage!$B$1586:$D$1588,2,FALSE)),"",VLOOKUP(F157,P_Paramétrage!$B$1586:$D$1588,2,FALSE)),"")</f>
        <v/>
      </c>
      <c r="K157" s="101">
        <f t="shared" si="2"/>
        <v>0</v>
      </c>
      <c r="L157" s="50"/>
      <c r="M157" s="50"/>
    </row>
    <row r="158" spans="2:13" ht="19.899999999999999" hidden="1" customHeight="1" x14ac:dyDescent="0.35">
      <c r="B158" s="97">
        <v>151</v>
      </c>
      <c r="C158" s="50"/>
      <c r="D158" s="48"/>
      <c r="E158" s="48"/>
      <c r="F158" s="50"/>
      <c r="G158" s="50"/>
      <c r="H158" s="50"/>
      <c r="I158" s="49"/>
      <c r="J158" s="101" t="str">
        <f>IF(F158&lt;&gt;"",IF(ISNA(VLOOKUP(F158,P_Paramétrage!$B$1586:$D$1588,2,FALSE)),"",VLOOKUP(F158,P_Paramétrage!$B$1586:$D$1588,2,FALSE)),"")</f>
        <v/>
      </c>
      <c r="K158" s="101">
        <f t="shared" si="2"/>
        <v>0</v>
      </c>
      <c r="L158" s="50"/>
      <c r="M158" s="50"/>
    </row>
    <row r="159" spans="2:13" ht="19.899999999999999" hidden="1" customHeight="1" x14ac:dyDescent="0.35">
      <c r="B159" s="97">
        <v>152</v>
      </c>
      <c r="C159" s="50"/>
      <c r="D159" s="48"/>
      <c r="E159" s="48"/>
      <c r="F159" s="50"/>
      <c r="G159" s="50"/>
      <c r="H159" s="50"/>
      <c r="I159" s="49"/>
      <c r="J159" s="101" t="str">
        <f>IF(F159&lt;&gt;"",IF(ISNA(VLOOKUP(F159,P_Paramétrage!$B$1586:$D$1588,2,FALSE)),"",VLOOKUP(F159,P_Paramétrage!$B$1586:$D$1588,2,FALSE)),"")</f>
        <v/>
      </c>
      <c r="K159" s="101">
        <f t="shared" si="2"/>
        <v>0</v>
      </c>
      <c r="L159" s="50"/>
      <c r="M159" s="50"/>
    </row>
    <row r="160" spans="2:13" ht="19.899999999999999" hidden="1" customHeight="1" x14ac:dyDescent="0.35">
      <c r="B160" s="97">
        <v>153</v>
      </c>
      <c r="C160" s="50"/>
      <c r="D160" s="48"/>
      <c r="E160" s="48"/>
      <c r="F160" s="50"/>
      <c r="G160" s="50"/>
      <c r="H160" s="50"/>
      <c r="I160" s="49"/>
      <c r="J160" s="101" t="str">
        <f>IF(F160&lt;&gt;"",IF(ISNA(VLOOKUP(F160,P_Paramétrage!$B$1586:$D$1588,2,FALSE)),"",VLOOKUP(F160,P_Paramétrage!$B$1586:$D$1588,2,FALSE)),"")</f>
        <v/>
      </c>
      <c r="K160" s="101">
        <f t="shared" si="2"/>
        <v>0</v>
      </c>
      <c r="L160" s="50"/>
      <c r="M160" s="50"/>
    </row>
    <row r="161" spans="2:13" ht="19.899999999999999" hidden="1" customHeight="1" x14ac:dyDescent="0.35">
      <c r="B161" s="97">
        <v>154</v>
      </c>
      <c r="C161" s="50"/>
      <c r="D161" s="48"/>
      <c r="E161" s="48"/>
      <c r="F161" s="50"/>
      <c r="G161" s="50"/>
      <c r="H161" s="50"/>
      <c r="I161" s="49"/>
      <c r="J161" s="101" t="str">
        <f>IF(F161&lt;&gt;"",IF(ISNA(VLOOKUP(F161,P_Paramétrage!$B$1586:$D$1588,2,FALSE)),"",VLOOKUP(F161,P_Paramétrage!$B$1586:$D$1588,2,FALSE)),"")</f>
        <v/>
      </c>
      <c r="K161" s="101">
        <f t="shared" si="2"/>
        <v>0</v>
      </c>
      <c r="L161" s="50"/>
      <c r="M161" s="50"/>
    </row>
    <row r="162" spans="2:13" ht="19.899999999999999" hidden="1" customHeight="1" x14ac:dyDescent="0.35">
      <c r="B162" s="97">
        <v>155</v>
      </c>
      <c r="C162" s="50"/>
      <c r="D162" s="48"/>
      <c r="E162" s="48"/>
      <c r="F162" s="50"/>
      <c r="G162" s="50"/>
      <c r="H162" s="50"/>
      <c r="I162" s="49"/>
      <c r="J162" s="101" t="str">
        <f>IF(F162&lt;&gt;"",IF(ISNA(VLOOKUP(F162,P_Paramétrage!$B$1586:$D$1588,2,FALSE)),"",VLOOKUP(F162,P_Paramétrage!$B$1586:$D$1588,2,FALSE)),"")</f>
        <v/>
      </c>
      <c r="K162" s="101">
        <f t="shared" si="2"/>
        <v>0</v>
      </c>
      <c r="L162" s="50"/>
      <c r="M162" s="50"/>
    </row>
    <row r="163" spans="2:13" ht="19.899999999999999" hidden="1" customHeight="1" x14ac:dyDescent="0.35">
      <c r="B163" s="97">
        <v>156</v>
      </c>
      <c r="C163" s="50"/>
      <c r="D163" s="48"/>
      <c r="E163" s="48"/>
      <c r="F163" s="50"/>
      <c r="G163" s="50"/>
      <c r="H163" s="50"/>
      <c r="I163" s="49"/>
      <c r="J163" s="101" t="str">
        <f>IF(F163&lt;&gt;"",IF(ISNA(VLOOKUP(F163,P_Paramétrage!$B$1586:$D$1588,2,FALSE)),"",VLOOKUP(F163,P_Paramétrage!$B$1586:$D$1588,2,FALSE)),"")</f>
        <v/>
      </c>
      <c r="K163" s="101">
        <f t="shared" si="2"/>
        <v>0</v>
      </c>
      <c r="L163" s="50"/>
      <c r="M163" s="50"/>
    </row>
    <row r="164" spans="2:13" ht="19.899999999999999" hidden="1" customHeight="1" x14ac:dyDescent="0.35">
      <c r="B164" s="97">
        <v>157</v>
      </c>
      <c r="C164" s="50"/>
      <c r="D164" s="48"/>
      <c r="E164" s="48"/>
      <c r="F164" s="50"/>
      <c r="G164" s="50"/>
      <c r="H164" s="50"/>
      <c r="I164" s="49"/>
      <c r="J164" s="101" t="str">
        <f>IF(F164&lt;&gt;"",IF(ISNA(VLOOKUP(F164,P_Paramétrage!$B$1586:$D$1588,2,FALSE)),"",VLOOKUP(F164,P_Paramétrage!$B$1586:$D$1588,2,FALSE)),"")</f>
        <v/>
      </c>
      <c r="K164" s="101">
        <f t="shared" si="2"/>
        <v>0</v>
      </c>
      <c r="L164" s="50"/>
      <c r="M164" s="50"/>
    </row>
    <row r="165" spans="2:13" ht="19.899999999999999" hidden="1" customHeight="1" x14ac:dyDescent="0.35">
      <c r="B165" s="97">
        <v>158</v>
      </c>
      <c r="C165" s="50"/>
      <c r="D165" s="48"/>
      <c r="E165" s="48"/>
      <c r="F165" s="50"/>
      <c r="G165" s="50"/>
      <c r="H165" s="50"/>
      <c r="I165" s="49"/>
      <c r="J165" s="101" t="str">
        <f>IF(F165&lt;&gt;"",IF(ISNA(VLOOKUP(F165,P_Paramétrage!$B$1586:$D$1588,2,FALSE)),"",VLOOKUP(F165,P_Paramétrage!$B$1586:$D$1588,2,FALSE)),"")</f>
        <v/>
      </c>
      <c r="K165" s="101">
        <f t="shared" si="2"/>
        <v>0</v>
      </c>
      <c r="L165" s="50"/>
      <c r="M165" s="50"/>
    </row>
    <row r="166" spans="2:13" ht="19.899999999999999" hidden="1" customHeight="1" x14ac:dyDescent="0.35">
      <c r="B166" s="97">
        <v>159</v>
      </c>
      <c r="C166" s="50"/>
      <c r="D166" s="48"/>
      <c r="E166" s="48"/>
      <c r="F166" s="50"/>
      <c r="G166" s="50"/>
      <c r="H166" s="50"/>
      <c r="I166" s="49"/>
      <c r="J166" s="101" t="str">
        <f>IF(F166&lt;&gt;"",IF(ISNA(VLOOKUP(F166,P_Paramétrage!$B$1586:$D$1588,2,FALSE)),"",VLOOKUP(F166,P_Paramétrage!$B$1586:$D$1588,2,FALSE)),"")</f>
        <v/>
      </c>
      <c r="K166" s="101">
        <f t="shared" si="2"/>
        <v>0</v>
      </c>
      <c r="L166" s="50"/>
      <c r="M166" s="50"/>
    </row>
    <row r="167" spans="2:13" ht="19.899999999999999" hidden="1" customHeight="1" x14ac:dyDescent="0.35">
      <c r="B167" s="97">
        <v>160</v>
      </c>
      <c r="C167" s="50"/>
      <c r="D167" s="48"/>
      <c r="E167" s="48"/>
      <c r="F167" s="50"/>
      <c r="G167" s="50"/>
      <c r="H167" s="50"/>
      <c r="I167" s="49"/>
      <c r="J167" s="101" t="str">
        <f>IF(F167&lt;&gt;"",IF(ISNA(VLOOKUP(F167,P_Paramétrage!$B$1586:$D$1588,2,FALSE)),"",VLOOKUP(F167,P_Paramétrage!$B$1586:$D$1588,2,FALSE)),"")</f>
        <v/>
      </c>
      <c r="K167" s="101">
        <f t="shared" si="2"/>
        <v>0</v>
      </c>
      <c r="L167" s="50"/>
      <c r="M167" s="50"/>
    </row>
    <row r="168" spans="2:13" ht="19.899999999999999" hidden="1" customHeight="1" x14ac:dyDescent="0.35">
      <c r="B168" s="97">
        <v>161</v>
      </c>
      <c r="C168" s="50"/>
      <c r="D168" s="48"/>
      <c r="E168" s="48"/>
      <c r="F168" s="50"/>
      <c r="G168" s="50"/>
      <c r="H168" s="50"/>
      <c r="I168" s="49"/>
      <c r="J168" s="101" t="str">
        <f>IF(F168&lt;&gt;"",IF(ISNA(VLOOKUP(F168,P_Paramétrage!$B$1586:$D$1588,2,FALSE)),"",VLOOKUP(F168,P_Paramétrage!$B$1586:$D$1588,2,FALSE)),"")</f>
        <v/>
      </c>
      <c r="K168" s="101">
        <f t="shared" si="2"/>
        <v>0</v>
      </c>
      <c r="L168" s="50"/>
      <c r="M168" s="50"/>
    </row>
    <row r="169" spans="2:13" ht="19.899999999999999" hidden="1" customHeight="1" x14ac:dyDescent="0.35">
      <c r="B169" s="97">
        <v>162</v>
      </c>
      <c r="C169" s="50"/>
      <c r="D169" s="48"/>
      <c r="E169" s="48"/>
      <c r="F169" s="50"/>
      <c r="G169" s="50"/>
      <c r="H169" s="50"/>
      <c r="I169" s="49"/>
      <c r="J169" s="101" t="str">
        <f>IF(F169&lt;&gt;"",IF(ISNA(VLOOKUP(F169,P_Paramétrage!$B$1586:$D$1588,2,FALSE)),"",VLOOKUP(F169,P_Paramétrage!$B$1586:$D$1588,2,FALSE)),"")</f>
        <v/>
      </c>
      <c r="K169" s="101">
        <f t="shared" si="2"/>
        <v>0</v>
      </c>
      <c r="L169" s="50"/>
      <c r="M169" s="50"/>
    </row>
    <row r="170" spans="2:13" ht="19.899999999999999" hidden="1" customHeight="1" x14ac:dyDescent="0.35">
      <c r="B170" s="97">
        <v>163</v>
      </c>
      <c r="C170" s="50"/>
      <c r="D170" s="48"/>
      <c r="E170" s="48"/>
      <c r="F170" s="50"/>
      <c r="G170" s="50"/>
      <c r="H170" s="50"/>
      <c r="I170" s="49"/>
      <c r="J170" s="101" t="str">
        <f>IF(F170&lt;&gt;"",IF(ISNA(VLOOKUP(F170,P_Paramétrage!$B$1586:$D$1588,2,FALSE)),"",VLOOKUP(F170,P_Paramétrage!$B$1586:$D$1588,2,FALSE)),"")</f>
        <v/>
      </c>
      <c r="K170" s="101">
        <f t="shared" si="2"/>
        <v>0</v>
      </c>
      <c r="L170" s="50"/>
      <c r="M170" s="50"/>
    </row>
    <row r="171" spans="2:13" ht="19.899999999999999" hidden="1" customHeight="1" x14ac:dyDescent="0.35">
      <c r="B171" s="97">
        <v>164</v>
      </c>
      <c r="C171" s="50"/>
      <c r="D171" s="48"/>
      <c r="E171" s="48"/>
      <c r="F171" s="50"/>
      <c r="G171" s="50"/>
      <c r="H171" s="50"/>
      <c r="I171" s="49"/>
      <c r="J171" s="101" t="str">
        <f>IF(F171&lt;&gt;"",IF(ISNA(VLOOKUP(F171,P_Paramétrage!$B$1586:$D$1588,2,FALSE)),"",VLOOKUP(F171,P_Paramétrage!$B$1586:$D$1588,2,FALSE)),"")</f>
        <v/>
      </c>
      <c r="K171" s="101">
        <f t="shared" si="2"/>
        <v>0</v>
      </c>
      <c r="L171" s="50"/>
      <c r="M171" s="50"/>
    </row>
    <row r="172" spans="2:13" ht="19.899999999999999" hidden="1" customHeight="1" x14ac:dyDescent="0.35">
      <c r="B172" s="97">
        <v>165</v>
      </c>
      <c r="C172" s="50"/>
      <c r="D172" s="48"/>
      <c r="E172" s="48"/>
      <c r="F172" s="50"/>
      <c r="G172" s="50"/>
      <c r="H172" s="50"/>
      <c r="I172" s="49"/>
      <c r="J172" s="101" t="str">
        <f>IF(F172&lt;&gt;"",IF(ISNA(VLOOKUP(F172,P_Paramétrage!$B$1586:$D$1588,2,FALSE)),"",VLOOKUP(F172,P_Paramétrage!$B$1586:$D$1588,2,FALSE)),"")</f>
        <v/>
      </c>
      <c r="K172" s="101">
        <f t="shared" si="2"/>
        <v>0</v>
      </c>
      <c r="L172" s="50"/>
      <c r="M172" s="50"/>
    </row>
    <row r="173" spans="2:13" ht="19.899999999999999" hidden="1" customHeight="1" x14ac:dyDescent="0.35">
      <c r="B173" s="97">
        <v>166</v>
      </c>
      <c r="C173" s="50"/>
      <c r="D173" s="48"/>
      <c r="E173" s="48"/>
      <c r="F173" s="50"/>
      <c r="G173" s="50"/>
      <c r="H173" s="50"/>
      <c r="I173" s="49"/>
      <c r="J173" s="101" t="str">
        <f>IF(F173&lt;&gt;"",IF(ISNA(VLOOKUP(F173,P_Paramétrage!$B$1586:$D$1588,2,FALSE)),"",VLOOKUP(F173,P_Paramétrage!$B$1586:$D$1588,2,FALSE)),"")</f>
        <v/>
      </c>
      <c r="K173" s="101">
        <f t="shared" si="2"/>
        <v>0</v>
      </c>
      <c r="L173" s="50"/>
      <c r="M173" s="50"/>
    </row>
    <row r="174" spans="2:13" ht="19.899999999999999" hidden="1" customHeight="1" x14ac:dyDescent="0.35">
      <c r="B174" s="97">
        <v>167</v>
      </c>
      <c r="C174" s="50"/>
      <c r="D174" s="48"/>
      <c r="E174" s="48"/>
      <c r="F174" s="50"/>
      <c r="G174" s="50"/>
      <c r="H174" s="50"/>
      <c r="I174" s="49"/>
      <c r="J174" s="101" t="str">
        <f>IF(F174&lt;&gt;"",IF(ISNA(VLOOKUP(F174,P_Paramétrage!$B$1586:$D$1588,2,FALSE)),"",VLOOKUP(F174,P_Paramétrage!$B$1586:$D$1588,2,FALSE)),"")</f>
        <v/>
      </c>
      <c r="K174" s="101">
        <f t="shared" si="2"/>
        <v>0</v>
      </c>
      <c r="L174" s="50"/>
      <c r="M174" s="50"/>
    </row>
    <row r="175" spans="2:13" ht="19.899999999999999" hidden="1" customHeight="1" x14ac:dyDescent="0.35">
      <c r="B175" s="97">
        <v>168</v>
      </c>
      <c r="C175" s="50"/>
      <c r="D175" s="48"/>
      <c r="E175" s="48"/>
      <c r="F175" s="50"/>
      <c r="G175" s="50"/>
      <c r="H175" s="50"/>
      <c r="I175" s="49"/>
      <c r="J175" s="101" t="str">
        <f>IF(F175&lt;&gt;"",IF(ISNA(VLOOKUP(F175,P_Paramétrage!$B$1586:$D$1588,2,FALSE)),"",VLOOKUP(F175,P_Paramétrage!$B$1586:$D$1588,2,FALSE)),"")</f>
        <v/>
      </c>
      <c r="K175" s="101">
        <f t="shared" si="2"/>
        <v>0</v>
      </c>
      <c r="L175" s="50"/>
      <c r="M175" s="50"/>
    </row>
    <row r="176" spans="2:13" ht="19.899999999999999" hidden="1" customHeight="1" x14ac:dyDescent="0.35">
      <c r="B176" s="97">
        <v>169</v>
      </c>
      <c r="C176" s="50"/>
      <c r="D176" s="48"/>
      <c r="E176" s="48"/>
      <c r="F176" s="50"/>
      <c r="G176" s="50"/>
      <c r="H176" s="50"/>
      <c r="I176" s="49"/>
      <c r="J176" s="101" t="str">
        <f>IF(F176&lt;&gt;"",IF(ISNA(VLOOKUP(F176,P_Paramétrage!$B$1586:$D$1588,2,FALSE)),"",VLOOKUP(F176,P_Paramétrage!$B$1586:$D$1588,2,FALSE)),"")</f>
        <v/>
      </c>
      <c r="K176" s="101">
        <f t="shared" si="2"/>
        <v>0</v>
      </c>
      <c r="L176" s="50"/>
      <c r="M176" s="50"/>
    </row>
    <row r="177" spans="2:13" ht="19.899999999999999" hidden="1" customHeight="1" x14ac:dyDescent="0.35">
      <c r="B177" s="97">
        <v>170</v>
      </c>
      <c r="C177" s="50"/>
      <c r="D177" s="48"/>
      <c r="E177" s="48"/>
      <c r="F177" s="50"/>
      <c r="G177" s="50"/>
      <c r="H177" s="50"/>
      <c r="I177" s="49"/>
      <c r="J177" s="101" t="str">
        <f>IF(F177&lt;&gt;"",IF(ISNA(VLOOKUP(F177,P_Paramétrage!$B$1586:$D$1588,2,FALSE)),"",VLOOKUP(F177,P_Paramétrage!$B$1586:$D$1588,2,FALSE)),"")</f>
        <v/>
      </c>
      <c r="K177" s="101">
        <f t="shared" si="2"/>
        <v>0</v>
      </c>
      <c r="L177" s="50"/>
      <c r="M177" s="50"/>
    </row>
    <row r="178" spans="2:13" ht="19.899999999999999" hidden="1" customHeight="1" x14ac:dyDescent="0.35">
      <c r="B178" s="97">
        <v>171</v>
      </c>
      <c r="C178" s="50"/>
      <c r="D178" s="48"/>
      <c r="E178" s="48"/>
      <c r="F178" s="50"/>
      <c r="G178" s="50"/>
      <c r="H178" s="50"/>
      <c r="I178" s="49"/>
      <c r="J178" s="101" t="str">
        <f>IF(F178&lt;&gt;"",IF(ISNA(VLOOKUP(F178,P_Paramétrage!$B$1586:$D$1588,2,FALSE)),"",VLOOKUP(F178,P_Paramétrage!$B$1586:$D$1588,2,FALSE)),"")</f>
        <v/>
      </c>
      <c r="K178" s="101">
        <f t="shared" si="2"/>
        <v>0</v>
      </c>
      <c r="L178" s="50"/>
      <c r="M178" s="50"/>
    </row>
    <row r="179" spans="2:13" ht="19.899999999999999" hidden="1" customHeight="1" x14ac:dyDescent="0.35">
      <c r="B179" s="97">
        <v>172</v>
      </c>
      <c r="C179" s="50"/>
      <c r="D179" s="48"/>
      <c r="E179" s="48"/>
      <c r="F179" s="50"/>
      <c r="G179" s="50"/>
      <c r="H179" s="50"/>
      <c r="I179" s="49"/>
      <c r="J179" s="101" t="str">
        <f>IF(F179&lt;&gt;"",IF(ISNA(VLOOKUP(F179,P_Paramétrage!$B$1586:$D$1588,2,FALSE)),"",VLOOKUP(F179,P_Paramétrage!$B$1586:$D$1588,2,FALSE)),"")</f>
        <v/>
      </c>
      <c r="K179" s="101">
        <f t="shared" si="2"/>
        <v>0</v>
      </c>
      <c r="L179" s="50"/>
      <c r="M179" s="50"/>
    </row>
    <row r="180" spans="2:13" ht="19.899999999999999" hidden="1" customHeight="1" x14ac:dyDescent="0.35">
      <c r="B180" s="97">
        <v>173</v>
      </c>
      <c r="C180" s="50"/>
      <c r="D180" s="48"/>
      <c r="E180" s="48"/>
      <c r="F180" s="50"/>
      <c r="G180" s="50"/>
      <c r="H180" s="50"/>
      <c r="I180" s="49"/>
      <c r="J180" s="101" t="str">
        <f>IF(F180&lt;&gt;"",IF(ISNA(VLOOKUP(F180,P_Paramétrage!$B$1586:$D$1588,2,FALSE)),"",VLOOKUP(F180,P_Paramétrage!$B$1586:$D$1588,2,FALSE)),"")</f>
        <v/>
      </c>
      <c r="K180" s="101">
        <f t="shared" si="2"/>
        <v>0</v>
      </c>
      <c r="L180" s="50"/>
      <c r="M180" s="50"/>
    </row>
    <row r="181" spans="2:13" ht="19.899999999999999" hidden="1" customHeight="1" x14ac:dyDescent="0.35">
      <c r="B181" s="97">
        <v>174</v>
      </c>
      <c r="C181" s="50"/>
      <c r="D181" s="48"/>
      <c r="E181" s="48"/>
      <c r="F181" s="50"/>
      <c r="G181" s="50"/>
      <c r="H181" s="50"/>
      <c r="I181" s="49"/>
      <c r="J181" s="101" t="str">
        <f>IF(F181&lt;&gt;"",IF(ISNA(VLOOKUP(F181,P_Paramétrage!$B$1586:$D$1588,2,FALSE)),"",VLOOKUP(F181,P_Paramétrage!$B$1586:$D$1588,2,FALSE)),"")</f>
        <v/>
      </c>
      <c r="K181" s="101">
        <f t="shared" si="2"/>
        <v>0</v>
      </c>
      <c r="L181" s="50"/>
      <c r="M181" s="50"/>
    </row>
    <row r="182" spans="2:13" ht="19.899999999999999" hidden="1" customHeight="1" x14ac:dyDescent="0.35">
      <c r="B182" s="97">
        <v>175</v>
      </c>
      <c r="C182" s="50"/>
      <c r="D182" s="48"/>
      <c r="E182" s="48"/>
      <c r="F182" s="50"/>
      <c r="G182" s="50"/>
      <c r="H182" s="50"/>
      <c r="I182" s="49"/>
      <c r="J182" s="101" t="str">
        <f>IF(F182&lt;&gt;"",IF(ISNA(VLOOKUP(F182,P_Paramétrage!$B$1586:$D$1588,2,FALSE)),"",VLOOKUP(F182,P_Paramétrage!$B$1586:$D$1588,2,FALSE)),"")</f>
        <v/>
      </c>
      <c r="K182" s="101">
        <f t="shared" si="2"/>
        <v>0</v>
      </c>
      <c r="L182" s="50"/>
      <c r="M182" s="50"/>
    </row>
    <row r="183" spans="2:13" ht="19.899999999999999" hidden="1" customHeight="1" x14ac:dyDescent="0.35">
      <c r="B183" s="97">
        <v>176</v>
      </c>
      <c r="C183" s="50"/>
      <c r="D183" s="48"/>
      <c r="E183" s="48"/>
      <c r="F183" s="50"/>
      <c r="G183" s="50"/>
      <c r="H183" s="50"/>
      <c r="I183" s="49"/>
      <c r="J183" s="101" t="str">
        <f>IF(F183&lt;&gt;"",IF(ISNA(VLOOKUP(F183,P_Paramétrage!$B$1586:$D$1588,2,FALSE)),"",VLOOKUP(F183,P_Paramétrage!$B$1586:$D$1588,2,FALSE)),"")</f>
        <v/>
      </c>
      <c r="K183" s="101">
        <f t="shared" si="2"/>
        <v>0</v>
      </c>
      <c r="L183" s="50"/>
      <c r="M183" s="50"/>
    </row>
    <row r="184" spans="2:13" ht="19.899999999999999" hidden="1" customHeight="1" x14ac:dyDescent="0.35">
      <c r="B184" s="97">
        <v>177</v>
      </c>
      <c r="C184" s="50"/>
      <c r="D184" s="48"/>
      <c r="E184" s="48"/>
      <c r="F184" s="50"/>
      <c r="G184" s="50"/>
      <c r="H184" s="50"/>
      <c r="I184" s="49"/>
      <c r="J184" s="101" t="str">
        <f>IF(F184&lt;&gt;"",IF(ISNA(VLOOKUP(F184,P_Paramétrage!$B$1586:$D$1588,2,FALSE)),"",VLOOKUP(F184,P_Paramétrage!$B$1586:$D$1588,2,FALSE)),"")</f>
        <v/>
      </c>
      <c r="K184" s="101">
        <f t="shared" si="2"/>
        <v>0</v>
      </c>
      <c r="L184" s="50"/>
      <c r="M184" s="50"/>
    </row>
    <row r="185" spans="2:13" ht="19.899999999999999" hidden="1" customHeight="1" x14ac:dyDescent="0.35">
      <c r="B185" s="97">
        <v>178</v>
      </c>
      <c r="C185" s="50"/>
      <c r="D185" s="48"/>
      <c r="E185" s="48"/>
      <c r="F185" s="50"/>
      <c r="G185" s="50"/>
      <c r="H185" s="50"/>
      <c r="I185" s="49"/>
      <c r="J185" s="101" t="str">
        <f>IF(F185&lt;&gt;"",IF(ISNA(VLOOKUP(F185,P_Paramétrage!$B$1586:$D$1588,2,FALSE)),"",VLOOKUP(F185,P_Paramétrage!$B$1586:$D$1588,2,FALSE)),"")</f>
        <v/>
      </c>
      <c r="K185" s="101">
        <f t="shared" si="2"/>
        <v>0</v>
      </c>
      <c r="L185" s="50"/>
      <c r="M185" s="50"/>
    </row>
    <row r="186" spans="2:13" ht="19.899999999999999" hidden="1" customHeight="1" x14ac:dyDescent="0.35">
      <c r="B186" s="97">
        <v>179</v>
      </c>
      <c r="C186" s="50"/>
      <c r="D186" s="48"/>
      <c r="E186" s="48"/>
      <c r="F186" s="50"/>
      <c r="G186" s="50"/>
      <c r="H186" s="50"/>
      <c r="I186" s="49"/>
      <c r="J186" s="101" t="str">
        <f>IF(F186&lt;&gt;"",IF(ISNA(VLOOKUP(F186,P_Paramétrage!$B$1586:$D$1588,2,FALSE)),"",VLOOKUP(F186,P_Paramétrage!$B$1586:$D$1588,2,FALSE)),"")</f>
        <v/>
      </c>
      <c r="K186" s="101">
        <f t="shared" si="2"/>
        <v>0</v>
      </c>
      <c r="L186" s="50"/>
      <c r="M186" s="50"/>
    </row>
    <row r="187" spans="2:13" ht="19.899999999999999" hidden="1" customHeight="1" x14ac:dyDescent="0.35">
      <c r="B187" s="97">
        <v>180</v>
      </c>
      <c r="C187" s="50"/>
      <c r="D187" s="48"/>
      <c r="E187" s="48"/>
      <c r="F187" s="50"/>
      <c r="G187" s="50"/>
      <c r="H187" s="50"/>
      <c r="I187" s="49"/>
      <c r="J187" s="101" t="str">
        <f>IF(F187&lt;&gt;"",IF(ISNA(VLOOKUP(F187,P_Paramétrage!$B$1586:$D$1588,2,FALSE)),"",VLOOKUP(F187,P_Paramétrage!$B$1586:$D$1588,2,FALSE)),"")</f>
        <v/>
      </c>
      <c r="K187" s="101">
        <f t="shared" si="2"/>
        <v>0</v>
      </c>
      <c r="L187" s="50"/>
      <c r="M187" s="50"/>
    </row>
    <row r="188" spans="2:13" ht="19.899999999999999" hidden="1" customHeight="1" x14ac:dyDescent="0.35">
      <c r="B188" s="97">
        <v>181</v>
      </c>
      <c r="C188" s="50"/>
      <c r="D188" s="48"/>
      <c r="E188" s="48"/>
      <c r="F188" s="50"/>
      <c r="G188" s="50"/>
      <c r="H188" s="50"/>
      <c r="I188" s="49"/>
      <c r="J188" s="101" t="str">
        <f>IF(F188&lt;&gt;"",IF(ISNA(VLOOKUP(F188,P_Paramétrage!$B$1586:$D$1588,2,FALSE)),"",VLOOKUP(F188,P_Paramétrage!$B$1586:$D$1588,2,FALSE)),"")</f>
        <v/>
      </c>
      <c r="K188" s="101">
        <f t="shared" si="2"/>
        <v>0</v>
      </c>
      <c r="L188" s="50"/>
      <c r="M188" s="50"/>
    </row>
    <row r="189" spans="2:13" ht="19.899999999999999" hidden="1" customHeight="1" x14ac:dyDescent="0.35">
      <c r="B189" s="97">
        <v>182</v>
      </c>
      <c r="C189" s="50"/>
      <c r="D189" s="48"/>
      <c r="E189" s="48"/>
      <c r="F189" s="50"/>
      <c r="G189" s="50"/>
      <c r="H189" s="50"/>
      <c r="I189" s="49"/>
      <c r="J189" s="101" t="str">
        <f>IF(F189&lt;&gt;"",IF(ISNA(VLOOKUP(F189,P_Paramétrage!$B$1586:$D$1588,2,FALSE)),"",VLOOKUP(F189,P_Paramétrage!$B$1586:$D$1588,2,FALSE)),"")</f>
        <v/>
      </c>
      <c r="K189" s="101">
        <f t="shared" si="2"/>
        <v>0</v>
      </c>
      <c r="L189" s="50"/>
      <c r="M189" s="50"/>
    </row>
    <row r="190" spans="2:13" ht="19.899999999999999" hidden="1" customHeight="1" x14ac:dyDescent="0.35">
      <c r="B190" s="97">
        <v>183</v>
      </c>
      <c r="C190" s="50"/>
      <c r="D190" s="48"/>
      <c r="E190" s="48"/>
      <c r="F190" s="50"/>
      <c r="G190" s="50"/>
      <c r="H190" s="50"/>
      <c r="I190" s="49"/>
      <c r="J190" s="101" t="str">
        <f>IF(F190&lt;&gt;"",IF(ISNA(VLOOKUP(F190,P_Paramétrage!$B$1586:$D$1588,2,FALSE)),"",VLOOKUP(F190,P_Paramétrage!$B$1586:$D$1588,2,FALSE)),"")</f>
        <v/>
      </c>
      <c r="K190" s="101">
        <f t="shared" si="2"/>
        <v>0</v>
      </c>
      <c r="L190" s="50"/>
      <c r="M190" s="50"/>
    </row>
    <row r="191" spans="2:13" ht="19.899999999999999" hidden="1" customHeight="1" x14ac:dyDescent="0.35">
      <c r="B191" s="97">
        <v>184</v>
      </c>
      <c r="C191" s="50"/>
      <c r="D191" s="48"/>
      <c r="E191" s="48"/>
      <c r="F191" s="50"/>
      <c r="G191" s="50"/>
      <c r="H191" s="50"/>
      <c r="I191" s="49"/>
      <c r="J191" s="101" t="str">
        <f>IF(F191&lt;&gt;"",IF(ISNA(VLOOKUP(F191,P_Paramétrage!$B$1586:$D$1588,2,FALSE)),"",VLOOKUP(F191,P_Paramétrage!$B$1586:$D$1588,2,FALSE)),"")</f>
        <v/>
      </c>
      <c r="K191" s="101">
        <f t="shared" si="2"/>
        <v>0</v>
      </c>
      <c r="L191" s="50"/>
      <c r="M191" s="50"/>
    </row>
    <row r="192" spans="2:13" ht="19.899999999999999" hidden="1" customHeight="1" x14ac:dyDescent="0.35">
      <c r="B192" s="97">
        <v>185</v>
      </c>
      <c r="C192" s="50"/>
      <c r="D192" s="48"/>
      <c r="E192" s="48"/>
      <c r="F192" s="50"/>
      <c r="G192" s="50"/>
      <c r="H192" s="50"/>
      <c r="I192" s="49"/>
      <c r="J192" s="101" t="str">
        <f>IF(F192&lt;&gt;"",IF(ISNA(VLOOKUP(F192,P_Paramétrage!$B$1586:$D$1588,2,FALSE)),"",VLOOKUP(F192,P_Paramétrage!$B$1586:$D$1588,2,FALSE)),"")</f>
        <v/>
      </c>
      <c r="K192" s="101">
        <f t="shared" si="2"/>
        <v>0</v>
      </c>
      <c r="L192" s="50"/>
      <c r="M192" s="50"/>
    </row>
    <row r="193" spans="2:13" ht="19.899999999999999" hidden="1" customHeight="1" x14ac:dyDescent="0.35">
      <c r="B193" s="97">
        <v>186</v>
      </c>
      <c r="C193" s="50"/>
      <c r="D193" s="48"/>
      <c r="E193" s="48"/>
      <c r="F193" s="50"/>
      <c r="G193" s="50"/>
      <c r="H193" s="50"/>
      <c r="I193" s="49"/>
      <c r="J193" s="101" t="str">
        <f>IF(F193&lt;&gt;"",IF(ISNA(VLOOKUP(F193,P_Paramétrage!$B$1586:$D$1588,2,FALSE)),"",VLOOKUP(F193,P_Paramétrage!$B$1586:$D$1588,2,FALSE)),"")</f>
        <v/>
      </c>
      <c r="K193" s="101">
        <f t="shared" si="2"/>
        <v>0</v>
      </c>
      <c r="L193" s="50"/>
      <c r="M193" s="50"/>
    </row>
    <row r="194" spans="2:13" ht="19.899999999999999" hidden="1" customHeight="1" x14ac:dyDescent="0.35">
      <c r="B194" s="97">
        <v>187</v>
      </c>
      <c r="C194" s="50"/>
      <c r="D194" s="48"/>
      <c r="E194" s="48"/>
      <c r="F194" s="50"/>
      <c r="G194" s="50"/>
      <c r="H194" s="50"/>
      <c r="I194" s="49"/>
      <c r="J194" s="101" t="str">
        <f>IF(F194&lt;&gt;"",IF(ISNA(VLOOKUP(F194,P_Paramétrage!$B$1586:$D$1588,2,FALSE)),"",VLOOKUP(F194,P_Paramétrage!$B$1586:$D$1588,2,FALSE)),"")</f>
        <v/>
      </c>
      <c r="K194" s="101">
        <f t="shared" si="2"/>
        <v>0</v>
      </c>
      <c r="L194" s="50"/>
      <c r="M194" s="50"/>
    </row>
    <row r="195" spans="2:13" ht="19.899999999999999" hidden="1" customHeight="1" x14ac:dyDescent="0.35">
      <c r="B195" s="97">
        <v>188</v>
      </c>
      <c r="C195" s="50"/>
      <c r="D195" s="48"/>
      <c r="E195" s="48"/>
      <c r="F195" s="50"/>
      <c r="G195" s="50"/>
      <c r="H195" s="50"/>
      <c r="I195" s="49"/>
      <c r="J195" s="101" t="str">
        <f>IF(F195&lt;&gt;"",IF(ISNA(VLOOKUP(F195,P_Paramétrage!$B$1586:$D$1588,2,FALSE)),"",VLOOKUP(F195,P_Paramétrage!$B$1586:$D$1588,2,FALSE)),"")</f>
        <v/>
      </c>
      <c r="K195" s="101">
        <f t="shared" si="2"/>
        <v>0</v>
      </c>
      <c r="L195" s="50"/>
      <c r="M195" s="50"/>
    </row>
    <row r="196" spans="2:13" ht="19.899999999999999" hidden="1" customHeight="1" x14ac:dyDescent="0.35">
      <c r="B196" s="97">
        <v>189</v>
      </c>
      <c r="C196" s="50"/>
      <c r="D196" s="48"/>
      <c r="E196" s="48"/>
      <c r="F196" s="50"/>
      <c r="G196" s="50"/>
      <c r="H196" s="50"/>
      <c r="I196" s="49"/>
      <c r="J196" s="101" t="str">
        <f>IF(F196&lt;&gt;"",IF(ISNA(VLOOKUP(F196,P_Paramétrage!$B$1586:$D$1588,2,FALSE)),"",VLOOKUP(F196,P_Paramétrage!$B$1586:$D$1588,2,FALSE)),"")</f>
        <v/>
      </c>
      <c r="K196" s="101">
        <f t="shared" si="2"/>
        <v>0</v>
      </c>
      <c r="L196" s="50"/>
      <c r="M196" s="50"/>
    </row>
    <row r="197" spans="2:13" ht="19.899999999999999" hidden="1" customHeight="1" x14ac:dyDescent="0.35">
      <c r="B197" s="97">
        <v>190</v>
      </c>
      <c r="C197" s="50"/>
      <c r="D197" s="48"/>
      <c r="E197" s="48"/>
      <c r="F197" s="50"/>
      <c r="G197" s="50"/>
      <c r="H197" s="50"/>
      <c r="I197" s="49"/>
      <c r="J197" s="101" t="str">
        <f>IF(F197&lt;&gt;"",IF(ISNA(VLOOKUP(F197,P_Paramétrage!$B$1586:$D$1588,2,FALSE)),"",VLOOKUP(F197,P_Paramétrage!$B$1586:$D$1588,2,FALSE)),"")</f>
        <v/>
      </c>
      <c r="K197" s="101">
        <f t="shared" si="2"/>
        <v>0</v>
      </c>
      <c r="L197" s="50"/>
      <c r="M197" s="50"/>
    </row>
    <row r="198" spans="2:13" ht="19.899999999999999" hidden="1" customHeight="1" x14ac:dyDescent="0.35">
      <c r="B198" s="97">
        <v>191</v>
      </c>
      <c r="C198" s="50"/>
      <c r="D198" s="48"/>
      <c r="E198" s="48"/>
      <c r="F198" s="50"/>
      <c r="G198" s="50"/>
      <c r="H198" s="50"/>
      <c r="I198" s="49"/>
      <c r="J198" s="101" t="str">
        <f>IF(F198&lt;&gt;"",IF(ISNA(VLOOKUP(F198,P_Paramétrage!$B$1586:$D$1588,2,FALSE)),"",VLOOKUP(F198,P_Paramétrage!$B$1586:$D$1588,2,FALSE)),"")</f>
        <v/>
      </c>
      <c r="K198" s="101">
        <f t="shared" si="2"/>
        <v>0</v>
      </c>
      <c r="L198" s="50"/>
      <c r="M198" s="50"/>
    </row>
    <row r="199" spans="2:13" ht="19.899999999999999" hidden="1" customHeight="1" x14ac:dyDescent="0.35">
      <c r="B199" s="97">
        <v>192</v>
      </c>
      <c r="C199" s="50"/>
      <c r="D199" s="48"/>
      <c r="E199" s="48"/>
      <c r="F199" s="50"/>
      <c r="G199" s="50"/>
      <c r="H199" s="50"/>
      <c r="I199" s="49"/>
      <c r="J199" s="101" t="str">
        <f>IF(F199&lt;&gt;"",IF(ISNA(VLOOKUP(F199,P_Paramétrage!$B$1586:$D$1588,2,FALSE)),"",VLOOKUP(F199,P_Paramétrage!$B$1586:$D$1588,2,FALSE)),"")</f>
        <v/>
      </c>
      <c r="K199" s="101">
        <f t="shared" si="2"/>
        <v>0</v>
      </c>
      <c r="L199" s="50"/>
      <c r="M199" s="50"/>
    </row>
    <row r="200" spans="2:13" ht="19.899999999999999" hidden="1" customHeight="1" x14ac:dyDescent="0.35">
      <c r="B200" s="97">
        <v>193</v>
      </c>
      <c r="C200" s="50"/>
      <c r="D200" s="48"/>
      <c r="E200" s="48"/>
      <c r="F200" s="50"/>
      <c r="G200" s="50"/>
      <c r="H200" s="50"/>
      <c r="I200" s="49"/>
      <c r="J200" s="101" t="str">
        <f>IF(F200&lt;&gt;"",IF(ISNA(VLOOKUP(F200,P_Paramétrage!$B$1586:$D$1588,2,FALSE)),"",VLOOKUP(F200,P_Paramétrage!$B$1586:$D$1588,2,FALSE)),"")</f>
        <v/>
      </c>
      <c r="K200" s="101">
        <f t="shared" si="2"/>
        <v>0</v>
      </c>
      <c r="L200" s="50"/>
      <c r="M200" s="50"/>
    </row>
    <row r="201" spans="2:13" ht="19.899999999999999" hidden="1" customHeight="1" x14ac:dyDescent="0.35">
      <c r="B201" s="97">
        <v>194</v>
      </c>
      <c r="C201" s="50"/>
      <c r="D201" s="48"/>
      <c r="E201" s="48"/>
      <c r="F201" s="50"/>
      <c r="G201" s="50"/>
      <c r="H201" s="50"/>
      <c r="I201" s="49"/>
      <c r="J201" s="101" t="str">
        <f>IF(F201&lt;&gt;"",IF(ISNA(VLOOKUP(F201,P_Paramétrage!$B$1586:$D$1588,2,FALSE)),"",VLOOKUP(F201,P_Paramétrage!$B$1586:$D$1588,2,FALSE)),"")</f>
        <v/>
      </c>
      <c r="K201" s="101">
        <f t="shared" ref="K201:K264" si="3">IF(AND(I201&lt;&gt;0,J201&lt;&gt;""),ROUND(I201*J201,2),0)</f>
        <v>0</v>
      </c>
      <c r="L201" s="50"/>
      <c r="M201" s="50"/>
    </row>
    <row r="202" spans="2:13" ht="19.899999999999999" hidden="1" customHeight="1" x14ac:dyDescent="0.35">
      <c r="B202" s="97">
        <v>195</v>
      </c>
      <c r="C202" s="50"/>
      <c r="D202" s="48"/>
      <c r="E202" s="48"/>
      <c r="F202" s="50"/>
      <c r="G202" s="50"/>
      <c r="H202" s="50"/>
      <c r="I202" s="49"/>
      <c r="J202" s="101" t="str">
        <f>IF(F202&lt;&gt;"",IF(ISNA(VLOOKUP(F202,P_Paramétrage!$B$1586:$D$1588,2,FALSE)),"",VLOOKUP(F202,P_Paramétrage!$B$1586:$D$1588,2,FALSE)),"")</f>
        <v/>
      </c>
      <c r="K202" s="101">
        <f t="shared" si="3"/>
        <v>0</v>
      </c>
      <c r="L202" s="50"/>
      <c r="M202" s="50"/>
    </row>
    <row r="203" spans="2:13" ht="19.899999999999999" hidden="1" customHeight="1" x14ac:dyDescent="0.35">
      <c r="B203" s="97">
        <v>196</v>
      </c>
      <c r="C203" s="50"/>
      <c r="D203" s="48"/>
      <c r="E203" s="48"/>
      <c r="F203" s="50"/>
      <c r="G203" s="50"/>
      <c r="H203" s="50"/>
      <c r="I203" s="49"/>
      <c r="J203" s="101" t="str">
        <f>IF(F203&lt;&gt;"",IF(ISNA(VLOOKUP(F203,P_Paramétrage!$B$1586:$D$1588,2,FALSE)),"",VLOOKUP(F203,P_Paramétrage!$B$1586:$D$1588,2,FALSE)),"")</f>
        <v/>
      </c>
      <c r="K203" s="101">
        <f t="shared" si="3"/>
        <v>0</v>
      </c>
      <c r="L203" s="50"/>
      <c r="M203" s="50"/>
    </row>
    <row r="204" spans="2:13" ht="19.899999999999999" hidden="1" customHeight="1" x14ac:dyDescent="0.35">
      <c r="B204" s="97">
        <v>197</v>
      </c>
      <c r="C204" s="50"/>
      <c r="D204" s="48"/>
      <c r="E204" s="48"/>
      <c r="F204" s="50"/>
      <c r="G204" s="50"/>
      <c r="H204" s="50"/>
      <c r="I204" s="49"/>
      <c r="J204" s="101" t="str">
        <f>IF(F204&lt;&gt;"",IF(ISNA(VLOOKUP(F204,P_Paramétrage!$B$1586:$D$1588,2,FALSE)),"",VLOOKUP(F204,P_Paramétrage!$B$1586:$D$1588,2,FALSE)),"")</f>
        <v/>
      </c>
      <c r="K204" s="101">
        <f t="shared" si="3"/>
        <v>0</v>
      </c>
      <c r="L204" s="50"/>
      <c r="M204" s="50"/>
    </row>
    <row r="205" spans="2:13" ht="19.899999999999999" hidden="1" customHeight="1" x14ac:dyDescent="0.35">
      <c r="B205" s="97">
        <v>198</v>
      </c>
      <c r="C205" s="50"/>
      <c r="D205" s="48"/>
      <c r="E205" s="48"/>
      <c r="F205" s="50"/>
      <c r="G205" s="50"/>
      <c r="H205" s="50"/>
      <c r="I205" s="49"/>
      <c r="J205" s="101" t="str">
        <f>IF(F205&lt;&gt;"",IF(ISNA(VLOOKUP(F205,P_Paramétrage!$B$1586:$D$1588,2,FALSE)),"",VLOOKUP(F205,P_Paramétrage!$B$1586:$D$1588,2,FALSE)),"")</f>
        <v/>
      </c>
      <c r="K205" s="101">
        <f t="shared" si="3"/>
        <v>0</v>
      </c>
      <c r="L205" s="50"/>
      <c r="M205" s="50"/>
    </row>
    <row r="206" spans="2:13" ht="19.899999999999999" hidden="1" customHeight="1" x14ac:dyDescent="0.35">
      <c r="B206" s="97">
        <v>199</v>
      </c>
      <c r="C206" s="50"/>
      <c r="D206" s="48"/>
      <c r="E206" s="48"/>
      <c r="F206" s="50"/>
      <c r="G206" s="50"/>
      <c r="H206" s="50"/>
      <c r="I206" s="49"/>
      <c r="J206" s="101" t="str">
        <f>IF(F206&lt;&gt;"",IF(ISNA(VLOOKUP(F206,P_Paramétrage!$B$1586:$D$1588,2,FALSE)),"",VLOOKUP(F206,P_Paramétrage!$B$1586:$D$1588,2,FALSE)),"")</f>
        <v/>
      </c>
      <c r="K206" s="101">
        <f t="shared" si="3"/>
        <v>0</v>
      </c>
      <c r="L206" s="50"/>
      <c r="M206" s="50"/>
    </row>
    <row r="207" spans="2:13" ht="19.899999999999999" hidden="1" customHeight="1" x14ac:dyDescent="0.35">
      <c r="B207" s="97">
        <v>200</v>
      </c>
      <c r="C207" s="50"/>
      <c r="D207" s="48"/>
      <c r="E207" s="48"/>
      <c r="F207" s="50"/>
      <c r="G207" s="50"/>
      <c r="H207" s="50"/>
      <c r="I207" s="49"/>
      <c r="J207" s="101" t="str">
        <f>IF(F207&lt;&gt;"",IF(ISNA(VLOOKUP(F207,P_Paramétrage!$B$1586:$D$1588,2,FALSE)),"",VLOOKUP(F207,P_Paramétrage!$B$1586:$D$1588,2,FALSE)),"")</f>
        <v/>
      </c>
      <c r="K207" s="101">
        <f t="shared" si="3"/>
        <v>0</v>
      </c>
      <c r="L207" s="50"/>
      <c r="M207" s="50"/>
    </row>
    <row r="208" spans="2:13" ht="19.899999999999999" hidden="1" customHeight="1" x14ac:dyDescent="0.35">
      <c r="B208" s="97">
        <v>201</v>
      </c>
      <c r="C208" s="50"/>
      <c r="D208" s="48"/>
      <c r="E208" s="48"/>
      <c r="F208" s="50"/>
      <c r="G208" s="50"/>
      <c r="H208" s="50"/>
      <c r="I208" s="49"/>
      <c r="J208" s="101" t="str">
        <f>IF(F208&lt;&gt;"",IF(ISNA(VLOOKUP(F208,P_Paramétrage!$B$1586:$D$1588,2,FALSE)),"",VLOOKUP(F208,P_Paramétrage!$B$1586:$D$1588,2,FALSE)),"")</f>
        <v/>
      </c>
      <c r="K208" s="101">
        <f t="shared" si="3"/>
        <v>0</v>
      </c>
      <c r="L208" s="50"/>
      <c r="M208" s="50"/>
    </row>
    <row r="209" spans="2:13" ht="19.899999999999999" hidden="1" customHeight="1" x14ac:dyDescent="0.35">
      <c r="B209" s="97">
        <v>202</v>
      </c>
      <c r="C209" s="50"/>
      <c r="D209" s="48"/>
      <c r="E209" s="48"/>
      <c r="F209" s="50"/>
      <c r="G209" s="50"/>
      <c r="H209" s="50"/>
      <c r="I209" s="49"/>
      <c r="J209" s="101" t="str">
        <f>IF(F209&lt;&gt;"",IF(ISNA(VLOOKUP(F209,P_Paramétrage!$B$1586:$D$1588,2,FALSE)),"",VLOOKUP(F209,P_Paramétrage!$B$1586:$D$1588,2,FALSE)),"")</f>
        <v/>
      </c>
      <c r="K209" s="101">
        <f t="shared" si="3"/>
        <v>0</v>
      </c>
      <c r="L209" s="50"/>
      <c r="M209" s="50"/>
    </row>
    <row r="210" spans="2:13" ht="19.899999999999999" hidden="1" customHeight="1" x14ac:dyDescent="0.35">
      <c r="B210" s="97">
        <v>203</v>
      </c>
      <c r="C210" s="50"/>
      <c r="D210" s="48"/>
      <c r="E210" s="48"/>
      <c r="F210" s="50"/>
      <c r="G210" s="50"/>
      <c r="H210" s="50"/>
      <c r="I210" s="49"/>
      <c r="J210" s="101" t="str">
        <f>IF(F210&lt;&gt;"",IF(ISNA(VLOOKUP(F210,P_Paramétrage!$B$1586:$D$1588,2,FALSE)),"",VLOOKUP(F210,P_Paramétrage!$B$1586:$D$1588,2,FALSE)),"")</f>
        <v/>
      </c>
      <c r="K210" s="101">
        <f t="shared" si="3"/>
        <v>0</v>
      </c>
      <c r="L210" s="50"/>
      <c r="M210" s="50"/>
    </row>
    <row r="211" spans="2:13" ht="19.899999999999999" hidden="1" customHeight="1" x14ac:dyDescent="0.35">
      <c r="B211" s="97">
        <v>204</v>
      </c>
      <c r="C211" s="50"/>
      <c r="D211" s="48"/>
      <c r="E211" s="48"/>
      <c r="F211" s="50"/>
      <c r="G211" s="50"/>
      <c r="H211" s="50"/>
      <c r="I211" s="49"/>
      <c r="J211" s="101" t="str">
        <f>IF(F211&lt;&gt;"",IF(ISNA(VLOOKUP(F211,P_Paramétrage!$B$1586:$D$1588,2,FALSE)),"",VLOOKUP(F211,P_Paramétrage!$B$1586:$D$1588,2,FALSE)),"")</f>
        <v/>
      </c>
      <c r="K211" s="101">
        <f t="shared" si="3"/>
        <v>0</v>
      </c>
      <c r="L211" s="50"/>
      <c r="M211" s="50"/>
    </row>
    <row r="212" spans="2:13" ht="19.899999999999999" hidden="1" customHeight="1" x14ac:dyDescent="0.35">
      <c r="B212" s="97">
        <v>205</v>
      </c>
      <c r="C212" s="50"/>
      <c r="D212" s="48"/>
      <c r="E212" s="48"/>
      <c r="F212" s="50"/>
      <c r="G212" s="50"/>
      <c r="H212" s="50"/>
      <c r="I212" s="49"/>
      <c r="J212" s="101" t="str">
        <f>IF(F212&lt;&gt;"",IF(ISNA(VLOOKUP(F212,P_Paramétrage!$B$1586:$D$1588,2,FALSE)),"",VLOOKUP(F212,P_Paramétrage!$B$1586:$D$1588,2,FALSE)),"")</f>
        <v/>
      </c>
      <c r="K212" s="101">
        <f t="shared" si="3"/>
        <v>0</v>
      </c>
      <c r="L212" s="50"/>
      <c r="M212" s="50"/>
    </row>
    <row r="213" spans="2:13" ht="19.899999999999999" hidden="1" customHeight="1" x14ac:dyDescent="0.35">
      <c r="B213" s="97">
        <v>206</v>
      </c>
      <c r="C213" s="50"/>
      <c r="D213" s="48"/>
      <c r="E213" s="48"/>
      <c r="F213" s="50"/>
      <c r="G213" s="50"/>
      <c r="H213" s="50"/>
      <c r="I213" s="49"/>
      <c r="J213" s="101" t="str">
        <f>IF(F213&lt;&gt;"",IF(ISNA(VLOOKUP(F213,P_Paramétrage!$B$1586:$D$1588,2,FALSE)),"",VLOOKUP(F213,P_Paramétrage!$B$1586:$D$1588,2,FALSE)),"")</f>
        <v/>
      </c>
      <c r="K213" s="101">
        <f t="shared" si="3"/>
        <v>0</v>
      </c>
      <c r="L213" s="50"/>
      <c r="M213" s="50"/>
    </row>
    <row r="214" spans="2:13" ht="19.899999999999999" hidden="1" customHeight="1" x14ac:dyDescent="0.35">
      <c r="B214" s="97">
        <v>207</v>
      </c>
      <c r="C214" s="50"/>
      <c r="D214" s="48"/>
      <c r="E214" s="48"/>
      <c r="F214" s="50"/>
      <c r="G214" s="50"/>
      <c r="H214" s="50"/>
      <c r="I214" s="49"/>
      <c r="J214" s="101" t="str">
        <f>IF(F214&lt;&gt;"",IF(ISNA(VLOOKUP(F214,P_Paramétrage!$B$1586:$D$1588,2,FALSE)),"",VLOOKUP(F214,P_Paramétrage!$B$1586:$D$1588,2,FALSE)),"")</f>
        <v/>
      </c>
      <c r="K214" s="101">
        <f t="shared" si="3"/>
        <v>0</v>
      </c>
      <c r="L214" s="50"/>
      <c r="M214" s="50"/>
    </row>
    <row r="215" spans="2:13" ht="19.899999999999999" hidden="1" customHeight="1" x14ac:dyDescent="0.35">
      <c r="B215" s="97">
        <v>208</v>
      </c>
      <c r="C215" s="50"/>
      <c r="D215" s="48"/>
      <c r="E215" s="48"/>
      <c r="F215" s="50"/>
      <c r="G215" s="50"/>
      <c r="H215" s="50"/>
      <c r="I215" s="49"/>
      <c r="J215" s="101" t="str">
        <f>IF(F215&lt;&gt;"",IF(ISNA(VLOOKUP(F215,P_Paramétrage!$B$1586:$D$1588,2,FALSE)),"",VLOOKUP(F215,P_Paramétrage!$B$1586:$D$1588,2,FALSE)),"")</f>
        <v/>
      </c>
      <c r="K215" s="101">
        <f t="shared" si="3"/>
        <v>0</v>
      </c>
      <c r="L215" s="50"/>
      <c r="M215" s="50"/>
    </row>
    <row r="216" spans="2:13" ht="19.899999999999999" hidden="1" customHeight="1" x14ac:dyDescent="0.35">
      <c r="B216" s="97">
        <v>209</v>
      </c>
      <c r="C216" s="50"/>
      <c r="D216" s="48"/>
      <c r="E216" s="48"/>
      <c r="F216" s="50"/>
      <c r="G216" s="50"/>
      <c r="H216" s="50"/>
      <c r="I216" s="49"/>
      <c r="J216" s="101" t="str">
        <f>IF(F216&lt;&gt;"",IF(ISNA(VLOOKUP(F216,P_Paramétrage!$B$1586:$D$1588,2,FALSE)),"",VLOOKUP(F216,P_Paramétrage!$B$1586:$D$1588,2,FALSE)),"")</f>
        <v/>
      </c>
      <c r="K216" s="101">
        <f t="shared" si="3"/>
        <v>0</v>
      </c>
      <c r="L216" s="50"/>
      <c r="M216" s="50"/>
    </row>
    <row r="217" spans="2:13" ht="19.899999999999999" hidden="1" customHeight="1" x14ac:dyDescent="0.35">
      <c r="B217" s="97">
        <v>210</v>
      </c>
      <c r="C217" s="50"/>
      <c r="D217" s="48"/>
      <c r="E217" s="48"/>
      <c r="F217" s="50"/>
      <c r="G217" s="50"/>
      <c r="H217" s="50"/>
      <c r="I217" s="49"/>
      <c r="J217" s="101" t="str">
        <f>IF(F217&lt;&gt;"",IF(ISNA(VLOOKUP(F217,P_Paramétrage!$B$1586:$D$1588,2,FALSE)),"",VLOOKUP(F217,P_Paramétrage!$B$1586:$D$1588,2,FALSE)),"")</f>
        <v/>
      </c>
      <c r="K217" s="101">
        <f t="shared" si="3"/>
        <v>0</v>
      </c>
      <c r="L217" s="50"/>
      <c r="M217" s="50"/>
    </row>
    <row r="218" spans="2:13" ht="19.899999999999999" hidden="1" customHeight="1" x14ac:dyDescent="0.35">
      <c r="B218" s="97">
        <v>211</v>
      </c>
      <c r="C218" s="50"/>
      <c r="D218" s="48"/>
      <c r="E218" s="48"/>
      <c r="F218" s="50"/>
      <c r="G218" s="50"/>
      <c r="H218" s="50"/>
      <c r="I218" s="49"/>
      <c r="J218" s="101" t="str">
        <f>IF(F218&lt;&gt;"",IF(ISNA(VLOOKUP(F218,P_Paramétrage!$B$1586:$D$1588,2,FALSE)),"",VLOOKUP(F218,P_Paramétrage!$B$1586:$D$1588,2,FALSE)),"")</f>
        <v/>
      </c>
      <c r="K218" s="101">
        <f t="shared" si="3"/>
        <v>0</v>
      </c>
      <c r="L218" s="50"/>
      <c r="M218" s="50"/>
    </row>
    <row r="219" spans="2:13" ht="19.899999999999999" hidden="1" customHeight="1" x14ac:dyDescent="0.35">
      <c r="B219" s="97">
        <v>212</v>
      </c>
      <c r="C219" s="50"/>
      <c r="D219" s="48"/>
      <c r="E219" s="48"/>
      <c r="F219" s="50"/>
      <c r="G219" s="50"/>
      <c r="H219" s="50"/>
      <c r="I219" s="49"/>
      <c r="J219" s="101" t="str">
        <f>IF(F219&lt;&gt;"",IF(ISNA(VLOOKUP(F219,P_Paramétrage!$B$1586:$D$1588,2,FALSE)),"",VLOOKUP(F219,P_Paramétrage!$B$1586:$D$1588,2,FALSE)),"")</f>
        <v/>
      </c>
      <c r="K219" s="101">
        <f t="shared" si="3"/>
        <v>0</v>
      </c>
      <c r="L219" s="50"/>
      <c r="M219" s="50"/>
    </row>
    <row r="220" spans="2:13" ht="19.899999999999999" hidden="1" customHeight="1" x14ac:dyDescent="0.35">
      <c r="B220" s="97">
        <v>213</v>
      </c>
      <c r="C220" s="50"/>
      <c r="D220" s="48"/>
      <c r="E220" s="48"/>
      <c r="F220" s="50"/>
      <c r="G220" s="50"/>
      <c r="H220" s="50"/>
      <c r="I220" s="49"/>
      <c r="J220" s="101" t="str">
        <f>IF(F220&lt;&gt;"",IF(ISNA(VLOOKUP(F220,P_Paramétrage!$B$1586:$D$1588,2,FALSE)),"",VLOOKUP(F220,P_Paramétrage!$B$1586:$D$1588,2,FALSE)),"")</f>
        <v/>
      </c>
      <c r="K220" s="101">
        <f t="shared" si="3"/>
        <v>0</v>
      </c>
      <c r="L220" s="50"/>
      <c r="M220" s="50"/>
    </row>
    <row r="221" spans="2:13" ht="19.899999999999999" hidden="1" customHeight="1" x14ac:dyDescent="0.35">
      <c r="B221" s="97">
        <v>214</v>
      </c>
      <c r="C221" s="50"/>
      <c r="D221" s="48"/>
      <c r="E221" s="48"/>
      <c r="F221" s="50"/>
      <c r="G221" s="50"/>
      <c r="H221" s="50"/>
      <c r="I221" s="49"/>
      <c r="J221" s="101" t="str">
        <f>IF(F221&lt;&gt;"",IF(ISNA(VLOOKUP(F221,P_Paramétrage!$B$1586:$D$1588,2,FALSE)),"",VLOOKUP(F221,P_Paramétrage!$B$1586:$D$1588,2,FALSE)),"")</f>
        <v/>
      </c>
      <c r="K221" s="101">
        <f t="shared" si="3"/>
        <v>0</v>
      </c>
      <c r="L221" s="50"/>
      <c r="M221" s="50"/>
    </row>
    <row r="222" spans="2:13" ht="19.899999999999999" hidden="1" customHeight="1" x14ac:dyDescent="0.35">
      <c r="B222" s="97">
        <v>215</v>
      </c>
      <c r="C222" s="50"/>
      <c r="D222" s="48"/>
      <c r="E222" s="48"/>
      <c r="F222" s="50"/>
      <c r="G222" s="50"/>
      <c r="H222" s="50"/>
      <c r="I222" s="49"/>
      <c r="J222" s="101" t="str">
        <f>IF(F222&lt;&gt;"",IF(ISNA(VLOOKUP(F222,P_Paramétrage!$B$1586:$D$1588,2,FALSE)),"",VLOOKUP(F222,P_Paramétrage!$B$1586:$D$1588,2,FALSE)),"")</f>
        <v/>
      </c>
      <c r="K222" s="101">
        <f t="shared" si="3"/>
        <v>0</v>
      </c>
      <c r="L222" s="50"/>
      <c r="M222" s="50"/>
    </row>
    <row r="223" spans="2:13" ht="19.899999999999999" hidden="1" customHeight="1" x14ac:dyDescent="0.35">
      <c r="B223" s="97">
        <v>216</v>
      </c>
      <c r="C223" s="50"/>
      <c r="D223" s="48"/>
      <c r="E223" s="48"/>
      <c r="F223" s="50"/>
      <c r="G223" s="50"/>
      <c r="H223" s="50"/>
      <c r="I223" s="49"/>
      <c r="J223" s="101" t="str">
        <f>IF(F223&lt;&gt;"",IF(ISNA(VLOOKUP(F223,P_Paramétrage!$B$1586:$D$1588,2,FALSE)),"",VLOOKUP(F223,P_Paramétrage!$B$1586:$D$1588,2,FALSE)),"")</f>
        <v/>
      </c>
      <c r="K223" s="101">
        <f t="shared" si="3"/>
        <v>0</v>
      </c>
      <c r="L223" s="50"/>
      <c r="M223" s="50"/>
    </row>
    <row r="224" spans="2:13" ht="19.899999999999999" hidden="1" customHeight="1" x14ac:dyDescent="0.35">
      <c r="B224" s="97">
        <v>217</v>
      </c>
      <c r="C224" s="50"/>
      <c r="D224" s="48"/>
      <c r="E224" s="48"/>
      <c r="F224" s="50"/>
      <c r="G224" s="50"/>
      <c r="H224" s="50"/>
      <c r="I224" s="49"/>
      <c r="J224" s="101" t="str">
        <f>IF(F224&lt;&gt;"",IF(ISNA(VLOOKUP(F224,P_Paramétrage!$B$1586:$D$1588,2,FALSE)),"",VLOOKUP(F224,P_Paramétrage!$B$1586:$D$1588,2,FALSE)),"")</f>
        <v/>
      </c>
      <c r="K224" s="101">
        <f t="shared" si="3"/>
        <v>0</v>
      </c>
      <c r="L224" s="50"/>
      <c r="M224" s="50"/>
    </row>
    <row r="225" spans="2:13" ht="19.899999999999999" hidden="1" customHeight="1" x14ac:dyDescent="0.35">
      <c r="B225" s="97">
        <v>218</v>
      </c>
      <c r="C225" s="50"/>
      <c r="D225" s="48"/>
      <c r="E225" s="48"/>
      <c r="F225" s="50"/>
      <c r="G225" s="50"/>
      <c r="H225" s="50"/>
      <c r="I225" s="49"/>
      <c r="J225" s="101" t="str">
        <f>IF(F225&lt;&gt;"",IF(ISNA(VLOOKUP(F225,P_Paramétrage!$B$1586:$D$1588,2,FALSE)),"",VLOOKUP(F225,P_Paramétrage!$B$1586:$D$1588,2,FALSE)),"")</f>
        <v/>
      </c>
      <c r="K225" s="101">
        <f t="shared" si="3"/>
        <v>0</v>
      </c>
      <c r="L225" s="50"/>
      <c r="M225" s="50"/>
    </row>
    <row r="226" spans="2:13" ht="19.899999999999999" hidden="1" customHeight="1" x14ac:dyDescent="0.35">
      <c r="B226" s="97">
        <v>219</v>
      </c>
      <c r="C226" s="50"/>
      <c r="D226" s="48"/>
      <c r="E226" s="48"/>
      <c r="F226" s="50"/>
      <c r="G226" s="50"/>
      <c r="H226" s="50"/>
      <c r="I226" s="49"/>
      <c r="J226" s="101" t="str">
        <f>IF(F226&lt;&gt;"",IF(ISNA(VLOOKUP(F226,P_Paramétrage!$B$1586:$D$1588,2,FALSE)),"",VLOOKUP(F226,P_Paramétrage!$B$1586:$D$1588,2,FALSE)),"")</f>
        <v/>
      </c>
      <c r="K226" s="101">
        <f t="shared" si="3"/>
        <v>0</v>
      </c>
      <c r="L226" s="50"/>
      <c r="M226" s="50"/>
    </row>
    <row r="227" spans="2:13" ht="19.899999999999999" hidden="1" customHeight="1" x14ac:dyDescent="0.35">
      <c r="B227" s="97">
        <v>220</v>
      </c>
      <c r="C227" s="50"/>
      <c r="D227" s="48"/>
      <c r="E227" s="48"/>
      <c r="F227" s="50"/>
      <c r="G227" s="50"/>
      <c r="H227" s="50"/>
      <c r="I227" s="49"/>
      <c r="J227" s="101" t="str">
        <f>IF(F227&lt;&gt;"",IF(ISNA(VLOOKUP(F227,P_Paramétrage!$B$1586:$D$1588,2,FALSE)),"",VLOOKUP(F227,P_Paramétrage!$B$1586:$D$1588,2,FALSE)),"")</f>
        <v/>
      </c>
      <c r="K227" s="101">
        <f t="shared" si="3"/>
        <v>0</v>
      </c>
      <c r="L227" s="50"/>
      <c r="M227" s="50"/>
    </row>
    <row r="228" spans="2:13" ht="19.899999999999999" hidden="1" customHeight="1" x14ac:dyDescent="0.35">
      <c r="B228" s="97">
        <v>221</v>
      </c>
      <c r="C228" s="50"/>
      <c r="D228" s="48"/>
      <c r="E228" s="48"/>
      <c r="F228" s="50"/>
      <c r="G228" s="50"/>
      <c r="H228" s="50"/>
      <c r="I228" s="49"/>
      <c r="J228" s="101" t="str">
        <f>IF(F228&lt;&gt;"",IF(ISNA(VLOOKUP(F228,P_Paramétrage!$B$1586:$D$1588,2,FALSE)),"",VLOOKUP(F228,P_Paramétrage!$B$1586:$D$1588,2,FALSE)),"")</f>
        <v/>
      </c>
      <c r="K228" s="101">
        <f t="shared" si="3"/>
        <v>0</v>
      </c>
      <c r="L228" s="50"/>
      <c r="M228" s="50"/>
    </row>
    <row r="229" spans="2:13" ht="19.899999999999999" hidden="1" customHeight="1" x14ac:dyDescent="0.35">
      <c r="B229" s="97">
        <v>222</v>
      </c>
      <c r="C229" s="50"/>
      <c r="D229" s="48"/>
      <c r="E229" s="48"/>
      <c r="F229" s="50"/>
      <c r="G229" s="50"/>
      <c r="H229" s="50"/>
      <c r="I229" s="49"/>
      <c r="J229" s="101" t="str">
        <f>IF(F229&lt;&gt;"",IF(ISNA(VLOOKUP(F229,P_Paramétrage!$B$1586:$D$1588,2,FALSE)),"",VLOOKUP(F229,P_Paramétrage!$B$1586:$D$1588,2,FALSE)),"")</f>
        <v/>
      </c>
      <c r="K229" s="101">
        <f t="shared" si="3"/>
        <v>0</v>
      </c>
      <c r="L229" s="50"/>
      <c r="M229" s="50"/>
    </row>
    <row r="230" spans="2:13" ht="19.899999999999999" hidden="1" customHeight="1" x14ac:dyDescent="0.35">
      <c r="B230" s="97">
        <v>223</v>
      </c>
      <c r="C230" s="50"/>
      <c r="D230" s="48"/>
      <c r="E230" s="48"/>
      <c r="F230" s="50"/>
      <c r="G230" s="50"/>
      <c r="H230" s="50"/>
      <c r="I230" s="49"/>
      <c r="J230" s="101" t="str">
        <f>IF(F230&lt;&gt;"",IF(ISNA(VLOOKUP(F230,P_Paramétrage!$B$1586:$D$1588,2,FALSE)),"",VLOOKUP(F230,P_Paramétrage!$B$1586:$D$1588,2,FALSE)),"")</f>
        <v/>
      </c>
      <c r="K230" s="101">
        <f t="shared" si="3"/>
        <v>0</v>
      </c>
      <c r="L230" s="50"/>
      <c r="M230" s="50"/>
    </row>
    <row r="231" spans="2:13" ht="19.899999999999999" hidden="1" customHeight="1" x14ac:dyDescent="0.35">
      <c r="B231" s="97">
        <v>224</v>
      </c>
      <c r="C231" s="50"/>
      <c r="D231" s="48"/>
      <c r="E231" s="48"/>
      <c r="F231" s="50"/>
      <c r="G231" s="50"/>
      <c r="H231" s="50"/>
      <c r="I231" s="49"/>
      <c r="J231" s="101" t="str">
        <f>IF(F231&lt;&gt;"",IF(ISNA(VLOOKUP(F231,P_Paramétrage!$B$1586:$D$1588,2,FALSE)),"",VLOOKUP(F231,P_Paramétrage!$B$1586:$D$1588,2,FALSE)),"")</f>
        <v/>
      </c>
      <c r="K231" s="101">
        <f t="shared" si="3"/>
        <v>0</v>
      </c>
      <c r="L231" s="50"/>
      <c r="M231" s="50"/>
    </row>
    <row r="232" spans="2:13" ht="19.899999999999999" hidden="1" customHeight="1" x14ac:dyDescent="0.35">
      <c r="B232" s="97">
        <v>225</v>
      </c>
      <c r="C232" s="50"/>
      <c r="D232" s="48"/>
      <c r="E232" s="48"/>
      <c r="F232" s="50"/>
      <c r="G232" s="50"/>
      <c r="H232" s="50"/>
      <c r="I232" s="49"/>
      <c r="J232" s="101" t="str">
        <f>IF(F232&lt;&gt;"",IF(ISNA(VLOOKUP(F232,P_Paramétrage!$B$1586:$D$1588,2,FALSE)),"",VLOOKUP(F232,P_Paramétrage!$B$1586:$D$1588,2,FALSE)),"")</f>
        <v/>
      </c>
      <c r="K232" s="101">
        <f t="shared" si="3"/>
        <v>0</v>
      </c>
      <c r="L232" s="50"/>
      <c r="M232" s="50"/>
    </row>
    <row r="233" spans="2:13" ht="19.899999999999999" hidden="1" customHeight="1" x14ac:dyDescent="0.35">
      <c r="B233" s="97">
        <v>226</v>
      </c>
      <c r="C233" s="50"/>
      <c r="D233" s="48"/>
      <c r="E233" s="48"/>
      <c r="F233" s="50"/>
      <c r="G233" s="50"/>
      <c r="H233" s="50"/>
      <c r="I233" s="49"/>
      <c r="J233" s="101" t="str">
        <f>IF(F233&lt;&gt;"",IF(ISNA(VLOOKUP(F233,P_Paramétrage!$B$1586:$D$1588,2,FALSE)),"",VLOOKUP(F233,P_Paramétrage!$B$1586:$D$1588,2,FALSE)),"")</f>
        <v/>
      </c>
      <c r="K233" s="101">
        <f t="shared" si="3"/>
        <v>0</v>
      </c>
      <c r="L233" s="50"/>
      <c r="M233" s="50"/>
    </row>
    <row r="234" spans="2:13" ht="19.899999999999999" hidden="1" customHeight="1" x14ac:dyDescent="0.35">
      <c r="B234" s="97">
        <v>227</v>
      </c>
      <c r="C234" s="50"/>
      <c r="D234" s="48"/>
      <c r="E234" s="48"/>
      <c r="F234" s="50"/>
      <c r="G234" s="50"/>
      <c r="H234" s="50"/>
      <c r="I234" s="49"/>
      <c r="J234" s="101" t="str">
        <f>IF(F234&lt;&gt;"",IF(ISNA(VLOOKUP(F234,P_Paramétrage!$B$1586:$D$1588,2,FALSE)),"",VLOOKUP(F234,P_Paramétrage!$B$1586:$D$1588,2,FALSE)),"")</f>
        <v/>
      </c>
      <c r="K234" s="101">
        <f t="shared" si="3"/>
        <v>0</v>
      </c>
      <c r="L234" s="50"/>
      <c r="M234" s="50"/>
    </row>
    <row r="235" spans="2:13" ht="19.899999999999999" hidden="1" customHeight="1" x14ac:dyDescent="0.35">
      <c r="B235" s="97">
        <v>228</v>
      </c>
      <c r="C235" s="50"/>
      <c r="D235" s="48"/>
      <c r="E235" s="48"/>
      <c r="F235" s="50"/>
      <c r="G235" s="50"/>
      <c r="H235" s="50"/>
      <c r="I235" s="49"/>
      <c r="J235" s="101" t="str">
        <f>IF(F235&lt;&gt;"",IF(ISNA(VLOOKUP(F235,P_Paramétrage!$B$1586:$D$1588,2,FALSE)),"",VLOOKUP(F235,P_Paramétrage!$B$1586:$D$1588,2,FALSE)),"")</f>
        <v/>
      </c>
      <c r="K235" s="101">
        <f t="shared" si="3"/>
        <v>0</v>
      </c>
      <c r="L235" s="50"/>
      <c r="M235" s="50"/>
    </row>
    <row r="236" spans="2:13" ht="19.899999999999999" hidden="1" customHeight="1" x14ac:dyDescent="0.35">
      <c r="B236" s="97">
        <v>229</v>
      </c>
      <c r="C236" s="50"/>
      <c r="D236" s="48"/>
      <c r="E236" s="48"/>
      <c r="F236" s="50"/>
      <c r="G236" s="50"/>
      <c r="H236" s="50"/>
      <c r="I236" s="49"/>
      <c r="J236" s="101" t="str">
        <f>IF(F236&lt;&gt;"",IF(ISNA(VLOOKUP(F236,P_Paramétrage!$B$1586:$D$1588,2,FALSE)),"",VLOOKUP(F236,P_Paramétrage!$B$1586:$D$1588,2,FALSE)),"")</f>
        <v/>
      </c>
      <c r="K236" s="101">
        <f t="shared" si="3"/>
        <v>0</v>
      </c>
      <c r="L236" s="50"/>
      <c r="M236" s="50"/>
    </row>
    <row r="237" spans="2:13" ht="19.899999999999999" hidden="1" customHeight="1" x14ac:dyDescent="0.35">
      <c r="B237" s="97">
        <v>230</v>
      </c>
      <c r="C237" s="50"/>
      <c r="D237" s="48"/>
      <c r="E237" s="48"/>
      <c r="F237" s="50"/>
      <c r="G237" s="50"/>
      <c r="H237" s="50"/>
      <c r="I237" s="49"/>
      <c r="J237" s="101" t="str">
        <f>IF(F237&lt;&gt;"",IF(ISNA(VLOOKUP(F237,P_Paramétrage!$B$1586:$D$1588,2,FALSE)),"",VLOOKUP(F237,P_Paramétrage!$B$1586:$D$1588,2,FALSE)),"")</f>
        <v/>
      </c>
      <c r="K237" s="101">
        <f t="shared" si="3"/>
        <v>0</v>
      </c>
      <c r="L237" s="50"/>
      <c r="M237" s="50"/>
    </row>
    <row r="238" spans="2:13" ht="19.899999999999999" hidden="1" customHeight="1" x14ac:dyDescent="0.35">
      <c r="B238" s="97">
        <v>231</v>
      </c>
      <c r="C238" s="50"/>
      <c r="D238" s="48"/>
      <c r="E238" s="48"/>
      <c r="F238" s="50"/>
      <c r="G238" s="50"/>
      <c r="H238" s="50"/>
      <c r="I238" s="49"/>
      <c r="J238" s="101" t="str">
        <f>IF(F238&lt;&gt;"",IF(ISNA(VLOOKUP(F238,P_Paramétrage!$B$1586:$D$1588,2,FALSE)),"",VLOOKUP(F238,P_Paramétrage!$B$1586:$D$1588,2,FALSE)),"")</f>
        <v/>
      </c>
      <c r="K238" s="101">
        <f t="shared" si="3"/>
        <v>0</v>
      </c>
      <c r="L238" s="50"/>
      <c r="M238" s="50"/>
    </row>
    <row r="239" spans="2:13" ht="19.899999999999999" hidden="1" customHeight="1" x14ac:dyDescent="0.35">
      <c r="B239" s="97">
        <v>232</v>
      </c>
      <c r="C239" s="50"/>
      <c r="D239" s="48"/>
      <c r="E239" s="48"/>
      <c r="F239" s="50"/>
      <c r="G239" s="50"/>
      <c r="H239" s="50"/>
      <c r="I239" s="49"/>
      <c r="J239" s="101" t="str">
        <f>IF(F239&lt;&gt;"",IF(ISNA(VLOOKUP(F239,P_Paramétrage!$B$1586:$D$1588,2,FALSE)),"",VLOOKUP(F239,P_Paramétrage!$B$1586:$D$1588,2,FALSE)),"")</f>
        <v/>
      </c>
      <c r="K239" s="101">
        <f t="shared" si="3"/>
        <v>0</v>
      </c>
      <c r="L239" s="50"/>
      <c r="M239" s="50"/>
    </row>
    <row r="240" spans="2:13" ht="19.899999999999999" hidden="1" customHeight="1" x14ac:dyDescent="0.35">
      <c r="B240" s="97">
        <v>233</v>
      </c>
      <c r="C240" s="50"/>
      <c r="D240" s="48"/>
      <c r="E240" s="48"/>
      <c r="F240" s="50"/>
      <c r="G240" s="50"/>
      <c r="H240" s="50"/>
      <c r="I240" s="49"/>
      <c r="J240" s="101" t="str">
        <f>IF(F240&lt;&gt;"",IF(ISNA(VLOOKUP(F240,P_Paramétrage!$B$1586:$D$1588,2,FALSE)),"",VLOOKUP(F240,P_Paramétrage!$B$1586:$D$1588,2,FALSE)),"")</f>
        <v/>
      </c>
      <c r="K240" s="101">
        <f t="shared" si="3"/>
        <v>0</v>
      </c>
      <c r="L240" s="50"/>
      <c r="M240" s="50"/>
    </row>
    <row r="241" spans="2:13" ht="19.899999999999999" hidden="1" customHeight="1" x14ac:dyDescent="0.35">
      <c r="B241" s="97">
        <v>234</v>
      </c>
      <c r="C241" s="50"/>
      <c r="D241" s="48"/>
      <c r="E241" s="48"/>
      <c r="F241" s="50"/>
      <c r="G241" s="50"/>
      <c r="H241" s="50"/>
      <c r="I241" s="49"/>
      <c r="J241" s="101" t="str">
        <f>IF(F241&lt;&gt;"",IF(ISNA(VLOOKUP(F241,P_Paramétrage!$B$1586:$D$1588,2,FALSE)),"",VLOOKUP(F241,P_Paramétrage!$B$1586:$D$1588,2,FALSE)),"")</f>
        <v/>
      </c>
      <c r="K241" s="101">
        <f t="shared" si="3"/>
        <v>0</v>
      </c>
      <c r="L241" s="50"/>
      <c r="M241" s="50"/>
    </row>
    <row r="242" spans="2:13" ht="19.899999999999999" hidden="1" customHeight="1" x14ac:dyDescent="0.35">
      <c r="B242" s="97">
        <v>235</v>
      </c>
      <c r="C242" s="50"/>
      <c r="D242" s="48"/>
      <c r="E242" s="48"/>
      <c r="F242" s="50"/>
      <c r="G242" s="50"/>
      <c r="H242" s="50"/>
      <c r="I242" s="49"/>
      <c r="J242" s="101" t="str">
        <f>IF(F242&lt;&gt;"",IF(ISNA(VLOOKUP(F242,P_Paramétrage!$B$1586:$D$1588,2,FALSE)),"",VLOOKUP(F242,P_Paramétrage!$B$1586:$D$1588,2,FALSE)),"")</f>
        <v/>
      </c>
      <c r="K242" s="101">
        <f t="shared" si="3"/>
        <v>0</v>
      </c>
      <c r="L242" s="50"/>
      <c r="M242" s="50"/>
    </row>
    <row r="243" spans="2:13" ht="19.899999999999999" hidden="1" customHeight="1" x14ac:dyDescent="0.35">
      <c r="B243" s="97">
        <v>236</v>
      </c>
      <c r="C243" s="50"/>
      <c r="D243" s="48"/>
      <c r="E243" s="48"/>
      <c r="F243" s="50"/>
      <c r="G243" s="50"/>
      <c r="H243" s="50"/>
      <c r="I243" s="49"/>
      <c r="J243" s="101" t="str">
        <f>IF(F243&lt;&gt;"",IF(ISNA(VLOOKUP(F243,P_Paramétrage!$B$1586:$D$1588,2,FALSE)),"",VLOOKUP(F243,P_Paramétrage!$B$1586:$D$1588,2,FALSE)),"")</f>
        <v/>
      </c>
      <c r="K243" s="101">
        <f t="shared" si="3"/>
        <v>0</v>
      </c>
      <c r="L243" s="50"/>
      <c r="M243" s="50"/>
    </row>
    <row r="244" spans="2:13" ht="19.899999999999999" hidden="1" customHeight="1" x14ac:dyDescent="0.35">
      <c r="B244" s="97">
        <v>237</v>
      </c>
      <c r="C244" s="50"/>
      <c r="D244" s="48"/>
      <c r="E244" s="48"/>
      <c r="F244" s="50"/>
      <c r="G244" s="50"/>
      <c r="H244" s="50"/>
      <c r="I244" s="49"/>
      <c r="J244" s="101" t="str">
        <f>IF(F244&lt;&gt;"",IF(ISNA(VLOOKUP(F244,P_Paramétrage!$B$1586:$D$1588,2,FALSE)),"",VLOOKUP(F244,P_Paramétrage!$B$1586:$D$1588,2,FALSE)),"")</f>
        <v/>
      </c>
      <c r="K244" s="101">
        <f t="shared" si="3"/>
        <v>0</v>
      </c>
      <c r="L244" s="50"/>
      <c r="M244" s="50"/>
    </row>
    <row r="245" spans="2:13" ht="19.899999999999999" hidden="1" customHeight="1" x14ac:dyDescent="0.35">
      <c r="B245" s="97">
        <v>238</v>
      </c>
      <c r="C245" s="50"/>
      <c r="D245" s="48"/>
      <c r="E245" s="48"/>
      <c r="F245" s="50"/>
      <c r="G245" s="50"/>
      <c r="H245" s="50"/>
      <c r="I245" s="49"/>
      <c r="J245" s="101" t="str">
        <f>IF(F245&lt;&gt;"",IF(ISNA(VLOOKUP(F245,P_Paramétrage!$B$1586:$D$1588,2,FALSE)),"",VLOOKUP(F245,P_Paramétrage!$B$1586:$D$1588,2,FALSE)),"")</f>
        <v/>
      </c>
      <c r="K245" s="101">
        <f t="shared" si="3"/>
        <v>0</v>
      </c>
      <c r="L245" s="50"/>
      <c r="M245" s="50"/>
    </row>
    <row r="246" spans="2:13" ht="19.899999999999999" hidden="1" customHeight="1" x14ac:dyDescent="0.35">
      <c r="B246" s="97">
        <v>239</v>
      </c>
      <c r="C246" s="50"/>
      <c r="D246" s="48"/>
      <c r="E246" s="48"/>
      <c r="F246" s="50"/>
      <c r="G246" s="50"/>
      <c r="H246" s="50"/>
      <c r="I246" s="49"/>
      <c r="J246" s="101" t="str">
        <f>IF(F246&lt;&gt;"",IF(ISNA(VLOOKUP(F246,P_Paramétrage!$B$1586:$D$1588,2,FALSE)),"",VLOOKUP(F246,P_Paramétrage!$B$1586:$D$1588,2,FALSE)),"")</f>
        <v/>
      </c>
      <c r="K246" s="101">
        <f t="shared" si="3"/>
        <v>0</v>
      </c>
      <c r="L246" s="50"/>
      <c r="M246" s="50"/>
    </row>
    <row r="247" spans="2:13" ht="19.899999999999999" hidden="1" customHeight="1" x14ac:dyDescent="0.35">
      <c r="B247" s="97">
        <v>240</v>
      </c>
      <c r="C247" s="50"/>
      <c r="D247" s="48"/>
      <c r="E247" s="48"/>
      <c r="F247" s="50"/>
      <c r="G247" s="50"/>
      <c r="H247" s="50"/>
      <c r="I247" s="49"/>
      <c r="J247" s="101" t="str">
        <f>IF(F247&lt;&gt;"",IF(ISNA(VLOOKUP(F247,P_Paramétrage!$B$1586:$D$1588,2,FALSE)),"",VLOOKUP(F247,P_Paramétrage!$B$1586:$D$1588,2,FALSE)),"")</f>
        <v/>
      </c>
      <c r="K247" s="101">
        <f t="shared" si="3"/>
        <v>0</v>
      </c>
      <c r="L247" s="50"/>
      <c r="M247" s="50"/>
    </row>
    <row r="248" spans="2:13" ht="19.899999999999999" hidden="1" customHeight="1" x14ac:dyDescent="0.35">
      <c r="B248" s="97">
        <v>241</v>
      </c>
      <c r="C248" s="50"/>
      <c r="D248" s="48"/>
      <c r="E248" s="48"/>
      <c r="F248" s="50"/>
      <c r="G248" s="50"/>
      <c r="H248" s="50"/>
      <c r="I248" s="49"/>
      <c r="J248" s="101" t="str">
        <f>IF(F248&lt;&gt;"",IF(ISNA(VLOOKUP(F248,P_Paramétrage!$B$1586:$D$1588,2,FALSE)),"",VLOOKUP(F248,P_Paramétrage!$B$1586:$D$1588,2,FALSE)),"")</f>
        <v/>
      </c>
      <c r="K248" s="101">
        <f t="shared" si="3"/>
        <v>0</v>
      </c>
      <c r="L248" s="50"/>
      <c r="M248" s="50"/>
    </row>
    <row r="249" spans="2:13" ht="19.899999999999999" hidden="1" customHeight="1" x14ac:dyDescent="0.35">
      <c r="B249" s="97">
        <v>242</v>
      </c>
      <c r="C249" s="50"/>
      <c r="D249" s="48"/>
      <c r="E249" s="48"/>
      <c r="F249" s="50"/>
      <c r="G249" s="50"/>
      <c r="H249" s="50"/>
      <c r="I249" s="49"/>
      <c r="J249" s="101" t="str">
        <f>IF(F249&lt;&gt;"",IF(ISNA(VLOOKUP(F249,P_Paramétrage!$B$1586:$D$1588,2,FALSE)),"",VLOOKUP(F249,P_Paramétrage!$B$1586:$D$1588,2,FALSE)),"")</f>
        <v/>
      </c>
      <c r="K249" s="101">
        <f t="shared" si="3"/>
        <v>0</v>
      </c>
      <c r="L249" s="50"/>
      <c r="M249" s="50"/>
    </row>
    <row r="250" spans="2:13" ht="19.899999999999999" hidden="1" customHeight="1" x14ac:dyDescent="0.35">
      <c r="B250" s="97">
        <v>243</v>
      </c>
      <c r="C250" s="50"/>
      <c r="D250" s="48"/>
      <c r="E250" s="48"/>
      <c r="F250" s="50"/>
      <c r="G250" s="50"/>
      <c r="H250" s="50"/>
      <c r="I250" s="49"/>
      <c r="J250" s="101" t="str">
        <f>IF(F250&lt;&gt;"",IF(ISNA(VLOOKUP(F250,P_Paramétrage!$B$1586:$D$1588,2,FALSE)),"",VLOOKUP(F250,P_Paramétrage!$B$1586:$D$1588,2,FALSE)),"")</f>
        <v/>
      </c>
      <c r="K250" s="101">
        <f t="shared" si="3"/>
        <v>0</v>
      </c>
      <c r="L250" s="50"/>
      <c r="M250" s="50"/>
    </row>
    <row r="251" spans="2:13" ht="19.899999999999999" hidden="1" customHeight="1" x14ac:dyDescent="0.35">
      <c r="B251" s="97">
        <v>244</v>
      </c>
      <c r="C251" s="50"/>
      <c r="D251" s="48"/>
      <c r="E251" s="48"/>
      <c r="F251" s="50"/>
      <c r="G251" s="50"/>
      <c r="H251" s="50"/>
      <c r="I251" s="49"/>
      <c r="J251" s="101" t="str">
        <f>IF(F251&lt;&gt;"",IF(ISNA(VLOOKUP(F251,P_Paramétrage!$B$1586:$D$1588,2,FALSE)),"",VLOOKUP(F251,P_Paramétrage!$B$1586:$D$1588,2,FALSE)),"")</f>
        <v/>
      </c>
      <c r="K251" s="101">
        <f t="shared" si="3"/>
        <v>0</v>
      </c>
      <c r="L251" s="50"/>
      <c r="M251" s="50"/>
    </row>
    <row r="252" spans="2:13" ht="19.899999999999999" hidden="1" customHeight="1" x14ac:dyDescent="0.35">
      <c r="B252" s="97">
        <v>245</v>
      </c>
      <c r="C252" s="50"/>
      <c r="D252" s="48"/>
      <c r="E252" s="48"/>
      <c r="F252" s="50"/>
      <c r="G252" s="50"/>
      <c r="H252" s="50"/>
      <c r="I252" s="49"/>
      <c r="J252" s="101" t="str">
        <f>IF(F252&lt;&gt;"",IF(ISNA(VLOOKUP(F252,P_Paramétrage!$B$1586:$D$1588,2,FALSE)),"",VLOOKUP(F252,P_Paramétrage!$B$1586:$D$1588,2,FALSE)),"")</f>
        <v/>
      </c>
      <c r="K252" s="101">
        <f t="shared" si="3"/>
        <v>0</v>
      </c>
      <c r="L252" s="50"/>
      <c r="M252" s="50"/>
    </row>
    <row r="253" spans="2:13" ht="19.899999999999999" hidden="1" customHeight="1" x14ac:dyDescent="0.35">
      <c r="B253" s="97">
        <v>246</v>
      </c>
      <c r="C253" s="50"/>
      <c r="D253" s="48"/>
      <c r="E253" s="48"/>
      <c r="F253" s="50"/>
      <c r="G253" s="50"/>
      <c r="H253" s="50"/>
      <c r="I253" s="49"/>
      <c r="J253" s="101" t="str">
        <f>IF(F253&lt;&gt;"",IF(ISNA(VLOOKUP(F253,P_Paramétrage!$B$1586:$D$1588,2,FALSE)),"",VLOOKUP(F253,P_Paramétrage!$B$1586:$D$1588,2,FALSE)),"")</f>
        <v/>
      </c>
      <c r="K253" s="101">
        <f t="shared" si="3"/>
        <v>0</v>
      </c>
      <c r="L253" s="50"/>
      <c r="M253" s="50"/>
    </row>
    <row r="254" spans="2:13" ht="19.899999999999999" hidden="1" customHeight="1" x14ac:dyDescent="0.35">
      <c r="B254" s="97">
        <v>247</v>
      </c>
      <c r="C254" s="50"/>
      <c r="D254" s="48"/>
      <c r="E254" s="48"/>
      <c r="F254" s="50"/>
      <c r="G254" s="50"/>
      <c r="H254" s="50"/>
      <c r="I254" s="49"/>
      <c r="J254" s="101" t="str">
        <f>IF(F254&lt;&gt;"",IF(ISNA(VLOOKUP(F254,P_Paramétrage!$B$1586:$D$1588,2,FALSE)),"",VLOOKUP(F254,P_Paramétrage!$B$1586:$D$1588,2,FALSE)),"")</f>
        <v/>
      </c>
      <c r="K254" s="101">
        <f t="shared" si="3"/>
        <v>0</v>
      </c>
      <c r="L254" s="50"/>
      <c r="M254" s="50"/>
    </row>
    <row r="255" spans="2:13" ht="19.899999999999999" hidden="1" customHeight="1" x14ac:dyDescent="0.35">
      <c r="B255" s="97">
        <v>248</v>
      </c>
      <c r="C255" s="50"/>
      <c r="D255" s="48"/>
      <c r="E255" s="48"/>
      <c r="F255" s="50"/>
      <c r="G255" s="50"/>
      <c r="H255" s="50"/>
      <c r="I255" s="49"/>
      <c r="J255" s="101" t="str">
        <f>IF(F255&lt;&gt;"",IF(ISNA(VLOOKUP(F255,P_Paramétrage!$B$1586:$D$1588,2,FALSE)),"",VLOOKUP(F255,P_Paramétrage!$B$1586:$D$1588,2,FALSE)),"")</f>
        <v/>
      </c>
      <c r="K255" s="101">
        <f t="shared" si="3"/>
        <v>0</v>
      </c>
      <c r="L255" s="50"/>
      <c r="M255" s="50"/>
    </row>
    <row r="256" spans="2:13" ht="19.899999999999999" hidden="1" customHeight="1" x14ac:dyDescent="0.35">
      <c r="B256" s="97">
        <v>249</v>
      </c>
      <c r="C256" s="50"/>
      <c r="D256" s="48"/>
      <c r="E256" s="48"/>
      <c r="F256" s="50"/>
      <c r="G256" s="50"/>
      <c r="H256" s="50"/>
      <c r="I256" s="49"/>
      <c r="J256" s="101" t="str">
        <f>IF(F256&lt;&gt;"",IF(ISNA(VLOOKUP(F256,P_Paramétrage!$B$1586:$D$1588,2,FALSE)),"",VLOOKUP(F256,P_Paramétrage!$B$1586:$D$1588,2,FALSE)),"")</f>
        <v/>
      </c>
      <c r="K256" s="101">
        <f t="shared" si="3"/>
        <v>0</v>
      </c>
      <c r="L256" s="50"/>
      <c r="M256" s="50"/>
    </row>
    <row r="257" spans="2:13" ht="19.899999999999999" hidden="1" customHeight="1" x14ac:dyDescent="0.35">
      <c r="B257" s="97">
        <v>250</v>
      </c>
      <c r="C257" s="50"/>
      <c r="D257" s="48"/>
      <c r="E257" s="48"/>
      <c r="F257" s="50"/>
      <c r="G257" s="50"/>
      <c r="H257" s="50"/>
      <c r="I257" s="49"/>
      <c r="J257" s="101" t="str">
        <f>IF(F257&lt;&gt;"",IF(ISNA(VLOOKUP(F257,P_Paramétrage!$B$1586:$D$1588,2,FALSE)),"",VLOOKUP(F257,P_Paramétrage!$B$1586:$D$1588,2,FALSE)),"")</f>
        <v/>
      </c>
      <c r="K257" s="101">
        <f t="shared" si="3"/>
        <v>0</v>
      </c>
      <c r="L257" s="50"/>
      <c r="M257" s="50"/>
    </row>
    <row r="258" spans="2:13" ht="19.899999999999999" hidden="1" customHeight="1" x14ac:dyDescent="0.35">
      <c r="B258" s="97">
        <v>251</v>
      </c>
      <c r="C258" s="50"/>
      <c r="D258" s="48"/>
      <c r="E258" s="48"/>
      <c r="F258" s="50"/>
      <c r="G258" s="50"/>
      <c r="H258" s="50"/>
      <c r="I258" s="49"/>
      <c r="J258" s="101" t="str">
        <f>IF(F258&lt;&gt;"",IF(ISNA(VLOOKUP(F258,P_Paramétrage!$B$1586:$D$1588,2,FALSE)),"",VLOOKUP(F258,P_Paramétrage!$B$1586:$D$1588,2,FALSE)),"")</f>
        <v/>
      </c>
      <c r="K258" s="101">
        <f t="shared" si="3"/>
        <v>0</v>
      </c>
      <c r="L258" s="50"/>
      <c r="M258" s="50"/>
    </row>
    <row r="259" spans="2:13" ht="19.899999999999999" hidden="1" customHeight="1" x14ac:dyDescent="0.35">
      <c r="B259" s="97">
        <v>252</v>
      </c>
      <c r="C259" s="50"/>
      <c r="D259" s="48"/>
      <c r="E259" s="48"/>
      <c r="F259" s="50"/>
      <c r="G259" s="50"/>
      <c r="H259" s="50"/>
      <c r="I259" s="49"/>
      <c r="J259" s="101" t="str">
        <f>IF(F259&lt;&gt;"",IF(ISNA(VLOOKUP(F259,P_Paramétrage!$B$1586:$D$1588,2,FALSE)),"",VLOOKUP(F259,P_Paramétrage!$B$1586:$D$1588,2,FALSE)),"")</f>
        <v/>
      </c>
      <c r="K259" s="101">
        <f t="shared" si="3"/>
        <v>0</v>
      </c>
      <c r="L259" s="50"/>
      <c r="M259" s="50"/>
    </row>
    <row r="260" spans="2:13" ht="19.899999999999999" hidden="1" customHeight="1" x14ac:dyDescent="0.35">
      <c r="B260" s="97">
        <v>253</v>
      </c>
      <c r="C260" s="50"/>
      <c r="D260" s="48"/>
      <c r="E260" s="48"/>
      <c r="F260" s="50"/>
      <c r="G260" s="50"/>
      <c r="H260" s="50"/>
      <c r="I260" s="49"/>
      <c r="J260" s="101" t="str">
        <f>IF(F260&lt;&gt;"",IF(ISNA(VLOOKUP(F260,P_Paramétrage!$B$1586:$D$1588,2,FALSE)),"",VLOOKUP(F260,P_Paramétrage!$B$1586:$D$1588,2,FALSE)),"")</f>
        <v/>
      </c>
      <c r="K260" s="101">
        <f t="shared" si="3"/>
        <v>0</v>
      </c>
      <c r="L260" s="50"/>
      <c r="M260" s="50"/>
    </row>
    <row r="261" spans="2:13" ht="19.899999999999999" hidden="1" customHeight="1" x14ac:dyDescent="0.35">
      <c r="B261" s="97">
        <v>254</v>
      </c>
      <c r="C261" s="50"/>
      <c r="D261" s="48"/>
      <c r="E261" s="48"/>
      <c r="F261" s="50"/>
      <c r="G261" s="50"/>
      <c r="H261" s="50"/>
      <c r="I261" s="49"/>
      <c r="J261" s="101" t="str">
        <f>IF(F261&lt;&gt;"",IF(ISNA(VLOOKUP(F261,P_Paramétrage!$B$1586:$D$1588,2,FALSE)),"",VLOOKUP(F261,P_Paramétrage!$B$1586:$D$1588,2,FALSE)),"")</f>
        <v/>
      </c>
      <c r="K261" s="101">
        <f t="shared" si="3"/>
        <v>0</v>
      </c>
      <c r="L261" s="50"/>
      <c r="M261" s="50"/>
    </row>
    <row r="262" spans="2:13" ht="19.899999999999999" hidden="1" customHeight="1" x14ac:dyDescent="0.35">
      <c r="B262" s="97">
        <v>255</v>
      </c>
      <c r="C262" s="50"/>
      <c r="D262" s="48"/>
      <c r="E262" s="48"/>
      <c r="F262" s="50"/>
      <c r="G262" s="50"/>
      <c r="H262" s="50"/>
      <c r="I262" s="49"/>
      <c r="J262" s="101" t="str">
        <f>IF(F262&lt;&gt;"",IF(ISNA(VLOOKUP(F262,P_Paramétrage!$B$1586:$D$1588,2,FALSE)),"",VLOOKUP(F262,P_Paramétrage!$B$1586:$D$1588,2,FALSE)),"")</f>
        <v/>
      </c>
      <c r="K262" s="101">
        <f t="shared" si="3"/>
        <v>0</v>
      </c>
      <c r="L262" s="50"/>
      <c r="M262" s="50"/>
    </row>
    <row r="263" spans="2:13" ht="19.899999999999999" hidden="1" customHeight="1" x14ac:dyDescent="0.35">
      <c r="B263" s="97">
        <v>256</v>
      </c>
      <c r="C263" s="50"/>
      <c r="D263" s="48"/>
      <c r="E263" s="48"/>
      <c r="F263" s="50"/>
      <c r="G263" s="50"/>
      <c r="H263" s="50"/>
      <c r="I263" s="49"/>
      <c r="J263" s="101" t="str">
        <f>IF(F263&lt;&gt;"",IF(ISNA(VLOOKUP(F263,P_Paramétrage!$B$1586:$D$1588,2,FALSE)),"",VLOOKUP(F263,P_Paramétrage!$B$1586:$D$1588,2,FALSE)),"")</f>
        <v/>
      </c>
      <c r="K263" s="101">
        <f t="shared" si="3"/>
        <v>0</v>
      </c>
      <c r="L263" s="50"/>
      <c r="M263" s="50"/>
    </row>
    <row r="264" spans="2:13" ht="19.899999999999999" hidden="1" customHeight="1" x14ac:dyDescent="0.35">
      <c r="B264" s="97">
        <v>257</v>
      </c>
      <c r="C264" s="50"/>
      <c r="D264" s="48"/>
      <c r="E264" s="48"/>
      <c r="F264" s="50"/>
      <c r="G264" s="50"/>
      <c r="H264" s="50"/>
      <c r="I264" s="49"/>
      <c r="J264" s="101" t="str">
        <f>IF(F264&lt;&gt;"",IF(ISNA(VLOOKUP(F264,P_Paramétrage!$B$1586:$D$1588,2,FALSE)),"",VLOOKUP(F264,P_Paramétrage!$B$1586:$D$1588,2,FALSE)),"")</f>
        <v/>
      </c>
      <c r="K264" s="101">
        <f t="shared" si="3"/>
        <v>0</v>
      </c>
      <c r="L264" s="50"/>
      <c r="M264" s="50"/>
    </row>
    <row r="265" spans="2:13" ht="19.899999999999999" hidden="1" customHeight="1" x14ac:dyDescent="0.35">
      <c r="B265" s="97">
        <v>258</v>
      </c>
      <c r="C265" s="50"/>
      <c r="D265" s="48"/>
      <c r="E265" s="48"/>
      <c r="F265" s="50"/>
      <c r="G265" s="50"/>
      <c r="H265" s="50"/>
      <c r="I265" s="49"/>
      <c r="J265" s="101" t="str">
        <f>IF(F265&lt;&gt;"",IF(ISNA(VLOOKUP(F265,P_Paramétrage!$B$1586:$D$1588,2,FALSE)),"",VLOOKUP(F265,P_Paramétrage!$B$1586:$D$1588,2,FALSE)),"")</f>
        <v/>
      </c>
      <c r="K265" s="101">
        <f t="shared" ref="K265:K328" si="4">IF(AND(I265&lt;&gt;0,J265&lt;&gt;""),ROUND(I265*J265,2),0)</f>
        <v>0</v>
      </c>
      <c r="L265" s="50"/>
      <c r="M265" s="50"/>
    </row>
    <row r="266" spans="2:13" ht="19.899999999999999" hidden="1" customHeight="1" x14ac:dyDescent="0.35">
      <c r="B266" s="97">
        <v>259</v>
      </c>
      <c r="C266" s="50"/>
      <c r="D266" s="48"/>
      <c r="E266" s="48"/>
      <c r="F266" s="50"/>
      <c r="G266" s="50"/>
      <c r="H266" s="50"/>
      <c r="I266" s="49"/>
      <c r="J266" s="101" t="str">
        <f>IF(F266&lt;&gt;"",IF(ISNA(VLOOKUP(F266,P_Paramétrage!$B$1586:$D$1588,2,FALSE)),"",VLOOKUP(F266,P_Paramétrage!$B$1586:$D$1588,2,FALSE)),"")</f>
        <v/>
      </c>
      <c r="K266" s="101">
        <f t="shared" si="4"/>
        <v>0</v>
      </c>
      <c r="L266" s="50"/>
      <c r="M266" s="50"/>
    </row>
    <row r="267" spans="2:13" ht="19.899999999999999" hidden="1" customHeight="1" x14ac:dyDescent="0.35">
      <c r="B267" s="97">
        <v>260</v>
      </c>
      <c r="C267" s="50"/>
      <c r="D267" s="48"/>
      <c r="E267" s="48"/>
      <c r="F267" s="50"/>
      <c r="G267" s="50"/>
      <c r="H267" s="50"/>
      <c r="I267" s="49"/>
      <c r="J267" s="101" t="str">
        <f>IF(F267&lt;&gt;"",IF(ISNA(VLOOKUP(F267,P_Paramétrage!$B$1586:$D$1588,2,FALSE)),"",VLOOKUP(F267,P_Paramétrage!$B$1586:$D$1588,2,FALSE)),"")</f>
        <v/>
      </c>
      <c r="K267" s="101">
        <f t="shared" si="4"/>
        <v>0</v>
      </c>
      <c r="L267" s="50"/>
      <c r="M267" s="50"/>
    </row>
    <row r="268" spans="2:13" ht="19.899999999999999" hidden="1" customHeight="1" x14ac:dyDescent="0.35">
      <c r="B268" s="97">
        <v>261</v>
      </c>
      <c r="C268" s="50"/>
      <c r="D268" s="48"/>
      <c r="E268" s="48"/>
      <c r="F268" s="50"/>
      <c r="G268" s="50"/>
      <c r="H268" s="50"/>
      <c r="I268" s="49"/>
      <c r="J268" s="101" t="str">
        <f>IF(F268&lt;&gt;"",IF(ISNA(VLOOKUP(F268,P_Paramétrage!$B$1586:$D$1588,2,FALSE)),"",VLOOKUP(F268,P_Paramétrage!$B$1586:$D$1588,2,FALSE)),"")</f>
        <v/>
      </c>
      <c r="K268" s="101">
        <f t="shared" si="4"/>
        <v>0</v>
      </c>
      <c r="L268" s="50"/>
      <c r="M268" s="50"/>
    </row>
    <row r="269" spans="2:13" ht="19.899999999999999" hidden="1" customHeight="1" x14ac:dyDescent="0.35">
      <c r="B269" s="97">
        <v>262</v>
      </c>
      <c r="C269" s="50"/>
      <c r="D269" s="48"/>
      <c r="E269" s="48"/>
      <c r="F269" s="50"/>
      <c r="G269" s="50"/>
      <c r="H269" s="50"/>
      <c r="I269" s="49"/>
      <c r="J269" s="101" t="str">
        <f>IF(F269&lt;&gt;"",IF(ISNA(VLOOKUP(F269,P_Paramétrage!$B$1586:$D$1588,2,FALSE)),"",VLOOKUP(F269,P_Paramétrage!$B$1586:$D$1588,2,FALSE)),"")</f>
        <v/>
      </c>
      <c r="K269" s="101">
        <f t="shared" si="4"/>
        <v>0</v>
      </c>
      <c r="L269" s="50"/>
      <c r="M269" s="50"/>
    </row>
    <row r="270" spans="2:13" ht="19.899999999999999" hidden="1" customHeight="1" x14ac:dyDescent="0.35">
      <c r="B270" s="97">
        <v>263</v>
      </c>
      <c r="C270" s="50"/>
      <c r="D270" s="48"/>
      <c r="E270" s="48"/>
      <c r="F270" s="50"/>
      <c r="G270" s="50"/>
      <c r="H270" s="50"/>
      <c r="I270" s="49"/>
      <c r="J270" s="101" t="str">
        <f>IF(F270&lt;&gt;"",IF(ISNA(VLOOKUP(F270,P_Paramétrage!$B$1586:$D$1588,2,FALSE)),"",VLOOKUP(F270,P_Paramétrage!$B$1586:$D$1588,2,FALSE)),"")</f>
        <v/>
      </c>
      <c r="K270" s="101">
        <f t="shared" si="4"/>
        <v>0</v>
      </c>
      <c r="L270" s="50"/>
      <c r="M270" s="50"/>
    </row>
    <row r="271" spans="2:13" ht="19.899999999999999" hidden="1" customHeight="1" x14ac:dyDescent="0.35">
      <c r="B271" s="97">
        <v>264</v>
      </c>
      <c r="C271" s="50"/>
      <c r="D271" s="48"/>
      <c r="E271" s="48"/>
      <c r="F271" s="50"/>
      <c r="G271" s="50"/>
      <c r="H271" s="50"/>
      <c r="I271" s="49"/>
      <c r="J271" s="101" t="str">
        <f>IF(F271&lt;&gt;"",IF(ISNA(VLOOKUP(F271,P_Paramétrage!$B$1586:$D$1588,2,FALSE)),"",VLOOKUP(F271,P_Paramétrage!$B$1586:$D$1588,2,FALSE)),"")</f>
        <v/>
      </c>
      <c r="K271" s="101">
        <f t="shared" si="4"/>
        <v>0</v>
      </c>
      <c r="L271" s="50"/>
      <c r="M271" s="50"/>
    </row>
    <row r="272" spans="2:13" ht="19.899999999999999" hidden="1" customHeight="1" x14ac:dyDescent="0.35">
      <c r="B272" s="97">
        <v>265</v>
      </c>
      <c r="C272" s="50"/>
      <c r="D272" s="48"/>
      <c r="E272" s="48"/>
      <c r="F272" s="50"/>
      <c r="G272" s="50"/>
      <c r="H272" s="50"/>
      <c r="I272" s="49"/>
      <c r="J272" s="101" t="str">
        <f>IF(F272&lt;&gt;"",IF(ISNA(VLOOKUP(F272,P_Paramétrage!$B$1586:$D$1588,2,FALSE)),"",VLOOKUP(F272,P_Paramétrage!$B$1586:$D$1588,2,FALSE)),"")</f>
        <v/>
      </c>
      <c r="K272" s="101">
        <f t="shared" si="4"/>
        <v>0</v>
      </c>
      <c r="L272" s="50"/>
      <c r="M272" s="50"/>
    </row>
    <row r="273" spans="2:13" ht="19.899999999999999" hidden="1" customHeight="1" x14ac:dyDescent="0.35">
      <c r="B273" s="97">
        <v>266</v>
      </c>
      <c r="C273" s="50"/>
      <c r="D273" s="48"/>
      <c r="E273" s="48"/>
      <c r="F273" s="50"/>
      <c r="G273" s="50"/>
      <c r="H273" s="50"/>
      <c r="I273" s="49"/>
      <c r="J273" s="101" t="str">
        <f>IF(F273&lt;&gt;"",IF(ISNA(VLOOKUP(F273,P_Paramétrage!$B$1586:$D$1588,2,FALSE)),"",VLOOKUP(F273,P_Paramétrage!$B$1586:$D$1588,2,FALSE)),"")</f>
        <v/>
      </c>
      <c r="K273" s="101">
        <f t="shared" si="4"/>
        <v>0</v>
      </c>
      <c r="L273" s="50"/>
      <c r="M273" s="50"/>
    </row>
    <row r="274" spans="2:13" ht="19.899999999999999" hidden="1" customHeight="1" x14ac:dyDescent="0.35">
      <c r="B274" s="97">
        <v>267</v>
      </c>
      <c r="C274" s="50"/>
      <c r="D274" s="48"/>
      <c r="E274" s="48"/>
      <c r="F274" s="50"/>
      <c r="G274" s="50"/>
      <c r="H274" s="50"/>
      <c r="I274" s="49"/>
      <c r="J274" s="101" t="str">
        <f>IF(F274&lt;&gt;"",IF(ISNA(VLOOKUP(F274,P_Paramétrage!$B$1586:$D$1588,2,FALSE)),"",VLOOKUP(F274,P_Paramétrage!$B$1586:$D$1588,2,FALSE)),"")</f>
        <v/>
      </c>
      <c r="K274" s="101">
        <f t="shared" si="4"/>
        <v>0</v>
      </c>
      <c r="L274" s="50"/>
      <c r="M274" s="50"/>
    </row>
    <row r="275" spans="2:13" ht="19.899999999999999" hidden="1" customHeight="1" x14ac:dyDescent="0.35">
      <c r="B275" s="97">
        <v>268</v>
      </c>
      <c r="C275" s="50"/>
      <c r="D275" s="48"/>
      <c r="E275" s="48"/>
      <c r="F275" s="50"/>
      <c r="G275" s="50"/>
      <c r="H275" s="50"/>
      <c r="I275" s="49"/>
      <c r="J275" s="101" t="str">
        <f>IF(F275&lt;&gt;"",IF(ISNA(VLOOKUP(F275,P_Paramétrage!$B$1586:$D$1588,2,FALSE)),"",VLOOKUP(F275,P_Paramétrage!$B$1586:$D$1588,2,FALSE)),"")</f>
        <v/>
      </c>
      <c r="K275" s="101">
        <f t="shared" si="4"/>
        <v>0</v>
      </c>
      <c r="L275" s="50"/>
      <c r="M275" s="50"/>
    </row>
    <row r="276" spans="2:13" ht="19.899999999999999" hidden="1" customHeight="1" x14ac:dyDescent="0.35">
      <c r="B276" s="97">
        <v>269</v>
      </c>
      <c r="C276" s="50"/>
      <c r="D276" s="48"/>
      <c r="E276" s="48"/>
      <c r="F276" s="50"/>
      <c r="G276" s="50"/>
      <c r="H276" s="50"/>
      <c r="I276" s="49"/>
      <c r="J276" s="101" t="str">
        <f>IF(F276&lt;&gt;"",IF(ISNA(VLOOKUP(F276,P_Paramétrage!$B$1586:$D$1588,2,FALSE)),"",VLOOKUP(F276,P_Paramétrage!$B$1586:$D$1588,2,FALSE)),"")</f>
        <v/>
      </c>
      <c r="K276" s="101">
        <f t="shared" si="4"/>
        <v>0</v>
      </c>
      <c r="L276" s="50"/>
      <c r="M276" s="50"/>
    </row>
    <row r="277" spans="2:13" ht="19.899999999999999" hidden="1" customHeight="1" x14ac:dyDescent="0.35">
      <c r="B277" s="97">
        <v>270</v>
      </c>
      <c r="C277" s="50"/>
      <c r="D277" s="48"/>
      <c r="E277" s="48"/>
      <c r="F277" s="50"/>
      <c r="G277" s="50"/>
      <c r="H277" s="50"/>
      <c r="I277" s="49"/>
      <c r="J277" s="101" t="str">
        <f>IF(F277&lt;&gt;"",IF(ISNA(VLOOKUP(F277,P_Paramétrage!$B$1586:$D$1588,2,FALSE)),"",VLOOKUP(F277,P_Paramétrage!$B$1586:$D$1588,2,FALSE)),"")</f>
        <v/>
      </c>
      <c r="K277" s="101">
        <f t="shared" si="4"/>
        <v>0</v>
      </c>
      <c r="L277" s="50"/>
      <c r="M277" s="50"/>
    </row>
    <row r="278" spans="2:13" ht="19.899999999999999" hidden="1" customHeight="1" x14ac:dyDescent="0.35">
      <c r="B278" s="97">
        <v>271</v>
      </c>
      <c r="C278" s="50"/>
      <c r="D278" s="48"/>
      <c r="E278" s="48"/>
      <c r="F278" s="50"/>
      <c r="G278" s="50"/>
      <c r="H278" s="50"/>
      <c r="I278" s="49"/>
      <c r="J278" s="101" t="str">
        <f>IF(F278&lt;&gt;"",IF(ISNA(VLOOKUP(F278,P_Paramétrage!$B$1586:$D$1588,2,FALSE)),"",VLOOKUP(F278,P_Paramétrage!$B$1586:$D$1588,2,FALSE)),"")</f>
        <v/>
      </c>
      <c r="K278" s="101">
        <f t="shared" si="4"/>
        <v>0</v>
      </c>
      <c r="L278" s="50"/>
      <c r="M278" s="50"/>
    </row>
    <row r="279" spans="2:13" ht="19.899999999999999" hidden="1" customHeight="1" x14ac:dyDescent="0.35">
      <c r="B279" s="97">
        <v>272</v>
      </c>
      <c r="C279" s="50"/>
      <c r="D279" s="48"/>
      <c r="E279" s="48"/>
      <c r="F279" s="50"/>
      <c r="G279" s="50"/>
      <c r="H279" s="50"/>
      <c r="I279" s="49"/>
      <c r="J279" s="101" t="str">
        <f>IF(F279&lt;&gt;"",IF(ISNA(VLOOKUP(F279,P_Paramétrage!$B$1586:$D$1588,2,FALSE)),"",VLOOKUP(F279,P_Paramétrage!$B$1586:$D$1588,2,FALSE)),"")</f>
        <v/>
      </c>
      <c r="K279" s="101">
        <f t="shared" si="4"/>
        <v>0</v>
      </c>
      <c r="L279" s="50"/>
      <c r="M279" s="50"/>
    </row>
    <row r="280" spans="2:13" ht="19.899999999999999" hidden="1" customHeight="1" x14ac:dyDescent="0.35">
      <c r="B280" s="97">
        <v>273</v>
      </c>
      <c r="C280" s="50"/>
      <c r="D280" s="48"/>
      <c r="E280" s="48"/>
      <c r="F280" s="50"/>
      <c r="G280" s="50"/>
      <c r="H280" s="50"/>
      <c r="I280" s="49"/>
      <c r="J280" s="101" t="str">
        <f>IF(F280&lt;&gt;"",IF(ISNA(VLOOKUP(F280,P_Paramétrage!$B$1586:$D$1588,2,FALSE)),"",VLOOKUP(F280,P_Paramétrage!$B$1586:$D$1588,2,FALSE)),"")</f>
        <v/>
      </c>
      <c r="K280" s="101">
        <f t="shared" si="4"/>
        <v>0</v>
      </c>
      <c r="L280" s="50"/>
      <c r="M280" s="50"/>
    </row>
    <row r="281" spans="2:13" ht="19.899999999999999" hidden="1" customHeight="1" x14ac:dyDescent="0.35">
      <c r="B281" s="97">
        <v>274</v>
      </c>
      <c r="C281" s="50"/>
      <c r="D281" s="48"/>
      <c r="E281" s="48"/>
      <c r="F281" s="50"/>
      <c r="G281" s="50"/>
      <c r="H281" s="50"/>
      <c r="I281" s="49"/>
      <c r="J281" s="101" t="str">
        <f>IF(F281&lt;&gt;"",IF(ISNA(VLOOKUP(F281,P_Paramétrage!$B$1586:$D$1588,2,FALSE)),"",VLOOKUP(F281,P_Paramétrage!$B$1586:$D$1588,2,FALSE)),"")</f>
        <v/>
      </c>
      <c r="K281" s="101">
        <f t="shared" si="4"/>
        <v>0</v>
      </c>
      <c r="L281" s="50"/>
      <c r="M281" s="50"/>
    </row>
    <row r="282" spans="2:13" ht="19.899999999999999" hidden="1" customHeight="1" x14ac:dyDescent="0.35">
      <c r="B282" s="97">
        <v>275</v>
      </c>
      <c r="C282" s="50"/>
      <c r="D282" s="48"/>
      <c r="E282" s="48"/>
      <c r="F282" s="50"/>
      <c r="G282" s="50"/>
      <c r="H282" s="50"/>
      <c r="I282" s="49"/>
      <c r="J282" s="101" t="str">
        <f>IF(F282&lt;&gt;"",IF(ISNA(VLOOKUP(F282,P_Paramétrage!$B$1586:$D$1588,2,FALSE)),"",VLOOKUP(F282,P_Paramétrage!$B$1586:$D$1588,2,FALSE)),"")</f>
        <v/>
      </c>
      <c r="K282" s="101">
        <f t="shared" si="4"/>
        <v>0</v>
      </c>
      <c r="L282" s="50"/>
      <c r="M282" s="50"/>
    </row>
    <row r="283" spans="2:13" ht="19.899999999999999" hidden="1" customHeight="1" x14ac:dyDescent="0.35">
      <c r="B283" s="97">
        <v>276</v>
      </c>
      <c r="C283" s="50"/>
      <c r="D283" s="48"/>
      <c r="E283" s="48"/>
      <c r="F283" s="50"/>
      <c r="G283" s="50"/>
      <c r="H283" s="50"/>
      <c r="I283" s="49"/>
      <c r="J283" s="101" t="str">
        <f>IF(F283&lt;&gt;"",IF(ISNA(VLOOKUP(F283,P_Paramétrage!$B$1586:$D$1588,2,FALSE)),"",VLOOKUP(F283,P_Paramétrage!$B$1586:$D$1588,2,FALSE)),"")</f>
        <v/>
      </c>
      <c r="K283" s="101">
        <f t="shared" si="4"/>
        <v>0</v>
      </c>
      <c r="L283" s="50"/>
      <c r="M283" s="50"/>
    </row>
    <row r="284" spans="2:13" ht="19.899999999999999" hidden="1" customHeight="1" x14ac:dyDescent="0.35">
      <c r="B284" s="97">
        <v>277</v>
      </c>
      <c r="C284" s="50"/>
      <c r="D284" s="48"/>
      <c r="E284" s="48"/>
      <c r="F284" s="50"/>
      <c r="G284" s="50"/>
      <c r="H284" s="50"/>
      <c r="I284" s="49"/>
      <c r="J284" s="101" t="str">
        <f>IF(F284&lt;&gt;"",IF(ISNA(VLOOKUP(F284,P_Paramétrage!$B$1586:$D$1588,2,FALSE)),"",VLOOKUP(F284,P_Paramétrage!$B$1586:$D$1588,2,FALSE)),"")</f>
        <v/>
      </c>
      <c r="K284" s="101">
        <f t="shared" si="4"/>
        <v>0</v>
      </c>
      <c r="L284" s="50"/>
      <c r="M284" s="50"/>
    </row>
    <row r="285" spans="2:13" ht="19.899999999999999" hidden="1" customHeight="1" x14ac:dyDescent="0.35">
      <c r="B285" s="97">
        <v>278</v>
      </c>
      <c r="C285" s="50"/>
      <c r="D285" s="48"/>
      <c r="E285" s="48"/>
      <c r="F285" s="50"/>
      <c r="G285" s="50"/>
      <c r="H285" s="50"/>
      <c r="I285" s="49"/>
      <c r="J285" s="101" t="str">
        <f>IF(F285&lt;&gt;"",IF(ISNA(VLOOKUP(F285,P_Paramétrage!$B$1586:$D$1588,2,FALSE)),"",VLOOKUP(F285,P_Paramétrage!$B$1586:$D$1588,2,FALSE)),"")</f>
        <v/>
      </c>
      <c r="K285" s="101">
        <f t="shared" si="4"/>
        <v>0</v>
      </c>
      <c r="L285" s="50"/>
      <c r="M285" s="50"/>
    </row>
    <row r="286" spans="2:13" ht="19.899999999999999" hidden="1" customHeight="1" x14ac:dyDescent="0.35">
      <c r="B286" s="97">
        <v>279</v>
      </c>
      <c r="C286" s="50"/>
      <c r="D286" s="48"/>
      <c r="E286" s="48"/>
      <c r="F286" s="50"/>
      <c r="G286" s="50"/>
      <c r="H286" s="50"/>
      <c r="I286" s="49"/>
      <c r="J286" s="101" t="str">
        <f>IF(F286&lt;&gt;"",IF(ISNA(VLOOKUP(F286,P_Paramétrage!$B$1586:$D$1588,2,FALSE)),"",VLOOKUP(F286,P_Paramétrage!$B$1586:$D$1588,2,FALSE)),"")</f>
        <v/>
      </c>
      <c r="K286" s="101">
        <f t="shared" si="4"/>
        <v>0</v>
      </c>
      <c r="L286" s="50"/>
      <c r="M286" s="50"/>
    </row>
    <row r="287" spans="2:13" ht="19.899999999999999" hidden="1" customHeight="1" x14ac:dyDescent="0.35">
      <c r="B287" s="97">
        <v>280</v>
      </c>
      <c r="C287" s="50"/>
      <c r="D287" s="48"/>
      <c r="E287" s="48"/>
      <c r="F287" s="50"/>
      <c r="G287" s="50"/>
      <c r="H287" s="50"/>
      <c r="I287" s="49"/>
      <c r="J287" s="101" t="str">
        <f>IF(F287&lt;&gt;"",IF(ISNA(VLOOKUP(F287,P_Paramétrage!$B$1586:$D$1588,2,FALSE)),"",VLOOKUP(F287,P_Paramétrage!$B$1586:$D$1588,2,FALSE)),"")</f>
        <v/>
      </c>
      <c r="K287" s="101">
        <f t="shared" si="4"/>
        <v>0</v>
      </c>
      <c r="L287" s="50"/>
      <c r="M287" s="50"/>
    </row>
    <row r="288" spans="2:13" ht="19.899999999999999" hidden="1" customHeight="1" x14ac:dyDescent="0.35">
      <c r="B288" s="97">
        <v>281</v>
      </c>
      <c r="C288" s="50"/>
      <c r="D288" s="48"/>
      <c r="E288" s="48"/>
      <c r="F288" s="50"/>
      <c r="G288" s="50"/>
      <c r="H288" s="50"/>
      <c r="I288" s="49"/>
      <c r="J288" s="101" t="str">
        <f>IF(F288&lt;&gt;"",IF(ISNA(VLOOKUP(F288,P_Paramétrage!$B$1586:$D$1588,2,FALSE)),"",VLOOKUP(F288,P_Paramétrage!$B$1586:$D$1588,2,FALSE)),"")</f>
        <v/>
      </c>
      <c r="K288" s="101">
        <f t="shared" si="4"/>
        <v>0</v>
      </c>
      <c r="L288" s="50"/>
      <c r="M288" s="50"/>
    </row>
    <row r="289" spans="2:13" ht="19.899999999999999" hidden="1" customHeight="1" x14ac:dyDescent="0.35">
      <c r="B289" s="97">
        <v>282</v>
      </c>
      <c r="C289" s="50"/>
      <c r="D289" s="48"/>
      <c r="E289" s="48"/>
      <c r="F289" s="50"/>
      <c r="G289" s="50"/>
      <c r="H289" s="50"/>
      <c r="I289" s="49"/>
      <c r="J289" s="101" t="str">
        <f>IF(F289&lt;&gt;"",IF(ISNA(VLOOKUP(F289,P_Paramétrage!$B$1586:$D$1588,2,FALSE)),"",VLOOKUP(F289,P_Paramétrage!$B$1586:$D$1588,2,FALSE)),"")</f>
        <v/>
      </c>
      <c r="K289" s="101">
        <f t="shared" si="4"/>
        <v>0</v>
      </c>
      <c r="L289" s="50"/>
      <c r="M289" s="50"/>
    </row>
    <row r="290" spans="2:13" ht="19.899999999999999" hidden="1" customHeight="1" x14ac:dyDescent="0.35">
      <c r="B290" s="97">
        <v>283</v>
      </c>
      <c r="C290" s="50"/>
      <c r="D290" s="48"/>
      <c r="E290" s="48"/>
      <c r="F290" s="50"/>
      <c r="G290" s="50"/>
      <c r="H290" s="50"/>
      <c r="I290" s="49"/>
      <c r="J290" s="101" t="str">
        <f>IF(F290&lt;&gt;"",IF(ISNA(VLOOKUP(F290,P_Paramétrage!$B$1586:$D$1588,2,FALSE)),"",VLOOKUP(F290,P_Paramétrage!$B$1586:$D$1588,2,FALSE)),"")</f>
        <v/>
      </c>
      <c r="K290" s="101">
        <f t="shared" si="4"/>
        <v>0</v>
      </c>
      <c r="L290" s="50"/>
      <c r="M290" s="50"/>
    </row>
    <row r="291" spans="2:13" ht="19.899999999999999" hidden="1" customHeight="1" x14ac:dyDescent="0.35">
      <c r="B291" s="97">
        <v>284</v>
      </c>
      <c r="C291" s="50"/>
      <c r="D291" s="48"/>
      <c r="E291" s="48"/>
      <c r="F291" s="50"/>
      <c r="G291" s="50"/>
      <c r="H291" s="50"/>
      <c r="I291" s="49"/>
      <c r="J291" s="101" t="str">
        <f>IF(F291&lt;&gt;"",IF(ISNA(VLOOKUP(F291,P_Paramétrage!$B$1586:$D$1588,2,FALSE)),"",VLOOKUP(F291,P_Paramétrage!$B$1586:$D$1588,2,FALSE)),"")</f>
        <v/>
      </c>
      <c r="K291" s="101">
        <f t="shared" si="4"/>
        <v>0</v>
      </c>
      <c r="L291" s="50"/>
      <c r="M291" s="50"/>
    </row>
    <row r="292" spans="2:13" ht="19.899999999999999" hidden="1" customHeight="1" x14ac:dyDescent="0.35">
      <c r="B292" s="97">
        <v>285</v>
      </c>
      <c r="C292" s="50"/>
      <c r="D292" s="48"/>
      <c r="E292" s="48"/>
      <c r="F292" s="50"/>
      <c r="G292" s="50"/>
      <c r="H292" s="50"/>
      <c r="I292" s="49"/>
      <c r="J292" s="101" t="str">
        <f>IF(F292&lt;&gt;"",IF(ISNA(VLOOKUP(F292,P_Paramétrage!$B$1586:$D$1588,2,FALSE)),"",VLOOKUP(F292,P_Paramétrage!$B$1586:$D$1588,2,FALSE)),"")</f>
        <v/>
      </c>
      <c r="K292" s="101">
        <f t="shared" si="4"/>
        <v>0</v>
      </c>
      <c r="L292" s="50"/>
      <c r="M292" s="50"/>
    </row>
    <row r="293" spans="2:13" ht="19.899999999999999" hidden="1" customHeight="1" x14ac:dyDescent="0.35">
      <c r="B293" s="97">
        <v>286</v>
      </c>
      <c r="C293" s="50"/>
      <c r="D293" s="48"/>
      <c r="E293" s="48"/>
      <c r="F293" s="50"/>
      <c r="G293" s="50"/>
      <c r="H293" s="50"/>
      <c r="I293" s="49"/>
      <c r="J293" s="101" t="str">
        <f>IF(F293&lt;&gt;"",IF(ISNA(VLOOKUP(F293,P_Paramétrage!$B$1586:$D$1588,2,FALSE)),"",VLOOKUP(F293,P_Paramétrage!$B$1586:$D$1588,2,FALSE)),"")</f>
        <v/>
      </c>
      <c r="K293" s="101">
        <f t="shared" si="4"/>
        <v>0</v>
      </c>
      <c r="L293" s="50"/>
      <c r="M293" s="50"/>
    </row>
    <row r="294" spans="2:13" ht="19.899999999999999" hidden="1" customHeight="1" x14ac:dyDescent="0.35">
      <c r="B294" s="97">
        <v>287</v>
      </c>
      <c r="C294" s="50"/>
      <c r="D294" s="48"/>
      <c r="E294" s="48"/>
      <c r="F294" s="50"/>
      <c r="G294" s="50"/>
      <c r="H294" s="50"/>
      <c r="I294" s="49"/>
      <c r="J294" s="101" t="str">
        <f>IF(F294&lt;&gt;"",IF(ISNA(VLOOKUP(F294,P_Paramétrage!$B$1586:$D$1588,2,FALSE)),"",VLOOKUP(F294,P_Paramétrage!$B$1586:$D$1588,2,FALSE)),"")</f>
        <v/>
      </c>
      <c r="K294" s="101">
        <f t="shared" si="4"/>
        <v>0</v>
      </c>
      <c r="L294" s="50"/>
      <c r="M294" s="50"/>
    </row>
    <row r="295" spans="2:13" ht="19.899999999999999" hidden="1" customHeight="1" x14ac:dyDescent="0.35">
      <c r="B295" s="97">
        <v>288</v>
      </c>
      <c r="C295" s="50"/>
      <c r="D295" s="48"/>
      <c r="E295" s="48"/>
      <c r="F295" s="50"/>
      <c r="G295" s="50"/>
      <c r="H295" s="50"/>
      <c r="I295" s="49"/>
      <c r="J295" s="101" t="str">
        <f>IF(F295&lt;&gt;"",IF(ISNA(VLOOKUP(F295,P_Paramétrage!$B$1586:$D$1588,2,FALSE)),"",VLOOKUP(F295,P_Paramétrage!$B$1586:$D$1588,2,FALSE)),"")</f>
        <v/>
      </c>
      <c r="K295" s="101">
        <f t="shared" si="4"/>
        <v>0</v>
      </c>
      <c r="L295" s="50"/>
      <c r="M295" s="50"/>
    </row>
    <row r="296" spans="2:13" ht="19.899999999999999" hidden="1" customHeight="1" x14ac:dyDescent="0.35">
      <c r="B296" s="97">
        <v>289</v>
      </c>
      <c r="C296" s="50"/>
      <c r="D296" s="48"/>
      <c r="E296" s="48"/>
      <c r="F296" s="50"/>
      <c r="G296" s="50"/>
      <c r="H296" s="50"/>
      <c r="I296" s="49"/>
      <c r="J296" s="101" t="str">
        <f>IF(F296&lt;&gt;"",IF(ISNA(VLOOKUP(F296,P_Paramétrage!$B$1586:$D$1588,2,FALSE)),"",VLOOKUP(F296,P_Paramétrage!$B$1586:$D$1588,2,FALSE)),"")</f>
        <v/>
      </c>
      <c r="K296" s="101">
        <f t="shared" si="4"/>
        <v>0</v>
      </c>
      <c r="L296" s="50"/>
      <c r="M296" s="50"/>
    </row>
    <row r="297" spans="2:13" ht="19.899999999999999" hidden="1" customHeight="1" x14ac:dyDescent="0.35">
      <c r="B297" s="97">
        <v>290</v>
      </c>
      <c r="C297" s="50"/>
      <c r="D297" s="48"/>
      <c r="E297" s="48"/>
      <c r="F297" s="50"/>
      <c r="G297" s="50"/>
      <c r="H297" s="50"/>
      <c r="I297" s="49"/>
      <c r="J297" s="101" t="str">
        <f>IF(F297&lt;&gt;"",IF(ISNA(VLOOKUP(F297,P_Paramétrage!$B$1586:$D$1588,2,FALSE)),"",VLOOKUP(F297,P_Paramétrage!$B$1586:$D$1588,2,FALSE)),"")</f>
        <v/>
      </c>
      <c r="K297" s="101">
        <f t="shared" si="4"/>
        <v>0</v>
      </c>
      <c r="L297" s="50"/>
      <c r="M297" s="50"/>
    </row>
    <row r="298" spans="2:13" ht="19.899999999999999" hidden="1" customHeight="1" x14ac:dyDescent="0.35">
      <c r="B298" s="97">
        <v>291</v>
      </c>
      <c r="C298" s="50"/>
      <c r="D298" s="48"/>
      <c r="E298" s="48"/>
      <c r="F298" s="50"/>
      <c r="G298" s="50"/>
      <c r="H298" s="50"/>
      <c r="I298" s="49"/>
      <c r="J298" s="101" t="str">
        <f>IF(F298&lt;&gt;"",IF(ISNA(VLOOKUP(F298,P_Paramétrage!$B$1586:$D$1588,2,FALSE)),"",VLOOKUP(F298,P_Paramétrage!$B$1586:$D$1588,2,FALSE)),"")</f>
        <v/>
      </c>
      <c r="K298" s="101">
        <f t="shared" si="4"/>
        <v>0</v>
      </c>
      <c r="L298" s="50"/>
      <c r="M298" s="50"/>
    </row>
    <row r="299" spans="2:13" ht="19.899999999999999" hidden="1" customHeight="1" x14ac:dyDescent="0.35">
      <c r="B299" s="97">
        <v>292</v>
      </c>
      <c r="C299" s="50"/>
      <c r="D299" s="48"/>
      <c r="E299" s="48"/>
      <c r="F299" s="50"/>
      <c r="G299" s="50"/>
      <c r="H299" s="50"/>
      <c r="I299" s="49"/>
      <c r="J299" s="101" t="str">
        <f>IF(F299&lt;&gt;"",IF(ISNA(VLOOKUP(F299,P_Paramétrage!$B$1586:$D$1588,2,FALSE)),"",VLOOKUP(F299,P_Paramétrage!$B$1586:$D$1588,2,FALSE)),"")</f>
        <v/>
      </c>
      <c r="K299" s="101">
        <f t="shared" si="4"/>
        <v>0</v>
      </c>
      <c r="L299" s="50"/>
      <c r="M299" s="50"/>
    </row>
    <row r="300" spans="2:13" ht="19.899999999999999" hidden="1" customHeight="1" x14ac:dyDescent="0.35">
      <c r="B300" s="97">
        <v>293</v>
      </c>
      <c r="C300" s="50"/>
      <c r="D300" s="48"/>
      <c r="E300" s="48"/>
      <c r="F300" s="50"/>
      <c r="G300" s="50"/>
      <c r="H300" s="50"/>
      <c r="I300" s="49"/>
      <c r="J300" s="101" t="str">
        <f>IF(F300&lt;&gt;"",IF(ISNA(VLOOKUP(F300,P_Paramétrage!$B$1586:$D$1588,2,FALSE)),"",VLOOKUP(F300,P_Paramétrage!$B$1586:$D$1588,2,FALSE)),"")</f>
        <v/>
      </c>
      <c r="K300" s="101">
        <f t="shared" si="4"/>
        <v>0</v>
      </c>
      <c r="L300" s="50"/>
      <c r="M300" s="50"/>
    </row>
    <row r="301" spans="2:13" ht="19.899999999999999" hidden="1" customHeight="1" x14ac:dyDescent="0.35">
      <c r="B301" s="97">
        <v>294</v>
      </c>
      <c r="C301" s="50"/>
      <c r="D301" s="48"/>
      <c r="E301" s="48"/>
      <c r="F301" s="50"/>
      <c r="G301" s="50"/>
      <c r="H301" s="50"/>
      <c r="I301" s="49"/>
      <c r="J301" s="101" t="str">
        <f>IF(F301&lt;&gt;"",IF(ISNA(VLOOKUP(F301,P_Paramétrage!$B$1586:$D$1588,2,FALSE)),"",VLOOKUP(F301,P_Paramétrage!$B$1586:$D$1588,2,FALSE)),"")</f>
        <v/>
      </c>
      <c r="K301" s="101">
        <f t="shared" si="4"/>
        <v>0</v>
      </c>
      <c r="L301" s="50"/>
      <c r="M301" s="50"/>
    </row>
    <row r="302" spans="2:13" ht="19.899999999999999" hidden="1" customHeight="1" x14ac:dyDescent="0.35">
      <c r="B302" s="97">
        <v>295</v>
      </c>
      <c r="C302" s="50"/>
      <c r="D302" s="48"/>
      <c r="E302" s="48"/>
      <c r="F302" s="50"/>
      <c r="G302" s="50"/>
      <c r="H302" s="50"/>
      <c r="I302" s="49"/>
      <c r="J302" s="101" t="str">
        <f>IF(F302&lt;&gt;"",IF(ISNA(VLOOKUP(F302,P_Paramétrage!$B$1586:$D$1588,2,FALSE)),"",VLOOKUP(F302,P_Paramétrage!$B$1586:$D$1588,2,FALSE)),"")</f>
        <v/>
      </c>
      <c r="K302" s="101">
        <f t="shared" si="4"/>
        <v>0</v>
      </c>
      <c r="L302" s="50"/>
      <c r="M302" s="50"/>
    </row>
    <row r="303" spans="2:13" ht="19.899999999999999" hidden="1" customHeight="1" x14ac:dyDescent="0.35">
      <c r="B303" s="97">
        <v>296</v>
      </c>
      <c r="C303" s="50"/>
      <c r="D303" s="48"/>
      <c r="E303" s="48"/>
      <c r="F303" s="50"/>
      <c r="G303" s="50"/>
      <c r="H303" s="50"/>
      <c r="I303" s="49"/>
      <c r="J303" s="101" t="str">
        <f>IF(F303&lt;&gt;"",IF(ISNA(VLOOKUP(F303,P_Paramétrage!$B$1586:$D$1588,2,FALSE)),"",VLOOKUP(F303,P_Paramétrage!$B$1586:$D$1588,2,FALSE)),"")</f>
        <v/>
      </c>
      <c r="K303" s="101">
        <f t="shared" si="4"/>
        <v>0</v>
      </c>
      <c r="L303" s="50"/>
      <c r="M303" s="50"/>
    </row>
    <row r="304" spans="2:13" ht="19.899999999999999" hidden="1" customHeight="1" x14ac:dyDescent="0.35">
      <c r="B304" s="97">
        <v>297</v>
      </c>
      <c r="C304" s="50"/>
      <c r="D304" s="48"/>
      <c r="E304" s="48"/>
      <c r="F304" s="50"/>
      <c r="G304" s="50"/>
      <c r="H304" s="50"/>
      <c r="I304" s="49"/>
      <c r="J304" s="101" t="str">
        <f>IF(F304&lt;&gt;"",IF(ISNA(VLOOKUP(F304,P_Paramétrage!$B$1586:$D$1588,2,FALSE)),"",VLOOKUP(F304,P_Paramétrage!$B$1586:$D$1588,2,FALSE)),"")</f>
        <v/>
      </c>
      <c r="K304" s="101">
        <f t="shared" si="4"/>
        <v>0</v>
      </c>
      <c r="L304" s="50"/>
      <c r="M304" s="50"/>
    </row>
    <row r="305" spans="2:13" ht="19.899999999999999" hidden="1" customHeight="1" x14ac:dyDescent="0.35">
      <c r="B305" s="97">
        <v>298</v>
      </c>
      <c r="C305" s="50"/>
      <c r="D305" s="48"/>
      <c r="E305" s="48"/>
      <c r="F305" s="50"/>
      <c r="G305" s="50"/>
      <c r="H305" s="50"/>
      <c r="I305" s="49"/>
      <c r="J305" s="101" t="str">
        <f>IF(F305&lt;&gt;"",IF(ISNA(VLOOKUP(F305,P_Paramétrage!$B$1586:$D$1588,2,FALSE)),"",VLOOKUP(F305,P_Paramétrage!$B$1586:$D$1588,2,FALSE)),"")</f>
        <v/>
      </c>
      <c r="K305" s="101">
        <f t="shared" si="4"/>
        <v>0</v>
      </c>
      <c r="L305" s="50"/>
      <c r="M305" s="50"/>
    </row>
    <row r="306" spans="2:13" ht="19.899999999999999" hidden="1" customHeight="1" x14ac:dyDescent="0.35">
      <c r="B306" s="97">
        <v>299</v>
      </c>
      <c r="C306" s="50"/>
      <c r="D306" s="48"/>
      <c r="E306" s="48"/>
      <c r="F306" s="50"/>
      <c r="G306" s="50"/>
      <c r="H306" s="50"/>
      <c r="I306" s="49"/>
      <c r="J306" s="101" t="str">
        <f>IF(F306&lt;&gt;"",IF(ISNA(VLOOKUP(F306,P_Paramétrage!$B$1586:$D$1588,2,FALSE)),"",VLOOKUP(F306,P_Paramétrage!$B$1586:$D$1588,2,FALSE)),"")</f>
        <v/>
      </c>
      <c r="K306" s="101">
        <f t="shared" si="4"/>
        <v>0</v>
      </c>
      <c r="L306" s="50"/>
      <c r="M306" s="50"/>
    </row>
    <row r="307" spans="2:13" ht="19.899999999999999" hidden="1" customHeight="1" x14ac:dyDescent="0.35">
      <c r="B307" s="97">
        <v>300</v>
      </c>
      <c r="C307" s="50"/>
      <c r="D307" s="48"/>
      <c r="E307" s="48"/>
      <c r="F307" s="50"/>
      <c r="G307" s="50"/>
      <c r="H307" s="50"/>
      <c r="I307" s="49"/>
      <c r="J307" s="101" t="str">
        <f>IF(F307&lt;&gt;"",IF(ISNA(VLOOKUP(F307,P_Paramétrage!$B$1586:$D$1588,2,FALSE)),"",VLOOKUP(F307,P_Paramétrage!$B$1586:$D$1588,2,FALSE)),"")</f>
        <v/>
      </c>
      <c r="K307" s="101">
        <f t="shared" si="4"/>
        <v>0</v>
      </c>
      <c r="L307" s="50"/>
      <c r="M307" s="50"/>
    </row>
    <row r="308" spans="2:13" ht="19.899999999999999" hidden="1" customHeight="1" x14ac:dyDescent="0.35">
      <c r="B308" s="97">
        <v>301</v>
      </c>
      <c r="C308" s="50"/>
      <c r="D308" s="48"/>
      <c r="E308" s="48"/>
      <c r="F308" s="50"/>
      <c r="G308" s="50"/>
      <c r="H308" s="50"/>
      <c r="I308" s="49"/>
      <c r="J308" s="101" t="str">
        <f>IF(F308&lt;&gt;"",IF(ISNA(VLOOKUP(F308,P_Paramétrage!$B$1586:$D$1588,2,FALSE)),"",VLOOKUP(F308,P_Paramétrage!$B$1586:$D$1588,2,FALSE)),"")</f>
        <v/>
      </c>
      <c r="K308" s="101">
        <f t="shared" si="4"/>
        <v>0</v>
      </c>
      <c r="L308" s="50"/>
      <c r="M308" s="50"/>
    </row>
    <row r="309" spans="2:13" ht="19.899999999999999" hidden="1" customHeight="1" x14ac:dyDescent="0.35">
      <c r="B309" s="97">
        <v>302</v>
      </c>
      <c r="C309" s="50"/>
      <c r="D309" s="48"/>
      <c r="E309" s="48"/>
      <c r="F309" s="50"/>
      <c r="G309" s="50"/>
      <c r="H309" s="50"/>
      <c r="I309" s="49"/>
      <c r="J309" s="101" t="str">
        <f>IF(F309&lt;&gt;"",IF(ISNA(VLOOKUP(F309,P_Paramétrage!$B$1586:$D$1588,2,FALSE)),"",VLOOKUP(F309,P_Paramétrage!$B$1586:$D$1588,2,FALSE)),"")</f>
        <v/>
      </c>
      <c r="K309" s="101">
        <f t="shared" si="4"/>
        <v>0</v>
      </c>
      <c r="L309" s="50"/>
      <c r="M309" s="50"/>
    </row>
    <row r="310" spans="2:13" ht="19.899999999999999" hidden="1" customHeight="1" x14ac:dyDescent="0.35">
      <c r="B310" s="97">
        <v>303</v>
      </c>
      <c r="C310" s="50"/>
      <c r="D310" s="48"/>
      <c r="E310" s="48"/>
      <c r="F310" s="50"/>
      <c r="G310" s="50"/>
      <c r="H310" s="50"/>
      <c r="I310" s="49"/>
      <c r="J310" s="101" t="str">
        <f>IF(F310&lt;&gt;"",IF(ISNA(VLOOKUP(F310,P_Paramétrage!$B$1586:$D$1588,2,FALSE)),"",VLOOKUP(F310,P_Paramétrage!$B$1586:$D$1588,2,FALSE)),"")</f>
        <v/>
      </c>
      <c r="K310" s="101">
        <f t="shared" si="4"/>
        <v>0</v>
      </c>
      <c r="L310" s="50"/>
      <c r="M310" s="50"/>
    </row>
    <row r="311" spans="2:13" ht="19.899999999999999" hidden="1" customHeight="1" x14ac:dyDescent="0.35">
      <c r="B311" s="97">
        <v>304</v>
      </c>
      <c r="C311" s="50"/>
      <c r="D311" s="48"/>
      <c r="E311" s="48"/>
      <c r="F311" s="50"/>
      <c r="G311" s="50"/>
      <c r="H311" s="50"/>
      <c r="I311" s="49"/>
      <c r="J311" s="101" t="str">
        <f>IF(F311&lt;&gt;"",IF(ISNA(VLOOKUP(F311,P_Paramétrage!$B$1586:$D$1588,2,FALSE)),"",VLOOKUP(F311,P_Paramétrage!$B$1586:$D$1588,2,FALSE)),"")</f>
        <v/>
      </c>
      <c r="K311" s="101">
        <f t="shared" si="4"/>
        <v>0</v>
      </c>
      <c r="L311" s="50"/>
      <c r="M311" s="50"/>
    </row>
    <row r="312" spans="2:13" ht="19.899999999999999" hidden="1" customHeight="1" x14ac:dyDescent="0.35">
      <c r="B312" s="97">
        <v>305</v>
      </c>
      <c r="C312" s="50"/>
      <c r="D312" s="48"/>
      <c r="E312" s="48"/>
      <c r="F312" s="50"/>
      <c r="G312" s="50"/>
      <c r="H312" s="50"/>
      <c r="I312" s="49"/>
      <c r="J312" s="101" t="str">
        <f>IF(F312&lt;&gt;"",IF(ISNA(VLOOKUP(F312,P_Paramétrage!$B$1586:$D$1588,2,FALSE)),"",VLOOKUP(F312,P_Paramétrage!$B$1586:$D$1588,2,FALSE)),"")</f>
        <v/>
      </c>
      <c r="K312" s="101">
        <f t="shared" si="4"/>
        <v>0</v>
      </c>
      <c r="L312" s="50"/>
      <c r="M312" s="50"/>
    </row>
    <row r="313" spans="2:13" ht="19.899999999999999" hidden="1" customHeight="1" x14ac:dyDescent="0.35">
      <c r="B313" s="97">
        <v>306</v>
      </c>
      <c r="C313" s="50"/>
      <c r="D313" s="48"/>
      <c r="E313" s="48"/>
      <c r="F313" s="50"/>
      <c r="G313" s="50"/>
      <c r="H313" s="50"/>
      <c r="I313" s="49"/>
      <c r="J313" s="101" t="str">
        <f>IF(F313&lt;&gt;"",IF(ISNA(VLOOKUP(F313,P_Paramétrage!$B$1586:$D$1588,2,FALSE)),"",VLOOKUP(F313,P_Paramétrage!$B$1586:$D$1588,2,FALSE)),"")</f>
        <v/>
      </c>
      <c r="K313" s="101">
        <f t="shared" si="4"/>
        <v>0</v>
      </c>
      <c r="L313" s="50"/>
      <c r="M313" s="50"/>
    </row>
    <row r="314" spans="2:13" ht="19.899999999999999" hidden="1" customHeight="1" x14ac:dyDescent="0.35">
      <c r="B314" s="97">
        <v>307</v>
      </c>
      <c r="C314" s="50"/>
      <c r="D314" s="48"/>
      <c r="E314" s="48"/>
      <c r="F314" s="50"/>
      <c r="G314" s="50"/>
      <c r="H314" s="50"/>
      <c r="I314" s="49"/>
      <c r="J314" s="101" t="str">
        <f>IF(F314&lt;&gt;"",IF(ISNA(VLOOKUP(F314,P_Paramétrage!$B$1586:$D$1588,2,FALSE)),"",VLOOKUP(F314,P_Paramétrage!$B$1586:$D$1588,2,FALSE)),"")</f>
        <v/>
      </c>
      <c r="K314" s="101">
        <f t="shared" si="4"/>
        <v>0</v>
      </c>
      <c r="L314" s="50"/>
      <c r="M314" s="50"/>
    </row>
    <row r="315" spans="2:13" ht="19.899999999999999" hidden="1" customHeight="1" x14ac:dyDescent="0.35">
      <c r="B315" s="97">
        <v>308</v>
      </c>
      <c r="C315" s="50"/>
      <c r="D315" s="48"/>
      <c r="E315" s="48"/>
      <c r="F315" s="50"/>
      <c r="G315" s="50"/>
      <c r="H315" s="50"/>
      <c r="I315" s="49"/>
      <c r="J315" s="101" t="str">
        <f>IF(F315&lt;&gt;"",IF(ISNA(VLOOKUP(F315,P_Paramétrage!$B$1586:$D$1588,2,FALSE)),"",VLOOKUP(F315,P_Paramétrage!$B$1586:$D$1588,2,FALSE)),"")</f>
        <v/>
      </c>
      <c r="K315" s="101">
        <f t="shared" si="4"/>
        <v>0</v>
      </c>
      <c r="L315" s="50"/>
      <c r="M315" s="50"/>
    </row>
    <row r="316" spans="2:13" ht="19.899999999999999" hidden="1" customHeight="1" x14ac:dyDescent="0.35">
      <c r="B316" s="97">
        <v>309</v>
      </c>
      <c r="C316" s="50"/>
      <c r="D316" s="48"/>
      <c r="E316" s="48"/>
      <c r="F316" s="50"/>
      <c r="G316" s="50"/>
      <c r="H316" s="50"/>
      <c r="I316" s="49"/>
      <c r="J316" s="101" t="str">
        <f>IF(F316&lt;&gt;"",IF(ISNA(VLOOKUP(F316,P_Paramétrage!$B$1586:$D$1588,2,FALSE)),"",VLOOKUP(F316,P_Paramétrage!$B$1586:$D$1588,2,FALSE)),"")</f>
        <v/>
      </c>
      <c r="K316" s="101">
        <f t="shared" si="4"/>
        <v>0</v>
      </c>
      <c r="L316" s="50"/>
      <c r="M316" s="50"/>
    </row>
    <row r="317" spans="2:13" ht="19.899999999999999" hidden="1" customHeight="1" x14ac:dyDescent="0.35">
      <c r="B317" s="97">
        <v>310</v>
      </c>
      <c r="C317" s="50"/>
      <c r="D317" s="48"/>
      <c r="E317" s="48"/>
      <c r="F317" s="50"/>
      <c r="G317" s="50"/>
      <c r="H317" s="50"/>
      <c r="I317" s="49"/>
      <c r="J317" s="101" t="str">
        <f>IF(F317&lt;&gt;"",IF(ISNA(VLOOKUP(F317,P_Paramétrage!$B$1586:$D$1588,2,FALSE)),"",VLOOKUP(F317,P_Paramétrage!$B$1586:$D$1588,2,FALSE)),"")</f>
        <v/>
      </c>
      <c r="K317" s="101">
        <f t="shared" si="4"/>
        <v>0</v>
      </c>
      <c r="L317" s="50"/>
      <c r="M317" s="50"/>
    </row>
    <row r="318" spans="2:13" ht="19.899999999999999" hidden="1" customHeight="1" x14ac:dyDescent="0.35">
      <c r="B318" s="97">
        <v>311</v>
      </c>
      <c r="C318" s="50"/>
      <c r="D318" s="48"/>
      <c r="E318" s="48"/>
      <c r="F318" s="50"/>
      <c r="G318" s="50"/>
      <c r="H318" s="50"/>
      <c r="I318" s="49"/>
      <c r="J318" s="101" t="str">
        <f>IF(F318&lt;&gt;"",IF(ISNA(VLOOKUP(F318,P_Paramétrage!$B$1586:$D$1588,2,FALSE)),"",VLOOKUP(F318,P_Paramétrage!$B$1586:$D$1588,2,FALSE)),"")</f>
        <v/>
      </c>
      <c r="K318" s="101">
        <f t="shared" si="4"/>
        <v>0</v>
      </c>
      <c r="L318" s="50"/>
      <c r="M318" s="50"/>
    </row>
    <row r="319" spans="2:13" ht="19.899999999999999" hidden="1" customHeight="1" x14ac:dyDescent="0.35">
      <c r="B319" s="97">
        <v>312</v>
      </c>
      <c r="C319" s="50"/>
      <c r="D319" s="48"/>
      <c r="E319" s="48"/>
      <c r="F319" s="50"/>
      <c r="G319" s="50"/>
      <c r="H319" s="50"/>
      <c r="I319" s="49"/>
      <c r="J319" s="101" t="str">
        <f>IF(F319&lt;&gt;"",IF(ISNA(VLOOKUP(F319,P_Paramétrage!$B$1586:$D$1588,2,FALSE)),"",VLOOKUP(F319,P_Paramétrage!$B$1586:$D$1588,2,FALSE)),"")</f>
        <v/>
      </c>
      <c r="K319" s="101">
        <f t="shared" si="4"/>
        <v>0</v>
      </c>
      <c r="L319" s="50"/>
      <c r="M319" s="50"/>
    </row>
    <row r="320" spans="2:13" ht="19.899999999999999" hidden="1" customHeight="1" x14ac:dyDescent="0.35">
      <c r="B320" s="97">
        <v>313</v>
      </c>
      <c r="C320" s="50"/>
      <c r="D320" s="48"/>
      <c r="E320" s="48"/>
      <c r="F320" s="50"/>
      <c r="G320" s="50"/>
      <c r="H320" s="50"/>
      <c r="I320" s="49"/>
      <c r="J320" s="101" t="str">
        <f>IF(F320&lt;&gt;"",IF(ISNA(VLOOKUP(F320,P_Paramétrage!$B$1586:$D$1588,2,FALSE)),"",VLOOKUP(F320,P_Paramétrage!$B$1586:$D$1588,2,FALSE)),"")</f>
        <v/>
      </c>
      <c r="K320" s="101">
        <f t="shared" si="4"/>
        <v>0</v>
      </c>
      <c r="L320" s="50"/>
      <c r="M320" s="50"/>
    </row>
    <row r="321" spans="2:13" ht="19.899999999999999" hidden="1" customHeight="1" x14ac:dyDescent="0.35">
      <c r="B321" s="97">
        <v>314</v>
      </c>
      <c r="C321" s="50"/>
      <c r="D321" s="48"/>
      <c r="E321" s="48"/>
      <c r="F321" s="50"/>
      <c r="G321" s="50"/>
      <c r="H321" s="50"/>
      <c r="I321" s="49"/>
      <c r="J321" s="101" t="str">
        <f>IF(F321&lt;&gt;"",IF(ISNA(VLOOKUP(F321,P_Paramétrage!$B$1586:$D$1588,2,FALSE)),"",VLOOKUP(F321,P_Paramétrage!$B$1586:$D$1588,2,FALSE)),"")</f>
        <v/>
      </c>
      <c r="K321" s="101">
        <f t="shared" si="4"/>
        <v>0</v>
      </c>
      <c r="L321" s="50"/>
      <c r="M321" s="50"/>
    </row>
    <row r="322" spans="2:13" ht="19.899999999999999" hidden="1" customHeight="1" x14ac:dyDescent="0.35">
      <c r="B322" s="97">
        <v>315</v>
      </c>
      <c r="C322" s="50"/>
      <c r="D322" s="48"/>
      <c r="E322" s="48"/>
      <c r="F322" s="50"/>
      <c r="G322" s="50"/>
      <c r="H322" s="50"/>
      <c r="I322" s="49"/>
      <c r="J322" s="101" t="str">
        <f>IF(F322&lt;&gt;"",IF(ISNA(VLOOKUP(F322,P_Paramétrage!$B$1586:$D$1588,2,FALSE)),"",VLOOKUP(F322,P_Paramétrage!$B$1586:$D$1588,2,FALSE)),"")</f>
        <v/>
      </c>
      <c r="K322" s="101">
        <f t="shared" si="4"/>
        <v>0</v>
      </c>
      <c r="L322" s="50"/>
      <c r="M322" s="50"/>
    </row>
    <row r="323" spans="2:13" ht="19.899999999999999" hidden="1" customHeight="1" x14ac:dyDescent="0.35">
      <c r="B323" s="97">
        <v>316</v>
      </c>
      <c r="C323" s="50"/>
      <c r="D323" s="48"/>
      <c r="E323" s="48"/>
      <c r="F323" s="50"/>
      <c r="G323" s="50"/>
      <c r="H323" s="50"/>
      <c r="I323" s="49"/>
      <c r="J323" s="101" t="str">
        <f>IF(F323&lt;&gt;"",IF(ISNA(VLOOKUP(F323,P_Paramétrage!$B$1586:$D$1588,2,FALSE)),"",VLOOKUP(F323,P_Paramétrage!$B$1586:$D$1588,2,FALSE)),"")</f>
        <v/>
      </c>
      <c r="K323" s="101">
        <f t="shared" si="4"/>
        <v>0</v>
      </c>
      <c r="L323" s="50"/>
      <c r="M323" s="50"/>
    </row>
    <row r="324" spans="2:13" ht="19.899999999999999" hidden="1" customHeight="1" x14ac:dyDescent="0.35">
      <c r="B324" s="97">
        <v>317</v>
      </c>
      <c r="C324" s="50"/>
      <c r="D324" s="48"/>
      <c r="E324" s="48"/>
      <c r="F324" s="50"/>
      <c r="G324" s="50"/>
      <c r="H324" s="50"/>
      <c r="I324" s="49"/>
      <c r="J324" s="101" t="str">
        <f>IF(F324&lt;&gt;"",IF(ISNA(VLOOKUP(F324,P_Paramétrage!$B$1586:$D$1588,2,FALSE)),"",VLOOKUP(F324,P_Paramétrage!$B$1586:$D$1588,2,FALSE)),"")</f>
        <v/>
      </c>
      <c r="K324" s="101">
        <f t="shared" si="4"/>
        <v>0</v>
      </c>
      <c r="L324" s="50"/>
      <c r="M324" s="50"/>
    </row>
    <row r="325" spans="2:13" ht="19.899999999999999" hidden="1" customHeight="1" x14ac:dyDescent="0.35">
      <c r="B325" s="97">
        <v>318</v>
      </c>
      <c r="C325" s="50"/>
      <c r="D325" s="48"/>
      <c r="E325" s="48"/>
      <c r="F325" s="50"/>
      <c r="G325" s="50"/>
      <c r="H325" s="50"/>
      <c r="I325" s="49"/>
      <c r="J325" s="101" t="str">
        <f>IF(F325&lt;&gt;"",IF(ISNA(VLOOKUP(F325,P_Paramétrage!$B$1586:$D$1588,2,FALSE)),"",VLOOKUP(F325,P_Paramétrage!$B$1586:$D$1588,2,FALSE)),"")</f>
        <v/>
      </c>
      <c r="K325" s="101">
        <f t="shared" si="4"/>
        <v>0</v>
      </c>
      <c r="L325" s="50"/>
      <c r="M325" s="50"/>
    </row>
    <row r="326" spans="2:13" ht="19.899999999999999" hidden="1" customHeight="1" x14ac:dyDescent="0.35">
      <c r="B326" s="97">
        <v>319</v>
      </c>
      <c r="C326" s="50"/>
      <c r="D326" s="48"/>
      <c r="E326" s="48"/>
      <c r="F326" s="50"/>
      <c r="G326" s="50"/>
      <c r="H326" s="50"/>
      <c r="I326" s="49"/>
      <c r="J326" s="101" t="str">
        <f>IF(F326&lt;&gt;"",IF(ISNA(VLOOKUP(F326,P_Paramétrage!$B$1586:$D$1588,2,FALSE)),"",VLOOKUP(F326,P_Paramétrage!$B$1586:$D$1588,2,FALSE)),"")</f>
        <v/>
      </c>
      <c r="K326" s="101">
        <f t="shared" si="4"/>
        <v>0</v>
      </c>
      <c r="L326" s="50"/>
      <c r="M326" s="50"/>
    </row>
    <row r="327" spans="2:13" ht="19.899999999999999" hidden="1" customHeight="1" x14ac:dyDescent="0.35">
      <c r="B327" s="97">
        <v>320</v>
      </c>
      <c r="C327" s="50"/>
      <c r="D327" s="48"/>
      <c r="E327" s="48"/>
      <c r="F327" s="50"/>
      <c r="G327" s="50"/>
      <c r="H327" s="50"/>
      <c r="I327" s="49"/>
      <c r="J327" s="101" t="str">
        <f>IF(F327&lt;&gt;"",IF(ISNA(VLOOKUP(F327,P_Paramétrage!$B$1586:$D$1588,2,FALSE)),"",VLOOKUP(F327,P_Paramétrage!$B$1586:$D$1588,2,FALSE)),"")</f>
        <v/>
      </c>
      <c r="K327" s="101">
        <f t="shared" si="4"/>
        <v>0</v>
      </c>
      <c r="L327" s="50"/>
      <c r="M327" s="50"/>
    </row>
    <row r="328" spans="2:13" ht="19.899999999999999" hidden="1" customHeight="1" x14ac:dyDescent="0.35">
      <c r="B328" s="97">
        <v>321</v>
      </c>
      <c r="C328" s="50"/>
      <c r="D328" s="48"/>
      <c r="E328" s="48"/>
      <c r="F328" s="50"/>
      <c r="G328" s="50"/>
      <c r="H328" s="50"/>
      <c r="I328" s="49"/>
      <c r="J328" s="101" t="str">
        <f>IF(F328&lt;&gt;"",IF(ISNA(VLOOKUP(F328,P_Paramétrage!$B$1586:$D$1588,2,FALSE)),"",VLOOKUP(F328,P_Paramétrage!$B$1586:$D$1588,2,FALSE)),"")</f>
        <v/>
      </c>
      <c r="K328" s="101">
        <f t="shared" si="4"/>
        <v>0</v>
      </c>
      <c r="L328" s="50"/>
      <c r="M328" s="50"/>
    </row>
    <row r="329" spans="2:13" ht="19.899999999999999" hidden="1" customHeight="1" x14ac:dyDescent="0.35">
      <c r="B329" s="97">
        <v>322</v>
      </c>
      <c r="C329" s="50"/>
      <c r="D329" s="48"/>
      <c r="E329" s="48"/>
      <c r="F329" s="50"/>
      <c r="G329" s="50"/>
      <c r="H329" s="50"/>
      <c r="I329" s="49"/>
      <c r="J329" s="101" t="str">
        <f>IF(F329&lt;&gt;"",IF(ISNA(VLOOKUP(F329,P_Paramétrage!$B$1586:$D$1588,2,FALSE)),"",VLOOKUP(F329,P_Paramétrage!$B$1586:$D$1588,2,FALSE)),"")</f>
        <v/>
      </c>
      <c r="K329" s="101">
        <f t="shared" ref="K329:K392" si="5">IF(AND(I329&lt;&gt;0,J329&lt;&gt;""),ROUND(I329*J329,2),0)</f>
        <v>0</v>
      </c>
      <c r="L329" s="50"/>
      <c r="M329" s="50"/>
    </row>
    <row r="330" spans="2:13" ht="19.899999999999999" hidden="1" customHeight="1" x14ac:dyDescent="0.35">
      <c r="B330" s="97">
        <v>323</v>
      </c>
      <c r="C330" s="50"/>
      <c r="D330" s="48"/>
      <c r="E330" s="48"/>
      <c r="F330" s="50"/>
      <c r="G330" s="50"/>
      <c r="H330" s="50"/>
      <c r="I330" s="49"/>
      <c r="J330" s="101" t="str">
        <f>IF(F330&lt;&gt;"",IF(ISNA(VLOOKUP(F330,P_Paramétrage!$B$1586:$D$1588,2,FALSE)),"",VLOOKUP(F330,P_Paramétrage!$B$1586:$D$1588,2,FALSE)),"")</f>
        <v/>
      </c>
      <c r="K330" s="101">
        <f t="shared" si="5"/>
        <v>0</v>
      </c>
      <c r="L330" s="50"/>
      <c r="M330" s="50"/>
    </row>
    <row r="331" spans="2:13" ht="19.899999999999999" hidden="1" customHeight="1" x14ac:dyDescent="0.35">
      <c r="B331" s="97">
        <v>324</v>
      </c>
      <c r="C331" s="50"/>
      <c r="D331" s="48"/>
      <c r="E331" s="48"/>
      <c r="F331" s="50"/>
      <c r="G331" s="50"/>
      <c r="H331" s="50"/>
      <c r="I331" s="49"/>
      <c r="J331" s="101" t="str">
        <f>IF(F331&lt;&gt;"",IF(ISNA(VLOOKUP(F331,P_Paramétrage!$B$1586:$D$1588,2,FALSE)),"",VLOOKUP(F331,P_Paramétrage!$B$1586:$D$1588,2,FALSE)),"")</f>
        <v/>
      </c>
      <c r="K331" s="101">
        <f t="shared" si="5"/>
        <v>0</v>
      </c>
      <c r="L331" s="50"/>
      <c r="M331" s="50"/>
    </row>
    <row r="332" spans="2:13" ht="19.899999999999999" hidden="1" customHeight="1" x14ac:dyDescent="0.35">
      <c r="B332" s="97">
        <v>325</v>
      </c>
      <c r="C332" s="50"/>
      <c r="D332" s="48"/>
      <c r="E332" s="48"/>
      <c r="F332" s="50"/>
      <c r="G332" s="50"/>
      <c r="H332" s="50"/>
      <c r="I332" s="49"/>
      <c r="J332" s="101" t="str">
        <f>IF(F332&lt;&gt;"",IF(ISNA(VLOOKUP(F332,P_Paramétrage!$B$1586:$D$1588,2,FALSE)),"",VLOOKUP(F332,P_Paramétrage!$B$1586:$D$1588,2,FALSE)),"")</f>
        <v/>
      </c>
      <c r="K332" s="101">
        <f t="shared" si="5"/>
        <v>0</v>
      </c>
      <c r="L332" s="50"/>
      <c r="M332" s="50"/>
    </row>
    <row r="333" spans="2:13" ht="19.899999999999999" hidden="1" customHeight="1" x14ac:dyDescent="0.35">
      <c r="B333" s="97">
        <v>326</v>
      </c>
      <c r="C333" s="50"/>
      <c r="D333" s="48"/>
      <c r="E333" s="48"/>
      <c r="F333" s="50"/>
      <c r="G333" s="50"/>
      <c r="H333" s="50"/>
      <c r="I333" s="49"/>
      <c r="J333" s="101" t="str">
        <f>IF(F333&lt;&gt;"",IF(ISNA(VLOOKUP(F333,P_Paramétrage!$B$1586:$D$1588,2,FALSE)),"",VLOOKUP(F333,P_Paramétrage!$B$1586:$D$1588,2,FALSE)),"")</f>
        <v/>
      </c>
      <c r="K333" s="101">
        <f t="shared" si="5"/>
        <v>0</v>
      </c>
      <c r="L333" s="50"/>
      <c r="M333" s="50"/>
    </row>
    <row r="334" spans="2:13" ht="19.899999999999999" hidden="1" customHeight="1" x14ac:dyDescent="0.35">
      <c r="B334" s="97">
        <v>327</v>
      </c>
      <c r="C334" s="50"/>
      <c r="D334" s="48"/>
      <c r="E334" s="48"/>
      <c r="F334" s="50"/>
      <c r="G334" s="50"/>
      <c r="H334" s="50"/>
      <c r="I334" s="49"/>
      <c r="J334" s="101" t="str">
        <f>IF(F334&lt;&gt;"",IF(ISNA(VLOOKUP(F334,P_Paramétrage!$B$1586:$D$1588,2,FALSE)),"",VLOOKUP(F334,P_Paramétrage!$B$1586:$D$1588,2,FALSE)),"")</f>
        <v/>
      </c>
      <c r="K334" s="101">
        <f t="shared" si="5"/>
        <v>0</v>
      </c>
      <c r="L334" s="50"/>
      <c r="M334" s="50"/>
    </row>
    <row r="335" spans="2:13" ht="19.899999999999999" hidden="1" customHeight="1" x14ac:dyDescent="0.35">
      <c r="B335" s="97">
        <v>328</v>
      </c>
      <c r="C335" s="50"/>
      <c r="D335" s="48"/>
      <c r="E335" s="48"/>
      <c r="F335" s="50"/>
      <c r="G335" s="50"/>
      <c r="H335" s="50"/>
      <c r="I335" s="49"/>
      <c r="J335" s="101" t="str">
        <f>IF(F335&lt;&gt;"",IF(ISNA(VLOOKUP(F335,P_Paramétrage!$B$1586:$D$1588,2,FALSE)),"",VLOOKUP(F335,P_Paramétrage!$B$1586:$D$1588,2,FALSE)),"")</f>
        <v/>
      </c>
      <c r="K335" s="101">
        <f t="shared" si="5"/>
        <v>0</v>
      </c>
      <c r="L335" s="50"/>
      <c r="M335" s="50"/>
    </row>
    <row r="336" spans="2:13" ht="19.899999999999999" hidden="1" customHeight="1" x14ac:dyDescent="0.35">
      <c r="B336" s="97">
        <v>329</v>
      </c>
      <c r="C336" s="50"/>
      <c r="D336" s="48"/>
      <c r="E336" s="48"/>
      <c r="F336" s="50"/>
      <c r="G336" s="50"/>
      <c r="H336" s="50"/>
      <c r="I336" s="49"/>
      <c r="J336" s="101" t="str">
        <f>IF(F336&lt;&gt;"",IF(ISNA(VLOOKUP(F336,P_Paramétrage!$B$1586:$D$1588,2,FALSE)),"",VLOOKUP(F336,P_Paramétrage!$B$1586:$D$1588,2,FALSE)),"")</f>
        <v/>
      </c>
      <c r="K336" s="101">
        <f t="shared" si="5"/>
        <v>0</v>
      </c>
      <c r="L336" s="50"/>
      <c r="M336" s="50"/>
    </row>
    <row r="337" spans="2:13" ht="19.899999999999999" hidden="1" customHeight="1" x14ac:dyDescent="0.35">
      <c r="B337" s="97">
        <v>330</v>
      </c>
      <c r="C337" s="50"/>
      <c r="D337" s="48"/>
      <c r="E337" s="48"/>
      <c r="F337" s="50"/>
      <c r="G337" s="50"/>
      <c r="H337" s="50"/>
      <c r="I337" s="49"/>
      <c r="J337" s="101" t="str">
        <f>IF(F337&lt;&gt;"",IF(ISNA(VLOOKUP(F337,P_Paramétrage!$B$1586:$D$1588,2,FALSE)),"",VLOOKUP(F337,P_Paramétrage!$B$1586:$D$1588,2,FALSE)),"")</f>
        <v/>
      </c>
      <c r="K337" s="101">
        <f t="shared" si="5"/>
        <v>0</v>
      </c>
      <c r="L337" s="50"/>
      <c r="M337" s="50"/>
    </row>
    <row r="338" spans="2:13" ht="19.899999999999999" hidden="1" customHeight="1" x14ac:dyDescent="0.35">
      <c r="B338" s="97">
        <v>331</v>
      </c>
      <c r="C338" s="50"/>
      <c r="D338" s="48"/>
      <c r="E338" s="48"/>
      <c r="F338" s="50"/>
      <c r="G338" s="50"/>
      <c r="H338" s="50"/>
      <c r="I338" s="49"/>
      <c r="J338" s="101" t="str">
        <f>IF(F338&lt;&gt;"",IF(ISNA(VLOOKUP(F338,P_Paramétrage!$B$1586:$D$1588,2,FALSE)),"",VLOOKUP(F338,P_Paramétrage!$B$1586:$D$1588,2,FALSE)),"")</f>
        <v/>
      </c>
      <c r="K338" s="101">
        <f t="shared" si="5"/>
        <v>0</v>
      </c>
      <c r="L338" s="50"/>
      <c r="M338" s="50"/>
    </row>
    <row r="339" spans="2:13" ht="19.899999999999999" hidden="1" customHeight="1" x14ac:dyDescent="0.35">
      <c r="B339" s="97">
        <v>332</v>
      </c>
      <c r="C339" s="50"/>
      <c r="D339" s="48"/>
      <c r="E339" s="48"/>
      <c r="F339" s="50"/>
      <c r="G339" s="50"/>
      <c r="H339" s="50"/>
      <c r="I339" s="49"/>
      <c r="J339" s="101" t="str">
        <f>IF(F339&lt;&gt;"",IF(ISNA(VLOOKUP(F339,P_Paramétrage!$B$1586:$D$1588,2,FALSE)),"",VLOOKUP(F339,P_Paramétrage!$B$1586:$D$1588,2,FALSE)),"")</f>
        <v/>
      </c>
      <c r="K339" s="101">
        <f t="shared" si="5"/>
        <v>0</v>
      </c>
      <c r="L339" s="50"/>
      <c r="M339" s="50"/>
    </row>
    <row r="340" spans="2:13" ht="19.899999999999999" hidden="1" customHeight="1" x14ac:dyDescent="0.35">
      <c r="B340" s="97">
        <v>333</v>
      </c>
      <c r="C340" s="50"/>
      <c r="D340" s="48"/>
      <c r="E340" s="48"/>
      <c r="F340" s="50"/>
      <c r="G340" s="50"/>
      <c r="H340" s="50"/>
      <c r="I340" s="49"/>
      <c r="J340" s="101" t="str">
        <f>IF(F340&lt;&gt;"",IF(ISNA(VLOOKUP(F340,P_Paramétrage!$B$1586:$D$1588,2,FALSE)),"",VLOOKUP(F340,P_Paramétrage!$B$1586:$D$1588,2,FALSE)),"")</f>
        <v/>
      </c>
      <c r="K340" s="101">
        <f t="shared" si="5"/>
        <v>0</v>
      </c>
      <c r="L340" s="50"/>
      <c r="M340" s="50"/>
    </row>
    <row r="341" spans="2:13" ht="19.899999999999999" hidden="1" customHeight="1" x14ac:dyDescent="0.35">
      <c r="B341" s="97">
        <v>334</v>
      </c>
      <c r="C341" s="50"/>
      <c r="D341" s="48"/>
      <c r="E341" s="48"/>
      <c r="F341" s="50"/>
      <c r="G341" s="50"/>
      <c r="H341" s="50"/>
      <c r="I341" s="49"/>
      <c r="J341" s="101" t="str">
        <f>IF(F341&lt;&gt;"",IF(ISNA(VLOOKUP(F341,P_Paramétrage!$B$1586:$D$1588,2,FALSE)),"",VLOOKUP(F341,P_Paramétrage!$B$1586:$D$1588,2,FALSE)),"")</f>
        <v/>
      </c>
      <c r="K341" s="101">
        <f t="shared" si="5"/>
        <v>0</v>
      </c>
      <c r="L341" s="50"/>
      <c r="M341" s="50"/>
    </row>
    <row r="342" spans="2:13" ht="19.899999999999999" hidden="1" customHeight="1" x14ac:dyDescent="0.35">
      <c r="B342" s="97">
        <v>335</v>
      </c>
      <c r="C342" s="50"/>
      <c r="D342" s="48"/>
      <c r="E342" s="48"/>
      <c r="F342" s="50"/>
      <c r="G342" s="50"/>
      <c r="H342" s="50"/>
      <c r="I342" s="49"/>
      <c r="J342" s="101" t="str">
        <f>IF(F342&lt;&gt;"",IF(ISNA(VLOOKUP(F342,P_Paramétrage!$B$1586:$D$1588,2,FALSE)),"",VLOOKUP(F342,P_Paramétrage!$B$1586:$D$1588,2,FALSE)),"")</f>
        <v/>
      </c>
      <c r="K342" s="101">
        <f t="shared" si="5"/>
        <v>0</v>
      </c>
      <c r="L342" s="50"/>
      <c r="M342" s="50"/>
    </row>
    <row r="343" spans="2:13" ht="19.899999999999999" hidden="1" customHeight="1" x14ac:dyDescent="0.35">
      <c r="B343" s="97">
        <v>336</v>
      </c>
      <c r="C343" s="50"/>
      <c r="D343" s="48"/>
      <c r="E343" s="48"/>
      <c r="F343" s="50"/>
      <c r="G343" s="50"/>
      <c r="H343" s="50"/>
      <c r="I343" s="49"/>
      <c r="J343" s="101" t="str">
        <f>IF(F343&lt;&gt;"",IF(ISNA(VLOOKUP(F343,P_Paramétrage!$B$1586:$D$1588,2,FALSE)),"",VLOOKUP(F343,P_Paramétrage!$B$1586:$D$1588,2,FALSE)),"")</f>
        <v/>
      </c>
      <c r="K343" s="101">
        <f t="shared" si="5"/>
        <v>0</v>
      </c>
      <c r="L343" s="50"/>
      <c r="M343" s="50"/>
    </row>
    <row r="344" spans="2:13" ht="19.899999999999999" hidden="1" customHeight="1" x14ac:dyDescent="0.35">
      <c r="B344" s="97">
        <v>337</v>
      </c>
      <c r="C344" s="50"/>
      <c r="D344" s="48"/>
      <c r="E344" s="48"/>
      <c r="F344" s="50"/>
      <c r="G344" s="50"/>
      <c r="H344" s="50"/>
      <c r="I344" s="49"/>
      <c r="J344" s="101" t="str">
        <f>IF(F344&lt;&gt;"",IF(ISNA(VLOOKUP(F344,P_Paramétrage!$B$1586:$D$1588,2,FALSE)),"",VLOOKUP(F344,P_Paramétrage!$B$1586:$D$1588,2,FALSE)),"")</f>
        <v/>
      </c>
      <c r="K344" s="101">
        <f t="shared" si="5"/>
        <v>0</v>
      </c>
      <c r="L344" s="50"/>
      <c r="M344" s="50"/>
    </row>
    <row r="345" spans="2:13" ht="19.899999999999999" hidden="1" customHeight="1" x14ac:dyDescent="0.35">
      <c r="B345" s="97">
        <v>338</v>
      </c>
      <c r="C345" s="50"/>
      <c r="D345" s="48"/>
      <c r="E345" s="48"/>
      <c r="F345" s="50"/>
      <c r="G345" s="50"/>
      <c r="H345" s="50"/>
      <c r="I345" s="49"/>
      <c r="J345" s="101" t="str">
        <f>IF(F345&lt;&gt;"",IF(ISNA(VLOOKUP(F345,P_Paramétrage!$B$1586:$D$1588,2,FALSE)),"",VLOOKUP(F345,P_Paramétrage!$B$1586:$D$1588,2,FALSE)),"")</f>
        <v/>
      </c>
      <c r="K345" s="101">
        <f t="shared" si="5"/>
        <v>0</v>
      </c>
      <c r="L345" s="50"/>
      <c r="M345" s="50"/>
    </row>
    <row r="346" spans="2:13" ht="19.899999999999999" hidden="1" customHeight="1" x14ac:dyDescent="0.35">
      <c r="B346" s="97">
        <v>339</v>
      </c>
      <c r="C346" s="50"/>
      <c r="D346" s="48"/>
      <c r="E346" s="48"/>
      <c r="F346" s="50"/>
      <c r="G346" s="50"/>
      <c r="H346" s="50"/>
      <c r="I346" s="49"/>
      <c r="J346" s="101" t="str">
        <f>IF(F346&lt;&gt;"",IF(ISNA(VLOOKUP(F346,P_Paramétrage!$B$1586:$D$1588,2,FALSE)),"",VLOOKUP(F346,P_Paramétrage!$B$1586:$D$1588,2,FALSE)),"")</f>
        <v/>
      </c>
      <c r="K346" s="101">
        <f t="shared" si="5"/>
        <v>0</v>
      </c>
      <c r="L346" s="50"/>
      <c r="M346" s="50"/>
    </row>
    <row r="347" spans="2:13" ht="19.899999999999999" hidden="1" customHeight="1" x14ac:dyDescent="0.35">
      <c r="B347" s="97">
        <v>340</v>
      </c>
      <c r="C347" s="50"/>
      <c r="D347" s="48"/>
      <c r="E347" s="48"/>
      <c r="F347" s="50"/>
      <c r="G347" s="50"/>
      <c r="H347" s="50"/>
      <c r="I347" s="49"/>
      <c r="J347" s="101" t="str">
        <f>IF(F347&lt;&gt;"",IF(ISNA(VLOOKUP(F347,P_Paramétrage!$B$1586:$D$1588,2,FALSE)),"",VLOOKUP(F347,P_Paramétrage!$B$1586:$D$1588,2,FALSE)),"")</f>
        <v/>
      </c>
      <c r="K347" s="101">
        <f t="shared" si="5"/>
        <v>0</v>
      </c>
      <c r="L347" s="50"/>
      <c r="M347" s="50"/>
    </row>
    <row r="348" spans="2:13" ht="19.899999999999999" hidden="1" customHeight="1" x14ac:dyDescent="0.35">
      <c r="B348" s="97">
        <v>341</v>
      </c>
      <c r="C348" s="50"/>
      <c r="D348" s="48"/>
      <c r="E348" s="48"/>
      <c r="F348" s="50"/>
      <c r="G348" s="50"/>
      <c r="H348" s="50"/>
      <c r="I348" s="49"/>
      <c r="J348" s="101" t="str">
        <f>IF(F348&lt;&gt;"",IF(ISNA(VLOOKUP(F348,P_Paramétrage!$B$1586:$D$1588,2,FALSE)),"",VLOOKUP(F348,P_Paramétrage!$B$1586:$D$1588,2,FALSE)),"")</f>
        <v/>
      </c>
      <c r="K348" s="101">
        <f t="shared" si="5"/>
        <v>0</v>
      </c>
      <c r="L348" s="50"/>
      <c r="M348" s="50"/>
    </row>
    <row r="349" spans="2:13" ht="19.899999999999999" hidden="1" customHeight="1" x14ac:dyDescent="0.35">
      <c r="B349" s="97">
        <v>342</v>
      </c>
      <c r="C349" s="50"/>
      <c r="D349" s="48"/>
      <c r="E349" s="48"/>
      <c r="F349" s="50"/>
      <c r="G349" s="50"/>
      <c r="H349" s="50"/>
      <c r="I349" s="49"/>
      <c r="J349" s="101" t="str">
        <f>IF(F349&lt;&gt;"",IF(ISNA(VLOOKUP(F349,P_Paramétrage!$B$1586:$D$1588,2,FALSE)),"",VLOOKUP(F349,P_Paramétrage!$B$1586:$D$1588,2,FALSE)),"")</f>
        <v/>
      </c>
      <c r="K349" s="101">
        <f t="shared" si="5"/>
        <v>0</v>
      </c>
      <c r="L349" s="50"/>
      <c r="M349" s="50"/>
    </row>
    <row r="350" spans="2:13" ht="19.899999999999999" hidden="1" customHeight="1" x14ac:dyDescent="0.35">
      <c r="B350" s="97">
        <v>343</v>
      </c>
      <c r="C350" s="50"/>
      <c r="D350" s="48"/>
      <c r="E350" s="48"/>
      <c r="F350" s="50"/>
      <c r="G350" s="50"/>
      <c r="H350" s="50"/>
      <c r="I350" s="49"/>
      <c r="J350" s="101" t="str">
        <f>IF(F350&lt;&gt;"",IF(ISNA(VLOOKUP(F350,P_Paramétrage!$B$1586:$D$1588,2,FALSE)),"",VLOOKUP(F350,P_Paramétrage!$B$1586:$D$1588,2,FALSE)),"")</f>
        <v/>
      </c>
      <c r="K350" s="101">
        <f t="shared" si="5"/>
        <v>0</v>
      </c>
      <c r="L350" s="50"/>
      <c r="M350" s="50"/>
    </row>
    <row r="351" spans="2:13" ht="19.899999999999999" hidden="1" customHeight="1" x14ac:dyDescent="0.35">
      <c r="B351" s="97">
        <v>344</v>
      </c>
      <c r="C351" s="50"/>
      <c r="D351" s="48"/>
      <c r="E351" s="48"/>
      <c r="F351" s="50"/>
      <c r="G351" s="50"/>
      <c r="H351" s="50"/>
      <c r="I351" s="49"/>
      <c r="J351" s="101" t="str">
        <f>IF(F351&lt;&gt;"",IF(ISNA(VLOOKUP(F351,P_Paramétrage!$B$1586:$D$1588,2,FALSE)),"",VLOOKUP(F351,P_Paramétrage!$B$1586:$D$1588,2,FALSE)),"")</f>
        <v/>
      </c>
      <c r="K351" s="101">
        <f t="shared" si="5"/>
        <v>0</v>
      </c>
      <c r="L351" s="50"/>
      <c r="M351" s="50"/>
    </row>
    <row r="352" spans="2:13" ht="19.899999999999999" hidden="1" customHeight="1" x14ac:dyDescent="0.35">
      <c r="B352" s="97">
        <v>345</v>
      </c>
      <c r="C352" s="50"/>
      <c r="D352" s="48"/>
      <c r="E352" s="48"/>
      <c r="F352" s="50"/>
      <c r="G352" s="50"/>
      <c r="H352" s="50"/>
      <c r="I352" s="49"/>
      <c r="J352" s="101" t="str">
        <f>IF(F352&lt;&gt;"",IF(ISNA(VLOOKUP(F352,P_Paramétrage!$B$1586:$D$1588,2,FALSE)),"",VLOOKUP(F352,P_Paramétrage!$B$1586:$D$1588,2,FALSE)),"")</f>
        <v/>
      </c>
      <c r="K352" s="101">
        <f t="shared" si="5"/>
        <v>0</v>
      </c>
      <c r="L352" s="50"/>
      <c r="M352" s="50"/>
    </row>
    <row r="353" spans="2:13" ht="19.899999999999999" hidden="1" customHeight="1" x14ac:dyDescent="0.35">
      <c r="B353" s="97">
        <v>346</v>
      </c>
      <c r="C353" s="50"/>
      <c r="D353" s="48"/>
      <c r="E353" s="48"/>
      <c r="F353" s="50"/>
      <c r="G353" s="50"/>
      <c r="H353" s="50"/>
      <c r="I353" s="49"/>
      <c r="J353" s="101" t="str">
        <f>IF(F353&lt;&gt;"",IF(ISNA(VLOOKUP(F353,P_Paramétrage!$B$1586:$D$1588,2,FALSE)),"",VLOOKUP(F353,P_Paramétrage!$B$1586:$D$1588,2,FALSE)),"")</f>
        <v/>
      </c>
      <c r="K353" s="101">
        <f t="shared" si="5"/>
        <v>0</v>
      </c>
      <c r="L353" s="50"/>
      <c r="M353" s="50"/>
    </row>
    <row r="354" spans="2:13" ht="19.899999999999999" hidden="1" customHeight="1" x14ac:dyDescent="0.35">
      <c r="B354" s="97">
        <v>347</v>
      </c>
      <c r="C354" s="50"/>
      <c r="D354" s="48"/>
      <c r="E354" s="48"/>
      <c r="F354" s="50"/>
      <c r="G354" s="50"/>
      <c r="H354" s="50"/>
      <c r="I354" s="49"/>
      <c r="J354" s="101" t="str">
        <f>IF(F354&lt;&gt;"",IF(ISNA(VLOOKUP(F354,P_Paramétrage!$B$1586:$D$1588,2,FALSE)),"",VLOOKUP(F354,P_Paramétrage!$B$1586:$D$1588,2,FALSE)),"")</f>
        <v/>
      </c>
      <c r="K354" s="101">
        <f t="shared" si="5"/>
        <v>0</v>
      </c>
      <c r="L354" s="50"/>
      <c r="M354" s="50"/>
    </row>
    <row r="355" spans="2:13" ht="19.899999999999999" hidden="1" customHeight="1" x14ac:dyDescent="0.35">
      <c r="B355" s="97">
        <v>348</v>
      </c>
      <c r="C355" s="50"/>
      <c r="D355" s="48"/>
      <c r="E355" s="48"/>
      <c r="F355" s="50"/>
      <c r="G355" s="50"/>
      <c r="H355" s="50"/>
      <c r="I355" s="49"/>
      <c r="J355" s="101" t="str">
        <f>IF(F355&lt;&gt;"",IF(ISNA(VLOOKUP(F355,P_Paramétrage!$B$1586:$D$1588,2,FALSE)),"",VLOOKUP(F355,P_Paramétrage!$B$1586:$D$1588,2,FALSE)),"")</f>
        <v/>
      </c>
      <c r="K355" s="101">
        <f t="shared" si="5"/>
        <v>0</v>
      </c>
      <c r="L355" s="50"/>
      <c r="M355" s="50"/>
    </row>
    <row r="356" spans="2:13" ht="19.899999999999999" hidden="1" customHeight="1" x14ac:dyDescent="0.35">
      <c r="B356" s="97">
        <v>349</v>
      </c>
      <c r="C356" s="50"/>
      <c r="D356" s="48"/>
      <c r="E356" s="48"/>
      <c r="F356" s="50"/>
      <c r="G356" s="50"/>
      <c r="H356" s="50"/>
      <c r="I356" s="49"/>
      <c r="J356" s="101" t="str">
        <f>IF(F356&lt;&gt;"",IF(ISNA(VLOOKUP(F356,P_Paramétrage!$B$1586:$D$1588,2,FALSE)),"",VLOOKUP(F356,P_Paramétrage!$B$1586:$D$1588,2,FALSE)),"")</f>
        <v/>
      </c>
      <c r="K356" s="101">
        <f t="shared" si="5"/>
        <v>0</v>
      </c>
      <c r="L356" s="50"/>
      <c r="M356" s="50"/>
    </row>
    <row r="357" spans="2:13" ht="19.899999999999999" hidden="1" customHeight="1" x14ac:dyDescent="0.35">
      <c r="B357" s="97">
        <v>350</v>
      </c>
      <c r="C357" s="50"/>
      <c r="D357" s="48"/>
      <c r="E357" s="48"/>
      <c r="F357" s="50"/>
      <c r="G357" s="50"/>
      <c r="H357" s="50"/>
      <c r="I357" s="49"/>
      <c r="J357" s="101" t="str">
        <f>IF(F357&lt;&gt;"",IF(ISNA(VLOOKUP(F357,P_Paramétrage!$B$1586:$D$1588,2,FALSE)),"",VLOOKUP(F357,P_Paramétrage!$B$1586:$D$1588,2,FALSE)),"")</f>
        <v/>
      </c>
      <c r="K357" s="101">
        <f t="shared" si="5"/>
        <v>0</v>
      </c>
      <c r="L357" s="50"/>
      <c r="M357" s="50"/>
    </row>
    <row r="358" spans="2:13" ht="19.899999999999999" hidden="1" customHeight="1" x14ac:dyDescent="0.35">
      <c r="B358" s="97">
        <v>351</v>
      </c>
      <c r="C358" s="50"/>
      <c r="D358" s="48"/>
      <c r="E358" s="48"/>
      <c r="F358" s="50"/>
      <c r="G358" s="50"/>
      <c r="H358" s="50"/>
      <c r="I358" s="49"/>
      <c r="J358" s="101" t="str">
        <f>IF(F358&lt;&gt;"",IF(ISNA(VLOOKUP(F358,P_Paramétrage!$B$1586:$D$1588,2,FALSE)),"",VLOOKUP(F358,P_Paramétrage!$B$1586:$D$1588,2,FALSE)),"")</f>
        <v/>
      </c>
      <c r="K358" s="101">
        <f t="shared" si="5"/>
        <v>0</v>
      </c>
      <c r="L358" s="50"/>
      <c r="M358" s="50"/>
    </row>
    <row r="359" spans="2:13" ht="19.899999999999999" hidden="1" customHeight="1" x14ac:dyDescent="0.35">
      <c r="B359" s="97">
        <v>352</v>
      </c>
      <c r="C359" s="50"/>
      <c r="D359" s="48"/>
      <c r="E359" s="48"/>
      <c r="F359" s="50"/>
      <c r="G359" s="50"/>
      <c r="H359" s="50"/>
      <c r="I359" s="49"/>
      <c r="J359" s="101" t="str">
        <f>IF(F359&lt;&gt;"",IF(ISNA(VLOOKUP(F359,P_Paramétrage!$B$1586:$D$1588,2,FALSE)),"",VLOOKUP(F359,P_Paramétrage!$B$1586:$D$1588,2,FALSE)),"")</f>
        <v/>
      </c>
      <c r="K359" s="101">
        <f t="shared" si="5"/>
        <v>0</v>
      </c>
      <c r="L359" s="50"/>
      <c r="M359" s="50"/>
    </row>
    <row r="360" spans="2:13" ht="19.899999999999999" hidden="1" customHeight="1" x14ac:dyDescent="0.35">
      <c r="B360" s="97">
        <v>353</v>
      </c>
      <c r="C360" s="50"/>
      <c r="D360" s="48"/>
      <c r="E360" s="48"/>
      <c r="F360" s="50"/>
      <c r="G360" s="50"/>
      <c r="H360" s="50"/>
      <c r="I360" s="49"/>
      <c r="J360" s="101" t="str">
        <f>IF(F360&lt;&gt;"",IF(ISNA(VLOOKUP(F360,P_Paramétrage!$B$1586:$D$1588,2,FALSE)),"",VLOOKUP(F360,P_Paramétrage!$B$1586:$D$1588,2,FALSE)),"")</f>
        <v/>
      </c>
      <c r="K360" s="101">
        <f t="shared" si="5"/>
        <v>0</v>
      </c>
      <c r="L360" s="50"/>
      <c r="M360" s="50"/>
    </row>
    <row r="361" spans="2:13" ht="19.899999999999999" hidden="1" customHeight="1" x14ac:dyDescent="0.35">
      <c r="B361" s="97">
        <v>354</v>
      </c>
      <c r="C361" s="50"/>
      <c r="D361" s="48"/>
      <c r="E361" s="48"/>
      <c r="F361" s="50"/>
      <c r="G361" s="50"/>
      <c r="H361" s="50"/>
      <c r="I361" s="49"/>
      <c r="J361" s="101" t="str">
        <f>IF(F361&lt;&gt;"",IF(ISNA(VLOOKUP(F361,P_Paramétrage!$B$1586:$D$1588,2,FALSE)),"",VLOOKUP(F361,P_Paramétrage!$B$1586:$D$1588,2,FALSE)),"")</f>
        <v/>
      </c>
      <c r="K361" s="101">
        <f t="shared" si="5"/>
        <v>0</v>
      </c>
      <c r="L361" s="50"/>
      <c r="M361" s="50"/>
    </row>
    <row r="362" spans="2:13" ht="19.899999999999999" hidden="1" customHeight="1" x14ac:dyDescent="0.35">
      <c r="B362" s="97">
        <v>355</v>
      </c>
      <c r="C362" s="50"/>
      <c r="D362" s="48"/>
      <c r="E362" s="48"/>
      <c r="F362" s="50"/>
      <c r="G362" s="50"/>
      <c r="H362" s="50"/>
      <c r="I362" s="49"/>
      <c r="J362" s="101" t="str">
        <f>IF(F362&lt;&gt;"",IF(ISNA(VLOOKUP(F362,P_Paramétrage!$B$1586:$D$1588,2,FALSE)),"",VLOOKUP(F362,P_Paramétrage!$B$1586:$D$1588,2,FALSE)),"")</f>
        <v/>
      </c>
      <c r="K362" s="101">
        <f t="shared" si="5"/>
        <v>0</v>
      </c>
      <c r="L362" s="50"/>
      <c r="M362" s="50"/>
    </row>
    <row r="363" spans="2:13" ht="19.899999999999999" hidden="1" customHeight="1" x14ac:dyDescent="0.35">
      <c r="B363" s="97">
        <v>356</v>
      </c>
      <c r="C363" s="50"/>
      <c r="D363" s="48"/>
      <c r="E363" s="48"/>
      <c r="F363" s="50"/>
      <c r="G363" s="50"/>
      <c r="H363" s="50"/>
      <c r="I363" s="49"/>
      <c r="J363" s="101" t="str">
        <f>IF(F363&lt;&gt;"",IF(ISNA(VLOOKUP(F363,P_Paramétrage!$B$1586:$D$1588,2,FALSE)),"",VLOOKUP(F363,P_Paramétrage!$B$1586:$D$1588,2,FALSE)),"")</f>
        <v/>
      </c>
      <c r="K363" s="101">
        <f t="shared" si="5"/>
        <v>0</v>
      </c>
      <c r="L363" s="50"/>
      <c r="M363" s="50"/>
    </row>
    <row r="364" spans="2:13" ht="19.899999999999999" hidden="1" customHeight="1" x14ac:dyDescent="0.35">
      <c r="B364" s="97">
        <v>357</v>
      </c>
      <c r="C364" s="50"/>
      <c r="D364" s="48"/>
      <c r="E364" s="48"/>
      <c r="F364" s="50"/>
      <c r="G364" s="50"/>
      <c r="H364" s="50"/>
      <c r="I364" s="49"/>
      <c r="J364" s="101" t="str">
        <f>IF(F364&lt;&gt;"",IF(ISNA(VLOOKUP(F364,P_Paramétrage!$B$1586:$D$1588,2,FALSE)),"",VLOOKUP(F364,P_Paramétrage!$B$1586:$D$1588,2,FALSE)),"")</f>
        <v/>
      </c>
      <c r="K364" s="101">
        <f t="shared" si="5"/>
        <v>0</v>
      </c>
      <c r="L364" s="50"/>
      <c r="M364" s="50"/>
    </row>
    <row r="365" spans="2:13" ht="19.899999999999999" hidden="1" customHeight="1" x14ac:dyDescent="0.35">
      <c r="B365" s="97">
        <v>358</v>
      </c>
      <c r="C365" s="50"/>
      <c r="D365" s="48"/>
      <c r="E365" s="48"/>
      <c r="F365" s="50"/>
      <c r="G365" s="50"/>
      <c r="H365" s="50"/>
      <c r="I365" s="49"/>
      <c r="J365" s="101" t="str">
        <f>IF(F365&lt;&gt;"",IF(ISNA(VLOOKUP(F365,P_Paramétrage!$B$1586:$D$1588,2,FALSE)),"",VLOOKUP(F365,P_Paramétrage!$B$1586:$D$1588,2,FALSE)),"")</f>
        <v/>
      </c>
      <c r="K365" s="101">
        <f t="shared" si="5"/>
        <v>0</v>
      </c>
      <c r="L365" s="50"/>
      <c r="M365" s="50"/>
    </row>
    <row r="366" spans="2:13" ht="19.899999999999999" hidden="1" customHeight="1" x14ac:dyDescent="0.35">
      <c r="B366" s="97">
        <v>359</v>
      </c>
      <c r="C366" s="50"/>
      <c r="D366" s="48"/>
      <c r="E366" s="48"/>
      <c r="F366" s="50"/>
      <c r="G366" s="50"/>
      <c r="H366" s="50"/>
      <c r="I366" s="49"/>
      <c r="J366" s="101" t="str">
        <f>IF(F366&lt;&gt;"",IF(ISNA(VLOOKUP(F366,P_Paramétrage!$B$1586:$D$1588,2,FALSE)),"",VLOOKUP(F366,P_Paramétrage!$B$1586:$D$1588,2,FALSE)),"")</f>
        <v/>
      </c>
      <c r="K366" s="101">
        <f t="shared" si="5"/>
        <v>0</v>
      </c>
      <c r="L366" s="50"/>
      <c r="M366" s="50"/>
    </row>
    <row r="367" spans="2:13" ht="19.899999999999999" hidden="1" customHeight="1" x14ac:dyDescent="0.35">
      <c r="B367" s="97">
        <v>360</v>
      </c>
      <c r="C367" s="50"/>
      <c r="D367" s="48"/>
      <c r="E367" s="48"/>
      <c r="F367" s="50"/>
      <c r="G367" s="50"/>
      <c r="H367" s="50"/>
      <c r="I367" s="49"/>
      <c r="J367" s="101" t="str">
        <f>IF(F367&lt;&gt;"",IF(ISNA(VLOOKUP(F367,P_Paramétrage!$B$1586:$D$1588,2,FALSE)),"",VLOOKUP(F367,P_Paramétrage!$B$1586:$D$1588,2,FALSE)),"")</f>
        <v/>
      </c>
      <c r="K367" s="101">
        <f t="shared" si="5"/>
        <v>0</v>
      </c>
      <c r="L367" s="50"/>
      <c r="M367" s="50"/>
    </row>
    <row r="368" spans="2:13" ht="19.899999999999999" hidden="1" customHeight="1" x14ac:dyDescent="0.35">
      <c r="B368" s="97">
        <v>361</v>
      </c>
      <c r="C368" s="50"/>
      <c r="D368" s="48"/>
      <c r="E368" s="48"/>
      <c r="F368" s="50"/>
      <c r="G368" s="50"/>
      <c r="H368" s="50"/>
      <c r="I368" s="49"/>
      <c r="J368" s="101" t="str">
        <f>IF(F368&lt;&gt;"",IF(ISNA(VLOOKUP(F368,P_Paramétrage!$B$1586:$D$1588,2,FALSE)),"",VLOOKUP(F368,P_Paramétrage!$B$1586:$D$1588,2,FALSE)),"")</f>
        <v/>
      </c>
      <c r="K368" s="101">
        <f t="shared" si="5"/>
        <v>0</v>
      </c>
      <c r="L368" s="50"/>
      <c r="M368" s="50"/>
    </row>
    <row r="369" spans="2:13" ht="19.899999999999999" hidden="1" customHeight="1" x14ac:dyDescent="0.35">
      <c r="B369" s="97">
        <v>362</v>
      </c>
      <c r="C369" s="50"/>
      <c r="D369" s="48"/>
      <c r="E369" s="48"/>
      <c r="F369" s="50"/>
      <c r="G369" s="50"/>
      <c r="H369" s="50"/>
      <c r="I369" s="49"/>
      <c r="J369" s="101" t="str">
        <f>IF(F369&lt;&gt;"",IF(ISNA(VLOOKUP(F369,P_Paramétrage!$B$1586:$D$1588,2,FALSE)),"",VLOOKUP(F369,P_Paramétrage!$B$1586:$D$1588,2,FALSE)),"")</f>
        <v/>
      </c>
      <c r="K369" s="101">
        <f t="shared" si="5"/>
        <v>0</v>
      </c>
      <c r="L369" s="50"/>
      <c r="M369" s="50"/>
    </row>
    <row r="370" spans="2:13" ht="19.899999999999999" hidden="1" customHeight="1" x14ac:dyDescent="0.35">
      <c r="B370" s="97">
        <v>363</v>
      </c>
      <c r="C370" s="50"/>
      <c r="D370" s="48"/>
      <c r="E370" s="48"/>
      <c r="F370" s="50"/>
      <c r="G370" s="50"/>
      <c r="H370" s="50"/>
      <c r="I370" s="49"/>
      <c r="J370" s="101" t="str">
        <f>IF(F370&lt;&gt;"",IF(ISNA(VLOOKUP(F370,P_Paramétrage!$B$1586:$D$1588,2,FALSE)),"",VLOOKUP(F370,P_Paramétrage!$B$1586:$D$1588,2,FALSE)),"")</f>
        <v/>
      </c>
      <c r="K370" s="101">
        <f t="shared" si="5"/>
        <v>0</v>
      </c>
      <c r="L370" s="50"/>
      <c r="M370" s="50"/>
    </row>
    <row r="371" spans="2:13" ht="19.899999999999999" hidden="1" customHeight="1" x14ac:dyDescent="0.35">
      <c r="B371" s="97">
        <v>364</v>
      </c>
      <c r="C371" s="50"/>
      <c r="D371" s="48"/>
      <c r="E371" s="48"/>
      <c r="F371" s="50"/>
      <c r="G371" s="50"/>
      <c r="H371" s="50"/>
      <c r="I371" s="49"/>
      <c r="J371" s="101" t="str">
        <f>IF(F371&lt;&gt;"",IF(ISNA(VLOOKUP(F371,P_Paramétrage!$B$1586:$D$1588,2,FALSE)),"",VLOOKUP(F371,P_Paramétrage!$B$1586:$D$1588,2,FALSE)),"")</f>
        <v/>
      </c>
      <c r="K371" s="101">
        <f t="shared" si="5"/>
        <v>0</v>
      </c>
      <c r="L371" s="50"/>
      <c r="M371" s="50"/>
    </row>
    <row r="372" spans="2:13" ht="19.899999999999999" hidden="1" customHeight="1" x14ac:dyDescent="0.35">
      <c r="B372" s="97">
        <v>365</v>
      </c>
      <c r="C372" s="50"/>
      <c r="D372" s="48"/>
      <c r="E372" s="48"/>
      <c r="F372" s="50"/>
      <c r="G372" s="50"/>
      <c r="H372" s="50"/>
      <c r="I372" s="49"/>
      <c r="J372" s="101" t="str">
        <f>IF(F372&lt;&gt;"",IF(ISNA(VLOOKUP(F372,P_Paramétrage!$B$1586:$D$1588,2,FALSE)),"",VLOOKUP(F372,P_Paramétrage!$B$1586:$D$1588,2,FALSE)),"")</f>
        <v/>
      </c>
      <c r="K372" s="101">
        <f t="shared" si="5"/>
        <v>0</v>
      </c>
      <c r="L372" s="50"/>
      <c r="M372" s="50"/>
    </row>
    <row r="373" spans="2:13" ht="19.899999999999999" hidden="1" customHeight="1" x14ac:dyDescent="0.35">
      <c r="B373" s="97">
        <v>366</v>
      </c>
      <c r="C373" s="50"/>
      <c r="D373" s="48"/>
      <c r="E373" s="48"/>
      <c r="F373" s="50"/>
      <c r="G373" s="50"/>
      <c r="H373" s="50"/>
      <c r="I373" s="49"/>
      <c r="J373" s="101" t="str">
        <f>IF(F373&lt;&gt;"",IF(ISNA(VLOOKUP(F373,P_Paramétrage!$B$1586:$D$1588,2,FALSE)),"",VLOOKUP(F373,P_Paramétrage!$B$1586:$D$1588,2,FALSE)),"")</f>
        <v/>
      </c>
      <c r="K373" s="101">
        <f t="shared" si="5"/>
        <v>0</v>
      </c>
      <c r="L373" s="50"/>
      <c r="M373" s="50"/>
    </row>
    <row r="374" spans="2:13" ht="19.899999999999999" hidden="1" customHeight="1" x14ac:dyDescent="0.35">
      <c r="B374" s="97">
        <v>367</v>
      </c>
      <c r="C374" s="50"/>
      <c r="D374" s="48"/>
      <c r="E374" s="48"/>
      <c r="F374" s="50"/>
      <c r="G374" s="50"/>
      <c r="H374" s="50"/>
      <c r="I374" s="49"/>
      <c r="J374" s="101" t="str">
        <f>IF(F374&lt;&gt;"",IF(ISNA(VLOOKUP(F374,P_Paramétrage!$B$1586:$D$1588,2,FALSE)),"",VLOOKUP(F374,P_Paramétrage!$B$1586:$D$1588,2,FALSE)),"")</f>
        <v/>
      </c>
      <c r="K374" s="101">
        <f t="shared" si="5"/>
        <v>0</v>
      </c>
      <c r="L374" s="50"/>
      <c r="M374" s="50"/>
    </row>
    <row r="375" spans="2:13" ht="19.899999999999999" hidden="1" customHeight="1" x14ac:dyDescent="0.35">
      <c r="B375" s="97">
        <v>368</v>
      </c>
      <c r="C375" s="50"/>
      <c r="D375" s="48"/>
      <c r="E375" s="48"/>
      <c r="F375" s="50"/>
      <c r="G375" s="50"/>
      <c r="H375" s="50"/>
      <c r="I375" s="49"/>
      <c r="J375" s="101" t="str">
        <f>IF(F375&lt;&gt;"",IF(ISNA(VLOOKUP(F375,P_Paramétrage!$B$1586:$D$1588,2,FALSE)),"",VLOOKUP(F375,P_Paramétrage!$B$1586:$D$1588,2,FALSE)),"")</f>
        <v/>
      </c>
      <c r="K375" s="101">
        <f t="shared" si="5"/>
        <v>0</v>
      </c>
      <c r="L375" s="50"/>
      <c r="M375" s="50"/>
    </row>
    <row r="376" spans="2:13" ht="19.899999999999999" hidden="1" customHeight="1" x14ac:dyDescent="0.35">
      <c r="B376" s="97">
        <v>369</v>
      </c>
      <c r="C376" s="50"/>
      <c r="D376" s="48"/>
      <c r="E376" s="48"/>
      <c r="F376" s="50"/>
      <c r="G376" s="50"/>
      <c r="H376" s="50"/>
      <c r="I376" s="49"/>
      <c r="J376" s="101" t="str">
        <f>IF(F376&lt;&gt;"",IF(ISNA(VLOOKUP(F376,P_Paramétrage!$B$1586:$D$1588,2,FALSE)),"",VLOOKUP(F376,P_Paramétrage!$B$1586:$D$1588,2,FALSE)),"")</f>
        <v/>
      </c>
      <c r="K376" s="101">
        <f t="shared" si="5"/>
        <v>0</v>
      </c>
      <c r="L376" s="50"/>
      <c r="M376" s="50"/>
    </row>
    <row r="377" spans="2:13" ht="19.899999999999999" hidden="1" customHeight="1" x14ac:dyDescent="0.35">
      <c r="B377" s="97">
        <v>370</v>
      </c>
      <c r="C377" s="50"/>
      <c r="D377" s="48"/>
      <c r="E377" s="48"/>
      <c r="F377" s="50"/>
      <c r="G377" s="50"/>
      <c r="H377" s="50"/>
      <c r="I377" s="49"/>
      <c r="J377" s="101" t="str">
        <f>IF(F377&lt;&gt;"",IF(ISNA(VLOOKUP(F377,P_Paramétrage!$B$1586:$D$1588,2,FALSE)),"",VLOOKUP(F377,P_Paramétrage!$B$1586:$D$1588,2,FALSE)),"")</f>
        <v/>
      </c>
      <c r="K377" s="101">
        <f t="shared" si="5"/>
        <v>0</v>
      </c>
      <c r="L377" s="50"/>
      <c r="M377" s="50"/>
    </row>
    <row r="378" spans="2:13" ht="19.899999999999999" hidden="1" customHeight="1" x14ac:dyDescent="0.35">
      <c r="B378" s="97">
        <v>371</v>
      </c>
      <c r="C378" s="50"/>
      <c r="D378" s="48"/>
      <c r="E378" s="48"/>
      <c r="F378" s="50"/>
      <c r="G378" s="50"/>
      <c r="H378" s="50"/>
      <c r="I378" s="49"/>
      <c r="J378" s="101" t="str">
        <f>IF(F378&lt;&gt;"",IF(ISNA(VLOOKUP(F378,P_Paramétrage!$B$1586:$D$1588,2,FALSE)),"",VLOOKUP(F378,P_Paramétrage!$B$1586:$D$1588,2,FALSE)),"")</f>
        <v/>
      </c>
      <c r="K378" s="101">
        <f t="shared" si="5"/>
        <v>0</v>
      </c>
      <c r="L378" s="50"/>
      <c r="M378" s="50"/>
    </row>
    <row r="379" spans="2:13" ht="19.899999999999999" hidden="1" customHeight="1" x14ac:dyDescent="0.35">
      <c r="B379" s="97">
        <v>372</v>
      </c>
      <c r="C379" s="50"/>
      <c r="D379" s="48"/>
      <c r="E379" s="48"/>
      <c r="F379" s="50"/>
      <c r="G379" s="50"/>
      <c r="H379" s="50"/>
      <c r="I379" s="49"/>
      <c r="J379" s="101" t="str">
        <f>IF(F379&lt;&gt;"",IF(ISNA(VLOOKUP(F379,P_Paramétrage!$B$1586:$D$1588,2,FALSE)),"",VLOOKUP(F379,P_Paramétrage!$B$1586:$D$1588,2,FALSE)),"")</f>
        <v/>
      </c>
      <c r="K379" s="101">
        <f t="shared" si="5"/>
        <v>0</v>
      </c>
      <c r="L379" s="50"/>
      <c r="M379" s="50"/>
    </row>
    <row r="380" spans="2:13" ht="19.899999999999999" hidden="1" customHeight="1" x14ac:dyDescent="0.35">
      <c r="B380" s="97">
        <v>373</v>
      </c>
      <c r="C380" s="50"/>
      <c r="D380" s="48"/>
      <c r="E380" s="48"/>
      <c r="F380" s="50"/>
      <c r="G380" s="50"/>
      <c r="H380" s="50"/>
      <c r="I380" s="49"/>
      <c r="J380" s="101" t="str">
        <f>IF(F380&lt;&gt;"",IF(ISNA(VLOOKUP(F380,P_Paramétrage!$B$1586:$D$1588,2,FALSE)),"",VLOOKUP(F380,P_Paramétrage!$B$1586:$D$1588,2,FALSE)),"")</f>
        <v/>
      </c>
      <c r="K380" s="101">
        <f t="shared" si="5"/>
        <v>0</v>
      </c>
      <c r="L380" s="50"/>
      <c r="M380" s="50"/>
    </row>
    <row r="381" spans="2:13" ht="19.899999999999999" hidden="1" customHeight="1" x14ac:dyDescent="0.35">
      <c r="B381" s="97">
        <v>374</v>
      </c>
      <c r="C381" s="50"/>
      <c r="D381" s="48"/>
      <c r="E381" s="48"/>
      <c r="F381" s="50"/>
      <c r="G381" s="50"/>
      <c r="H381" s="50"/>
      <c r="I381" s="49"/>
      <c r="J381" s="101" t="str">
        <f>IF(F381&lt;&gt;"",IF(ISNA(VLOOKUP(F381,P_Paramétrage!$B$1586:$D$1588,2,FALSE)),"",VLOOKUP(F381,P_Paramétrage!$B$1586:$D$1588,2,FALSE)),"")</f>
        <v/>
      </c>
      <c r="K381" s="101">
        <f t="shared" si="5"/>
        <v>0</v>
      </c>
      <c r="L381" s="50"/>
      <c r="M381" s="50"/>
    </row>
    <row r="382" spans="2:13" ht="19.899999999999999" hidden="1" customHeight="1" x14ac:dyDescent="0.35">
      <c r="B382" s="97">
        <v>375</v>
      </c>
      <c r="C382" s="50"/>
      <c r="D382" s="48"/>
      <c r="E382" s="48"/>
      <c r="F382" s="50"/>
      <c r="G382" s="50"/>
      <c r="H382" s="50"/>
      <c r="I382" s="49"/>
      <c r="J382" s="101" t="str">
        <f>IF(F382&lt;&gt;"",IF(ISNA(VLOOKUP(F382,P_Paramétrage!$B$1586:$D$1588,2,FALSE)),"",VLOOKUP(F382,P_Paramétrage!$B$1586:$D$1588,2,FALSE)),"")</f>
        <v/>
      </c>
      <c r="K382" s="101">
        <f t="shared" si="5"/>
        <v>0</v>
      </c>
      <c r="L382" s="50"/>
      <c r="M382" s="50"/>
    </row>
    <row r="383" spans="2:13" ht="19.899999999999999" hidden="1" customHeight="1" x14ac:dyDescent="0.35">
      <c r="B383" s="97">
        <v>376</v>
      </c>
      <c r="C383" s="50"/>
      <c r="D383" s="48"/>
      <c r="E383" s="48"/>
      <c r="F383" s="50"/>
      <c r="G383" s="50"/>
      <c r="H383" s="50"/>
      <c r="I383" s="49"/>
      <c r="J383" s="101" t="str">
        <f>IF(F383&lt;&gt;"",IF(ISNA(VLOOKUP(F383,P_Paramétrage!$B$1586:$D$1588,2,FALSE)),"",VLOOKUP(F383,P_Paramétrage!$B$1586:$D$1588,2,FALSE)),"")</f>
        <v/>
      </c>
      <c r="K383" s="101">
        <f t="shared" si="5"/>
        <v>0</v>
      </c>
      <c r="L383" s="50"/>
      <c r="M383" s="50"/>
    </row>
    <row r="384" spans="2:13" ht="19.899999999999999" hidden="1" customHeight="1" x14ac:dyDescent="0.35">
      <c r="B384" s="97">
        <v>377</v>
      </c>
      <c r="C384" s="50"/>
      <c r="D384" s="48"/>
      <c r="E384" s="48"/>
      <c r="F384" s="50"/>
      <c r="G384" s="50"/>
      <c r="H384" s="50"/>
      <c r="I384" s="49"/>
      <c r="J384" s="101" t="str">
        <f>IF(F384&lt;&gt;"",IF(ISNA(VLOOKUP(F384,P_Paramétrage!$B$1586:$D$1588,2,FALSE)),"",VLOOKUP(F384,P_Paramétrage!$B$1586:$D$1588,2,FALSE)),"")</f>
        <v/>
      </c>
      <c r="K384" s="101">
        <f t="shared" si="5"/>
        <v>0</v>
      </c>
      <c r="L384" s="50"/>
      <c r="M384" s="50"/>
    </row>
    <row r="385" spans="2:13" ht="19.899999999999999" hidden="1" customHeight="1" x14ac:dyDescent="0.35">
      <c r="B385" s="97">
        <v>378</v>
      </c>
      <c r="C385" s="50"/>
      <c r="D385" s="48"/>
      <c r="E385" s="48"/>
      <c r="F385" s="50"/>
      <c r="G385" s="50"/>
      <c r="H385" s="50"/>
      <c r="I385" s="49"/>
      <c r="J385" s="101" t="str">
        <f>IF(F385&lt;&gt;"",IF(ISNA(VLOOKUP(F385,P_Paramétrage!$B$1586:$D$1588,2,FALSE)),"",VLOOKUP(F385,P_Paramétrage!$B$1586:$D$1588,2,FALSE)),"")</f>
        <v/>
      </c>
      <c r="K385" s="101">
        <f t="shared" si="5"/>
        <v>0</v>
      </c>
      <c r="L385" s="50"/>
      <c r="M385" s="50"/>
    </row>
    <row r="386" spans="2:13" ht="19.899999999999999" hidden="1" customHeight="1" x14ac:dyDescent="0.35">
      <c r="B386" s="97">
        <v>379</v>
      </c>
      <c r="C386" s="50"/>
      <c r="D386" s="48"/>
      <c r="E386" s="48"/>
      <c r="F386" s="50"/>
      <c r="G386" s="50"/>
      <c r="H386" s="50"/>
      <c r="I386" s="49"/>
      <c r="J386" s="101" t="str">
        <f>IF(F386&lt;&gt;"",IF(ISNA(VLOOKUP(F386,P_Paramétrage!$B$1586:$D$1588,2,FALSE)),"",VLOOKUP(F386,P_Paramétrage!$B$1586:$D$1588,2,FALSE)),"")</f>
        <v/>
      </c>
      <c r="K386" s="101">
        <f t="shared" si="5"/>
        <v>0</v>
      </c>
      <c r="L386" s="50"/>
      <c r="M386" s="50"/>
    </row>
    <row r="387" spans="2:13" ht="19.899999999999999" hidden="1" customHeight="1" x14ac:dyDescent="0.35">
      <c r="B387" s="97">
        <v>380</v>
      </c>
      <c r="C387" s="50"/>
      <c r="D387" s="48"/>
      <c r="E387" s="48"/>
      <c r="F387" s="50"/>
      <c r="G387" s="50"/>
      <c r="H387" s="50"/>
      <c r="I387" s="49"/>
      <c r="J387" s="101" t="str">
        <f>IF(F387&lt;&gt;"",IF(ISNA(VLOOKUP(F387,P_Paramétrage!$B$1586:$D$1588,2,FALSE)),"",VLOOKUP(F387,P_Paramétrage!$B$1586:$D$1588,2,FALSE)),"")</f>
        <v/>
      </c>
      <c r="K387" s="101">
        <f t="shared" si="5"/>
        <v>0</v>
      </c>
      <c r="L387" s="50"/>
      <c r="M387" s="50"/>
    </row>
    <row r="388" spans="2:13" ht="19.899999999999999" hidden="1" customHeight="1" x14ac:dyDescent="0.35">
      <c r="B388" s="97">
        <v>381</v>
      </c>
      <c r="C388" s="50"/>
      <c r="D388" s="48"/>
      <c r="E388" s="48"/>
      <c r="F388" s="50"/>
      <c r="G388" s="50"/>
      <c r="H388" s="50"/>
      <c r="I388" s="49"/>
      <c r="J388" s="101" t="str">
        <f>IF(F388&lt;&gt;"",IF(ISNA(VLOOKUP(F388,P_Paramétrage!$B$1586:$D$1588,2,FALSE)),"",VLOOKUP(F388,P_Paramétrage!$B$1586:$D$1588,2,FALSE)),"")</f>
        <v/>
      </c>
      <c r="K388" s="101">
        <f t="shared" si="5"/>
        <v>0</v>
      </c>
      <c r="L388" s="50"/>
      <c r="M388" s="50"/>
    </row>
    <row r="389" spans="2:13" ht="19.899999999999999" hidden="1" customHeight="1" x14ac:dyDescent="0.35">
      <c r="B389" s="97">
        <v>382</v>
      </c>
      <c r="C389" s="50"/>
      <c r="D389" s="48"/>
      <c r="E389" s="48"/>
      <c r="F389" s="50"/>
      <c r="G389" s="50"/>
      <c r="H389" s="50"/>
      <c r="I389" s="49"/>
      <c r="J389" s="101" t="str">
        <f>IF(F389&lt;&gt;"",IF(ISNA(VLOOKUP(F389,P_Paramétrage!$B$1586:$D$1588,2,FALSE)),"",VLOOKUP(F389,P_Paramétrage!$B$1586:$D$1588,2,FALSE)),"")</f>
        <v/>
      </c>
      <c r="K389" s="101">
        <f t="shared" si="5"/>
        <v>0</v>
      </c>
      <c r="L389" s="50"/>
      <c r="M389" s="50"/>
    </row>
    <row r="390" spans="2:13" ht="19.899999999999999" hidden="1" customHeight="1" x14ac:dyDescent="0.35">
      <c r="B390" s="97">
        <v>383</v>
      </c>
      <c r="C390" s="50"/>
      <c r="D390" s="48"/>
      <c r="E390" s="48"/>
      <c r="F390" s="50"/>
      <c r="G390" s="50"/>
      <c r="H390" s="50"/>
      <c r="I390" s="49"/>
      <c r="J390" s="101" t="str">
        <f>IF(F390&lt;&gt;"",IF(ISNA(VLOOKUP(F390,P_Paramétrage!$B$1586:$D$1588,2,FALSE)),"",VLOOKUP(F390,P_Paramétrage!$B$1586:$D$1588,2,FALSE)),"")</f>
        <v/>
      </c>
      <c r="K390" s="101">
        <f t="shared" si="5"/>
        <v>0</v>
      </c>
      <c r="L390" s="50"/>
      <c r="M390" s="50"/>
    </row>
    <row r="391" spans="2:13" ht="19.899999999999999" hidden="1" customHeight="1" x14ac:dyDescent="0.35">
      <c r="B391" s="97">
        <v>384</v>
      </c>
      <c r="C391" s="50"/>
      <c r="D391" s="48"/>
      <c r="E391" s="48"/>
      <c r="F391" s="50"/>
      <c r="G391" s="50"/>
      <c r="H391" s="50"/>
      <c r="I391" s="49"/>
      <c r="J391" s="101" t="str">
        <f>IF(F391&lt;&gt;"",IF(ISNA(VLOOKUP(F391,P_Paramétrage!$B$1586:$D$1588,2,FALSE)),"",VLOOKUP(F391,P_Paramétrage!$B$1586:$D$1588,2,FALSE)),"")</f>
        <v/>
      </c>
      <c r="K391" s="101">
        <f t="shared" si="5"/>
        <v>0</v>
      </c>
      <c r="L391" s="50"/>
      <c r="M391" s="50"/>
    </row>
    <row r="392" spans="2:13" ht="19.899999999999999" hidden="1" customHeight="1" x14ac:dyDescent="0.35">
      <c r="B392" s="97">
        <v>385</v>
      </c>
      <c r="C392" s="50"/>
      <c r="D392" s="48"/>
      <c r="E392" s="48"/>
      <c r="F392" s="50"/>
      <c r="G392" s="50"/>
      <c r="H392" s="50"/>
      <c r="I392" s="49"/>
      <c r="J392" s="101" t="str">
        <f>IF(F392&lt;&gt;"",IF(ISNA(VLOOKUP(F392,P_Paramétrage!$B$1586:$D$1588,2,FALSE)),"",VLOOKUP(F392,P_Paramétrage!$B$1586:$D$1588,2,FALSE)),"")</f>
        <v/>
      </c>
      <c r="K392" s="101">
        <f t="shared" si="5"/>
        <v>0</v>
      </c>
      <c r="L392" s="50"/>
      <c r="M392" s="50"/>
    </row>
    <row r="393" spans="2:13" ht="19.899999999999999" hidden="1" customHeight="1" x14ac:dyDescent="0.35">
      <c r="B393" s="97">
        <v>386</v>
      </c>
      <c r="C393" s="50"/>
      <c r="D393" s="48"/>
      <c r="E393" s="48"/>
      <c r="F393" s="50"/>
      <c r="G393" s="50"/>
      <c r="H393" s="50"/>
      <c r="I393" s="49"/>
      <c r="J393" s="101" t="str">
        <f>IF(F393&lt;&gt;"",IF(ISNA(VLOOKUP(F393,P_Paramétrage!$B$1586:$D$1588,2,FALSE)),"",VLOOKUP(F393,P_Paramétrage!$B$1586:$D$1588,2,FALSE)),"")</f>
        <v/>
      </c>
      <c r="K393" s="101">
        <f t="shared" ref="K393:K456" si="6">IF(AND(I393&lt;&gt;0,J393&lt;&gt;""),ROUND(I393*J393,2),0)</f>
        <v>0</v>
      </c>
      <c r="L393" s="50"/>
      <c r="M393" s="50"/>
    </row>
    <row r="394" spans="2:13" ht="19.899999999999999" hidden="1" customHeight="1" x14ac:dyDescent="0.35">
      <c r="B394" s="97">
        <v>387</v>
      </c>
      <c r="C394" s="50"/>
      <c r="D394" s="48"/>
      <c r="E394" s="48"/>
      <c r="F394" s="50"/>
      <c r="G394" s="50"/>
      <c r="H394" s="50"/>
      <c r="I394" s="49"/>
      <c r="J394" s="101" t="str">
        <f>IF(F394&lt;&gt;"",IF(ISNA(VLOOKUP(F394,P_Paramétrage!$B$1586:$D$1588,2,FALSE)),"",VLOOKUP(F394,P_Paramétrage!$B$1586:$D$1588,2,FALSE)),"")</f>
        <v/>
      </c>
      <c r="K394" s="101">
        <f t="shared" si="6"/>
        <v>0</v>
      </c>
      <c r="L394" s="50"/>
      <c r="M394" s="50"/>
    </row>
    <row r="395" spans="2:13" ht="19.899999999999999" hidden="1" customHeight="1" x14ac:dyDescent="0.35">
      <c r="B395" s="97">
        <v>388</v>
      </c>
      <c r="C395" s="50"/>
      <c r="D395" s="48"/>
      <c r="E395" s="48"/>
      <c r="F395" s="50"/>
      <c r="G395" s="50"/>
      <c r="H395" s="50"/>
      <c r="I395" s="49"/>
      <c r="J395" s="101" t="str">
        <f>IF(F395&lt;&gt;"",IF(ISNA(VLOOKUP(F395,P_Paramétrage!$B$1586:$D$1588,2,FALSE)),"",VLOOKUP(F395,P_Paramétrage!$B$1586:$D$1588,2,FALSE)),"")</f>
        <v/>
      </c>
      <c r="K395" s="101">
        <f t="shared" si="6"/>
        <v>0</v>
      </c>
      <c r="L395" s="50"/>
      <c r="M395" s="50"/>
    </row>
    <row r="396" spans="2:13" ht="19.899999999999999" hidden="1" customHeight="1" x14ac:dyDescent="0.35">
      <c r="B396" s="97">
        <v>389</v>
      </c>
      <c r="C396" s="50"/>
      <c r="D396" s="48"/>
      <c r="E396" s="48"/>
      <c r="F396" s="50"/>
      <c r="G396" s="50"/>
      <c r="H396" s="50"/>
      <c r="I396" s="49"/>
      <c r="J396" s="101" t="str">
        <f>IF(F396&lt;&gt;"",IF(ISNA(VLOOKUP(F396,P_Paramétrage!$B$1586:$D$1588,2,FALSE)),"",VLOOKUP(F396,P_Paramétrage!$B$1586:$D$1588,2,FALSE)),"")</f>
        <v/>
      </c>
      <c r="K396" s="101">
        <f t="shared" si="6"/>
        <v>0</v>
      </c>
      <c r="L396" s="50"/>
      <c r="M396" s="50"/>
    </row>
    <row r="397" spans="2:13" ht="19.899999999999999" hidden="1" customHeight="1" x14ac:dyDescent="0.35">
      <c r="B397" s="97">
        <v>390</v>
      </c>
      <c r="C397" s="50"/>
      <c r="D397" s="48"/>
      <c r="E397" s="48"/>
      <c r="F397" s="50"/>
      <c r="G397" s="50"/>
      <c r="H397" s="50"/>
      <c r="I397" s="49"/>
      <c r="J397" s="101" t="str">
        <f>IF(F397&lt;&gt;"",IF(ISNA(VLOOKUP(F397,P_Paramétrage!$B$1586:$D$1588,2,FALSE)),"",VLOOKUP(F397,P_Paramétrage!$B$1586:$D$1588,2,FALSE)),"")</f>
        <v/>
      </c>
      <c r="K397" s="101">
        <f t="shared" si="6"/>
        <v>0</v>
      </c>
      <c r="L397" s="50"/>
      <c r="M397" s="50"/>
    </row>
    <row r="398" spans="2:13" ht="19.899999999999999" hidden="1" customHeight="1" x14ac:dyDescent="0.35">
      <c r="B398" s="97">
        <v>391</v>
      </c>
      <c r="C398" s="50"/>
      <c r="D398" s="48"/>
      <c r="E398" s="48"/>
      <c r="F398" s="50"/>
      <c r="G398" s="50"/>
      <c r="H398" s="50"/>
      <c r="I398" s="49"/>
      <c r="J398" s="101" t="str">
        <f>IF(F398&lt;&gt;"",IF(ISNA(VLOOKUP(F398,P_Paramétrage!$B$1586:$D$1588,2,FALSE)),"",VLOOKUP(F398,P_Paramétrage!$B$1586:$D$1588,2,FALSE)),"")</f>
        <v/>
      </c>
      <c r="K398" s="101">
        <f t="shared" si="6"/>
        <v>0</v>
      </c>
      <c r="L398" s="50"/>
      <c r="M398" s="50"/>
    </row>
    <row r="399" spans="2:13" ht="19.899999999999999" hidden="1" customHeight="1" x14ac:dyDescent="0.35">
      <c r="B399" s="97">
        <v>392</v>
      </c>
      <c r="C399" s="50"/>
      <c r="D399" s="48"/>
      <c r="E399" s="48"/>
      <c r="F399" s="50"/>
      <c r="G399" s="50"/>
      <c r="H399" s="50"/>
      <c r="I399" s="49"/>
      <c r="J399" s="101" t="str">
        <f>IF(F399&lt;&gt;"",IF(ISNA(VLOOKUP(F399,P_Paramétrage!$B$1586:$D$1588,2,FALSE)),"",VLOOKUP(F399,P_Paramétrage!$B$1586:$D$1588,2,FALSE)),"")</f>
        <v/>
      </c>
      <c r="K399" s="101">
        <f t="shared" si="6"/>
        <v>0</v>
      </c>
      <c r="L399" s="50"/>
      <c r="M399" s="50"/>
    </row>
    <row r="400" spans="2:13" ht="19.899999999999999" hidden="1" customHeight="1" x14ac:dyDescent="0.35">
      <c r="B400" s="97">
        <v>393</v>
      </c>
      <c r="C400" s="50"/>
      <c r="D400" s="48"/>
      <c r="E400" s="48"/>
      <c r="F400" s="50"/>
      <c r="G400" s="50"/>
      <c r="H400" s="50"/>
      <c r="I400" s="49"/>
      <c r="J400" s="101" t="str">
        <f>IF(F400&lt;&gt;"",IF(ISNA(VLOOKUP(F400,P_Paramétrage!$B$1586:$D$1588,2,FALSE)),"",VLOOKUP(F400,P_Paramétrage!$B$1586:$D$1588,2,FALSE)),"")</f>
        <v/>
      </c>
      <c r="K400" s="101">
        <f t="shared" si="6"/>
        <v>0</v>
      </c>
      <c r="L400" s="50"/>
      <c r="M400" s="50"/>
    </row>
    <row r="401" spans="2:13" ht="19.899999999999999" hidden="1" customHeight="1" x14ac:dyDescent="0.35">
      <c r="B401" s="97">
        <v>394</v>
      </c>
      <c r="C401" s="50"/>
      <c r="D401" s="48"/>
      <c r="E401" s="48"/>
      <c r="F401" s="50"/>
      <c r="G401" s="50"/>
      <c r="H401" s="50"/>
      <c r="I401" s="49"/>
      <c r="J401" s="101" t="str">
        <f>IF(F401&lt;&gt;"",IF(ISNA(VLOOKUP(F401,P_Paramétrage!$B$1586:$D$1588,2,FALSE)),"",VLOOKUP(F401,P_Paramétrage!$B$1586:$D$1588,2,FALSE)),"")</f>
        <v/>
      </c>
      <c r="K401" s="101">
        <f t="shared" si="6"/>
        <v>0</v>
      </c>
      <c r="L401" s="50"/>
      <c r="M401" s="50"/>
    </row>
    <row r="402" spans="2:13" ht="19.899999999999999" hidden="1" customHeight="1" x14ac:dyDescent="0.35">
      <c r="B402" s="97">
        <v>395</v>
      </c>
      <c r="C402" s="50"/>
      <c r="D402" s="48"/>
      <c r="E402" s="48"/>
      <c r="F402" s="50"/>
      <c r="G402" s="50"/>
      <c r="H402" s="50"/>
      <c r="I402" s="49"/>
      <c r="J402" s="101" t="str">
        <f>IF(F402&lt;&gt;"",IF(ISNA(VLOOKUP(F402,P_Paramétrage!$B$1586:$D$1588,2,FALSE)),"",VLOOKUP(F402,P_Paramétrage!$B$1586:$D$1588,2,FALSE)),"")</f>
        <v/>
      </c>
      <c r="K402" s="101">
        <f t="shared" si="6"/>
        <v>0</v>
      </c>
      <c r="L402" s="50"/>
      <c r="M402" s="50"/>
    </row>
    <row r="403" spans="2:13" ht="19.899999999999999" hidden="1" customHeight="1" x14ac:dyDescent="0.35">
      <c r="B403" s="97">
        <v>396</v>
      </c>
      <c r="C403" s="50"/>
      <c r="D403" s="48"/>
      <c r="E403" s="48"/>
      <c r="F403" s="50"/>
      <c r="G403" s="50"/>
      <c r="H403" s="50"/>
      <c r="I403" s="49"/>
      <c r="J403" s="101" t="str">
        <f>IF(F403&lt;&gt;"",IF(ISNA(VLOOKUP(F403,P_Paramétrage!$B$1586:$D$1588,2,FALSE)),"",VLOOKUP(F403,P_Paramétrage!$B$1586:$D$1588,2,FALSE)),"")</f>
        <v/>
      </c>
      <c r="K403" s="101">
        <f t="shared" si="6"/>
        <v>0</v>
      </c>
      <c r="L403" s="50"/>
      <c r="M403" s="50"/>
    </row>
    <row r="404" spans="2:13" ht="19.899999999999999" hidden="1" customHeight="1" x14ac:dyDescent="0.35">
      <c r="B404" s="97">
        <v>397</v>
      </c>
      <c r="C404" s="50"/>
      <c r="D404" s="48"/>
      <c r="E404" s="48"/>
      <c r="F404" s="50"/>
      <c r="G404" s="50"/>
      <c r="H404" s="50"/>
      <c r="I404" s="49"/>
      <c r="J404" s="101" t="str">
        <f>IF(F404&lt;&gt;"",IF(ISNA(VLOOKUP(F404,P_Paramétrage!$B$1586:$D$1588,2,FALSE)),"",VLOOKUP(F404,P_Paramétrage!$B$1586:$D$1588,2,FALSE)),"")</f>
        <v/>
      </c>
      <c r="K404" s="101">
        <f t="shared" si="6"/>
        <v>0</v>
      </c>
      <c r="L404" s="50"/>
      <c r="M404" s="50"/>
    </row>
    <row r="405" spans="2:13" ht="19.899999999999999" hidden="1" customHeight="1" x14ac:dyDescent="0.35">
      <c r="B405" s="97">
        <v>398</v>
      </c>
      <c r="C405" s="50"/>
      <c r="D405" s="48"/>
      <c r="E405" s="48"/>
      <c r="F405" s="50"/>
      <c r="G405" s="50"/>
      <c r="H405" s="50"/>
      <c r="I405" s="49"/>
      <c r="J405" s="101" t="str">
        <f>IF(F405&lt;&gt;"",IF(ISNA(VLOOKUP(F405,P_Paramétrage!$B$1586:$D$1588,2,FALSE)),"",VLOOKUP(F405,P_Paramétrage!$B$1586:$D$1588,2,FALSE)),"")</f>
        <v/>
      </c>
      <c r="K405" s="101">
        <f t="shared" si="6"/>
        <v>0</v>
      </c>
      <c r="L405" s="50"/>
      <c r="M405" s="50"/>
    </row>
    <row r="406" spans="2:13" ht="19.899999999999999" hidden="1" customHeight="1" x14ac:dyDescent="0.35">
      <c r="B406" s="97">
        <v>399</v>
      </c>
      <c r="C406" s="50"/>
      <c r="D406" s="48"/>
      <c r="E406" s="48"/>
      <c r="F406" s="50"/>
      <c r="G406" s="50"/>
      <c r="H406" s="50"/>
      <c r="I406" s="49"/>
      <c r="J406" s="101" t="str">
        <f>IF(F406&lt;&gt;"",IF(ISNA(VLOOKUP(F406,P_Paramétrage!$B$1586:$D$1588,2,FALSE)),"",VLOOKUP(F406,P_Paramétrage!$B$1586:$D$1588,2,FALSE)),"")</f>
        <v/>
      </c>
      <c r="K406" s="101">
        <f t="shared" si="6"/>
        <v>0</v>
      </c>
      <c r="L406" s="50"/>
      <c r="M406" s="50"/>
    </row>
    <row r="407" spans="2:13" ht="19.899999999999999" hidden="1" customHeight="1" x14ac:dyDescent="0.35">
      <c r="B407" s="97">
        <v>400</v>
      </c>
      <c r="C407" s="50"/>
      <c r="D407" s="48"/>
      <c r="E407" s="48"/>
      <c r="F407" s="50"/>
      <c r="G407" s="50"/>
      <c r="H407" s="50"/>
      <c r="I407" s="49"/>
      <c r="J407" s="101" t="str">
        <f>IF(F407&lt;&gt;"",IF(ISNA(VLOOKUP(F407,P_Paramétrage!$B$1586:$D$1588,2,FALSE)),"",VLOOKUP(F407,P_Paramétrage!$B$1586:$D$1588,2,FALSE)),"")</f>
        <v/>
      </c>
      <c r="K407" s="101">
        <f t="shared" si="6"/>
        <v>0</v>
      </c>
      <c r="L407" s="50"/>
      <c r="M407" s="50"/>
    </row>
    <row r="408" spans="2:13" ht="19.899999999999999" hidden="1" customHeight="1" x14ac:dyDescent="0.35">
      <c r="B408" s="97">
        <v>401</v>
      </c>
      <c r="C408" s="50"/>
      <c r="D408" s="48"/>
      <c r="E408" s="48"/>
      <c r="F408" s="50"/>
      <c r="G408" s="50"/>
      <c r="H408" s="50"/>
      <c r="I408" s="49"/>
      <c r="J408" s="101" t="str">
        <f>IF(F408&lt;&gt;"",IF(ISNA(VLOOKUP(F408,P_Paramétrage!$B$1586:$D$1588,2,FALSE)),"",VLOOKUP(F408,P_Paramétrage!$B$1586:$D$1588,2,FALSE)),"")</f>
        <v/>
      </c>
      <c r="K408" s="101">
        <f t="shared" si="6"/>
        <v>0</v>
      </c>
      <c r="L408" s="50"/>
      <c r="M408" s="50"/>
    </row>
    <row r="409" spans="2:13" ht="19.899999999999999" hidden="1" customHeight="1" x14ac:dyDescent="0.35">
      <c r="B409" s="97">
        <v>402</v>
      </c>
      <c r="C409" s="50"/>
      <c r="D409" s="48"/>
      <c r="E409" s="48"/>
      <c r="F409" s="50"/>
      <c r="G409" s="50"/>
      <c r="H409" s="50"/>
      <c r="I409" s="49"/>
      <c r="J409" s="101" t="str">
        <f>IF(F409&lt;&gt;"",IF(ISNA(VLOOKUP(F409,P_Paramétrage!$B$1586:$D$1588,2,FALSE)),"",VLOOKUP(F409,P_Paramétrage!$B$1586:$D$1588,2,FALSE)),"")</f>
        <v/>
      </c>
      <c r="K409" s="101">
        <f t="shared" si="6"/>
        <v>0</v>
      </c>
      <c r="L409" s="50"/>
      <c r="M409" s="50"/>
    </row>
    <row r="410" spans="2:13" ht="19.899999999999999" hidden="1" customHeight="1" x14ac:dyDescent="0.35">
      <c r="B410" s="97">
        <v>403</v>
      </c>
      <c r="C410" s="50"/>
      <c r="D410" s="48"/>
      <c r="E410" s="48"/>
      <c r="F410" s="50"/>
      <c r="G410" s="50"/>
      <c r="H410" s="50"/>
      <c r="I410" s="49"/>
      <c r="J410" s="101" t="str">
        <f>IF(F410&lt;&gt;"",IF(ISNA(VLOOKUP(F410,P_Paramétrage!$B$1586:$D$1588,2,FALSE)),"",VLOOKUP(F410,P_Paramétrage!$B$1586:$D$1588,2,FALSE)),"")</f>
        <v/>
      </c>
      <c r="K410" s="101">
        <f t="shared" si="6"/>
        <v>0</v>
      </c>
      <c r="L410" s="50"/>
      <c r="M410" s="50"/>
    </row>
    <row r="411" spans="2:13" ht="19.899999999999999" hidden="1" customHeight="1" x14ac:dyDescent="0.35">
      <c r="B411" s="97">
        <v>404</v>
      </c>
      <c r="C411" s="50"/>
      <c r="D411" s="48"/>
      <c r="E411" s="48"/>
      <c r="F411" s="50"/>
      <c r="G411" s="50"/>
      <c r="H411" s="50"/>
      <c r="I411" s="49"/>
      <c r="J411" s="101" t="str">
        <f>IF(F411&lt;&gt;"",IF(ISNA(VLOOKUP(F411,P_Paramétrage!$B$1586:$D$1588,2,FALSE)),"",VLOOKUP(F411,P_Paramétrage!$B$1586:$D$1588,2,FALSE)),"")</f>
        <v/>
      </c>
      <c r="K411" s="101">
        <f t="shared" si="6"/>
        <v>0</v>
      </c>
      <c r="L411" s="50"/>
      <c r="M411" s="50"/>
    </row>
    <row r="412" spans="2:13" ht="19.899999999999999" hidden="1" customHeight="1" x14ac:dyDescent="0.35">
      <c r="B412" s="97">
        <v>405</v>
      </c>
      <c r="C412" s="50"/>
      <c r="D412" s="48"/>
      <c r="E412" s="48"/>
      <c r="F412" s="50"/>
      <c r="G412" s="50"/>
      <c r="H412" s="50"/>
      <c r="I412" s="49"/>
      <c r="J412" s="101" t="str">
        <f>IF(F412&lt;&gt;"",IF(ISNA(VLOOKUP(F412,P_Paramétrage!$B$1586:$D$1588,2,FALSE)),"",VLOOKUP(F412,P_Paramétrage!$B$1586:$D$1588,2,FALSE)),"")</f>
        <v/>
      </c>
      <c r="K412" s="101">
        <f t="shared" si="6"/>
        <v>0</v>
      </c>
      <c r="L412" s="50"/>
      <c r="M412" s="50"/>
    </row>
    <row r="413" spans="2:13" ht="19.899999999999999" hidden="1" customHeight="1" x14ac:dyDescent="0.35">
      <c r="B413" s="97">
        <v>406</v>
      </c>
      <c r="C413" s="50"/>
      <c r="D413" s="48"/>
      <c r="E413" s="48"/>
      <c r="F413" s="50"/>
      <c r="G413" s="50"/>
      <c r="H413" s="50"/>
      <c r="I413" s="49"/>
      <c r="J413" s="101" t="str">
        <f>IF(F413&lt;&gt;"",IF(ISNA(VLOOKUP(F413,P_Paramétrage!$B$1586:$D$1588,2,FALSE)),"",VLOOKUP(F413,P_Paramétrage!$B$1586:$D$1588,2,FALSE)),"")</f>
        <v/>
      </c>
      <c r="K413" s="101">
        <f t="shared" si="6"/>
        <v>0</v>
      </c>
      <c r="L413" s="50"/>
      <c r="M413" s="50"/>
    </row>
    <row r="414" spans="2:13" ht="19.899999999999999" hidden="1" customHeight="1" x14ac:dyDescent="0.35">
      <c r="B414" s="97">
        <v>407</v>
      </c>
      <c r="C414" s="50"/>
      <c r="D414" s="48"/>
      <c r="E414" s="48"/>
      <c r="F414" s="50"/>
      <c r="G414" s="50"/>
      <c r="H414" s="50"/>
      <c r="I414" s="49"/>
      <c r="J414" s="101" t="str">
        <f>IF(F414&lt;&gt;"",IF(ISNA(VLOOKUP(F414,P_Paramétrage!$B$1586:$D$1588,2,FALSE)),"",VLOOKUP(F414,P_Paramétrage!$B$1586:$D$1588,2,FALSE)),"")</f>
        <v/>
      </c>
      <c r="K414" s="101">
        <f t="shared" si="6"/>
        <v>0</v>
      </c>
      <c r="L414" s="50"/>
      <c r="M414" s="50"/>
    </row>
    <row r="415" spans="2:13" ht="19.899999999999999" hidden="1" customHeight="1" x14ac:dyDescent="0.35">
      <c r="B415" s="97">
        <v>408</v>
      </c>
      <c r="C415" s="50"/>
      <c r="D415" s="48"/>
      <c r="E415" s="48"/>
      <c r="F415" s="50"/>
      <c r="G415" s="50"/>
      <c r="H415" s="50"/>
      <c r="I415" s="49"/>
      <c r="J415" s="101" t="str">
        <f>IF(F415&lt;&gt;"",IF(ISNA(VLOOKUP(F415,P_Paramétrage!$B$1586:$D$1588,2,FALSE)),"",VLOOKUP(F415,P_Paramétrage!$B$1586:$D$1588,2,FALSE)),"")</f>
        <v/>
      </c>
      <c r="K415" s="101">
        <f t="shared" si="6"/>
        <v>0</v>
      </c>
      <c r="L415" s="50"/>
      <c r="M415" s="50"/>
    </row>
    <row r="416" spans="2:13" ht="19.899999999999999" hidden="1" customHeight="1" x14ac:dyDescent="0.35">
      <c r="B416" s="97">
        <v>409</v>
      </c>
      <c r="C416" s="50"/>
      <c r="D416" s="48"/>
      <c r="E416" s="48"/>
      <c r="F416" s="50"/>
      <c r="G416" s="50"/>
      <c r="H416" s="50"/>
      <c r="I416" s="49"/>
      <c r="J416" s="101" t="str">
        <f>IF(F416&lt;&gt;"",IF(ISNA(VLOOKUP(F416,P_Paramétrage!$B$1586:$D$1588,2,FALSE)),"",VLOOKUP(F416,P_Paramétrage!$B$1586:$D$1588,2,FALSE)),"")</f>
        <v/>
      </c>
      <c r="K416" s="101">
        <f t="shared" si="6"/>
        <v>0</v>
      </c>
      <c r="L416" s="50"/>
      <c r="M416" s="50"/>
    </row>
    <row r="417" spans="2:13" ht="19.899999999999999" hidden="1" customHeight="1" x14ac:dyDescent="0.35">
      <c r="B417" s="97">
        <v>410</v>
      </c>
      <c r="C417" s="50"/>
      <c r="D417" s="48"/>
      <c r="E417" s="48"/>
      <c r="F417" s="50"/>
      <c r="G417" s="50"/>
      <c r="H417" s="50"/>
      <c r="I417" s="49"/>
      <c r="J417" s="101" t="str">
        <f>IF(F417&lt;&gt;"",IF(ISNA(VLOOKUP(F417,P_Paramétrage!$B$1586:$D$1588,2,FALSE)),"",VLOOKUP(F417,P_Paramétrage!$B$1586:$D$1588,2,FALSE)),"")</f>
        <v/>
      </c>
      <c r="K417" s="101">
        <f t="shared" si="6"/>
        <v>0</v>
      </c>
      <c r="L417" s="50"/>
      <c r="M417" s="50"/>
    </row>
    <row r="418" spans="2:13" ht="19.899999999999999" hidden="1" customHeight="1" x14ac:dyDescent="0.35">
      <c r="B418" s="97">
        <v>411</v>
      </c>
      <c r="C418" s="50"/>
      <c r="D418" s="48"/>
      <c r="E418" s="48"/>
      <c r="F418" s="50"/>
      <c r="G418" s="50"/>
      <c r="H418" s="50"/>
      <c r="I418" s="49"/>
      <c r="J418" s="101" t="str">
        <f>IF(F418&lt;&gt;"",IF(ISNA(VLOOKUP(F418,P_Paramétrage!$B$1586:$D$1588,2,FALSE)),"",VLOOKUP(F418,P_Paramétrage!$B$1586:$D$1588,2,FALSE)),"")</f>
        <v/>
      </c>
      <c r="K418" s="101">
        <f t="shared" si="6"/>
        <v>0</v>
      </c>
      <c r="L418" s="50"/>
      <c r="M418" s="50"/>
    </row>
    <row r="419" spans="2:13" ht="19.899999999999999" hidden="1" customHeight="1" x14ac:dyDescent="0.35">
      <c r="B419" s="97">
        <v>412</v>
      </c>
      <c r="C419" s="50"/>
      <c r="D419" s="48"/>
      <c r="E419" s="48"/>
      <c r="F419" s="50"/>
      <c r="G419" s="50"/>
      <c r="H419" s="50"/>
      <c r="I419" s="49"/>
      <c r="J419" s="101" t="str">
        <f>IF(F419&lt;&gt;"",IF(ISNA(VLOOKUP(F419,P_Paramétrage!$B$1586:$D$1588,2,FALSE)),"",VLOOKUP(F419,P_Paramétrage!$B$1586:$D$1588,2,FALSE)),"")</f>
        <v/>
      </c>
      <c r="K419" s="101">
        <f t="shared" si="6"/>
        <v>0</v>
      </c>
      <c r="L419" s="50"/>
      <c r="M419" s="50"/>
    </row>
    <row r="420" spans="2:13" ht="19.899999999999999" hidden="1" customHeight="1" x14ac:dyDescent="0.35">
      <c r="B420" s="97">
        <v>413</v>
      </c>
      <c r="C420" s="50"/>
      <c r="D420" s="48"/>
      <c r="E420" s="48"/>
      <c r="F420" s="50"/>
      <c r="G420" s="50"/>
      <c r="H420" s="50"/>
      <c r="I420" s="49"/>
      <c r="J420" s="101" t="str">
        <f>IF(F420&lt;&gt;"",IF(ISNA(VLOOKUP(F420,P_Paramétrage!$B$1586:$D$1588,2,FALSE)),"",VLOOKUP(F420,P_Paramétrage!$B$1586:$D$1588,2,FALSE)),"")</f>
        <v/>
      </c>
      <c r="K420" s="101">
        <f t="shared" si="6"/>
        <v>0</v>
      </c>
      <c r="L420" s="50"/>
      <c r="M420" s="50"/>
    </row>
    <row r="421" spans="2:13" ht="19.899999999999999" hidden="1" customHeight="1" x14ac:dyDescent="0.35">
      <c r="B421" s="97">
        <v>414</v>
      </c>
      <c r="C421" s="50"/>
      <c r="D421" s="48"/>
      <c r="E421" s="48"/>
      <c r="F421" s="50"/>
      <c r="G421" s="50"/>
      <c r="H421" s="50"/>
      <c r="I421" s="49"/>
      <c r="J421" s="101" t="str">
        <f>IF(F421&lt;&gt;"",IF(ISNA(VLOOKUP(F421,P_Paramétrage!$B$1586:$D$1588,2,FALSE)),"",VLOOKUP(F421,P_Paramétrage!$B$1586:$D$1588,2,FALSE)),"")</f>
        <v/>
      </c>
      <c r="K421" s="101">
        <f t="shared" si="6"/>
        <v>0</v>
      </c>
      <c r="L421" s="50"/>
      <c r="M421" s="50"/>
    </row>
    <row r="422" spans="2:13" ht="19.899999999999999" hidden="1" customHeight="1" x14ac:dyDescent="0.35">
      <c r="B422" s="97">
        <v>415</v>
      </c>
      <c r="C422" s="50"/>
      <c r="D422" s="48"/>
      <c r="E422" s="48"/>
      <c r="F422" s="50"/>
      <c r="G422" s="50"/>
      <c r="H422" s="50"/>
      <c r="I422" s="49"/>
      <c r="J422" s="101" t="str">
        <f>IF(F422&lt;&gt;"",IF(ISNA(VLOOKUP(F422,P_Paramétrage!$B$1586:$D$1588,2,FALSE)),"",VLOOKUP(F422,P_Paramétrage!$B$1586:$D$1588,2,FALSE)),"")</f>
        <v/>
      </c>
      <c r="K422" s="101">
        <f t="shared" si="6"/>
        <v>0</v>
      </c>
      <c r="L422" s="50"/>
      <c r="M422" s="50"/>
    </row>
    <row r="423" spans="2:13" ht="19.899999999999999" hidden="1" customHeight="1" x14ac:dyDescent="0.35">
      <c r="B423" s="97">
        <v>416</v>
      </c>
      <c r="C423" s="50"/>
      <c r="D423" s="48"/>
      <c r="E423" s="48"/>
      <c r="F423" s="50"/>
      <c r="G423" s="50"/>
      <c r="H423" s="50"/>
      <c r="I423" s="49"/>
      <c r="J423" s="101" t="str">
        <f>IF(F423&lt;&gt;"",IF(ISNA(VLOOKUP(F423,P_Paramétrage!$B$1586:$D$1588,2,FALSE)),"",VLOOKUP(F423,P_Paramétrage!$B$1586:$D$1588,2,FALSE)),"")</f>
        <v/>
      </c>
      <c r="K423" s="101">
        <f t="shared" si="6"/>
        <v>0</v>
      </c>
      <c r="L423" s="50"/>
      <c r="M423" s="50"/>
    </row>
    <row r="424" spans="2:13" ht="19.899999999999999" hidden="1" customHeight="1" x14ac:dyDescent="0.35">
      <c r="B424" s="97">
        <v>417</v>
      </c>
      <c r="C424" s="50"/>
      <c r="D424" s="48"/>
      <c r="E424" s="48"/>
      <c r="F424" s="50"/>
      <c r="G424" s="50"/>
      <c r="H424" s="50"/>
      <c r="I424" s="49"/>
      <c r="J424" s="101" t="str">
        <f>IF(F424&lt;&gt;"",IF(ISNA(VLOOKUP(F424,P_Paramétrage!$B$1586:$D$1588,2,FALSE)),"",VLOOKUP(F424,P_Paramétrage!$B$1586:$D$1588,2,FALSE)),"")</f>
        <v/>
      </c>
      <c r="K424" s="101">
        <f t="shared" si="6"/>
        <v>0</v>
      </c>
      <c r="L424" s="50"/>
      <c r="M424" s="50"/>
    </row>
    <row r="425" spans="2:13" ht="19.899999999999999" hidden="1" customHeight="1" x14ac:dyDescent="0.35">
      <c r="B425" s="97">
        <v>418</v>
      </c>
      <c r="C425" s="50"/>
      <c r="D425" s="48"/>
      <c r="E425" s="48"/>
      <c r="F425" s="50"/>
      <c r="G425" s="50"/>
      <c r="H425" s="50"/>
      <c r="I425" s="49"/>
      <c r="J425" s="101" t="str">
        <f>IF(F425&lt;&gt;"",IF(ISNA(VLOOKUP(F425,P_Paramétrage!$B$1586:$D$1588,2,FALSE)),"",VLOOKUP(F425,P_Paramétrage!$B$1586:$D$1588,2,FALSE)),"")</f>
        <v/>
      </c>
      <c r="K425" s="101">
        <f t="shared" si="6"/>
        <v>0</v>
      </c>
      <c r="L425" s="50"/>
      <c r="M425" s="50"/>
    </row>
    <row r="426" spans="2:13" ht="19.899999999999999" hidden="1" customHeight="1" x14ac:dyDescent="0.35">
      <c r="B426" s="97">
        <v>419</v>
      </c>
      <c r="C426" s="50"/>
      <c r="D426" s="48"/>
      <c r="E426" s="48"/>
      <c r="F426" s="50"/>
      <c r="G426" s="50"/>
      <c r="H426" s="50"/>
      <c r="I426" s="49"/>
      <c r="J426" s="101" t="str">
        <f>IF(F426&lt;&gt;"",IF(ISNA(VLOOKUP(F426,P_Paramétrage!$B$1586:$D$1588,2,FALSE)),"",VLOOKUP(F426,P_Paramétrage!$B$1586:$D$1588,2,FALSE)),"")</f>
        <v/>
      </c>
      <c r="K426" s="101">
        <f t="shared" si="6"/>
        <v>0</v>
      </c>
      <c r="L426" s="50"/>
      <c r="M426" s="50"/>
    </row>
    <row r="427" spans="2:13" ht="19.899999999999999" hidden="1" customHeight="1" x14ac:dyDescent="0.35">
      <c r="B427" s="97">
        <v>420</v>
      </c>
      <c r="C427" s="50"/>
      <c r="D427" s="48"/>
      <c r="E427" s="48"/>
      <c r="F427" s="50"/>
      <c r="G427" s="50"/>
      <c r="H427" s="50"/>
      <c r="I427" s="49"/>
      <c r="J427" s="101" t="str">
        <f>IF(F427&lt;&gt;"",IF(ISNA(VLOOKUP(F427,P_Paramétrage!$B$1586:$D$1588,2,FALSE)),"",VLOOKUP(F427,P_Paramétrage!$B$1586:$D$1588,2,FALSE)),"")</f>
        <v/>
      </c>
      <c r="K427" s="101">
        <f t="shared" si="6"/>
        <v>0</v>
      </c>
      <c r="L427" s="50"/>
      <c r="M427" s="50"/>
    </row>
    <row r="428" spans="2:13" ht="19.899999999999999" hidden="1" customHeight="1" x14ac:dyDescent="0.35">
      <c r="B428" s="97">
        <v>421</v>
      </c>
      <c r="C428" s="50"/>
      <c r="D428" s="48"/>
      <c r="E428" s="48"/>
      <c r="F428" s="50"/>
      <c r="G428" s="50"/>
      <c r="H428" s="50"/>
      <c r="I428" s="49"/>
      <c r="J428" s="101" t="str">
        <f>IF(F428&lt;&gt;"",IF(ISNA(VLOOKUP(F428,P_Paramétrage!$B$1586:$D$1588,2,FALSE)),"",VLOOKUP(F428,P_Paramétrage!$B$1586:$D$1588,2,FALSE)),"")</f>
        <v/>
      </c>
      <c r="K428" s="101">
        <f t="shared" si="6"/>
        <v>0</v>
      </c>
      <c r="L428" s="50"/>
      <c r="M428" s="50"/>
    </row>
    <row r="429" spans="2:13" ht="19.899999999999999" hidden="1" customHeight="1" x14ac:dyDescent="0.35">
      <c r="B429" s="97">
        <v>422</v>
      </c>
      <c r="C429" s="50"/>
      <c r="D429" s="48"/>
      <c r="E429" s="48"/>
      <c r="F429" s="50"/>
      <c r="G429" s="50"/>
      <c r="H429" s="50"/>
      <c r="I429" s="49"/>
      <c r="J429" s="101" t="str">
        <f>IF(F429&lt;&gt;"",IF(ISNA(VLOOKUP(F429,P_Paramétrage!$B$1586:$D$1588,2,FALSE)),"",VLOOKUP(F429,P_Paramétrage!$B$1586:$D$1588,2,FALSE)),"")</f>
        <v/>
      </c>
      <c r="K429" s="101">
        <f t="shared" si="6"/>
        <v>0</v>
      </c>
      <c r="L429" s="50"/>
      <c r="M429" s="50"/>
    </row>
    <row r="430" spans="2:13" ht="19.899999999999999" hidden="1" customHeight="1" x14ac:dyDescent="0.35">
      <c r="B430" s="97">
        <v>423</v>
      </c>
      <c r="C430" s="50"/>
      <c r="D430" s="48"/>
      <c r="E430" s="48"/>
      <c r="F430" s="50"/>
      <c r="G430" s="50"/>
      <c r="H430" s="50"/>
      <c r="I430" s="49"/>
      <c r="J430" s="101" t="str">
        <f>IF(F430&lt;&gt;"",IF(ISNA(VLOOKUP(F430,P_Paramétrage!$B$1586:$D$1588,2,FALSE)),"",VLOOKUP(F430,P_Paramétrage!$B$1586:$D$1588,2,FALSE)),"")</f>
        <v/>
      </c>
      <c r="K430" s="101">
        <f t="shared" si="6"/>
        <v>0</v>
      </c>
      <c r="L430" s="50"/>
      <c r="M430" s="50"/>
    </row>
    <row r="431" spans="2:13" ht="19.899999999999999" hidden="1" customHeight="1" x14ac:dyDescent="0.35">
      <c r="B431" s="97">
        <v>424</v>
      </c>
      <c r="C431" s="50"/>
      <c r="D431" s="48"/>
      <c r="E431" s="48"/>
      <c r="F431" s="50"/>
      <c r="G431" s="50"/>
      <c r="H431" s="50"/>
      <c r="I431" s="49"/>
      <c r="J431" s="101" t="str">
        <f>IF(F431&lt;&gt;"",IF(ISNA(VLOOKUP(F431,P_Paramétrage!$B$1586:$D$1588,2,FALSE)),"",VLOOKUP(F431,P_Paramétrage!$B$1586:$D$1588,2,FALSE)),"")</f>
        <v/>
      </c>
      <c r="K431" s="101">
        <f t="shared" si="6"/>
        <v>0</v>
      </c>
      <c r="L431" s="50"/>
      <c r="M431" s="50"/>
    </row>
    <row r="432" spans="2:13" ht="19.899999999999999" hidden="1" customHeight="1" x14ac:dyDescent="0.35">
      <c r="B432" s="97">
        <v>425</v>
      </c>
      <c r="C432" s="50"/>
      <c r="D432" s="48"/>
      <c r="E432" s="48"/>
      <c r="F432" s="50"/>
      <c r="G432" s="50"/>
      <c r="H432" s="50"/>
      <c r="I432" s="49"/>
      <c r="J432" s="101" t="str">
        <f>IF(F432&lt;&gt;"",IF(ISNA(VLOOKUP(F432,P_Paramétrage!$B$1586:$D$1588,2,FALSE)),"",VLOOKUP(F432,P_Paramétrage!$B$1586:$D$1588,2,FALSE)),"")</f>
        <v/>
      </c>
      <c r="K432" s="101">
        <f t="shared" si="6"/>
        <v>0</v>
      </c>
      <c r="L432" s="50"/>
      <c r="M432" s="50"/>
    </row>
    <row r="433" spans="2:13" ht="19.899999999999999" hidden="1" customHeight="1" x14ac:dyDescent="0.35">
      <c r="B433" s="97">
        <v>426</v>
      </c>
      <c r="C433" s="50"/>
      <c r="D433" s="48"/>
      <c r="E433" s="48"/>
      <c r="F433" s="50"/>
      <c r="G433" s="50"/>
      <c r="H433" s="50"/>
      <c r="I433" s="49"/>
      <c r="J433" s="101" t="str">
        <f>IF(F433&lt;&gt;"",IF(ISNA(VLOOKUP(F433,P_Paramétrage!$B$1586:$D$1588,2,FALSE)),"",VLOOKUP(F433,P_Paramétrage!$B$1586:$D$1588,2,FALSE)),"")</f>
        <v/>
      </c>
      <c r="K433" s="101">
        <f t="shared" si="6"/>
        <v>0</v>
      </c>
      <c r="L433" s="50"/>
      <c r="M433" s="50"/>
    </row>
    <row r="434" spans="2:13" ht="19.899999999999999" hidden="1" customHeight="1" x14ac:dyDescent="0.35">
      <c r="B434" s="97">
        <v>427</v>
      </c>
      <c r="C434" s="50"/>
      <c r="D434" s="48"/>
      <c r="E434" s="48"/>
      <c r="F434" s="50"/>
      <c r="G434" s="50"/>
      <c r="H434" s="50"/>
      <c r="I434" s="49"/>
      <c r="J434" s="101" t="str">
        <f>IF(F434&lt;&gt;"",IF(ISNA(VLOOKUP(F434,P_Paramétrage!$B$1586:$D$1588,2,FALSE)),"",VLOOKUP(F434,P_Paramétrage!$B$1586:$D$1588,2,FALSE)),"")</f>
        <v/>
      </c>
      <c r="K434" s="101">
        <f t="shared" si="6"/>
        <v>0</v>
      </c>
      <c r="L434" s="50"/>
      <c r="M434" s="50"/>
    </row>
    <row r="435" spans="2:13" ht="19.899999999999999" hidden="1" customHeight="1" x14ac:dyDescent="0.35">
      <c r="B435" s="97">
        <v>428</v>
      </c>
      <c r="C435" s="50"/>
      <c r="D435" s="48"/>
      <c r="E435" s="48"/>
      <c r="F435" s="50"/>
      <c r="G435" s="50"/>
      <c r="H435" s="50"/>
      <c r="I435" s="49"/>
      <c r="J435" s="101" t="str">
        <f>IF(F435&lt;&gt;"",IF(ISNA(VLOOKUP(F435,P_Paramétrage!$B$1586:$D$1588,2,FALSE)),"",VLOOKUP(F435,P_Paramétrage!$B$1586:$D$1588,2,FALSE)),"")</f>
        <v/>
      </c>
      <c r="K435" s="101">
        <f t="shared" si="6"/>
        <v>0</v>
      </c>
      <c r="L435" s="50"/>
      <c r="M435" s="50"/>
    </row>
    <row r="436" spans="2:13" ht="19.899999999999999" hidden="1" customHeight="1" x14ac:dyDescent="0.35">
      <c r="B436" s="97">
        <v>429</v>
      </c>
      <c r="C436" s="50"/>
      <c r="D436" s="48"/>
      <c r="E436" s="48"/>
      <c r="F436" s="50"/>
      <c r="G436" s="50"/>
      <c r="H436" s="50"/>
      <c r="I436" s="49"/>
      <c r="J436" s="101" t="str">
        <f>IF(F436&lt;&gt;"",IF(ISNA(VLOOKUP(F436,P_Paramétrage!$B$1586:$D$1588,2,FALSE)),"",VLOOKUP(F436,P_Paramétrage!$B$1586:$D$1588,2,FALSE)),"")</f>
        <v/>
      </c>
      <c r="K436" s="101">
        <f t="shared" si="6"/>
        <v>0</v>
      </c>
      <c r="L436" s="50"/>
      <c r="M436" s="50"/>
    </row>
    <row r="437" spans="2:13" ht="19.899999999999999" hidden="1" customHeight="1" x14ac:dyDescent="0.35">
      <c r="B437" s="97">
        <v>430</v>
      </c>
      <c r="C437" s="50"/>
      <c r="D437" s="48"/>
      <c r="E437" s="48"/>
      <c r="F437" s="50"/>
      <c r="G437" s="50"/>
      <c r="H437" s="50"/>
      <c r="I437" s="49"/>
      <c r="J437" s="101" t="str">
        <f>IF(F437&lt;&gt;"",IF(ISNA(VLOOKUP(F437,P_Paramétrage!$B$1586:$D$1588,2,FALSE)),"",VLOOKUP(F437,P_Paramétrage!$B$1586:$D$1588,2,FALSE)),"")</f>
        <v/>
      </c>
      <c r="K437" s="101">
        <f t="shared" si="6"/>
        <v>0</v>
      </c>
      <c r="L437" s="50"/>
      <c r="M437" s="50"/>
    </row>
    <row r="438" spans="2:13" ht="19.899999999999999" hidden="1" customHeight="1" x14ac:dyDescent="0.35">
      <c r="B438" s="97">
        <v>431</v>
      </c>
      <c r="C438" s="50"/>
      <c r="D438" s="48"/>
      <c r="E438" s="48"/>
      <c r="F438" s="50"/>
      <c r="G438" s="50"/>
      <c r="H438" s="50"/>
      <c r="I438" s="49"/>
      <c r="J438" s="101" t="str">
        <f>IF(F438&lt;&gt;"",IF(ISNA(VLOOKUP(F438,P_Paramétrage!$B$1586:$D$1588,2,FALSE)),"",VLOOKUP(F438,P_Paramétrage!$B$1586:$D$1588,2,FALSE)),"")</f>
        <v/>
      </c>
      <c r="K438" s="101">
        <f t="shared" si="6"/>
        <v>0</v>
      </c>
      <c r="L438" s="50"/>
      <c r="M438" s="50"/>
    </row>
    <row r="439" spans="2:13" ht="19.899999999999999" hidden="1" customHeight="1" x14ac:dyDescent="0.35">
      <c r="B439" s="97">
        <v>432</v>
      </c>
      <c r="C439" s="50"/>
      <c r="D439" s="48"/>
      <c r="E439" s="48"/>
      <c r="F439" s="50"/>
      <c r="G439" s="50"/>
      <c r="H439" s="50"/>
      <c r="I439" s="49"/>
      <c r="J439" s="101" t="str">
        <f>IF(F439&lt;&gt;"",IF(ISNA(VLOOKUP(F439,P_Paramétrage!$B$1586:$D$1588,2,FALSE)),"",VLOOKUP(F439,P_Paramétrage!$B$1586:$D$1588,2,FALSE)),"")</f>
        <v/>
      </c>
      <c r="K439" s="101">
        <f t="shared" si="6"/>
        <v>0</v>
      </c>
      <c r="L439" s="50"/>
      <c r="M439" s="50"/>
    </row>
    <row r="440" spans="2:13" ht="19.899999999999999" hidden="1" customHeight="1" x14ac:dyDescent="0.35">
      <c r="B440" s="97">
        <v>433</v>
      </c>
      <c r="C440" s="50"/>
      <c r="D440" s="48"/>
      <c r="E440" s="48"/>
      <c r="F440" s="50"/>
      <c r="G440" s="50"/>
      <c r="H440" s="50"/>
      <c r="I440" s="49"/>
      <c r="J440" s="101" t="str">
        <f>IF(F440&lt;&gt;"",IF(ISNA(VLOOKUP(F440,P_Paramétrage!$B$1586:$D$1588,2,FALSE)),"",VLOOKUP(F440,P_Paramétrage!$B$1586:$D$1588,2,FALSE)),"")</f>
        <v/>
      </c>
      <c r="K440" s="101">
        <f t="shared" si="6"/>
        <v>0</v>
      </c>
      <c r="L440" s="50"/>
      <c r="M440" s="50"/>
    </row>
    <row r="441" spans="2:13" ht="19.899999999999999" hidden="1" customHeight="1" x14ac:dyDescent="0.35">
      <c r="B441" s="97">
        <v>434</v>
      </c>
      <c r="C441" s="50"/>
      <c r="D441" s="48"/>
      <c r="E441" s="48"/>
      <c r="F441" s="50"/>
      <c r="G441" s="50"/>
      <c r="H441" s="50"/>
      <c r="I441" s="49"/>
      <c r="J441" s="101" t="str">
        <f>IF(F441&lt;&gt;"",IF(ISNA(VLOOKUP(F441,P_Paramétrage!$B$1586:$D$1588,2,FALSE)),"",VLOOKUP(F441,P_Paramétrage!$B$1586:$D$1588,2,FALSE)),"")</f>
        <v/>
      </c>
      <c r="K441" s="101">
        <f t="shared" si="6"/>
        <v>0</v>
      </c>
      <c r="L441" s="50"/>
      <c r="M441" s="50"/>
    </row>
    <row r="442" spans="2:13" ht="19.899999999999999" hidden="1" customHeight="1" x14ac:dyDescent="0.35">
      <c r="B442" s="97">
        <v>435</v>
      </c>
      <c r="C442" s="50"/>
      <c r="D442" s="48"/>
      <c r="E442" s="48"/>
      <c r="F442" s="50"/>
      <c r="G442" s="50"/>
      <c r="H442" s="50"/>
      <c r="I442" s="49"/>
      <c r="J442" s="101" t="str">
        <f>IF(F442&lt;&gt;"",IF(ISNA(VLOOKUP(F442,P_Paramétrage!$B$1586:$D$1588,2,FALSE)),"",VLOOKUP(F442,P_Paramétrage!$B$1586:$D$1588,2,FALSE)),"")</f>
        <v/>
      </c>
      <c r="K442" s="101">
        <f t="shared" si="6"/>
        <v>0</v>
      </c>
      <c r="L442" s="50"/>
      <c r="M442" s="50"/>
    </row>
    <row r="443" spans="2:13" ht="19.899999999999999" hidden="1" customHeight="1" x14ac:dyDescent="0.35">
      <c r="B443" s="97">
        <v>436</v>
      </c>
      <c r="C443" s="50"/>
      <c r="D443" s="48"/>
      <c r="E443" s="48"/>
      <c r="F443" s="50"/>
      <c r="G443" s="50"/>
      <c r="H443" s="50"/>
      <c r="I443" s="49"/>
      <c r="J443" s="101" t="str">
        <f>IF(F443&lt;&gt;"",IF(ISNA(VLOOKUP(F443,P_Paramétrage!$B$1586:$D$1588,2,FALSE)),"",VLOOKUP(F443,P_Paramétrage!$B$1586:$D$1588,2,FALSE)),"")</f>
        <v/>
      </c>
      <c r="K443" s="101">
        <f t="shared" si="6"/>
        <v>0</v>
      </c>
      <c r="L443" s="50"/>
      <c r="M443" s="50"/>
    </row>
    <row r="444" spans="2:13" ht="19.899999999999999" hidden="1" customHeight="1" x14ac:dyDescent="0.35">
      <c r="B444" s="97">
        <v>437</v>
      </c>
      <c r="C444" s="50"/>
      <c r="D444" s="48"/>
      <c r="E444" s="48"/>
      <c r="F444" s="50"/>
      <c r="G444" s="50"/>
      <c r="H444" s="50"/>
      <c r="I444" s="49"/>
      <c r="J444" s="101" t="str">
        <f>IF(F444&lt;&gt;"",IF(ISNA(VLOOKUP(F444,P_Paramétrage!$B$1586:$D$1588,2,FALSE)),"",VLOOKUP(F444,P_Paramétrage!$B$1586:$D$1588,2,FALSE)),"")</f>
        <v/>
      </c>
      <c r="K444" s="101">
        <f t="shared" si="6"/>
        <v>0</v>
      </c>
      <c r="L444" s="50"/>
      <c r="M444" s="50"/>
    </row>
    <row r="445" spans="2:13" ht="19.899999999999999" hidden="1" customHeight="1" x14ac:dyDescent="0.35">
      <c r="B445" s="97">
        <v>438</v>
      </c>
      <c r="C445" s="50"/>
      <c r="D445" s="48"/>
      <c r="E445" s="48"/>
      <c r="F445" s="50"/>
      <c r="G445" s="50"/>
      <c r="H445" s="50"/>
      <c r="I445" s="49"/>
      <c r="J445" s="101" t="str">
        <f>IF(F445&lt;&gt;"",IF(ISNA(VLOOKUP(F445,P_Paramétrage!$B$1586:$D$1588,2,FALSE)),"",VLOOKUP(F445,P_Paramétrage!$B$1586:$D$1588,2,FALSE)),"")</f>
        <v/>
      </c>
      <c r="K445" s="101">
        <f t="shared" si="6"/>
        <v>0</v>
      </c>
      <c r="L445" s="50"/>
      <c r="M445" s="50"/>
    </row>
    <row r="446" spans="2:13" ht="19.899999999999999" hidden="1" customHeight="1" x14ac:dyDescent="0.35">
      <c r="B446" s="97">
        <v>439</v>
      </c>
      <c r="C446" s="50"/>
      <c r="D446" s="48"/>
      <c r="E446" s="48"/>
      <c r="F446" s="50"/>
      <c r="G446" s="50"/>
      <c r="H446" s="50"/>
      <c r="I446" s="49"/>
      <c r="J446" s="101" t="str">
        <f>IF(F446&lt;&gt;"",IF(ISNA(VLOOKUP(F446,P_Paramétrage!$B$1586:$D$1588,2,FALSE)),"",VLOOKUP(F446,P_Paramétrage!$B$1586:$D$1588,2,FALSE)),"")</f>
        <v/>
      </c>
      <c r="K446" s="101">
        <f t="shared" si="6"/>
        <v>0</v>
      </c>
      <c r="L446" s="50"/>
      <c r="M446" s="50"/>
    </row>
    <row r="447" spans="2:13" ht="19.899999999999999" hidden="1" customHeight="1" x14ac:dyDescent="0.35">
      <c r="B447" s="97">
        <v>440</v>
      </c>
      <c r="C447" s="50"/>
      <c r="D447" s="48"/>
      <c r="E447" s="48"/>
      <c r="F447" s="50"/>
      <c r="G447" s="50"/>
      <c r="H447" s="50"/>
      <c r="I447" s="49"/>
      <c r="J447" s="101" t="str">
        <f>IF(F447&lt;&gt;"",IF(ISNA(VLOOKUP(F447,P_Paramétrage!$B$1586:$D$1588,2,FALSE)),"",VLOOKUP(F447,P_Paramétrage!$B$1586:$D$1588,2,FALSE)),"")</f>
        <v/>
      </c>
      <c r="K447" s="101">
        <f t="shared" si="6"/>
        <v>0</v>
      </c>
      <c r="L447" s="50"/>
      <c r="M447" s="50"/>
    </row>
    <row r="448" spans="2:13" ht="19.899999999999999" hidden="1" customHeight="1" x14ac:dyDescent="0.35">
      <c r="B448" s="97">
        <v>441</v>
      </c>
      <c r="C448" s="50"/>
      <c r="D448" s="48"/>
      <c r="E448" s="48"/>
      <c r="F448" s="50"/>
      <c r="G448" s="50"/>
      <c r="H448" s="50"/>
      <c r="I448" s="49"/>
      <c r="J448" s="101" t="str">
        <f>IF(F448&lt;&gt;"",IF(ISNA(VLOOKUP(F448,P_Paramétrage!$B$1586:$D$1588,2,FALSE)),"",VLOOKUP(F448,P_Paramétrage!$B$1586:$D$1588,2,FALSE)),"")</f>
        <v/>
      </c>
      <c r="K448" s="101">
        <f t="shared" si="6"/>
        <v>0</v>
      </c>
      <c r="L448" s="50"/>
      <c r="M448" s="50"/>
    </row>
    <row r="449" spans="2:13" ht="19.899999999999999" hidden="1" customHeight="1" x14ac:dyDescent="0.35">
      <c r="B449" s="97">
        <v>442</v>
      </c>
      <c r="C449" s="50"/>
      <c r="D449" s="48"/>
      <c r="E449" s="48"/>
      <c r="F449" s="50"/>
      <c r="G449" s="50"/>
      <c r="H449" s="50"/>
      <c r="I449" s="49"/>
      <c r="J449" s="101" t="str">
        <f>IF(F449&lt;&gt;"",IF(ISNA(VLOOKUP(F449,P_Paramétrage!$B$1586:$D$1588,2,FALSE)),"",VLOOKUP(F449,P_Paramétrage!$B$1586:$D$1588,2,FALSE)),"")</f>
        <v/>
      </c>
      <c r="K449" s="101">
        <f t="shared" si="6"/>
        <v>0</v>
      </c>
      <c r="L449" s="50"/>
      <c r="M449" s="50"/>
    </row>
    <row r="450" spans="2:13" ht="19.899999999999999" hidden="1" customHeight="1" x14ac:dyDescent="0.35">
      <c r="B450" s="97">
        <v>443</v>
      </c>
      <c r="C450" s="50"/>
      <c r="D450" s="48"/>
      <c r="E450" s="48"/>
      <c r="F450" s="50"/>
      <c r="G450" s="50"/>
      <c r="H450" s="50"/>
      <c r="I450" s="49"/>
      <c r="J450" s="101" t="str">
        <f>IF(F450&lt;&gt;"",IF(ISNA(VLOOKUP(F450,P_Paramétrage!$B$1586:$D$1588,2,FALSE)),"",VLOOKUP(F450,P_Paramétrage!$B$1586:$D$1588,2,FALSE)),"")</f>
        <v/>
      </c>
      <c r="K450" s="101">
        <f t="shared" si="6"/>
        <v>0</v>
      </c>
      <c r="L450" s="50"/>
      <c r="M450" s="50"/>
    </row>
    <row r="451" spans="2:13" ht="19.899999999999999" hidden="1" customHeight="1" x14ac:dyDescent="0.35">
      <c r="B451" s="97">
        <v>444</v>
      </c>
      <c r="C451" s="50"/>
      <c r="D451" s="48"/>
      <c r="E451" s="48"/>
      <c r="F451" s="50"/>
      <c r="G451" s="50"/>
      <c r="H451" s="50"/>
      <c r="I451" s="49"/>
      <c r="J451" s="101" t="str">
        <f>IF(F451&lt;&gt;"",IF(ISNA(VLOOKUP(F451,P_Paramétrage!$B$1586:$D$1588,2,FALSE)),"",VLOOKUP(F451,P_Paramétrage!$B$1586:$D$1588,2,FALSE)),"")</f>
        <v/>
      </c>
      <c r="K451" s="101">
        <f t="shared" si="6"/>
        <v>0</v>
      </c>
      <c r="L451" s="50"/>
      <c r="M451" s="50"/>
    </row>
    <row r="452" spans="2:13" ht="19.899999999999999" hidden="1" customHeight="1" x14ac:dyDescent="0.35">
      <c r="B452" s="97">
        <v>445</v>
      </c>
      <c r="C452" s="50"/>
      <c r="D452" s="48"/>
      <c r="E452" s="48"/>
      <c r="F452" s="50"/>
      <c r="G452" s="50"/>
      <c r="H452" s="50"/>
      <c r="I452" s="49"/>
      <c r="J452" s="101" t="str">
        <f>IF(F452&lt;&gt;"",IF(ISNA(VLOOKUP(F452,P_Paramétrage!$B$1586:$D$1588,2,FALSE)),"",VLOOKUP(F452,P_Paramétrage!$B$1586:$D$1588,2,FALSE)),"")</f>
        <v/>
      </c>
      <c r="K452" s="101">
        <f t="shared" si="6"/>
        <v>0</v>
      </c>
      <c r="L452" s="50"/>
      <c r="M452" s="50"/>
    </row>
    <row r="453" spans="2:13" ht="19.899999999999999" hidden="1" customHeight="1" x14ac:dyDescent="0.35">
      <c r="B453" s="97">
        <v>446</v>
      </c>
      <c r="C453" s="50"/>
      <c r="D453" s="48"/>
      <c r="E453" s="48"/>
      <c r="F453" s="50"/>
      <c r="G453" s="50"/>
      <c r="H453" s="50"/>
      <c r="I453" s="49"/>
      <c r="J453" s="101" t="str">
        <f>IF(F453&lt;&gt;"",IF(ISNA(VLOOKUP(F453,P_Paramétrage!$B$1586:$D$1588,2,FALSE)),"",VLOOKUP(F453,P_Paramétrage!$B$1586:$D$1588,2,FALSE)),"")</f>
        <v/>
      </c>
      <c r="K453" s="101">
        <f t="shared" si="6"/>
        <v>0</v>
      </c>
      <c r="L453" s="50"/>
      <c r="M453" s="50"/>
    </row>
    <row r="454" spans="2:13" ht="19.899999999999999" hidden="1" customHeight="1" x14ac:dyDescent="0.35">
      <c r="B454" s="97">
        <v>447</v>
      </c>
      <c r="C454" s="50"/>
      <c r="D454" s="48"/>
      <c r="E454" s="48"/>
      <c r="F454" s="50"/>
      <c r="G454" s="50"/>
      <c r="H454" s="50"/>
      <c r="I454" s="49"/>
      <c r="J454" s="101" t="str">
        <f>IF(F454&lt;&gt;"",IF(ISNA(VLOOKUP(F454,P_Paramétrage!$B$1586:$D$1588,2,FALSE)),"",VLOOKUP(F454,P_Paramétrage!$B$1586:$D$1588,2,FALSE)),"")</f>
        <v/>
      </c>
      <c r="K454" s="101">
        <f t="shared" si="6"/>
        <v>0</v>
      </c>
      <c r="L454" s="50"/>
      <c r="M454" s="50"/>
    </row>
    <row r="455" spans="2:13" ht="19.899999999999999" hidden="1" customHeight="1" x14ac:dyDescent="0.35">
      <c r="B455" s="97">
        <v>448</v>
      </c>
      <c r="C455" s="50"/>
      <c r="D455" s="48"/>
      <c r="E455" s="48"/>
      <c r="F455" s="50"/>
      <c r="G455" s="50"/>
      <c r="H455" s="50"/>
      <c r="I455" s="49"/>
      <c r="J455" s="101" t="str">
        <f>IF(F455&lt;&gt;"",IF(ISNA(VLOOKUP(F455,P_Paramétrage!$B$1586:$D$1588,2,FALSE)),"",VLOOKUP(F455,P_Paramétrage!$B$1586:$D$1588,2,FALSE)),"")</f>
        <v/>
      </c>
      <c r="K455" s="101">
        <f t="shared" si="6"/>
        <v>0</v>
      </c>
      <c r="L455" s="50"/>
      <c r="M455" s="50"/>
    </row>
    <row r="456" spans="2:13" ht="19.899999999999999" hidden="1" customHeight="1" x14ac:dyDescent="0.35">
      <c r="B456" s="97">
        <v>449</v>
      </c>
      <c r="C456" s="50"/>
      <c r="D456" s="48"/>
      <c r="E456" s="48"/>
      <c r="F456" s="50"/>
      <c r="G456" s="50"/>
      <c r="H456" s="50"/>
      <c r="I456" s="49"/>
      <c r="J456" s="101" t="str">
        <f>IF(F456&lt;&gt;"",IF(ISNA(VLOOKUP(F456,P_Paramétrage!$B$1586:$D$1588,2,FALSE)),"",VLOOKUP(F456,P_Paramétrage!$B$1586:$D$1588,2,FALSE)),"")</f>
        <v/>
      </c>
      <c r="K456" s="101">
        <f t="shared" si="6"/>
        <v>0</v>
      </c>
      <c r="L456" s="50"/>
      <c r="M456" s="50"/>
    </row>
    <row r="457" spans="2:13" ht="19.899999999999999" hidden="1" customHeight="1" x14ac:dyDescent="0.35">
      <c r="B457" s="97">
        <v>450</v>
      </c>
      <c r="C457" s="50"/>
      <c r="D457" s="48"/>
      <c r="E457" s="48"/>
      <c r="F457" s="50"/>
      <c r="G457" s="50"/>
      <c r="H457" s="50"/>
      <c r="I457" s="49"/>
      <c r="J457" s="101" t="str">
        <f>IF(F457&lt;&gt;"",IF(ISNA(VLOOKUP(F457,P_Paramétrage!$B$1586:$D$1588,2,FALSE)),"",VLOOKUP(F457,P_Paramétrage!$B$1586:$D$1588,2,FALSE)),"")</f>
        <v/>
      </c>
      <c r="K457" s="101">
        <f t="shared" ref="K457:K520" si="7">IF(AND(I457&lt;&gt;0,J457&lt;&gt;""),ROUND(I457*J457,2),0)</f>
        <v>0</v>
      </c>
      <c r="L457" s="50"/>
      <c r="M457" s="50"/>
    </row>
    <row r="458" spans="2:13" ht="19.899999999999999" hidden="1" customHeight="1" x14ac:dyDescent="0.35">
      <c r="B458" s="97">
        <v>451</v>
      </c>
      <c r="C458" s="50"/>
      <c r="D458" s="48"/>
      <c r="E458" s="48"/>
      <c r="F458" s="50"/>
      <c r="G458" s="50"/>
      <c r="H458" s="50"/>
      <c r="I458" s="49"/>
      <c r="J458" s="101" t="str">
        <f>IF(F458&lt;&gt;"",IF(ISNA(VLOOKUP(F458,P_Paramétrage!$B$1586:$D$1588,2,FALSE)),"",VLOOKUP(F458,P_Paramétrage!$B$1586:$D$1588,2,FALSE)),"")</f>
        <v/>
      </c>
      <c r="K458" s="101">
        <f t="shared" si="7"/>
        <v>0</v>
      </c>
      <c r="L458" s="50"/>
      <c r="M458" s="50"/>
    </row>
    <row r="459" spans="2:13" ht="19.899999999999999" hidden="1" customHeight="1" x14ac:dyDescent="0.35">
      <c r="B459" s="97">
        <v>452</v>
      </c>
      <c r="C459" s="50"/>
      <c r="D459" s="48"/>
      <c r="E459" s="48"/>
      <c r="F459" s="50"/>
      <c r="G459" s="50"/>
      <c r="H459" s="50"/>
      <c r="I459" s="49"/>
      <c r="J459" s="101" t="str">
        <f>IF(F459&lt;&gt;"",IF(ISNA(VLOOKUP(F459,P_Paramétrage!$B$1586:$D$1588,2,FALSE)),"",VLOOKUP(F459,P_Paramétrage!$B$1586:$D$1588,2,FALSE)),"")</f>
        <v/>
      </c>
      <c r="K459" s="101">
        <f t="shared" si="7"/>
        <v>0</v>
      </c>
      <c r="L459" s="50"/>
      <c r="M459" s="50"/>
    </row>
    <row r="460" spans="2:13" ht="19.899999999999999" hidden="1" customHeight="1" x14ac:dyDescent="0.35">
      <c r="B460" s="97">
        <v>453</v>
      </c>
      <c r="C460" s="50"/>
      <c r="D460" s="48"/>
      <c r="E460" s="48"/>
      <c r="F460" s="50"/>
      <c r="G460" s="50"/>
      <c r="H460" s="50"/>
      <c r="I460" s="49"/>
      <c r="J460" s="101" t="str">
        <f>IF(F460&lt;&gt;"",IF(ISNA(VLOOKUP(F460,P_Paramétrage!$B$1586:$D$1588,2,FALSE)),"",VLOOKUP(F460,P_Paramétrage!$B$1586:$D$1588,2,FALSE)),"")</f>
        <v/>
      </c>
      <c r="K460" s="101">
        <f t="shared" si="7"/>
        <v>0</v>
      </c>
      <c r="L460" s="50"/>
      <c r="M460" s="50"/>
    </row>
    <row r="461" spans="2:13" ht="19.899999999999999" hidden="1" customHeight="1" x14ac:dyDescent="0.35">
      <c r="B461" s="97">
        <v>454</v>
      </c>
      <c r="C461" s="50"/>
      <c r="D461" s="48"/>
      <c r="E461" s="48"/>
      <c r="F461" s="50"/>
      <c r="G461" s="50"/>
      <c r="H461" s="50"/>
      <c r="I461" s="49"/>
      <c r="J461" s="101" t="str">
        <f>IF(F461&lt;&gt;"",IF(ISNA(VLOOKUP(F461,P_Paramétrage!$B$1586:$D$1588,2,FALSE)),"",VLOOKUP(F461,P_Paramétrage!$B$1586:$D$1588,2,FALSE)),"")</f>
        <v/>
      </c>
      <c r="K461" s="101">
        <f t="shared" si="7"/>
        <v>0</v>
      </c>
      <c r="L461" s="50"/>
      <c r="M461" s="50"/>
    </row>
    <row r="462" spans="2:13" ht="19.899999999999999" hidden="1" customHeight="1" x14ac:dyDescent="0.35">
      <c r="B462" s="97">
        <v>455</v>
      </c>
      <c r="C462" s="50"/>
      <c r="D462" s="48"/>
      <c r="E462" s="48"/>
      <c r="F462" s="50"/>
      <c r="G462" s="50"/>
      <c r="H462" s="50"/>
      <c r="I462" s="49"/>
      <c r="J462" s="101" t="str">
        <f>IF(F462&lt;&gt;"",IF(ISNA(VLOOKUP(F462,P_Paramétrage!$B$1586:$D$1588,2,FALSE)),"",VLOOKUP(F462,P_Paramétrage!$B$1586:$D$1588,2,FALSE)),"")</f>
        <v/>
      </c>
      <c r="K462" s="101">
        <f t="shared" si="7"/>
        <v>0</v>
      </c>
      <c r="L462" s="50"/>
      <c r="M462" s="50"/>
    </row>
    <row r="463" spans="2:13" ht="19.899999999999999" hidden="1" customHeight="1" x14ac:dyDescent="0.35">
      <c r="B463" s="97">
        <v>456</v>
      </c>
      <c r="C463" s="50"/>
      <c r="D463" s="48"/>
      <c r="E463" s="48"/>
      <c r="F463" s="50"/>
      <c r="G463" s="50"/>
      <c r="H463" s="50"/>
      <c r="I463" s="49"/>
      <c r="J463" s="101" t="str">
        <f>IF(F463&lt;&gt;"",IF(ISNA(VLOOKUP(F463,P_Paramétrage!$B$1586:$D$1588,2,FALSE)),"",VLOOKUP(F463,P_Paramétrage!$B$1586:$D$1588,2,FALSE)),"")</f>
        <v/>
      </c>
      <c r="K463" s="101">
        <f t="shared" si="7"/>
        <v>0</v>
      </c>
      <c r="L463" s="50"/>
      <c r="M463" s="50"/>
    </row>
    <row r="464" spans="2:13" ht="19.899999999999999" hidden="1" customHeight="1" x14ac:dyDescent="0.35">
      <c r="B464" s="97">
        <v>457</v>
      </c>
      <c r="C464" s="50"/>
      <c r="D464" s="48"/>
      <c r="E464" s="48"/>
      <c r="F464" s="50"/>
      <c r="G464" s="50"/>
      <c r="H464" s="50"/>
      <c r="I464" s="49"/>
      <c r="J464" s="101" t="str">
        <f>IF(F464&lt;&gt;"",IF(ISNA(VLOOKUP(F464,P_Paramétrage!$B$1586:$D$1588,2,FALSE)),"",VLOOKUP(F464,P_Paramétrage!$B$1586:$D$1588,2,FALSE)),"")</f>
        <v/>
      </c>
      <c r="K464" s="101">
        <f t="shared" si="7"/>
        <v>0</v>
      </c>
      <c r="L464" s="50"/>
      <c r="M464" s="50"/>
    </row>
    <row r="465" spans="2:13" ht="19.899999999999999" hidden="1" customHeight="1" x14ac:dyDescent="0.35">
      <c r="B465" s="97">
        <v>458</v>
      </c>
      <c r="C465" s="50"/>
      <c r="D465" s="48"/>
      <c r="E465" s="48"/>
      <c r="F465" s="50"/>
      <c r="G465" s="50"/>
      <c r="H465" s="50"/>
      <c r="I465" s="49"/>
      <c r="J465" s="101" t="str">
        <f>IF(F465&lt;&gt;"",IF(ISNA(VLOOKUP(F465,P_Paramétrage!$B$1586:$D$1588,2,FALSE)),"",VLOOKUP(F465,P_Paramétrage!$B$1586:$D$1588,2,FALSE)),"")</f>
        <v/>
      </c>
      <c r="K465" s="101">
        <f t="shared" si="7"/>
        <v>0</v>
      </c>
      <c r="L465" s="50"/>
      <c r="M465" s="50"/>
    </row>
    <row r="466" spans="2:13" ht="19.899999999999999" hidden="1" customHeight="1" x14ac:dyDescent="0.35">
      <c r="B466" s="97">
        <v>459</v>
      </c>
      <c r="C466" s="50"/>
      <c r="D466" s="48"/>
      <c r="E466" s="48"/>
      <c r="F466" s="50"/>
      <c r="G466" s="50"/>
      <c r="H466" s="50"/>
      <c r="I466" s="49"/>
      <c r="J466" s="101" t="str">
        <f>IF(F466&lt;&gt;"",IF(ISNA(VLOOKUP(F466,P_Paramétrage!$B$1586:$D$1588,2,FALSE)),"",VLOOKUP(F466,P_Paramétrage!$B$1586:$D$1588,2,FALSE)),"")</f>
        <v/>
      </c>
      <c r="K466" s="101">
        <f t="shared" si="7"/>
        <v>0</v>
      </c>
      <c r="L466" s="50"/>
      <c r="M466" s="50"/>
    </row>
    <row r="467" spans="2:13" ht="19.899999999999999" hidden="1" customHeight="1" x14ac:dyDescent="0.35">
      <c r="B467" s="97">
        <v>460</v>
      </c>
      <c r="C467" s="50"/>
      <c r="D467" s="48"/>
      <c r="E467" s="48"/>
      <c r="F467" s="50"/>
      <c r="G467" s="50"/>
      <c r="H467" s="50"/>
      <c r="I467" s="49"/>
      <c r="J467" s="101" t="str">
        <f>IF(F467&lt;&gt;"",IF(ISNA(VLOOKUP(F467,P_Paramétrage!$B$1586:$D$1588,2,FALSE)),"",VLOOKUP(F467,P_Paramétrage!$B$1586:$D$1588,2,FALSE)),"")</f>
        <v/>
      </c>
      <c r="K467" s="101">
        <f t="shared" si="7"/>
        <v>0</v>
      </c>
      <c r="L467" s="50"/>
      <c r="M467" s="50"/>
    </row>
    <row r="468" spans="2:13" ht="19.899999999999999" hidden="1" customHeight="1" x14ac:dyDescent="0.35">
      <c r="B468" s="97">
        <v>461</v>
      </c>
      <c r="C468" s="50"/>
      <c r="D468" s="48"/>
      <c r="E468" s="48"/>
      <c r="F468" s="50"/>
      <c r="G468" s="50"/>
      <c r="H468" s="50"/>
      <c r="I468" s="49"/>
      <c r="J468" s="101" t="str">
        <f>IF(F468&lt;&gt;"",IF(ISNA(VLOOKUP(F468,P_Paramétrage!$B$1586:$D$1588,2,FALSE)),"",VLOOKUP(F468,P_Paramétrage!$B$1586:$D$1588,2,FALSE)),"")</f>
        <v/>
      </c>
      <c r="K468" s="101">
        <f t="shared" si="7"/>
        <v>0</v>
      </c>
      <c r="L468" s="50"/>
      <c r="M468" s="50"/>
    </row>
    <row r="469" spans="2:13" ht="19.899999999999999" hidden="1" customHeight="1" x14ac:dyDescent="0.35">
      <c r="B469" s="97">
        <v>462</v>
      </c>
      <c r="C469" s="50"/>
      <c r="D469" s="48"/>
      <c r="E469" s="48"/>
      <c r="F469" s="50"/>
      <c r="G469" s="50"/>
      <c r="H469" s="50"/>
      <c r="I469" s="49"/>
      <c r="J469" s="101" t="str">
        <f>IF(F469&lt;&gt;"",IF(ISNA(VLOOKUP(F469,P_Paramétrage!$B$1586:$D$1588,2,FALSE)),"",VLOOKUP(F469,P_Paramétrage!$B$1586:$D$1588,2,FALSE)),"")</f>
        <v/>
      </c>
      <c r="K469" s="101">
        <f t="shared" si="7"/>
        <v>0</v>
      </c>
      <c r="L469" s="50"/>
      <c r="M469" s="50"/>
    </row>
    <row r="470" spans="2:13" ht="19.899999999999999" hidden="1" customHeight="1" x14ac:dyDescent="0.35">
      <c r="B470" s="97">
        <v>463</v>
      </c>
      <c r="C470" s="50"/>
      <c r="D470" s="48"/>
      <c r="E470" s="48"/>
      <c r="F470" s="50"/>
      <c r="G470" s="50"/>
      <c r="H470" s="50"/>
      <c r="I470" s="49"/>
      <c r="J470" s="101" t="str">
        <f>IF(F470&lt;&gt;"",IF(ISNA(VLOOKUP(F470,P_Paramétrage!$B$1586:$D$1588,2,FALSE)),"",VLOOKUP(F470,P_Paramétrage!$B$1586:$D$1588,2,FALSE)),"")</f>
        <v/>
      </c>
      <c r="K470" s="101">
        <f t="shared" si="7"/>
        <v>0</v>
      </c>
      <c r="L470" s="50"/>
      <c r="M470" s="50"/>
    </row>
    <row r="471" spans="2:13" ht="19.899999999999999" hidden="1" customHeight="1" x14ac:dyDescent="0.35">
      <c r="B471" s="97">
        <v>464</v>
      </c>
      <c r="C471" s="50"/>
      <c r="D471" s="48"/>
      <c r="E471" s="48"/>
      <c r="F471" s="50"/>
      <c r="G471" s="50"/>
      <c r="H471" s="50"/>
      <c r="I471" s="49"/>
      <c r="J471" s="101" t="str">
        <f>IF(F471&lt;&gt;"",IF(ISNA(VLOOKUP(F471,P_Paramétrage!$B$1586:$D$1588,2,FALSE)),"",VLOOKUP(F471,P_Paramétrage!$B$1586:$D$1588,2,FALSE)),"")</f>
        <v/>
      </c>
      <c r="K471" s="101">
        <f t="shared" si="7"/>
        <v>0</v>
      </c>
      <c r="L471" s="50"/>
      <c r="M471" s="50"/>
    </row>
    <row r="472" spans="2:13" ht="19.899999999999999" hidden="1" customHeight="1" x14ac:dyDescent="0.35">
      <c r="B472" s="97">
        <v>465</v>
      </c>
      <c r="C472" s="50"/>
      <c r="D472" s="48"/>
      <c r="E472" s="48"/>
      <c r="F472" s="50"/>
      <c r="G472" s="50"/>
      <c r="H472" s="50"/>
      <c r="I472" s="49"/>
      <c r="J472" s="101" t="str">
        <f>IF(F472&lt;&gt;"",IF(ISNA(VLOOKUP(F472,P_Paramétrage!$B$1586:$D$1588,2,FALSE)),"",VLOOKUP(F472,P_Paramétrage!$B$1586:$D$1588,2,FALSE)),"")</f>
        <v/>
      </c>
      <c r="K472" s="101">
        <f t="shared" si="7"/>
        <v>0</v>
      </c>
      <c r="L472" s="50"/>
      <c r="M472" s="50"/>
    </row>
    <row r="473" spans="2:13" ht="19.899999999999999" hidden="1" customHeight="1" x14ac:dyDescent="0.35">
      <c r="B473" s="97">
        <v>466</v>
      </c>
      <c r="C473" s="50"/>
      <c r="D473" s="48"/>
      <c r="E473" s="48"/>
      <c r="F473" s="50"/>
      <c r="G473" s="50"/>
      <c r="H473" s="50"/>
      <c r="I473" s="49"/>
      <c r="J473" s="101" t="str">
        <f>IF(F473&lt;&gt;"",IF(ISNA(VLOOKUP(F473,P_Paramétrage!$B$1586:$D$1588,2,FALSE)),"",VLOOKUP(F473,P_Paramétrage!$B$1586:$D$1588,2,FALSE)),"")</f>
        <v/>
      </c>
      <c r="K473" s="101">
        <f t="shared" si="7"/>
        <v>0</v>
      </c>
      <c r="L473" s="50"/>
      <c r="M473" s="50"/>
    </row>
    <row r="474" spans="2:13" ht="19.899999999999999" hidden="1" customHeight="1" x14ac:dyDescent="0.35">
      <c r="B474" s="97">
        <v>467</v>
      </c>
      <c r="C474" s="50"/>
      <c r="D474" s="48"/>
      <c r="E474" s="48"/>
      <c r="F474" s="50"/>
      <c r="G474" s="50"/>
      <c r="H474" s="50"/>
      <c r="I474" s="49"/>
      <c r="J474" s="101" t="str">
        <f>IF(F474&lt;&gt;"",IF(ISNA(VLOOKUP(F474,P_Paramétrage!$B$1586:$D$1588,2,FALSE)),"",VLOOKUP(F474,P_Paramétrage!$B$1586:$D$1588,2,FALSE)),"")</f>
        <v/>
      </c>
      <c r="K474" s="101">
        <f t="shared" si="7"/>
        <v>0</v>
      </c>
      <c r="L474" s="50"/>
      <c r="M474" s="50"/>
    </row>
    <row r="475" spans="2:13" ht="19.899999999999999" hidden="1" customHeight="1" x14ac:dyDescent="0.35">
      <c r="B475" s="97">
        <v>468</v>
      </c>
      <c r="C475" s="50"/>
      <c r="D475" s="48"/>
      <c r="E475" s="48"/>
      <c r="F475" s="50"/>
      <c r="G475" s="50"/>
      <c r="H475" s="50"/>
      <c r="I475" s="49"/>
      <c r="J475" s="101" t="str">
        <f>IF(F475&lt;&gt;"",IF(ISNA(VLOOKUP(F475,P_Paramétrage!$B$1586:$D$1588,2,FALSE)),"",VLOOKUP(F475,P_Paramétrage!$B$1586:$D$1588,2,FALSE)),"")</f>
        <v/>
      </c>
      <c r="K475" s="101">
        <f t="shared" si="7"/>
        <v>0</v>
      </c>
      <c r="L475" s="50"/>
      <c r="M475" s="50"/>
    </row>
    <row r="476" spans="2:13" ht="19.899999999999999" hidden="1" customHeight="1" x14ac:dyDescent="0.35">
      <c r="B476" s="97">
        <v>469</v>
      </c>
      <c r="C476" s="50"/>
      <c r="D476" s="48"/>
      <c r="E476" s="48"/>
      <c r="F476" s="50"/>
      <c r="G476" s="50"/>
      <c r="H476" s="50"/>
      <c r="I476" s="49"/>
      <c r="J476" s="101" t="str">
        <f>IF(F476&lt;&gt;"",IF(ISNA(VLOOKUP(F476,P_Paramétrage!$B$1586:$D$1588,2,FALSE)),"",VLOOKUP(F476,P_Paramétrage!$B$1586:$D$1588,2,FALSE)),"")</f>
        <v/>
      </c>
      <c r="K476" s="101">
        <f t="shared" si="7"/>
        <v>0</v>
      </c>
      <c r="L476" s="50"/>
      <c r="M476" s="50"/>
    </row>
    <row r="477" spans="2:13" ht="19.899999999999999" hidden="1" customHeight="1" x14ac:dyDescent="0.35">
      <c r="B477" s="97">
        <v>470</v>
      </c>
      <c r="C477" s="50"/>
      <c r="D477" s="48"/>
      <c r="E477" s="48"/>
      <c r="F477" s="50"/>
      <c r="G477" s="50"/>
      <c r="H477" s="50"/>
      <c r="I477" s="49"/>
      <c r="J477" s="101" t="str">
        <f>IF(F477&lt;&gt;"",IF(ISNA(VLOOKUP(F477,P_Paramétrage!$B$1586:$D$1588,2,FALSE)),"",VLOOKUP(F477,P_Paramétrage!$B$1586:$D$1588,2,FALSE)),"")</f>
        <v/>
      </c>
      <c r="K477" s="101">
        <f t="shared" si="7"/>
        <v>0</v>
      </c>
      <c r="L477" s="50"/>
      <c r="M477" s="50"/>
    </row>
    <row r="478" spans="2:13" ht="19.899999999999999" hidden="1" customHeight="1" x14ac:dyDescent="0.35">
      <c r="B478" s="97">
        <v>471</v>
      </c>
      <c r="C478" s="50"/>
      <c r="D478" s="48"/>
      <c r="E478" s="48"/>
      <c r="F478" s="50"/>
      <c r="G478" s="50"/>
      <c r="H478" s="50"/>
      <c r="I478" s="49"/>
      <c r="J478" s="101" t="str">
        <f>IF(F478&lt;&gt;"",IF(ISNA(VLOOKUP(F478,P_Paramétrage!$B$1586:$D$1588,2,FALSE)),"",VLOOKUP(F478,P_Paramétrage!$B$1586:$D$1588,2,FALSE)),"")</f>
        <v/>
      </c>
      <c r="K478" s="101">
        <f t="shared" si="7"/>
        <v>0</v>
      </c>
      <c r="L478" s="50"/>
      <c r="M478" s="50"/>
    </row>
    <row r="479" spans="2:13" ht="19.899999999999999" hidden="1" customHeight="1" x14ac:dyDescent="0.35">
      <c r="B479" s="97">
        <v>472</v>
      </c>
      <c r="C479" s="50"/>
      <c r="D479" s="48"/>
      <c r="E479" s="48"/>
      <c r="F479" s="50"/>
      <c r="G479" s="50"/>
      <c r="H479" s="50"/>
      <c r="I479" s="49"/>
      <c r="J479" s="101" t="str">
        <f>IF(F479&lt;&gt;"",IF(ISNA(VLOOKUP(F479,P_Paramétrage!$B$1586:$D$1588,2,FALSE)),"",VLOOKUP(F479,P_Paramétrage!$B$1586:$D$1588,2,FALSE)),"")</f>
        <v/>
      </c>
      <c r="K479" s="101">
        <f t="shared" si="7"/>
        <v>0</v>
      </c>
      <c r="L479" s="50"/>
      <c r="M479" s="50"/>
    </row>
    <row r="480" spans="2:13" ht="19.899999999999999" hidden="1" customHeight="1" x14ac:dyDescent="0.35">
      <c r="B480" s="97">
        <v>473</v>
      </c>
      <c r="C480" s="50"/>
      <c r="D480" s="48"/>
      <c r="E480" s="48"/>
      <c r="F480" s="50"/>
      <c r="G480" s="50"/>
      <c r="H480" s="50"/>
      <c r="I480" s="49"/>
      <c r="J480" s="101" t="str">
        <f>IF(F480&lt;&gt;"",IF(ISNA(VLOOKUP(F480,P_Paramétrage!$B$1586:$D$1588,2,FALSE)),"",VLOOKUP(F480,P_Paramétrage!$B$1586:$D$1588,2,FALSE)),"")</f>
        <v/>
      </c>
      <c r="K480" s="101">
        <f t="shared" si="7"/>
        <v>0</v>
      </c>
      <c r="L480" s="50"/>
      <c r="M480" s="50"/>
    </row>
    <row r="481" spans="2:13" ht="19.899999999999999" hidden="1" customHeight="1" x14ac:dyDescent="0.35">
      <c r="B481" s="97">
        <v>474</v>
      </c>
      <c r="C481" s="50"/>
      <c r="D481" s="48"/>
      <c r="E481" s="48"/>
      <c r="F481" s="50"/>
      <c r="G481" s="50"/>
      <c r="H481" s="50"/>
      <c r="I481" s="49"/>
      <c r="J481" s="101" t="str">
        <f>IF(F481&lt;&gt;"",IF(ISNA(VLOOKUP(F481,P_Paramétrage!$B$1586:$D$1588,2,FALSE)),"",VLOOKUP(F481,P_Paramétrage!$B$1586:$D$1588,2,FALSE)),"")</f>
        <v/>
      </c>
      <c r="K481" s="101">
        <f t="shared" si="7"/>
        <v>0</v>
      </c>
      <c r="L481" s="50"/>
      <c r="M481" s="50"/>
    </row>
    <row r="482" spans="2:13" ht="19.899999999999999" hidden="1" customHeight="1" x14ac:dyDescent="0.35">
      <c r="B482" s="97">
        <v>475</v>
      </c>
      <c r="C482" s="50"/>
      <c r="D482" s="48"/>
      <c r="E482" s="48"/>
      <c r="F482" s="50"/>
      <c r="G482" s="50"/>
      <c r="H482" s="50"/>
      <c r="I482" s="49"/>
      <c r="J482" s="101" t="str">
        <f>IF(F482&lt;&gt;"",IF(ISNA(VLOOKUP(F482,P_Paramétrage!$B$1586:$D$1588,2,FALSE)),"",VLOOKUP(F482,P_Paramétrage!$B$1586:$D$1588,2,FALSE)),"")</f>
        <v/>
      </c>
      <c r="K482" s="101">
        <f t="shared" si="7"/>
        <v>0</v>
      </c>
      <c r="L482" s="50"/>
      <c r="M482" s="50"/>
    </row>
    <row r="483" spans="2:13" ht="19.899999999999999" hidden="1" customHeight="1" x14ac:dyDescent="0.35">
      <c r="B483" s="97">
        <v>476</v>
      </c>
      <c r="C483" s="50"/>
      <c r="D483" s="48"/>
      <c r="E483" s="48"/>
      <c r="F483" s="50"/>
      <c r="G483" s="50"/>
      <c r="H483" s="50"/>
      <c r="I483" s="49"/>
      <c r="J483" s="101" t="str">
        <f>IF(F483&lt;&gt;"",IF(ISNA(VLOOKUP(F483,P_Paramétrage!$B$1586:$D$1588,2,FALSE)),"",VLOOKUP(F483,P_Paramétrage!$B$1586:$D$1588,2,FALSE)),"")</f>
        <v/>
      </c>
      <c r="K483" s="101">
        <f t="shared" si="7"/>
        <v>0</v>
      </c>
      <c r="L483" s="50"/>
      <c r="M483" s="50"/>
    </row>
    <row r="484" spans="2:13" ht="19.899999999999999" hidden="1" customHeight="1" x14ac:dyDescent="0.35">
      <c r="B484" s="97">
        <v>477</v>
      </c>
      <c r="C484" s="50"/>
      <c r="D484" s="48"/>
      <c r="E484" s="48"/>
      <c r="F484" s="50"/>
      <c r="G484" s="50"/>
      <c r="H484" s="50"/>
      <c r="I484" s="49"/>
      <c r="J484" s="101" t="str">
        <f>IF(F484&lt;&gt;"",IF(ISNA(VLOOKUP(F484,P_Paramétrage!$B$1586:$D$1588,2,FALSE)),"",VLOOKUP(F484,P_Paramétrage!$B$1586:$D$1588,2,FALSE)),"")</f>
        <v/>
      </c>
      <c r="K484" s="101">
        <f t="shared" si="7"/>
        <v>0</v>
      </c>
      <c r="L484" s="50"/>
      <c r="M484" s="50"/>
    </row>
    <row r="485" spans="2:13" ht="19.899999999999999" hidden="1" customHeight="1" x14ac:dyDescent="0.35">
      <c r="B485" s="97">
        <v>478</v>
      </c>
      <c r="C485" s="50"/>
      <c r="D485" s="48"/>
      <c r="E485" s="48"/>
      <c r="F485" s="50"/>
      <c r="G485" s="50"/>
      <c r="H485" s="50"/>
      <c r="I485" s="49"/>
      <c r="J485" s="101" t="str">
        <f>IF(F485&lt;&gt;"",IF(ISNA(VLOOKUP(F485,P_Paramétrage!$B$1586:$D$1588,2,FALSE)),"",VLOOKUP(F485,P_Paramétrage!$B$1586:$D$1588,2,FALSE)),"")</f>
        <v/>
      </c>
      <c r="K485" s="101">
        <f t="shared" si="7"/>
        <v>0</v>
      </c>
      <c r="L485" s="50"/>
      <c r="M485" s="50"/>
    </row>
    <row r="486" spans="2:13" ht="19.899999999999999" hidden="1" customHeight="1" x14ac:dyDescent="0.35">
      <c r="B486" s="97">
        <v>479</v>
      </c>
      <c r="C486" s="50"/>
      <c r="D486" s="48"/>
      <c r="E486" s="48"/>
      <c r="F486" s="50"/>
      <c r="G486" s="50"/>
      <c r="H486" s="50"/>
      <c r="I486" s="49"/>
      <c r="J486" s="101" t="str">
        <f>IF(F486&lt;&gt;"",IF(ISNA(VLOOKUP(F486,P_Paramétrage!$B$1586:$D$1588,2,FALSE)),"",VLOOKUP(F486,P_Paramétrage!$B$1586:$D$1588,2,FALSE)),"")</f>
        <v/>
      </c>
      <c r="K486" s="101">
        <f t="shared" si="7"/>
        <v>0</v>
      </c>
      <c r="L486" s="50"/>
      <c r="M486" s="50"/>
    </row>
    <row r="487" spans="2:13" ht="19.899999999999999" hidden="1" customHeight="1" x14ac:dyDescent="0.35">
      <c r="B487" s="97">
        <v>480</v>
      </c>
      <c r="C487" s="50"/>
      <c r="D487" s="48"/>
      <c r="E487" s="48"/>
      <c r="F487" s="50"/>
      <c r="G487" s="50"/>
      <c r="H487" s="50"/>
      <c r="I487" s="49"/>
      <c r="J487" s="101" t="str">
        <f>IF(F487&lt;&gt;"",IF(ISNA(VLOOKUP(F487,P_Paramétrage!$B$1586:$D$1588,2,FALSE)),"",VLOOKUP(F487,P_Paramétrage!$B$1586:$D$1588,2,FALSE)),"")</f>
        <v/>
      </c>
      <c r="K487" s="101">
        <f t="shared" si="7"/>
        <v>0</v>
      </c>
      <c r="L487" s="50"/>
      <c r="M487" s="50"/>
    </row>
    <row r="488" spans="2:13" ht="19.899999999999999" hidden="1" customHeight="1" x14ac:dyDescent="0.35">
      <c r="B488" s="97">
        <v>481</v>
      </c>
      <c r="C488" s="50"/>
      <c r="D488" s="48"/>
      <c r="E488" s="48"/>
      <c r="F488" s="50"/>
      <c r="G488" s="50"/>
      <c r="H488" s="50"/>
      <c r="I488" s="49"/>
      <c r="J488" s="101" t="str">
        <f>IF(F488&lt;&gt;"",IF(ISNA(VLOOKUP(F488,P_Paramétrage!$B$1586:$D$1588,2,FALSE)),"",VLOOKUP(F488,P_Paramétrage!$B$1586:$D$1588,2,FALSE)),"")</f>
        <v/>
      </c>
      <c r="K488" s="101">
        <f t="shared" si="7"/>
        <v>0</v>
      </c>
      <c r="L488" s="50"/>
      <c r="M488" s="50"/>
    </row>
    <row r="489" spans="2:13" ht="19.899999999999999" hidden="1" customHeight="1" x14ac:dyDescent="0.35">
      <c r="B489" s="97">
        <v>482</v>
      </c>
      <c r="C489" s="50"/>
      <c r="D489" s="48"/>
      <c r="E489" s="48"/>
      <c r="F489" s="50"/>
      <c r="G489" s="50"/>
      <c r="H489" s="50"/>
      <c r="I489" s="49"/>
      <c r="J489" s="101" t="str">
        <f>IF(F489&lt;&gt;"",IF(ISNA(VLOOKUP(F489,P_Paramétrage!$B$1586:$D$1588,2,FALSE)),"",VLOOKUP(F489,P_Paramétrage!$B$1586:$D$1588,2,FALSE)),"")</f>
        <v/>
      </c>
      <c r="K489" s="101">
        <f t="shared" si="7"/>
        <v>0</v>
      </c>
      <c r="L489" s="50"/>
      <c r="M489" s="50"/>
    </row>
    <row r="490" spans="2:13" ht="19.899999999999999" hidden="1" customHeight="1" x14ac:dyDescent="0.35">
      <c r="B490" s="97">
        <v>483</v>
      </c>
      <c r="C490" s="50"/>
      <c r="D490" s="48"/>
      <c r="E490" s="48"/>
      <c r="F490" s="50"/>
      <c r="G490" s="50"/>
      <c r="H490" s="50"/>
      <c r="I490" s="49"/>
      <c r="J490" s="101" t="str">
        <f>IF(F490&lt;&gt;"",IF(ISNA(VLOOKUP(F490,P_Paramétrage!$B$1586:$D$1588,2,FALSE)),"",VLOOKUP(F490,P_Paramétrage!$B$1586:$D$1588,2,FALSE)),"")</f>
        <v/>
      </c>
      <c r="K490" s="101">
        <f t="shared" si="7"/>
        <v>0</v>
      </c>
      <c r="L490" s="50"/>
      <c r="M490" s="50"/>
    </row>
    <row r="491" spans="2:13" ht="19.899999999999999" hidden="1" customHeight="1" x14ac:dyDescent="0.35">
      <c r="B491" s="97">
        <v>484</v>
      </c>
      <c r="C491" s="50"/>
      <c r="D491" s="48"/>
      <c r="E491" s="48"/>
      <c r="F491" s="50"/>
      <c r="G491" s="50"/>
      <c r="H491" s="50"/>
      <c r="I491" s="49"/>
      <c r="J491" s="101" t="str">
        <f>IF(F491&lt;&gt;"",IF(ISNA(VLOOKUP(F491,P_Paramétrage!$B$1586:$D$1588,2,FALSE)),"",VLOOKUP(F491,P_Paramétrage!$B$1586:$D$1588,2,FALSE)),"")</f>
        <v/>
      </c>
      <c r="K491" s="101">
        <f t="shared" si="7"/>
        <v>0</v>
      </c>
      <c r="L491" s="50"/>
      <c r="M491" s="50"/>
    </row>
    <row r="492" spans="2:13" ht="19.899999999999999" hidden="1" customHeight="1" x14ac:dyDescent="0.35">
      <c r="B492" s="97">
        <v>485</v>
      </c>
      <c r="C492" s="50"/>
      <c r="D492" s="48"/>
      <c r="E492" s="48"/>
      <c r="F492" s="50"/>
      <c r="G492" s="50"/>
      <c r="H492" s="50"/>
      <c r="I492" s="49"/>
      <c r="J492" s="101" t="str">
        <f>IF(F492&lt;&gt;"",IF(ISNA(VLOOKUP(F492,P_Paramétrage!$B$1586:$D$1588,2,FALSE)),"",VLOOKUP(F492,P_Paramétrage!$B$1586:$D$1588,2,FALSE)),"")</f>
        <v/>
      </c>
      <c r="K492" s="101">
        <f t="shared" si="7"/>
        <v>0</v>
      </c>
      <c r="L492" s="50"/>
      <c r="M492" s="50"/>
    </row>
    <row r="493" spans="2:13" ht="19.899999999999999" hidden="1" customHeight="1" x14ac:dyDescent="0.35">
      <c r="B493" s="97">
        <v>486</v>
      </c>
      <c r="C493" s="50"/>
      <c r="D493" s="48"/>
      <c r="E493" s="48"/>
      <c r="F493" s="50"/>
      <c r="G493" s="50"/>
      <c r="H493" s="50"/>
      <c r="I493" s="49"/>
      <c r="J493" s="101" t="str">
        <f>IF(F493&lt;&gt;"",IF(ISNA(VLOOKUP(F493,P_Paramétrage!$B$1586:$D$1588,2,FALSE)),"",VLOOKUP(F493,P_Paramétrage!$B$1586:$D$1588,2,FALSE)),"")</f>
        <v/>
      </c>
      <c r="K493" s="101">
        <f t="shared" si="7"/>
        <v>0</v>
      </c>
      <c r="L493" s="50"/>
      <c r="M493" s="50"/>
    </row>
    <row r="494" spans="2:13" ht="19.899999999999999" hidden="1" customHeight="1" x14ac:dyDescent="0.35">
      <c r="B494" s="97">
        <v>487</v>
      </c>
      <c r="C494" s="50"/>
      <c r="D494" s="48"/>
      <c r="E494" s="48"/>
      <c r="F494" s="50"/>
      <c r="G494" s="50"/>
      <c r="H494" s="50"/>
      <c r="I494" s="49"/>
      <c r="J494" s="101" t="str">
        <f>IF(F494&lt;&gt;"",IF(ISNA(VLOOKUP(F494,P_Paramétrage!$B$1586:$D$1588,2,FALSE)),"",VLOOKUP(F494,P_Paramétrage!$B$1586:$D$1588,2,FALSE)),"")</f>
        <v/>
      </c>
      <c r="K494" s="101">
        <f t="shared" si="7"/>
        <v>0</v>
      </c>
      <c r="L494" s="50"/>
      <c r="M494" s="50"/>
    </row>
    <row r="495" spans="2:13" ht="19.899999999999999" hidden="1" customHeight="1" x14ac:dyDescent="0.35">
      <c r="B495" s="97">
        <v>488</v>
      </c>
      <c r="C495" s="50"/>
      <c r="D495" s="48"/>
      <c r="E495" s="48"/>
      <c r="F495" s="50"/>
      <c r="G495" s="50"/>
      <c r="H495" s="50"/>
      <c r="I495" s="49"/>
      <c r="J495" s="101" t="str">
        <f>IF(F495&lt;&gt;"",IF(ISNA(VLOOKUP(F495,P_Paramétrage!$B$1586:$D$1588,2,FALSE)),"",VLOOKUP(F495,P_Paramétrage!$B$1586:$D$1588,2,FALSE)),"")</f>
        <v/>
      </c>
      <c r="K495" s="101">
        <f t="shared" si="7"/>
        <v>0</v>
      </c>
      <c r="L495" s="50"/>
      <c r="M495" s="50"/>
    </row>
    <row r="496" spans="2:13" ht="19.899999999999999" hidden="1" customHeight="1" x14ac:dyDescent="0.35">
      <c r="B496" s="97">
        <v>489</v>
      </c>
      <c r="C496" s="50"/>
      <c r="D496" s="48"/>
      <c r="E496" s="48"/>
      <c r="F496" s="50"/>
      <c r="G496" s="50"/>
      <c r="H496" s="50"/>
      <c r="I496" s="49"/>
      <c r="J496" s="101" t="str">
        <f>IF(F496&lt;&gt;"",IF(ISNA(VLOOKUP(F496,P_Paramétrage!$B$1586:$D$1588,2,FALSE)),"",VLOOKUP(F496,P_Paramétrage!$B$1586:$D$1588,2,FALSE)),"")</f>
        <v/>
      </c>
      <c r="K496" s="101">
        <f t="shared" si="7"/>
        <v>0</v>
      </c>
      <c r="L496" s="50"/>
      <c r="M496" s="50"/>
    </row>
    <row r="497" spans="2:13" ht="19.899999999999999" hidden="1" customHeight="1" x14ac:dyDescent="0.35">
      <c r="B497" s="97">
        <v>490</v>
      </c>
      <c r="C497" s="50"/>
      <c r="D497" s="48"/>
      <c r="E497" s="48"/>
      <c r="F497" s="50"/>
      <c r="G497" s="50"/>
      <c r="H497" s="50"/>
      <c r="I497" s="49"/>
      <c r="J497" s="101" t="str">
        <f>IF(F497&lt;&gt;"",IF(ISNA(VLOOKUP(F497,P_Paramétrage!$B$1586:$D$1588,2,FALSE)),"",VLOOKUP(F497,P_Paramétrage!$B$1586:$D$1588,2,FALSE)),"")</f>
        <v/>
      </c>
      <c r="K497" s="101">
        <f t="shared" si="7"/>
        <v>0</v>
      </c>
      <c r="L497" s="50"/>
      <c r="M497" s="50"/>
    </row>
    <row r="498" spans="2:13" ht="19.899999999999999" hidden="1" customHeight="1" x14ac:dyDescent="0.35">
      <c r="B498" s="97">
        <v>491</v>
      </c>
      <c r="C498" s="50"/>
      <c r="D498" s="48"/>
      <c r="E498" s="48"/>
      <c r="F498" s="50"/>
      <c r="G498" s="50"/>
      <c r="H498" s="50"/>
      <c r="I498" s="49"/>
      <c r="J498" s="101" t="str">
        <f>IF(F498&lt;&gt;"",IF(ISNA(VLOOKUP(F498,P_Paramétrage!$B$1586:$D$1588,2,FALSE)),"",VLOOKUP(F498,P_Paramétrage!$B$1586:$D$1588,2,FALSE)),"")</f>
        <v/>
      </c>
      <c r="K498" s="101">
        <f t="shared" si="7"/>
        <v>0</v>
      </c>
      <c r="L498" s="50"/>
      <c r="M498" s="50"/>
    </row>
    <row r="499" spans="2:13" ht="19.899999999999999" hidden="1" customHeight="1" x14ac:dyDescent="0.35">
      <c r="B499" s="97">
        <v>492</v>
      </c>
      <c r="C499" s="50"/>
      <c r="D499" s="48"/>
      <c r="E499" s="48"/>
      <c r="F499" s="50"/>
      <c r="G499" s="50"/>
      <c r="H499" s="50"/>
      <c r="I499" s="49"/>
      <c r="J499" s="101" t="str">
        <f>IF(F499&lt;&gt;"",IF(ISNA(VLOOKUP(F499,P_Paramétrage!$B$1586:$D$1588,2,FALSE)),"",VLOOKUP(F499,P_Paramétrage!$B$1586:$D$1588,2,FALSE)),"")</f>
        <v/>
      </c>
      <c r="K499" s="101">
        <f t="shared" si="7"/>
        <v>0</v>
      </c>
      <c r="L499" s="50"/>
      <c r="M499" s="50"/>
    </row>
    <row r="500" spans="2:13" ht="19.899999999999999" hidden="1" customHeight="1" x14ac:dyDescent="0.35">
      <c r="B500" s="97">
        <v>493</v>
      </c>
      <c r="C500" s="50"/>
      <c r="D500" s="48"/>
      <c r="E500" s="48"/>
      <c r="F500" s="50"/>
      <c r="G500" s="50"/>
      <c r="H500" s="50"/>
      <c r="I500" s="49"/>
      <c r="J500" s="101" t="str">
        <f>IF(F500&lt;&gt;"",IF(ISNA(VLOOKUP(F500,P_Paramétrage!$B$1586:$D$1588,2,FALSE)),"",VLOOKUP(F500,P_Paramétrage!$B$1586:$D$1588,2,FALSE)),"")</f>
        <v/>
      </c>
      <c r="K500" s="101">
        <f t="shared" si="7"/>
        <v>0</v>
      </c>
      <c r="L500" s="50"/>
      <c r="M500" s="50"/>
    </row>
    <row r="501" spans="2:13" ht="19.899999999999999" hidden="1" customHeight="1" x14ac:dyDescent="0.35">
      <c r="B501" s="97">
        <v>494</v>
      </c>
      <c r="C501" s="50"/>
      <c r="D501" s="48"/>
      <c r="E501" s="48"/>
      <c r="F501" s="50"/>
      <c r="G501" s="50"/>
      <c r="H501" s="50"/>
      <c r="I501" s="49"/>
      <c r="J501" s="101" t="str">
        <f>IF(F501&lt;&gt;"",IF(ISNA(VLOOKUP(F501,P_Paramétrage!$B$1586:$D$1588,2,FALSE)),"",VLOOKUP(F501,P_Paramétrage!$B$1586:$D$1588,2,FALSE)),"")</f>
        <v/>
      </c>
      <c r="K501" s="101">
        <f t="shared" si="7"/>
        <v>0</v>
      </c>
      <c r="L501" s="50"/>
      <c r="M501" s="50"/>
    </row>
    <row r="502" spans="2:13" ht="19.899999999999999" hidden="1" customHeight="1" x14ac:dyDescent="0.35">
      <c r="B502" s="97">
        <v>495</v>
      </c>
      <c r="C502" s="50"/>
      <c r="D502" s="48"/>
      <c r="E502" s="48"/>
      <c r="F502" s="50"/>
      <c r="G502" s="50"/>
      <c r="H502" s="50"/>
      <c r="I502" s="49"/>
      <c r="J502" s="101" t="str">
        <f>IF(F502&lt;&gt;"",IF(ISNA(VLOOKUP(F502,P_Paramétrage!$B$1586:$D$1588,2,FALSE)),"",VLOOKUP(F502,P_Paramétrage!$B$1586:$D$1588,2,FALSE)),"")</f>
        <v/>
      </c>
      <c r="K502" s="101">
        <f t="shared" si="7"/>
        <v>0</v>
      </c>
      <c r="L502" s="50"/>
      <c r="M502" s="50"/>
    </row>
    <row r="503" spans="2:13" ht="19.899999999999999" hidden="1" customHeight="1" x14ac:dyDescent="0.35">
      <c r="B503" s="97">
        <v>496</v>
      </c>
      <c r="C503" s="50"/>
      <c r="D503" s="48"/>
      <c r="E503" s="48"/>
      <c r="F503" s="50"/>
      <c r="G503" s="50"/>
      <c r="H503" s="50"/>
      <c r="I503" s="49"/>
      <c r="J503" s="101" t="str">
        <f>IF(F503&lt;&gt;"",IF(ISNA(VLOOKUP(F503,P_Paramétrage!$B$1586:$D$1588,2,FALSE)),"",VLOOKUP(F503,P_Paramétrage!$B$1586:$D$1588,2,FALSE)),"")</f>
        <v/>
      </c>
      <c r="K503" s="101">
        <f t="shared" si="7"/>
        <v>0</v>
      </c>
      <c r="L503" s="50"/>
      <c r="M503" s="50"/>
    </row>
    <row r="504" spans="2:13" ht="19.899999999999999" hidden="1" customHeight="1" x14ac:dyDescent="0.35">
      <c r="B504" s="97">
        <v>497</v>
      </c>
      <c r="C504" s="50"/>
      <c r="D504" s="48"/>
      <c r="E504" s="48"/>
      <c r="F504" s="50"/>
      <c r="G504" s="50"/>
      <c r="H504" s="50"/>
      <c r="I504" s="49"/>
      <c r="J504" s="101" t="str">
        <f>IF(F504&lt;&gt;"",IF(ISNA(VLOOKUP(F504,P_Paramétrage!$B$1586:$D$1588,2,FALSE)),"",VLOOKUP(F504,P_Paramétrage!$B$1586:$D$1588,2,FALSE)),"")</f>
        <v/>
      </c>
      <c r="K504" s="101">
        <f t="shared" si="7"/>
        <v>0</v>
      </c>
      <c r="L504" s="50"/>
      <c r="M504" s="50"/>
    </row>
    <row r="505" spans="2:13" ht="19.899999999999999" hidden="1" customHeight="1" x14ac:dyDescent="0.35">
      <c r="B505" s="97">
        <v>498</v>
      </c>
      <c r="C505" s="50"/>
      <c r="D505" s="48"/>
      <c r="E505" s="48"/>
      <c r="F505" s="50"/>
      <c r="G505" s="50"/>
      <c r="H505" s="50"/>
      <c r="I505" s="49"/>
      <c r="J505" s="101" t="str">
        <f>IF(F505&lt;&gt;"",IF(ISNA(VLOOKUP(F505,P_Paramétrage!$B$1586:$D$1588,2,FALSE)),"",VLOOKUP(F505,P_Paramétrage!$B$1586:$D$1588,2,FALSE)),"")</f>
        <v/>
      </c>
      <c r="K505" s="101">
        <f t="shared" si="7"/>
        <v>0</v>
      </c>
      <c r="L505" s="50"/>
      <c r="M505" s="50"/>
    </row>
    <row r="506" spans="2:13" ht="19.899999999999999" hidden="1" customHeight="1" x14ac:dyDescent="0.35">
      <c r="B506" s="97">
        <v>499</v>
      </c>
      <c r="C506" s="50"/>
      <c r="D506" s="48"/>
      <c r="E506" s="48"/>
      <c r="F506" s="50"/>
      <c r="G506" s="50"/>
      <c r="H506" s="50"/>
      <c r="I506" s="49"/>
      <c r="J506" s="101" t="str">
        <f>IF(F506&lt;&gt;"",IF(ISNA(VLOOKUP(F506,P_Paramétrage!$B$1586:$D$1588,2,FALSE)),"",VLOOKUP(F506,P_Paramétrage!$B$1586:$D$1588,2,FALSE)),"")</f>
        <v/>
      </c>
      <c r="K506" s="101">
        <f t="shared" si="7"/>
        <v>0</v>
      </c>
      <c r="L506" s="50"/>
      <c r="M506" s="50"/>
    </row>
    <row r="507" spans="2:13" ht="19.899999999999999" hidden="1" customHeight="1" x14ac:dyDescent="0.35">
      <c r="B507" s="97">
        <v>500</v>
      </c>
      <c r="C507" s="50"/>
      <c r="D507" s="48"/>
      <c r="E507" s="48"/>
      <c r="F507" s="50"/>
      <c r="G507" s="50"/>
      <c r="H507" s="50"/>
      <c r="I507" s="49"/>
      <c r="J507" s="101" t="str">
        <f>IF(F507&lt;&gt;"",IF(ISNA(VLOOKUP(F507,P_Paramétrage!$B$1586:$D$1588,2,FALSE)),"",VLOOKUP(F507,P_Paramétrage!$B$1586:$D$1588,2,FALSE)),"")</f>
        <v/>
      </c>
      <c r="K507" s="101">
        <f t="shared" si="7"/>
        <v>0</v>
      </c>
      <c r="L507" s="50"/>
      <c r="M507" s="50"/>
    </row>
    <row r="508" spans="2:13" ht="19.899999999999999" hidden="1" customHeight="1" x14ac:dyDescent="0.35">
      <c r="B508" s="97">
        <v>501</v>
      </c>
      <c r="C508" s="50"/>
      <c r="D508" s="48"/>
      <c r="E508" s="48"/>
      <c r="F508" s="50"/>
      <c r="G508" s="50"/>
      <c r="H508" s="50"/>
      <c r="I508" s="49"/>
      <c r="J508" s="101" t="str">
        <f>IF(F508&lt;&gt;"",IF(ISNA(VLOOKUP(F508,P_Paramétrage!$B$1586:$D$1588,2,FALSE)),"",VLOOKUP(F508,P_Paramétrage!$B$1586:$D$1588,2,FALSE)),"")</f>
        <v/>
      </c>
      <c r="K508" s="101">
        <f t="shared" si="7"/>
        <v>0</v>
      </c>
      <c r="L508" s="50"/>
      <c r="M508" s="50"/>
    </row>
    <row r="509" spans="2:13" ht="19.899999999999999" hidden="1" customHeight="1" x14ac:dyDescent="0.35">
      <c r="B509" s="97">
        <v>502</v>
      </c>
      <c r="C509" s="50"/>
      <c r="D509" s="48"/>
      <c r="E509" s="48"/>
      <c r="F509" s="50"/>
      <c r="G509" s="50"/>
      <c r="H509" s="50"/>
      <c r="I509" s="49"/>
      <c r="J509" s="101" t="str">
        <f>IF(F509&lt;&gt;"",IF(ISNA(VLOOKUP(F509,P_Paramétrage!$B$1586:$D$1588,2,FALSE)),"",VLOOKUP(F509,P_Paramétrage!$B$1586:$D$1588,2,FALSE)),"")</f>
        <v/>
      </c>
      <c r="K509" s="101">
        <f t="shared" si="7"/>
        <v>0</v>
      </c>
      <c r="L509" s="50"/>
      <c r="M509" s="50"/>
    </row>
    <row r="510" spans="2:13" ht="19.899999999999999" hidden="1" customHeight="1" x14ac:dyDescent="0.35">
      <c r="B510" s="97">
        <v>503</v>
      </c>
      <c r="C510" s="50"/>
      <c r="D510" s="48"/>
      <c r="E510" s="48"/>
      <c r="F510" s="50"/>
      <c r="G510" s="50"/>
      <c r="H510" s="50"/>
      <c r="I510" s="49"/>
      <c r="J510" s="101" t="str">
        <f>IF(F510&lt;&gt;"",IF(ISNA(VLOOKUP(F510,P_Paramétrage!$B$1586:$D$1588,2,FALSE)),"",VLOOKUP(F510,P_Paramétrage!$B$1586:$D$1588,2,FALSE)),"")</f>
        <v/>
      </c>
      <c r="K510" s="101">
        <f t="shared" si="7"/>
        <v>0</v>
      </c>
      <c r="L510" s="50"/>
      <c r="M510" s="50"/>
    </row>
    <row r="511" spans="2:13" ht="19.899999999999999" hidden="1" customHeight="1" x14ac:dyDescent="0.35">
      <c r="B511" s="97">
        <v>504</v>
      </c>
      <c r="C511" s="50"/>
      <c r="D511" s="48"/>
      <c r="E511" s="48"/>
      <c r="F511" s="50"/>
      <c r="G511" s="50"/>
      <c r="H511" s="50"/>
      <c r="I511" s="49"/>
      <c r="J511" s="101" t="str">
        <f>IF(F511&lt;&gt;"",IF(ISNA(VLOOKUP(F511,P_Paramétrage!$B$1586:$D$1588,2,FALSE)),"",VLOOKUP(F511,P_Paramétrage!$B$1586:$D$1588,2,FALSE)),"")</f>
        <v/>
      </c>
      <c r="K511" s="101">
        <f t="shared" si="7"/>
        <v>0</v>
      </c>
      <c r="L511" s="50"/>
      <c r="M511" s="50"/>
    </row>
    <row r="512" spans="2:13" ht="19.899999999999999" hidden="1" customHeight="1" x14ac:dyDescent="0.35">
      <c r="B512" s="97">
        <v>505</v>
      </c>
      <c r="C512" s="50"/>
      <c r="D512" s="48"/>
      <c r="E512" s="48"/>
      <c r="F512" s="50"/>
      <c r="G512" s="50"/>
      <c r="H512" s="50"/>
      <c r="I512" s="49"/>
      <c r="J512" s="101" t="str">
        <f>IF(F512&lt;&gt;"",IF(ISNA(VLOOKUP(F512,P_Paramétrage!$B$1586:$D$1588,2,FALSE)),"",VLOOKUP(F512,P_Paramétrage!$B$1586:$D$1588,2,FALSE)),"")</f>
        <v/>
      </c>
      <c r="K512" s="101">
        <f t="shared" si="7"/>
        <v>0</v>
      </c>
      <c r="L512" s="50"/>
      <c r="M512" s="50"/>
    </row>
    <row r="513" spans="2:13" ht="19.899999999999999" hidden="1" customHeight="1" x14ac:dyDescent="0.35">
      <c r="B513" s="97">
        <v>506</v>
      </c>
      <c r="C513" s="50"/>
      <c r="D513" s="48"/>
      <c r="E513" s="48"/>
      <c r="F513" s="50"/>
      <c r="G513" s="50"/>
      <c r="H513" s="50"/>
      <c r="I513" s="49"/>
      <c r="J513" s="101" t="str">
        <f>IF(F513&lt;&gt;"",IF(ISNA(VLOOKUP(F513,P_Paramétrage!$B$1586:$D$1588,2,FALSE)),"",VLOOKUP(F513,P_Paramétrage!$B$1586:$D$1588,2,FALSE)),"")</f>
        <v/>
      </c>
      <c r="K513" s="101">
        <f t="shared" si="7"/>
        <v>0</v>
      </c>
      <c r="L513" s="50"/>
      <c r="M513" s="50"/>
    </row>
    <row r="514" spans="2:13" ht="19.899999999999999" hidden="1" customHeight="1" x14ac:dyDescent="0.35">
      <c r="B514" s="97">
        <v>507</v>
      </c>
      <c r="C514" s="50"/>
      <c r="D514" s="48"/>
      <c r="E514" s="48"/>
      <c r="F514" s="50"/>
      <c r="G514" s="50"/>
      <c r="H514" s="50"/>
      <c r="I514" s="49"/>
      <c r="J514" s="101" t="str">
        <f>IF(F514&lt;&gt;"",IF(ISNA(VLOOKUP(F514,P_Paramétrage!$B$1586:$D$1588,2,FALSE)),"",VLOOKUP(F514,P_Paramétrage!$B$1586:$D$1588,2,FALSE)),"")</f>
        <v/>
      </c>
      <c r="K514" s="101">
        <f t="shared" si="7"/>
        <v>0</v>
      </c>
      <c r="L514" s="50"/>
      <c r="M514" s="50"/>
    </row>
    <row r="515" spans="2:13" ht="19.899999999999999" hidden="1" customHeight="1" x14ac:dyDescent="0.35">
      <c r="B515" s="97">
        <v>508</v>
      </c>
      <c r="C515" s="50"/>
      <c r="D515" s="48"/>
      <c r="E515" s="48"/>
      <c r="F515" s="50"/>
      <c r="G515" s="50"/>
      <c r="H515" s="50"/>
      <c r="I515" s="49"/>
      <c r="J515" s="101" t="str">
        <f>IF(F515&lt;&gt;"",IF(ISNA(VLOOKUP(F515,P_Paramétrage!$B$1586:$D$1588,2,FALSE)),"",VLOOKUP(F515,P_Paramétrage!$B$1586:$D$1588,2,FALSE)),"")</f>
        <v/>
      </c>
      <c r="K515" s="101">
        <f t="shared" si="7"/>
        <v>0</v>
      </c>
      <c r="L515" s="50"/>
      <c r="M515" s="50"/>
    </row>
    <row r="516" spans="2:13" ht="19.899999999999999" hidden="1" customHeight="1" x14ac:dyDescent="0.35">
      <c r="B516" s="97">
        <v>509</v>
      </c>
      <c r="C516" s="50"/>
      <c r="D516" s="48"/>
      <c r="E516" s="48"/>
      <c r="F516" s="50"/>
      <c r="G516" s="50"/>
      <c r="H516" s="50"/>
      <c r="I516" s="49"/>
      <c r="J516" s="101" t="str">
        <f>IF(F516&lt;&gt;"",IF(ISNA(VLOOKUP(F516,P_Paramétrage!$B$1586:$D$1588,2,FALSE)),"",VLOOKUP(F516,P_Paramétrage!$B$1586:$D$1588,2,FALSE)),"")</f>
        <v/>
      </c>
      <c r="K516" s="101">
        <f t="shared" si="7"/>
        <v>0</v>
      </c>
      <c r="L516" s="50"/>
      <c r="M516" s="50"/>
    </row>
    <row r="517" spans="2:13" ht="19.899999999999999" hidden="1" customHeight="1" x14ac:dyDescent="0.35">
      <c r="B517" s="97">
        <v>510</v>
      </c>
      <c r="C517" s="50"/>
      <c r="D517" s="48"/>
      <c r="E517" s="48"/>
      <c r="F517" s="50"/>
      <c r="G517" s="50"/>
      <c r="H517" s="50"/>
      <c r="I517" s="49"/>
      <c r="J517" s="101" t="str">
        <f>IF(F517&lt;&gt;"",IF(ISNA(VLOOKUP(F517,P_Paramétrage!$B$1586:$D$1588,2,FALSE)),"",VLOOKUP(F517,P_Paramétrage!$B$1586:$D$1588,2,FALSE)),"")</f>
        <v/>
      </c>
      <c r="K517" s="101">
        <f t="shared" si="7"/>
        <v>0</v>
      </c>
      <c r="L517" s="50"/>
      <c r="M517" s="50"/>
    </row>
    <row r="518" spans="2:13" ht="19.899999999999999" hidden="1" customHeight="1" x14ac:dyDescent="0.35">
      <c r="B518" s="97">
        <v>511</v>
      </c>
      <c r="C518" s="50"/>
      <c r="D518" s="48"/>
      <c r="E518" s="48"/>
      <c r="F518" s="50"/>
      <c r="G518" s="50"/>
      <c r="H518" s="50"/>
      <c r="I518" s="49"/>
      <c r="J518" s="101" t="str">
        <f>IF(F518&lt;&gt;"",IF(ISNA(VLOOKUP(F518,P_Paramétrage!$B$1586:$D$1588,2,FALSE)),"",VLOOKUP(F518,P_Paramétrage!$B$1586:$D$1588,2,FALSE)),"")</f>
        <v/>
      </c>
      <c r="K518" s="101">
        <f t="shared" si="7"/>
        <v>0</v>
      </c>
      <c r="L518" s="50"/>
      <c r="M518" s="50"/>
    </row>
    <row r="519" spans="2:13" ht="19.899999999999999" hidden="1" customHeight="1" x14ac:dyDescent="0.35">
      <c r="B519" s="97">
        <v>512</v>
      </c>
      <c r="C519" s="50"/>
      <c r="D519" s="48"/>
      <c r="E519" s="48"/>
      <c r="F519" s="50"/>
      <c r="G519" s="50"/>
      <c r="H519" s="50"/>
      <c r="I519" s="49"/>
      <c r="J519" s="101" t="str">
        <f>IF(F519&lt;&gt;"",IF(ISNA(VLOOKUP(F519,P_Paramétrage!$B$1586:$D$1588,2,FALSE)),"",VLOOKUP(F519,P_Paramétrage!$B$1586:$D$1588,2,FALSE)),"")</f>
        <v/>
      </c>
      <c r="K519" s="101">
        <f t="shared" si="7"/>
        <v>0</v>
      </c>
      <c r="L519" s="50"/>
      <c r="M519" s="50"/>
    </row>
    <row r="520" spans="2:13" ht="19.899999999999999" hidden="1" customHeight="1" x14ac:dyDescent="0.35">
      <c r="B520" s="97">
        <v>513</v>
      </c>
      <c r="C520" s="50"/>
      <c r="D520" s="48"/>
      <c r="E520" s="48"/>
      <c r="F520" s="50"/>
      <c r="G520" s="50"/>
      <c r="H520" s="50"/>
      <c r="I520" s="49"/>
      <c r="J520" s="101" t="str">
        <f>IF(F520&lt;&gt;"",IF(ISNA(VLOOKUP(F520,P_Paramétrage!$B$1586:$D$1588,2,FALSE)),"",VLOOKUP(F520,P_Paramétrage!$B$1586:$D$1588,2,FALSE)),"")</f>
        <v/>
      </c>
      <c r="K520" s="101">
        <f t="shared" si="7"/>
        <v>0</v>
      </c>
      <c r="L520" s="50"/>
      <c r="M520" s="50"/>
    </row>
    <row r="521" spans="2:13" ht="19.899999999999999" hidden="1" customHeight="1" x14ac:dyDescent="0.35">
      <c r="B521" s="97">
        <v>514</v>
      </c>
      <c r="C521" s="50"/>
      <c r="D521" s="48"/>
      <c r="E521" s="48"/>
      <c r="F521" s="50"/>
      <c r="G521" s="50"/>
      <c r="H521" s="50"/>
      <c r="I521" s="49"/>
      <c r="J521" s="101" t="str">
        <f>IF(F521&lt;&gt;"",IF(ISNA(VLOOKUP(F521,P_Paramétrage!$B$1586:$D$1588,2,FALSE)),"",VLOOKUP(F521,P_Paramétrage!$B$1586:$D$1588,2,FALSE)),"")</f>
        <v/>
      </c>
      <c r="K521" s="101">
        <f t="shared" ref="K521:K584" si="8">IF(AND(I521&lt;&gt;0,J521&lt;&gt;""),ROUND(I521*J521,2),0)</f>
        <v>0</v>
      </c>
      <c r="L521" s="50"/>
      <c r="M521" s="50"/>
    </row>
    <row r="522" spans="2:13" ht="19.899999999999999" hidden="1" customHeight="1" x14ac:dyDescent="0.35">
      <c r="B522" s="97">
        <v>515</v>
      </c>
      <c r="C522" s="50"/>
      <c r="D522" s="48"/>
      <c r="E522" s="48"/>
      <c r="F522" s="50"/>
      <c r="G522" s="50"/>
      <c r="H522" s="50"/>
      <c r="I522" s="49"/>
      <c r="J522" s="101" t="str">
        <f>IF(F522&lt;&gt;"",IF(ISNA(VLOOKUP(F522,P_Paramétrage!$B$1586:$D$1588,2,FALSE)),"",VLOOKUP(F522,P_Paramétrage!$B$1586:$D$1588,2,FALSE)),"")</f>
        <v/>
      </c>
      <c r="K522" s="101">
        <f t="shared" si="8"/>
        <v>0</v>
      </c>
      <c r="L522" s="50"/>
      <c r="M522" s="50"/>
    </row>
    <row r="523" spans="2:13" ht="19.899999999999999" hidden="1" customHeight="1" x14ac:dyDescent="0.35">
      <c r="B523" s="97">
        <v>516</v>
      </c>
      <c r="C523" s="50"/>
      <c r="D523" s="48"/>
      <c r="E523" s="48"/>
      <c r="F523" s="50"/>
      <c r="G523" s="50"/>
      <c r="H523" s="50"/>
      <c r="I523" s="49"/>
      <c r="J523" s="101" t="str">
        <f>IF(F523&lt;&gt;"",IF(ISNA(VLOOKUP(F523,P_Paramétrage!$B$1586:$D$1588,2,FALSE)),"",VLOOKUP(F523,P_Paramétrage!$B$1586:$D$1588,2,FALSE)),"")</f>
        <v/>
      </c>
      <c r="K523" s="101">
        <f t="shared" si="8"/>
        <v>0</v>
      </c>
      <c r="L523" s="50"/>
      <c r="M523" s="50"/>
    </row>
    <row r="524" spans="2:13" ht="19.899999999999999" hidden="1" customHeight="1" x14ac:dyDescent="0.35">
      <c r="B524" s="97">
        <v>517</v>
      </c>
      <c r="C524" s="50"/>
      <c r="D524" s="48"/>
      <c r="E524" s="48"/>
      <c r="F524" s="50"/>
      <c r="G524" s="50"/>
      <c r="H524" s="50"/>
      <c r="I524" s="49"/>
      <c r="J524" s="101" t="str">
        <f>IF(F524&lt;&gt;"",IF(ISNA(VLOOKUP(F524,P_Paramétrage!$B$1586:$D$1588,2,FALSE)),"",VLOOKUP(F524,P_Paramétrage!$B$1586:$D$1588,2,FALSE)),"")</f>
        <v/>
      </c>
      <c r="K524" s="101">
        <f t="shared" si="8"/>
        <v>0</v>
      </c>
      <c r="L524" s="50"/>
      <c r="M524" s="50"/>
    </row>
    <row r="525" spans="2:13" ht="19.899999999999999" hidden="1" customHeight="1" x14ac:dyDescent="0.35">
      <c r="B525" s="97">
        <v>518</v>
      </c>
      <c r="C525" s="50"/>
      <c r="D525" s="48"/>
      <c r="E525" s="48"/>
      <c r="F525" s="50"/>
      <c r="G525" s="50"/>
      <c r="H525" s="50"/>
      <c r="I525" s="49"/>
      <c r="J525" s="101" t="str">
        <f>IF(F525&lt;&gt;"",IF(ISNA(VLOOKUP(F525,P_Paramétrage!$B$1586:$D$1588,2,FALSE)),"",VLOOKUP(F525,P_Paramétrage!$B$1586:$D$1588,2,FALSE)),"")</f>
        <v/>
      </c>
      <c r="K525" s="101">
        <f t="shared" si="8"/>
        <v>0</v>
      </c>
      <c r="L525" s="50"/>
      <c r="M525" s="50"/>
    </row>
    <row r="526" spans="2:13" ht="19.899999999999999" hidden="1" customHeight="1" x14ac:dyDescent="0.35">
      <c r="B526" s="97">
        <v>519</v>
      </c>
      <c r="C526" s="50"/>
      <c r="D526" s="48"/>
      <c r="E526" s="48"/>
      <c r="F526" s="50"/>
      <c r="G526" s="50"/>
      <c r="H526" s="50"/>
      <c r="I526" s="49"/>
      <c r="J526" s="101" t="str">
        <f>IF(F526&lt;&gt;"",IF(ISNA(VLOOKUP(F526,P_Paramétrage!$B$1586:$D$1588,2,FALSE)),"",VLOOKUP(F526,P_Paramétrage!$B$1586:$D$1588,2,FALSE)),"")</f>
        <v/>
      </c>
      <c r="K526" s="101">
        <f t="shared" si="8"/>
        <v>0</v>
      </c>
      <c r="L526" s="50"/>
      <c r="M526" s="50"/>
    </row>
    <row r="527" spans="2:13" ht="19.899999999999999" hidden="1" customHeight="1" x14ac:dyDescent="0.35">
      <c r="B527" s="97">
        <v>520</v>
      </c>
      <c r="C527" s="50"/>
      <c r="D527" s="48"/>
      <c r="E527" s="48"/>
      <c r="F527" s="50"/>
      <c r="G527" s="50"/>
      <c r="H527" s="50"/>
      <c r="I527" s="49"/>
      <c r="J527" s="101" t="str">
        <f>IF(F527&lt;&gt;"",IF(ISNA(VLOOKUP(F527,P_Paramétrage!$B$1586:$D$1588,2,FALSE)),"",VLOOKUP(F527,P_Paramétrage!$B$1586:$D$1588,2,FALSE)),"")</f>
        <v/>
      </c>
      <c r="K527" s="101">
        <f t="shared" si="8"/>
        <v>0</v>
      </c>
      <c r="L527" s="50"/>
      <c r="M527" s="50"/>
    </row>
    <row r="528" spans="2:13" ht="19.899999999999999" hidden="1" customHeight="1" x14ac:dyDescent="0.35">
      <c r="B528" s="97">
        <v>521</v>
      </c>
      <c r="C528" s="50"/>
      <c r="D528" s="48"/>
      <c r="E528" s="48"/>
      <c r="F528" s="50"/>
      <c r="G528" s="50"/>
      <c r="H528" s="50"/>
      <c r="I528" s="49"/>
      <c r="J528" s="101" t="str">
        <f>IF(F528&lt;&gt;"",IF(ISNA(VLOOKUP(F528,P_Paramétrage!$B$1586:$D$1588,2,FALSE)),"",VLOOKUP(F528,P_Paramétrage!$B$1586:$D$1588,2,FALSE)),"")</f>
        <v/>
      </c>
      <c r="K528" s="101">
        <f t="shared" si="8"/>
        <v>0</v>
      </c>
      <c r="L528" s="50"/>
      <c r="M528" s="50"/>
    </row>
    <row r="529" spans="2:13" ht="19.899999999999999" hidden="1" customHeight="1" x14ac:dyDescent="0.35">
      <c r="B529" s="97">
        <v>522</v>
      </c>
      <c r="C529" s="50"/>
      <c r="D529" s="48"/>
      <c r="E529" s="48"/>
      <c r="F529" s="50"/>
      <c r="G529" s="50"/>
      <c r="H529" s="50"/>
      <c r="I529" s="49"/>
      <c r="J529" s="101" t="str">
        <f>IF(F529&lt;&gt;"",IF(ISNA(VLOOKUP(F529,P_Paramétrage!$B$1586:$D$1588,2,FALSE)),"",VLOOKUP(F529,P_Paramétrage!$B$1586:$D$1588,2,FALSE)),"")</f>
        <v/>
      </c>
      <c r="K529" s="101">
        <f t="shared" si="8"/>
        <v>0</v>
      </c>
      <c r="L529" s="50"/>
      <c r="M529" s="50"/>
    </row>
    <row r="530" spans="2:13" ht="19.899999999999999" hidden="1" customHeight="1" x14ac:dyDescent="0.35">
      <c r="B530" s="97">
        <v>523</v>
      </c>
      <c r="C530" s="50"/>
      <c r="D530" s="48"/>
      <c r="E530" s="48"/>
      <c r="F530" s="50"/>
      <c r="G530" s="50"/>
      <c r="H530" s="50"/>
      <c r="I530" s="49"/>
      <c r="J530" s="101" t="str">
        <f>IF(F530&lt;&gt;"",IF(ISNA(VLOOKUP(F530,P_Paramétrage!$B$1586:$D$1588,2,FALSE)),"",VLOOKUP(F530,P_Paramétrage!$B$1586:$D$1588,2,FALSE)),"")</f>
        <v/>
      </c>
      <c r="K530" s="101">
        <f t="shared" si="8"/>
        <v>0</v>
      </c>
      <c r="L530" s="50"/>
      <c r="M530" s="50"/>
    </row>
    <row r="531" spans="2:13" ht="19.899999999999999" hidden="1" customHeight="1" x14ac:dyDescent="0.35">
      <c r="B531" s="97">
        <v>524</v>
      </c>
      <c r="C531" s="50"/>
      <c r="D531" s="48"/>
      <c r="E531" s="48"/>
      <c r="F531" s="50"/>
      <c r="G531" s="50"/>
      <c r="H531" s="50"/>
      <c r="I531" s="49"/>
      <c r="J531" s="101" t="str">
        <f>IF(F531&lt;&gt;"",IF(ISNA(VLOOKUP(F531,P_Paramétrage!$B$1586:$D$1588,2,FALSE)),"",VLOOKUP(F531,P_Paramétrage!$B$1586:$D$1588,2,FALSE)),"")</f>
        <v/>
      </c>
      <c r="K531" s="101">
        <f t="shared" si="8"/>
        <v>0</v>
      </c>
      <c r="L531" s="50"/>
      <c r="M531" s="50"/>
    </row>
    <row r="532" spans="2:13" ht="19.899999999999999" hidden="1" customHeight="1" x14ac:dyDescent="0.35">
      <c r="B532" s="97">
        <v>525</v>
      </c>
      <c r="C532" s="50"/>
      <c r="D532" s="48"/>
      <c r="E532" s="48"/>
      <c r="F532" s="50"/>
      <c r="G532" s="50"/>
      <c r="H532" s="50"/>
      <c r="I532" s="49"/>
      <c r="J532" s="101" t="str">
        <f>IF(F532&lt;&gt;"",IF(ISNA(VLOOKUP(F532,P_Paramétrage!$B$1586:$D$1588,2,FALSE)),"",VLOOKUP(F532,P_Paramétrage!$B$1586:$D$1588,2,FALSE)),"")</f>
        <v/>
      </c>
      <c r="K532" s="101">
        <f t="shared" si="8"/>
        <v>0</v>
      </c>
      <c r="L532" s="50"/>
      <c r="M532" s="50"/>
    </row>
    <row r="533" spans="2:13" ht="19.899999999999999" hidden="1" customHeight="1" x14ac:dyDescent="0.35">
      <c r="B533" s="97">
        <v>526</v>
      </c>
      <c r="C533" s="50"/>
      <c r="D533" s="48"/>
      <c r="E533" s="48"/>
      <c r="F533" s="50"/>
      <c r="G533" s="50"/>
      <c r="H533" s="50"/>
      <c r="I533" s="49"/>
      <c r="J533" s="101" t="str">
        <f>IF(F533&lt;&gt;"",IF(ISNA(VLOOKUP(F533,P_Paramétrage!$B$1586:$D$1588,2,FALSE)),"",VLOOKUP(F533,P_Paramétrage!$B$1586:$D$1588,2,FALSE)),"")</f>
        <v/>
      </c>
      <c r="K533" s="101">
        <f t="shared" si="8"/>
        <v>0</v>
      </c>
      <c r="L533" s="50"/>
      <c r="M533" s="50"/>
    </row>
    <row r="534" spans="2:13" ht="19.899999999999999" hidden="1" customHeight="1" x14ac:dyDescent="0.35">
      <c r="B534" s="97">
        <v>527</v>
      </c>
      <c r="C534" s="50"/>
      <c r="D534" s="48"/>
      <c r="E534" s="48"/>
      <c r="F534" s="50"/>
      <c r="G534" s="50"/>
      <c r="H534" s="50"/>
      <c r="I534" s="49"/>
      <c r="J534" s="101" t="str">
        <f>IF(F534&lt;&gt;"",IF(ISNA(VLOOKUP(F534,P_Paramétrage!$B$1586:$D$1588,2,FALSE)),"",VLOOKUP(F534,P_Paramétrage!$B$1586:$D$1588,2,FALSE)),"")</f>
        <v/>
      </c>
      <c r="K534" s="101">
        <f t="shared" si="8"/>
        <v>0</v>
      </c>
      <c r="L534" s="50"/>
      <c r="M534" s="50"/>
    </row>
    <row r="535" spans="2:13" ht="19.899999999999999" hidden="1" customHeight="1" x14ac:dyDescent="0.35">
      <c r="B535" s="97">
        <v>528</v>
      </c>
      <c r="C535" s="50"/>
      <c r="D535" s="48"/>
      <c r="E535" s="48"/>
      <c r="F535" s="50"/>
      <c r="G535" s="50"/>
      <c r="H535" s="50"/>
      <c r="I535" s="49"/>
      <c r="J535" s="101" t="str">
        <f>IF(F535&lt;&gt;"",IF(ISNA(VLOOKUP(F535,P_Paramétrage!$B$1586:$D$1588,2,FALSE)),"",VLOOKUP(F535,P_Paramétrage!$B$1586:$D$1588,2,FALSE)),"")</f>
        <v/>
      </c>
      <c r="K535" s="101">
        <f t="shared" si="8"/>
        <v>0</v>
      </c>
      <c r="L535" s="50"/>
      <c r="M535" s="50"/>
    </row>
    <row r="536" spans="2:13" ht="19.899999999999999" hidden="1" customHeight="1" x14ac:dyDescent="0.35">
      <c r="B536" s="97">
        <v>529</v>
      </c>
      <c r="C536" s="50"/>
      <c r="D536" s="48"/>
      <c r="E536" s="48"/>
      <c r="F536" s="50"/>
      <c r="G536" s="50"/>
      <c r="H536" s="50"/>
      <c r="I536" s="49"/>
      <c r="J536" s="101" t="str">
        <f>IF(F536&lt;&gt;"",IF(ISNA(VLOOKUP(F536,P_Paramétrage!$B$1586:$D$1588,2,FALSE)),"",VLOOKUP(F536,P_Paramétrage!$B$1586:$D$1588,2,FALSE)),"")</f>
        <v/>
      </c>
      <c r="K536" s="101">
        <f t="shared" si="8"/>
        <v>0</v>
      </c>
      <c r="L536" s="50"/>
      <c r="M536" s="50"/>
    </row>
    <row r="537" spans="2:13" ht="19.899999999999999" hidden="1" customHeight="1" x14ac:dyDescent="0.35">
      <c r="B537" s="97">
        <v>530</v>
      </c>
      <c r="C537" s="50"/>
      <c r="D537" s="48"/>
      <c r="E537" s="48"/>
      <c r="F537" s="50"/>
      <c r="G537" s="50"/>
      <c r="H537" s="50"/>
      <c r="I537" s="49"/>
      <c r="J537" s="101" t="str">
        <f>IF(F537&lt;&gt;"",IF(ISNA(VLOOKUP(F537,P_Paramétrage!$B$1586:$D$1588,2,FALSE)),"",VLOOKUP(F537,P_Paramétrage!$B$1586:$D$1588,2,FALSE)),"")</f>
        <v/>
      </c>
      <c r="K537" s="101">
        <f t="shared" si="8"/>
        <v>0</v>
      </c>
      <c r="L537" s="50"/>
      <c r="M537" s="50"/>
    </row>
    <row r="538" spans="2:13" ht="19.899999999999999" hidden="1" customHeight="1" x14ac:dyDescent="0.35">
      <c r="B538" s="97">
        <v>531</v>
      </c>
      <c r="C538" s="50"/>
      <c r="D538" s="48"/>
      <c r="E538" s="48"/>
      <c r="F538" s="50"/>
      <c r="G538" s="50"/>
      <c r="H538" s="50"/>
      <c r="I538" s="49"/>
      <c r="J538" s="101" t="str">
        <f>IF(F538&lt;&gt;"",IF(ISNA(VLOOKUP(F538,P_Paramétrage!$B$1586:$D$1588,2,FALSE)),"",VLOOKUP(F538,P_Paramétrage!$B$1586:$D$1588,2,FALSE)),"")</f>
        <v/>
      </c>
      <c r="K538" s="101">
        <f t="shared" si="8"/>
        <v>0</v>
      </c>
      <c r="L538" s="50"/>
      <c r="M538" s="50"/>
    </row>
    <row r="539" spans="2:13" ht="19.899999999999999" hidden="1" customHeight="1" x14ac:dyDescent="0.35">
      <c r="B539" s="97">
        <v>532</v>
      </c>
      <c r="C539" s="50"/>
      <c r="D539" s="48"/>
      <c r="E539" s="48"/>
      <c r="F539" s="50"/>
      <c r="G539" s="50"/>
      <c r="H539" s="50"/>
      <c r="I539" s="49"/>
      <c r="J539" s="101" t="str">
        <f>IF(F539&lt;&gt;"",IF(ISNA(VLOOKUP(F539,P_Paramétrage!$B$1586:$D$1588,2,FALSE)),"",VLOOKUP(F539,P_Paramétrage!$B$1586:$D$1588,2,FALSE)),"")</f>
        <v/>
      </c>
      <c r="K539" s="101">
        <f t="shared" si="8"/>
        <v>0</v>
      </c>
      <c r="L539" s="50"/>
      <c r="M539" s="50"/>
    </row>
    <row r="540" spans="2:13" ht="19.899999999999999" hidden="1" customHeight="1" x14ac:dyDescent="0.35">
      <c r="B540" s="97">
        <v>533</v>
      </c>
      <c r="C540" s="50"/>
      <c r="D540" s="48"/>
      <c r="E540" s="48"/>
      <c r="F540" s="50"/>
      <c r="G540" s="50"/>
      <c r="H540" s="50"/>
      <c r="I540" s="49"/>
      <c r="J540" s="101" t="str">
        <f>IF(F540&lt;&gt;"",IF(ISNA(VLOOKUP(F540,P_Paramétrage!$B$1586:$D$1588,2,FALSE)),"",VLOOKUP(F540,P_Paramétrage!$B$1586:$D$1588,2,FALSE)),"")</f>
        <v/>
      </c>
      <c r="K540" s="101">
        <f t="shared" si="8"/>
        <v>0</v>
      </c>
      <c r="L540" s="50"/>
      <c r="M540" s="50"/>
    </row>
    <row r="541" spans="2:13" ht="19.899999999999999" hidden="1" customHeight="1" x14ac:dyDescent="0.35">
      <c r="B541" s="97">
        <v>534</v>
      </c>
      <c r="C541" s="50"/>
      <c r="D541" s="48"/>
      <c r="E541" s="48"/>
      <c r="F541" s="50"/>
      <c r="G541" s="50"/>
      <c r="H541" s="50"/>
      <c r="I541" s="49"/>
      <c r="J541" s="101" t="str">
        <f>IF(F541&lt;&gt;"",IF(ISNA(VLOOKUP(F541,P_Paramétrage!$B$1586:$D$1588,2,FALSE)),"",VLOOKUP(F541,P_Paramétrage!$B$1586:$D$1588,2,FALSE)),"")</f>
        <v/>
      </c>
      <c r="K541" s="101">
        <f t="shared" si="8"/>
        <v>0</v>
      </c>
      <c r="L541" s="50"/>
      <c r="M541" s="50"/>
    </row>
    <row r="542" spans="2:13" ht="19.899999999999999" hidden="1" customHeight="1" x14ac:dyDescent="0.35">
      <c r="B542" s="97">
        <v>535</v>
      </c>
      <c r="C542" s="50"/>
      <c r="D542" s="48"/>
      <c r="E542" s="48"/>
      <c r="F542" s="50"/>
      <c r="G542" s="50"/>
      <c r="H542" s="50"/>
      <c r="I542" s="49"/>
      <c r="J542" s="101" t="str">
        <f>IF(F542&lt;&gt;"",IF(ISNA(VLOOKUP(F542,P_Paramétrage!$B$1586:$D$1588,2,FALSE)),"",VLOOKUP(F542,P_Paramétrage!$B$1586:$D$1588,2,FALSE)),"")</f>
        <v/>
      </c>
      <c r="K542" s="101">
        <f t="shared" si="8"/>
        <v>0</v>
      </c>
      <c r="L542" s="50"/>
      <c r="M542" s="50"/>
    </row>
    <row r="543" spans="2:13" ht="19.899999999999999" hidden="1" customHeight="1" x14ac:dyDescent="0.35">
      <c r="B543" s="97">
        <v>536</v>
      </c>
      <c r="C543" s="50"/>
      <c r="D543" s="48"/>
      <c r="E543" s="48"/>
      <c r="F543" s="50"/>
      <c r="G543" s="50"/>
      <c r="H543" s="50"/>
      <c r="I543" s="49"/>
      <c r="J543" s="101" t="str">
        <f>IF(F543&lt;&gt;"",IF(ISNA(VLOOKUP(F543,P_Paramétrage!$B$1586:$D$1588,2,FALSE)),"",VLOOKUP(F543,P_Paramétrage!$B$1586:$D$1588,2,FALSE)),"")</f>
        <v/>
      </c>
      <c r="K543" s="101">
        <f t="shared" si="8"/>
        <v>0</v>
      </c>
      <c r="L543" s="50"/>
      <c r="M543" s="50"/>
    </row>
    <row r="544" spans="2:13" ht="19.899999999999999" hidden="1" customHeight="1" x14ac:dyDescent="0.35">
      <c r="B544" s="97">
        <v>537</v>
      </c>
      <c r="C544" s="50"/>
      <c r="D544" s="48"/>
      <c r="E544" s="48"/>
      <c r="F544" s="50"/>
      <c r="G544" s="50"/>
      <c r="H544" s="50"/>
      <c r="I544" s="49"/>
      <c r="J544" s="101" t="str">
        <f>IF(F544&lt;&gt;"",IF(ISNA(VLOOKUP(F544,P_Paramétrage!$B$1586:$D$1588,2,FALSE)),"",VLOOKUP(F544,P_Paramétrage!$B$1586:$D$1588,2,FALSE)),"")</f>
        <v/>
      </c>
      <c r="K544" s="101">
        <f t="shared" si="8"/>
        <v>0</v>
      </c>
      <c r="L544" s="50"/>
      <c r="M544" s="50"/>
    </row>
    <row r="545" spans="2:13" ht="19.899999999999999" hidden="1" customHeight="1" x14ac:dyDescent="0.35">
      <c r="B545" s="97">
        <v>538</v>
      </c>
      <c r="C545" s="50"/>
      <c r="D545" s="48"/>
      <c r="E545" s="48"/>
      <c r="F545" s="50"/>
      <c r="G545" s="50"/>
      <c r="H545" s="50"/>
      <c r="I545" s="49"/>
      <c r="J545" s="101" t="str">
        <f>IF(F545&lt;&gt;"",IF(ISNA(VLOOKUP(F545,P_Paramétrage!$B$1586:$D$1588,2,FALSE)),"",VLOOKUP(F545,P_Paramétrage!$B$1586:$D$1588,2,FALSE)),"")</f>
        <v/>
      </c>
      <c r="K545" s="101">
        <f t="shared" si="8"/>
        <v>0</v>
      </c>
      <c r="L545" s="50"/>
      <c r="M545" s="50"/>
    </row>
    <row r="546" spans="2:13" ht="19.899999999999999" hidden="1" customHeight="1" x14ac:dyDescent="0.35">
      <c r="B546" s="97">
        <v>539</v>
      </c>
      <c r="C546" s="50"/>
      <c r="D546" s="48"/>
      <c r="E546" s="48"/>
      <c r="F546" s="50"/>
      <c r="G546" s="50"/>
      <c r="H546" s="50"/>
      <c r="I546" s="49"/>
      <c r="J546" s="101" t="str">
        <f>IF(F546&lt;&gt;"",IF(ISNA(VLOOKUP(F546,P_Paramétrage!$B$1586:$D$1588,2,FALSE)),"",VLOOKUP(F546,P_Paramétrage!$B$1586:$D$1588,2,FALSE)),"")</f>
        <v/>
      </c>
      <c r="K546" s="101">
        <f t="shared" si="8"/>
        <v>0</v>
      </c>
      <c r="L546" s="50"/>
      <c r="M546" s="50"/>
    </row>
    <row r="547" spans="2:13" ht="19.899999999999999" hidden="1" customHeight="1" x14ac:dyDescent="0.35">
      <c r="B547" s="97">
        <v>540</v>
      </c>
      <c r="C547" s="50"/>
      <c r="D547" s="48"/>
      <c r="E547" s="48"/>
      <c r="F547" s="50"/>
      <c r="G547" s="50"/>
      <c r="H547" s="50"/>
      <c r="I547" s="49"/>
      <c r="J547" s="101" t="str">
        <f>IF(F547&lt;&gt;"",IF(ISNA(VLOOKUP(F547,P_Paramétrage!$B$1586:$D$1588,2,FALSE)),"",VLOOKUP(F547,P_Paramétrage!$B$1586:$D$1588,2,FALSE)),"")</f>
        <v/>
      </c>
      <c r="K547" s="101">
        <f t="shared" si="8"/>
        <v>0</v>
      </c>
      <c r="L547" s="50"/>
      <c r="M547" s="50"/>
    </row>
    <row r="548" spans="2:13" ht="19.899999999999999" hidden="1" customHeight="1" x14ac:dyDescent="0.35">
      <c r="B548" s="97">
        <v>541</v>
      </c>
      <c r="C548" s="50"/>
      <c r="D548" s="48"/>
      <c r="E548" s="48"/>
      <c r="F548" s="50"/>
      <c r="G548" s="50"/>
      <c r="H548" s="50"/>
      <c r="I548" s="49"/>
      <c r="J548" s="101" t="str">
        <f>IF(F548&lt;&gt;"",IF(ISNA(VLOOKUP(F548,P_Paramétrage!$B$1586:$D$1588,2,FALSE)),"",VLOOKUP(F548,P_Paramétrage!$B$1586:$D$1588,2,FALSE)),"")</f>
        <v/>
      </c>
      <c r="K548" s="101">
        <f t="shared" si="8"/>
        <v>0</v>
      </c>
      <c r="L548" s="50"/>
      <c r="M548" s="50"/>
    </row>
    <row r="549" spans="2:13" ht="19.899999999999999" hidden="1" customHeight="1" x14ac:dyDescent="0.35">
      <c r="B549" s="97">
        <v>542</v>
      </c>
      <c r="C549" s="50"/>
      <c r="D549" s="48"/>
      <c r="E549" s="48"/>
      <c r="F549" s="50"/>
      <c r="G549" s="50"/>
      <c r="H549" s="50"/>
      <c r="I549" s="49"/>
      <c r="J549" s="101" t="str">
        <f>IF(F549&lt;&gt;"",IF(ISNA(VLOOKUP(F549,P_Paramétrage!$B$1586:$D$1588,2,FALSE)),"",VLOOKUP(F549,P_Paramétrage!$B$1586:$D$1588,2,FALSE)),"")</f>
        <v/>
      </c>
      <c r="K549" s="101">
        <f t="shared" si="8"/>
        <v>0</v>
      </c>
      <c r="L549" s="50"/>
      <c r="M549" s="50"/>
    </row>
    <row r="550" spans="2:13" ht="19.899999999999999" hidden="1" customHeight="1" x14ac:dyDescent="0.35">
      <c r="B550" s="97">
        <v>543</v>
      </c>
      <c r="C550" s="50"/>
      <c r="D550" s="48"/>
      <c r="E550" s="48"/>
      <c r="F550" s="50"/>
      <c r="G550" s="50"/>
      <c r="H550" s="50"/>
      <c r="I550" s="49"/>
      <c r="J550" s="101" t="str">
        <f>IF(F550&lt;&gt;"",IF(ISNA(VLOOKUP(F550,P_Paramétrage!$B$1586:$D$1588,2,FALSE)),"",VLOOKUP(F550,P_Paramétrage!$B$1586:$D$1588,2,FALSE)),"")</f>
        <v/>
      </c>
      <c r="K550" s="101">
        <f t="shared" si="8"/>
        <v>0</v>
      </c>
      <c r="L550" s="50"/>
      <c r="M550" s="50"/>
    </row>
    <row r="551" spans="2:13" ht="19.899999999999999" hidden="1" customHeight="1" x14ac:dyDescent="0.35">
      <c r="B551" s="97">
        <v>544</v>
      </c>
      <c r="C551" s="50"/>
      <c r="D551" s="48"/>
      <c r="E551" s="48"/>
      <c r="F551" s="50"/>
      <c r="G551" s="50"/>
      <c r="H551" s="50"/>
      <c r="I551" s="49"/>
      <c r="J551" s="101" t="str">
        <f>IF(F551&lt;&gt;"",IF(ISNA(VLOOKUP(F551,P_Paramétrage!$B$1586:$D$1588,2,FALSE)),"",VLOOKUP(F551,P_Paramétrage!$B$1586:$D$1588,2,FALSE)),"")</f>
        <v/>
      </c>
      <c r="K551" s="101">
        <f t="shared" si="8"/>
        <v>0</v>
      </c>
      <c r="L551" s="50"/>
      <c r="M551" s="50"/>
    </row>
    <row r="552" spans="2:13" ht="19.899999999999999" hidden="1" customHeight="1" x14ac:dyDescent="0.35">
      <c r="B552" s="97">
        <v>545</v>
      </c>
      <c r="C552" s="50"/>
      <c r="D552" s="48"/>
      <c r="E552" s="48"/>
      <c r="F552" s="50"/>
      <c r="G552" s="50"/>
      <c r="H552" s="50"/>
      <c r="I552" s="49"/>
      <c r="J552" s="101" t="str">
        <f>IF(F552&lt;&gt;"",IF(ISNA(VLOOKUP(F552,P_Paramétrage!$B$1586:$D$1588,2,FALSE)),"",VLOOKUP(F552,P_Paramétrage!$B$1586:$D$1588,2,FALSE)),"")</f>
        <v/>
      </c>
      <c r="K552" s="101">
        <f t="shared" si="8"/>
        <v>0</v>
      </c>
      <c r="L552" s="50"/>
      <c r="M552" s="50"/>
    </row>
    <row r="553" spans="2:13" ht="19.899999999999999" hidden="1" customHeight="1" x14ac:dyDescent="0.35">
      <c r="B553" s="97">
        <v>546</v>
      </c>
      <c r="C553" s="50"/>
      <c r="D553" s="48"/>
      <c r="E553" s="48"/>
      <c r="F553" s="50"/>
      <c r="G553" s="50"/>
      <c r="H553" s="50"/>
      <c r="I553" s="49"/>
      <c r="J553" s="101" t="str">
        <f>IF(F553&lt;&gt;"",IF(ISNA(VLOOKUP(F553,P_Paramétrage!$B$1586:$D$1588,2,FALSE)),"",VLOOKUP(F553,P_Paramétrage!$B$1586:$D$1588,2,FALSE)),"")</f>
        <v/>
      </c>
      <c r="K553" s="101">
        <f t="shared" si="8"/>
        <v>0</v>
      </c>
      <c r="L553" s="50"/>
      <c r="M553" s="50"/>
    </row>
    <row r="554" spans="2:13" ht="19.899999999999999" hidden="1" customHeight="1" x14ac:dyDescent="0.35">
      <c r="B554" s="97">
        <v>547</v>
      </c>
      <c r="C554" s="50"/>
      <c r="D554" s="48"/>
      <c r="E554" s="48"/>
      <c r="F554" s="50"/>
      <c r="G554" s="50"/>
      <c r="H554" s="50"/>
      <c r="I554" s="49"/>
      <c r="J554" s="101" t="str">
        <f>IF(F554&lt;&gt;"",IF(ISNA(VLOOKUP(F554,P_Paramétrage!$B$1586:$D$1588,2,FALSE)),"",VLOOKUP(F554,P_Paramétrage!$B$1586:$D$1588,2,FALSE)),"")</f>
        <v/>
      </c>
      <c r="K554" s="101">
        <f t="shared" si="8"/>
        <v>0</v>
      </c>
      <c r="L554" s="50"/>
      <c r="M554" s="50"/>
    </row>
    <row r="555" spans="2:13" ht="19.899999999999999" hidden="1" customHeight="1" x14ac:dyDescent="0.35">
      <c r="B555" s="97">
        <v>548</v>
      </c>
      <c r="C555" s="50"/>
      <c r="D555" s="48"/>
      <c r="E555" s="48"/>
      <c r="F555" s="50"/>
      <c r="G555" s="50"/>
      <c r="H555" s="50"/>
      <c r="I555" s="49"/>
      <c r="J555" s="101" t="str">
        <f>IF(F555&lt;&gt;"",IF(ISNA(VLOOKUP(F555,P_Paramétrage!$B$1586:$D$1588,2,FALSE)),"",VLOOKUP(F555,P_Paramétrage!$B$1586:$D$1588,2,FALSE)),"")</f>
        <v/>
      </c>
      <c r="K555" s="101">
        <f t="shared" si="8"/>
        <v>0</v>
      </c>
      <c r="L555" s="50"/>
      <c r="M555" s="50"/>
    </row>
    <row r="556" spans="2:13" ht="19.899999999999999" hidden="1" customHeight="1" x14ac:dyDescent="0.35">
      <c r="B556" s="97">
        <v>549</v>
      </c>
      <c r="C556" s="50"/>
      <c r="D556" s="48"/>
      <c r="E556" s="48"/>
      <c r="F556" s="50"/>
      <c r="G556" s="50"/>
      <c r="H556" s="50"/>
      <c r="I556" s="49"/>
      <c r="J556" s="101" t="str">
        <f>IF(F556&lt;&gt;"",IF(ISNA(VLOOKUP(F556,P_Paramétrage!$B$1586:$D$1588,2,FALSE)),"",VLOOKUP(F556,P_Paramétrage!$B$1586:$D$1588,2,FALSE)),"")</f>
        <v/>
      </c>
      <c r="K556" s="101">
        <f t="shared" si="8"/>
        <v>0</v>
      </c>
      <c r="L556" s="50"/>
      <c r="M556" s="50"/>
    </row>
    <row r="557" spans="2:13" ht="19.899999999999999" hidden="1" customHeight="1" x14ac:dyDescent="0.35">
      <c r="B557" s="97">
        <v>550</v>
      </c>
      <c r="C557" s="50"/>
      <c r="D557" s="48"/>
      <c r="E557" s="48"/>
      <c r="F557" s="50"/>
      <c r="G557" s="50"/>
      <c r="H557" s="50"/>
      <c r="I557" s="49"/>
      <c r="J557" s="101" t="str">
        <f>IF(F557&lt;&gt;"",IF(ISNA(VLOOKUP(F557,P_Paramétrage!$B$1586:$D$1588,2,FALSE)),"",VLOOKUP(F557,P_Paramétrage!$B$1586:$D$1588,2,FALSE)),"")</f>
        <v/>
      </c>
      <c r="K557" s="101">
        <f t="shared" si="8"/>
        <v>0</v>
      </c>
      <c r="L557" s="50"/>
      <c r="M557" s="50"/>
    </row>
    <row r="558" spans="2:13" ht="19.899999999999999" hidden="1" customHeight="1" x14ac:dyDescent="0.35">
      <c r="B558" s="97">
        <v>551</v>
      </c>
      <c r="C558" s="50"/>
      <c r="D558" s="48"/>
      <c r="E558" s="48"/>
      <c r="F558" s="50"/>
      <c r="G558" s="50"/>
      <c r="H558" s="50"/>
      <c r="I558" s="49"/>
      <c r="J558" s="101" t="str">
        <f>IF(F558&lt;&gt;"",IF(ISNA(VLOOKUP(F558,P_Paramétrage!$B$1586:$D$1588,2,FALSE)),"",VLOOKUP(F558,P_Paramétrage!$B$1586:$D$1588,2,FALSE)),"")</f>
        <v/>
      </c>
      <c r="K558" s="101">
        <f t="shared" si="8"/>
        <v>0</v>
      </c>
      <c r="L558" s="50"/>
      <c r="M558" s="50"/>
    </row>
    <row r="559" spans="2:13" ht="19.899999999999999" hidden="1" customHeight="1" x14ac:dyDescent="0.35">
      <c r="B559" s="97">
        <v>552</v>
      </c>
      <c r="C559" s="50"/>
      <c r="D559" s="48"/>
      <c r="E559" s="48"/>
      <c r="F559" s="50"/>
      <c r="G559" s="50"/>
      <c r="H559" s="50"/>
      <c r="I559" s="49"/>
      <c r="J559" s="101" t="str">
        <f>IF(F559&lt;&gt;"",IF(ISNA(VLOOKUP(F559,P_Paramétrage!$B$1586:$D$1588,2,FALSE)),"",VLOOKUP(F559,P_Paramétrage!$B$1586:$D$1588,2,FALSE)),"")</f>
        <v/>
      </c>
      <c r="K559" s="101">
        <f t="shared" si="8"/>
        <v>0</v>
      </c>
      <c r="L559" s="50"/>
      <c r="M559" s="50"/>
    </row>
    <row r="560" spans="2:13" ht="19.899999999999999" hidden="1" customHeight="1" x14ac:dyDescent="0.35">
      <c r="B560" s="97">
        <v>553</v>
      </c>
      <c r="C560" s="50"/>
      <c r="D560" s="48"/>
      <c r="E560" s="48"/>
      <c r="F560" s="50"/>
      <c r="G560" s="50"/>
      <c r="H560" s="50"/>
      <c r="I560" s="49"/>
      <c r="J560" s="101" t="str">
        <f>IF(F560&lt;&gt;"",IF(ISNA(VLOOKUP(F560,P_Paramétrage!$B$1586:$D$1588,2,FALSE)),"",VLOOKUP(F560,P_Paramétrage!$B$1586:$D$1588,2,FALSE)),"")</f>
        <v/>
      </c>
      <c r="K560" s="101">
        <f t="shared" si="8"/>
        <v>0</v>
      </c>
      <c r="L560" s="50"/>
      <c r="M560" s="50"/>
    </row>
    <row r="561" spans="2:13" ht="19.899999999999999" hidden="1" customHeight="1" x14ac:dyDescent="0.35">
      <c r="B561" s="97">
        <v>554</v>
      </c>
      <c r="C561" s="50"/>
      <c r="D561" s="48"/>
      <c r="E561" s="48"/>
      <c r="F561" s="50"/>
      <c r="G561" s="50"/>
      <c r="H561" s="50"/>
      <c r="I561" s="49"/>
      <c r="J561" s="101" t="str">
        <f>IF(F561&lt;&gt;"",IF(ISNA(VLOOKUP(F561,P_Paramétrage!$B$1586:$D$1588,2,FALSE)),"",VLOOKUP(F561,P_Paramétrage!$B$1586:$D$1588,2,FALSE)),"")</f>
        <v/>
      </c>
      <c r="K561" s="101">
        <f t="shared" si="8"/>
        <v>0</v>
      </c>
      <c r="L561" s="50"/>
      <c r="M561" s="50"/>
    </row>
    <row r="562" spans="2:13" ht="19.899999999999999" hidden="1" customHeight="1" x14ac:dyDescent="0.35">
      <c r="B562" s="97">
        <v>555</v>
      </c>
      <c r="C562" s="50"/>
      <c r="D562" s="48"/>
      <c r="E562" s="48"/>
      <c r="F562" s="50"/>
      <c r="G562" s="50"/>
      <c r="H562" s="50"/>
      <c r="I562" s="49"/>
      <c r="J562" s="101" t="str">
        <f>IF(F562&lt;&gt;"",IF(ISNA(VLOOKUP(F562,P_Paramétrage!$B$1586:$D$1588,2,FALSE)),"",VLOOKUP(F562,P_Paramétrage!$B$1586:$D$1588,2,FALSE)),"")</f>
        <v/>
      </c>
      <c r="K562" s="101">
        <f t="shared" si="8"/>
        <v>0</v>
      </c>
      <c r="L562" s="50"/>
      <c r="M562" s="50"/>
    </row>
    <row r="563" spans="2:13" ht="19.899999999999999" hidden="1" customHeight="1" x14ac:dyDescent="0.35">
      <c r="B563" s="97">
        <v>556</v>
      </c>
      <c r="C563" s="50"/>
      <c r="D563" s="48"/>
      <c r="E563" s="48"/>
      <c r="F563" s="50"/>
      <c r="G563" s="50"/>
      <c r="H563" s="50"/>
      <c r="I563" s="49"/>
      <c r="J563" s="101" t="str">
        <f>IF(F563&lt;&gt;"",IF(ISNA(VLOOKUP(F563,P_Paramétrage!$B$1586:$D$1588,2,FALSE)),"",VLOOKUP(F563,P_Paramétrage!$B$1586:$D$1588,2,FALSE)),"")</f>
        <v/>
      </c>
      <c r="K563" s="101">
        <f t="shared" si="8"/>
        <v>0</v>
      </c>
      <c r="L563" s="50"/>
      <c r="M563" s="50"/>
    </row>
    <row r="564" spans="2:13" ht="19.899999999999999" hidden="1" customHeight="1" x14ac:dyDescent="0.35">
      <c r="B564" s="97">
        <v>557</v>
      </c>
      <c r="C564" s="50"/>
      <c r="D564" s="48"/>
      <c r="E564" s="48"/>
      <c r="F564" s="50"/>
      <c r="G564" s="50"/>
      <c r="H564" s="50"/>
      <c r="I564" s="49"/>
      <c r="J564" s="101" t="str">
        <f>IF(F564&lt;&gt;"",IF(ISNA(VLOOKUP(F564,P_Paramétrage!$B$1586:$D$1588,2,FALSE)),"",VLOOKUP(F564,P_Paramétrage!$B$1586:$D$1588,2,FALSE)),"")</f>
        <v/>
      </c>
      <c r="K564" s="101">
        <f t="shared" si="8"/>
        <v>0</v>
      </c>
      <c r="L564" s="50"/>
      <c r="M564" s="50"/>
    </row>
    <row r="565" spans="2:13" ht="19.899999999999999" hidden="1" customHeight="1" x14ac:dyDescent="0.35">
      <c r="B565" s="97">
        <v>558</v>
      </c>
      <c r="C565" s="50"/>
      <c r="D565" s="48"/>
      <c r="E565" s="48"/>
      <c r="F565" s="50"/>
      <c r="G565" s="50"/>
      <c r="H565" s="50"/>
      <c r="I565" s="49"/>
      <c r="J565" s="101" t="str">
        <f>IF(F565&lt;&gt;"",IF(ISNA(VLOOKUP(F565,P_Paramétrage!$B$1586:$D$1588,2,FALSE)),"",VLOOKUP(F565,P_Paramétrage!$B$1586:$D$1588,2,FALSE)),"")</f>
        <v/>
      </c>
      <c r="K565" s="101">
        <f t="shared" si="8"/>
        <v>0</v>
      </c>
      <c r="L565" s="50"/>
      <c r="M565" s="50"/>
    </row>
    <row r="566" spans="2:13" ht="19.899999999999999" hidden="1" customHeight="1" x14ac:dyDescent="0.35">
      <c r="B566" s="97">
        <v>559</v>
      </c>
      <c r="C566" s="50"/>
      <c r="D566" s="48"/>
      <c r="E566" s="48"/>
      <c r="F566" s="50"/>
      <c r="G566" s="50"/>
      <c r="H566" s="50"/>
      <c r="I566" s="49"/>
      <c r="J566" s="101" t="str">
        <f>IF(F566&lt;&gt;"",IF(ISNA(VLOOKUP(F566,P_Paramétrage!$B$1586:$D$1588,2,FALSE)),"",VLOOKUP(F566,P_Paramétrage!$B$1586:$D$1588,2,FALSE)),"")</f>
        <v/>
      </c>
      <c r="K566" s="101">
        <f t="shared" si="8"/>
        <v>0</v>
      </c>
      <c r="L566" s="50"/>
      <c r="M566" s="50"/>
    </row>
    <row r="567" spans="2:13" ht="19.899999999999999" hidden="1" customHeight="1" x14ac:dyDescent="0.35">
      <c r="B567" s="97">
        <v>560</v>
      </c>
      <c r="C567" s="50"/>
      <c r="D567" s="48"/>
      <c r="E567" s="48"/>
      <c r="F567" s="50"/>
      <c r="G567" s="50"/>
      <c r="H567" s="50"/>
      <c r="I567" s="49"/>
      <c r="J567" s="101" t="str">
        <f>IF(F567&lt;&gt;"",IF(ISNA(VLOOKUP(F567,P_Paramétrage!$B$1586:$D$1588,2,FALSE)),"",VLOOKUP(F567,P_Paramétrage!$B$1586:$D$1588,2,FALSE)),"")</f>
        <v/>
      </c>
      <c r="K567" s="101">
        <f t="shared" si="8"/>
        <v>0</v>
      </c>
      <c r="L567" s="50"/>
      <c r="M567" s="50"/>
    </row>
    <row r="568" spans="2:13" ht="19.899999999999999" hidden="1" customHeight="1" x14ac:dyDescent="0.35">
      <c r="B568" s="97">
        <v>561</v>
      </c>
      <c r="C568" s="50"/>
      <c r="D568" s="48"/>
      <c r="E568" s="48"/>
      <c r="F568" s="50"/>
      <c r="G568" s="50"/>
      <c r="H568" s="50"/>
      <c r="I568" s="49"/>
      <c r="J568" s="101" t="str">
        <f>IF(F568&lt;&gt;"",IF(ISNA(VLOOKUP(F568,P_Paramétrage!$B$1586:$D$1588,2,FALSE)),"",VLOOKUP(F568,P_Paramétrage!$B$1586:$D$1588,2,FALSE)),"")</f>
        <v/>
      </c>
      <c r="K568" s="101">
        <f t="shared" si="8"/>
        <v>0</v>
      </c>
      <c r="L568" s="50"/>
      <c r="M568" s="50"/>
    </row>
    <row r="569" spans="2:13" ht="19.899999999999999" hidden="1" customHeight="1" x14ac:dyDescent="0.35">
      <c r="B569" s="97">
        <v>562</v>
      </c>
      <c r="C569" s="50"/>
      <c r="D569" s="48"/>
      <c r="E569" s="48"/>
      <c r="F569" s="50"/>
      <c r="G569" s="50"/>
      <c r="H569" s="50"/>
      <c r="I569" s="49"/>
      <c r="J569" s="101" t="str">
        <f>IF(F569&lt;&gt;"",IF(ISNA(VLOOKUP(F569,P_Paramétrage!$B$1586:$D$1588,2,FALSE)),"",VLOOKUP(F569,P_Paramétrage!$B$1586:$D$1588,2,FALSE)),"")</f>
        <v/>
      </c>
      <c r="K569" s="101">
        <f t="shared" si="8"/>
        <v>0</v>
      </c>
      <c r="L569" s="50"/>
      <c r="M569" s="50"/>
    </row>
    <row r="570" spans="2:13" ht="19.899999999999999" hidden="1" customHeight="1" x14ac:dyDescent="0.35">
      <c r="B570" s="97">
        <v>563</v>
      </c>
      <c r="C570" s="50"/>
      <c r="D570" s="48"/>
      <c r="E570" s="48"/>
      <c r="F570" s="50"/>
      <c r="G570" s="50"/>
      <c r="H570" s="50"/>
      <c r="I570" s="49"/>
      <c r="J570" s="101" t="str">
        <f>IF(F570&lt;&gt;"",IF(ISNA(VLOOKUP(F570,P_Paramétrage!$B$1586:$D$1588,2,FALSE)),"",VLOOKUP(F570,P_Paramétrage!$B$1586:$D$1588,2,FALSE)),"")</f>
        <v/>
      </c>
      <c r="K570" s="101">
        <f t="shared" si="8"/>
        <v>0</v>
      </c>
      <c r="L570" s="50"/>
      <c r="M570" s="50"/>
    </row>
    <row r="571" spans="2:13" ht="19.899999999999999" hidden="1" customHeight="1" x14ac:dyDescent="0.35">
      <c r="B571" s="97">
        <v>564</v>
      </c>
      <c r="C571" s="50"/>
      <c r="D571" s="48"/>
      <c r="E571" s="48"/>
      <c r="F571" s="50"/>
      <c r="G571" s="50"/>
      <c r="H571" s="50"/>
      <c r="I571" s="49"/>
      <c r="J571" s="101" t="str">
        <f>IF(F571&lt;&gt;"",IF(ISNA(VLOOKUP(F571,P_Paramétrage!$B$1586:$D$1588,2,FALSE)),"",VLOOKUP(F571,P_Paramétrage!$B$1586:$D$1588,2,FALSE)),"")</f>
        <v/>
      </c>
      <c r="K571" s="101">
        <f t="shared" si="8"/>
        <v>0</v>
      </c>
      <c r="L571" s="50"/>
      <c r="M571" s="50"/>
    </row>
    <row r="572" spans="2:13" ht="19.899999999999999" hidden="1" customHeight="1" x14ac:dyDescent="0.35">
      <c r="B572" s="97">
        <v>565</v>
      </c>
      <c r="C572" s="50"/>
      <c r="D572" s="48"/>
      <c r="E572" s="48"/>
      <c r="F572" s="50"/>
      <c r="G572" s="50"/>
      <c r="H572" s="50"/>
      <c r="I572" s="49"/>
      <c r="J572" s="101" t="str">
        <f>IF(F572&lt;&gt;"",IF(ISNA(VLOOKUP(F572,P_Paramétrage!$B$1586:$D$1588,2,FALSE)),"",VLOOKUP(F572,P_Paramétrage!$B$1586:$D$1588,2,FALSE)),"")</f>
        <v/>
      </c>
      <c r="K572" s="101">
        <f t="shared" si="8"/>
        <v>0</v>
      </c>
      <c r="L572" s="50"/>
      <c r="M572" s="50"/>
    </row>
    <row r="573" spans="2:13" ht="19.899999999999999" hidden="1" customHeight="1" x14ac:dyDescent="0.35">
      <c r="B573" s="97">
        <v>566</v>
      </c>
      <c r="C573" s="50"/>
      <c r="D573" s="48"/>
      <c r="E573" s="48"/>
      <c r="F573" s="50"/>
      <c r="G573" s="50"/>
      <c r="H573" s="50"/>
      <c r="I573" s="49"/>
      <c r="J573" s="101" t="str">
        <f>IF(F573&lt;&gt;"",IF(ISNA(VLOOKUP(F573,P_Paramétrage!$B$1586:$D$1588,2,FALSE)),"",VLOOKUP(F573,P_Paramétrage!$B$1586:$D$1588,2,FALSE)),"")</f>
        <v/>
      </c>
      <c r="K573" s="101">
        <f t="shared" si="8"/>
        <v>0</v>
      </c>
      <c r="L573" s="50"/>
      <c r="M573" s="50"/>
    </row>
    <row r="574" spans="2:13" ht="19.899999999999999" hidden="1" customHeight="1" x14ac:dyDescent="0.35">
      <c r="B574" s="97">
        <v>567</v>
      </c>
      <c r="C574" s="50"/>
      <c r="D574" s="48"/>
      <c r="E574" s="48"/>
      <c r="F574" s="50"/>
      <c r="G574" s="50"/>
      <c r="H574" s="50"/>
      <c r="I574" s="49"/>
      <c r="J574" s="101" t="str">
        <f>IF(F574&lt;&gt;"",IF(ISNA(VLOOKUP(F574,P_Paramétrage!$B$1586:$D$1588,2,FALSE)),"",VLOOKUP(F574,P_Paramétrage!$B$1586:$D$1588,2,FALSE)),"")</f>
        <v/>
      </c>
      <c r="K574" s="101">
        <f t="shared" si="8"/>
        <v>0</v>
      </c>
      <c r="L574" s="50"/>
      <c r="M574" s="50"/>
    </row>
    <row r="575" spans="2:13" ht="19.899999999999999" hidden="1" customHeight="1" x14ac:dyDescent="0.35">
      <c r="B575" s="97">
        <v>568</v>
      </c>
      <c r="C575" s="50"/>
      <c r="D575" s="48"/>
      <c r="E575" s="48"/>
      <c r="F575" s="50"/>
      <c r="G575" s="50"/>
      <c r="H575" s="50"/>
      <c r="I575" s="49"/>
      <c r="J575" s="101" t="str">
        <f>IF(F575&lt;&gt;"",IF(ISNA(VLOOKUP(F575,P_Paramétrage!$B$1586:$D$1588,2,FALSE)),"",VLOOKUP(F575,P_Paramétrage!$B$1586:$D$1588,2,FALSE)),"")</f>
        <v/>
      </c>
      <c r="K575" s="101">
        <f t="shared" si="8"/>
        <v>0</v>
      </c>
      <c r="L575" s="50"/>
      <c r="M575" s="50"/>
    </row>
    <row r="576" spans="2:13" ht="19.899999999999999" hidden="1" customHeight="1" x14ac:dyDescent="0.35">
      <c r="B576" s="97">
        <v>569</v>
      </c>
      <c r="C576" s="50"/>
      <c r="D576" s="48"/>
      <c r="E576" s="48"/>
      <c r="F576" s="50"/>
      <c r="G576" s="50"/>
      <c r="H576" s="50"/>
      <c r="I576" s="49"/>
      <c r="J576" s="101" t="str">
        <f>IF(F576&lt;&gt;"",IF(ISNA(VLOOKUP(F576,P_Paramétrage!$B$1586:$D$1588,2,FALSE)),"",VLOOKUP(F576,P_Paramétrage!$B$1586:$D$1588,2,FALSE)),"")</f>
        <v/>
      </c>
      <c r="K576" s="101">
        <f t="shared" si="8"/>
        <v>0</v>
      </c>
      <c r="L576" s="50"/>
      <c r="M576" s="50"/>
    </row>
    <row r="577" spans="2:13" ht="19.899999999999999" hidden="1" customHeight="1" x14ac:dyDescent="0.35">
      <c r="B577" s="97">
        <v>570</v>
      </c>
      <c r="C577" s="50"/>
      <c r="D577" s="48"/>
      <c r="E577" s="48"/>
      <c r="F577" s="50"/>
      <c r="G577" s="50"/>
      <c r="H577" s="50"/>
      <c r="I577" s="49"/>
      <c r="J577" s="101" t="str">
        <f>IF(F577&lt;&gt;"",IF(ISNA(VLOOKUP(F577,P_Paramétrage!$B$1586:$D$1588,2,FALSE)),"",VLOOKUP(F577,P_Paramétrage!$B$1586:$D$1588,2,FALSE)),"")</f>
        <v/>
      </c>
      <c r="K577" s="101">
        <f t="shared" si="8"/>
        <v>0</v>
      </c>
      <c r="L577" s="50"/>
      <c r="M577" s="50"/>
    </row>
    <row r="578" spans="2:13" ht="19.899999999999999" hidden="1" customHeight="1" x14ac:dyDescent="0.35">
      <c r="B578" s="97">
        <v>571</v>
      </c>
      <c r="C578" s="50"/>
      <c r="D578" s="48"/>
      <c r="E578" s="48"/>
      <c r="F578" s="50"/>
      <c r="G578" s="50"/>
      <c r="H578" s="50"/>
      <c r="I578" s="49"/>
      <c r="J578" s="101" t="str">
        <f>IF(F578&lt;&gt;"",IF(ISNA(VLOOKUP(F578,P_Paramétrage!$B$1586:$D$1588,2,FALSE)),"",VLOOKUP(F578,P_Paramétrage!$B$1586:$D$1588,2,FALSE)),"")</f>
        <v/>
      </c>
      <c r="K578" s="101">
        <f t="shared" si="8"/>
        <v>0</v>
      </c>
      <c r="L578" s="50"/>
      <c r="M578" s="50"/>
    </row>
    <row r="579" spans="2:13" ht="19.899999999999999" hidden="1" customHeight="1" x14ac:dyDescent="0.35">
      <c r="B579" s="97">
        <v>572</v>
      </c>
      <c r="C579" s="50"/>
      <c r="D579" s="48"/>
      <c r="E579" s="48"/>
      <c r="F579" s="50"/>
      <c r="G579" s="50"/>
      <c r="H579" s="50"/>
      <c r="I579" s="49"/>
      <c r="J579" s="101" t="str">
        <f>IF(F579&lt;&gt;"",IF(ISNA(VLOOKUP(F579,P_Paramétrage!$B$1586:$D$1588,2,FALSE)),"",VLOOKUP(F579,P_Paramétrage!$B$1586:$D$1588,2,FALSE)),"")</f>
        <v/>
      </c>
      <c r="K579" s="101">
        <f t="shared" si="8"/>
        <v>0</v>
      </c>
      <c r="L579" s="50"/>
      <c r="M579" s="50"/>
    </row>
    <row r="580" spans="2:13" ht="19.899999999999999" hidden="1" customHeight="1" x14ac:dyDescent="0.35">
      <c r="B580" s="97">
        <v>573</v>
      </c>
      <c r="C580" s="50"/>
      <c r="D580" s="48"/>
      <c r="E580" s="48"/>
      <c r="F580" s="50"/>
      <c r="G580" s="50"/>
      <c r="H580" s="50"/>
      <c r="I580" s="49"/>
      <c r="J580" s="101" t="str">
        <f>IF(F580&lt;&gt;"",IF(ISNA(VLOOKUP(F580,P_Paramétrage!$B$1586:$D$1588,2,FALSE)),"",VLOOKUP(F580,P_Paramétrage!$B$1586:$D$1588,2,FALSE)),"")</f>
        <v/>
      </c>
      <c r="K580" s="101">
        <f t="shared" si="8"/>
        <v>0</v>
      </c>
      <c r="L580" s="50"/>
      <c r="M580" s="50"/>
    </row>
    <row r="581" spans="2:13" ht="19.899999999999999" hidden="1" customHeight="1" x14ac:dyDescent="0.35">
      <c r="B581" s="97">
        <v>574</v>
      </c>
      <c r="C581" s="50"/>
      <c r="D581" s="48"/>
      <c r="E581" s="48"/>
      <c r="F581" s="50"/>
      <c r="G581" s="50"/>
      <c r="H581" s="50"/>
      <c r="I581" s="49"/>
      <c r="J581" s="101" t="str">
        <f>IF(F581&lt;&gt;"",IF(ISNA(VLOOKUP(F581,P_Paramétrage!$B$1586:$D$1588,2,FALSE)),"",VLOOKUP(F581,P_Paramétrage!$B$1586:$D$1588,2,FALSE)),"")</f>
        <v/>
      </c>
      <c r="K581" s="101">
        <f t="shared" si="8"/>
        <v>0</v>
      </c>
      <c r="L581" s="50"/>
      <c r="M581" s="50"/>
    </row>
    <row r="582" spans="2:13" ht="19.899999999999999" hidden="1" customHeight="1" x14ac:dyDescent="0.35">
      <c r="B582" s="97">
        <v>575</v>
      </c>
      <c r="C582" s="50"/>
      <c r="D582" s="48"/>
      <c r="E582" s="48"/>
      <c r="F582" s="50"/>
      <c r="G582" s="50"/>
      <c r="H582" s="50"/>
      <c r="I582" s="49"/>
      <c r="J582" s="101" t="str">
        <f>IF(F582&lt;&gt;"",IF(ISNA(VLOOKUP(F582,P_Paramétrage!$B$1586:$D$1588,2,FALSE)),"",VLOOKUP(F582,P_Paramétrage!$B$1586:$D$1588,2,FALSE)),"")</f>
        <v/>
      </c>
      <c r="K582" s="101">
        <f t="shared" si="8"/>
        <v>0</v>
      </c>
      <c r="L582" s="50"/>
      <c r="M582" s="50"/>
    </row>
    <row r="583" spans="2:13" ht="19.899999999999999" hidden="1" customHeight="1" x14ac:dyDescent="0.35">
      <c r="B583" s="97">
        <v>576</v>
      </c>
      <c r="C583" s="50"/>
      <c r="D583" s="48"/>
      <c r="E583" s="48"/>
      <c r="F583" s="50"/>
      <c r="G583" s="50"/>
      <c r="H583" s="50"/>
      <c r="I583" s="49"/>
      <c r="J583" s="101" t="str">
        <f>IF(F583&lt;&gt;"",IF(ISNA(VLOOKUP(F583,P_Paramétrage!$B$1586:$D$1588,2,FALSE)),"",VLOOKUP(F583,P_Paramétrage!$B$1586:$D$1588,2,FALSE)),"")</f>
        <v/>
      </c>
      <c r="K583" s="101">
        <f t="shared" si="8"/>
        <v>0</v>
      </c>
      <c r="L583" s="50"/>
      <c r="M583" s="50"/>
    </row>
    <row r="584" spans="2:13" ht="19.899999999999999" hidden="1" customHeight="1" x14ac:dyDescent="0.35">
      <c r="B584" s="97">
        <v>577</v>
      </c>
      <c r="C584" s="50"/>
      <c r="D584" s="48"/>
      <c r="E584" s="48"/>
      <c r="F584" s="50"/>
      <c r="G584" s="50"/>
      <c r="H584" s="50"/>
      <c r="I584" s="49"/>
      <c r="J584" s="101" t="str">
        <f>IF(F584&lt;&gt;"",IF(ISNA(VLOOKUP(F584,P_Paramétrage!$B$1586:$D$1588,2,FALSE)),"",VLOOKUP(F584,P_Paramétrage!$B$1586:$D$1588,2,FALSE)),"")</f>
        <v/>
      </c>
      <c r="K584" s="101">
        <f t="shared" si="8"/>
        <v>0</v>
      </c>
      <c r="L584" s="50"/>
      <c r="M584" s="50"/>
    </row>
    <row r="585" spans="2:13" ht="19.899999999999999" hidden="1" customHeight="1" x14ac:dyDescent="0.35">
      <c r="B585" s="97">
        <v>578</v>
      </c>
      <c r="C585" s="50"/>
      <c r="D585" s="48"/>
      <c r="E585" s="48"/>
      <c r="F585" s="50"/>
      <c r="G585" s="50"/>
      <c r="H585" s="50"/>
      <c r="I585" s="49"/>
      <c r="J585" s="101" t="str">
        <f>IF(F585&lt;&gt;"",IF(ISNA(VLOOKUP(F585,P_Paramétrage!$B$1586:$D$1588,2,FALSE)),"",VLOOKUP(F585,P_Paramétrage!$B$1586:$D$1588,2,FALSE)),"")</f>
        <v/>
      </c>
      <c r="K585" s="101">
        <f t="shared" ref="K585:K607" si="9">IF(AND(I585&lt;&gt;0,J585&lt;&gt;""),ROUND(I585*J585,2),0)</f>
        <v>0</v>
      </c>
      <c r="L585" s="50"/>
      <c r="M585" s="50"/>
    </row>
    <row r="586" spans="2:13" ht="19.899999999999999" hidden="1" customHeight="1" x14ac:dyDescent="0.35">
      <c r="B586" s="97">
        <v>579</v>
      </c>
      <c r="C586" s="50"/>
      <c r="D586" s="48"/>
      <c r="E586" s="48"/>
      <c r="F586" s="50"/>
      <c r="G586" s="50"/>
      <c r="H586" s="50"/>
      <c r="I586" s="49"/>
      <c r="J586" s="101" t="str">
        <f>IF(F586&lt;&gt;"",IF(ISNA(VLOOKUP(F586,P_Paramétrage!$B$1586:$D$1588,2,FALSE)),"",VLOOKUP(F586,P_Paramétrage!$B$1586:$D$1588,2,FALSE)),"")</f>
        <v/>
      </c>
      <c r="K586" s="101">
        <f t="shared" si="9"/>
        <v>0</v>
      </c>
      <c r="L586" s="50"/>
      <c r="M586" s="50"/>
    </row>
    <row r="587" spans="2:13" ht="19.899999999999999" hidden="1" customHeight="1" x14ac:dyDescent="0.35">
      <c r="B587" s="97">
        <v>580</v>
      </c>
      <c r="C587" s="50"/>
      <c r="D587" s="48"/>
      <c r="E587" s="48"/>
      <c r="F587" s="50"/>
      <c r="G587" s="50"/>
      <c r="H587" s="50"/>
      <c r="I587" s="49"/>
      <c r="J587" s="101" t="str">
        <f>IF(F587&lt;&gt;"",IF(ISNA(VLOOKUP(F587,P_Paramétrage!$B$1586:$D$1588,2,FALSE)),"",VLOOKUP(F587,P_Paramétrage!$B$1586:$D$1588,2,FALSE)),"")</f>
        <v/>
      </c>
      <c r="K587" s="101">
        <f t="shared" si="9"/>
        <v>0</v>
      </c>
      <c r="L587" s="50"/>
      <c r="M587" s="50"/>
    </row>
    <row r="588" spans="2:13" ht="19.899999999999999" hidden="1" customHeight="1" x14ac:dyDescent="0.35">
      <c r="B588" s="97">
        <v>581</v>
      </c>
      <c r="C588" s="50"/>
      <c r="D588" s="48"/>
      <c r="E588" s="48"/>
      <c r="F588" s="50"/>
      <c r="G588" s="50"/>
      <c r="H588" s="50"/>
      <c r="I588" s="49"/>
      <c r="J588" s="101" t="str">
        <f>IF(F588&lt;&gt;"",IF(ISNA(VLOOKUP(F588,P_Paramétrage!$B$1586:$D$1588,2,FALSE)),"",VLOOKUP(F588,P_Paramétrage!$B$1586:$D$1588,2,FALSE)),"")</f>
        <v/>
      </c>
      <c r="K588" s="101">
        <f t="shared" si="9"/>
        <v>0</v>
      </c>
      <c r="L588" s="50"/>
      <c r="M588" s="50"/>
    </row>
    <row r="589" spans="2:13" ht="19.899999999999999" hidden="1" customHeight="1" x14ac:dyDescent="0.35">
      <c r="B589" s="97">
        <v>582</v>
      </c>
      <c r="C589" s="50"/>
      <c r="D589" s="48"/>
      <c r="E589" s="48"/>
      <c r="F589" s="50"/>
      <c r="G589" s="50"/>
      <c r="H589" s="50"/>
      <c r="I589" s="49"/>
      <c r="J589" s="101" t="str">
        <f>IF(F589&lt;&gt;"",IF(ISNA(VLOOKUP(F589,P_Paramétrage!$B$1586:$D$1588,2,FALSE)),"",VLOOKUP(F589,P_Paramétrage!$B$1586:$D$1588,2,FALSE)),"")</f>
        <v/>
      </c>
      <c r="K589" s="101">
        <f t="shared" si="9"/>
        <v>0</v>
      </c>
      <c r="L589" s="50"/>
      <c r="M589" s="50"/>
    </row>
    <row r="590" spans="2:13" ht="19.899999999999999" hidden="1" customHeight="1" x14ac:dyDescent="0.35">
      <c r="B590" s="97">
        <v>583</v>
      </c>
      <c r="C590" s="50"/>
      <c r="D590" s="48"/>
      <c r="E590" s="48"/>
      <c r="F590" s="50"/>
      <c r="G590" s="50"/>
      <c r="H590" s="50"/>
      <c r="I590" s="49"/>
      <c r="J590" s="101" t="str">
        <f>IF(F590&lt;&gt;"",IF(ISNA(VLOOKUP(F590,P_Paramétrage!$B$1586:$D$1588,2,FALSE)),"",VLOOKUP(F590,P_Paramétrage!$B$1586:$D$1588,2,FALSE)),"")</f>
        <v/>
      </c>
      <c r="K590" s="101">
        <f t="shared" si="9"/>
        <v>0</v>
      </c>
      <c r="L590" s="50"/>
      <c r="M590" s="50"/>
    </row>
    <row r="591" spans="2:13" ht="19.899999999999999" hidden="1" customHeight="1" x14ac:dyDescent="0.35">
      <c r="B591" s="97">
        <v>584</v>
      </c>
      <c r="C591" s="50"/>
      <c r="D591" s="48"/>
      <c r="E591" s="48"/>
      <c r="F591" s="50"/>
      <c r="G591" s="50"/>
      <c r="H591" s="50"/>
      <c r="I591" s="49"/>
      <c r="J591" s="101" t="str">
        <f>IF(F591&lt;&gt;"",IF(ISNA(VLOOKUP(F591,P_Paramétrage!$B$1586:$D$1588,2,FALSE)),"",VLOOKUP(F591,P_Paramétrage!$B$1586:$D$1588,2,FALSE)),"")</f>
        <v/>
      </c>
      <c r="K591" s="101">
        <f t="shared" si="9"/>
        <v>0</v>
      </c>
      <c r="L591" s="50"/>
      <c r="M591" s="50"/>
    </row>
    <row r="592" spans="2:13" ht="19.899999999999999" hidden="1" customHeight="1" x14ac:dyDescent="0.35">
      <c r="B592" s="97">
        <v>585</v>
      </c>
      <c r="C592" s="50"/>
      <c r="D592" s="48"/>
      <c r="E592" s="48"/>
      <c r="F592" s="50"/>
      <c r="G592" s="50"/>
      <c r="H592" s="50"/>
      <c r="I592" s="49"/>
      <c r="J592" s="101" t="str">
        <f>IF(F592&lt;&gt;"",IF(ISNA(VLOOKUP(F592,P_Paramétrage!$B$1586:$D$1588,2,FALSE)),"",VLOOKUP(F592,P_Paramétrage!$B$1586:$D$1588,2,FALSE)),"")</f>
        <v/>
      </c>
      <c r="K592" s="101">
        <f t="shared" si="9"/>
        <v>0</v>
      </c>
      <c r="L592" s="50"/>
      <c r="M592" s="50"/>
    </row>
    <row r="593" spans="2:13" ht="19.899999999999999" hidden="1" customHeight="1" x14ac:dyDescent="0.35">
      <c r="B593" s="97">
        <v>586</v>
      </c>
      <c r="C593" s="50"/>
      <c r="D593" s="48"/>
      <c r="E593" s="48"/>
      <c r="F593" s="50"/>
      <c r="G593" s="50"/>
      <c r="H593" s="50"/>
      <c r="I593" s="49"/>
      <c r="J593" s="101" t="str">
        <f>IF(F593&lt;&gt;"",IF(ISNA(VLOOKUP(F593,P_Paramétrage!$B$1586:$D$1588,2,FALSE)),"",VLOOKUP(F593,P_Paramétrage!$B$1586:$D$1588,2,FALSE)),"")</f>
        <v/>
      </c>
      <c r="K593" s="101">
        <f t="shared" si="9"/>
        <v>0</v>
      </c>
      <c r="L593" s="50"/>
      <c r="M593" s="50"/>
    </row>
    <row r="594" spans="2:13" ht="19.899999999999999" hidden="1" customHeight="1" x14ac:dyDescent="0.35">
      <c r="B594" s="97">
        <v>587</v>
      </c>
      <c r="C594" s="50"/>
      <c r="D594" s="48"/>
      <c r="E594" s="48"/>
      <c r="F594" s="50"/>
      <c r="G594" s="50"/>
      <c r="H594" s="50"/>
      <c r="I594" s="49"/>
      <c r="J594" s="101" t="str">
        <f>IF(F594&lt;&gt;"",IF(ISNA(VLOOKUP(F594,P_Paramétrage!$B$1586:$D$1588,2,FALSE)),"",VLOOKUP(F594,P_Paramétrage!$B$1586:$D$1588,2,FALSE)),"")</f>
        <v/>
      </c>
      <c r="K594" s="101">
        <f t="shared" si="9"/>
        <v>0</v>
      </c>
      <c r="L594" s="50"/>
      <c r="M594" s="50"/>
    </row>
    <row r="595" spans="2:13" ht="19.899999999999999" hidden="1" customHeight="1" x14ac:dyDescent="0.35">
      <c r="B595" s="97">
        <v>588</v>
      </c>
      <c r="C595" s="50"/>
      <c r="D595" s="48"/>
      <c r="E595" s="48"/>
      <c r="F595" s="50"/>
      <c r="G595" s="50"/>
      <c r="H595" s="50"/>
      <c r="I595" s="49"/>
      <c r="J595" s="101" t="str">
        <f>IF(F595&lt;&gt;"",IF(ISNA(VLOOKUP(F595,P_Paramétrage!$B$1586:$D$1588,2,FALSE)),"",VLOOKUP(F595,P_Paramétrage!$B$1586:$D$1588,2,FALSE)),"")</f>
        <v/>
      </c>
      <c r="K595" s="101">
        <f t="shared" si="9"/>
        <v>0</v>
      </c>
      <c r="L595" s="50"/>
      <c r="M595" s="50"/>
    </row>
    <row r="596" spans="2:13" ht="19.899999999999999" hidden="1" customHeight="1" x14ac:dyDescent="0.35">
      <c r="B596" s="97">
        <v>589</v>
      </c>
      <c r="C596" s="50"/>
      <c r="D596" s="48"/>
      <c r="E596" s="48"/>
      <c r="F596" s="50"/>
      <c r="G596" s="50"/>
      <c r="H596" s="50"/>
      <c r="I596" s="49"/>
      <c r="J596" s="101" t="str">
        <f>IF(F596&lt;&gt;"",IF(ISNA(VLOOKUP(F596,P_Paramétrage!$B$1586:$D$1588,2,FALSE)),"",VLOOKUP(F596,P_Paramétrage!$B$1586:$D$1588,2,FALSE)),"")</f>
        <v/>
      </c>
      <c r="K596" s="101">
        <f t="shared" si="9"/>
        <v>0</v>
      </c>
      <c r="L596" s="50"/>
      <c r="M596" s="50"/>
    </row>
    <row r="597" spans="2:13" ht="19.899999999999999" hidden="1" customHeight="1" x14ac:dyDescent="0.35">
      <c r="B597" s="97">
        <v>590</v>
      </c>
      <c r="C597" s="50"/>
      <c r="D597" s="48"/>
      <c r="E597" s="48"/>
      <c r="F597" s="50"/>
      <c r="G597" s="50"/>
      <c r="H597" s="50"/>
      <c r="I597" s="49"/>
      <c r="J597" s="101" t="str">
        <f>IF(F597&lt;&gt;"",IF(ISNA(VLOOKUP(F597,P_Paramétrage!$B$1586:$D$1588,2,FALSE)),"",VLOOKUP(F597,P_Paramétrage!$B$1586:$D$1588,2,FALSE)),"")</f>
        <v/>
      </c>
      <c r="K597" s="101">
        <f t="shared" si="9"/>
        <v>0</v>
      </c>
      <c r="L597" s="50"/>
      <c r="M597" s="50"/>
    </row>
    <row r="598" spans="2:13" ht="19.899999999999999" hidden="1" customHeight="1" x14ac:dyDescent="0.35">
      <c r="B598" s="97">
        <v>591</v>
      </c>
      <c r="C598" s="50"/>
      <c r="D598" s="48"/>
      <c r="E598" s="48"/>
      <c r="F598" s="50"/>
      <c r="G598" s="50"/>
      <c r="H598" s="50"/>
      <c r="I598" s="49"/>
      <c r="J598" s="101" t="str">
        <f>IF(F598&lt;&gt;"",IF(ISNA(VLOOKUP(F598,P_Paramétrage!$B$1586:$D$1588,2,FALSE)),"",VLOOKUP(F598,P_Paramétrage!$B$1586:$D$1588,2,FALSE)),"")</f>
        <v/>
      </c>
      <c r="K598" s="101">
        <f t="shared" si="9"/>
        <v>0</v>
      </c>
      <c r="L598" s="50"/>
      <c r="M598" s="50"/>
    </row>
    <row r="599" spans="2:13" ht="19.899999999999999" hidden="1" customHeight="1" x14ac:dyDescent="0.35">
      <c r="B599" s="97">
        <v>592</v>
      </c>
      <c r="C599" s="50"/>
      <c r="D599" s="48"/>
      <c r="E599" s="48"/>
      <c r="F599" s="50"/>
      <c r="G599" s="50"/>
      <c r="H599" s="50"/>
      <c r="I599" s="49"/>
      <c r="J599" s="101" t="str">
        <f>IF(F599&lt;&gt;"",IF(ISNA(VLOOKUP(F599,P_Paramétrage!$B$1586:$D$1588,2,FALSE)),"",VLOOKUP(F599,P_Paramétrage!$B$1586:$D$1588,2,FALSE)),"")</f>
        <v/>
      </c>
      <c r="K599" s="101">
        <f t="shared" si="9"/>
        <v>0</v>
      </c>
      <c r="L599" s="50"/>
      <c r="M599" s="50"/>
    </row>
    <row r="600" spans="2:13" ht="19.899999999999999" hidden="1" customHeight="1" x14ac:dyDescent="0.35">
      <c r="B600" s="97">
        <v>593</v>
      </c>
      <c r="C600" s="50"/>
      <c r="D600" s="48"/>
      <c r="E600" s="48"/>
      <c r="F600" s="50"/>
      <c r="G600" s="50"/>
      <c r="H600" s="50"/>
      <c r="I600" s="49"/>
      <c r="J600" s="101" t="str">
        <f>IF(F600&lt;&gt;"",IF(ISNA(VLOOKUP(F600,P_Paramétrage!$B$1586:$D$1588,2,FALSE)),"",VLOOKUP(F600,P_Paramétrage!$B$1586:$D$1588,2,FALSE)),"")</f>
        <v/>
      </c>
      <c r="K600" s="101">
        <f t="shared" si="9"/>
        <v>0</v>
      </c>
      <c r="L600" s="50"/>
      <c r="M600" s="50"/>
    </row>
    <row r="601" spans="2:13" ht="19.899999999999999" hidden="1" customHeight="1" x14ac:dyDescent="0.35">
      <c r="B601" s="97">
        <v>594</v>
      </c>
      <c r="C601" s="50"/>
      <c r="D601" s="48"/>
      <c r="E601" s="48"/>
      <c r="F601" s="50"/>
      <c r="G601" s="50"/>
      <c r="H601" s="50"/>
      <c r="I601" s="49"/>
      <c r="J601" s="101" t="str">
        <f>IF(F601&lt;&gt;"",IF(ISNA(VLOOKUP(F601,P_Paramétrage!$B$1586:$D$1588,2,FALSE)),"",VLOOKUP(F601,P_Paramétrage!$B$1586:$D$1588,2,FALSE)),"")</f>
        <v/>
      </c>
      <c r="K601" s="101">
        <f t="shared" si="9"/>
        <v>0</v>
      </c>
      <c r="L601" s="50"/>
      <c r="M601" s="50"/>
    </row>
    <row r="602" spans="2:13" ht="19.899999999999999" hidden="1" customHeight="1" x14ac:dyDescent="0.35">
      <c r="B602" s="97">
        <v>595</v>
      </c>
      <c r="C602" s="50"/>
      <c r="D602" s="48"/>
      <c r="E602" s="48"/>
      <c r="F602" s="50"/>
      <c r="G602" s="50"/>
      <c r="H602" s="50"/>
      <c r="I602" s="49"/>
      <c r="J602" s="101" t="str">
        <f>IF(F602&lt;&gt;"",IF(ISNA(VLOOKUP(F602,P_Paramétrage!$B$1586:$D$1588,2,FALSE)),"",VLOOKUP(F602,P_Paramétrage!$B$1586:$D$1588,2,FALSE)),"")</f>
        <v/>
      </c>
      <c r="K602" s="101">
        <f t="shared" si="9"/>
        <v>0</v>
      </c>
      <c r="L602" s="50"/>
      <c r="M602" s="50"/>
    </row>
    <row r="603" spans="2:13" ht="19.899999999999999" hidden="1" customHeight="1" x14ac:dyDescent="0.35">
      <c r="B603" s="97">
        <v>596</v>
      </c>
      <c r="C603" s="50"/>
      <c r="D603" s="48"/>
      <c r="E603" s="48"/>
      <c r="F603" s="50"/>
      <c r="G603" s="50"/>
      <c r="H603" s="50"/>
      <c r="I603" s="49"/>
      <c r="J603" s="101" t="str">
        <f>IF(F603&lt;&gt;"",IF(ISNA(VLOOKUP(F603,P_Paramétrage!$B$1586:$D$1588,2,FALSE)),"",VLOOKUP(F603,P_Paramétrage!$B$1586:$D$1588,2,FALSE)),"")</f>
        <v/>
      </c>
      <c r="K603" s="101">
        <f t="shared" si="9"/>
        <v>0</v>
      </c>
      <c r="L603" s="50"/>
      <c r="M603" s="50"/>
    </row>
    <row r="604" spans="2:13" ht="19.899999999999999" hidden="1" customHeight="1" x14ac:dyDescent="0.35">
      <c r="B604" s="97">
        <v>597</v>
      </c>
      <c r="C604" s="50"/>
      <c r="D604" s="48"/>
      <c r="E604" s="48"/>
      <c r="F604" s="50"/>
      <c r="G604" s="50"/>
      <c r="H604" s="50"/>
      <c r="I604" s="49"/>
      <c r="J604" s="101" t="str">
        <f>IF(F604&lt;&gt;"",IF(ISNA(VLOOKUP(F604,P_Paramétrage!$B$1586:$D$1588,2,FALSE)),"",VLOOKUP(F604,P_Paramétrage!$B$1586:$D$1588,2,FALSE)),"")</f>
        <v/>
      </c>
      <c r="K604" s="101">
        <f t="shared" si="9"/>
        <v>0</v>
      </c>
      <c r="L604" s="50"/>
      <c r="M604" s="50"/>
    </row>
    <row r="605" spans="2:13" ht="19.899999999999999" hidden="1" customHeight="1" x14ac:dyDescent="0.35">
      <c r="B605" s="97">
        <v>598</v>
      </c>
      <c r="C605" s="50"/>
      <c r="D605" s="48"/>
      <c r="E605" s="48"/>
      <c r="F605" s="50"/>
      <c r="G605" s="50"/>
      <c r="H605" s="50"/>
      <c r="I605" s="49"/>
      <c r="J605" s="101" t="str">
        <f>IF(F605&lt;&gt;"",IF(ISNA(VLOOKUP(F605,P_Paramétrage!$B$1586:$D$1588,2,FALSE)),"",VLOOKUP(F605,P_Paramétrage!$B$1586:$D$1588,2,FALSE)),"")</f>
        <v/>
      </c>
      <c r="K605" s="101">
        <f t="shared" si="9"/>
        <v>0</v>
      </c>
      <c r="L605" s="50"/>
      <c r="M605" s="50"/>
    </row>
    <row r="606" spans="2:13" ht="19.899999999999999" hidden="1" customHeight="1" x14ac:dyDescent="0.35">
      <c r="B606" s="97">
        <v>599</v>
      </c>
      <c r="C606" s="50"/>
      <c r="D606" s="48"/>
      <c r="E606" s="48"/>
      <c r="F606" s="50"/>
      <c r="G606" s="50"/>
      <c r="H606" s="50"/>
      <c r="I606" s="49"/>
      <c r="J606" s="101" t="str">
        <f>IF(F606&lt;&gt;"",IF(ISNA(VLOOKUP(F606,P_Paramétrage!$B$1586:$D$1588,2,FALSE)),"",VLOOKUP(F606,P_Paramétrage!$B$1586:$D$1588,2,FALSE)),"")</f>
        <v/>
      </c>
      <c r="K606" s="101">
        <f t="shared" si="9"/>
        <v>0</v>
      </c>
      <c r="L606" s="50"/>
      <c r="M606" s="50"/>
    </row>
    <row r="607" spans="2:13" ht="19.899999999999999" hidden="1" customHeight="1" x14ac:dyDescent="0.35">
      <c r="B607" s="97">
        <v>600</v>
      </c>
      <c r="C607" s="50"/>
      <c r="D607" s="48"/>
      <c r="E607" s="48"/>
      <c r="F607" s="50"/>
      <c r="G607" s="50"/>
      <c r="H607" s="50"/>
      <c r="I607" s="49"/>
      <c r="J607" s="101" t="str">
        <f>IF(F607&lt;&gt;"",IF(ISNA(VLOOKUP(F607,P_Paramétrage!$B$1586:$D$1588,2,FALSE)),"",VLOOKUP(F607,P_Paramétrage!$B$1586:$D$1588,2,FALSE)),"")</f>
        <v/>
      </c>
      <c r="K607" s="101">
        <f t="shared" si="9"/>
        <v>0</v>
      </c>
      <c r="L607" s="50"/>
      <c r="M607" s="50"/>
    </row>
    <row r="608" spans="2:13" ht="19.899999999999999" customHeight="1" x14ac:dyDescent="0.35">
      <c r="B608" s="103" t="s">
        <v>230</v>
      </c>
      <c r="C608" s="139"/>
      <c r="D608" s="140"/>
      <c r="E608" s="140"/>
      <c r="F608" s="140"/>
      <c r="G608" s="140"/>
      <c r="H608" s="140"/>
      <c r="I608" s="140"/>
      <c r="J608" s="140"/>
      <c r="K608" s="145">
        <f>SUM(K8:K607)</f>
        <v>0</v>
      </c>
      <c r="L608" s="140"/>
      <c r="M608" s="141"/>
    </row>
  </sheetData>
  <sheetProtection algorithmName="SHA-512" hashValue="EpIdxIgzHicvuNap/mXalTZrfXwngFd0ur19cEkSAQy+M1cbL2lzRyXhpXjqAkWW4PhTmCa3KKOK2fi2G0qxgw==" saltValue="GyQya8qi2qil+/t6EYvyzQ==" spinCount="100000" sheet="1" formatColumns="0" selectLockedCells="1"/>
  <mergeCells count="3">
    <mergeCell ref="B1:M1"/>
    <mergeCell ref="B3:M3"/>
    <mergeCell ref="B5:B6"/>
  </mergeCells>
  <phoneticPr fontId="7" type="noConversion"/>
  <conditionalFormatting sqref="B7:M7">
    <cfRule type="expression" dxfId="343" priority="3">
      <formula>P_Z_3_B_EXEMPLE_UTILISATION&lt;&gt;P_Z_G_R_G_BOOLEEN_OUI</formula>
    </cfRule>
  </conditionalFormatting>
  <dataValidations count="3">
    <dataValidation type="list" allowBlank="1" showInputMessage="1" showErrorMessage="1" sqref="F8:F607" xr:uid="{0C461050-CEFF-4CBA-9509-7DD417EB2BBB}">
      <formula1>INDIRECT("P_Z_3_R_LIBELLES_CODES_MODALITE_HORAIRE"&amp;"_"&amp;COUNTA(P_Z_3_R_LIBELLES_CODES_MODALITE_HORAIRE))</formula1>
    </dataValidation>
    <dataValidation type="list" allowBlank="1" showInputMessage="1" showErrorMessage="1" sqref="G8:G607" xr:uid="{2DF278DF-FD34-4966-A03B-69F129114406}">
      <formula1>IF(P_Z_3_B_UTILISATION_FILTRE_POSTES=P_Z_G_R_G_BOOLEEN_OUI,INDIRECT("P_Z_3_R_LIBELLES_POSTES"&amp;"_"&amp;COUNTA(P_Z_3_R_LIBELLES_POSTES)),INDIRECT("P_Z_0_R_LIBELLES_POSTES"&amp;"_"&amp;COUNTA(P_Z_0_R_LIBELLES_POSTES)))</formula1>
    </dataValidation>
    <dataValidation type="list" allowBlank="1" showInputMessage="1" showErrorMessage="1" sqref="H8:H607" xr:uid="{C7C14C67-79D2-4BF2-8215-DF6D56BE5111}">
      <formula1>IF(P_Z_3_B_UTILISATION_FILTRE_SOUS_OPERATIONS=P_Z_G_R_G_BOOLEEN_OUI,INDIRECT("P_Z_3_R_LIBELLES_SOUS_OPERATIONS"&amp;"_"&amp;COUNTA(P_Z_3_R_LIBELLES_SOUS_OPERATIONS)),INDIRECT("P_Z_0_R_LIBELLES_SOUS_OPERATIONS"&amp;"_"&amp;COUNTA(P_Z_0_R_LIBELLES_SOUS_OPERATIONS)))</formula1>
    </dataValidation>
  </dataValidations>
  <pageMargins left="0.70866141732283472" right="0.70866141732283472" top="0.74803149606299213" bottom="0.74803149606299213" header="0.31496062992125984" footer="0.31496062992125984"/>
  <pageSetup paperSize="9" scale="2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6FFC5-4E47-45C8-8EDD-0BCFF45F4A85}">
  <sheetPr>
    <pageSetUpPr fitToPage="1"/>
  </sheetPr>
  <dimension ref="B1:Q608"/>
  <sheetViews>
    <sheetView showGridLines="0" view="pageBreakPreview" zoomScale="85" zoomScaleNormal="100" zoomScaleSheetLayoutView="85" workbookViewId="0">
      <selection activeCell="D34" sqref="D34"/>
    </sheetView>
  </sheetViews>
  <sheetFormatPr baseColWidth="10" defaultColWidth="11.54296875" defaultRowHeight="14.5" x14ac:dyDescent="0.35"/>
  <cols>
    <col min="1" max="1" width="4.7265625" style="204" customWidth="1"/>
    <col min="2" max="2" width="8.7265625" style="204" customWidth="1"/>
    <col min="3" max="7" width="30.7265625" style="204" customWidth="1"/>
    <col min="8" max="8" width="30.7265625" style="204" hidden="1" customWidth="1"/>
    <col min="9" max="10" width="30.7265625" style="204" customWidth="1"/>
    <col min="11" max="11" width="30.7265625" style="204" hidden="1" customWidth="1"/>
    <col min="12" max="22" width="30.7265625" style="204" customWidth="1"/>
    <col min="23" max="16384" width="11.54296875" style="204"/>
  </cols>
  <sheetData>
    <row r="1" spans="2:17" ht="34.9" customHeight="1" x14ac:dyDescent="0.35">
      <c r="B1" s="343" t="str">
        <f>"INSTRUCTION : "&amp;IF(P_Z_3_B_INTITULE_DEPENSES_REMU_CU_STANDARD=P_Z_G_R_G_BOOLEEN_NON,P_Z_3_N_INTITULE_DEPENSES_REMU_CU_SPECIFIQUE,P_Z_3_N_INTITULE_DEPENSES_REMU_CU_DEFAUT)</f>
        <v>INSTRUCTION : Dépenses prévisionnelles de rémunération sur cout unitaire</v>
      </c>
      <c r="C1" s="343"/>
      <c r="D1" s="343"/>
      <c r="E1" s="343"/>
      <c r="F1" s="343"/>
      <c r="G1" s="343"/>
      <c r="H1" s="343"/>
      <c r="I1" s="343"/>
      <c r="J1" s="343"/>
      <c r="K1" s="343"/>
      <c r="L1" s="343"/>
      <c r="M1" s="343"/>
      <c r="N1" s="343"/>
      <c r="O1" s="343"/>
      <c r="P1" s="343"/>
      <c r="Q1" s="343"/>
    </row>
    <row r="2" spans="2:17" ht="7.5" customHeight="1" x14ac:dyDescent="0.35"/>
    <row r="3" spans="2:17" ht="45" customHeight="1" x14ac:dyDescent="0.35">
      <c r="B3" s="342" t="str">
        <f>IF(P_Z_3_N_CONSIGNE_DEPENSES_REMU_CU_I&lt;&gt;"",P_Z_3_N_CONSIGNE_DEPENSES_REMU_CU_I,"")</f>
        <v>A partir de la description des actions, le service instructeur analyse l'éligibilité des heures prévisionnelles (lien avec l'opération financée). 
Il analyse aussi la raisonnabilité du temps passé : il s'agit de s’assurer que le nombre d’heures présentées est suffisamment justifié et étayé dans la description du projet et en cohérence avec le projet présenté.</v>
      </c>
      <c r="C3" s="342"/>
      <c r="D3" s="342"/>
      <c r="E3" s="342"/>
      <c r="F3" s="342"/>
      <c r="G3" s="342"/>
      <c r="H3" s="342"/>
      <c r="I3" s="342"/>
      <c r="J3" s="342"/>
      <c r="K3" s="342"/>
      <c r="L3" s="342"/>
      <c r="M3" s="342"/>
      <c r="N3" s="342"/>
      <c r="O3" s="342"/>
      <c r="P3" s="342"/>
      <c r="Q3" s="342"/>
    </row>
    <row r="4" spans="2:17" ht="7.5" customHeight="1" x14ac:dyDescent="0.35">
      <c r="L4" s="233"/>
    </row>
    <row r="5" spans="2:17" ht="28.9" customHeight="1" x14ac:dyDescent="0.35">
      <c r="B5" s="334" t="s">
        <v>0</v>
      </c>
      <c r="C5" s="142" t="str">
        <f>IF(P_Z_3_B_COLONNE_DESCRIPTION=P_Z_G_R_G_BOOLEEN_NON,P_Z_3_N_COLONNE_DESCRIPTION_SPECIFIQUE,P_Z_3_N_COLONNE_DESCRIPTION_STANDARD)</f>
        <v>Description de la dépense prévue</v>
      </c>
      <c r="D5" s="142" t="str">
        <f>IF(P_Z_3_B_COLONNE_NOM_INTERVENANT=P_Z_G_R_G_BOOLEEN_NON,P_Z_3_N_COLONNE_NOM_INTERVENANT_SPECIFIQUE,P_Z_3_N_COLONNE_NOM_INTERVENANT_STANDARD)</f>
        <v>Nom intervenant</v>
      </c>
      <c r="E5" s="142" t="str">
        <f>IF(P_Z_3_B_COLONNE_QUALITE_INTERVENANT=P_Z_G_R_G_BOOLEEN_NON,P_Z_3_N_COLONNE_QUALITE_INTERVENANT_SPECIFIQUE,P_Z_3_N_COLONNE_QUALITE_INTERVENANT_STANDARD)</f>
        <v>Qualité intervenant</v>
      </c>
      <c r="F5" s="142" t="str">
        <f>IF(P_Z_3_B_COLONNE_MODALITE_HORAIRE=P_Z_G_R_G_BOOLEEN_NON,P_Z_3_N_COLONNE_MODALITE_HORAIRE_SPECIFIQUE,P_Z_3_N_COLONNE_MODALITE_HORAIRE_STANDARD)</f>
        <v>Modalité horaire</v>
      </c>
      <c r="G5" s="142" t="str">
        <f>IF(P_Z_3_B_COLONNE_POSTE=P_Z_G_R_G_BOOLEEN_NON,P_Z_3_N_COLONNE_POSTE_SPECIFIQUE,P_Z_3_N_COLONNE_POSTE_STANDARD)</f>
        <v>Poste</v>
      </c>
      <c r="H5" s="142" t="str">
        <f>IF(P_Z_3_B_COLONNE_SOUS_OPERATION=P_Z_G_R_G_BOOLEEN_NON,P_Z_3_N_COLONNE_SOUS_OPERATION_SPECIFIQUE,P_Z_3_N_COLONNE_SOUS_OPERATION_STANDARD)</f>
        <v>Sous-opération</v>
      </c>
      <c r="I5" s="142" t="str" cm="1">
        <f t="array" ref="I5">IF(P_Z_3_B_COLONNE_COUT_HORAIRE=P_Z_G_R_G_BOOLEEN_NON,P_Z_3_N_COLONNE_COUT_HORAIRE_SPECIFIQUEE,P_Z_3_N_COLONNE_COUT_HORAIRE_STANDARD)</f>
        <v>Coût horaire</v>
      </c>
      <c r="J5" s="142" t="str">
        <f>IF(P_Z_3_B_COLONNE_MT_PRESENTE=P_Z_G_R_G_BOOLEEN_NON,P_Z_3_N_COLONNE_MT_PRESENTE_SPECIFIQUE,P_Z_3_N_COLONNE_MT_PRESENTE_STANDARD)</f>
        <v>Montant présenté</v>
      </c>
      <c r="K5" s="142" t="str">
        <f>IF(P_Z_3_B_COLONNE_MT_MAX_LIBELLE_STANDARD=P_Z_G_R_G_BOOLEEN_NON,P_Z_3_N_COLONNE_MT_MAX_LIBELLE_SPECIFIQUE,P_Z_3_N_COLONNE_MT_MAX_LIBELLE_DEFAUT)</f>
        <v>Montant maximal</v>
      </c>
      <c r="L5" s="142" t="str">
        <f>IF(P_Z_3_B_COLONNE_QT_ELIGIBLE_LIBELLE_STANDARD=P_Z_G_R_G_BOOLEEN_NON,P_Z_3_N_COLONNE_QT_ELIGIBLE_LIBELLE_SPECIFIQUE,P_Z_3_N_COLONNE_QT_ELIGIBLE_LIBELLE_DEFAUT)</f>
        <v>Nb heures éligibles</v>
      </c>
      <c r="M5" s="142" t="str">
        <f>IF(P_Z_3_B_COLONNE_MT_ELIGIBLE_LIBELLE_STANDARD=P_Z_G_R_G_BOOLEEN_NON,P_Z_3_N_COLONNE_MT_ELIGIBLE_LIBELLE_SPECIFIQUE,P_Z_3_N_COLONNE_MT_ELIGIBLE_LIBELLE_DEFAUT)</f>
        <v>Montant éligible</v>
      </c>
      <c r="N5" s="142" t="str">
        <f>IF(P_Z_3_B_COLONNE_MOTIFS_INELIGIBILITE_LIBELLE_STANDARD=P_Z_G_R_G_BOOLEEN_NON,P_Z_3_N_COLONNE_MOTIFS_INELIGIBILITE_LIBELLE_SPECIFIQUE,P_Z_3_N_COLONNE_MOTIFS_INELIGIBILITE_LIBELLE_DEFAUT)</f>
        <v>Motif d'inéligibilité</v>
      </c>
      <c r="O5" s="142" t="str">
        <f>IF(P_Z_3_B_COLONNE_QT_RAISONNABLE_LIBELLE_STANDARD=P_Z_G_R_G_BOOLEEN_NON,P_Z_3_N_COLONNE_QT_RAISONNABLE_LIBELLE_SPECIFIQUE,P_Z_3_N_COLONNE_QT_RAISONNABLE_LIBELLE_DEFAUT)</f>
        <v>Nb heures raisonnables</v>
      </c>
      <c r="P5" s="142" t="str">
        <f>IF(P_Z_3_B_COLONNE_MT_RAISONNABLE_LIBELLE_STANDARD=P_Z_G_R_G_BOOLEEN_NON,P_Z_3_N_COLONNE_MT_RAISONNABLE_LIBELLE_SPECIFIQUE,P_Z_3_N_COLONNE_MT_RAISONNABLE_LIBELLE_DEFAUT)</f>
        <v>Montant raisonnable</v>
      </c>
      <c r="Q5" s="142" t="str">
        <f>IF(P_Z_3_B_COLONNE_COMMENTAIRE_SI_LIBELLE_STANDARD=P_Z_G_R_G_BOOLEEN_NON,P_Z_3_N_COLONNE_COMMENTAIRE_SI_LIBELLE_SPECIFIQUE,P_Z_3_N_COLONNE_COMMENTAIRE_SI_LIBELLE_DEFAUT)</f>
        <v>Commentaire(s) du SI</v>
      </c>
    </row>
    <row r="6" spans="2:17" ht="86.5" customHeight="1" x14ac:dyDescent="0.35">
      <c r="B6" s="335"/>
      <c r="C6" s="143" t="str">
        <f>IF(P_Z_3_B_COLONNE_DESCRIPTION_INDICATION=P_Z_G_R_G_BOOLEEN_NON,P_Z_3_N_COLONNE_DESCRIPTION_INDICATION_SPECIFIQUE,P_Z_3_N_COLONNE_DESCRIPTION_INDICATION_STANDARD)</f>
        <v>(nature de la dépense envisagée)</v>
      </c>
      <c r="D6" s="143" t="str">
        <f>IF(P_Z_3_B_COLONNE_NOM_INTERVENANT_INDICATION=P_Z_G_R_G_BOOLEEN_NON,P_Z_3_N_COLONNE_NOM_INTERVENANT_INDICATION_SPECIFIQUE,P_Z_3_N_COLONNE_NOM_INTERVENANT_INDICATION_STANDARD)</f>
        <v>(Nom de l'intervenant)</v>
      </c>
      <c r="E6" s="143" t="str">
        <f>IF(P_Z_3_B_COLONNE_QUALITE_INTERVENANT_INDICATION=P_Z_G_R_G_BOOLEEN_NON,P_Z_3_N_COLONNE_QUALITE_INTERVENANT_INDICATION_SPECIFIQUE,P_Z_3_N_COLONNE_QUALITE_INTERVENANT_INDICATION_STANDARD)</f>
        <v>(fonction de l'intervenant)</v>
      </c>
      <c r="F6" s="143" t="str">
        <f>IF(P_Z_3_B_COLONNE_MODALITE_HORAIRE_INDICATION=P_Z_G_R_G_BOOLEEN_NON,P_Z_3_N_COLONNE_MODALITE_HORAIRE_INDICATION_SPECIFIQUE,P_Z_3_N_COLONNE_MODALITE_HORAIRE_INDICATION_STANDARD)</f>
        <v>(à choisir dans le menu déroulant)</v>
      </c>
      <c r="G6" s="143" t="str">
        <f>IF(P_Z_3_B_COLONNE_POSTE_INDICATION=P_Z_G_R_G_BOOLEEN_NON,P_Z_3_N_COLONNE_POSTE_INDICATION_SPECIFIQUE,P_Z_3_N_COLONNE_POSTE_INDICATION_STANDARD)</f>
        <v>(à choisir dans le menu déroulant)</v>
      </c>
      <c r="H6" s="143" t="str">
        <f>IF(P_Z_3_B_COLONNE_SOUS_OPERATION_INDICATION=P_Z_G_R_G_BOOLEEN_NON,P_Z_3_N_COLONNE_SOUS_OPERATION_INDICATION_SPECIFIQUE,P_Z_3_N_COLONNE_SOUS_OPERATION_INDICATION_STANDARD)</f>
        <v>(à choisir dans le menu déroulant)</v>
      </c>
      <c r="I6" s="143" t="str">
        <f>IF(P_Z_3_B_COLONNE_COUT_HORAIRE_INDICATION=P_Z_G_R_G_BOOLEEN_NON,P_Z_3_N_COLONNE_COUT_HORAIRE_INDICATION_SPECIFIQUE,P_Z_3_N_COLONNE_COUT_HORAIRE_INDICATION_STANDARD)</f>
        <v>(à choisir dans le menu déroulant)</v>
      </c>
      <c r="J6" s="143" t="str">
        <f>IF(P_Z_3_B_COLONNE_MT_PRESENTE_INDICATION=P_Z_G_R_G_BOOLEEN_NON,P_Z_3_N_COLONNE_MT_PRESENTE_INDICATION_SPECIFIQUE,P_Z_3_N_COLONNE_MT_PRESENTE_INDICATION_STANDARD)</f>
        <v>(2 décimales possibles)</v>
      </c>
      <c r="K6" s="143"/>
      <c r="L6" s="143" t="str">
        <f>IF(P_Z_3_B_COLONNE_QUANTITE_INDICATION=P_Z_G_R_G_BOOLEEN_NON,P_Z_3_N_COLONNE_QUANTITE_INDICATION_SPECIFIQUE,P_Z_3_N_COLONNE_QUANTITE_INDICATION_STANDARD)</f>
        <v>(Se référer à la note ci-dessus)</v>
      </c>
      <c r="M6" s="143"/>
      <c r="N6" s="143"/>
      <c r="O6" s="143"/>
      <c r="P6" s="143"/>
      <c r="Q6" s="143"/>
    </row>
    <row r="7" spans="2:17" ht="19.899999999999999" customHeight="1" x14ac:dyDescent="0.35">
      <c r="B7" s="150" t="s">
        <v>195</v>
      </c>
      <c r="C7" s="150" t="str">
        <f>IF(P_Z_3_B_EXEMPLE_UTILISATION&lt;&gt;P_Z_G_R_G_BOOLEEN_OUI,"",P_Z_3_N_EXEMPLE_DESCRIPTION)</f>
        <v>Coordination</v>
      </c>
      <c r="D7" s="150" t="str">
        <f>IF(P_Z_3_B_EXEMPLE_UTILISATION&lt;&gt;P_Z_G_R_G_BOOLEEN_OUI,"",P_Z_3_N_EXEMPLE_NOM_INTERVENANT)</f>
        <v>Madame XXXXX</v>
      </c>
      <c r="E7" s="150" t="str">
        <f>IF(P_Z_3_B_EXEMPLE_UTILISATION&lt;&gt;P_Z_G_R_G_BOOLEEN_OUI,"",P_Z_3_N_EXEMPLE_QUALITE_INTERVENANT)</f>
        <v>Chargée de mission</v>
      </c>
      <c r="F7" s="150" t="str">
        <f>IF(P_Z_3_B_EXEMPLE_UTILISATION&lt;&gt;P_Z_G_R_G_BOOLEEN_OUI,"",P_Z_3_N_EXEMPLE_MODALITE_HORAIRE)</f>
        <v>Coût standard</v>
      </c>
      <c r="G7" s="150" t="str">
        <f>IF(P_Z_3_B_EXEMPLE_UTILISATION&lt;&gt;P_Z_G_R_G_BOOLEEN_OUI,"",P_Z_3_N_EXEMPLE_POSTE)</f>
        <v>Dépenses de personnel</v>
      </c>
      <c r="H7" s="150" t="str">
        <f>IF(P_Z_3_B_EXEMPLE_UTILISATION&lt;&gt;P_Z_G_R_G_BOOLEEN_OUI,"",P_Z_3_N_EXEMPLE_SOUS_OPERATION)</f>
        <v>Sous Op 2</v>
      </c>
      <c r="I7" s="252">
        <f>IF(P_Z_3_B_EXEMPLE_UTILISATION&lt;&gt;P_Z_G_R_G_BOOLEEN_OUI,"",P_Z_3_N_EXEMPLE_COUT_HORAIRE)</f>
        <v>26.7</v>
      </c>
      <c r="J7" s="252">
        <f>IF(P_Z_3_B_EXEMPLE_UTILISATION&lt;&gt;P_Z_G_R_G_BOOLEEN_OUI,"",P_Z_3_N_EXEMPLE_MT_PRESENTE_HT)</f>
        <v>21453.45</v>
      </c>
      <c r="K7" s="252"/>
      <c r="L7" s="150">
        <f>IF(P_Z_3_B_EXEMPLE_UTILISATION&lt;&gt;P_Z_G_R_G_BOOLEEN_OUI,"",P_Z_3_N_EXEMPLE_QUANTITE)</f>
        <v>803.5</v>
      </c>
      <c r="M7" s="252"/>
      <c r="N7" s="150"/>
      <c r="O7" s="150"/>
      <c r="P7" s="252"/>
      <c r="Q7" s="150"/>
    </row>
    <row r="8" spans="2:17" ht="19.899999999999999" customHeight="1" x14ac:dyDescent="0.35">
      <c r="B8" s="144">
        <v>1</v>
      </c>
      <c r="C8" s="111" t="str">
        <f>IF('Dépenses de rémunération CU'!C8&lt;&gt;"",'Dépenses de rémunération CU'!C8,"")</f>
        <v/>
      </c>
      <c r="D8" s="111" t="str">
        <f>IF('Dépenses de rémunération CU'!D8&lt;&gt;"",'Dépenses de rémunération CU'!D8,"")</f>
        <v/>
      </c>
      <c r="E8" s="111" t="str">
        <f>IF('Dépenses de rémunération CU'!E8&lt;&gt;"",'Dépenses de rémunération CU'!E8,"")</f>
        <v/>
      </c>
      <c r="F8" s="111" t="str">
        <f>IF('Dépenses de rémunération CU'!F8&lt;&gt;"",'Dépenses de rémunération CU'!F8,"")</f>
        <v/>
      </c>
      <c r="G8" s="80" t="str">
        <f>IF('Dépenses de rémunération CU'!G8&lt;&gt;"",'Dépenses de rémunération CU'!G8,"")</f>
        <v/>
      </c>
      <c r="H8" s="80" t="str">
        <f>IF('Dépenses de rémunération CU'!H8&lt;&gt;"",'Dépenses de rémunération CU'!H8,"")</f>
        <v/>
      </c>
      <c r="I8" s="246" t="str">
        <f>IF(F8&lt;&gt;"",IF(ISNA(VLOOKUP(F8,P_Paramétrage!$B$1586:$D$1588,2,FALSE)),0,VLOOKUP(F8,P_Paramétrage!$B$1586:$D$1588,2,FALSE)),"")</f>
        <v/>
      </c>
      <c r="J8" s="246">
        <f>'Dépenses de rémunération CU'!K8</f>
        <v>0</v>
      </c>
      <c r="K8" s="246"/>
      <c r="L8" s="210" t="str">
        <f>IF('Dépenses de rémunération CU'!I8&lt;&gt;"",'Dépenses de rémunération CU'!I8,"")</f>
        <v/>
      </c>
      <c r="M8" s="246">
        <f t="shared" ref="M8:M71" si="0">IF(K8&lt;&gt;"",MIN(ROUND(K8,2),IF(AND(I8&lt;&gt;0,L8&lt;&gt;""),ROUND(L8*I8,2),0)),IF(AND(I8&lt;&gt;0,L8&lt;&gt;""),ROUND(L8*I8,2),0))</f>
        <v>0</v>
      </c>
      <c r="N8" s="111"/>
      <c r="O8" s="210" t="str">
        <f t="shared" ref="O8:O71" si="1">L8</f>
        <v/>
      </c>
      <c r="P8" s="246">
        <f>IF(K8&lt;&gt;"",MIN(ROUND(K8,2),IF(AND(I8&lt;&gt;0,O8&lt;&gt;""),ROUND(O8*I8,2),0)),IF(AND(I8&lt;&gt;0,O8&lt;&gt;""),ROUND(O8*I8,2),0))</f>
        <v>0</v>
      </c>
      <c r="Q8" s="111"/>
    </row>
    <row r="9" spans="2:17" ht="19.899999999999999" customHeight="1" x14ac:dyDescent="0.35">
      <c r="B9" s="109">
        <v>2</v>
      </c>
      <c r="C9" s="111" t="str">
        <f>IF('Dépenses de rémunération CU'!C9&lt;&gt;"",'Dépenses de rémunération CU'!C9,"")</f>
        <v/>
      </c>
      <c r="D9" s="111" t="str">
        <f>IF('Dépenses de rémunération CU'!D9&lt;&gt;"",'Dépenses de rémunération CU'!D9,"")</f>
        <v/>
      </c>
      <c r="E9" s="111" t="str">
        <f>IF('Dépenses de rémunération CU'!E9&lt;&gt;"",'Dépenses de rémunération CU'!E9,"")</f>
        <v/>
      </c>
      <c r="F9" s="111" t="str">
        <f>IF('Dépenses de rémunération CU'!F9&lt;&gt;"",'Dépenses de rémunération CU'!F9,"")</f>
        <v/>
      </c>
      <c r="G9" s="80" t="str">
        <f>IF('Dépenses de rémunération CU'!G9&lt;&gt;"",'Dépenses de rémunération CU'!G9,"")</f>
        <v/>
      </c>
      <c r="H9" s="80" t="str">
        <f>IF('Dépenses de rémunération CU'!H9&lt;&gt;"",'Dépenses de rémunération CU'!H9,"")</f>
        <v/>
      </c>
      <c r="I9" s="246" t="str">
        <f>IF(F9&lt;&gt;"",IF(ISNA(VLOOKUP(F9,P_Paramétrage!$B$1586:$D$1588,2,FALSE)),0,VLOOKUP(F9,P_Paramétrage!$B$1586:$D$1588,2,FALSE)),"")</f>
        <v/>
      </c>
      <c r="J9" s="246">
        <f>'Dépenses de rémunération CU'!K9</f>
        <v>0</v>
      </c>
      <c r="K9" s="246"/>
      <c r="L9" s="210" t="str">
        <f>IF('Dépenses de rémunération CU'!I9&lt;&gt;"",'Dépenses de rémunération CU'!I9,"")</f>
        <v/>
      </c>
      <c r="M9" s="246">
        <f t="shared" si="0"/>
        <v>0</v>
      </c>
      <c r="N9" s="111"/>
      <c r="O9" s="210" t="str">
        <f t="shared" si="1"/>
        <v/>
      </c>
      <c r="P9" s="246">
        <f>IF(K9&lt;&gt;"",MIN(ROUND(K9,2),IF(AND(I9&lt;&gt;0,O9&lt;&gt;""),ROUND(O9*I9,2),0)),IF(AND(I9&lt;&gt;0,O9&lt;&gt;""),ROUND(O9*I9,2),0))</f>
        <v>0</v>
      </c>
      <c r="Q9" s="111"/>
    </row>
    <row r="10" spans="2:17" ht="19.899999999999999" customHeight="1" x14ac:dyDescent="0.35">
      <c r="B10" s="109">
        <v>3</v>
      </c>
      <c r="C10" s="111" t="str">
        <f>IF('Dépenses de rémunération CU'!C10&lt;&gt;"",'Dépenses de rémunération CU'!C10,"")</f>
        <v/>
      </c>
      <c r="D10" s="111" t="str">
        <f>IF('Dépenses de rémunération CU'!D10&lt;&gt;"",'Dépenses de rémunération CU'!D10,"")</f>
        <v/>
      </c>
      <c r="E10" s="111" t="str">
        <f>IF('Dépenses de rémunération CU'!E10&lt;&gt;"",'Dépenses de rémunération CU'!E10,"")</f>
        <v/>
      </c>
      <c r="F10" s="111" t="str">
        <f>IF('Dépenses de rémunération CU'!F10&lt;&gt;"",'Dépenses de rémunération CU'!F10,"")</f>
        <v/>
      </c>
      <c r="G10" s="80" t="str">
        <f>IF('Dépenses de rémunération CU'!G10&lt;&gt;"",'Dépenses de rémunération CU'!G10,"")</f>
        <v/>
      </c>
      <c r="H10" s="80" t="str">
        <f>IF('Dépenses de rémunération CU'!H10&lt;&gt;"",'Dépenses de rémunération CU'!H10,"")</f>
        <v/>
      </c>
      <c r="I10" s="246" t="str">
        <f>IF(F10&lt;&gt;"",IF(ISNA(VLOOKUP(F10,P_Paramétrage!$B$1586:$D$1588,2,FALSE)),0,VLOOKUP(F10,P_Paramétrage!$B$1586:$D$1588,2,FALSE)),"")</f>
        <v/>
      </c>
      <c r="J10" s="246">
        <f>'Dépenses de rémunération CU'!K10</f>
        <v>0</v>
      </c>
      <c r="K10" s="246"/>
      <c r="L10" s="210" t="str">
        <f>IF('Dépenses de rémunération CU'!I10&lt;&gt;"",'Dépenses de rémunération CU'!I10,"")</f>
        <v/>
      </c>
      <c r="M10" s="246">
        <f t="shared" si="0"/>
        <v>0</v>
      </c>
      <c r="N10" s="111"/>
      <c r="O10" s="210" t="str">
        <f t="shared" si="1"/>
        <v/>
      </c>
      <c r="P10" s="246">
        <f t="shared" ref="P10:P72" si="2">IF(K10&lt;&gt;"",MIN(ROUND(K10,2),IF(AND(I10&lt;&gt;0,O10&lt;&gt;""),ROUND(O10*I10,2),0)),IF(AND(I10&lt;&gt;0,O10&lt;&gt;""),ROUND(O10*I10,2),0))</f>
        <v>0</v>
      </c>
      <c r="Q10" s="111"/>
    </row>
    <row r="11" spans="2:17" ht="19.899999999999999" customHeight="1" x14ac:dyDescent="0.35">
      <c r="B11" s="109">
        <v>4</v>
      </c>
      <c r="C11" s="111" t="str">
        <f>IF('Dépenses de rémunération CU'!C11&lt;&gt;"",'Dépenses de rémunération CU'!C11,"")</f>
        <v/>
      </c>
      <c r="D11" s="111" t="str">
        <f>IF('Dépenses de rémunération CU'!D11&lt;&gt;"",'Dépenses de rémunération CU'!D11,"")</f>
        <v/>
      </c>
      <c r="E11" s="111" t="str">
        <f>IF('Dépenses de rémunération CU'!E11&lt;&gt;"",'Dépenses de rémunération CU'!E11,"")</f>
        <v/>
      </c>
      <c r="F11" s="111" t="str">
        <f>IF('Dépenses de rémunération CU'!F11&lt;&gt;"",'Dépenses de rémunération CU'!F11,"")</f>
        <v/>
      </c>
      <c r="G11" s="80" t="str">
        <f>IF('Dépenses de rémunération CU'!G11&lt;&gt;"",'Dépenses de rémunération CU'!G11,"")</f>
        <v/>
      </c>
      <c r="H11" s="80" t="str">
        <f>IF('Dépenses de rémunération CU'!H11&lt;&gt;"",'Dépenses de rémunération CU'!H11,"")</f>
        <v/>
      </c>
      <c r="I11" s="246" t="str">
        <f>IF(F11&lt;&gt;"",IF(ISNA(VLOOKUP(F11,P_Paramétrage!$B$1586:$D$1588,2,FALSE)),0,VLOOKUP(F11,P_Paramétrage!$B$1586:$D$1588,2,FALSE)),"")</f>
        <v/>
      </c>
      <c r="J11" s="246">
        <f>'Dépenses de rémunération CU'!K11</f>
        <v>0</v>
      </c>
      <c r="K11" s="246"/>
      <c r="L11" s="210" t="str">
        <f>IF('Dépenses de rémunération CU'!I11&lt;&gt;"",'Dépenses de rémunération CU'!I11,"")</f>
        <v/>
      </c>
      <c r="M11" s="246">
        <f t="shared" si="0"/>
        <v>0</v>
      </c>
      <c r="N11" s="111"/>
      <c r="O11" s="210" t="str">
        <f t="shared" si="1"/>
        <v/>
      </c>
      <c r="P11" s="246">
        <f t="shared" si="2"/>
        <v>0</v>
      </c>
      <c r="Q11" s="111"/>
    </row>
    <row r="12" spans="2:17" ht="19.899999999999999" customHeight="1" x14ac:dyDescent="0.35">
      <c r="B12" s="109">
        <v>5</v>
      </c>
      <c r="C12" s="111" t="str">
        <f>IF('Dépenses de rémunération CU'!C12&lt;&gt;"",'Dépenses de rémunération CU'!C12,"")</f>
        <v/>
      </c>
      <c r="D12" s="111" t="str">
        <f>IF('Dépenses de rémunération CU'!D12&lt;&gt;"",'Dépenses de rémunération CU'!D12,"")</f>
        <v/>
      </c>
      <c r="E12" s="111" t="str">
        <f>IF('Dépenses de rémunération CU'!E12&lt;&gt;"",'Dépenses de rémunération CU'!E12,"")</f>
        <v/>
      </c>
      <c r="F12" s="111" t="str">
        <f>IF('Dépenses de rémunération CU'!F12&lt;&gt;"",'Dépenses de rémunération CU'!F12,"")</f>
        <v/>
      </c>
      <c r="G12" s="80" t="str">
        <f>IF('Dépenses de rémunération CU'!G12&lt;&gt;"",'Dépenses de rémunération CU'!G12,"")</f>
        <v/>
      </c>
      <c r="H12" s="80" t="str">
        <f>IF('Dépenses de rémunération CU'!H12&lt;&gt;"",'Dépenses de rémunération CU'!H12,"")</f>
        <v/>
      </c>
      <c r="I12" s="246" t="str">
        <f>IF(F12&lt;&gt;"",IF(ISNA(VLOOKUP(F12,P_Paramétrage!$B$1586:$D$1588,2,FALSE)),0,VLOOKUP(F12,P_Paramétrage!$B$1586:$D$1588,2,FALSE)),"")</f>
        <v/>
      </c>
      <c r="J12" s="246">
        <f>'Dépenses de rémunération CU'!K12</f>
        <v>0</v>
      </c>
      <c r="K12" s="246"/>
      <c r="L12" s="210" t="str">
        <f>IF('Dépenses de rémunération CU'!I12&lt;&gt;"",'Dépenses de rémunération CU'!I12,"")</f>
        <v/>
      </c>
      <c r="M12" s="246">
        <f t="shared" si="0"/>
        <v>0</v>
      </c>
      <c r="N12" s="111"/>
      <c r="O12" s="210" t="str">
        <f t="shared" si="1"/>
        <v/>
      </c>
      <c r="P12" s="246">
        <f t="shared" si="2"/>
        <v>0</v>
      </c>
      <c r="Q12" s="111"/>
    </row>
    <row r="13" spans="2:17" ht="19.899999999999999" customHeight="1" x14ac:dyDescent="0.35">
      <c r="B13" s="109">
        <v>6</v>
      </c>
      <c r="C13" s="111" t="str">
        <f>IF('Dépenses de rémunération CU'!C13&lt;&gt;"",'Dépenses de rémunération CU'!C13,"")</f>
        <v/>
      </c>
      <c r="D13" s="111" t="str">
        <f>IF('Dépenses de rémunération CU'!D13&lt;&gt;"",'Dépenses de rémunération CU'!D13,"")</f>
        <v/>
      </c>
      <c r="E13" s="111" t="str">
        <f>IF('Dépenses de rémunération CU'!E13&lt;&gt;"",'Dépenses de rémunération CU'!E13,"")</f>
        <v/>
      </c>
      <c r="F13" s="111" t="str">
        <f>IF('Dépenses de rémunération CU'!F13&lt;&gt;"",'Dépenses de rémunération CU'!F13,"")</f>
        <v/>
      </c>
      <c r="G13" s="80" t="str">
        <f>IF('Dépenses de rémunération CU'!G13&lt;&gt;"",'Dépenses de rémunération CU'!G13,"")</f>
        <v/>
      </c>
      <c r="H13" s="80" t="str">
        <f>IF('Dépenses de rémunération CU'!H13&lt;&gt;"",'Dépenses de rémunération CU'!H13,"")</f>
        <v/>
      </c>
      <c r="I13" s="246" t="str">
        <f>IF(F13&lt;&gt;"",IF(ISNA(VLOOKUP(F13,P_Paramétrage!$B$1586:$D$1588,2,FALSE)),0,VLOOKUP(F13,P_Paramétrage!$B$1586:$D$1588,2,FALSE)),"")</f>
        <v/>
      </c>
      <c r="J13" s="246">
        <f>'Dépenses de rémunération CU'!K13</f>
        <v>0</v>
      </c>
      <c r="K13" s="246"/>
      <c r="L13" s="210" t="str">
        <f>IF('Dépenses de rémunération CU'!I13&lt;&gt;"",'Dépenses de rémunération CU'!I13,"")</f>
        <v/>
      </c>
      <c r="M13" s="246">
        <f t="shared" si="0"/>
        <v>0</v>
      </c>
      <c r="N13" s="111"/>
      <c r="O13" s="210" t="str">
        <f t="shared" si="1"/>
        <v/>
      </c>
      <c r="P13" s="246">
        <f t="shared" si="2"/>
        <v>0</v>
      </c>
      <c r="Q13" s="111"/>
    </row>
    <row r="14" spans="2:17" ht="19.899999999999999" customHeight="1" x14ac:dyDescent="0.35">
      <c r="B14" s="109">
        <v>7</v>
      </c>
      <c r="C14" s="111" t="str">
        <f>IF('Dépenses de rémunération CU'!C14&lt;&gt;"",'Dépenses de rémunération CU'!C14,"")</f>
        <v/>
      </c>
      <c r="D14" s="111" t="str">
        <f>IF('Dépenses de rémunération CU'!D14&lt;&gt;"",'Dépenses de rémunération CU'!D14,"")</f>
        <v/>
      </c>
      <c r="E14" s="111" t="str">
        <f>IF('Dépenses de rémunération CU'!E14&lt;&gt;"",'Dépenses de rémunération CU'!E14,"")</f>
        <v/>
      </c>
      <c r="F14" s="111" t="str">
        <f>IF('Dépenses de rémunération CU'!F14&lt;&gt;"",'Dépenses de rémunération CU'!F14,"")</f>
        <v/>
      </c>
      <c r="G14" s="80" t="str">
        <f>IF('Dépenses de rémunération CU'!G14&lt;&gt;"",'Dépenses de rémunération CU'!G14,"")</f>
        <v/>
      </c>
      <c r="H14" s="80" t="str">
        <f>IF('Dépenses de rémunération CU'!H14&lt;&gt;"",'Dépenses de rémunération CU'!H14,"")</f>
        <v/>
      </c>
      <c r="I14" s="246" t="str">
        <f>IF(F14&lt;&gt;"",IF(ISNA(VLOOKUP(F14,P_Paramétrage!$B$1586:$D$1588,2,FALSE)),0,VLOOKUP(F14,P_Paramétrage!$B$1586:$D$1588,2,FALSE)),"")</f>
        <v/>
      </c>
      <c r="J14" s="246">
        <f>'Dépenses de rémunération CU'!K14</f>
        <v>0</v>
      </c>
      <c r="K14" s="246"/>
      <c r="L14" s="210" t="str">
        <f>IF('Dépenses de rémunération CU'!I14&lt;&gt;"",'Dépenses de rémunération CU'!I14,"")</f>
        <v/>
      </c>
      <c r="M14" s="246">
        <f t="shared" si="0"/>
        <v>0</v>
      </c>
      <c r="N14" s="111"/>
      <c r="O14" s="210" t="str">
        <f t="shared" si="1"/>
        <v/>
      </c>
      <c r="P14" s="246">
        <f t="shared" si="2"/>
        <v>0</v>
      </c>
      <c r="Q14" s="111"/>
    </row>
    <row r="15" spans="2:17" ht="19.899999999999999" customHeight="1" x14ac:dyDescent="0.35">
      <c r="B15" s="109">
        <v>8</v>
      </c>
      <c r="C15" s="111" t="str">
        <f>IF('Dépenses de rémunération CU'!C15&lt;&gt;"",'Dépenses de rémunération CU'!C15,"")</f>
        <v/>
      </c>
      <c r="D15" s="111" t="str">
        <f>IF('Dépenses de rémunération CU'!D15&lt;&gt;"",'Dépenses de rémunération CU'!D15,"")</f>
        <v/>
      </c>
      <c r="E15" s="111" t="str">
        <f>IF('Dépenses de rémunération CU'!E15&lt;&gt;"",'Dépenses de rémunération CU'!E15,"")</f>
        <v/>
      </c>
      <c r="F15" s="111" t="str">
        <f>IF('Dépenses de rémunération CU'!F15&lt;&gt;"",'Dépenses de rémunération CU'!F15,"")</f>
        <v/>
      </c>
      <c r="G15" s="80" t="str">
        <f>IF('Dépenses de rémunération CU'!G15&lt;&gt;"",'Dépenses de rémunération CU'!G15,"")</f>
        <v/>
      </c>
      <c r="H15" s="80" t="str">
        <f>IF('Dépenses de rémunération CU'!H15&lt;&gt;"",'Dépenses de rémunération CU'!H15,"")</f>
        <v/>
      </c>
      <c r="I15" s="246" t="str">
        <f>IF(F15&lt;&gt;"",IF(ISNA(VLOOKUP(F15,P_Paramétrage!$B$1586:$D$1588,2,FALSE)),0,VLOOKUP(F15,P_Paramétrage!$B$1586:$D$1588,2,FALSE)),"")</f>
        <v/>
      </c>
      <c r="J15" s="246">
        <f>'Dépenses de rémunération CU'!K15</f>
        <v>0</v>
      </c>
      <c r="K15" s="246"/>
      <c r="L15" s="210" t="str">
        <f>IF('Dépenses de rémunération CU'!I15&lt;&gt;"",'Dépenses de rémunération CU'!I15,"")</f>
        <v/>
      </c>
      <c r="M15" s="246">
        <f t="shared" si="0"/>
        <v>0</v>
      </c>
      <c r="N15" s="111"/>
      <c r="O15" s="210" t="str">
        <f t="shared" si="1"/>
        <v/>
      </c>
      <c r="P15" s="246">
        <f t="shared" si="2"/>
        <v>0</v>
      </c>
      <c r="Q15" s="111"/>
    </row>
    <row r="16" spans="2:17" ht="19.899999999999999" customHeight="1" x14ac:dyDescent="0.35">
      <c r="B16" s="109">
        <v>9</v>
      </c>
      <c r="C16" s="111" t="str">
        <f>IF('Dépenses de rémunération CU'!C16&lt;&gt;"",'Dépenses de rémunération CU'!C16,"")</f>
        <v/>
      </c>
      <c r="D16" s="111" t="str">
        <f>IF('Dépenses de rémunération CU'!D16&lt;&gt;"",'Dépenses de rémunération CU'!D16,"")</f>
        <v/>
      </c>
      <c r="E16" s="111" t="str">
        <f>IF('Dépenses de rémunération CU'!E16&lt;&gt;"",'Dépenses de rémunération CU'!E16,"")</f>
        <v/>
      </c>
      <c r="F16" s="111" t="str">
        <f>IF('Dépenses de rémunération CU'!F16&lt;&gt;"",'Dépenses de rémunération CU'!F16,"")</f>
        <v/>
      </c>
      <c r="G16" s="80" t="str">
        <f>IF('Dépenses de rémunération CU'!G16&lt;&gt;"",'Dépenses de rémunération CU'!G16,"")</f>
        <v/>
      </c>
      <c r="H16" s="80" t="str">
        <f>IF('Dépenses de rémunération CU'!H16&lt;&gt;"",'Dépenses de rémunération CU'!H16,"")</f>
        <v/>
      </c>
      <c r="I16" s="246" t="str">
        <f>IF(F16&lt;&gt;"",IF(ISNA(VLOOKUP(F16,P_Paramétrage!$B$1586:$D$1588,2,FALSE)),0,VLOOKUP(F16,P_Paramétrage!$B$1586:$D$1588,2,FALSE)),"")</f>
        <v/>
      </c>
      <c r="J16" s="246">
        <f>'Dépenses de rémunération CU'!K16</f>
        <v>0</v>
      </c>
      <c r="K16" s="246"/>
      <c r="L16" s="210" t="str">
        <f>IF('Dépenses de rémunération CU'!I16&lt;&gt;"",'Dépenses de rémunération CU'!I16,"")</f>
        <v/>
      </c>
      <c r="M16" s="246">
        <f t="shared" si="0"/>
        <v>0</v>
      </c>
      <c r="N16" s="111"/>
      <c r="O16" s="210" t="str">
        <f t="shared" si="1"/>
        <v/>
      </c>
      <c r="P16" s="246">
        <f t="shared" si="2"/>
        <v>0</v>
      </c>
      <c r="Q16" s="111"/>
    </row>
    <row r="17" spans="2:17" ht="19.899999999999999" customHeight="1" x14ac:dyDescent="0.35">
      <c r="B17" s="109">
        <v>10</v>
      </c>
      <c r="C17" s="111" t="str">
        <f>IF('Dépenses de rémunération CU'!C17&lt;&gt;"",'Dépenses de rémunération CU'!C17,"")</f>
        <v/>
      </c>
      <c r="D17" s="111" t="str">
        <f>IF('Dépenses de rémunération CU'!D17&lt;&gt;"",'Dépenses de rémunération CU'!D17,"")</f>
        <v/>
      </c>
      <c r="E17" s="111" t="str">
        <f>IF('Dépenses de rémunération CU'!E17&lt;&gt;"",'Dépenses de rémunération CU'!E17,"")</f>
        <v/>
      </c>
      <c r="F17" s="111" t="str">
        <f>IF('Dépenses de rémunération CU'!F17&lt;&gt;"",'Dépenses de rémunération CU'!F17,"")</f>
        <v/>
      </c>
      <c r="G17" s="80" t="str">
        <f>IF('Dépenses de rémunération CU'!G17&lt;&gt;"",'Dépenses de rémunération CU'!G17,"")</f>
        <v/>
      </c>
      <c r="H17" s="80" t="str">
        <f>IF('Dépenses de rémunération CU'!H17&lt;&gt;"",'Dépenses de rémunération CU'!H17,"")</f>
        <v/>
      </c>
      <c r="I17" s="246" t="str">
        <f>IF(F17&lt;&gt;"",IF(ISNA(VLOOKUP(F17,P_Paramétrage!$B$1586:$D$1588,2,FALSE)),0,VLOOKUP(F17,P_Paramétrage!$B$1586:$D$1588,2,FALSE)),"")</f>
        <v/>
      </c>
      <c r="J17" s="246">
        <f>'Dépenses de rémunération CU'!K17</f>
        <v>0</v>
      </c>
      <c r="K17" s="246"/>
      <c r="L17" s="210" t="str">
        <f>IF('Dépenses de rémunération CU'!I17&lt;&gt;"",'Dépenses de rémunération CU'!I17,"")</f>
        <v/>
      </c>
      <c r="M17" s="246">
        <f t="shared" si="0"/>
        <v>0</v>
      </c>
      <c r="N17" s="111"/>
      <c r="O17" s="210" t="str">
        <f t="shared" si="1"/>
        <v/>
      </c>
      <c r="P17" s="246">
        <f t="shared" si="2"/>
        <v>0</v>
      </c>
      <c r="Q17" s="111"/>
    </row>
    <row r="18" spans="2:17" ht="19.899999999999999" customHeight="1" x14ac:dyDescent="0.35">
      <c r="B18" s="109">
        <v>11</v>
      </c>
      <c r="C18" s="111" t="str">
        <f>IF('Dépenses de rémunération CU'!C18&lt;&gt;"",'Dépenses de rémunération CU'!C18,"")</f>
        <v/>
      </c>
      <c r="D18" s="111" t="str">
        <f>IF('Dépenses de rémunération CU'!D18&lt;&gt;"",'Dépenses de rémunération CU'!D18,"")</f>
        <v/>
      </c>
      <c r="E18" s="111" t="str">
        <f>IF('Dépenses de rémunération CU'!E18&lt;&gt;"",'Dépenses de rémunération CU'!E18,"")</f>
        <v/>
      </c>
      <c r="F18" s="111" t="str">
        <f>IF('Dépenses de rémunération CU'!F18&lt;&gt;"",'Dépenses de rémunération CU'!F18,"")</f>
        <v/>
      </c>
      <c r="G18" s="80" t="str">
        <f>IF('Dépenses de rémunération CU'!G18&lt;&gt;"",'Dépenses de rémunération CU'!G18,"")</f>
        <v/>
      </c>
      <c r="H18" s="80" t="str">
        <f>IF('Dépenses de rémunération CU'!H18&lt;&gt;"",'Dépenses de rémunération CU'!H18,"")</f>
        <v/>
      </c>
      <c r="I18" s="246" t="str">
        <f>IF(F18&lt;&gt;"",IF(ISNA(VLOOKUP(F18,P_Paramétrage!$B$1586:$D$1588,2,FALSE)),0,VLOOKUP(F18,P_Paramétrage!$B$1586:$D$1588,2,FALSE)),"")</f>
        <v/>
      </c>
      <c r="J18" s="246">
        <f>'Dépenses de rémunération CU'!K18</f>
        <v>0</v>
      </c>
      <c r="K18" s="246"/>
      <c r="L18" s="210" t="str">
        <f>IF('Dépenses de rémunération CU'!I18&lt;&gt;"",'Dépenses de rémunération CU'!I18,"")</f>
        <v/>
      </c>
      <c r="M18" s="246">
        <f t="shared" si="0"/>
        <v>0</v>
      </c>
      <c r="N18" s="111"/>
      <c r="O18" s="210" t="str">
        <f t="shared" si="1"/>
        <v/>
      </c>
      <c r="P18" s="246">
        <f t="shared" si="2"/>
        <v>0</v>
      </c>
      <c r="Q18" s="111"/>
    </row>
    <row r="19" spans="2:17" ht="19.899999999999999" customHeight="1" x14ac:dyDescent="0.35">
      <c r="B19" s="109">
        <v>12</v>
      </c>
      <c r="C19" s="111" t="str">
        <f>IF('Dépenses de rémunération CU'!C19&lt;&gt;"",'Dépenses de rémunération CU'!C19,"")</f>
        <v/>
      </c>
      <c r="D19" s="111" t="str">
        <f>IF('Dépenses de rémunération CU'!D19&lt;&gt;"",'Dépenses de rémunération CU'!D19,"")</f>
        <v/>
      </c>
      <c r="E19" s="111" t="str">
        <f>IF('Dépenses de rémunération CU'!E19&lt;&gt;"",'Dépenses de rémunération CU'!E19,"")</f>
        <v/>
      </c>
      <c r="F19" s="111" t="str">
        <f>IF('Dépenses de rémunération CU'!F19&lt;&gt;"",'Dépenses de rémunération CU'!F19,"")</f>
        <v/>
      </c>
      <c r="G19" s="80" t="str">
        <f>IF('Dépenses de rémunération CU'!G19&lt;&gt;"",'Dépenses de rémunération CU'!G19,"")</f>
        <v/>
      </c>
      <c r="H19" s="80" t="str">
        <f>IF('Dépenses de rémunération CU'!H19&lt;&gt;"",'Dépenses de rémunération CU'!H19,"")</f>
        <v/>
      </c>
      <c r="I19" s="246" t="str">
        <f>IF(F19&lt;&gt;"",IF(ISNA(VLOOKUP(F19,P_Paramétrage!$B$1586:$D$1588,2,FALSE)),0,VLOOKUP(F19,P_Paramétrage!$B$1586:$D$1588,2,FALSE)),"")</f>
        <v/>
      </c>
      <c r="J19" s="246">
        <f>'Dépenses de rémunération CU'!K19</f>
        <v>0</v>
      </c>
      <c r="K19" s="246"/>
      <c r="L19" s="210" t="str">
        <f>IF('Dépenses de rémunération CU'!I19&lt;&gt;"",'Dépenses de rémunération CU'!I19,"")</f>
        <v/>
      </c>
      <c r="M19" s="246">
        <f t="shared" si="0"/>
        <v>0</v>
      </c>
      <c r="N19" s="111"/>
      <c r="O19" s="210" t="str">
        <f t="shared" si="1"/>
        <v/>
      </c>
      <c r="P19" s="246">
        <f t="shared" si="2"/>
        <v>0</v>
      </c>
      <c r="Q19" s="111"/>
    </row>
    <row r="20" spans="2:17" ht="19.899999999999999" customHeight="1" x14ac:dyDescent="0.35">
      <c r="B20" s="109">
        <v>13</v>
      </c>
      <c r="C20" s="111" t="str">
        <f>IF('Dépenses de rémunération CU'!C20&lt;&gt;"",'Dépenses de rémunération CU'!C20,"")</f>
        <v/>
      </c>
      <c r="D20" s="111" t="str">
        <f>IF('Dépenses de rémunération CU'!D20&lt;&gt;"",'Dépenses de rémunération CU'!D20,"")</f>
        <v/>
      </c>
      <c r="E20" s="111" t="str">
        <f>IF('Dépenses de rémunération CU'!E20&lt;&gt;"",'Dépenses de rémunération CU'!E20,"")</f>
        <v/>
      </c>
      <c r="F20" s="111" t="str">
        <f>IF('Dépenses de rémunération CU'!F20&lt;&gt;"",'Dépenses de rémunération CU'!F20,"")</f>
        <v/>
      </c>
      <c r="G20" s="80" t="str">
        <f>IF('Dépenses de rémunération CU'!G20&lt;&gt;"",'Dépenses de rémunération CU'!G20,"")</f>
        <v/>
      </c>
      <c r="H20" s="80" t="str">
        <f>IF('Dépenses de rémunération CU'!H20&lt;&gt;"",'Dépenses de rémunération CU'!H20,"")</f>
        <v/>
      </c>
      <c r="I20" s="246" t="str">
        <f>IF(F20&lt;&gt;"",IF(ISNA(VLOOKUP(F20,P_Paramétrage!$B$1586:$D$1588,2,FALSE)),0,VLOOKUP(F20,P_Paramétrage!$B$1586:$D$1588,2,FALSE)),"")</f>
        <v/>
      </c>
      <c r="J20" s="246">
        <f>'Dépenses de rémunération CU'!K20</f>
        <v>0</v>
      </c>
      <c r="K20" s="246"/>
      <c r="L20" s="210" t="str">
        <f>IF('Dépenses de rémunération CU'!I20&lt;&gt;"",'Dépenses de rémunération CU'!I20,"")</f>
        <v/>
      </c>
      <c r="M20" s="246">
        <f t="shared" si="0"/>
        <v>0</v>
      </c>
      <c r="N20" s="111"/>
      <c r="O20" s="210" t="str">
        <f t="shared" si="1"/>
        <v/>
      </c>
      <c r="P20" s="246">
        <f t="shared" si="2"/>
        <v>0</v>
      </c>
      <c r="Q20" s="111"/>
    </row>
    <row r="21" spans="2:17" ht="19.899999999999999" customHeight="1" x14ac:dyDescent="0.35">
      <c r="B21" s="109">
        <v>14</v>
      </c>
      <c r="C21" s="111" t="str">
        <f>IF('Dépenses de rémunération CU'!C21&lt;&gt;"",'Dépenses de rémunération CU'!C21,"")</f>
        <v/>
      </c>
      <c r="D21" s="111" t="str">
        <f>IF('Dépenses de rémunération CU'!D21&lt;&gt;"",'Dépenses de rémunération CU'!D21,"")</f>
        <v/>
      </c>
      <c r="E21" s="111" t="str">
        <f>IF('Dépenses de rémunération CU'!E21&lt;&gt;"",'Dépenses de rémunération CU'!E21,"")</f>
        <v/>
      </c>
      <c r="F21" s="111" t="str">
        <f>IF('Dépenses de rémunération CU'!F21&lt;&gt;"",'Dépenses de rémunération CU'!F21,"")</f>
        <v/>
      </c>
      <c r="G21" s="80" t="str">
        <f>IF('Dépenses de rémunération CU'!G21&lt;&gt;"",'Dépenses de rémunération CU'!G21,"")</f>
        <v/>
      </c>
      <c r="H21" s="80" t="str">
        <f>IF('Dépenses de rémunération CU'!H21&lt;&gt;"",'Dépenses de rémunération CU'!H21,"")</f>
        <v/>
      </c>
      <c r="I21" s="246" t="str">
        <f>IF(F21&lt;&gt;"",IF(ISNA(VLOOKUP(F21,P_Paramétrage!$B$1586:$D$1588,2,FALSE)),0,VLOOKUP(F21,P_Paramétrage!$B$1586:$D$1588,2,FALSE)),"")</f>
        <v/>
      </c>
      <c r="J21" s="246">
        <f>'Dépenses de rémunération CU'!K21</f>
        <v>0</v>
      </c>
      <c r="K21" s="246"/>
      <c r="L21" s="210" t="str">
        <f>IF('Dépenses de rémunération CU'!I21&lt;&gt;"",'Dépenses de rémunération CU'!I21,"")</f>
        <v/>
      </c>
      <c r="M21" s="246">
        <f t="shared" si="0"/>
        <v>0</v>
      </c>
      <c r="N21" s="111"/>
      <c r="O21" s="210" t="str">
        <f t="shared" si="1"/>
        <v/>
      </c>
      <c r="P21" s="246">
        <f t="shared" si="2"/>
        <v>0</v>
      </c>
      <c r="Q21" s="111"/>
    </row>
    <row r="22" spans="2:17" ht="19.899999999999999" customHeight="1" x14ac:dyDescent="0.35">
      <c r="B22" s="109">
        <v>15</v>
      </c>
      <c r="C22" s="111" t="str">
        <f>IF('Dépenses de rémunération CU'!C22&lt;&gt;"",'Dépenses de rémunération CU'!C22,"")</f>
        <v/>
      </c>
      <c r="D22" s="111" t="str">
        <f>IF('Dépenses de rémunération CU'!D22&lt;&gt;"",'Dépenses de rémunération CU'!D22,"")</f>
        <v/>
      </c>
      <c r="E22" s="111" t="str">
        <f>IF('Dépenses de rémunération CU'!E22&lt;&gt;"",'Dépenses de rémunération CU'!E22,"")</f>
        <v/>
      </c>
      <c r="F22" s="111" t="str">
        <f>IF('Dépenses de rémunération CU'!F22&lt;&gt;"",'Dépenses de rémunération CU'!F22,"")</f>
        <v/>
      </c>
      <c r="G22" s="80" t="str">
        <f>IF('Dépenses de rémunération CU'!G22&lt;&gt;"",'Dépenses de rémunération CU'!G22,"")</f>
        <v/>
      </c>
      <c r="H22" s="80" t="str">
        <f>IF('Dépenses de rémunération CU'!H22&lt;&gt;"",'Dépenses de rémunération CU'!H22,"")</f>
        <v/>
      </c>
      <c r="I22" s="246" t="str">
        <f>IF(F22&lt;&gt;"",IF(ISNA(VLOOKUP(F22,P_Paramétrage!$B$1586:$D$1588,2,FALSE)),0,VLOOKUP(F22,P_Paramétrage!$B$1586:$D$1588,2,FALSE)),"")</f>
        <v/>
      </c>
      <c r="J22" s="246">
        <f>'Dépenses de rémunération CU'!K22</f>
        <v>0</v>
      </c>
      <c r="K22" s="246"/>
      <c r="L22" s="210" t="str">
        <f>IF('Dépenses de rémunération CU'!I22&lt;&gt;"",'Dépenses de rémunération CU'!I22,"")</f>
        <v/>
      </c>
      <c r="M22" s="246">
        <f t="shared" si="0"/>
        <v>0</v>
      </c>
      <c r="N22" s="111"/>
      <c r="O22" s="210" t="str">
        <f t="shared" si="1"/>
        <v/>
      </c>
      <c r="P22" s="246">
        <f t="shared" si="2"/>
        <v>0</v>
      </c>
      <c r="Q22" s="111"/>
    </row>
    <row r="23" spans="2:17" ht="19.899999999999999" customHeight="1" x14ac:dyDescent="0.35">
      <c r="B23" s="109">
        <v>16</v>
      </c>
      <c r="C23" s="111" t="str">
        <f>IF('Dépenses de rémunération CU'!C23&lt;&gt;"",'Dépenses de rémunération CU'!C23,"")</f>
        <v/>
      </c>
      <c r="D23" s="111" t="str">
        <f>IF('Dépenses de rémunération CU'!D23&lt;&gt;"",'Dépenses de rémunération CU'!D23,"")</f>
        <v/>
      </c>
      <c r="E23" s="111" t="str">
        <f>IF('Dépenses de rémunération CU'!E23&lt;&gt;"",'Dépenses de rémunération CU'!E23,"")</f>
        <v/>
      </c>
      <c r="F23" s="111" t="str">
        <f>IF('Dépenses de rémunération CU'!F23&lt;&gt;"",'Dépenses de rémunération CU'!F23,"")</f>
        <v/>
      </c>
      <c r="G23" s="80" t="str">
        <f>IF('Dépenses de rémunération CU'!G23&lt;&gt;"",'Dépenses de rémunération CU'!G23,"")</f>
        <v/>
      </c>
      <c r="H23" s="80" t="str">
        <f>IF('Dépenses de rémunération CU'!H23&lt;&gt;"",'Dépenses de rémunération CU'!H23,"")</f>
        <v/>
      </c>
      <c r="I23" s="246" t="str">
        <f>IF(F23&lt;&gt;"",IF(ISNA(VLOOKUP(F23,P_Paramétrage!$B$1586:$D$1588,2,FALSE)),0,VLOOKUP(F23,P_Paramétrage!$B$1586:$D$1588,2,FALSE)),"")</f>
        <v/>
      </c>
      <c r="J23" s="246">
        <f>'Dépenses de rémunération CU'!K23</f>
        <v>0</v>
      </c>
      <c r="K23" s="246"/>
      <c r="L23" s="210" t="str">
        <f>IF('Dépenses de rémunération CU'!I23&lt;&gt;"",'Dépenses de rémunération CU'!I23,"")</f>
        <v/>
      </c>
      <c r="M23" s="246">
        <f t="shared" si="0"/>
        <v>0</v>
      </c>
      <c r="N23" s="111"/>
      <c r="O23" s="210" t="str">
        <f t="shared" si="1"/>
        <v/>
      </c>
      <c r="P23" s="246">
        <f t="shared" si="2"/>
        <v>0</v>
      </c>
      <c r="Q23" s="111"/>
    </row>
    <row r="24" spans="2:17" ht="19.899999999999999" customHeight="1" x14ac:dyDescent="0.35">
      <c r="B24" s="109">
        <v>17</v>
      </c>
      <c r="C24" s="111" t="str">
        <f>IF('Dépenses de rémunération CU'!C24&lt;&gt;"",'Dépenses de rémunération CU'!C24,"")</f>
        <v/>
      </c>
      <c r="D24" s="111" t="str">
        <f>IF('Dépenses de rémunération CU'!D24&lt;&gt;"",'Dépenses de rémunération CU'!D24,"")</f>
        <v/>
      </c>
      <c r="E24" s="111" t="str">
        <f>IF('Dépenses de rémunération CU'!E24&lt;&gt;"",'Dépenses de rémunération CU'!E24,"")</f>
        <v/>
      </c>
      <c r="F24" s="111" t="str">
        <f>IF('Dépenses de rémunération CU'!F24&lt;&gt;"",'Dépenses de rémunération CU'!F24,"")</f>
        <v/>
      </c>
      <c r="G24" s="80" t="str">
        <f>IF('Dépenses de rémunération CU'!G24&lt;&gt;"",'Dépenses de rémunération CU'!G24,"")</f>
        <v/>
      </c>
      <c r="H24" s="80" t="str">
        <f>IF('Dépenses de rémunération CU'!H24&lt;&gt;"",'Dépenses de rémunération CU'!H24,"")</f>
        <v/>
      </c>
      <c r="I24" s="246" t="str">
        <f>IF(F24&lt;&gt;"",IF(ISNA(VLOOKUP(F24,P_Paramétrage!$B$1586:$D$1588,2,FALSE)),0,VLOOKUP(F24,P_Paramétrage!$B$1586:$D$1588,2,FALSE)),"")</f>
        <v/>
      </c>
      <c r="J24" s="246">
        <f>'Dépenses de rémunération CU'!K24</f>
        <v>0</v>
      </c>
      <c r="K24" s="246"/>
      <c r="L24" s="210" t="str">
        <f>IF('Dépenses de rémunération CU'!I24&lt;&gt;"",'Dépenses de rémunération CU'!I24,"")</f>
        <v/>
      </c>
      <c r="M24" s="246">
        <f t="shared" si="0"/>
        <v>0</v>
      </c>
      <c r="N24" s="111"/>
      <c r="O24" s="210" t="str">
        <f t="shared" si="1"/>
        <v/>
      </c>
      <c r="P24" s="246">
        <f t="shared" si="2"/>
        <v>0</v>
      </c>
      <c r="Q24" s="111"/>
    </row>
    <row r="25" spans="2:17" ht="19.899999999999999" customHeight="1" x14ac:dyDescent="0.35">
      <c r="B25" s="109">
        <v>18</v>
      </c>
      <c r="C25" s="111" t="str">
        <f>IF('Dépenses de rémunération CU'!C25&lt;&gt;"",'Dépenses de rémunération CU'!C25,"")</f>
        <v/>
      </c>
      <c r="D25" s="111" t="str">
        <f>IF('Dépenses de rémunération CU'!D25&lt;&gt;"",'Dépenses de rémunération CU'!D25,"")</f>
        <v/>
      </c>
      <c r="E25" s="111" t="str">
        <f>IF('Dépenses de rémunération CU'!E25&lt;&gt;"",'Dépenses de rémunération CU'!E25,"")</f>
        <v/>
      </c>
      <c r="F25" s="111" t="str">
        <f>IF('Dépenses de rémunération CU'!F25&lt;&gt;"",'Dépenses de rémunération CU'!F25,"")</f>
        <v/>
      </c>
      <c r="G25" s="80" t="str">
        <f>IF('Dépenses de rémunération CU'!G25&lt;&gt;"",'Dépenses de rémunération CU'!G25,"")</f>
        <v/>
      </c>
      <c r="H25" s="80" t="str">
        <f>IF('Dépenses de rémunération CU'!H25&lt;&gt;"",'Dépenses de rémunération CU'!H25,"")</f>
        <v/>
      </c>
      <c r="I25" s="246" t="str">
        <f>IF(F25&lt;&gt;"",IF(ISNA(VLOOKUP(F25,P_Paramétrage!$B$1586:$D$1588,2,FALSE)),0,VLOOKUP(F25,P_Paramétrage!$B$1586:$D$1588,2,FALSE)),"")</f>
        <v/>
      </c>
      <c r="J25" s="246">
        <f>'Dépenses de rémunération CU'!K25</f>
        <v>0</v>
      </c>
      <c r="K25" s="246"/>
      <c r="L25" s="210" t="str">
        <f>IF('Dépenses de rémunération CU'!I25&lt;&gt;"",'Dépenses de rémunération CU'!I25,"")</f>
        <v/>
      </c>
      <c r="M25" s="246">
        <f t="shared" si="0"/>
        <v>0</v>
      </c>
      <c r="N25" s="111"/>
      <c r="O25" s="210" t="str">
        <f t="shared" si="1"/>
        <v/>
      </c>
      <c r="P25" s="246">
        <f t="shared" si="2"/>
        <v>0</v>
      </c>
      <c r="Q25" s="111"/>
    </row>
    <row r="26" spans="2:17" ht="19.899999999999999" customHeight="1" x14ac:dyDescent="0.35">
      <c r="B26" s="109">
        <v>19</v>
      </c>
      <c r="C26" s="111" t="str">
        <f>IF('Dépenses de rémunération CU'!C26&lt;&gt;"",'Dépenses de rémunération CU'!C26,"")</f>
        <v/>
      </c>
      <c r="D26" s="111" t="str">
        <f>IF('Dépenses de rémunération CU'!D26&lt;&gt;"",'Dépenses de rémunération CU'!D26,"")</f>
        <v/>
      </c>
      <c r="E26" s="111" t="str">
        <f>IF('Dépenses de rémunération CU'!E26&lt;&gt;"",'Dépenses de rémunération CU'!E26,"")</f>
        <v/>
      </c>
      <c r="F26" s="111" t="str">
        <f>IF('Dépenses de rémunération CU'!F26&lt;&gt;"",'Dépenses de rémunération CU'!F26,"")</f>
        <v/>
      </c>
      <c r="G26" s="80" t="str">
        <f>IF('Dépenses de rémunération CU'!G26&lt;&gt;"",'Dépenses de rémunération CU'!G26,"")</f>
        <v/>
      </c>
      <c r="H26" s="80" t="str">
        <f>IF('Dépenses de rémunération CU'!H26&lt;&gt;"",'Dépenses de rémunération CU'!H26,"")</f>
        <v/>
      </c>
      <c r="I26" s="246" t="str">
        <f>IF(F26&lt;&gt;"",IF(ISNA(VLOOKUP(F26,P_Paramétrage!$B$1586:$D$1588,2,FALSE)),0,VLOOKUP(F26,P_Paramétrage!$B$1586:$D$1588,2,FALSE)),"")</f>
        <v/>
      </c>
      <c r="J26" s="246">
        <f>'Dépenses de rémunération CU'!K26</f>
        <v>0</v>
      </c>
      <c r="K26" s="246"/>
      <c r="L26" s="210" t="str">
        <f>IF('Dépenses de rémunération CU'!I26&lt;&gt;"",'Dépenses de rémunération CU'!I26,"")</f>
        <v/>
      </c>
      <c r="M26" s="246">
        <f t="shared" si="0"/>
        <v>0</v>
      </c>
      <c r="N26" s="111"/>
      <c r="O26" s="210" t="str">
        <f t="shared" si="1"/>
        <v/>
      </c>
      <c r="P26" s="246">
        <f t="shared" si="2"/>
        <v>0</v>
      </c>
      <c r="Q26" s="111"/>
    </row>
    <row r="27" spans="2:17" ht="19.899999999999999" customHeight="1" x14ac:dyDescent="0.35">
      <c r="B27" s="109">
        <v>20</v>
      </c>
      <c r="C27" s="111" t="str">
        <f>IF('Dépenses de rémunération CU'!C27&lt;&gt;"",'Dépenses de rémunération CU'!C27,"")</f>
        <v/>
      </c>
      <c r="D27" s="111" t="str">
        <f>IF('Dépenses de rémunération CU'!D27&lt;&gt;"",'Dépenses de rémunération CU'!D27,"")</f>
        <v/>
      </c>
      <c r="E27" s="111" t="str">
        <f>IF('Dépenses de rémunération CU'!E27&lt;&gt;"",'Dépenses de rémunération CU'!E27,"")</f>
        <v/>
      </c>
      <c r="F27" s="111" t="str">
        <f>IF('Dépenses de rémunération CU'!F27&lt;&gt;"",'Dépenses de rémunération CU'!F27,"")</f>
        <v/>
      </c>
      <c r="G27" s="80" t="str">
        <f>IF('Dépenses de rémunération CU'!G27&lt;&gt;"",'Dépenses de rémunération CU'!G27,"")</f>
        <v/>
      </c>
      <c r="H27" s="80" t="str">
        <f>IF('Dépenses de rémunération CU'!H27&lt;&gt;"",'Dépenses de rémunération CU'!H27,"")</f>
        <v/>
      </c>
      <c r="I27" s="246" t="str">
        <f>IF(F27&lt;&gt;"",IF(ISNA(VLOOKUP(F27,P_Paramétrage!$B$1586:$D$1588,2,FALSE)),0,VLOOKUP(F27,P_Paramétrage!$B$1586:$D$1588,2,FALSE)),"")</f>
        <v/>
      </c>
      <c r="J27" s="246">
        <f>'Dépenses de rémunération CU'!K27</f>
        <v>0</v>
      </c>
      <c r="K27" s="246"/>
      <c r="L27" s="210" t="str">
        <f>IF('Dépenses de rémunération CU'!I27&lt;&gt;"",'Dépenses de rémunération CU'!I27,"")</f>
        <v/>
      </c>
      <c r="M27" s="246">
        <f t="shared" si="0"/>
        <v>0</v>
      </c>
      <c r="N27" s="111"/>
      <c r="O27" s="210" t="str">
        <f t="shared" si="1"/>
        <v/>
      </c>
      <c r="P27" s="246">
        <f t="shared" si="2"/>
        <v>0</v>
      </c>
      <c r="Q27" s="111"/>
    </row>
    <row r="28" spans="2:17" ht="19.899999999999999" customHeight="1" x14ac:dyDescent="0.35">
      <c r="B28" s="109">
        <v>21</v>
      </c>
      <c r="C28" s="111" t="str">
        <f>IF('Dépenses de rémunération CU'!C28&lt;&gt;"",'Dépenses de rémunération CU'!C28,"")</f>
        <v/>
      </c>
      <c r="D28" s="111" t="str">
        <f>IF('Dépenses de rémunération CU'!D28&lt;&gt;"",'Dépenses de rémunération CU'!D28,"")</f>
        <v/>
      </c>
      <c r="E28" s="111" t="str">
        <f>IF('Dépenses de rémunération CU'!E28&lt;&gt;"",'Dépenses de rémunération CU'!E28,"")</f>
        <v/>
      </c>
      <c r="F28" s="111" t="str">
        <f>IF('Dépenses de rémunération CU'!F28&lt;&gt;"",'Dépenses de rémunération CU'!F28,"")</f>
        <v/>
      </c>
      <c r="G28" s="80" t="str">
        <f>IF('Dépenses de rémunération CU'!G28&lt;&gt;"",'Dépenses de rémunération CU'!G28,"")</f>
        <v/>
      </c>
      <c r="H28" s="80" t="str">
        <f>IF('Dépenses de rémunération CU'!H28&lt;&gt;"",'Dépenses de rémunération CU'!H28,"")</f>
        <v/>
      </c>
      <c r="I28" s="246" t="str">
        <f>IF(F28&lt;&gt;"",IF(ISNA(VLOOKUP(F28,P_Paramétrage!$B$1586:$D$1588,2,FALSE)),0,VLOOKUP(F28,P_Paramétrage!$B$1586:$D$1588,2,FALSE)),"")</f>
        <v/>
      </c>
      <c r="J28" s="246">
        <f>'Dépenses de rémunération CU'!K28</f>
        <v>0</v>
      </c>
      <c r="K28" s="246"/>
      <c r="L28" s="210" t="str">
        <f>IF('Dépenses de rémunération CU'!I28&lt;&gt;"",'Dépenses de rémunération CU'!I28,"")</f>
        <v/>
      </c>
      <c r="M28" s="246">
        <f t="shared" si="0"/>
        <v>0</v>
      </c>
      <c r="N28" s="111"/>
      <c r="O28" s="210" t="str">
        <f t="shared" si="1"/>
        <v/>
      </c>
      <c r="P28" s="246">
        <f t="shared" si="2"/>
        <v>0</v>
      </c>
      <c r="Q28" s="111"/>
    </row>
    <row r="29" spans="2:17" ht="19.899999999999999" customHeight="1" x14ac:dyDescent="0.35">
      <c r="B29" s="109">
        <v>22</v>
      </c>
      <c r="C29" s="111" t="str">
        <f>IF('Dépenses de rémunération CU'!C29&lt;&gt;"",'Dépenses de rémunération CU'!C29,"")</f>
        <v/>
      </c>
      <c r="D29" s="111" t="str">
        <f>IF('Dépenses de rémunération CU'!D29&lt;&gt;"",'Dépenses de rémunération CU'!D29,"")</f>
        <v/>
      </c>
      <c r="E29" s="111" t="str">
        <f>IF('Dépenses de rémunération CU'!E29&lt;&gt;"",'Dépenses de rémunération CU'!E29,"")</f>
        <v/>
      </c>
      <c r="F29" s="111" t="str">
        <f>IF('Dépenses de rémunération CU'!F29&lt;&gt;"",'Dépenses de rémunération CU'!F29,"")</f>
        <v/>
      </c>
      <c r="G29" s="80" t="str">
        <f>IF('Dépenses de rémunération CU'!G29&lt;&gt;"",'Dépenses de rémunération CU'!G29,"")</f>
        <v/>
      </c>
      <c r="H29" s="80" t="str">
        <f>IF('Dépenses de rémunération CU'!H29&lt;&gt;"",'Dépenses de rémunération CU'!H29,"")</f>
        <v/>
      </c>
      <c r="I29" s="246" t="str">
        <f>IF(F29&lt;&gt;"",IF(ISNA(VLOOKUP(F29,P_Paramétrage!$B$1586:$D$1588,2,FALSE)),0,VLOOKUP(F29,P_Paramétrage!$B$1586:$D$1588,2,FALSE)),"")</f>
        <v/>
      </c>
      <c r="J29" s="246">
        <f>'Dépenses de rémunération CU'!K29</f>
        <v>0</v>
      </c>
      <c r="K29" s="246"/>
      <c r="L29" s="210" t="str">
        <f>IF('Dépenses de rémunération CU'!I29&lt;&gt;"",'Dépenses de rémunération CU'!I29,"")</f>
        <v/>
      </c>
      <c r="M29" s="246">
        <f t="shared" si="0"/>
        <v>0</v>
      </c>
      <c r="N29" s="111"/>
      <c r="O29" s="210" t="str">
        <f t="shared" si="1"/>
        <v/>
      </c>
      <c r="P29" s="246">
        <f t="shared" si="2"/>
        <v>0</v>
      </c>
      <c r="Q29" s="111"/>
    </row>
    <row r="30" spans="2:17" ht="19.899999999999999" customHeight="1" x14ac:dyDescent="0.35">
      <c r="B30" s="109">
        <v>23</v>
      </c>
      <c r="C30" s="111" t="str">
        <f>IF('Dépenses de rémunération CU'!C30&lt;&gt;"",'Dépenses de rémunération CU'!C30,"")</f>
        <v/>
      </c>
      <c r="D30" s="111" t="str">
        <f>IF('Dépenses de rémunération CU'!D30&lt;&gt;"",'Dépenses de rémunération CU'!D30,"")</f>
        <v/>
      </c>
      <c r="E30" s="111" t="str">
        <f>IF('Dépenses de rémunération CU'!E30&lt;&gt;"",'Dépenses de rémunération CU'!E30,"")</f>
        <v/>
      </c>
      <c r="F30" s="111" t="str">
        <f>IF('Dépenses de rémunération CU'!F30&lt;&gt;"",'Dépenses de rémunération CU'!F30,"")</f>
        <v/>
      </c>
      <c r="G30" s="80" t="str">
        <f>IF('Dépenses de rémunération CU'!G30&lt;&gt;"",'Dépenses de rémunération CU'!G30,"")</f>
        <v/>
      </c>
      <c r="H30" s="80" t="str">
        <f>IF('Dépenses de rémunération CU'!H30&lt;&gt;"",'Dépenses de rémunération CU'!H30,"")</f>
        <v/>
      </c>
      <c r="I30" s="246" t="str">
        <f>IF(F30&lt;&gt;"",IF(ISNA(VLOOKUP(F30,P_Paramétrage!$B$1586:$D$1588,2,FALSE)),0,VLOOKUP(F30,P_Paramétrage!$B$1586:$D$1588,2,FALSE)),"")</f>
        <v/>
      </c>
      <c r="J30" s="246">
        <f>'Dépenses de rémunération CU'!K30</f>
        <v>0</v>
      </c>
      <c r="K30" s="246"/>
      <c r="L30" s="210" t="str">
        <f>IF('Dépenses de rémunération CU'!I30&lt;&gt;"",'Dépenses de rémunération CU'!I30,"")</f>
        <v/>
      </c>
      <c r="M30" s="246">
        <f t="shared" si="0"/>
        <v>0</v>
      </c>
      <c r="N30" s="111"/>
      <c r="O30" s="210" t="str">
        <f t="shared" si="1"/>
        <v/>
      </c>
      <c r="P30" s="246">
        <f t="shared" si="2"/>
        <v>0</v>
      </c>
      <c r="Q30" s="111"/>
    </row>
    <row r="31" spans="2:17" ht="19.899999999999999" customHeight="1" x14ac:dyDescent="0.35">
      <c r="B31" s="109">
        <v>24</v>
      </c>
      <c r="C31" s="111" t="str">
        <f>IF('Dépenses de rémunération CU'!C31&lt;&gt;"",'Dépenses de rémunération CU'!C31,"")</f>
        <v/>
      </c>
      <c r="D31" s="111" t="str">
        <f>IF('Dépenses de rémunération CU'!D31&lt;&gt;"",'Dépenses de rémunération CU'!D31,"")</f>
        <v/>
      </c>
      <c r="E31" s="111" t="str">
        <f>IF('Dépenses de rémunération CU'!E31&lt;&gt;"",'Dépenses de rémunération CU'!E31,"")</f>
        <v/>
      </c>
      <c r="F31" s="111" t="str">
        <f>IF('Dépenses de rémunération CU'!F31&lt;&gt;"",'Dépenses de rémunération CU'!F31,"")</f>
        <v/>
      </c>
      <c r="G31" s="80" t="str">
        <f>IF('Dépenses de rémunération CU'!G31&lt;&gt;"",'Dépenses de rémunération CU'!G31,"")</f>
        <v/>
      </c>
      <c r="H31" s="80" t="str">
        <f>IF('Dépenses de rémunération CU'!H31&lt;&gt;"",'Dépenses de rémunération CU'!H31,"")</f>
        <v/>
      </c>
      <c r="I31" s="246" t="str">
        <f>IF(F31&lt;&gt;"",IF(ISNA(VLOOKUP(F31,P_Paramétrage!$B$1586:$D$1588,2,FALSE)),0,VLOOKUP(F31,P_Paramétrage!$B$1586:$D$1588,2,FALSE)),"")</f>
        <v/>
      </c>
      <c r="J31" s="246">
        <f>'Dépenses de rémunération CU'!K31</f>
        <v>0</v>
      </c>
      <c r="K31" s="246"/>
      <c r="L31" s="210" t="str">
        <f>IF('Dépenses de rémunération CU'!I31&lt;&gt;"",'Dépenses de rémunération CU'!I31,"")</f>
        <v/>
      </c>
      <c r="M31" s="246">
        <f t="shared" si="0"/>
        <v>0</v>
      </c>
      <c r="N31" s="111"/>
      <c r="O31" s="210" t="str">
        <f t="shared" si="1"/>
        <v/>
      </c>
      <c r="P31" s="246">
        <f t="shared" si="2"/>
        <v>0</v>
      </c>
      <c r="Q31" s="111"/>
    </row>
    <row r="32" spans="2:17" ht="19.899999999999999" customHeight="1" x14ac:dyDescent="0.35">
      <c r="B32" s="109">
        <v>25</v>
      </c>
      <c r="C32" s="111" t="str">
        <f>IF('Dépenses de rémunération CU'!C32&lt;&gt;"",'Dépenses de rémunération CU'!C32,"")</f>
        <v/>
      </c>
      <c r="D32" s="111" t="str">
        <f>IF('Dépenses de rémunération CU'!D32&lt;&gt;"",'Dépenses de rémunération CU'!D32,"")</f>
        <v/>
      </c>
      <c r="E32" s="111" t="str">
        <f>IF('Dépenses de rémunération CU'!E32&lt;&gt;"",'Dépenses de rémunération CU'!E32,"")</f>
        <v/>
      </c>
      <c r="F32" s="111" t="str">
        <f>IF('Dépenses de rémunération CU'!F32&lt;&gt;"",'Dépenses de rémunération CU'!F32,"")</f>
        <v/>
      </c>
      <c r="G32" s="80" t="str">
        <f>IF('Dépenses de rémunération CU'!G32&lt;&gt;"",'Dépenses de rémunération CU'!G32,"")</f>
        <v/>
      </c>
      <c r="H32" s="80" t="str">
        <f>IF('Dépenses de rémunération CU'!H32&lt;&gt;"",'Dépenses de rémunération CU'!H32,"")</f>
        <v/>
      </c>
      <c r="I32" s="246" t="str">
        <f>IF(F32&lt;&gt;"",IF(ISNA(VLOOKUP(F32,P_Paramétrage!$B$1586:$D$1588,2,FALSE)),0,VLOOKUP(F32,P_Paramétrage!$B$1586:$D$1588,2,FALSE)),"")</f>
        <v/>
      </c>
      <c r="J32" s="246">
        <f>'Dépenses de rémunération CU'!K32</f>
        <v>0</v>
      </c>
      <c r="K32" s="246"/>
      <c r="L32" s="210" t="str">
        <f>IF('Dépenses de rémunération CU'!I32&lt;&gt;"",'Dépenses de rémunération CU'!I32,"")</f>
        <v/>
      </c>
      <c r="M32" s="246">
        <f t="shared" si="0"/>
        <v>0</v>
      </c>
      <c r="N32" s="111"/>
      <c r="O32" s="210" t="str">
        <f t="shared" si="1"/>
        <v/>
      </c>
      <c r="P32" s="246">
        <f t="shared" si="2"/>
        <v>0</v>
      </c>
      <c r="Q32" s="111"/>
    </row>
    <row r="33" spans="2:17" ht="19.899999999999999" customHeight="1" x14ac:dyDescent="0.35">
      <c r="B33" s="109">
        <v>26</v>
      </c>
      <c r="C33" s="111" t="str">
        <f>IF('Dépenses de rémunération CU'!C33&lt;&gt;"",'Dépenses de rémunération CU'!C33,"")</f>
        <v/>
      </c>
      <c r="D33" s="111" t="str">
        <f>IF('Dépenses de rémunération CU'!D33&lt;&gt;"",'Dépenses de rémunération CU'!D33,"")</f>
        <v/>
      </c>
      <c r="E33" s="111" t="str">
        <f>IF('Dépenses de rémunération CU'!E33&lt;&gt;"",'Dépenses de rémunération CU'!E33,"")</f>
        <v/>
      </c>
      <c r="F33" s="111" t="str">
        <f>IF('Dépenses de rémunération CU'!F33&lt;&gt;"",'Dépenses de rémunération CU'!F33,"")</f>
        <v/>
      </c>
      <c r="G33" s="80" t="str">
        <f>IF('Dépenses de rémunération CU'!G33&lt;&gt;"",'Dépenses de rémunération CU'!G33,"")</f>
        <v/>
      </c>
      <c r="H33" s="80" t="str">
        <f>IF('Dépenses de rémunération CU'!H33&lt;&gt;"",'Dépenses de rémunération CU'!H33,"")</f>
        <v/>
      </c>
      <c r="I33" s="246" t="str">
        <f>IF(F33&lt;&gt;"",IF(ISNA(VLOOKUP(F33,P_Paramétrage!$B$1586:$D$1588,2,FALSE)),0,VLOOKUP(F33,P_Paramétrage!$B$1586:$D$1588,2,FALSE)),"")</f>
        <v/>
      </c>
      <c r="J33" s="246">
        <f>'Dépenses de rémunération CU'!K33</f>
        <v>0</v>
      </c>
      <c r="K33" s="246"/>
      <c r="L33" s="210" t="str">
        <f>IF('Dépenses de rémunération CU'!I33&lt;&gt;"",'Dépenses de rémunération CU'!I33,"")</f>
        <v/>
      </c>
      <c r="M33" s="246">
        <f t="shared" si="0"/>
        <v>0</v>
      </c>
      <c r="N33" s="111"/>
      <c r="O33" s="210" t="str">
        <f t="shared" si="1"/>
        <v/>
      </c>
      <c r="P33" s="246">
        <f t="shared" si="2"/>
        <v>0</v>
      </c>
      <c r="Q33" s="111"/>
    </row>
    <row r="34" spans="2:17" ht="19.899999999999999" customHeight="1" x14ac:dyDescent="0.35">
      <c r="B34" s="109">
        <v>27</v>
      </c>
      <c r="C34" s="111" t="str">
        <f>IF('Dépenses de rémunération CU'!C34&lt;&gt;"",'Dépenses de rémunération CU'!C34,"")</f>
        <v/>
      </c>
      <c r="D34" s="111" t="str">
        <f>IF('Dépenses de rémunération CU'!D34&lt;&gt;"",'Dépenses de rémunération CU'!D34,"")</f>
        <v/>
      </c>
      <c r="E34" s="111" t="str">
        <f>IF('Dépenses de rémunération CU'!E34&lt;&gt;"",'Dépenses de rémunération CU'!E34,"")</f>
        <v/>
      </c>
      <c r="F34" s="111" t="str">
        <f>IF('Dépenses de rémunération CU'!F34&lt;&gt;"",'Dépenses de rémunération CU'!F34,"")</f>
        <v/>
      </c>
      <c r="G34" s="80" t="str">
        <f>IF('Dépenses de rémunération CU'!G34&lt;&gt;"",'Dépenses de rémunération CU'!G34,"")</f>
        <v/>
      </c>
      <c r="H34" s="80" t="str">
        <f>IF('Dépenses de rémunération CU'!H34&lt;&gt;"",'Dépenses de rémunération CU'!H34,"")</f>
        <v/>
      </c>
      <c r="I34" s="246" t="str">
        <f>IF(F34&lt;&gt;"",IF(ISNA(VLOOKUP(F34,P_Paramétrage!$B$1586:$D$1588,2,FALSE)),0,VLOOKUP(F34,P_Paramétrage!$B$1586:$D$1588,2,FALSE)),"")</f>
        <v/>
      </c>
      <c r="J34" s="246">
        <f>'Dépenses de rémunération CU'!K34</f>
        <v>0</v>
      </c>
      <c r="K34" s="246"/>
      <c r="L34" s="210" t="str">
        <f>IF('Dépenses de rémunération CU'!I34&lt;&gt;"",'Dépenses de rémunération CU'!I34,"")</f>
        <v/>
      </c>
      <c r="M34" s="246">
        <f t="shared" si="0"/>
        <v>0</v>
      </c>
      <c r="N34" s="111"/>
      <c r="O34" s="210" t="str">
        <f t="shared" si="1"/>
        <v/>
      </c>
      <c r="P34" s="246">
        <f t="shared" si="2"/>
        <v>0</v>
      </c>
      <c r="Q34" s="111"/>
    </row>
    <row r="35" spans="2:17" ht="19.899999999999999" customHeight="1" x14ac:dyDescent="0.35">
      <c r="B35" s="109">
        <v>28</v>
      </c>
      <c r="C35" s="111" t="str">
        <f>IF('Dépenses de rémunération CU'!C35&lt;&gt;"",'Dépenses de rémunération CU'!C35,"")</f>
        <v/>
      </c>
      <c r="D35" s="111" t="str">
        <f>IF('Dépenses de rémunération CU'!D35&lt;&gt;"",'Dépenses de rémunération CU'!D35,"")</f>
        <v/>
      </c>
      <c r="E35" s="111" t="str">
        <f>IF('Dépenses de rémunération CU'!E35&lt;&gt;"",'Dépenses de rémunération CU'!E35,"")</f>
        <v/>
      </c>
      <c r="F35" s="111" t="str">
        <f>IF('Dépenses de rémunération CU'!F35&lt;&gt;"",'Dépenses de rémunération CU'!F35,"")</f>
        <v/>
      </c>
      <c r="G35" s="80" t="str">
        <f>IF('Dépenses de rémunération CU'!G35&lt;&gt;"",'Dépenses de rémunération CU'!G35,"")</f>
        <v/>
      </c>
      <c r="H35" s="80" t="str">
        <f>IF('Dépenses de rémunération CU'!H35&lt;&gt;"",'Dépenses de rémunération CU'!H35,"")</f>
        <v/>
      </c>
      <c r="I35" s="246" t="str">
        <f>IF(F35&lt;&gt;"",IF(ISNA(VLOOKUP(F35,P_Paramétrage!$B$1586:$D$1588,2,FALSE)),0,VLOOKUP(F35,P_Paramétrage!$B$1586:$D$1588,2,FALSE)),"")</f>
        <v/>
      </c>
      <c r="J35" s="246">
        <f>'Dépenses de rémunération CU'!K35</f>
        <v>0</v>
      </c>
      <c r="K35" s="246"/>
      <c r="L35" s="210" t="str">
        <f>IF('Dépenses de rémunération CU'!I35&lt;&gt;"",'Dépenses de rémunération CU'!I35,"")</f>
        <v/>
      </c>
      <c r="M35" s="246">
        <f t="shared" si="0"/>
        <v>0</v>
      </c>
      <c r="N35" s="111"/>
      <c r="O35" s="210" t="str">
        <f t="shared" si="1"/>
        <v/>
      </c>
      <c r="P35" s="246">
        <f t="shared" si="2"/>
        <v>0</v>
      </c>
      <c r="Q35" s="111"/>
    </row>
    <row r="36" spans="2:17" ht="19.899999999999999" customHeight="1" x14ac:dyDescent="0.35">
      <c r="B36" s="109">
        <v>29</v>
      </c>
      <c r="C36" s="111" t="str">
        <f>IF('Dépenses de rémunération CU'!C36&lt;&gt;"",'Dépenses de rémunération CU'!C36,"")</f>
        <v/>
      </c>
      <c r="D36" s="111" t="str">
        <f>IF('Dépenses de rémunération CU'!D36&lt;&gt;"",'Dépenses de rémunération CU'!D36,"")</f>
        <v/>
      </c>
      <c r="E36" s="111" t="str">
        <f>IF('Dépenses de rémunération CU'!E36&lt;&gt;"",'Dépenses de rémunération CU'!E36,"")</f>
        <v/>
      </c>
      <c r="F36" s="111" t="str">
        <f>IF('Dépenses de rémunération CU'!F36&lt;&gt;"",'Dépenses de rémunération CU'!F36,"")</f>
        <v/>
      </c>
      <c r="G36" s="80" t="str">
        <f>IF('Dépenses de rémunération CU'!G36&lt;&gt;"",'Dépenses de rémunération CU'!G36,"")</f>
        <v/>
      </c>
      <c r="H36" s="80" t="str">
        <f>IF('Dépenses de rémunération CU'!H36&lt;&gt;"",'Dépenses de rémunération CU'!H36,"")</f>
        <v/>
      </c>
      <c r="I36" s="246" t="str">
        <f>IF(F36&lt;&gt;"",IF(ISNA(VLOOKUP(F36,P_Paramétrage!$B$1586:$D$1588,2,FALSE)),0,VLOOKUP(F36,P_Paramétrage!$B$1586:$D$1588,2,FALSE)),"")</f>
        <v/>
      </c>
      <c r="J36" s="246">
        <f>'Dépenses de rémunération CU'!K36</f>
        <v>0</v>
      </c>
      <c r="K36" s="246"/>
      <c r="L36" s="210" t="str">
        <f>IF('Dépenses de rémunération CU'!I36&lt;&gt;"",'Dépenses de rémunération CU'!I36,"")</f>
        <v/>
      </c>
      <c r="M36" s="246">
        <f t="shared" si="0"/>
        <v>0</v>
      </c>
      <c r="N36" s="111"/>
      <c r="O36" s="210" t="str">
        <f t="shared" si="1"/>
        <v/>
      </c>
      <c r="P36" s="246">
        <f t="shared" si="2"/>
        <v>0</v>
      </c>
      <c r="Q36" s="111"/>
    </row>
    <row r="37" spans="2:17" ht="19.899999999999999" customHeight="1" x14ac:dyDescent="0.35">
      <c r="B37" s="109">
        <v>30</v>
      </c>
      <c r="C37" s="111" t="str">
        <f>IF('Dépenses de rémunération CU'!C37&lt;&gt;"",'Dépenses de rémunération CU'!C37,"")</f>
        <v/>
      </c>
      <c r="D37" s="111" t="str">
        <f>IF('Dépenses de rémunération CU'!D37&lt;&gt;"",'Dépenses de rémunération CU'!D37,"")</f>
        <v/>
      </c>
      <c r="E37" s="111" t="str">
        <f>IF('Dépenses de rémunération CU'!E37&lt;&gt;"",'Dépenses de rémunération CU'!E37,"")</f>
        <v/>
      </c>
      <c r="F37" s="111" t="str">
        <f>IF('Dépenses de rémunération CU'!F37&lt;&gt;"",'Dépenses de rémunération CU'!F37,"")</f>
        <v/>
      </c>
      <c r="G37" s="80" t="str">
        <f>IF('Dépenses de rémunération CU'!G37&lt;&gt;"",'Dépenses de rémunération CU'!G37,"")</f>
        <v/>
      </c>
      <c r="H37" s="80" t="str">
        <f>IF('Dépenses de rémunération CU'!H37&lt;&gt;"",'Dépenses de rémunération CU'!H37,"")</f>
        <v/>
      </c>
      <c r="I37" s="246" t="str">
        <f>IF(F37&lt;&gt;"",IF(ISNA(VLOOKUP(F37,P_Paramétrage!$B$1586:$D$1588,2,FALSE)),0,VLOOKUP(F37,P_Paramétrage!$B$1586:$D$1588,2,FALSE)),"")</f>
        <v/>
      </c>
      <c r="J37" s="246">
        <f>'Dépenses de rémunération CU'!K37</f>
        <v>0</v>
      </c>
      <c r="K37" s="246"/>
      <c r="L37" s="210" t="str">
        <f>IF('Dépenses de rémunération CU'!I37&lt;&gt;"",'Dépenses de rémunération CU'!I37,"")</f>
        <v/>
      </c>
      <c r="M37" s="246">
        <f t="shared" si="0"/>
        <v>0</v>
      </c>
      <c r="N37" s="111"/>
      <c r="O37" s="210" t="str">
        <f t="shared" si="1"/>
        <v/>
      </c>
      <c r="P37" s="246">
        <f t="shared" si="2"/>
        <v>0</v>
      </c>
      <c r="Q37" s="111"/>
    </row>
    <row r="38" spans="2:17" ht="19.899999999999999" customHeight="1" x14ac:dyDescent="0.35">
      <c r="B38" s="109">
        <v>31</v>
      </c>
      <c r="C38" s="111" t="str">
        <f>IF('Dépenses de rémunération CU'!C38&lt;&gt;"",'Dépenses de rémunération CU'!C38,"")</f>
        <v/>
      </c>
      <c r="D38" s="111" t="str">
        <f>IF('Dépenses de rémunération CU'!D38&lt;&gt;"",'Dépenses de rémunération CU'!D38,"")</f>
        <v/>
      </c>
      <c r="E38" s="111" t="str">
        <f>IF('Dépenses de rémunération CU'!E38&lt;&gt;"",'Dépenses de rémunération CU'!E38,"")</f>
        <v/>
      </c>
      <c r="F38" s="111" t="str">
        <f>IF('Dépenses de rémunération CU'!F38&lt;&gt;"",'Dépenses de rémunération CU'!F38,"")</f>
        <v/>
      </c>
      <c r="G38" s="80" t="str">
        <f>IF('Dépenses de rémunération CU'!G38&lt;&gt;"",'Dépenses de rémunération CU'!G38,"")</f>
        <v/>
      </c>
      <c r="H38" s="80" t="str">
        <f>IF('Dépenses de rémunération CU'!H38&lt;&gt;"",'Dépenses de rémunération CU'!H38,"")</f>
        <v/>
      </c>
      <c r="I38" s="246" t="str">
        <f>IF(F38&lt;&gt;"",IF(ISNA(VLOOKUP(F38,P_Paramétrage!$B$1586:$D$1588,2,FALSE)),0,VLOOKUP(F38,P_Paramétrage!$B$1586:$D$1588,2,FALSE)),"")</f>
        <v/>
      </c>
      <c r="J38" s="246">
        <f>'Dépenses de rémunération CU'!K38</f>
        <v>0</v>
      </c>
      <c r="K38" s="246"/>
      <c r="L38" s="210" t="str">
        <f>IF('Dépenses de rémunération CU'!I38&lt;&gt;"",'Dépenses de rémunération CU'!I38,"")</f>
        <v/>
      </c>
      <c r="M38" s="246">
        <f t="shared" si="0"/>
        <v>0</v>
      </c>
      <c r="N38" s="111"/>
      <c r="O38" s="210" t="str">
        <f t="shared" si="1"/>
        <v/>
      </c>
      <c r="P38" s="246">
        <f t="shared" si="2"/>
        <v>0</v>
      </c>
      <c r="Q38" s="111"/>
    </row>
    <row r="39" spans="2:17" ht="19.899999999999999" customHeight="1" x14ac:dyDescent="0.35">
      <c r="B39" s="109">
        <v>32</v>
      </c>
      <c r="C39" s="111" t="str">
        <f>IF('Dépenses de rémunération CU'!C39&lt;&gt;"",'Dépenses de rémunération CU'!C39,"")</f>
        <v/>
      </c>
      <c r="D39" s="111" t="str">
        <f>IF('Dépenses de rémunération CU'!D39&lt;&gt;"",'Dépenses de rémunération CU'!D39,"")</f>
        <v/>
      </c>
      <c r="E39" s="111" t="str">
        <f>IF('Dépenses de rémunération CU'!E39&lt;&gt;"",'Dépenses de rémunération CU'!E39,"")</f>
        <v/>
      </c>
      <c r="F39" s="111" t="str">
        <f>IF('Dépenses de rémunération CU'!F39&lt;&gt;"",'Dépenses de rémunération CU'!F39,"")</f>
        <v/>
      </c>
      <c r="G39" s="80" t="str">
        <f>IF('Dépenses de rémunération CU'!G39&lt;&gt;"",'Dépenses de rémunération CU'!G39,"")</f>
        <v/>
      </c>
      <c r="H39" s="80" t="str">
        <f>IF('Dépenses de rémunération CU'!H39&lt;&gt;"",'Dépenses de rémunération CU'!H39,"")</f>
        <v/>
      </c>
      <c r="I39" s="246" t="str">
        <f>IF(F39&lt;&gt;"",IF(ISNA(VLOOKUP(F39,P_Paramétrage!$B$1586:$D$1588,2,FALSE)),0,VLOOKUP(F39,P_Paramétrage!$B$1586:$D$1588,2,FALSE)),"")</f>
        <v/>
      </c>
      <c r="J39" s="246">
        <f>'Dépenses de rémunération CU'!K39</f>
        <v>0</v>
      </c>
      <c r="K39" s="246"/>
      <c r="L39" s="210" t="str">
        <f>IF('Dépenses de rémunération CU'!I39&lt;&gt;"",'Dépenses de rémunération CU'!I39,"")</f>
        <v/>
      </c>
      <c r="M39" s="246">
        <f t="shared" si="0"/>
        <v>0</v>
      </c>
      <c r="N39" s="111"/>
      <c r="O39" s="210" t="str">
        <f t="shared" si="1"/>
        <v/>
      </c>
      <c r="P39" s="246">
        <f t="shared" si="2"/>
        <v>0</v>
      </c>
      <c r="Q39" s="111"/>
    </row>
    <row r="40" spans="2:17" ht="19.899999999999999" customHeight="1" x14ac:dyDescent="0.35">
      <c r="B40" s="109">
        <v>33</v>
      </c>
      <c r="C40" s="111" t="str">
        <f>IF('Dépenses de rémunération CU'!C40&lt;&gt;"",'Dépenses de rémunération CU'!C40,"")</f>
        <v/>
      </c>
      <c r="D40" s="111" t="str">
        <f>IF('Dépenses de rémunération CU'!D40&lt;&gt;"",'Dépenses de rémunération CU'!D40,"")</f>
        <v/>
      </c>
      <c r="E40" s="111" t="str">
        <f>IF('Dépenses de rémunération CU'!E40&lt;&gt;"",'Dépenses de rémunération CU'!E40,"")</f>
        <v/>
      </c>
      <c r="F40" s="111" t="str">
        <f>IF('Dépenses de rémunération CU'!F40&lt;&gt;"",'Dépenses de rémunération CU'!F40,"")</f>
        <v/>
      </c>
      <c r="G40" s="80" t="str">
        <f>IF('Dépenses de rémunération CU'!G40&lt;&gt;"",'Dépenses de rémunération CU'!G40,"")</f>
        <v/>
      </c>
      <c r="H40" s="80" t="str">
        <f>IF('Dépenses de rémunération CU'!H40&lt;&gt;"",'Dépenses de rémunération CU'!H40,"")</f>
        <v/>
      </c>
      <c r="I40" s="246" t="str">
        <f>IF(F40&lt;&gt;"",IF(ISNA(VLOOKUP(F40,P_Paramétrage!$B$1586:$D$1588,2,FALSE)),0,VLOOKUP(F40,P_Paramétrage!$B$1586:$D$1588,2,FALSE)),"")</f>
        <v/>
      </c>
      <c r="J40" s="246">
        <f>'Dépenses de rémunération CU'!K40</f>
        <v>0</v>
      </c>
      <c r="K40" s="246"/>
      <c r="L40" s="210" t="str">
        <f>IF('Dépenses de rémunération CU'!I40&lt;&gt;"",'Dépenses de rémunération CU'!I40,"")</f>
        <v/>
      </c>
      <c r="M40" s="246">
        <f t="shared" si="0"/>
        <v>0</v>
      </c>
      <c r="N40" s="111"/>
      <c r="O40" s="210" t="str">
        <f t="shared" si="1"/>
        <v/>
      </c>
      <c r="P40" s="246">
        <f t="shared" si="2"/>
        <v>0</v>
      </c>
      <c r="Q40" s="111"/>
    </row>
    <row r="41" spans="2:17" ht="19.899999999999999" customHeight="1" x14ac:dyDescent="0.35">
      <c r="B41" s="109">
        <v>34</v>
      </c>
      <c r="C41" s="111" t="str">
        <f>IF('Dépenses de rémunération CU'!C41&lt;&gt;"",'Dépenses de rémunération CU'!C41,"")</f>
        <v/>
      </c>
      <c r="D41" s="111" t="str">
        <f>IF('Dépenses de rémunération CU'!D41&lt;&gt;"",'Dépenses de rémunération CU'!D41,"")</f>
        <v/>
      </c>
      <c r="E41" s="111" t="str">
        <f>IF('Dépenses de rémunération CU'!E41&lt;&gt;"",'Dépenses de rémunération CU'!E41,"")</f>
        <v/>
      </c>
      <c r="F41" s="111" t="str">
        <f>IF('Dépenses de rémunération CU'!F41&lt;&gt;"",'Dépenses de rémunération CU'!F41,"")</f>
        <v/>
      </c>
      <c r="G41" s="80" t="str">
        <f>IF('Dépenses de rémunération CU'!G41&lt;&gt;"",'Dépenses de rémunération CU'!G41,"")</f>
        <v/>
      </c>
      <c r="H41" s="80" t="str">
        <f>IF('Dépenses de rémunération CU'!H41&lt;&gt;"",'Dépenses de rémunération CU'!H41,"")</f>
        <v/>
      </c>
      <c r="I41" s="246" t="str">
        <f>IF(F41&lt;&gt;"",IF(ISNA(VLOOKUP(F41,P_Paramétrage!$B$1586:$D$1588,2,FALSE)),0,VLOOKUP(F41,P_Paramétrage!$B$1586:$D$1588,2,FALSE)),"")</f>
        <v/>
      </c>
      <c r="J41" s="246">
        <f>'Dépenses de rémunération CU'!K41</f>
        <v>0</v>
      </c>
      <c r="K41" s="246"/>
      <c r="L41" s="210" t="str">
        <f>IF('Dépenses de rémunération CU'!I41&lt;&gt;"",'Dépenses de rémunération CU'!I41,"")</f>
        <v/>
      </c>
      <c r="M41" s="246">
        <f t="shared" si="0"/>
        <v>0</v>
      </c>
      <c r="N41" s="111"/>
      <c r="O41" s="210" t="str">
        <f t="shared" si="1"/>
        <v/>
      </c>
      <c r="P41" s="246">
        <f t="shared" si="2"/>
        <v>0</v>
      </c>
      <c r="Q41" s="111"/>
    </row>
    <row r="42" spans="2:17" ht="19.899999999999999" customHeight="1" x14ac:dyDescent="0.35">
      <c r="B42" s="109">
        <v>35</v>
      </c>
      <c r="C42" s="111" t="str">
        <f>IF('Dépenses de rémunération CU'!C42&lt;&gt;"",'Dépenses de rémunération CU'!C42,"")</f>
        <v/>
      </c>
      <c r="D42" s="111" t="str">
        <f>IF('Dépenses de rémunération CU'!D42&lt;&gt;"",'Dépenses de rémunération CU'!D42,"")</f>
        <v/>
      </c>
      <c r="E42" s="111" t="str">
        <f>IF('Dépenses de rémunération CU'!E42&lt;&gt;"",'Dépenses de rémunération CU'!E42,"")</f>
        <v/>
      </c>
      <c r="F42" s="111" t="str">
        <f>IF('Dépenses de rémunération CU'!F42&lt;&gt;"",'Dépenses de rémunération CU'!F42,"")</f>
        <v/>
      </c>
      <c r="G42" s="80" t="str">
        <f>IF('Dépenses de rémunération CU'!G42&lt;&gt;"",'Dépenses de rémunération CU'!G42,"")</f>
        <v/>
      </c>
      <c r="H42" s="80" t="str">
        <f>IF('Dépenses de rémunération CU'!H42&lt;&gt;"",'Dépenses de rémunération CU'!H42,"")</f>
        <v/>
      </c>
      <c r="I42" s="246" t="str">
        <f>IF(F42&lt;&gt;"",IF(ISNA(VLOOKUP(F42,P_Paramétrage!$B$1586:$D$1588,2,FALSE)),0,VLOOKUP(F42,P_Paramétrage!$B$1586:$D$1588,2,FALSE)),"")</f>
        <v/>
      </c>
      <c r="J42" s="246">
        <f>'Dépenses de rémunération CU'!K42</f>
        <v>0</v>
      </c>
      <c r="K42" s="246"/>
      <c r="L42" s="210" t="str">
        <f>IF('Dépenses de rémunération CU'!I42&lt;&gt;"",'Dépenses de rémunération CU'!I42,"")</f>
        <v/>
      </c>
      <c r="M42" s="246">
        <f t="shared" si="0"/>
        <v>0</v>
      </c>
      <c r="N42" s="111"/>
      <c r="O42" s="210" t="str">
        <f t="shared" si="1"/>
        <v/>
      </c>
      <c r="P42" s="246">
        <f t="shared" si="2"/>
        <v>0</v>
      </c>
      <c r="Q42" s="111"/>
    </row>
    <row r="43" spans="2:17" ht="19.899999999999999" customHeight="1" x14ac:dyDescent="0.35">
      <c r="B43" s="109">
        <v>36</v>
      </c>
      <c r="C43" s="111" t="str">
        <f>IF('Dépenses de rémunération CU'!C43&lt;&gt;"",'Dépenses de rémunération CU'!C43,"")</f>
        <v/>
      </c>
      <c r="D43" s="111" t="str">
        <f>IF('Dépenses de rémunération CU'!D43&lt;&gt;"",'Dépenses de rémunération CU'!D43,"")</f>
        <v/>
      </c>
      <c r="E43" s="111" t="str">
        <f>IF('Dépenses de rémunération CU'!E43&lt;&gt;"",'Dépenses de rémunération CU'!E43,"")</f>
        <v/>
      </c>
      <c r="F43" s="111" t="str">
        <f>IF('Dépenses de rémunération CU'!F43&lt;&gt;"",'Dépenses de rémunération CU'!F43,"")</f>
        <v/>
      </c>
      <c r="G43" s="80" t="str">
        <f>IF('Dépenses de rémunération CU'!G43&lt;&gt;"",'Dépenses de rémunération CU'!G43,"")</f>
        <v/>
      </c>
      <c r="H43" s="80" t="str">
        <f>IF('Dépenses de rémunération CU'!H43&lt;&gt;"",'Dépenses de rémunération CU'!H43,"")</f>
        <v/>
      </c>
      <c r="I43" s="246" t="str">
        <f>IF(F43&lt;&gt;"",IF(ISNA(VLOOKUP(F43,P_Paramétrage!$B$1586:$D$1588,2,FALSE)),0,VLOOKUP(F43,P_Paramétrage!$B$1586:$D$1588,2,FALSE)),"")</f>
        <v/>
      </c>
      <c r="J43" s="246">
        <f>'Dépenses de rémunération CU'!K43</f>
        <v>0</v>
      </c>
      <c r="K43" s="246"/>
      <c r="L43" s="210" t="str">
        <f>IF('Dépenses de rémunération CU'!I43&lt;&gt;"",'Dépenses de rémunération CU'!I43,"")</f>
        <v/>
      </c>
      <c r="M43" s="246">
        <f t="shared" si="0"/>
        <v>0</v>
      </c>
      <c r="N43" s="111"/>
      <c r="O43" s="210" t="str">
        <f t="shared" si="1"/>
        <v/>
      </c>
      <c r="P43" s="246">
        <f t="shared" si="2"/>
        <v>0</v>
      </c>
      <c r="Q43" s="111"/>
    </row>
    <row r="44" spans="2:17" ht="19.899999999999999" customHeight="1" x14ac:dyDescent="0.35">
      <c r="B44" s="109">
        <v>37</v>
      </c>
      <c r="C44" s="111" t="str">
        <f>IF('Dépenses de rémunération CU'!C44&lt;&gt;"",'Dépenses de rémunération CU'!C44,"")</f>
        <v/>
      </c>
      <c r="D44" s="111" t="str">
        <f>IF('Dépenses de rémunération CU'!D44&lt;&gt;"",'Dépenses de rémunération CU'!D44,"")</f>
        <v/>
      </c>
      <c r="E44" s="111" t="str">
        <f>IF('Dépenses de rémunération CU'!E44&lt;&gt;"",'Dépenses de rémunération CU'!E44,"")</f>
        <v/>
      </c>
      <c r="F44" s="111" t="str">
        <f>IF('Dépenses de rémunération CU'!F44&lt;&gt;"",'Dépenses de rémunération CU'!F44,"")</f>
        <v/>
      </c>
      <c r="G44" s="80" t="str">
        <f>IF('Dépenses de rémunération CU'!G44&lt;&gt;"",'Dépenses de rémunération CU'!G44,"")</f>
        <v/>
      </c>
      <c r="H44" s="80" t="str">
        <f>IF('Dépenses de rémunération CU'!H44&lt;&gt;"",'Dépenses de rémunération CU'!H44,"")</f>
        <v/>
      </c>
      <c r="I44" s="246" t="str">
        <f>IF(F44&lt;&gt;"",IF(ISNA(VLOOKUP(F44,P_Paramétrage!$B$1586:$D$1588,2,FALSE)),0,VLOOKUP(F44,P_Paramétrage!$B$1586:$D$1588,2,FALSE)),"")</f>
        <v/>
      </c>
      <c r="J44" s="246">
        <f>'Dépenses de rémunération CU'!K44</f>
        <v>0</v>
      </c>
      <c r="K44" s="246"/>
      <c r="L44" s="210" t="str">
        <f>IF('Dépenses de rémunération CU'!I44&lt;&gt;"",'Dépenses de rémunération CU'!I44,"")</f>
        <v/>
      </c>
      <c r="M44" s="246">
        <f t="shared" si="0"/>
        <v>0</v>
      </c>
      <c r="N44" s="111"/>
      <c r="O44" s="210" t="str">
        <f t="shared" si="1"/>
        <v/>
      </c>
      <c r="P44" s="246">
        <f t="shared" si="2"/>
        <v>0</v>
      </c>
      <c r="Q44" s="111"/>
    </row>
    <row r="45" spans="2:17" ht="19.899999999999999" customHeight="1" x14ac:dyDescent="0.35">
      <c r="B45" s="109">
        <v>38</v>
      </c>
      <c r="C45" s="111" t="str">
        <f>IF('Dépenses de rémunération CU'!C45&lt;&gt;"",'Dépenses de rémunération CU'!C45,"")</f>
        <v/>
      </c>
      <c r="D45" s="111" t="str">
        <f>IF('Dépenses de rémunération CU'!D45&lt;&gt;"",'Dépenses de rémunération CU'!D45,"")</f>
        <v/>
      </c>
      <c r="E45" s="111" t="str">
        <f>IF('Dépenses de rémunération CU'!E45&lt;&gt;"",'Dépenses de rémunération CU'!E45,"")</f>
        <v/>
      </c>
      <c r="F45" s="111" t="str">
        <f>IF('Dépenses de rémunération CU'!F45&lt;&gt;"",'Dépenses de rémunération CU'!F45,"")</f>
        <v/>
      </c>
      <c r="G45" s="80" t="str">
        <f>IF('Dépenses de rémunération CU'!G45&lt;&gt;"",'Dépenses de rémunération CU'!G45,"")</f>
        <v/>
      </c>
      <c r="H45" s="80" t="str">
        <f>IF('Dépenses de rémunération CU'!H45&lt;&gt;"",'Dépenses de rémunération CU'!H45,"")</f>
        <v/>
      </c>
      <c r="I45" s="246" t="str">
        <f>IF(F45&lt;&gt;"",IF(ISNA(VLOOKUP(F45,P_Paramétrage!$B$1586:$D$1588,2,FALSE)),0,VLOOKUP(F45,P_Paramétrage!$B$1586:$D$1588,2,FALSE)),"")</f>
        <v/>
      </c>
      <c r="J45" s="246">
        <f>'Dépenses de rémunération CU'!K45</f>
        <v>0</v>
      </c>
      <c r="K45" s="246"/>
      <c r="L45" s="210" t="str">
        <f>IF('Dépenses de rémunération CU'!I45&lt;&gt;"",'Dépenses de rémunération CU'!I45,"")</f>
        <v/>
      </c>
      <c r="M45" s="246">
        <f t="shared" si="0"/>
        <v>0</v>
      </c>
      <c r="N45" s="111"/>
      <c r="O45" s="210" t="str">
        <f t="shared" si="1"/>
        <v/>
      </c>
      <c r="P45" s="246">
        <f t="shared" si="2"/>
        <v>0</v>
      </c>
      <c r="Q45" s="111"/>
    </row>
    <row r="46" spans="2:17" ht="19.899999999999999" customHeight="1" x14ac:dyDescent="0.35">
      <c r="B46" s="109">
        <v>39</v>
      </c>
      <c r="C46" s="111" t="str">
        <f>IF('Dépenses de rémunération CU'!C46&lt;&gt;"",'Dépenses de rémunération CU'!C46,"")</f>
        <v/>
      </c>
      <c r="D46" s="111" t="str">
        <f>IF('Dépenses de rémunération CU'!D46&lt;&gt;"",'Dépenses de rémunération CU'!D46,"")</f>
        <v/>
      </c>
      <c r="E46" s="111" t="str">
        <f>IF('Dépenses de rémunération CU'!E46&lt;&gt;"",'Dépenses de rémunération CU'!E46,"")</f>
        <v/>
      </c>
      <c r="F46" s="111" t="str">
        <f>IF('Dépenses de rémunération CU'!F46&lt;&gt;"",'Dépenses de rémunération CU'!F46,"")</f>
        <v/>
      </c>
      <c r="G46" s="80" t="str">
        <f>IF('Dépenses de rémunération CU'!G46&lt;&gt;"",'Dépenses de rémunération CU'!G46,"")</f>
        <v/>
      </c>
      <c r="H46" s="80" t="str">
        <f>IF('Dépenses de rémunération CU'!H46&lt;&gt;"",'Dépenses de rémunération CU'!H46,"")</f>
        <v/>
      </c>
      <c r="I46" s="246" t="str">
        <f>IF(F46&lt;&gt;"",IF(ISNA(VLOOKUP(F46,P_Paramétrage!$B$1586:$D$1588,2,FALSE)),0,VLOOKUP(F46,P_Paramétrage!$B$1586:$D$1588,2,FALSE)),"")</f>
        <v/>
      </c>
      <c r="J46" s="246">
        <f>'Dépenses de rémunération CU'!K46</f>
        <v>0</v>
      </c>
      <c r="K46" s="246"/>
      <c r="L46" s="210" t="str">
        <f>IF('Dépenses de rémunération CU'!I46&lt;&gt;"",'Dépenses de rémunération CU'!I46,"")</f>
        <v/>
      </c>
      <c r="M46" s="246">
        <f t="shared" si="0"/>
        <v>0</v>
      </c>
      <c r="N46" s="111"/>
      <c r="O46" s="210" t="str">
        <f t="shared" si="1"/>
        <v/>
      </c>
      <c r="P46" s="246">
        <f t="shared" si="2"/>
        <v>0</v>
      </c>
      <c r="Q46" s="111"/>
    </row>
    <row r="47" spans="2:17" ht="19.899999999999999" customHeight="1" x14ac:dyDescent="0.35">
      <c r="B47" s="109">
        <v>40</v>
      </c>
      <c r="C47" s="111" t="str">
        <f>IF('Dépenses de rémunération CU'!C47&lt;&gt;"",'Dépenses de rémunération CU'!C47,"")</f>
        <v/>
      </c>
      <c r="D47" s="111" t="str">
        <f>IF('Dépenses de rémunération CU'!D47&lt;&gt;"",'Dépenses de rémunération CU'!D47,"")</f>
        <v/>
      </c>
      <c r="E47" s="111" t="str">
        <f>IF('Dépenses de rémunération CU'!E47&lt;&gt;"",'Dépenses de rémunération CU'!E47,"")</f>
        <v/>
      </c>
      <c r="F47" s="111" t="str">
        <f>IF('Dépenses de rémunération CU'!F47&lt;&gt;"",'Dépenses de rémunération CU'!F47,"")</f>
        <v/>
      </c>
      <c r="G47" s="80" t="str">
        <f>IF('Dépenses de rémunération CU'!G47&lt;&gt;"",'Dépenses de rémunération CU'!G47,"")</f>
        <v/>
      </c>
      <c r="H47" s="80" t="str">
        <f>IF('Dépenses de rémunération CU'!H47&lt;&gt;"",'Dépenses de rémunération CU'!H47,"")</f>
        <v/>
      </c>
      <c r="I47" s="246" t="str">
        <f>IF(F47&lt;&gt;"",IF(ISNA(VLOOKUP(F47,P_Paramétrage!$B$1586:$D$1588,2,FALSE)),0,VLOOKUP(F47,P_Paramétrage!$B$1586:$D$1588,2,FALSE)),"")</f>
        <v/>
      </c>
      <c r="J47" s="246">
        <f>'Dépenses de rémunération CU'!K47</f>
        <v>0</v>
      </c>
      <c r="K47" s="246"/>
      <c r="L47" s="210" t="str">
        <f>IF('Dépenses de rémunération CU'!I47&lt;&gt;"",'Dépenses de rémunération CU'!I47,"")</f>
        <v/>
      </c>
      <c r="M47" s="246">
        <f t="shared" si="0"/>
        <v>0</v>
      </c>
      <c r="N47" s="111"/>
      <c r="O47" s="210" t="str">
        <f t="shared" si="1"/>
        <v/>
      </c>
      <c r="P47" s="246">
        <f t="shared" si="2"/>
        <v>0</v>
      </c>
      <c r="Q47" s="111"/>
    </row>
    <row r="48" spans="2:17" ht="19.899999999999999" customHeight="1" x14ac:dyDescent="0.35">
      <c r="B48" s="109">
        <v>41</v>
      </c>
      <c r="C48" s="111" t="str">
        <f>IF('Dépenses de rémunération CU'!C48&lt;&gt;"",'Dépenses de rémunération CU'!C48,"")</f>
        <v/>
      </c>
      <c r="D48" s="111" t="str">
        <f>IF('Dépenses de rémunération CU'!D48&lt;&gt;"",'Dépenses de rémunération CU'!D48,"")</f>
        <v/>
      </c>
      <c r="E48" s="111" t="str">
        <f>IF('Dépenses de rémunération CU'!E48&lt;&gt;"",'Dépenses de rémunération CU'!E48,"")</f>
        <v/>
      </c>
      <c r="F48" s="111" t="str">
        <f>IF('Dépenses de rémunération CU'!F48&lt;&gt;"",'Dépenses de rémunération CU'!F48,"")</f>
        <v/>
      </c>
      <c r="G48" s="80" t="str">
        <f>IF('Dépenses de rémunération CU'!G48&lt;&gt;"",'Dépenses de rémunération CU'!G48,"")</f>
        <v/>
      </c>
      <c r="H48" s="80" t="str">
        <f>IF('Dépenses de rémunération CU'!H48&lt;&gt;"",'Dépenses de rémunération CU'!H48,"")</f>
        <v/>
      </c>
      <c r="I48" s="246" t="str">
        <f>IF(F48&lt;&gt;"",IF(ISNA(VLOOKUP(F48,P_Paramétrage!$B$1586:$D$1588,2,FALSE)),0,VLOOKUP(F48,P_Paramétrage!$B$1586:$D$1588,2,FALSE)),"")</f>
        <v/>
      </c>
      <c r="J48" s="246">
        <f>'Dépenses de rémunération CU'!K48</f>
        <v>0</v>
      </c>
      <c r="K48" s="246"/>
      <c r="L48" s="210" t="str">
        <f>IF('Dépenses de rémunération CU'!I48&lt;&gt;"",'Dépenses de rémunération CU'!I48,"")</f>
        <v/>
      </c>
      <c r="M48" s="246">
        <f t="shared" si="0"/>
        <v>0</v>
      </c>
      <c r="N48" s="111"/>
      <c r="O48" s="210" t="str">
        <f t="shared" si="1"/>
        <v/>
      </c>
      <c r="P48" s="246">
        <f t="shared" si="2"/>
        <v>0</v>
      </c>
      <c r="Q48" s="111"/>
    </row>
    <row r="49" spans="2:17" ht="19.899999999999999" customHeight="1" x14ac:dyDescent="0.35">
      <c r="B49" s="109">
        <v>42</v>
      </c>
      <c r="C49" s="111" t="str">
        <f>IF('Dépenses de rémunération CU'!C49&lt;&gt;"",'Dépenses de rémunération CU'!C49,"")</f>
        <v/>
      </c>
      <c r="D49" s="111" t="str">
        <f>IF('Dépenses de rémunération CU'!D49&lt;&gt;"",'Dépenses de rémunération CU'!D49,"")</f>
        <v/>
      </c>
      <c r="E49" s="111" t="str">
        <f>IF('Dépenses de rémunération CU'!E49&lt;&gt;"",'Dépenses de rémunération CU'!E49,"")</f>
        <v/>
      </c>
      <c r="F49" s="111" t="str">
        <f>IF('Dépenses de rémunération CU'!F49&lt;&gt;"",'Dépenses de rémunération CU'!F49,"")</f>
        <v/>
      </c>
      <c r="G49" s="80" t="str">
        <f>IF('Dépenses de rémunération CU'!G49&lt;&gt;"",'Dépenses de rémunération CU'!G49,"")</f>
        <v/>
      </c>
      <c r="H49" s="80" t="str">
        <f>IF('Dépenses de rémunération CU'!H49&lt;&gt;"",'Dépenses de rémunération CU'!H49,"")</f>
        <v/>
      </c>
      <c r="I49" s="246" t="str">
        <f>IF(F49&lt;&gt;"",IF(ISNA(VLOOKUP(F49,P_Paramétrage!$B$1586:$D$1588,2,FALSE)),0,VLOOKUP(F49,P_Paramétrage!$B$1586:$D$1588,2,FALSE)),"")</f>
        <v/>
      </c>
      <c r="J49" s="246">
        <f>'Dépenses de rémunération CU'!K49</f>
        <v>0</v>
      </c>
      <c r="K49" s="246"/>
      <c r="L49" s="210" t="str">
        <f>IF('Dépenses de rémunération CU'!I49&lt;&gt;"",'Dépenses de rémunération CU'!I49,"")</f>
        <v/>
      </c>
      <c r="M49" s="246">
        <f t="shared" si="0"/>
        <v>0</v>
      </c>
      <c r="N49" s="111"/>
      <c r="O49" s="210" t="str">
        <f t="shared" si="1"/>
        <v/>
      </c>
      <c r="P49" s="246">
        <f t="shared" si="2"/>
        <v>0</v>
      </c>
      <c r="Q49" s="111"/>
    </row>
    <row r="50" spans="2:17" ht="19.899999999999999" customHeight="1" x14ac:dyDescent="0.35">
      <c r="B50" s="109">
        <v>43</v>
      </c>
      <c r="C50" s="111" t="str">
        <f>IF('Dépenses de rémunération CU'!C50&lt;&gt;"",'Dépenses de rémunération CU'!C50,"")</f>
        <v/>
      </c>
      <c r="D50" s="111" t="str">
        <f>IF('Dépenses de rémunération CU'!D50&lt;&gt;"",'Dépenses de rémunération CU'!D50,"")</f>
        <v/>
      </c>
      <c r="E50" s="111" t="str">
        <f>IF('Dépenses de rémunération CU'!E50&lt;&gt;"",'Dépenses de rémunération CU'!E50,"")</f>
        <v/>
      </c>
      <c r="F50" s="111" t="str">
        <f>IF('Dépenses de rémunération CU'!F50&lt;&gt;"",'Dépenses de rémunération CU'!F50,"")</f>
        <v/>
      </c>
      <c r="G50" s="80" t="str">
        <f>IF('Dépenses de rémunération CU'!G50&lt;&gt;"",'Dépenses de rémunération CU'!G50,"")</f>
        <v/>
      </c>
      <c r="H50" s="80" t="str">
        <f>IF('Dépenses de rémunération CU'!H50&lt;&gt;"",'Dépenses de rémunération CU'!H50,"")</f>
        <v/>
      </c>
      <c r="I50" s="246" t="str">
        <f>IF(F50&lt;&gt;"",IF(ISNA(VLOOKUP(F50,P_Paramétrage!$B$1586:$D$1588,2,FALSE)),0,VLOOKUP(F50,P_Paramétrage!$B$1586:$D$1588,2,FALSE)),"")</f>
        <v/>
      </c>
      <c r="J50" s="246">
        <f>'Dépenses de rémunération CU'!K50</f>
        <v>0</v>
      </c>
      <c r="K50" s="246"/>
      <c r="L50" s="210" t="str">
        <f>IF('Dépenses de rémunération CU'!I50&lt;&gt;"",'Dépenses de rémunération CU'!I50,"")</f>
        <v/>
      </c>
      <c r="M50" s="246">
        <f t="shared" si="0"/>
        <v>0</v>
      </c>
      <c r="N50" s="111"/>
      <c r="O50" s="210" t="str">
        <f t="shared" si="1"/>
        <v/>
      </c>
      <c r="P50" s="246">
        <f t="shared" si="2"/>
        <v>0</v>
      </c>
      <c r="Q50" s="111"/>
    </row>
    <row r="51" spans="2:17" ht="19.899999999999999" customHeight="1" x14ac:dyDescent="0.35">
      <c r="B51" s="109">
        <v>44</v>
      </c>
      <c r="C51" s="111" t="str">
        <f>IF('Dépenses de rémunération CU'!C51&lt;&gt;"",'Dépenses de rémunération CU'!C51,"")</f>
        <v/>
      </c>
      <c r="D51" s="111" t="str">
        <f>IF('Dépenses de rémunération CU'!D51&lt;&gt;"",'Dépenses de rémunération CU'!D51,"")</f>
        <v/>
      </c>
      <c r="E51" s="111" t="str">
        <f>IF('Dépenses de rémunération CU'!E51&lt;&gt;"",'Dépenses de rémunération CU'!E51,"")</f>
        <v/>
      </c>
      <c r="F51" s="111" t="str">
        <f>IF('Dépenses de rémunération CU'!F51&lt;&gt;"",'Dépenses de rémunération CU'!F51,"")</f>
        <v/>
      </c>
      <c r="G51" s="80" t="str">
        <f>IF('Dépenses de rémunération CU'!G51&lt;&gt;"",'Dépenses de rémunération CU'!G51,"")</f>
        <v/>
      </c>
      <c r="H51" s="80" t="str">
        <f>IF('Dépenses de rémunération CU'!H51&lt;&gt;"",'Dépenses de rémunération CU'!H51,"")</f>
        <v/>
      </c>
      <c r="I51" s="246" t="str">
        <f>IF(F51&lt;&gt;"",IF(ISNA(VLOOKUP(F51,P_Paramétrage!$B$1586:$D$1588,2,FALSE)),0,VLOOKUP(F51,P_Paramétrage!$B$1586:$D$1588,2,FALSE)),"")</f>
        <v/>
      </c>
      <c r="J51" s="246">
        <f>'Dépenses de rémunération CU'!K51</f>
        <v>0</v>
      </c>
      <c r="K51" s="246"/>
      <c r="L51" s="210" t="str">
        <f>IF('Dépenses de rémunération CU'!I51&lt;&gt;"",'Dépenses de rémunération CU'!I51,"")</f>
        <v/>
      </c>
      <c r="M51" s="246">
        <f t="shared" si="0"/>
        <v>0</v>
      </c>
      <c r="N51" s="111"/>
      <c r="O51" s="210" t="str">
        <f t="shared" si="1"/>
        <v/>
      </c>
      <c r="P51" s="246">
        <f t="shared" si="2"/>
        <v>0</v>
      </c>
      <c r="Q51" s="111"/>
    </row>
    <row r="52" spans="2:17" ht="19.899999999999999" customHeight="1" x14ac:dyDescent="0.35">
      <c r="B52" s="109">
        <v>45</v>
      </c>
      <c r="C52" s="111" t="str">
        <f>IF('Dépenses de rémunération CU'!C52&lt;&gt;"",'Dépenses de rémunération CU'!C52,"")</f>
        <v/>
      </c>
      <c r="D52" s="111" t="str">
        <f>IF('Dépenses de rémunération CU'!D52&lt;&gt;"",'Dépenses de rémunération CU'!D52,"")</f>
        <v/>
      </c>
      <c r="E52" s="111" t="str">
        <f>IF('Dépenses de rémunération CU'!E52&lt;&gt;"",'Dépenses de rémunération CU'!E52,"")</f>
        <v/>
      </c>
      <c r="F52" s="111" t="str">
        <f>IF('Dépenses de rémunération CU'!F52&lt;&gt;"",'Dépenses de rémunération CU'!F52,"")</f>
        <v/>
      </c>
      <c r="G52" s="80" t="str">
        <f>IF('Dépenses de rémunération CU'!G52&lt;&gt;"",'Dépenses de rémunération CU'!G52,"")</f>
        <v/>
      </c>
      <c r="H52" s="80" t="str">
        <f>IF('Dépenses de rémunération CU'!H52&lt;&gt;"",'Dépenses de rémunération CU'!H52,"")</f>
        <v/>
      </c>
      <c r="I52" s="246" t="str">
        <f>IF(F52&lt;&gt;"",IF(ISNA(VLOOKUP(F52,P_Paramétrage!$B$1586:$D$1588,2,FALSE)),0,VLOOKUP(F52,P_Paramétrage!$B$1586:$D$1588,2,FALSE)),"")</f>
        <v/>
      </c>
      <c r="J52" s="246">
        <f>'Dépenses de rémunération CU'!K52</f>
        <v>0</v>
      </c>
      <c r="K52" s="246"/>
      <c r="L52" s="210" t="str">
        <f>IF('Dépenses de rémunération CU'!I52&lt;&gt;"",'Dépenses de rémunération CU'!I52,"")</f>
        <v/>
      </c>
      <c r="M52" s="246">
        <f t="shared" si="0"/>
        <v>0</v>
      </c>
      <c r="N52" s="111"/>
      <c r="O52" s="210" t="str">
        <f t="shared" si="1"/>
        <v/>
      </c>
      <c r="P52" s="246">
        <f t="shared" si="2"/>
        <v>0</v>
      </c>
      <c r="Q52" s="111"/>
    </row>
    <row r="53" spans="2:17" ht="19.899999999999999" customHeight="1" x14ac:dyDescent="0.35">
      <c r="B53" s="109">
        <v>46</v>
      </c>
      <c r="C53" s="111" t="str">
        <f>IF('Dépenses de rémunération CU'!C53&lt;&gt;"",'Dépenses de rémunération CU'!C53,"")</f>
        <v/>
      </c>
      <c r="D53" s="111" t="str">
        <f>IF('Dépenses de rémunération CU'!D53&lt;&gt;"",'Dépenses de rémunération CU'!D53,"")</f>
        <v/>
      </c>
      <c r="E53" s="111" t="str">
        <f>IF('Dépenses de rémunération CU'!E53&lt;&gt;"",'Dépenses de rémunération CU'!E53,"")</f>
        <v/>
      </c>
      <c r="F53" s="111" t="str">
        <f>IF('Dépenses de rémunération CU'!F53&lt;&gt;"",'Dépenses de rémunération CU'!F53,"")</f>
        <v/>
      </c>
      <c r="G53" s="80" t="str">
        <f>IF('Dépenses de rémunération CU'!G53&lt;&gt;"",'Dépenses de rémunération CU'!G53,"")</f>
        <v/>
      </c>
      <c r="H53" s="80" t="str">
        <f>IF('Dépenses de rémunération CU'!H53&lt;&gt;"",'Dépenses de rémunération CU'!H53,"")</f>
        <v/>
      </c>
      <c r="I53" s="246" t="str">
        <f>IF(F53&lt;&gt;"",IF(ISNA(VLOOKUP(F53,P_Paramétrage!$B$1586:$D$1588,2,FALSE)),0,VLOOKUP(F53,P_Paramétrage!$B$1586:$D$1588,2,FALSE)),"")</f>
        <v/>
      </c>
      <c r="J53" s="246">
        <f>'Dépenses de rémunération CU'!K53</f>
        <v>0</v>
      </c>
      <c r="K53" s="246"/>
      <c r="L53" s="210" t="str">
        <f>IF('Dépenses de rémunération CU'!I53&lt;&gt;"",'Dépenses de rémunération CU'!I53,"")</f>
        <v/>
      </c>
      <c r="M53" s="246">
        <f t="shared" si="0"/>
        <v>0</v>
      </c>
      <c r="N53" s="111"/>
      <c r="O53" s="210" t="str">
        <f t="shared" si="1"/>
        <v/>
      </c>
      <c r="P53" s="246">
        <f t="shared" si="2"/>
        <v>0</v>
      </c>
      <c r="Q53" s="111"/>
    </row>
    <row r="54" spans="2:17" ht="19.899999999999999" customHeight="1" x14ac:dyDescent="0.35">
      <c r="B54" s="109">
        <v>47</v>
      </c>
      <c r="C54" s="111" t="str">
        <f>IF('Dépenses de rémunération CU'!C54&lt;&gt;"",'Dépenses de rémunération CU'!C54,"")</f>
        <v/>
      </c>
      <c r="D54" s="111" t="str">
        <f>IF('Dépenses de rémunération CU'!D54&lt;&gt;"",'Dépenses de rémunération CU'!D54,"")</f>
        <v/>
      </c>
      <c r="E54" s="111" t="str">
        <f>IF('Dépenses de rémunération CU'!E54&lt;&gt;"",'Dépenses de rémunération CU'!E54,"")</f>
        <v/>
      </c>
      <c r="F54" s="111" t="str">
        <f>IF('Dépenses de rémunération CU'!F54&lt;&gt;"",'Dépenses de rémunération CU'!F54,"")</f>
        <v/>
      </c>
      <c r="G54" s="80" t="str">
        <f>IF('Dépenses de rémunération CU'!G54&lt;&gt;"",'Dépenses de rémunération CU'!G54,"")</f>
        <v/>
      </c>
      <c r="H54" s="80" t="str">
        <f>IF('Dépenses de rémunération CU'!H54&lt;&gt;"",'Dépenses de rémunération CU'!H54,"")</f>
        <v/>
      </c>
      <c r="I54" s="246" t="str">
        <f>IF(F54&lt;&gt;"",IF(ISNA(VLOOKUP(F54,P_Paramétrage!$B$1586:$D$1588,2,FALSE)),0,VLOOKUP(F54,P_Paramétrage!$B$1586:$D$1588,2,FALSE)),"")</f>
        <v/>
      </c>
      <c r="J54" s="246">
        <f>'Dépenses de rémunération CU'!K54</f>
        <v>0</v>
      </c>
      <c r="K54" s="246"/>
      <c r="L54" s="210" t="str">
        <f>IF('Dépenses de rémunération CU'!I54&lt;&gt;"",'Dépenses de rémunération CU'!I54,"")</f>
        <v/>
      </c>
      <c r="M54" s="246">
        <f t="shared" si="0"/>
        <v>0</v>
      </c>
      <c r="N54" s="111"/>
      <c r="O54" s="210" t="str">
        <f t="shared" si="1"/>
        <v/>
      </c>
      <c r="P54" s="246">
        <f t="shared" si="2"/>
        <v>0</v>
      </c>
      <c r="Q54" s="111"/>
    </row>
    <row r="55" spans="2:17" ht="19.899999999999999" customHeight="1" x14ac:dyDescent="0.35">
      <c r="B55" s="109">
        <v>48</v>
      </c>
      <c r="C55" s="111" t="str">
        <f>IF('Dépenses de rémunération CU'!C55&lt;&gt;"",'Dépenses de rémunération CU'!C55,"")</f>
        <v/>
      </c>
      <c r="D55" s="111" t="str">
        <f>IF('Dépenses de rémunération CU'!D55&lt;&gt;"",'Dépenses de rémunération CU'!D55,"")</f>
        <v/>
      </c>
      <c r="E55" s="111" t="str">
        <f>IF('Dépenses de rémunération CU'!E55&lt;&gt;"",'Dépenses de rémunération CU'!E55,"")</f>
        <v/>
      </c>
      <c r="F55" s="111" t="str">
        <f>IF('Dépenses de rémunération CU'!F55&lt;&gt;"",'Dépenses de rémunération CU'!F55,"")</f>
        <v/>
      </c>
      <c r="G55" s="80" t="str">
        <f>IF('Dépenses de rémunération CU'!G55&lt;&gt;"",'Dépenses de rémunération CU'!G55,"")</f>
        <v/>
      </c>
      <c r="H55" s="80" t="str">
        <f>IF('Dépenses de rémunération CU'!H55&lt;&gt;"",'Dépenses de rémunération CU'!H55,"")</f>
        <v/>
      </c>
      <c r="I55" s="246" t="str">
        <f>IF(F55&lt;&gt;"",IF(ISNA(VLOOKUP(F55,P_Paramétrage!$B$1586:$D$1588,2,FALSE)),0,VLOOKUP(F55,P_Paramétrage!$B$1586:$D$1588,2,FALSE)),"")</f>
        <v/>
      </c>
      <c r="J55" s="246">
        <f>'Dépenses de rémunération CU'!K55</f>
        <v>0</v>
      </c>
      <c r="K55" s="246"/>
      <c r="L55" s="210" t="str">
        <f>IF('Dépenses de rémunération CU'!I55&lt;&gt;"",'Dépenses de rémunération CU'!I55,"")</f>
        <v/>
      </c>
      <c r="M55" s="246">
        <f t="shared" si="0"/>
        <v>0</v>
      </c>
      <c r="N55" s="111"/>
      <c r="O55" s="210" t="str">
        <f t="shared" si="1"/>
        <v/>
      </c>
      <c r="P55" s="246">
        <f t="shared" si="2"/>
        <v>0</v>
      </c>
      <c r="Q55" s="111"/>
    </row>
    <row r="56" spans="2:17" ht="19.899999999999999" customHeight="1" x14ac:dyDescent="0.35">
      <c r="B56" s="109">
        <v>49</v>
      </c>
      <c r="C56" s="111" t="str">
        <f>IF('Dépenses de rémunération CU'!C56&lt;&gt;"",'Dépenses de rémunération CU'!C56,"")</f>
        <v/>
      </c>
      <c r="D56" s="111" t="str">
        <f>IF('Dépenses de rémunération CU'!D56&lt;&gt;"",'Dépenses de rémunération CU'!D56,"")</f>
        <v/>
      </c>
      <c r="E56" s="111" t="str">
        <f>IF('Dépenses de rémunération CU'!E56&lt;&gt;"",'Dépenses de rémunération CU'!E56,"")</f>
        <v/>
      </c>
      <c r="F56" s="111" t="str">
        <f>IF('Dépenses de rémunération CU'!F56&lt;&gt;"",'Dépenses de rémunération CU'!F56,"")</f>
        <v/>
      </c>
      <c r="G56" s="80" t="str">
        <f>IF('Dépenses de rémunération CU'!G56&lt;&gt;"",'Dépenses de rémunération CU'!G56,"")</f>
        <v/>
      </c>
      <c r="H56" s="80" t="str">
        <f>IF('Dépenses de rémunération CU'!H56&lt;&gt;"",'Dépenses de rémunération CU'!H56,"")</f>
        <v/>
      </c>
      <c r="I56" s="246" t="str">
        <f>IF(F56&lt;&gt;"",IF(ISNA(VLOOKUP(F56,P_Paramétrage!$B$1586:$D$1588,2,FALSE)),0,VLOOKUP(F56,P_Paramétrage!$B$1586:$D$1588,2,FALSE)),"")</f>
        <v/>
      </c>
      <c r="J56" s="246">
        <f>'Dépenses de rémunération CU'!K56</f>
        <v>0</v>
      </c>
      <c r="K56" s="246"/>
      <c r="L56" s="210" t="str">
        <f>IF('Dépenses de rémunération CU'!I56&lt;&gt;"",'Dépenses de rémunération CU'!I56,"")</f>
        <v/>
      </c>
      <c r="M56" s="246">
        <f t="shared" si="0"/>
        <v>0</v>
      </c>
      <c r="N56" s="111"/>
      <c r="O56" s="210" t="str">
        <f t="shared" si="1"/>
        <v/>
      </c>
      <c r="P56" s="246">
        <f t="shared" si="2"/>
        <v>0</v>
      </c>
      <c r="Q56" s="111"/>
    </row>
    <row r="57" spans="2:17" ht="19.899999999999999" customHeight="1" x14ac:dyDescent="0.35">
      <c r="B57" s="109">
        <v>50</v>
      </c>
      <c r="C57" s="111" t="str">
        <f>IF('Dépenses de rémunération CU'!C57&lt;&gt;"",'Dépenses de rémunération CU'!C57,"")</f>
        <v/>
      </c>
      <c r="D57" s="111" t="str">
        <f>IF('Dépenses de rémunération CU'!D57&lt;&gt;"",'Dépenses de rémunération CU'!D57,"")</f>
        <v/>
      </c>
      <c r="E57" s="111" t="str">
        <f>IF('Dépenses de rémunération CU'!E57&lt;&gt;"",'Dépenses de rémunération CU'!E57,"")</f>
        <v/>
      </c>
      <c r="F57" s="111" t="str">
        <f>IF('Dépenses de rémunération CU'!F57&lt;&gt;"",'Dépenses de rémunération CU'!F57,"")</f>
        <v/>
      </c>
      <c r="G57" s="80" t="str">
        <f>IF('Dépenses de rémunération CU'!G57&lt;&gt;"",'Dépenses de rémunération CU'!G57,"")</f>
        <v/>
      </c>
      <c r="H57" s="80" t="str">
        <f>IF('Dépenses de rémunération CU'!H57&lt;&gt;"",'Dépenses de rémunération CU'!H57,"")</f>
        <v/>
      </c>
      <c r="I57" s="246" t="str">
        <f>IF(F57&lt;&gt;"",IF(ISNA(VLOOKUP(F57,P_Paramétrage!$B$1586:$D$1588,2,FALSE)),0,VLOOKUP(F57,P_Paramétrage!$B$1586:$D$1588,2,FALSE)),"")</f>
        <v/>
      </c>
      <c r="J57" s="246">
        <f>'Dépenses de rémunération CU'!K57</f>
        <v>0</v>
      </c>
      <c r="K57" s="246"/>
      <c r="L57" s="210" t="str">
        <f>IF('Dépenses de rémunération CU'!I57&lt;&gt;"",'Dépenses de rémunération CU'!I57,"")</f>
        <v/>
      </c>
      <c r="M57" s="246">
        <f t="shared" si="0"/>
        <v>0</v>
      </c>
      <c r="N57" s="111"/>
      <c r="O57" s="210" t="str">
        <f t="shared" si="1"/>
        <v/>
      </c>
      <c r="P57" s="246">
        <f t="shared" si="2"/>
        <v>0</v>
      </c>
      <c r="Q57" s="111"/>
    </row>
    <row r="58" spans="2:17" ht="19.899999999999999" customHeight="1" x14ac:dyDescent="0.35">
      <c r="B58" s="109">
        <v>51</v>
      </c>
      <c r="C58" s="111" t="str">
        <f>IF('Dépenses de rémunération CU'!C58&lt;&gt;"",'Dépenses de rémunération CU'!C58,"")</f>
        <v/>
      </c>
      <c r="D58" s="111" t="str">
        <f>IF('Dépenses de rémunération CU'!D58&lt;&gt;"",'Dépenses de rémunération CU'!D58,"")</f>
        <v/>
      </c>
      <c r="E58" s="111" t="str">
        <f>IF('Dépenses de rémunération CU'!E58&lt;&gt;"",'Dépenses de rémunération CU'!E58,"")</f>
        <v/>
      </c>
      <c r="F58" s="111" t="str">
        <f>IF('Dépenses de rémunération CU'!F58&lt;&gt;"",'Dépenses de rémunération CU'!F58,"")</f>
        <v/>
      </c>
      <c r="G58" s="80" t="str">
        <f>IF('Dépenses de rémunération CU'!G58&lt;&gt;"",'Dépenses de rémunération CU'!G58,"")</f>
        <v/>
      </c>
      <c r="H58" s="80" t="str">
        <f>IF('Dépenses de rémunération CU'!H58&lt;&gt;"",'Dépenses de rémunération CU'!H58,"")</f>
        <v/>
      </c>
      <c r="I58" s="246" t="str">
        <f>IF(F58&lt;&gt;"",IF(ISNA(VLOOKUP(F58,P_Paramétrage!$B$1586:$D$1588,2,FALSE)),0,VLOOKUP(F58,P_Paramétrage!$B$1586:$D$1588,2,FALSE)),"")</f>
        <v/>
      </c>
      <c r="J58" s="246">
        <f>'Dépenses de rémunération CU'!K58</f>
        <v>0</v>
      </c>
      <c r="K58" s="246"/>
      <c r="L58" s="210" t="str">
        <f>IF('Dépenses de rémunération CU'!I58&lt;&gt;"",'Dépenses de rémunération CU'!I58,"")</f>
        <v/>
      </c>
      <c r="M58" s="246">
        <f t="shared" si="0"/>
        <v>0</v>
      </c>
      <c r="N58" s="111"/>
      <c r="O58" s="210" t="str">
        <f t="shared" si="1"/>
        <v/>
      </c>
      <c r="P58" s="246">
        <f t="shared" si="2"/>
        <v>0</v>
      </c>
      <c r="Q58" s="111"/>
    </row>
    <row r="59" spans="2:17" ht="19.899999999999999" customHeight="1" x14ac:dyDescent="0.35">
      <c r="B59" s="109">
        <v>52</v>
      </c>
      <c r="C59" s="111" t="str">
        <f>IF('Dépenses de rémunération CU'!C59&lt;&gt;"",'Dépenses de rémunération CU'!C59,"")</f>
        <v/>
      </c>
      <c r="D59" s="111" t="str">
        <f>IF('Dépenses de rémunération CU'!D59&lt;&gt;"",'Dépenses de rémunération CU'!D59,"")</f>
        <v/>
      </c>
      <c r="E59" s="111" t="str">
        <f>IF('Dépenses de rémunération CU'!E59&lt;&gt;"",'Dépenses de rémunération CU'!E59,"")</f>
        <v/>
      </c>
      <c r="F59" s="111" t="str">
        <f>IF('Dépenses de rémunération CU'!F59&lt;&gt;"",'Dépenses de rémunération CU'!F59,"")</f>
        <v/>
      </c>
      <c r="G59" s="80" t="str">
        <f>IF('Dépenses de rémunération CU'!G59&lt;&gt;"",'Dépenses de rémunération CU'!G59,"")</f>
        <v/>
      </c>
      <c r="H59" s="80" t="str">
        <f>IF('Dépenses de rémunération CU'!H59&lt;&gt;"",'Dépenses de rémunération CU'!H59,"")</f>
        <v/>
      </c>
      <c r="I59" s="246" t="str">
        <f>IF(F59&lt;&gt;"",IF(ISNA(VLOOKUP(F59,P_Paramétrage!$B$1586:$D$1588,2,FALSE)),0,VLOOKUP(F59,P_Paramétrage!$B$1586:$D$1588,2,FALSE)),"")</f>
        <v/>
      </c>
      <c r="J59" s="246">
        <f>'Dépenses de rémunération CU'!K59</f>
        <v>0</v>
      </c>
      <c r="K59" s="246"/>
      <c r="L59" s="210" t="str">
        <f>IF('Dépenses de rémunération CU'!I59&lt;&gt;"",'Dépenses de rémunération CU'!I59,"")</f>
        <v/>
      </c>
      <c r="M59" s="246">
        <f t="shared" si="0"/>
        <v>0</v>
      </c>
      <c r="N59" s="111"/>
      <c r="O59" s="210" t="str">
        <f t="shared" si="1"/>
        <v/>
      </c>
      <c r="P59" s="246">
        <f t="shared" si="2"/>
        <v>0</v>
      </c>
      <c r="Q59" s="111"/>
    </row>
    <row r="60" spans="2:17" ht="19.899999999999999" customHeight="1" x14ac:dyDescent="0.35">
      <c r="B60" s="109">
        <v>53</v>
      </c>
      <c r="C60" s="111" t="str">
        <f>IF('Dépenses de rémunération CU'!C60&lt;&gt;"",'Dépenses de rémunération CU'!C60,"")</f>
        <v/>
      </c>
      <c r="D60" s="111" t="str">
        <f>IF('Dépenses de rémunération CU'!D60&lt;&gt;"",'Dépenses de rémunération CU'!D60,"")</f>
        <v/>
      </c>
      <c r="E60" s="111" t="str">
        <f>IF('Dépenses de rémunération CU'!E60&lt;&gt;"",'Dépenses de rémunération CU'!E60,"")</f>
        <v/>
      </c>
      <c r="F60" s="111" t="str">
        <f>IF('Dépenses de rémunération CU'!F60&lt;&gt;"",'Dépenses de rémunération CU'!F60,"")</f>
        <v/>
      </c>
      <c r="G60" s="80" t="str">
        <f>IF('Dépenses de rémunération CU'!G60&lt;&gt;"",'Dépenses de rémunération CU'!G60,"")</f>
        <v/>
      </c>
      <c r="H60" s="80" t="str">
        <f>IF('Dépenses de rémunération CU'!H60&lt;&gt;"",'Dépenses de rémunération CU'!H60,"")</f>
        <v/>
      </c>
      <c r="I60" s="246" t="str">
        <f>IF(F60&lt;&gt;"",IF(ISNA(VLOOKUP(F60,P_Paramétrage!$B$1586:$D$1588,2,FALSE)),0,VLOOKUP(F60,P_Paramétrage!$B$1586:$D$1588,2,FALSE)),"")</f>
        <v/>
      </c>
      <c r="J60" s="246">
        <f>'Dépenses de rémunération CU'!K60</f>
        <v>0</v>
      </c>
      <c r="K60" s="246"/>
      <c r="L60" s="210" t="str">
        <f>IF('Dépenses de rémunération CU'!I60&lt;&gt;"",'Dépenses de rémunération CU'!I60,"")</f>
        <v/>
      </c>
      <c r="M60" s="246">
        <f t="shared" si="0"/>
        <v>0</v>
      </c>
      <c r="N60" s="111"/>
      <c r="O60" s="210" t="str">
        <f t="shared" si="1"/>
        <v/>
      </c>
      <c r="P60" s="246">
        <f t="shared" si="2"/>
        <v>0</v>
      </c>
      <c r="Q60" s="111"/>
    </row>
    <row r="61" spans="2:17" ht="19.899999999999999" customHeight="1" x14ac:dyDescent="0.35">
      <c r="B61" s="109">
        <v>54</v>
      </c>
      <c r="C61" s="111" t="str">
        <f>IF('Dépenses de rémunération CU'!C61&lt;&gt;"",'Dépenses de rémunération CU'!C61,"")</f>
        <v/>
      </c>
      <c r="D61" s="111" t="str">
        <f>IF('Dépenses de rémunération CU'!D61&lt;&gt;"",'Dépenses de rémunération CU'!D61,"")</f>
        <v/>
      </c>
      <c r="E61" s="111" t="str">
        <f>IF('Dépenses de rémunération CU'!E61&lt;&gt;"",'Dépenses de rémunération CU'!E61,"")</f>
        <v/>
      </c>
      <c r="F61" s="111" t="str">
        <f>IF('Dépenses de rémunération CU'!F61&lt;&gt;"",'Dépenses de rémunération CU'!F61,"")</f>
        <v/>
      </c>
      <c r="G61" s="80" t="str">
        <f>IF('Dépenses de rémunération CU'!G61&lt;&gt;"",'Dépenses de rémunération CU'!G61,"")</f>
        <v/>
      </c>
      <c r="H61" s="80" t="str">
        <f>IF('Dépenses de rémunération CU'!H61&lt;&gt;"",'Dépenses de rémunération CU'!H61,"")</f>
        <v/>
      </c>
      <c r="I61" s="246" t="str">
        <f>IF(F61&lt;&gt;"",IF(ISNA(VLOOKUP(F61,P_Paramétrage!$B$1586:$D$1588,2,FALSE)),0,VLOOKUP(F61,P_Paramétrage!$B$1586:$D$1588,2,FALSE)),"")</f>
        <v/>
      </c>
      <c r="J61" s="246">
        <f>'Dépenses de rémunération CU'!K61</f>
        <v>0</v>
      </c>
      <c r="K61" s="246"/>
      <c r="L61" s="210" t="str">
        <f>IF('Dépenses de rémunération CU'!I61&lt;&gt;"",'Dépenses de rémunération CU'!I61,"")</f>
        <v/>
      </c>
      <c r="M61" s="246">
        <f t="shared" si="0"/>
        <v>0</v>
      </c>
      <c r="N61" s="111"/>
      <c r="O61" s="210" t="str">
        <f t="shared" si="1"/>
        <v/>
      </c>
      <c r="P61" s="246">
        <f t="shared" si="2"/>
        <v>0</v>
      </c>
      <c r="Q61" s="111"/>
    </row>
    <row r="62" spans="2:17" ht="19.899999999999999" customHeight="1" x14ac:dyDescent="0.35">
      <c r="B62" s="109">
        <v>55</v>
      </c>
      <c r="C62" s="111" t="str">
        <f>IF('Dépenses de rémunération CU'!C62&lt;&gt;"",'Dépenses de rémunération CU'!C62,"")</f>
        <v/>
      </c>
      <c r="D62" s="111" t="str">
        <f>IF('Dépenses de rémunération CU'!D62&lt;&gt;"",'Dépenses de rémunération CU'!D62,"")</f>
        <v/>
      </c>
      <c r="E62" s="111" t="str">
        <f>IF('Dépenses de rémunération CU'!E62&lt;&gt;"",'Dépenses de rémunération CU'!E62,"")</f>
        <v/>
      </c>
      <c r="F62" s="111" t="str">
        <f>IF('Dépenses de rémunération CU'!F62&lt;&gt;"",'Dépenses de rémunération CU'!F62,"")</f>
        <v/>
      </c>
      <c r="G62" s="80" t="str">
        <f>IF('Dépenses de rémunération CU'!G62&lt;&gt;"",'Dépenses de rémunération CU'!G62,"")</f>
        <v/>
      </c>
      <c r="H62" s="80" t="str">
        <f>IF('Dépenses de rémunération CU'!H62&lt;&gt;"",'Dépenses de rémunération CU'!H62,"")</f>
        <v/>
      </c>
      <c r="I62" s="246" t="str">
        <f>IF(F62&lt;&gt;"",IF(ISNA(VLOOKUP(F62,P_Paramétrage!$B$1586:$D$1588,2,FALSE)),0,VLOOKUP(F62,P_Paramétrage!$B$1586:$D$1588,2,FALSE)),"")</f>
        <v/>
      </c>
      <c r="J62" s="246">
        <f>'Dépenses de rémunération CU'!K62</f>
        <v>0</v>
      </c>
      <c r="K62" s="246"/>
      <c r="L62" s="210" t="str">
        <f>IF('Dépenses de rémunération CU'!I62&lt;&gt;"",'Dépenses de rémunération CU'!I62,"")</f>
        <v/>
      </c>
      <c r="M62" s="246">
        <f t="shared" si="0"/>
        <v>0</v>
      </c>
      <c r="N62" s="111"/>
      <c r="O62" s="210" t="str">
        <f t="shared" si="1"/>
        <v/>
      </c>
      <c r="P62" s="246">
        <f t="shared" si="2"/>
        <v>0</v>
      </c>
      <c r="Q62" s="111"/>
    </row>
    <row r="63" spans="2:17" ht="19.899999999999999" customHeight="1" x14ac:dyDescent="0.35">
      <c r="B63" s="109">
        <v>56</v>
      </c>
      <c r="C63" s="111" t="str">
        <f>IF('Dépenses de rémunération CU'!C63&lt;&gt;"",'Dépenses de rémunération CU'!C63,"")</f>
        <v/>
      </c>
      <c r="D63" s="111" t="str">
        <f>IF('Dépenses de rémunération CU'!D63&lt;&gt;"",'Dépenses de rémunération CU'!D63,"")</f>
        <v/>
      </c>
      <c r="E63" s="111" t="str">
        <f>IF('Dépenses de rémunération CU'!E63&lt;&gt;"",'Dépenses de rémunération CU'!E63,"")</f>
        <v/>
      </c>
      <c r="F63" s="111" t="str">
        <f>IF('Dépenses de rémunération CU'!F63&lt;&gt;"",'Dépenses de rémunération CU'!F63,"")</f>
        <v/>
      </c>
      <c r="G63" s="80" t="str">
        <f>IF('Dépenses de rémunération CU'!G63&lt;&gt;"",'Dépenses de rémunération CU'!G63,"")</f>
        <v/>
      </c>
      <c r="H63" s="80" t="str">
        <f>IF('Dépenses de rémunération CU'!H63&lt;&gt;"",'Dépenses de rémunération CU'!H63,"")</f>
        <v/>
      </c>
      <c r="I63" s="246" t="str">
        <f>IF(F63&lt;&gt;"",IF(ISNA(VLOOKUP(F63,P_Paramétrage!$B$1586:$D$1588,2,FALSE)),0,VLOOKUP(F63,P_Paramétrage!$B$1586:$D$1588,2,FALSE)),"")</f>
        <v/>
      </c>
      <c r="J63" s="246">
        <f>'Dépenses de rémunération CU'!K63</f>
        <v>0</v>
      </c>
      <c r="K63" s="246"/>
      <c r="L63" s="210" t="str">
        <f>IF('Dépenses de rémunération CU'!I63&lt;&gt;"",'Dépenses de rémunération CU'!I63,"")</f>
        <v/>
      </c>
      <c r="M63" s="246">
        <f t="shared" si="0"/>
        <v>0</v>
      </c>
      <c r="N63" s="111"/>
      <c r="O63" s="210" t="str">
        <f t="shared" si="1"/>
        <v/>
      </c>
      <c r="P63" s="246">
        <f t="shared" si="2"/>
        <v>0</v>
      </c>
      <c r="Q63" s="111"/>
    </row>
    <row r="64" spans="2:17" ht="19.899999999999999" customHeight="1" x14ac:dyDescent="0.35">
      <c r="B64" s="109">
        <v>57</v>
      </c>
      <c r="C64" s="111" t="str">
        <f>IF('Dépenses de rémunération CU'!C64&lt;&gt;"",'Dépenses de rémunération CU'!C64,"")</f>
        <v/>
      </c>
      <c r="D64" s="111" t="str">
        <f>IF('Dépenses de rémunération CU'!D64&lt;&gt;"",'Dépenses de rémunération CU'!D64,"")</f>
        <v/>
      </c>
      <c r="E64" s="111" t="str">
        <f>IF('Dépenses de rémunération CU'!E64&lt;&gt;"",'Dépenses de rémunération CU'!E64,"")</f>
        <v/>
      </c>
      <c r="F64" s="111" t="str">
        <f>IF('Dépenses de rémunération CU'!F64&lt;&gt;"",'Dépenses de rémunération CU'!F64,"")</f>
        <v/>
      </c>
      <c r="G64" s="80" t="str">
        <f>IF('Dépenses de rémunération CU'!G64&lt;&gt;"",'Dépenses de rémunération CU'!G64,"")</f>
        <v/>
      </c>
      <c r="H64" s="80" t="str">
        <f>IF('Dépenses de rémunération CU'!H64&lt;&gt;"",'Dépenses de rémunération CU'!H64,"")</f>
        <v/>
      </c>
      <c r="I64" s="246" t="str">
        <f>IF(F64&lt;&gt;"",IF(ISNA(VLOOKUP(F64,P_Paramétrage!$B$1586:$D$1588,2,FALSE)),0,VLOOKUP(F64,P_Paramétrage!$B$1586:$D$1588,2,FALSE)),"")</f>
        <v/>
      </c>
      <c r="J64" s="246">
        <f>'Dépenses de rémunération CU'!K64</f>
        <v>0</v>
      </c>
      <c r="K64" s="246"/>
      <c r="L64" s="210" t="str">
        <f>IF('Dépenses de rémunération CU'!I64&lt;&gt;"",'Dépenses de rémunération CU'!I64,"")</f>
        <v/>
      </c>
      <c r="M64" s="246">
        <f t="shared" si="0"/>
        <v>0</v>
      </c>
      <c r="N64" s="111"/>
      <c r="O64" s="210" t="str">
        <f t="shared" si="1"/>
        <v/>
      </c>
      <c r="P64" s="246">
        <f t="shared" si="2"/>
        <v>0</v>
      </c>
      <c r="Q64" s="111"/>
    </row>
    <row r="65" spans="2:17" ht="19.899999999999999" customHeight="1" x14ac:dyDescent="0.35">
      <c r="B65" s="109">
        <v>58</v>
      </c>
      <c r="C65" s="111" t="str">
        <f>IF('Dépenses de rémunération CU'!C65&lt;&gt;"",'Dépenses de rémunération CU'!C65,"")</f>
        <v/>
      </c>
      <c r="D65" s="111" t="str">
        <f>IF('Dépenses de rémunération CU'!D65&lt;&gt;"",'Dépenses de rémunération CU'!D65,"")</f>
        <v/>
      </c>
      <c r="E65" s="111" t="str">
        <f>IF('Dépenses de rémunération CU'!E65&lt;&gt;"",'Dépenses de rémunération CU'!E65,"")</f>
        <v/>
      </c>
      <c r="F65" s="111" t="str">
        <f>IF('Dépenses de rémunération CU'!F65&lt;&gt;"",'Dépenses de rémunération CU'!F65,"")</f>
        <v/>
      </c>
      <c r="G65" s="80" t="str">
        <f>IF('Dépenses de rémunération CU'!G65&lt;&gt;"",'Dépenses de rémunération CU'!G65,"")</f>
        <v/>
      </c>
      <c r="H65" s="80" t="str">
        <f>IF('Dépenses de rémunération CU'!H65&lt;&gt;"",'Dépenses de rémunération CU'!H65,"")</f>
        <v/>
      </c>
      <c r="I65" s="246" t="str">
        <f>IF(F65&lt;&gt;"",IF(ISNA(VLOOKUP(F65,P_Paramétrage!$B$1586:$D$1588,2,FALSE)),0,VLOOKUP(F65,P_Paramétrage!$B$1586:$D$1588,2,FALSE)),"")</f>
        <v/>
      </c>
      <c r="J65" s="246">
        <f>'Dépenses de rémunération CU'!K65</f>
        <v>0</v>
      </c>
      <c r="K65" s="246"/>
      <c r="L65" s="210" t="str">
        <f>IF('Dépenses de rémunération CU'!I65&lt;&gt;"",'Dépenses de rémunération CU'!I65,"")</f>
        <v/>
      </c>
      <c r="M65" s="246">
        <f t="shared" si="0"/>
        <v>0</v>
      </c>
      <c r="N65" s="111"/>
      <c r="O65" s="210" t="str">
        <f t="shared" si="1"/>
        <v/>
      </c>
      <c r="P65" s="246">
        <f t="shared" si="2"/>
        <v>0</v>
      </c>
      <c r="Q65" s="111"/>
    </row>
    <row r="66" spans="2:17" ht="19.899999999999999" customHeight="1" x14ac:dyDescent="0.35">
      <c r="B66" s="109">
        <v>59</v>
      </c>
      <c r="C66" s="111" t="str">
        <f>IF('Dépenses de rémunération CU'!C66&lt;&gt;"",'Dépenses de rémunération CU'!C66,"")</f>
        <v/>
      </c>
      <c r="D66" s="111" t="str">
        <f>IF('Dépenses de rémunération CU'!D66&lt;&gt;"",'Dépenses de rémunération CU'!D66,"")</f>
        <v/>
      </c>
      <c r="E66" s="111" t="str">
        <f>IF('Dépenses de rémunération CU'!E66&lt;&gt;"",'Dépenses de rémunération CU'!E66,"")</f>
        <v/>
      </c>
      <c r="F66" s="111" t="str">
        <f>IF('Dépenses de rémunération CU'!F66&lt;&gt;"",'Dépenses de rémunération CU'!F66,"")</f>
        <v/>
      </c>
      <c r="G66" s="80" t="str">
        <f>IF('Dépenses de rémunération CU'!G66&lt;&gt;"",'Dépenses de rémunération CU'!G66,"")</f>
        <v/>
      </c>
      <c r="H66" s="80" t="str">
        <f>IF('Dépenses de rémunération CU'!H66&lt;&gt;"",'Dépenses de rémunération CU'!H66,"")</f>
        <v/>
      </c>
      <c r="I66" s="246" t="str">
        <f>IF(F66&lt;&gt;"",IF(ISNA(VLOOKUP(F66,P_Paramétrage!$B$1586:$D$1588,2,FALSE)),0,VLOOKUP(F66,P_Paramétrage!$B$1586:$D$1588,2,FALSE)),"")</f>
        <v/>
      </c>
      <c r="J66" s="246">
        <f>'Dépenses de rémunération CU'!K66</f>
        <v>0</v>
      </c>
      <c r="K66" s="246"/>
      <c r="L66" s="210" t="str">
        <f>IF('Dépenses de rémunération CU'!I66&lt;&gt;"",'Dépenses de rémunération CU'!I66,"")</f>
        <v/>
      </c>
      <c r="M66" s="246">
        <f t="shared" si="0"/>
        <v>0</v>
      </c>
      <c r="N66" s="111"/>
      <c r="O66" s="210" t="str">
        <f t="shared" si="1"/>
        <v/>
      </c>
      <c r="P66" s="246">
        <f t="shared" si="2"/>
        <v>0</v>
      </c>
      <c r="Q66" s="111"/>
    </row>
    <row r="67" spans="2:17" ht="19.899999999999999" customHeight="1" x14ac:dyDescent="0.35">
      <c r="B67" s="109">
        <v>60</v>
      </c>
      <c r="C67" s="111" t="str">
        <f>IF('Dépenses de rémunération CU'!C67&lt;&gt;"",'Dépenses de rémunération CU'!C67,"")</f>
        <v/>
      </c>
      <c r="D67" s="111" t="str">
        <f>IF('Dépenses de rémunération CU'!D67&lt;&gt;"",'Dépenses de rémunération CU'!D67,"")</f>
        <v/>
      </c>
      <c r="E67" s="111" t="str">
        <f>IF('Dépenses de rémunération CU'!E67&lt;&gt;"",'Dépenses de rémunération CU'!E67,"")</f>
        <v/>
      </c>
      <c r="F67" s="111" t="str">
        <f>IF('Dépenses de rémunération CU'!F67&lt;&gt;"",'Dépenses de rémunération CU'!F67,"")</f>
        <v/>
      </c>
      <c r="G67" s="80" t="str">
        <f>IF('Dépenses de rémunération CU'!G67&lt;&gt;"",'Dépenses de rémunération CU'!G67,"")</f>
        <v/>
      </c>
      <c r="H67" s="80" t="str">
        <f>IF('Dépenses de rémunération CU'!H67&lt;&gt;"",'Dépenses de rémunération CU'!H67,"")</f>
        <v/>
      </c>
      <c r="I67" s="246" t="str">
        <f>IF(F67&lt;&gt;"",IF(ISNA(VLOOKUP(F67,P_Paramétrage!$B$1586:$D$1588,2,FALSE)),0,VLOOKUP(F67,P_Paramétrage!$B$1586:$D$1588,2,FALSE)),"")</f>
        <v/>
      </c>
      <c r="J67" s="246">
        <f>'Dépenses de rémunération CU'!K67</f>
        <v>0</v>
      </c>
      <c r="K67" s="246"/>
      <c r="L67" s="210" t="str">
        <f>IF('Dépenses de rémunération CU'!I67&lt;&gt;"",'Dépenses de rémunération CU'!I67,"")</f>
        <v/>
      </c>
      <c r="M67" s="246">
        <f t="shared" si="0"/>
        <v>0</v>
      </c>
      <c r="N67" s="111"/>
      <c r="O67" s="210" t="str">
        <f t="shared" si="1"/>
        <v/>
      </c>
      <c r="P67" s="246">
        <f t="shared" si="2"/>
        <v>0</v>
      </c>
      <c r="Q67" s="111"/>
    </row>
    <row r="68" spans="2:17" ht="19.899999999999999" customHeight="1" x14ac:dyDescent="0.35">
      <c r="B68" s="109">
        <v>61</v>
      </c>
      <c r="C68" s="111" t="str">
        <f>IF('Dépenses de rémunération CU'!C68&lt;&gt;"",'Dépenses de rémunération CU'!C68,"")</f>
        <v/>
      </c>
      <c r="D68" s="111" t="str">
        <f>IF('Dépenses de rémunération CU'!D68&lt;&gt;"",'Dépenses de rémunération CU'!D68,"")</f>
        <v/>
      </c>
      <c r="E68" s="111" t="str">
        <f>IF('Dépenses de rémunération CU'!E68&lt;&gt;"",'Dépenses de rémunération CU'!E68,"")</f>
        <v/>
      </c>
      <c r="F68" s="111" t="str">
        <f>IF('Dépenses de rémunération CU'!F68&lt;&gt;"",'Dépenses de rémunération CU'!F68,"")</f>
        <v/>
      </c>
      <c r="G68" s="80" t="str">
        <f>IF('Dépenses de rémunération CU'!G68&lt;&gt;"",'Dépenses de rémunération CU'!G68,"")</f>
        <v/>
      </c>
      <c r="H68" s="80" t="str">
        <f>IF('Dépenses de rémunération CU'!H68&lt;&gt;"",'Dépenses de rémunération CU'!H68,"")</f>
        <v/>
      </c>
      <c r="I68" s="246" t="str">
        <f>IF(F68&lt;&gt;"",IF(ISNA(VLOOKUP(F68,P_Paramétrage!$B$1586:$D$1588,2,FALSE)),0,VLOOKUP(F68,P_Paramétrage!$B$1586:$D$1588,2,FALSE)),"")</f>
        <v/>
      </c>
      <c r="J68" s="246">
        <f>'Dépenses de rémunération CU'!K68</f>
        <v>0</v>
      </c>
      <c r="K68" s="246"/>
      <c r="L68" s="210" t="str">
        <f>IF('Dépenses de rémunération CU'!I68&lt;&gt;"",'Dépenses de rémunération CU'!I68,"")</f>
        <v/>
      </c>
      <c r="M68" s="246">
        <f t="shared" si="0"/>
        <v>0</v>
      </c>
      <c r="N68" s="111"/>
      <c r="O68" s="210" t="str">
        <f t="shared" si="1"/>
        <v/>
      </c>
      <c r="P68" s="246">
        <f t="shared" si="2"/>
        <v>0</v>
      </c>
      <c r="Q68" s="111"/>
    </row>
    <row r="69" spans="2:17" ht="19.899999999999999" customHeight="1" x14ac:dyDescent="0.35">
      <c r="B69" s="109">
        <v>62</v>
      </c>
      <c r="C69" s="111" t="str">
        <f>IF('Dépenses de rémunération CU'!C69&lt;&gt;"",'Dépenses de rémunération CU'!C69,"")</f>
        <v/>
      </c>
      <c r="D69" s="111" t="str">
        <f>IF('Dépenses de rémunération CU'!D69&lt;&gt;"",'Dépenses de rémunération CU'!D69,"")</f>
        <v/>
      </c>
      <c r="E69" s="111" t="str">
        <f>IF('Dépenses de rémunération CU'!E69&lt;&gt;"",'Dépenses de rémunération CU'!E69,"")</f>
        <v/>
      </c>
      <c r="F69" s="111" t="str">
        <f>IF('Dépenses de rémunération CU'!F69&lt;&gt;"",'Dépenses de rémunération CU'!F69,"")</f>
        <v/>
      </c>
      <c r="G69" s="80" t="str">
        <f>IF('Dépenses de rémunération CU'!G69&lt;&gt;"",'Dépenses de rémunération CU'!G69,"")</f>
        <v/>
      </c>
      <c r="H69" s="80" t="str">
        <f>IF('Dépenses de rémunération CU'!H69&lt;&gt;"",'Dépenses de rémunération CU'!H69,"")</f>
        <v/>
      </c>
      <c r="I69" s="246" t="str">
        <f>IF(F69&lt;&gt;"",IF(ISNA(VLOOKUP(F69,P_Paramétrage!$B$1586:$D$1588,2,FALSE)),0,VLOOKUP(F69,P_Paramétrage!$B$1586:$D$1588,2,FALSE)),"")</f>
        <v/>
      </c>
      <c r="J69" s="246">
        <f>'Dépenses de rémunération CU'!K69</f>
        <v>0</v>
      </c>
      <c r="K69" s="246"/>
      <c r="L69" s="210" t="str">
        <f>IF('Dépenses de rémunération CU'!I69&lt;&gt;"",'Dépenses de rémunération CU'!I69,"")</f>
        <v/>
      </c>
      <c r="M69" s="246">
        <f t="shared" si="0"/>
        <v>0</v>
      </c>
      <c r="N69" s="111"/>
      <c r="O69" s="210" t="str">
        <f t="shared" si="1"/>
        <v/>
      </c>
      <c r="P69" s="246">
        <f t="shared" si="2"/>
        <v>0</v>
      </c>
      <c r="Q69" s="111"/>
    </row>
    <row r="70" spans="2:17" ht="19.899999999999999" customHeight="1" x14ac:dyDescent="0.35">
      <c r="B70" s="109">
        <v>63</v>
      </c>
      <c r="C70" s="111" t="str">
        <f>IF('Dépenses de rémunération CU'!C70&lt;&gt;"",'Dépenses de rémunération CU'!C70,"")</f>
        <v/>
      </c>
      <c r="D70" s="111" t="str">
        <f>IF('Dépenses de rémunération CU'!D70&lt;&gt;"",'Dépenses de rémunération CU'!D70,"")</f>
        <v/>
      </c>
      <c r="E70" s="111" t="str">
        <f>IF('Dépenses de rémunération CU'!E70&lt;&gt;"",'Dépenses de rémunération CU'!E70,"")</f>
        <v/>
      </c>
      <c r="F70" s="111" t="str">
        <f>IF('Dépenses de rémunération CU'!F70&lt;&gt;"",'Dépenses de rémunération CU'!F70,"")</f>
        <v/>
      </c>
      <c r="G70" s="80" t="str">
        <f>IF('Dépenses de rémunération CU'!G70&lt;&gt;"",'Dépenses de rémunération CU'!G70,"")</f>
        <v/>
      </c>
      <c r="H70" s="80" t="str">
        <f>IF('Dépenses de rémunération CU'!H70&lt;&gt;"",'Dépenses de rémunération CU'!H70,"")</f>
        <v/>
      </c>
      <c r="I70" s="246" t="str">
        <f>IF(F70&lt;&gt;"",IF(ISNA(VLOOKUP(F70,P_Paramétrage!$B$1586:$D$1588,2,FALSE)),0,VLOOKUP(F70,P_Paramétrage!$B$1586:$D$1588,2,FALSE)),"")</f>
        <v/>
      </c>
      <c r="J70" s="246">
        <f>'Dépenses de rémunération CU'!K70</f>
        <v>0</v>
      </c>
      <c r="K70" s="246"/>
      <c r="L70" s="210" t="str">
        <f>IF('Dépenses de rémunération CU'!I70&lt;&gt;"",'Dépenses de rémunération CU'!I70,"")</f>
        <v/>
      </c>
      <c r="M70" s="246">
        <f t="shared" si="0"/>
        <v>0</v>
      </c>
      <c r="N70" s="111"/>
      <c r="O70" s="210" t="str">
        <f t="shared" si="1"/>
        <v/>
      </c>
      <c r="P70" s="246">
        <f t="shared" si="2"/>
        <v>0</v>
      </c>
      <c r="Q70" s="111"/>
    </row>
    <row r="71" spans="2:17" ht="19.899999999999999" customHeight="1" x14ac:dyDescent="0.35">
      <c r="B71" s="109">
        <v>64</v>
      </c>
      <c r="C71" s="111" t="str">
        <f>IF('Dépenses de rémunération CU'!C71&lt;&gt;"",'Dépenses de rémunération CU'!C71,"")</f>
        <v/>
      </c>
      <c r="D71" s="111" t="str">
        <f>IF('Dépenses de rémunération CU'!D71&lt;&gt;"",'Dépenses de rémunération CU'!D71,"")</f>
        <v/>
      </c>
      <c r="E71" s="111" t="str">
        <f>IF('Dépenses de rémunération CU'!E71&lt;&gt;"",'Dépenses de rémunération CU'!E71,"")</f>
        <v/>
      </c>
      <c r="F71" s="111" t="str">
        <f>IF('Dépenses de rémunération CU'!F71&lt;&gt;"",'Dépenses de rémunération CU'!F71,"")</f>
        <v/>
      </c>
      <c r="G71" s="80" t="str">
        <f>IF('Dépenses de rémunération CU'!G71&lt;&gt;"",'Dépenses de rémunération CU'!G71,"")</f>
        <v/>
      </c>
      <c r="H71" s="80" t="str">
        <f>IF('Dépenses de rémunération CU'!H71&lt;&gt;"",'Dépenses de rémunération CU'!H71,"")</f>
        <v/>
      </c>
      <c r="I71" s="246" t="str">
        <f>IF(F71&lt;&gt;"",IF(ISNA(VLOOKUP(F71,P_Paramétrage!$B$1586:$D$1588,2,FALSE)),0,VLOOKUP(F71,P_Paramétrage!$B$1586:$D$1588,2,FALSE)),"")</f>
        <v/>
      </c>
      <c r="J71" s="246">
        <f>'Dépenses de rémunération CU'!K71</f>
        <v>0</v>
      </c>
      <c r="K71" s="246"/>
      <c r="L71" s="210" t="str">
        <f>IF('Dépenses de rémunération CU'!I71&lt;&gt;"",'Dépenses de rémunération CU'!I71,"")</f>
        <v/>
      </c>
      <c r="M71" s="246">
        <f t="shared" si="0"/>
        <v>0</v>
      </c>
      <c r="N71" s="111"/>
      <c r="O71" s="210" t="str">
        <f t="shared" si="1"/>
        <v/>
      </c>
      <c r="P71" s="246">
        <f t="shared" si="2"/>
        <v>0</v>
      </c>
      <c r="Q71" s="111"/>
    </row>
    <row r="72" spans="2:17" ht="19.899999999999999" customHeight="1" x14ac:dyDescent="0.35">
      <c r="B72" s="109">
        <v>65</v>
      </c>
      <c r="C72" s="111" t="str">
        <f>IF('Dépenses de rémunération CU'!C72&lt;&gt;"",'Dépenses de rémunération CU'!C72,"")</f>
        <v/>
      </c>
      <c r="D72" s="111" t="str">
        <f>IF('Dépenses de rémunération CU'!D72&lt;&gt;"",'Dépenses de rémunération CU'!D72,"")</f>
        <v/>
      </c>
      <c r="E72" s="111" t="str">
        <f>IF('Dépenses de rémunération CU'!E72&lt;&gt;"",'Dépenses de rémunération CU'!E72,"")</f>
        <v/>
      </c>
      <c r="F72" s="111" t="str">
        <f>IF('Dépenses de rémunération CU'!F72&lt;&gt;"",'Dépenses de rémunération CU'!F72,"")</f>
        <v/>
      </c>
      <c r="G72" s="80" t="str">
        <f>IF('Dépenses de rémunération CU'!G72&lt;&gt;"",'Dépenses de rémunération CU'!G72,"")</f>
        <v/>
      </c>
      <c r="H72" s="80" t="str">
        <f>IF('Dépenses de rémunération CU'!H72&lt;&gt;"",'Dépenses de rémunération CU'!H72,"")</f>
        <v/>
      </c>
      <c r="I72" s="246" t="str">
        <f>IF(F72&lt;&gt;"",IF(ISNA(VLOOKUP(F72,P_Paramétrage!$B$1586:$D$1588,2,FALSE)),0,VLOOKUP(F72,P_Paramétrage!$B$1586:$D$1588,2,FALSE)),"")</f>
        <v/>
      </c>
      <c r="J72" s="246">
        <f>'Dépenses de rémunération CU'!K72</f>
        <v>0</v>
      </c>
      <c r="K72" s="246"/>
      <c r="L72" s="210" t="str">
        <f>IF('Dépenses de rémunération CU'!I72&lt;&gt;"",'Dépenses de rémunération CU'!I72,"")</f>
        <v/>
      </c>
      <c r="M72" s="246">
        <f t="shared" ref="M72:M135" si="3">IF(K72&lt;&gt;"",MIN(ROUND(K72,2),IF(AND(I72&lt;&gt;0,L72&lt;&gt;""),ROUND(L72*I72,2),0)),IF(AND(I72&lt;&gt;0,L72&lt;&gt;""),ROUND(L72*I72,2),0))</f>
        <v>0</v>
      </c>
      <c r="N72" s="111"/>
      <c r="O72" s="210" t="str">
        <f t="shared" ref="O72:O135" si="4">L72</f>
        <v/>
      </c>
      <c r="P72" s="246">
        <f t="shared" si="2"/>
        <v>0</v>
      </c>
      <c r="Q72" s="111"/>
    </row>
    <row r="73" spans="2:17" ht="19.899999999999999" customHeight="1" x14ac:dyDescent="0.35">
      <c r="B73" s="109">
        <v>66</v>
      </c>
      <c r="C73" s="111" t="str">
        <f>IF('Dépenses de rémunération CU'!C73&lt;&gt;"",'Dépenses de rémunération CU'!C73,"")</f>
        <v/>
      </c>
      <c r="D73" s="111" t="str">
        <f>IF('Dépenses de rémunération CU'!D73&lt;&gt;"",'Dépenses de rémunération CU'!D73,"")</f>
        <v/>
      </c>
      <c r="E73" s="111" t="str">
        <f>IF('Dépenses de rémunération CU'!E73&lt;&gt;"",'Dépenses de rémunération CU'!E73,"")</f>
        <v/>
      </c>
      <c r="F73" s="111" t="str">
        <f>IF('Dépenses de rémunération CU'!F73&lt;&gt;"",'Dépenses de rémunération CU'!F73,"")</f>
        <v/>
      </c>
      <c r="G73" s="80" t="str">
        <f>IF('Dépenses de rémunération CU'!G73&lt;&gt;"",'Dépenses de rémunération CU'!G73,"")</f>
        <v/>
      </c>
      <c r="H73" s="80" t="str">
        <f>IF('Dépenses de rémunération CU'!H73&lt;&gt;"",'Dépenses de rémunération CU'!H73,"")</f>
        <v/>
      </c>
      <c r="I73" s="246" t="str">
        <f>IF(F73&lt;&gt;"",IF(ISNA(VLOOKUP(F73,P_Paramétrage!$B$1586:$D$1588,2,FALSE)),0,VLOOKUP(F73,P_Paramétrage!$B$1586:$D$1588,2,FALSE)),"")</f>
        <v/>
      </c>
      <c r="J73" s="246">
        <f>'Dépenses de rémunération CU'!K73</f>
        <v>0</v>
      </c>
      <c r="K73" s="246"/>
      <c r="L73" s="210" t="str">
        <f>IF('Dépenses de rémunération CU'!I73&lt;&gt;"",'Dépenses de rémunération CU'!I73,"")</f>
        <v/>
      </c>
      <c r="M73" s="246">
        <f t="shared" si="3"/>
        <v>0</v>
      </c>
      <c r="N73" s="111"/>
      <c r="O73" s="210" t="str">
        <f t="shared" si="4"/>
        <v/>
      </c>
      <c r="P73" s="246">
        <f t="shared" ref="P73:P136" si="5">IF(K73&lt;&gt;"",MIN(ROUND(K73,2),IF(AND(I73&lt;&gt;0,O73&lt;&gt;""),ROUND(O73*I73,2),0)),IF(AND(I73&lt;&gt;0,O73&lt;&gt;""),ROUND(O73*I73,2),0))</f>
        <v>0</v>
      </c>
      <c r="Q73" s="111"/>
    </row>
    <row r="74" spans="2:17" ht="19.899999999999999" customHeight="1" x14ac:dyDescent="0.35">
      <c r="B74" s="109">
        <v>67</v>
      </c>
      <c r="C74" s="111" t="str">
        <f>IF('Dépenses de rémunération CU'!C74&lt;&gt;"",'Dépenses de rémunération CU'!C74,"")</f>
        <v/>
      </c>
      <c r="D74" s="111" t="str">
        <f>IF('Dépenses de rémunération CU'!D74&lt;&gt;"",'Dépenses de rémunération CU'!D74,"")</f>
        <v/>
      </c>
      <c r="E74" s="111" t="str">
        <f>IF('Dépenses de rémunération CU'!E74&lt;&gt;"",'Dépenses de rémunération CU'!E74,"")</f>
        <v/>
      </c>
      <c r="F74" s="111" t="str">
        <f>IF('Dépenses de rémunération CU'!F74&lt;&gt;"",'Dépenses de rémunération CU'!F74,"")</f>
        <v/>
      </c>
      <c r="G74" s="80" t="str">
        <f>IF('Dépenses de rémunération CU'!G74&lt;&gt;"",'Dépenses de rémunération CU'!G74,"")</f>
        <v/>
      </c>
      <c r="H74" s="80" t="str">
        <f>IF('Dépenses de rémunération CU'!H74&lt;&gt;"",'Dépenses de rémunération CU'!H74,"")</f>
        <v/>
      </c>
      <c r="I74" s="246" t="str">
        <f>IF(F74&lt;&gt;"",IF(ISNA(VLOOKUP(F74,P_Paramétrage!$B$1586:$D$1588,2,FALSE)),0,VLOOKUP(F74,P_Paramétrage!$B$1586:$D$1588,2,FALSE)),"")</f>
        <v/>
      </c>
      <c r="J74" s="246">
        <f>'Dépenses de rémunération CU'!K74</f>
        <v>0</v>
      </c>
      <c r="K74" s="246"/>
      <c r="L74" s="210" t="str">
        <f>IF('Dépenses de rémunération CU'!I74&lt;&gt;"",'Dépenses de rémunération CU'!I74,"")</f>
        <v/>
      </c>
      <c r="M74" s="246">
        <f t="shared" si="3"/>
        <v>0</v>
      </c>
      <c r="N74" s="111"/>
      <c r="O74" s="210" t="str">
        <f t="shared" si="4"/>
        <v/>
      </c>
      <c r="P74" s="246">
        <f t="shared" si="5"/>
        <v>0</v>
      </c>
      <c r="Q74" s="111"/>
    </row>
    <row r="75" spans="2:17" ht="19.899999999999999" customHeight="1" x14ac:dyDescent="0.35">
      <c r="B75" s="109">
        <v>68</v>
      </c>
      <c r="C75" s="111" t="str">
        <f>IF('Dépenses de rémunération CU'!C75&lt;&gt;"",'Dépenses de rémunération CU'!C75,"")</f>
        <v/>
      </c>
      <c r="D75" s="111" t="str">
        <f>IF('Dépenses de rémunération CU'!D75&lt;&gt;"",'Dépenses de rémunération CU'!D75,"")</f>
        <v/>
      </c>
      <c r="E75" s="111" t="str">
        <f>IF('Dépenses de rémunération CU'!E75&lt;&gt;"",'Dépenses de rémunération CU'!E75,"")</f>
        <v/>
      </c>
      <c r="F75" s="111" t="str">
        <f>IF('Dépenses de rémunération CU'!F75&lt;&gt;"",'Dépenses de rémunération CU'!F75,"")</f>
        <v/>
      </c>
      <c r="G75" s="80" t="str">
        <f>IF('Dépenses de rémunération CU'!G75&lt;&gt;"",'Dépenses de rémunération CU'!G75,"")</f>
        <v/>
      </c>
      <c r="H75" s="80" t="str">
        <f>IF('Dépenses de rémunération CU'!H75&lt;&gt;"",'Dépenses de rémunération CU'!H75,"")</f>
        <v/>
      </c>
      <c r="I75" s="246" t="str">
        <f>IF(F75&lt;&gt;"",IF(ISNA(VLOOKUP(F75,P_Paramétrage!$B$1586:$D$1588,2,FALSE)),0,VLOOKUP(F75,P_Paramétrage!$B$1586:$D$1588,2,FALSE)),"")</f>
        <v/>
      </c>
      <c r="J75" s="246">
        <f>'Dépenses de rémunération CU'!K75</f>
        <v>0</v>
      </c>
      <c r="K75" s="246"/>
      <c r="L75" s="210" t="str">
        <f>IF('Dépenses de rémunération CU'!I75&lt;&gt;"",'Dépenses de rémunération CU'!I75,"")</f>
        <v/>
      </c>
      <c r="M75" s="246">
        <f t="shared" si="3"/>
        <v>0</v>
      </c>
      <c r="N75" s="111"/>
      <c r="O75" s="210" t="str">
        <f t="shared" si="4"/>
        <v/>
      </c>
      <c r="P75" s="246">
        <f t="shared" si="5"/>
        <v>0</v>
      </c>
      <c r="Q75" s="111"/>
    </row>
    <row r="76" spans="2:17" ht="19.899999999999999" customHeight="1" x14ac:dyDescent="0.35">
      <c r="B76" s="109">
        <v>69</v>
      </c>
      <c r="C76" s="111" t="str">
        <f>IF('Dépenses de rémunération CU'!C76&lt;&gt;"",'Dépenses de rémunération CU'!C76,"")</f>
        <v/>
      </c>
      <c r="D76" s="111" t="str">
        <f>IF('Dépenses de rémunération CU'!D76&lt;&gt;"",'Dépenses de rémunération CU'!D76,"")</f>
        <v/>
      </c>
      <c r="E76" s="111" t="str">
        <f>IF('Dépenses de rémunération CU'!E76&lt;&gt;"",'Dépenses de rémunération CU'!E76,"")</f>
        <v/>
      </c>
      <c r="F76" s="111" t="str">
        <f>IF('Dépenses de rémunération CU'!F76&lt;&gt;"",'Dépenses de rémunération CU'!F76,"")</f>
        <v/>
      </c>
      <c r="G76" s="80" t="str">
        <f>IF('Dépenses de rémunération CU'!G76&lt;&gt;"",'Dépenses de rémunération CU'!G76,"")</f>
        <v/>
      </c>
      <c r="H76" s="80" t="str">
        <f>IF('Dépenses de rémunération CU'!H76&lt;&gt;"",'Dépenses de rémunération CU'!H76,"")</f>
        <v/>
      </c>
      <c r="I76" s="246" t="str">
        <f>IF(F76&lt;&gt;"",IF(ISNA(VLOOKUP(F76,P_Paramétrage!$B$1586:$D$1588,2,FALSE)),0,VLOOKUP(F76,P_Paramétrage!$B$1586:$D$1588,2,FALSE)),"")</f>
        <v/>
      </c>
      <c r="J76" s="246">
        <f>'Dépenses de rémunération CU'!K76</f>
        <v>0</v>
      </c>
      <c r="K76" s="246"/>
      <c r="L76" s="210" t="str">
        <f>IF('Dépenses de rémunération CU'!I76&lt;&gt;"",'Dépenses de rémunération CU'!I76,"")</f>
        <v/>
      </c>
      <c r="M76" s="246">
        <f t="shared" si="3"/>
        <v>0</v>
      </c>
      <c r="N76" s="111"/>
      <c r="O76" s="210" t="str">
        <f t="shared" si="4"/>
        <v/>
      </c>
      <c r="P76" s="246">
        <f t="shared" si="5"/>
        <v>0</v>
      </c>
      <c r="Q76" s="111"/>
    </row>
    <row r="77" spans="2:17" ht="19.899999999999999" customHeight="1" x14ac:dyDescent="0.35">
      <c r="B77" s="109">
        <v>70</v>
      </c>
      <c r="C77" s="111" t="str">
        <f>IF('Dépenses de rémunération CU'!C77&lt;&gt;"",'Dépenses de rémunération CU'!C77,"")</f>
        <v/>
      </c>
      <c r="D77" s="111" t="str">
        <f>IF('Dépenses de rémunération CU'!D77&lt;&gt;"",'Dépenses de rémunération CU'!D77,"")</f>
        <v/>
      </c>
      <c r="E77" s="111" t="str">
        <f>IF('Dépenses de rémunération CU'!E77&lt;&gt;"",'Dépenses de rémunération CU'!E77,"")</f>
        <v/>
      </c>
      <c r="F77" s="111" t="str">
        <f>IF('Dépenses de rémunération CU'!F77&lt;&gt;"",'Dépenses de rémunération CU'!F77,"")</f>
        <v/>
      </c>
      <c r="G77" s="80" t="str">
        <f>IF('Dépenses de rémunération CU'!G77&lt;&gt;"",'Dépenses de rémunération CU'!G77,"")</f>
        <v/>
      </c>
      <c r="H77" s="80" t="str">
        <f>IF('Dépenses de rémunération CU'!H77&lt;&gt;"",'Dépenses de rémunération CU'!H77,"")</f>
        <v/>
      </c>
      <c r="I77" s="246" t="str">
        <f>IF(F77&lt;&gt;"",IF(ISNA(VLOOKUP(F77,P_Paramétrage!$B$1586:$D$1588,2,FALSE)),0,VLOOKUP(F77,P_Paramétrage!$B$1586:$D$1588,2,FALSE)),"")</f>
        <v/>
      </c>
      <c r="J77" s="246">
        <f>'Dépenses de rémunération CU'!K77</f>
        <v>0</v>
      </c>
      <c r="K77" s="246"/>
      <c r="L77" s="210" t="str">
        <f>IF('Dépenses de rémunération CU'!I77&lt;&gt;"",'Dépenses de rémunération CU'!I77,"")</f>
        <v/>
      </c>
      <c r="M77" s="246">
        <f t="shared" si="3"/>
        <v>0</v>
      </c>
      <c r="N77" s="111"/>
      <c r="O77" s="210" t="str">
        <f t="shared" si="4"/>
        <v/>
      </c>
      <c r="P77" s="246">
        <f t="shared" si="5"/>
        <v>0</v>
      </c>
      <c r="Q77" s="111"/>
    </row>
    <row r="78" spans="2:17" ht="19.899999999999999" customHeight="1" x14ac:dyDescent="0.35">
      <c r="B78" s="109">
        <v>71</v>
      </c>
      <c r="C78" s="111" t="str">
        <f>IF('Dépenses de rémunération CU'!C78&lt;&gt;"",'Dépenses de rémunération CU'!C78,"")</f>
        <v/>
      </c>
      <c r="D78" s="111" t="str">
        <f>IF('Dépenses de rémunération CU'!D78&lt;&gt;"",'Dépenses de rémunération CU'!D78,"")</f>
        <v/>
      </c>
      <c r="E78" s="111" t="str">
        <f>IF('Dépenses de rémunération CU'!E78&lt;&gt;"",'Dépenses de rémunération CU'!E78,"")</f>
        <v/>
      </c>
      <c r="F78" s="111" t="str">
        <f>IF('Dépenses de rémunération CU'!F78&lt;&gt;"",'Dépenses de rémunération CU'!F78,"")</f>
        <v/>
      </c>
      <c r="G78" s="80" t="str">
        <f>IF('Dépenses de rémunération CU'!G78&lt;&gt;"",'Dépenses de rémunération CU'!G78,"")</f>
        <v/>
      </c>
      <c r="H78" s="80" t="str">
        <f>IF('Dépenses de rémunération CU'!H78&lt;&gt;"",'Dépenses de rémunération CU'!H78,"")</f>
        <v/>
      </c>
      <c r="I78" s="246" t="str">
        <f>IF(F78&lt;&gt;"",IF(ISNA(VLOOKUP(F78,P_Paramétrage!$B$1586:$D$1588,2,FALSE)),0,VLOOKUP(F78,P_Paramétrage!$B$1586:$D$1588,2,FALSE)),"")</f>
        <v/>
      </c>
      <c r="J78" s="246">
        <f>'Dépenses de rémunération CU'!K78</f>
        <v>0</v>
      </c>
      <c r="K78" s="246"/>
      <c r="L78" s="210" t="str">
        <f>IF('Dépenses de rémunération CU'!I78&lt;&gt;"",'Dépenses de rémunération CU'!I78,"")</f>
        <v/>
      </c>
      <c r="M78" s="246">
        <f t="shared" si="3"/>
        <v>0</v>
      </c>
      <c r="N78" s="111"/>
      <c r="O78" s="210" t="str">
        <f t="shared" si="4"/>
        <v/>
      </c>
      <c r="P78" s="246">
        <f t="shared" si="5"/>
        <v>0</v>
      </c>
      <c r="Q78" s="111"/>
    </row>
    <row r="79" spans="2:17" ht="19.899999999999999" customHeight="1" x14ac:dyDescent="0.35">
      <c r="B79" s="109">
        <v>72</v>
      </c>
      <c r="C79" s="111" t="str">
        <f>IF('Dépenses de rémunération CU'!C79&lt;&gt;"",'Dépenses de rémunération CU'!C79,"")</f>
        <v/>
      </c>
      <c r="D79" s="111" t="str">
        <f>IF('Dépenses de rémunération CU'!D79&lt;&gt;"",'Dépenses de rémunération CU'!D79,"")</f>
        <v/>
      </c>
      <c r="E79" s="111" t="str">
        <f>IF('Dépenses de rémunération CU'!E79&lt;&gt;"",'Dépenses de rémunération CU'!E79,"")</f>
        <v/>
      </c>
      <c r="F79" s="111" t="str">
        <f>IF('Dépenses de rémunération CU'!F79&lt;&gt;"",'Dépenses de rémunération CU'!F79,"")</f>
        <v/>
      </c>
      <c r="G79" s="80" t="str">
        <f>IF('Dépenses de rémunération CU'!G79&lt;&gt;"",'Dépenses de rémunération CU'!G79,"")</f>
        <v/>
      </c>
      <c r="H79" s="80" t="str">
        <f>IF('Dépenses de rémunération CU'!H79&lt;&gt;"",'Dépenses de rémunération CU'!H79,"")</f>
        <v/>
      </c>
      <c r="I79" s="246" t="str">
        <f>IF(F79&lt;&gt;"",IF(ISNA(VLOOKUP(F79,P_Paramétrage!$B$1586:$D$1588,2,FALSE)),0,VLOOKUP(F79,P_Paramétrage!$B$1586:$D$1588,2,FALSE)),"")</f>
        <v/>
      </c>
      <c r="J79" s="246">
        <f>'Dépenses de rémunération CU'!K79</f>
        <v>0</v>
      </c>
      <c r="K79" s="246"/>
      <c r="L79" s="210" t="str">
        <f>IF('Dépenses de rémunération CU'!I79&lt;&gt;"",'Dépenses de rémunération CU'!I79,"")</f>
        <v/>
      </c>
      <c r="M79" s="246">
        <f t="shared" si="3"/>
        <v>0</v>
      </c>
      <c r="N79" s="111"/>
      <c r="O79" s="210" t="str">
        <f t="shared" si="4"/>
        <v/>
      </c>
      <c r="P79" s="246">
        <f t="shared" si="5"/>
        <v>0</v>
      </c>
      <c r="Q79" s="111"/>
    </row>
    <row r="80" spans="2:17" ht="19.899999999999999" customHeight="1" x14ac:dyDescent="0.35">
      <c r="B80" s="109">
        <v>73</v>
      </c>
      <c r="C80" s="111" t="str">
        <f>IF('Dépenses de rémunération CU'!C80&lt;&gt;"",'Dépenses de rémunération CU'!C80,"")</f>
        <v/>
      </c>
      <c r="D80" s="111" t="str">
        <f>IF('Dépenses de rémunération CU'!D80&lt;&gt;"",'Dépenses de rémunération CU'!D80,"")</f>
        <v/>
      </c>
      <c r="E80" s="111" t="str">
        <f>IF('Dépenses de rémunération CU'!E80&lt;&gt;"",'Dépenses de rémunération CU'!E80,"")</f>
        <v/>
      </c>
      <c r="F80" s="111" t="str">
        <f>IF('Dépenses de rémunération CU'!F80&lt;&gt;"",'Dépenses de rémunération CU'!F80,"")</f>
        <v/>
      </c>
      <c r="G80" s="80" t="str">
        <f>IF('Dépenses de rémunération CU'!G80&lt;&gt;"",'Dépenses de rémunération CU'!G80,"")</f>
        <v/>
      </c>
      <c r="H80" s="80" t="str">
        <f>IF('Dépenses de rémunération CU'!H80&lt;&gt;"",'Dépenses de rémunération CU'!H80,"")</f>
        <v/>
      </c>
      <c r="I80" s="246" t="str">
        <f>IF(F80&lt;&gt;"",IF(ISNA(VLOOKUP(F80,P_Paramétrage!$B$1586:$D$1588,2,FALSE)),0,VLOOKUP(F80,P_Paramétrage!$B$1586:$D$1588,2,FALSE)),"")</f>
        <v/>
      </c>
      <c r="J80" s="246">
        <f>'Dépenses de rémunération CU'!K80</f>
        <v>0</v>
      </c>
      <c r="K80" s="246"/>
      <c r="L80" s="210" t="str">
        <f>IF('Dépenses de rémunération CU'!I80&lt;&gt;"",'Dépenses de rémunération CU'!I80,"")</f>
        <v/>
      </c>
      <c r="M80" s="246">
        <f t="shared" si="3"/>
        <v>0</v>
      </c>
      <c r="N80" s="111"/>
      <c r="O80" s="210" t="str">
        <f t="shared" si="4"/>
        <v/>
      </c>
      <c r="P80" s="246">
        <f t="shared" si="5"/>
        <v>0</v>
      </c>
      <c r="Q80" s="111"/>
    </row>
    <row r="81" spans="2:17" ht="19.899999999999999" customHeight="1" x14ac:dyDescent="0.35">
      <c r="B81" s="109">
        <v>74</v>
      </c>
      <c r="C81" s="111" t="str">
        <f>IF('Dépenses de rémunération CU'!C81&lt;&gt;"",'Dépenses de rémunération CU'!C81,"")</f>
        <v/>
      </c>
      <c r="D81" s="111" t="str">
        <f>IF('Dépenses de rémunération CU'!D81&lt;&gt;"",'Dépenses de rémunération CU'!D81,"")</f>
        <v/>
      </c>
      <c r="E81" s="111" t="str">
        <f>IF('Dépenses de rémunération CU'!E81&lt;&gt;"",'Dépenses de rémunération CU'!E81,"")</f>
        <v/>
      </c>
      <c r="F81" s="111" t="str">
        <f>IF('Dépenses de rémunération CU'!F81&lt;&gt;"",'Dépenses de rémunération CU'!F81,"")</f>
        <v/>
      </c>
      <c r="G81" s="80" t="str">
        <f>IF('Dépenses de rémunération CU'!G81&lt;&gt;"",'Dépenses de rémunération CU'!G81,"")</f>
        <v/>
      </c>
      <c r="H81" s="80" t="str">
        <f>IF('Dépenses de rémunération CU'!H81&lt;&gt;"",'Dépenses de rémunération CU'!H81,"")</f>
        <v/>
      </c>
      <c r="I81" s="246" t="str">
        <f>IF(F81&lt;&gt;"",IF(ISNA(VLOOKUP(F81,P_Paramétrage!$B$1586:$D$1588,2,FALSE)),0,VLOOKUP(F81,P_Paramétrage!$B$1586:$D$1588,2,FALSE)),"")</f>
        <v/>
      </c>
      <c r="J81" s="246">
        <f>'Dépenses de rémunération CU'!K81</f>
        <v>0</v>
      </c>
      <c r="K81" s="246"/>
      <c r="L81" s="210" t="str">
        <f>IF('Dépenses de rémunération CU'!I81&lt;&gt;"",'Dépenses de rémunération CU'!I81,"")</f>
        <v/>
      </c>
      <c r="M81" s="246">
        <f t="shared" si="3"/>
        <v>0</v>
      </c>
      <c r="N81" s="111"/>
      <c r="O81" s="210" t="str">
        <f t="shared" si="4"/>
        <v/>
      </c>
      <c r="P81" s="246">
        <f t="shared" si="5"/>
        <v>0</v>
      </c>
      <c r="Q81" s="111"/>
    </row>
    <row r="82" spans="2:17" ht="19.899999999999999" customHeight="1" x14ac:dyDescent="0.35">
      <c r="B82" s="109">
        <v>75</v>
      </c>
      <c r="C82" s="111" t="str">
        <f>IF('Dépenses de rémunération CU'!C82&lt;&gt;"",'Dépenses de rémunération CU'!C82,"")</f>
        <v/>
      </c>
      <c r="D82" s="111" t="str">
        <f>IF('Dépenses de rémunération CU'!D82&lt;&gt;"",'Dépenses de rémunération CU'!D82,"")</f>
        <v/>
      </c>
      <c r="E82" s="111" t="str">
        <f>IF('Dépenses de rémunération CU'!E82&lt;&gt;"",'Dépenses de rémunération CU'!E82,"")</f>
        <v/>
      </c>
      <c r="F82" s="111" t="str">
        <f>IF('Dépenses de rémunération CU'!F82&lt;&gt;"",'Dépenses de rémunération CU'!F82,"")</f>
        <v/>
      </c>
      <c r="G82" s="80" t="str">
        <f>IF('Dépenses de rémunération CU'!G82&lt;&gt;"",'Dépenses de rémunération CU'!G82,"")</f>
        <v/>
      </c>
      <c r="H82" s="80" t="str">
        <f>IF('Dépenses de rémunération CU'!H82&lt;&gt;"",'Dépenses de rémunération CU'!H82,"")</f>
        <v/>
      </c>
      <c r="I82" s="246" t="str">
        <f>IF(F82&lt;&gt;"",IF(ISNA(VLOOKUP(F82,P_Paramétrage!$B$1586:$D$1588,2,FALSE)),0,VLOOKUP(F82,P_Paramétrage!$B$1586:$D$1588,2,FALSE)),"")</f>
        <v/>
      </c>
      <c r="J82" s="246">
        <f>'Dépenses de rémunération CU'!K82</f>
        <v>0</v>
      </c>
      <c r="K82" s="246"/>
      <c r="L82" s="210" t="str">
        <f>IF('Dépenses de rémunération CU'!I82&lt;&gt;"",'Dépenses de rémunération CU'!I82,"")</f>
        <v/>
      </c>
      <c r="M82" s="246">
        <f t="shared" si="3"/>
        <v>0</v>
      </c>
      <c r="N82" s="111"/>
      <c r="O82" s="210" t="str">
        <f t="shared" si="4"/>
        <v/>
      </c>
      <c r="P82" s="246">
        <f t="shared" si="5"/>
        <v>0</v>
      </c>
      <c r="Q82" s="111"/>
    </row>
    <row r="83" spans="2:17" ht="19.899999999999999" hidden="1" customHeight="1" x14ac:dyDescent="0.35">
      <c r="B83" s="109">
        <v>76</v>
      </c>
      <c r="C83" s="111" t="str">
        <f>IF('Dépenses de rémunération CU'!C83&lt;&gt;"",'Dépenses de rémunération CU'!C83,"")</f>
        <v/>
      </c>
      <c r="D83" s="111" t="str">
        <f>IF('Dépenses de rémunération CU'!D83&lt;&gt;"",'Dépenses de rémunération CU'!D83,"")</f>
        <v/>
      </c>
      <c r="E83" s="111" t="str">
        <f>IF('Dépenses de rémunération CU'!E83&lt;&gt;"",'Dépenses de rémunération CU'!E83,"")</f>
        <v/>
      </c>
      <c r="F83" s="111" t="str">
        <f>IF('Dépenses de rémunération CU'!F83&lt;&gt;"",'Dépenses de rémunération CU'!F83,"")</f>
        <v/>
      </c>
      <c r="G83" s="80" t="str">
        <f>IF('Dépenses de rémunération CU'!G83&lt;&gt;"",'Dépenses de rémunération CU'!G83,"")</f>
        <v/>
      </c>
      <c r="H83" s="80" t="str">
        <f>IF('Dépenses de rémunération CU'!H83&lt;&gt;"",'Dépenses de rémunération CU'!H83,"")</f>
        <v/>
      </c>
      <c r="I83" s="246" t="str">
        <f>IF(F83&lt;&gt;"",IF(ISNA(VLOOKUP(F83,P_Paramétrage!$B$1586:$D$1588,2,FALSE)),0,VLOOKUP(F83,P_Paramétrage!$B$1586:$D$1588,2,FALSE)),"")</f>
        <v/>
      </c>
      <c r="J83" s="246">
        <f>'Dépenses de rémunération CU'!K83</f>
        <v>0</v>
      </c>
      <c r="K83" s="246"/>
      <c r="L83" s="210" t="str">
        <f>IF('Dépenses de rémunération CU'!I83&lt;&gt;"",'Dépenses de rémunération CU'!I83,"")</f>
        <v/>
      </c>
      <c r="M83" s="246">
        <f t="shared" si="3"/>
        <v>0</v>
      </c>
      <c r="N83" s="111"/>
      <c r="O83" s="210" t="str">
        <f t="shared" si="4"/>
        <v/>
      </c>
      <c r="P83" s="246">
        <f t="shared" si="5"/>
        <v>0</v>
      </c>
      <c r="Q83" s="111"/>
    </row>
    <row r="84" spans="2:17" ht="19.899999999999999" hidden="1" customHeight="1" x14ac:dyDescent="0.35">
      <c r="B84" s="109">
        <v>77</v>
      </c>
      <c r="C84" s="111" t="str">
        <f>IF('Dépenses de rémunération CU'!C84&lt;&gt;"",'Dépenses de rémunération CU'!C84,"")</f>
        <v/>
      </c>
      <c r="D84" s="111" t="str">
        <f>IF('Dépenses de rémunération CU'!D84&lt;&gt;"",'Dépenses de rémunération CU'!D84,"")</f>
        <v/>
      </c>
      <c r="E84" s="111" t="str">
        <f>IF('Dépenses de rémunération CU'!E84&lt;&gt;"",'Dépenses de rémunération CU'!E84,"")</f>
        <v/>
      </c>
      <c r="F84" s="111" t="str">
        <f>IF('Dépenses de rémunération CU'!F84&lt;&gt;"",'Dépenses de rémunération CU'!F84,"")</f>
        <v/>
      </c>
      <c r="G84" s="80" t="str">
        <f>IF('Dépenses de rémunération CU'!G84&lt;&gt;"",'Dépenses de rémunération CU'!G84,"")</f>
        <v/>
      </c>
      <c r="H84" s="80" t="str">
        <f>IF('Dépenses de rémunération CU'!H84&lt;&gt;"",'Dépenses de rémunération CU'!H84,"")</f>
        <v/>
      </c>
      <c r="I84" s="246" t="str">
        <f>IF(F84&lt;&gt;"",IF(ISNA(VLOOKUP(F84,P_Paramétrage!$B$1586:$D$1588,2,FALSE)),0,VLOOKUP(F84,P_Paramétrage!$B$1586:$D$1588,2,FALSE)),"")</f>
        <v/>
      </c>
      <c r="J84" s="246">
        <f>'Dépenses de rémunération CU'!K84</f>
        <v>0</v>
      </c>
      <c r="K84" s="246"/>
      <c r="L84" s="210" t="str">
        <f>IF('Dépenses de rémunération CU'!I84&lt;&gt;"",'Dépenses de rémunération CU'!I84,"")</f>
        <v/>
      </c>
      <c r="M84" s="246">
        <f t="shared" si="3"/>
        <v>0</v>
      </c>
      <c r="N84" s="111"/>
      <c r="O84" s="210" t="str">
        <f t="shared" si="4"/>
        <v/>
      </c>
      <c r="P84" s="246">
        <f t="shared" si="5"/>
        <v>0</v>
      </c>
      <c r="Q84" s="111"/>
    </row>
    <row r="85" spans="2:17" ht="19.899999999999999" hidden="1" customHeight="1" x14ac:dyDescent="0.35">
      <c r="B85" s="109">
        <v>78</v>
      </c>
      <c r="C85" s="111" t="str">
        <f>IF('Dépenses de rémunération CU'!C85&lt;&gt;"",'Dépenses de rémunération CU'!C85,"")</f>
        <v/>
      </c>
      <c r="D85" s="111" t="str">
        <f>IF('Dépenses de rémunération CU'!D85&lt;&gt;"",'Dépenses de rémunération CU'!D85,"")</f>
        <v/>
      </c>
      <c r="E85" s="111" t="str">
        <f>IF('Dépenses de rémunération CU'!E85&lt;&gt;"",'Dépenses de rémunération CU'!E85,"")</f>
        <v/>
      </c>
      <c r="F85" s="111" t="str">
        <f>IF('Dépenses de rémunération CU'!F85&lt;&gt;"",'Dépenses de rémunération CU'!F85,"")</f>
        <v/>
      </c>
      <c r="G85" s="80" t="str">
        <f>IF('Dépenses de rémunération CU'!G85&lt;&gt;"",'Dépenses de rémunération CU'!G85,"")</f>
        <v/>
      </c>
      <c r="H85" s="80" t="str">
        <f>IF('Dépenses de rémunération CU'!H85&lt;&gt;"",'Dépenses de rémunération CU'!H85,"")</f>
        <v/>
      </c>
      <c r="I85" s="246" t="str">
        <f>IF(F85&lt;&gt;"",IF(ISNA(VLOOKUP(F85,P_Paramétrage!$B$1586:$D$1588,2,FALSE)),0,VLOOKUP(F85,P_Paramétrage!$B$1586:$D$1588,2,FALSE)),"")</f>
        <v/>
      </c>
      <c r="J85" s="246">
        <f>'Dépenses de rémunération CU'!K85</f>
        <v>0</v>
      </c>
      <c r="K85" s="246"/>
      <c r="L85" s="210" t="str">
        <f>IF('Dépenses de rémunération CU'!I85&lt;&gt;"",'Dépenses de rémunération CU'!I85,"")</f>
        <v/>
      </c>
      <c r="M85" s="246">
        <f t="shared" si="3"/>
        <v>0</v>
      </c>
      <c r="N85" s="111"/>
      <c r="O85" s="210" t="str">
        <f t="shared" si="4"/>
        <v/>
      </c>
      <c r="P85" s="246">
        <f t="shared" si="5"/>
        <v>0</v>
      </c>
      <c r="Q85" s="111"/>
    </row>
    <row r="86" spans="2:17" ht="19.899999999999999" hidden="1" customHeight="1" x14ac:dyDescent="0.35">
      <c r="B86" s="109">
        <v>79</v>
      </c>
      <c r="C86" s="111" t="str">
        <f>IF('Dépenses de rémunération CU'!C86&lt;&gt;"",'Dépenses de rémunération CU'!C86,"")</f>
        <v/>
      </c>
      <c r="D86" s="111" t="str">
        <f>IF('Dépenses de rémunération CU'!D86&lt;&gt;"",'Dépenses de rémunération CU'!D86,"")</f>
        <v/>
      </c>
      <c r="E86" s="111" t="str">
        <f>IF('Dépenses de rémunération CU'!E86&lt;&gt;"",'Dépenses de rémunération CU'!E86,"")</f>
        <v/>
      </c>
      <c r="F86" s="111" t="str">
        <f>IF('Dépenses de rémunération CU'!F86&lt;&gt;"",'Dépenses de rémunération CU'!F86,"")</f>
        <v/>
      </c>
      <c r="G86" s="80" t="str">
        <f>IF('Dépenses de rémunération CU'!G86&lt;&gt;"",'Dépenses de rémunération CU'!G86,"")</f>
        <v/>
      </c>
      <c r="H86" s="80" t="str">
        <f>IF('Dépenses de rémunération CU'!H86&lt;&gt;"",'Dépenses de rémunération CU'!H86,"")</f>
        <v/>
      </c>
      <c r="I86" s="246" t="str">
        <f>IF(F86&lt;&gt;"",IF(ISNA(VLOOKUP(F86,P_Paramétrage!$B$1586:$D$1588,2,FALSE)),0,VLOOKUP(F86,P_Paramétrage!$B$1586:$D$1588,2,FALSE)),"")</f>
        <v/>
      </c>
      <c r="J86" s="246">
        <f>'Dépenses de rémunération CU'!K86</f>
        <v>0</v>
      </c>
      <c r="K86" s="246"/>
      <c r="L86" s="210" t="str">
        <f>IF('Dépenses de rémunération CU'!I86&lt;&gt;"",'Dépenses de rémunération CU'!I86,"")</f>
        <v/>
      </c>
      <c r="M86" s="246">
        <f t="shared" si="3"/>
        <v>0</v>
      </c>
      <c r="N86" s="111"/>
      <c r="O86" s="210" t="str">
        <f t="shared" si="4"/>
        <v/>
      </c>
      <c r="P86" s="246">
        <f t="shared" si="5"/>
        <v>0</v>
      </c>
      <c r="Q86" s="111"/>
    </row>
    <row r="87" spans="2:17" ht="19.899999999999999" hidden="1" customHeight="1" x14ac:dyDescent="0.35">
      <c r="B87" s="109">
        <v>80</v>
      </c>
      <c r="C87" s="111" t="str">
        <f>IF('Dépenses de rémunération CU'!C87&lt;&gt;"",'Dépenses de rémunération CU'!C87,"")</f>
        <v/>
      </c>
      <c r="D87" s="111" t="str">
        <f>IF('Dépenses de rémunération CU'!D87&lt;&gt;"",'Dépenses de rémunération CU'!D87,"")</f>
        <v/>
      </c>
      <c r="E87" s="111" t="str">
        <f>IF('Dépenses de rémunération CU'!E87&lt;&gt;"",'Dépenses de rémunération CU'!E87,"")</f>
        <v/>
      </c>
      <c r="F87" s="111" t="str">
        <f>IF('Dépenses de rémunération CU'!F87&lt;&gt;"",'Dépenses de rémunération CU'!F87,"")</f>
        <v/>
      </c>
      <c r="G87" s="80" t="str">
        <f>IF('Dépenses de rémunération CU'!G87&lt;&gt;"",'Dépenses de rémunération CU'!G87,"")</f>
        <v/>
      </c>
      <c r="H87" s="80" t="str">
        <f>IF('Dépenses de rémunération CU'!H87&lt;&gt;"",'Dépenses de rémunération CU'!H87,"")</f>
        <v/>
      </c>
      <c r="I87" s="246" t="str">
        <f>IF(F87&lt;&gt;"",IF(ISNA(VLOOKUP(F87,P_Paramétrage!$B$1586:$D$1588,2,FALSE)),0,VLOOKUP(F87,P_Paramétrage!$B$1586:$D$1588,2,FALSE)),"")</f>
        <v/>
      </c>
      <c r="J87" s="246">
        <f>'Dépenses de rémunération CU'!K87</f>
        <v>0</v>
      </c>
      <c r="K87" s="246"/>
      <c r="L87" s="210" t="str">
        <f>IF('Dépenses de rémunération CU'!I87&lt;&gt;"",'Dépenses de rémunération CU'!I87,"")</f>
        <v/>
      </c>
      <c r="M87" s="246">
        <f t="shared" si="3"/>
        <v>0</v>
      </c>
      <c r="N87" s="111"/>
      <c r="O87" s="210" t="str">
        <f t="shared" si="4"/>
        <v/>
      </c>
      <c r="P87" s="246">
        <f t="shared" si="5"/>
        <v>0</v>
      </c>
      <c r="Q87" s="111"/>
    </row>
    <row r="88" spans="2:17" ht="19.899999999999999" hidden="1" customHeight="1" x14ac:dyDescent="0.35">
      <c r="B88" s="109">
        <v>81</v>
      </c>
      <c r="C88" s="111" t="str">
        <f>IF('Dépenses de rémunération CU'!C88&lt;&gt;"",'Dépenses de rémunération CU'!C88,"")</f>
        <v/>
      </c>
      <c r="D88" s="111" t="str">
        <f>IF('Dépenses de rémunération CU'!D88&lt;&gt;"",'Dépenses de rémunération CU'!D88,"")</f>
        <v/>
      </c>
      <c r="E88" s="111" t="str">
        <f>IF('Dépenses de rémunération CU'!E88&lt;&gt;"",'Dépenses de rémunération CU'!E88,"")</f>
        <v/>
      </c>
      <c r="F88" s="111" t="str">
        <f>IF('Dépenses de rémunération CU'!F88&lt;&gt;"",'Dépenses de rémunération CU'!F88,"")</f>
        <v/>
      </c>
      <c r="G88" s="80" t="str">
        <f>IF('Dépenses de rémunération CU'!G88&lt;&gt;"",'Dépenses de rémunération CU'!G88,"")</f>
        <v/>
      </c>
      <c r="H88" s="80" t="str">
        <f>IF('Dépenses de rémunération CU'!H88&lt;&gt;"",'Dépenses de rémunération CU'!H88,"")</f>
        <v/>
      </c>
      <c r="I88" s="246" t="str">
        <f>IF(F88&lt;&gt;"",IF(ISNA(VLOOKUP(F88,P_Paramétrage!$B$1586:$D$1588,2,FALSE)),0,VLOOKUP(F88,P_Paramétrage!$B$1586:$D$1588,2,FALSE)),"")</f>
        <v/>
      </c>
      <c r="J88" s="246">
        <f>'Dépenses de rémunération CU'!K88</f>
        <v>0</v>
      </c>
      <c r="K88" s="246"/>
      <c r="L88" s="210" t="str">
        <f>IF('Dépenses de rémunération CU'!I88&lt;&gt;"",'Dépenses de rémunération CU'!I88,"")</f>
        <v/>
      </c>
      <c r="M88" s="246">
        <f t="shared" si="3"/>
        <v>0</v>
      </c>
      <c r="N88" s="111"/>
      <c r="O88" s="210" t="str">
        <f t="shared" si="4"/>
        <v/>
      </c>
      <c r="P88" s="246">
        <f t="shared" si="5"/>
        <v>0</v>
      </c>
      <c r="Q88" s="111"/>
    </row>
    <row r="89" spans="2:17" ht="19.899999999999999" hidden="1" customHeight="1" x14ac:dyDescent="0.35">
      <c r="B89" s="109">
        <v>82</v>
      </c>
      <c r="C89" s="111" t="str">
        <f>IF('Dépenses de rémunération CU'!C89&lt;&gt;"",'Dépenses de rémunération CU'!C89,"")</f>
        <v/>
      </c>
      <c r="D89" s="111" t="str">
        <f>IF('Dépenses de rémunération CU'!D89&lt;&gt;"",'Dépenses de rémunération CU'!D89,"")</f>
        <v/>
      </c>
      <c r="E89" s="111" t="str">
        <f>IF('Dépenses de rémunération CU'!E89&lt;&gt;"",'Dépenses de rémunération CU'!E89,"")</f>
        <v/>
      </c>
      <c r="F89" s="111" t="str">
        <f>IF('Dépenses de rémunération CU'!F89&lt;&gt;"",'Dépenses de rémunération CU'!F89,"")</f>
        <v/>
      </c>
      <c r="G89" s="80" t="str">
        <f>IF('Dépenses de rémunération CU'!G89&lt;&gt;"",'Dépenses de rémunération CU'!G89,"")</f>
        <v/>
      </c>
      <c r="H89" s="80" t="str">
        <f>IF('Dépenses de rémunération CU'!H89&lt;&gt;"",'Dépenses de rémunération CU'!H89,"")</f>
        <v/>
      </c>
      <c r="I89" s="246" t="str">
        <f>IF(F89&lt;&gt;"",IF(ISNA(VLOOKUP(F89,P_Paramétrage!$B$1586:$D$1588,2,FALSE)),0,VLOOKUP(F89,P_Paramétrage!$B$1586:$D$1588,2,FALSE)),"")</f>
        <v/>
      </c>
      <c r="J89" s="246">
        <f>'Dépenses de rémunération CU'!K89</f>
        <v>0</v>
      </c>
      <c r="K89" s="246"/>
      <c r="L89" s="210" t="str">
        <f>IF('Dépenses de rémunération CU'!I89&lt;&gt;"",'Dépenses de rémunération CU'!I89,"")</f>
        <v/>
      </c>
      <c r="M89" s="246">
        <f t="shared" si="3"/>
        <v>0</v>
      </c>
      <c r="N89" s="111"/>
      <c r="O89" s="210" t="str">
        <f t="shared" si="4"/>
        <v/>
      </c>
      <c r="P89" s="246">
        <f t="shared" si="5"/>
        <v>0</v>
      </c>
      <c r="Q89" s="111"/>
    </row>
    <row r="90" spans="2:17" ht="19.899999999999999" hidden="1" customHeight="1" x14ac:dyDescent="0.35">
      <c r="B90" s="109">
        <v>83</v>
      </c>
      <c r="C90" s="111" t="str">
        <f>IF('Dépenses de rémunération CU'!C90&lt;&gt;"",'Dépenses de rémunération CU'!C90,"")</f>
        <v/>
      </c>
      <c r="D90" s="111" t="str">
        <f>IF('Dépenses de rémunération CU'!D90&lt;&gt;"",'Dépenses de rémunération CU'!D90,"")</f>
        <v/>
      </c>
      <c r="E90" s="111" t="str">
        <f>IF('Dépenses de rémunération CU'!E90&lt;&gt;"",'Dépenses de rémunération CU'!E90,"")</f>
        <v/>
      </c>
      <c r="F90" s="111" t="str">
        <f>IF('Dépenses de rémunération CU'!F90&lt;&gt;"",'Dépenses de rémunération CU'!F90,"")</f>
        <v/>
      </c>
      <c r="G90" s="80" t="str">
        <f>IF('Dépenses de rémunération CU'!G90&lt;&gt;"",'Dépenses de rémunération CU'!G90,"")</f>
        <v/>
      </c>
      <c r="H90" s="80" t="str">
        <f>IF('Dépenses de rémunération CU'!H90&lt;&gt;"",'Dépenses de rémunération CU'!H90,"")</f>
        <v/>
      </c>
      <c r="I90" s="246" t="str">
        <f>IF(F90&lt;&gt;"",IF(ISNA(VLOOKUP(F90,P_Paramétrage!$B$1586:$D$1588,2,FALSE)),0,VLOOKUP(F90,P_Paramétrage!$B$1586:$D$1588,2,FALSE)),"")</f>
        <v/>
      </c>
      <c r="J90" s="246">
        <f>'Dépenses de rémunération CU'!K90</f>
        <v>0</v>
      </c>
      <c r="K90" s="246"/>
      <c r="L90" s="210" t="str">
        <f>IF('Dépenses de rémunération CU'!I90&lt;&gt;"",'Dépenses de rémunération CU'!I90,"")</f>
        <v/>
      </c>
      <c r="M90" s="246">
        <f t="shared" si="3"/>
        <v>0</v>
      </c>
      <c r="N90" s="111"/>
      <c r="O90" s="210" t="str">
        <f t="shared" si="4"/>
        <v/>
      </c>
      <c r="P90" s="246">
        <f t="shared" si="5"/>
        <v>0</v>
      </c>
      <c r="Q90" s="111"/>
    </row>
    <row r="91" spans="2:17" ht="19.899999999999999" hidden="1" customHeight="1" x14ac:dyDescent="0.35">
      <c r="B91" s="109">
        <v>84</v>
      </c>
      <c r="C91" s="111" t="str">
        <f>IF('Dépenses de rémunération CU'!C91&lt;&gt;"",'Dépenses de rémunération CU'!C91,"")</f>
        <v/>
      </c>
      <c r="D91" s="111" t="str">
        <f>IF('Dépenses de rémunération CU'!D91&lt;&gt;"",'Dépenses de rémunération CU'!D91,"")</f>
        <v/>
      </c>
      <c r="E91" s="111" t="str">
        <f>IF('Dépenses de rémunération CU'!E91&lt;&gt;"",'Dépenses de rémunération CU'!E91,"")</f>
        <v/>
      </c>
      <c r="F91" s="111" t="str">
        <f>IF('Dépenses de rémunération CU'!F91&lt;&gt;"",'Dépenses de rémunération CU'!F91,"")</f>
        <v/>
      </c>
      <c r="G91" s="80" t="str">
        <f>IF('Dépenses de rémunération CU'!G91&lt;&gt;"",'Dépenses de rémunération CU'!G91,"")</f>
        <v/>
      </c>
      <c r="H91" s="80" t="str">
        <f>IF('Dépenses de rémunération CU'!H91&lt;&gt;"",'Dépenses de rémunération CU'!H91,"")</f>
        <v/>
      </c>
      <c r="I91" s="246" t="str">
        <f>IF(F91&lt;&gt;"",IF(ISNA(VLOOKUP(F91,P_Paramétrage!$B$1586:$D$1588,2,FALSE)),0,VLOOKUP(F91,P_Paramétrage!$B$1586:$D$1588,2,FALSE)),"")</f>
        <v/>
      </c>
      <c r="J91" s="246">
        <f>'Dépenses de rémunération CU'!K91</f>
        <v>0</v>
      </c>
      <c r="K91" s="246"/>
      <c r="L91" s="210" t="str">
        <f>IF('Dépenses de rémunération CU'!I91&lt;&gt;"",'Dépenses de rémunération CU'!I91,"")</f>
        <v/>
      </c>
      <c r="M91" s="246">
        <f t="shared" si="3"/>
        <v>0</v>
      </c>
      <c r="N91" s="111"/>
      <c r="O91" s="210" t="str">
        <f t="shared" si="4"/>
        <v/>
      </c>
      <c r="P91" s="246">
        <f t="shared" si="5"/>
        <v>0</v>
      </c>
      <c r="Q91" s="111"/>
    </row>
    <row r="92" spans="2:17" ht="19.899999999999999" hidden="1" customHeight="1" x14ac:dyDescent="0.35">
      <c r="B92" s="109">
        <v>85</v>
      </c>
      <c r="C92" s="111" t="str">
        <f>IF('Dépenses de rémunération CU'!C92&lt;&gt;"",'Dépenses de rémunération CU'!C92,"")</f>
        <v/>
      </c>
      <c r="D92" s="111" t="str">
        <f>IF('Dépenses de rémunération CU'!D92&lt;&gt;"",'Dépenses de rémunération CU'!D92,"")</f>
        <v/>
      </c>
      <c r="E92" s="111" t="str">
        <f>IF('Dépenses de rémunération CU'!E92&lt;&gt;"",'Dépenses de rémunération CU'!E92,"")</f>
        <v/>
      </c>
      <c r="F92" s="111" t="str">
        <f>IF('Dépenses de rémunération CU'!F92&lt;&gt;"",'Dépenses de rémunération CU'!F92,"")</f>
        <v/>
      </c>
      <c r="G92" s="80" t="str">
        <f>IF('Dépenses de rémunération CU'!G92&lt;&gt;"",'Dépenses de rémunération CU'!G92,"")</f>
        <v/>
      </c>
      <c r="H92" s="80" t="str">
        <f>IF('Dépenses de rémunération CU'!H92&lt;&gt;"",'Dépenses de rémunération CU'!H92,"")</f>
        <v/>
      </c>
      <c r="I92" s="246" t="str">
        <f>IF(F92&lt;&gt;"",IF(ISNA(VLOOKUP(F92,P_Paramétrage!$B$1586:$D$1588,2,FALSE)),0,VLOOKUP(F92,P_Paramétrage!$B$1586:$D$1588,2,FALSE)),"")</f>
        <v/>
      </c>
      <c r="J92" s="246">
        <f>'Dépenses de rémunération CU'!K92</f>
        <v>0</v>
      </c>
      <c r="K92" s="246"/>
      <c r="L92" s="210" t="str">
        <f>IF('Dépenses de rémunération CU'!I92&lt;&gt;"",'Dépenses de rémunération CU'!I92,"")</f>
        <v/>
      </c>
      <c r="M92" s="246">
        <f t="shared" si="3"/>
        <v>0</v>
      </c>
      <c r="N92" s="111"/>
      <c r="O92" s="210" t="str">
        <f t="shared" si="4"/>
        <v/>
      </c>
      <c r="P92" s="246">
        <f t="shared" si="5"/>
        <v>0</v>
      </c>
      <c r="Q92" s="111"/>
    </row>
    <row r="93" spans="2:17" ht="19.899999999999999" hidden="1" customHeight="1" x14ac:dyDescent="0.35">
      <c r="B93" s="109">
        <v>86</v>
      </c>
      <c r="C93" s="111" t="str">
        <f>IF('Dépenses de rémunération CU'!C93&lt;&gt;"",'Dépenses de rémunération CU'!C93,"")</f>
        <v/>
      </c>
      <c r="D93" s="111" t="str">
        <f>IF('Dépenses de rémunération CU'!D93&lt;&gt;"",'Dépenses de rémunération CU'!D93,"")</f>
        <v/>
      </c>
      <c r="E93" s="111" t="str">
        <f>IF('Dépenses de rémunération CU'!E93&lt;&gt;"",'Dépenses de rémunération CU'!E93,"")</f>
        <v/>
      </c>
      <c r="F93" s="111" t="str">
        <f>IF('Dépenses de rémunération CU'!F93&lt;&gt;"",'Dépenses de rémunération CU'!F93,"")</f>
        <v/>
      </c>
      <c r="G93" s="80" t="str">
        <f>IF('Dépenses de rémunération CU'!G93&lt;&gt;"",'Dépenses de rémunération CU'!G93,"")</f>
        <v/>
      </c>
      <c r="H93" s="80" t="str">
        <f>IF('Dépenses de rémunération CU'!H93&lt;&gt;"",'Dépenses de rémunération CU'!H93,"")</f>
        <v/>
      </c>
      <c r="I93" s="246" t="str">
        <f>IF(F93&lt;&gt;"",IF(ISNA(VLOOKUP(F93,P_Paramétrage!$B$1586:$D$1588,2,FALSE)),0,VLOOKUP(F93,P_Paramétrage!$B$1586:$D$1588,2,FALSE)),"")</f>
        <v/>
      </c>
      <c r="J93" s="246">
        <f>'Dépenses de rémunération CU'!K93</f>
        <v>0</v>
      </c>
      <c r="K93" s="246"/>
      <c r="L93" s="210" t="str">
        <f>IF('Dépenses de rémunération CU'!I93&lt;&gt;"",'Dépenses de rémunération CU'!I93,"")</f>
        <v/>
      </c>
      <c r="M93" s="246">
        <f t="shared" si="3"/>
        <v>0</v>
      </c>
      <c r="N93" s="111"/>
      <c r="O93" s="210" t="str">
        <f t="shared" si="4"/>
        <v/>
      </c>
      <c r="P93" s="246">
        <f t="shared" si="5"/>
        <v>0</v>
      </c>
      <c r="Q93" s="111"/>
    </row>
    <row r="94" spans="2:17" ht="19.899999999999999" hidden="1" customHeight="1" x14ac:dyDescent="0.35">
      <c r="B94" s="109">
        <v>87</v>
      </c>
      <c r="C94" s="111" t="str">
        <f>IF('Dépenses de rémunération CU'!C94&lt;&gt;"",'Dépenses de rémunération CU'!C94,"")</f>
        <v/>
      </c>
      <c r="D94" s="111" t="str">
        <f>IF('Dépenses de rémunération CU'!D94&lt;&gt;"",'Dépenses de rémunération CU'!D94,"")</f>
        <v/>
      </c>
      <c r="E94" s="111" t="str">
        <f>IF('Dépenses de rémunération CU'!E94&lt;&gt;"",'Dépenses de rémunération CU'!E94,"")</f>
        <v/>
      </c>
      <c r="F94" s="111" t="str">
        <f>IF('Dépenses de rémunération CU'!F94&lt;&gt;"",'Dépenses de rémunération CU'!F94,"")</f>
        <v/>
      </c>
      <c r="G94" s="80" t="str">
        <f>IF('Dépenses de rémunération CU'!G94&lt;&gt;"",'Dépenses de rémunération CU'!G94,"")</f>
        <v/>
      </c>
      <c r="H94" s="80" t="str">
        <f>IF('Dépenses de rémunération CU'!H94&lt;&gt;"",'Dépenses de rémunération CU'!H94,"")</f>
        <v/>
      </c>
      <c r="I94" s="246" t="str">
        <f>IF(F94&lt;&gt;"",IF(ISNA(VLOOKUP(F94,P_Paramétrage!$B$1586:$D$1588,2,FALSE)),0,VLOOKUP(F94,P_Paramétrage!$B$1586:$D$1588,2,FALSE)),"")</f>
        <v/>
      </c>
      <c r="J94" s="246">
        <f>'Dépenses de rémunération CU'!K94</f>
        <v>0</v>
      </c>
      <c r="K94" s="246"/>
      <c r="L94" s="210" t="str">
        <f>IF('Dépenses de rémunération CU'!I94&lt;&gt;"",'Dépenses de rémunération CU'!I94,"")</f>
        <v/>
      </c>
      <c r="M94" s="246">
        <f t="shared" si="3"/>
        <v>0</v>
      </c>
      <c r="N94" s="111"/>
      <c r="O94" s="210" t="str">
        <f t="shared" si="4"/>
        <v/>
      </c>
      <c r="P94" s="246">
        <f t="shared" si="5"/>
        <v>0</v>
      </c>
      <c r="Q94" s="111"/>
    </row>
    <row r="95" spans="2:17" ht="19.899999999999999" hidden="1" customHeight="1" x14ac:dyDescent="0.35">
      <c r="B95" s="109">
        <v>88</v>
      </c>
      <c r="C95" s="111" t="str">
        <f>IF('Dépenses de rémunération CU'!C95&lt;&gt;"",'Dépenses de rémunération CU'!C95,"")</f>
        <v/>
      </c>
      <c r="D95" s="111" t="str">
        <f>IF('Dépenses de rémunération CU'!D95&lt;&gt;"",'Dépenses de rémunération CU'!D95,"")</f>
        <v/>
      </c>
      <c r="E95" s="111" t="str">
        <f>IF('Dépenses de rémunération CU'!E95&lt;&gt;"",'Dépenses de rémunération CU'!E95,"")</f>
        <v/>
      </c>
      <c r="F95" s="111" t="str">
        <f>IF('Dépenses de rémunération CU'!F95&lt;&gt;"",'Dépenses de rémunération CU'!F95,"")</f>
        <v/>
      </c>
      <c r="G95" s="80" t="str">
        <f>IF('Dépenses de rémunération CU'!G95&lt;&gt;"",'Dépenses de rémunération CU'!G95,"")</f>
        <v/>
      </c>
      <c r="H95" s="80" t="str">
        <f>IF('Dépenses de rémunération CU'!H95&lt;&gt;"",'Dépenses de rémunération CU'!H95,"")</f>
        <v/>
      </c>
      <c r="I95" s="246" t="str">
        <f>IF(F95&lt;&gt;"",IF(ISNA(VLOOKUP(F95,P_Paramétrage!$B$1586:$D$1588,2,FALSE)),0,VLOOKUP(F95,P_Paramétrage!$B$1586:$D$1588,2,FALSE)),"")</f>
        <v/>
      </c>
      <c r="J95" s="246">
        <f>'Dépenses de rémunération CU'!K95</f>
        <v>0</v>
      </c>
      <c r="K95" s="246"/>
      <c r="L95" s="210" t="str">
        <f>IF('Dépenses de rémunération CU'!I95&lt;&gt;"",'Dépenses de rémunération CU'!I95,"")</f>
        <v/>
      </c>
      <c r="M95" s="246">
        <f t="shared" si="3"/>
        <v>0</v>
      </c>
      <c r="N95" s="111"/>
      <c r="O95" s="210" t="str">
        <f t="shared" si="4"/>
        <v/>
      </c>
      <c r="P95" s="246">
        <f t="shared" si="5"/>
        <v>0</v>
      </c>
      <c r="Q95" s="111"/>
    </row>
    <row r="96" spans="2:17" ht="19.899999999999999" hidden="1" customHeight="1" x14ac:dyDescent="0.35">
      <c r="B96" s="109">
        <v>89</v>
      </c>
      <c r="C96" s="111" t="str">
        <f>IF('Dépenses de rémunération CU'!C96&lt;&gt;"",'Dépenses de rémunération CU'!C96,"")</f>
        <v/>
      </c>
      <c r="D96" s="111" t="str">
        <f>IF('Dépenses de rémunération CU'!D96&lt;&gt;"",'Dépenses de rémunération CU'!D96,"")</f>
        <v/>
      </c>
      <c r="E96" s="111" t="str">
        <f>IF('Dépenses de rémunération CU'!E96&lt;&gt;"",'Dépenses de rémunération CU'!E96,"")</f>
        <v/>
      </c>
      <c r="F96" s="111" t="str">
        <f>IF('Dépenses de rémunération CU'!F96&lt;&gt;"",'Dépenses de rémunération CU'!F96,"")</f>
        <v/>
      </c>
      <c r="G96" s="80" t="str">
        <f>IF('Dépenses de rémunération CU'!G96&lt;&gt;"",'Dépenses de rémunération CU'!G96,"")</f>
        <v/>
      </c>
      <c r="H96" s="80" t="str">
        <f>IF('Dépenses de rémunération CU'!H96&lt;&gt;"",'Dépenses de rémunération CU'!H96,"")</f>
        <v/>
      </c>
      <c r="I96" s="246" t="str">
        <f>IF(F96&lt;&gt;"",IF(ISNA(VLOOKUP(F96,P_Paramétrage!$B$1586:$D$1588,2,FALSE)),0,VLOOKUP(F96,P_Paramétrage!$B$1586:$D$1588,2,FALSE)),"")</f>
        <v/>
      </c>
      <c r="J96" s="246">
        <f>'Dépenses de rémunération CU'!K96</f>
        <v>0</v>
      </c>
      <c r="K96" s="246"/>
      <c r="L96" s="210" t="str">
        <f>IF('Dépenses de rémunération CU'!I96&lt;&gt;"",'Dépenses de rémunération CU'!I96,"")</f>
        <v/>
      </c>
      <c r="M96" s="246">
        <f t="shared" si="3"/>
        <v>0</v>
      </c>
      <c r="N96" s="111"/>
      <c r="O96" s="210" t="str">
        <f t="shared" si="4"/>
        <v/>
      </c>
      <c r="P96" s="246">
        <f t="shared" si="5"/>
        <v>0</v>
      </c>
      <c r="Q96" s="111"/>
    </row>
    <row r="97" spans="2:17" ht="19.899999999999999" hidden="1" customHeight="1" x14ac:dyDescent="0.35">
      <c r="B97" s="109">
        <v>90</v>
      </c>
      <c r="C97" s="111" t="str">
        <f>IF('Dépenses de rémunération CU'!C97&lt;&gt;"",'Dépenses de rémunération CU'!C97,"")</f>
        <v/>
      </c>
      <c r="D97" s="111" t="str">
        <f>IF('Dépenses de rémunération CU'!D97&lt;&gt;"",'Dépenses de rémunération CU'!D97,"")</f>
        <v/>
      </c>
      <c r="E97" s="111" t="str">
        <f>IF('Dépenses de rémunération CU'!E97&lt;&gt;"",'Dépenses de rémunération CU'!E97,"")</f>
        <v/>
      </c>
      <c r="F97" s="111" t="str">
        <f>IF('Dépenses de rémunération CU'!F97&lt;&gt;"",'Dépenses de rémunération CU'!F97,"")</f>
        <v/>
      </c>
      <c r="G97" s="80" t="str">
        <f>IF('Dépenses de rémunération CU'!G97&lt;&gt;"",'Dépenses de rémunération CU'!G97,"")</f>
        <v/>
      </c>
      <c r="H97" s="80" t="str">
        <f>IF('Dépenses de rémunération CU'!H97&lt;&gt;"",'Dépenses de rémunération CU'!H97,"")</f>
        <v/>
      </c>
      <c r="I97" s="246" t="str">
        <f>IF(F97&lt;&gt;"",IF(ISNA(VLOOKUP(F97,P_Paramétrage!$B$1586:$D$1588,2,FALSE)),0,VLOOKUP(F97,P_Paramétrage!$B$1586:$D$1588,2,FALSE)),"")</f>
        <v/>
      </c>
      <c r="J97" s="246">
        <f>'Dépenses de rémunération CU'!K97</f>
        <v>0</v>
      </c>
      <c r="K97" s="246"/>
      <c r="L97" s="210" t="str">
        <f>IF('Dépenses de rémunération CU'!I97&lt;&gt;"",'Dépenses de rémunération CU'!I97,"")</f>
        <v/>
      </c>
      <c r="M97" s="246">
        <f t="shared" si="3"/>
        <v>0</v>
      </c>
      <c r="N97" s="111"/>
      <c r="O97" s="210" t="str">
        <f t="shared" si="4"/>
        <v/>
      </c>
      <c r="P97" s="246">
        <f t="shared" si="5"/>
        <v>0</v>
      </c>
      <c r="Q97" s="111"/>
    </row>
    <row r="98" spans="2:17" ht="19.899999999999999" hidden="1" customHeight="1" x14ac:dyDescent="0.35">
      <c r="B98" s="109">
        <v>91</v>
      </c>
      <c r="C98" s="111" t="str">
        <f>IF('Dépenses de rémunération CU'!C98&lt;&gt;"",'Dépenses de rémunération CU'!C98,"")</f>
        <v/>
      </c>
      <c r="D98" s="111" t="str">
        <f>IF('Dépenses de rémunération CU'!D98&lt;&gt;"",'Dépenses de rémunération CU'!D98,"")</f>
        <v/>
      </c>
      <c r="E98" s="111" t="str">
        <f>IF('Dépenses de rémunération CU'!E98&lt;&gt;"",'Dépenses de rémunération CU'!E98,"")</f>
        <v/>
      </c>
      <c r="F98" s="111" t="str">
        <f>IF('Dépenses de rémunération CU'!F98&lt;&gt;"",'Dépenses de rémunération CU'!F98,"")</f>
        <v/>
      </c>
      <c r="G98" s="80" t="str">
        <f>IF('Dépenses de rémunération CU'!G98&lt;&gt;"",'Dépenses de rémunération CU'!G98,"")</f>
        <v/>
      </c>
      <c r="H98" s="80" t="str">
        <f>IF('Dépenses de rémunération CU'!H98&lt;&gt;"",'Dépenses de rémunération CU'!H98,"")</f>
        <v/>
      </c>
      <c r="I98" s="246" t="str">
        <f>IF(F98&lt;&gt;"",IF(ISNA(VLOOKUP(F98,P_Paramétrage!$B$1586:$D$1588,2,FALSE)),0,VLOOKUP(F98,P_Paramétrage!$B$1586:$D$1588,2,FALSE)),"")</f>
        <v/>
      </c>
      <c r="J98" s="246">
        <f>'Dépenses de rémunération CU'!K98</f>
        <v>0</v>
      </c>
      <c r="K98" s="246"/>
      <c r="L98" s="210" t="str">
        <f>IF('Dépenses de rémunération CU'!I98&lt;&gt;"",'Dépenses de rémunération CU'!I98,"")</f>
        <v/>
      </c>
      <c r="M98" s="246">
        <f t="shared" si="3"/>
        <v>0</v>
      </c>
      <c r="N98" s="111"/>
      <c r="O98" s="210" t="str">
        <f t="shared" si="4"/>
        <v/>
      </c>
      <c r="P98" s="246">
        <f t="shared" si="5"/>
        <v>0</v>
      </c>
      <c r="Q98" s="111"/>
    </row>
    <row r="99" spans="2:17" ht="19.899999999999999" hidden="1" customHeight="1" x14ac:dyDescent="0.35">
      <c r="B99" s="109">
        <v>92</v>
      </c>
      <c r="C99" s="111" t="str">
        <f>IF('Dépenses de rémunération CU'!C99&lt;&gt;"",'Dépenses de rémunération CU'!C99,"")</f>
        <v/>
      </c>
      <c r="D99" s="111" t="str">
        <f>IF('Dépenses de rémunération CU'!D99&lt;&gt;"",'Dépenses de rémunération CU'!D99,"")</f>
        <v/>
      </c>
      <c r="E99" s="111" t="str">
        <f>IF('Dépenses de rémunération CU'!E99&lt;&gt;"",'Dépenses de rémunération CU'!E99,"")</f>
        <v/>
      </c>
      <c r="F99" s="111" t="str">
        <f>IF('Dépenses de rémunération CU'!F99&lt;&gt;"",'Dépenses de rémunération CU'!F99,"")</f>
        <v/>
      </c>
      <c r="G99" s="80" t="str">
        <f>IF('Dépenses de rémunération CU'!G99&lt;&gt;"",'Dépenses de rémunération CU'!G99,"")</f>
        <v/>
      </c>
      <c r="H99" s="80" t="str">
        <f>IF('Dépenses de rémunération CU'!H99&lt;&gt;"",'Dépenses de rémunération CU'!H99,"")</f>
        <v/>
      </c>
      <c r="I99" s="246" t="str">
        <f>IF(F99&lt;&gt;"",IF(ISNA(VLOOKUP(F99,P_Paramétrage!$B$1586:$D$1588,2,FALSE)),0,VLOOKUP(F99,P_Paramétrage!$B$1586:$D$1588,2,FALSE)),"")</f>
        <v/>
      </c>
      <c r="J99" s="246">
        <f>'Dépenses de rémunération CU'!K99</f>
        <v>0</v>
      </c>
      <c r="K99" s="246"/>
      <c r="L99" s="210" t="str">
        <f>IF('Dépenses de rémunération CU'!I99&lt;&gt;"",'Dépenses de rémunération CU'!I99,"")</f>
        <v/>
      </c>
      <c r="M99" s="246">
        <f t="shared" si="3"/>
        <v>0</v>
      </c>
      <c r="N99" s="111"/>
      <c r="O99" s="210" t="str">
        <f t="shared" si="4"/>
        <v/>
      </c>
      <c r="P99" s="246">
        <f t="shared" si="5"/>
        <v>0</v>
      </c>
      <c r="Q99" s="111"/>
    </row>
    <row r="100" spans="2:17" ht="19.899999999999999" hidden="1" customHeight="1" x14ac:dyDescent="0.35">
      <c r="B100" s="109">
        <v>93</v>
      </c>
      <c r="C100" s="111" t="str">
        <f>IF('Dépenses de rémunération CU'!C100&lt;&gt;"",'Dépenses de rémunération CU'!C100,"")</f>
        <v/>
      </c>
      <c r="D100" s="111" t="str">
        <f>IF('Dépenses de rémunération CU'!D100&lt;&gt;"",'Dépenses de rémunération CU'!D100,"")</f>
        <v/>
      </c>
      <c r="E100" s="111" t="str">
        <f>IF('Dépenses de rémunération CU'!E100&lt;&gt;"",'Dépenses de rémunération CU'!E100,"")</f>
        <v/>
      </c>
      <c r="F100" s="111" t="str">
        <f>IF('Dépenses de rémunération CU'!F100&lt;&gt;"",'Dépenses de rémunération CU'!F100,"")</f>
        <v/>
      </c>
      <c r="G100" s="80" t="str">
        <f>IF('Dépenses de rémunération CU'!G100&lt;&gt;"",'Dépenses de rémunération CU'!G100,"")</f>
        <v/>
      </c>
      <c r="H100" s="80" t="str">
        <f>IF('Dépenses de rémunération CU'!H100&lt;&gt;"",'Dépenses de rémunération CU'!H100,"")</f>
        <v/>
      </c>
      <c r="I100" s="246" t="str">
        <f>IF(F100&lt;&gt;"",IF(ISNA(VLOOKUP(F100,P_Paramétrage!$B$1586:$D$1588,2,FALSE)),0,VLOOKUP(F100,P_Paramétrage!$B$1586:$D$1588,2,FALSE)),"")</f>
        <v/>
      </c>
      <c r="J100" s="246">
        <f>'Dépenses de rémunération CU'!K100</f>
        <v>0</v>
      </c>
      <c r="K100" s="246"/>
      <c r="L100" s="210" t="str">
        <f>IF('Dépenses de rémunération CU'!I100&lt;&gt;"",'Dépenses de rémunération CU'!I100,"")</f>
        <v/>
      </c>
      <c r="M100" s="246">
        <f t="shared" si="3"/>
        <v>0</v>
      </c>
      <c r="N100" s="111"/>
      <c r="O100" s="210" t="str">
        <f t="shared" si="4"/>
        <v/>
      </c>
      <c r="P100" s="246">
        <f t="shared" si="5"/>
        <v>0</v>
      </c>
      <c r="Q100" s="111"/>
    </row>
    <row r="101" spans="2:17" ht="19.899999999999999" hidden="1" customHeight="1" x14ac:dyDescent="0.35">
      <c r="B101" s="109">
        <v>94</v>
      </c>
      <c r="C101" s="111" t="str">
        <f>IF('Dépenses de rémunération CU'!C101&lt;&gt;"",'Dépenses de rémunération CU'!C101,"")</f>
        <v/>
      </c>
      <c r="D101" s="111" t="str">
        <f>IF('Dépenses de rémunération CU'!D101&lt;&gt;"",'Dépenses de rémunération CU'!D101,"")</f>
        <v/>
      </c>
      <c r="E101" s="111" t="str">
        <f>IF('Dépenses de rémunération CU'!E101&lt;&gt;"",'Dépenses de rémunération CU'!E101,"")</f>
        <v/>
      </c>
      <c r="F101" s="111" t="str">
        <f>IF('Dépenses de rémunération CU'!F101&lt;&gt;"",'Dépenses de rémunération CU'!F101,"")</f>
        <v/>
      </c>
      <c r="G101" s="80" t="str">
        <f>IF('Dépenses de rémunération CU'!G101&lt;&gt;"",'Dépenses de rémunération CU'!G101,"")</f>
        <v/>
      </c>
      <c r="H101" s="80" t="str">
        <f>IF('Dépenses de rémunération CU'!H101&lt;&gt;"",'Dépenses de rémunération CU'!H101,"")</f>
        <v/>
      </c>
      <c r="I101" s="246" t="str">
        <f>IF(F101&lt;&gt;"",IF(ISNA(VLOOKUP(F101,P_Paramétrage!$B$1586:$D$1588,2,FALSE)),0,VLOOKUP(F101,P_Paramétrage!$B$1586:$D$1588,2,FALSE)),"")</f>
        <v/>
      </c>
      <c r="J101" s="246">
        <f>'Dépenses de rémunération CU'!K101</f>
        <v>0</v>
      </c>
      <c r="K101" s="246"/>
      <c r="L101" s="210" t="str">
        <f>IF('Dépenses de rémunération CU'!I101&lt;&gt;"",'Dépenses de rémunération CU'!I101,"")</f>
        <v/>
      </c>
      <c r="M101" s="246">
        <f t="shared" si="3"/>
        <v>0</v>
      </c>
      <c r="N101" s="111"/>
      <c r="O101" s="210" t="str">
        <f t="shared" si="4"/>
        <v/>
      </c>
      <c r="P101" s="246">
        <f t="shared" si="5"/>
        <v>0</v>
      </c>
      <c r="Q101" s="111"/>
    </row>
    <row r="102" spans="2:17" ht="19.899999999999999" hidden="1" customHeight="1" x14ac:dyDescent="0.35">
      <c r="B102" s="109">
        <v>95</v>
      </c>
      <c r="C102" s="111" t="str">
        <f>IF('Dépenses de rémunération CU'!C102&lt;&gt;"",'Dépenses de rémunération CU'!C102,"")</f>
        <v/>
      </c>
      <c r="D102" s="111" t="str">
        <f>IF('Dépenses de rémunération CU'!D102&lt;&gt;"",'Dépenses de rémunération CU'!D102,"")</f>
        <v/>
      </c>
      <c r="E102" s="111" t="str">
        <f>IF('Dépenses de rémunération CU'!E102&lt;&gt;"",'Dépenses de rémunération CU'!E102,"")</f>
        <v/>
      </c>
      <c r="F102" s="111" t="str">
        <f>IF('Dépenses de rémunération CU'!F102&lt;&gt;"",'Dépenses de rémunération CU'!F102,"")</f>
        <v/>
      </c>
      <c r="G102" s="80" t="str">
        <f>IF('Dépenses de rémunération CU'!G102&lt;&gt;"",'Dépenses de rémunération CU'!G102,"")</f>
        <v/>
      </c>
      <c r="H102" s="80" t="str">
        <f>IF('Dépenses de rémunération CU'!H102&lt;&gt;"",'Dépenses de rémunération CU'!H102,"")</f>
        <v/>
      </c>
      <c r="I102" s="246" t="str">
        <f>IF(F102&lt;&gt;"",IF(ISNA(VLOOKUP(F102,P_Paramétrage!$B$1586:$D$1588,2,FALSE)),0,VLOOKUP(F102,P_Paramétrage!$B$1586:$D$1588,2,FALSE)),"")</f>
        <v/>
      </c>
      <c r="J102" s="246">
        <f>'Dépenses de rémunération CU'!K102</f>
        <v>0</v>
      </c>
      <c r="K102" s="246"/>
      <c r="L102" s="210" t="str">
        <f>IF('Dépenses de rémunération CU'!I102&lt;&gt;"",'Dépenses de rémunération CU'!I102,"")</f>
        <v/>
      </c>
      <c r="M102" s="246">
        <f t="shared" si="3"/>
        <v>0</v>
      </c>
      <c r="N102" s="111"/>
      <c r="O102" s="210" t="str">
        <f t="shared" si="4"/>
        <v/>
      </c>
      <c r="P102" s="246">
        <f t="shared" si="5"/>
        <v>0</v>
      </c>
      <c r="Q102" s="111"/>
    </row>
    <row r="103" spans="2:17" ht="19.899999999999999" hidden="1" customHeight="1" x14ac:dyDescent="0.35">
      <c r="B103" s="109">
        <v>96</v>
      </c>
      <c r="C103" s="111" t="str">
        <f>IF('Dépenses de rémunération CU'!C103&lt;&gt;"",'Dépenses de rémunération CU'!C103,"")</f>
        <v/>
      </c>
      <c r="D103" s="111" t="str">
        <f>IF('Dépenses de rémunération CU'!D103&lt;&gt;"",'Dépenses de rémunération CU'!D103,"")</f>
        <v/>
      </c>
      <c r="E103" s="111" t="str">
        <f>IF('Dépenses de rémunération CU'!E103&lt;&gt;"",'Dépenses de rémunération CU'!E103,"")</f>
        <v/>
      </c>
      <c r="F103" s="111" t="str">
        <f>IF('Dépenses de rémunération CU'!F103&lt;&gt;"",'Dépenses de rémunération CU'!F103,"")</f>
        <v/>
      </c>
      <c r="G103" s="80" t="str">
        <f>IF('Dépenses de rémunération CU'!G103&lt;&gt;"",'Dépenses de rémunération CU'!G103,"")</f>
        <v/>
      </c>
      <c r="H103" s="80" t="str">
        <f>IF('Dépenses de rémunération CU'!H103&lt;&gt;"",'Dépenses de rémunération CU'!H103,"")</f>
        <v/>
      </c>
      <c r="I103" s="246" t="str">
        <f>IF(F103&lt;&gt;"",IF(ISNA(VLOOKUP(F103,P_Paramétrage!$B$1586:$D$1588,2,FALSE)),0,VLOOKUP(F103,P_Paramétrage!$B$1586:$D$1588,2,FALSE)),"")</f>
        <v/>
      </c>
      <c r="J103" s="246">
        <f>'Dépenses de rémunération CU'!K103</f>
        <v>0</v>
      </c>
      <c r="K103" s="246"/>
      <c r="L103" s="210" t="str">
        <f>IF('Dépenses de rémunération CU'!I103&lt;&gt;"",'Dépenses de rémunération CU'!I103,"")</f>
        <v/>
      </c>
      <c r="M103" s="246">
        <f t="shared" si="3"/>
        <v>0</v>
      </c>
      <c r="N103" s="111"/>
      <c r="O103" s="210" t="str">
        <f t="shared" si="4"/>
        <v/>
      </c>
      <c r="P103" s="246">
        <f t="shared" si="5"/>
        <v>0</v>
      </c>
      <c r="Q103" s="111"/>
    </row>
    <row r="104" spans="2:17" ht="19.899999999999999" hidden="1" customHeight="1" x14ac:dyDescent="0.35">
      <c r="B104" s="109">
        <v>97</v>
      </c>
      <c r="C104" s="111" t="str">
        <f>IF('Dépenses de rémunération CU'!C104&lt;&gt;"",'Dépenses de rémunération CU'!C104,"")</f>
        <v/>
      </c>
      <c r="D104" s="111" t="str">
        <f>IF('Dépenses de rémunération CU'!D104&lt;&gt;"",'Dépenses de rémunération CU'!D104,"")</f>
        <v/>
      </c>
      <c r="E104" s="111" t="str">
        <f>IF('Dépenses de rémunération CU'!E104&lt;&gt;"",'Dépenses de rémunération CU'!E104,"")</f>
        <v/>
      </c>
      <c r="F104" s="111" t="str">
        <f>IF('Dépenses de rémunération CU'!F104&lt;&gt;"",'Dépenses de rémunération CU'!F104,"")</f>
        <v/>
      </c>
      <c r="G104" s="80" t="str">
        <f>IF('Dépenses de rémunération CU'!G104&lt;&gt;"",'Dépenses de rémunération CU'!G104,"")</f>
        <v/>
      </c>
      <c r="H104" s="80" t="str">
        <f>IF('Dépenses de rémunération CU'!H104&lt;&gt;"",'Dépenses de rémunération CU'!H104,"")</f>
        <v/>
      </c>
      <c r="I104" s="246" t="str">
        <f>IF(F104&lt;&gt;"",IF(ISNA(VLOOKUP(F104,P_Paramétrage!$B$1586:$D$1588,2,FALSE)),0,VLOOKUP(F104,P_Paramétrage!$B$1586:$D$1588,2,FALSE)),"")</f>
        <v/>
      </c>
      <c r="J104" s="246">
        <f>'Dépenses de rémunération CU'!K104</f>
        <v>0</v>
      </c>
      <c r="K104" s="246"/>
      <c r="L104" s="210" t="str">
        <f>IF('Dépenses de rémunération CU'!I104&lt;&gt;"",'Dépenses de rémunération CU'!I104,"")</f>
        <v/>
      </c>
      <c r="M104" s="246">
        <f t="shared" si="3"/>
        <v>0</v>
      </c>
      <c r="N104" s="111"/>
      <c r="O104" s="210" t="str">
        <f t="shared" si="4"/>
        <v/>
      </c>
      <c r="P104" s="246">
        <f t="shared" si="5"/>
        <v>0</v>
      </c>
      <c r="Q104" s="111"/>
    </row>
    <row r="105" spans="2:17" ht="19.899999999999999" hidden="1" customHeight="1" x14ac:dyDescent="0.35">
      <c r="B105" s="109">
        <v>98</v>
      </c>
      <c r="C105" s="111" t="str">
        <f>IF('Dépenses de rémunération CU'!C105&lt;&gt;"",'Dépenses de rémunération CU'!C105,"")</f>
        <v/>
      </c>
      <c r="D105" s="111" t="str">
        <f>IF('Dépenses de rémunération CU'!D105&lt;&gt;"",'Dépenses de rémunération CU'!D105,"")</f>
        <v/>
      </c>
      <c r="E105" s="111" t="str">
        <f>IF('Dépenses de rémunération CU'!E105&lt;&gt;"",'Dépenses de rémunération CU'!E105,"")</f>
        <v/>
      </c>
      <c r="F105" s="111" t="str">
        <f>IF('Dépenses de rémunération CU'!F105&lt;&gt;"",'Dépenses de rémunération CU'!F105,"")</f>
        <v/>
      </c>
      <c r="G105" s="80" t="str">
        <f>IF('Dépenses de rémunération CU'!G105&lt;&gt;"",'Dépenses de rémunération CU'!G105,"")</f>
        <v/>
      </c>
      <c r="H105" s="80" t="str">
        <f>IF('Dépenses de rémunération CU'!H105&lt;&gt;"",'Dépenses de rémunération CU'!H105,"")</f>
        <v/>
      </c>
      <c r="I105" s="246" t="str">
        <f>IF(F105&lt;&gt;"",IF(ISNA(VLOOKUP(F105,P_Paramétrage!$B$1586:$D$1588,2,FALSE)),0,VLOOKUP(F105,P_Paramétrage!$B$1586:$D$1588,2,FALSE)),"")</f>
        <v/>
      </c>
      <c r="J105" s="246">
        <f>'Dépenses de rémunération CU'!K105</f>
        <v>0</v>
      </c>
      <c r="K105" s="246"/>
      <c r="L105" s="210" t="str">
        <f>IF('Dépenses de rémunération CU'!I105&lt;&gt;"",'Dépenses de rémunération CU'!I105,"")</f>
        <v/>
      </c>
      <c r="M105" s="246">
        <f t="shared" si="3"/>
        <v>0</v>
      </c>
      <c r="N105" s="111"/>
      <c r="O105" s="210" t="str">
        <f t="shared" si="4"/>
        <v/>
      </c>
      <c r="P105" s="246">
        <f t="shared" si="5"/>
        <v>0</v>
      </c>
      <c r="Q105" s="111"/>
    </row>
    <row r="106" spans="2:17" ht="19.899999999999999" hidden="1" customHeight="1" x14ac:dyDescent="0.35">
      <c r="B106" s="109">
        <v>99</v>
      </c>
      <c r="C106" s="111" t="str">
        <f>IF('Dépenses de rémunération CU'!C106&lt;&gt;"",'Dépenses de rémunération CU'!C106,"")</f>
        <v/>
      </c>
      <c r="D106" s="111" t="str">
        <f>IF('Dépenses de rémunération CU'!D106&lt;&gt;"",'Dépenses de rémunération CU'!D106,"")</f>
        <v/>
      </c>
      <c r="E106" s="111" t="str">
        <f>IF('Dépenses de rémunération CU'!E106&lt;&gt;"",'Dépenses de rémunération CU'!E106,"")</f>
        <v/>
      </c>
      <c r="F106" s="111" t="str">
        <f>IF('Dépenses de rémunération CU'!F106&lt;&gt;"",'Dépenses de rémunération CU'!F106,"")</f>
        <v/>
      </c>
      <c r="G106" s="80" t="str">
        <f>IF('Dépenses de rémunération CU'!G106&lt;&gt;"",'Dépenses de rémunération CU'!G106,"")</f>
        <v/>
      </c>
      <c r="H106" s="80" t="str">
        <f>IF('Dépenses de rémunération CU'!H106&lt;&gt;"",'Dépenses de rémunération CU'!H106,"")</f>
        <v/>
      </c>
      <c r="I106" s="246" t="str">
        <f>IF(F106&lt;&gt;"",IF(ISNA(VLOOKUP(F106,P_Paramétrage!$B$1586:$D$1588,2,FALSE)),0,VLOOKUP(F106,P_Paramétrage!$B$1586:$D$1588,2,FALSE)),"")</f>
        <v/>
      </c>
      <c r="J106" s="246">
        <f>'Dépenses de rémunération CU'!K106</f>
        <v>0</v>
      </c>
      <c r="K106" s="246"/>
      <c r="L106" s="210" t="str">
        <f>IF('Dépenses de rémunération CU'!I106&lt;&gt;"",'Dépenses de rémunération CU'!I106,"")</f>
        <v/>
      </c>
      <c r="M106" s="246">
        <f t="shared" si="3"/>
        <v>0</v>
      </c>
      <c r="N106" s="111"/>
      <c r="O106" s="210" t="str">
        <f t="shared" si="4"/>
        <v/>
      </c>
      <c r="P106" s="246">
        <f t="shared" si="5"/>
        <v>0</v>
      </c>
      <c r="Q106" s="111"/>
    </row>
    <row r="107" spans="2:17" ht="19.899999999999999" hidden="1" customHeight="1" x14ac:dyDescent="0.35">
      <c r="B107" s="109">
        <v>100</v>
      </c>
      <c r="C107" s="111" t="str">
        <f>IF('Dépenses de rémunération CU'!C107&lt;&gt;"",'Dépenses de rémunération CU'!C107,"")</f>
        <v/>
      </c>
      <c r="D107" s="111" t="str">
        <f>IF('Dépenses de rémunération CU'!D107&lt;&gt;"",'Dépenses de rémunération CU'!D107,"")</f>
        <v/>
      </c>
      <c r="E107" s="111" t="str">
        <f>IF('Dépenses de rémunération CU'!E107&lt;&gt;"",'Dépenses de rémunération CU'!E107,"")</f>
        <v/>
      </c>
      <c r="F107" s="111" t="str">
        <f>IF('Dépenses de rémunération CU'!F107&lt;&gt;"",'Dépenses de rémunération CU'!F107,"")</f>
        <v/>
      </c>
      <c r="G107" s="80" t="str">
        <f>IF('Dépenses de rémunération CU'!G107&lt;&gt;"",'Dépenses de rémunération CU'!G107,"")</f>
        <v/>
      </c>
      <c r="H107" s="80" t="str">
        <f>IF('Dépenses de rémunération CU'!H107&lt;&gt;"",'Dépenses de rémunération CU'!H107,"")</f>
        <v/>
      </c>
      <c r="I107" s="246" t="str">
        <f>IF(F107&lt;&gt;"",IF(ISNA(VLOOKUP(F107,P_Paramétrage!$B$1586:$D$1588,2,FALSE)),0,VLOOKUP(F107,P_Paramétrage!$B$1586:$D$1588,2,FALSE)),"")</f>
        <v/>
      </c>
      <c r="J107" s="246">
        <f>'Dépenses de rémunération CU'!K107</f>
        <v>0</v>
      </c>
      <c r="K107" s="246"/>
      <c r="L107" s="210" t="str">
        <f>IF('Dépenses de rémunération CU'!I107&lt;&gt;"",'Dépenses de rémunération CU'!I107,"")</f>
        <v/>
      </c>
      <c r="M107" s="246">
        <f t="shared" si="3"/>
        <v>0</v>
      </c>
      <c r="N107" s="111"/>
      <c r="O107" s="210" t="str">
        <f t="shared" si="4"/>
        <v/>
      </c>
      <c r="P107" s="246">
        <f t="shared" si="5"/>
        <v>0</v>
      </c>
      <c r="Q107" s="111"/>
    </row>
    <row r="108" spans="2:17" ht="19.899999999999999" hidden="1" customHeight="1" x14ac:dyDescent="0.35">
      <c r="B108" s="109">
        <v>101</v>
      </c>
      <c r="C108" s="111" t="str">
        <f>IF('Dépenses de rémunération CU'!C108&lt;&gt;"",'Dépenses de rémunération CU'!C108,"")</f>
        <v/>
      </c>
      <c r="D108" s="111" t="str">
        <f>IF('Dépenses de rémunération CU'!D108&lt;&gt;"",'Dépenses de rémunération CU'!D108,"")</f>
        <v/>
      </c>
      <c r="E108" s="111" t="str">
        <f>IF('Dépenses de rémunération CU'!E108&lt;&gt;"",'Dépenses de rémunération CU'!E108,"")</f>
        <v/>
      </c>
      <c r="F108" s="111" t="str">
        <f>IF('Dépenses de rémunération CU'!F108&lt;&gt;"",'Dépenses de rémunération CU'!F108,"")</f>
        <v/>
      </c>
      <c r="G108" s="80" t="str">
        <f>IF('Dépenses de rémunération CU'!G108&lt;&gt;"",'Dépenses de rémunération CU'!G108,"")</f>
        <v/>
      </c>
      <c r="H108" s="80" t="str">
        <f>IF('Dépenses de rémunération CU'!H108&lt;&gt;"",'Dépenses de rémunération CU'!H108,"")</f>
        <v/>
      </c>
      <c r="I108" s="246" t="str">
        <f>IF(F108&lt;&gt;"",IF(ISNA(VLOOKUP(F108,P_Paramétrage!$B$1586:$D$1588,2,FALSE)),0,VLOOKUP(F108,P_Paramétrage!$B$1586:$D$1588,2,FALSE)),"")</f>
        <v/>
      </c>
      <c r="J108" s="246">
        <f>'Dépenses de rémunération CU'!K108</f>
        <v>0</v>
      </c>
      <c r="K108" s="246"/>
      <c r="L108" s="210" t="str">
        <f>IF('Dépenses de rémunération CU'!I108&lt;&gt;"",'Dépenses de rémunération CU'!I108,"")</f>
        <v/>
      </c>
      <c r="M108" s="246">
        <f t="shared" si="3"/>
        <v>0</v>
      </c>
      <c r="N108" s="111"/>
      <c r="O108" s="210" t="str">
        <f t="shared" si="4"/>
        <v/>
      </c>
      <c r="P108" s="246">
        <f t="shared" si="5"/>
        <v>0</v>
      </c>
      <c r="Q108" s="111"/>
    </row>
    <row r="109" spans="2:17" ht="19.899999999999999" hidden="1" customHeight="1" x14ac:dyDescent="0.35">
      <c r="B109" s="109">
        <v>102</v>
      </c>
      <c r="C109" s="111" t="str">
        <f>IF('Dépenses de rémunération CU'!C109&lt;&gt;"",'Dépenses de rémunération CU'!C109,"")</f>
        <v/>
      </c>
      <c r="D109" s="111" t="str">
        <f>IF('Dépenses de rémunération CU'!D109&lt;&gt;"",'Dépenses de rémunération CU'!D109,"")</f>
        <v/>
      </c>
      <c r="E109" s="111" t="str">
        <f>IF('Dépenses de rémunération CU'!E109&lt;&gt;"",'Dépenses de rémunération CU'!E109,"")</f>
        <v/>
      </c>
      <c r="F109" s="111" t="str">
        <f>IF('Dépenses de rémunération CU'!F109&lt;&gt;"",'Dépenses de rémunération CU'!F109,"")</f>
        <v/>
      </c>
      <c r="G109" s="80" t="str">
        <f>IF('Dépenses de rémunération CU'!G109&lt;&gt;"",'Dépenses de rémunération CU'!G109,"")</f>
        <v/>
      </c>
      <c r="H109" s="80" t="str">
        <f>IF('Dépenses de rémunération CU'!H109&lt;&gt;"",'Dépenses de rémunération CU'!H109,"")</f>
        <v/>
      </c>
      <c r="I109" s="246" t="str">
        <f>IF(F109&lt;&gt;"",IF(ISNA(VLOOKUP(F109,P_Paramétrage!$B$1586:$D$1588,2,FALSE)),0,VLOOKUP(F109,P_Paramétrage!$B$1586:$D$1588,2,FALSE)),"")</f>
        <v/>
      </c>
      <c r="J109" s="246">
        <f>'Dépenses de rémunération CU'!K109</f>
        <v>0</v>
      </c>
      <c r="K109" s="246"/>
      <c r="L109" s="210" t="str">
        <f>IF('Dépenses de rémunération CU'!I109&lt;&gt;"",'Dépenses de rémunération CU'!I109,"")</f>
        <v/>
      </c>
      <c r="M109" s="246">
        <f t="shared" si="3"/>
        <v>0</v>
      </c>
      <c r="N109" s="111"/>
      <c r="O109" s="210" t="str">
        <f t="shared" si="4"/>
        <v/>
      </c>
      <c r="P109" s="246">
        <f t="shared" si="5"/>
        <v>0</v>
      </c>
      <c r="Q109" s="111"/>
    </row>
    <row r="110" spans="2:17" ht="19.899999999999999" hidden="1" customHeight="1" x14ac:dyDescent="0.35">
      <c r="B110" s="109">
        <v>103</v>
      </c>
      <c r="C110" s="111" t="str">
        <f>IF('Dépenses de rémunération CU'!C110&lt;&gt;"",'Dépenses de rémunération CU'!C110,"")</f>
        <v/>
      </c>
      <c r="D110" s="111" t="str">
        <f>IF('Dépenses de rémunération CU'!D110&lt;&gt;"",'Dépenses de rémunération CU'!D110,"")</f>
        <v/>
      </c>
      <c r="E110" s="111" t="str">
        <f>IF('Dépenses de rémunération CU'!E110&lt;&gt;"",'Dépenses de rémunération CU'!E110,"")</f>
        <v/>
      </c>
      <c r="F110" s="111" t="str">
        <f>IF('Dépenses de rémunération CU'!F110&lt;&gt;"",'Dépenses de rémunération CU'!F110,"")</f>
        <v/>
      </c>
      <c r="G110" s="80" t="str">
        <f>IF('Dépenses de rémunération CU'!G110&lt;&gt;"",'Dépenses de rémunération CU'!G110,"")</f>
        <v/>
      </c>
      <c r="H110" s="80" t="str">
        <f>IF('Dépenses de rémunération CU'!H110&lt;&gt;"",'Dépenses de rémunération CU'!H110,"")</f>
        <v/>
      </c>
      <c r="I110" s="246" t="str">
        <f>IF(F110&lt;&gt;"",IF(ISNA(VLOOKUP(F110,P_Paramétrage!$B$1586:$D$1588,2,FALSE)),0,VLOOKUP(F110,P_Paramétrage!$B$1586:$D$1588,2,FALSE)),"")</f>
        <v/>
      </c>
      <c r="J110" s="246">
        <f>'Dépenses de rémunération CU'!K110</f>
        <v>0</v>
      </c>
      <c r="K110" s="246"/>
      <c r="L110" s="210" t="str">
        <f>IF('Dépenses de rémunération CU'!I110&lt;&gt;"",'Dépenses de rémunération CU'!I110,"")</f>
        <v/>
      </c>
      <c r="M110" s="246">
        <f t="shared" si="3"/>
        <v>0</v>
      </c>
      <c r="N110" s="111"/>
      <c r="O110" s="210" t="str">
        <f t="shared" si="4"/>
        <v/>
      </c>
      <c r="P110" s="246">
        <f t="shared" si="5"/>
        <v>0</v>
      </c>
      <c r="Q110" s="111"/>
    </row>
    <row r="111" spans="2:17" ht="19.899999999999999" hidden="1" customHeight="1" x14ac:dyDescent="0.35">
      <c r="B111" s="109">
        <v>104</v>
      </c>
      <c r="C111" s="111" t="str">
        <f>IF('Dépenses de rémunération CU'!C111&lt;&gt;"",'Dépenses de rémunération CU'!C111,"")</f>
        <v/>
      </c>
      <c r="D111" s="111" t="str">
        <f>IF('Dépenses de rémunération CU'!D111&lt;&gt;"",'Dépenses de rémunération CU'!D111,"")</f>
        <v/>
      </c>
      <c r="E111" s="111" t="str">
        <f>IF('Dépenses de rémunération CU'!E111&lt;&gt;"",'Dépenses de rémunération CU'!E111,"")</f>
        <v/>
      </c>
      <c r="F111" s="111" t="str">
        <f>IF('Dépenses de rémunération CU'!F111&lt;&gt;"",'Dépenses de rémunération CU'!F111,"")</f>
        <v/>
      </c>
      <c r="G111" s="80" t="str">
        <f>IF('Dépenses de rémunération CU'!G111&lt;&gt;"",'Dépenses de rémunération CU'!G111,"")</f>
        <v/>
      </c>
      <c r="H111" s="80" t="str">
        <f>IF('Dépenses de rémunération CU'!H111&lt;&gt;"",'Dépenses de rémunération CU'!H111,"")</f>
        <v/>
      </c>
      <c r="I111" s="246" t="str">
        <f>IF(F111&lt;&gt;"",IF(ISNA(VLOOKUP(F111,P_Paramétrage!$B$1586:$D$1588,2,FALSE)),0,VLOOKUP(F111,P_Paramétrage!$B$1586:$D$1588,2,FALSE)),"")</f>
        <v/>
      </c>
      <c r="J111" s="246">
        <f>'Dépenses de rémunération CU'!K111</f>
        <v>0</v>
      </c>
      <c r="K111" s="246"/>
      <c r="L111" s="210" t="str">
        <f>IF('Dépenses de rémunération CU'!I111&lt;&gt;"",'Dépenses de rémunération CU'!I111,"")</f>
        <v/>
      </c>
      <c r="M111" s="246">
        <f t="shared" si="3"/>
        <v>0</v>
      </c>
      <c r="N111" s="111"/>
      <c r="O111" s="210" t="str">
        <f t="shared" si="4"/>
        <v/>
      </c>
      <c r="P111" s="246">
        <f t="shared" si="5"/>
        <v>0</v>
      </c>
      <c r="Q111" s="111"/>
    </row>
    <row r="112" spans="2:17" ht="19.899999999999999" hidden="1" customHeight="1" x14ac:dyDescent="0.35">
      <c r="B112" s="109">
        <v>105</v>
      </c>
      <c r="C112" s="111" t="str">
        <f>IF('Dépenses de rémunération CU'!C112&lt;&gt;"",'Dépenses de rémunération CU'!C112,"")</f>
        <v/>
      </c>
      <c r="D112" s="111" t="str">
        <f>IF('Dépenses de rémunération CU'!D112&lt;&gt;"",'Dépenses de rémunération CU'!D112,"")</f>
        <v/>
      </c>
      <c r="E112" s="111" t="str">
        <f>IF('Dépenses de rémunération CU'!E112&lt;&gt;"",'Dépenses de rémunération CU'!E112,"")</f>
        <v/>
      </c>
      <c r="F112" s="111" t="str">
        <f>IF('Dépenses de rémunération CU'!F112&lt;&gt;"",'Dépenses de rémunération CU'!F112,"")</f>
        <v/>
      </c>
      <c r="G112" s="80" t="str">
        <f>IF('Dépenses de rémunération CU'!G112&lt;&gt;"",'Dépenses de rémunération CU'!G112,"")</f>
        <v/>
      </c>
      <c r="H112" s="80" t="str">
        <f>IF('Dépenses de rémunération CU'!H112&lt;&gt;"",'Dépenses de rémunération CU'!H112,"")</f>
        <v/>
      </c>
      <c r="I112" s="246" t="str">
        <f>IF(F112&lt;&gt;"",IF(ISNA(VLOOKUP(F112,P_Paramétrage!$B$1586:$D$1588,2,FALSE)),0,VLOOKUP(F112,P_Paramétrage!$B$1586:$D$1588,2,FALSE)),"")</f>
        <v/>
      </c>
      <c r="J112" s="246">
        <f>'Dépenses de rémunération CU'!K112</f>
        <v>0</v>
      </c>
      <c r="K112" s="246"/>
      <c r="L112" s="210" t="str">
        <f>IF('Dépenses de rémunération CU'!I112&lt;&gt;"",'Dépenses de rémunération CU'!I112,"")</f>
        <v/>
      </c>
      <c r="M112" s="246">
        <f t="shared" si="3"/>
        <v>0</v>
      </c>
      <c r="N112" s="111"/>
      <c r="O112" s="210" t="str">
        <f t="shared" si="4"/>
        <v/>
      </c>
      <c r="P112" s="246">
        <f t="shared" si="5"/>
        <v>0</v>
      </c>
      <c r="Q112" s="111"/>
    </row>
    <row r="113" spans="2:17" ht="19.899999999999999" hidden="1" customHeight="1" x14ac:dyDescent="0.35">
      <c r="B113" s="109">
        <v>106</v>
      </c>
      <c r="C113" s="111" t="str">
        <f>IF('Dépenses de rémunération CU'!C113&lt;&gt;"",'Dépenses de rémunération CU'!C113,"")</f>
        <v/>
      </c>
      <c r="D113" s="111" t="str">
        <f>IF('Dépenses de rémunération CU'!D113&lt;&gt;"",'Dépenses de rémunération CU'!D113,"")</f>
        <v/>
      </c>
      <c r="E113" s="111" t="str">
        <f>IF('Dépenses de rémunération CU'!E113&lt;&gt;"",'Dépenses de rémunération CU'!E113,"")</f>
        <v/>
      </c>
      <c r="F113" s="111" t="str">
        <f>IF('Dépenses de rémunération CU'!F113&lt;&gt;"",'Dépenses de rémunération CU'!F113,"")</f>
        <v/>
      </c>
      <c r="G113" s="80" t="str">
        <f>IF('Dépenses de rémunération CU'!G113&lt;&gt;"",'Dépenses de rémunération CU'!G113,"")</f>
        <v/>
      </c>
      <c r="H113" s="80" t="str">
        <f>IF('Dépenses de rémunération CU'!H113&lt;&gt;"",'Dépenses de rémunération CU'!H113,"")</f>
        <v/>
      </c>
      <c r="I113" s="246" t="str">
        <f>IF(F113&lt;&gt;"",IF(ISNA(VLOOKUP(F113,P_Paramétrage!$B$1586:$D$1588,2,FALSE)),0,VLOOKUP(F113,P_Paramétrage!$B$1586:$D$1588,2,FALSE)),"")</f>
        <v/>
      </c>
      <c r="J113" s="246">
        <f>'Dépenses de rémunération CU'!K113</f>
        <v>0</v>
      </c>
      <c r="K113" s="246"/>
      <c r="L113" s="210" t="str">
        <f>IF('Dépenses de rémunération CU'!I113&lt;&gt;"",'Dépenses de rémunération CU'!I113,"")</f>
        <v/>
      </c>
      <c r="M113" s="246">
        <f t="shared" si="3"/>
        <v>0</v>
      </c>
      <c r="N113" s="111"/>
      <c r="O113" s="210" t="str">
        <f t="shared" si="4"/>
        <v/>
      </c>
      <c r="P113" s="246">
        <f t="shared" si="5"/>
        <v>0</v>
      </c>
      <c r="Q113" s="111"/>
    </row>
    <row r="114" spans="2:17" ht="19.899999999999999" hidden="1" customHeight="1" x14ac:dyDescent="0.35">
      <c r="B114" s="109">
        <v>107</v>
      </c>
      <c r="C114" s="111" t="str">
        <f>IF('Dépenses de rémunération CU'!C114&lt;&gt;"",'Dépenses de rémunération CU'!C114,"")</f>
        <v/>
      </c>
      <c r="D114" s="111" t="str">
        <f>IF('Dépenses de rémunération CU'!D114&lt;&gt;"",'Dépenses de rémunération CU'!D114,"")</f>
        <v/>
      </c>
      <c r="E114" s="111" t="str">
        <f>IF('Dépenses de rémunération CU'!E114&lt;&gt;"",'Dépenses de rémunération CU'!E114,"")</f>
        <v/>
      </c>
      <c r="F114" s="111" t="str">
        <f>IF('Dépenses de rémunération CU'!F114&lt;&gt;"",'Dépenses de rémunération CU'!F114,"")</f>
        <v/>
      </c>
      <c r="G114" s="80" t="str">
        <f>IF('Dépenses de rémunération CU'!G114&lt;&gt;"",'Dépenses de rémunération CU'!G114,"")</f>
        <v/>
      </c>
      <c r="H114" s="80" t="str">
        <f>IF('Dépenses de rémunération CU'!H114&lt;&gt;"",'Dépenses de rémunération CU'!H114,"")</f>
        <v/>
      </c>
      <c r="I114" s="246" t="str">
        <f>IF(F114&lt;&gt;"",IF(ISNA(VLOOKUP(F114,P_Paramétrage!$B$1586:$D$1588,2,FALSE)),0,VLOOKUP(F114,P_Paramétrage!$B$1586:$D$1588,2,FALSE)),"")</f>
        <v/>
      </c>
      <c r="J114" s="246">
        <f>'Dépenses de rémunération CU'!K114</f>
        <v>0</v>
      </c>
      <c r="K114" s="246"/>
      <c r="L114" s="210" t="str">
        <f>IF('Dépenses de rémunération CU'!I114&lt;&gt;"",'Dépenses de rémunération CU'!I114,"")</f>
        <v/>
      </c>
      <c r="M114" s="246">
        <f t="shared" si="3"/>
        <v>0</v>
      </c>
      <c r="N114" s="111"/>
      <c r="O114" s="210" t="str">
        <f t="shared" si="4"/>
        <v/>
      </c>
      <c r="P114" s="246">
        <f t="shared" si="5"/>
        <v>0</v>
      </c>
      <c r="Q114" s="111"/>
    </row>
    <row r="115" spans="2:17" ht="19.899999999999999" hidden="1" customHeight="1" x14ac:dyDescent="0.35">
      <c r="B115" s="109">
        <v>108</v>
      </c>
      <c r="C115" s="111" t="str">
        <f>IF('Dépenses de rémunération CU'!C115&lt;&gt;"",'Dépenses de rémunération CU'!C115,"")</f>
        <v/>
      </c>
      <c r="D115" s="111" t="str">
        <f>IF('Dépenses de rémunération CU'!D115&lt;&gt;"",'Dépenses de rémunération CU'!D115,"")</f>
        <v/>
      </c>
      <c r="E115" s="111" t="str">
        <f>IF('Dépenses de rémunération CU'!E115&lt;&gt;"",'Dépenses de rémunération CU'!E115,"")</f>
        <v/>
      </c>
      <c r="F115" s="111" t="str">
        <f>IF('Dépenses de rémunération CU'!F115&lt;&gt;"",'Dépenses de rémunération CU'!F115,"")</f>
        <v/>
      </c>
      <c r="G115" s="80" t="str">
        <f>IF('Dépenses de rémunération CU'!G115&lt;&gt;"",'Dépenses de rémunération CU'!G115,"")</f>
        <v/>
      </c>
      <c r="H115" s="80" t="str">
        <f>IF('Dépenses de rémunération CU'!H115&lt;&gt;"",'Dépenses de rémunération CU'!H115,"")</f>
        <v/>
      </c>
      <c r="I115" s="246" t="str">
        <f>IF(F115&lt;&gt;"",IF(ISNA(VLOOKUP(F115,P_Paramétrage!$B$1586:$D$1588,2,FALSE)),0,VLOOKUP(F115,P_Paramétrage!$B$1586:$D$1588,2,FALSE)),"")</f>
        <v/>
      </c>
      <c r="J115" s="246">
        <f>'Dépenses de rémunération CU'!K115</f>
        <v>0</v>
      </c>
      <c r="K115" s="246"/>
      <c r="L115" s="210" t="str">
        <f>IF('Dépenses de rémunération CU'!I115&lt;&gt;"",'Dépenses de rémunération CU'!I115,"")</f>
        <v/>
      </c>
      <c r="M115" s="246">
        <f t="shared" si="3"/>
        <v>0</v>
      </c>
      <c r="N115" s="111"/>
      <c r="O115" s="210" t="str">
        <f t="shared" si="4"/>
        <v/>
      </c>
      <c r="P115" s="246">
        <f t="shared" si="5"/>
        <v>0</v>
      </c>
      <c r="Q115" s="111"/>
    </row>
    <row r="116" spans="2:17" ht="19.899999999999999" hidden="1" customHeight="1" x14ac:dyDescent="0.35">
      <c r="B116" s="109">
        <v>109</v>
      </c>
      <c r="C116" s="111" t="str">
        <f>IF('Dépenses de rémunération CU'!C116&lt;&gt;"",'Dépenses de rémunération CU'!C116,"")</f>
        <v/>
      </c>
      <c r="D116" s="111" t="str">
        <f>IF('Dépenses de rémunération CU'!D116&lt;&gt;"",'Dépenses de rémunération CU'!D116,"")</f>
        <v/>
      </c>
      <c r="E116" s="111" t="str">
        <f>IF('Dépenses de rémunération CU'!E116&lt;&gt;"",'Dépenses de rémunération CU'!E116,"")</f>
        <v/>
      </c>
      <c r="F116" s="111" t="str">
        <f>IF('Dépenses de rémunération CU'!F116&lt;&gt;"",'Dépenses de rémunération CU'!F116,"")</f>
        <v/>
      </c>
      <c r="G116" s="80" t="str">
        <f>IF('Dépenses de rémunération CU'!G116&lt;&gt;"",'Dépenses de rémunération CU'!G116,"")</f>
        <v/>
      </c>
      <c r="H116" s="80" t="str">
        <f>IF('Dépenses de rémunération CU'!H116&lt;&gt;"",'Dépenses de rémunération CU'!H116,"")</f>
        <v/>
      </c>
      <c r="I116" s="246" t="str">
        <f>IF(F116&lt;&gt;"",IF(ISNA(VLOOKUP(F116,P_Paramétrage!$B$1586:$D$1588,2,FALSE)),0,VLOOKUP(F116,P_Paramétrage!$B$1586:$D$1588,2,FALSE)),"")</f>
        <v/>
      </c>
      <c r="J116" s="246">
        <f>'Dépenses de rémunération CU'!K116</f>
        <v>0</v>
      </c>
      <c r="K116" s="246"/>
      <c r="L116" s="210" t="str">
        <f>IF('Dépenses de rémunération CU'!I116&lt;&gt;"",'Dépenses de rémunération CU'!I116,"")</f>
        <v/>
      </c>
      <c r="M116" s="246">
        <f t="shared" si="3"/>
        <v>0</v>
      </c>
      <c r="N116" s="111"/>
      <c r="O116" s="210" t="str">
        <f t="shared" si="4"/>
        <v/>
      </c>
      <c r="P116" s="246">
        <f t="shared" si="5"/>
        <v>0</v>
      </c>
      <c r="Q116" s="111"/>
    </row>
    <row r="117" spans="2:17" ht="19.899999999999999" hidden="1" customHeight="1" x14ac:dyDescent="0.35">
      <c r="B117" s="109">
        <v>110</v>
      </c>
      <c r="C117" s="111" t="str">
        <f>IF('Dépenses de rémunération CU'!C117&lt;&gt;"",'Dépenses de rémunération CU'!C117,"")</f>
        <v/>
      </c>
      <c r="D117" s="111" t="str">
        <f>IF('Dépenses de rémunération CU'!D117&lt;&gt;"",'Dépenses de rémunération CU'!D117,"")</f>
        <v/>
      </c>
      <c r="E117" s="111" t="str">
        <f>IF('Dépenses de rémunération CU'!E117&lt;&gt;"",'Dépenses de rémunération CU'!E117,"")</f>
        <v/>
      </c>
      <c r="F117" s="111" t="str">
        <f>IF('Dépenses de rémunération CU'!F117&lt;&gt;"",'Dépenses de rémunération CU'!F117,"")</f>
        <v/>
      </c>
      <c r="G117" s="80" t="str">
        <f>IF('Dépenses de rémunération CU'!G117&lt;&gt;"",'Dépenses de rémunération CU'!G117,"")</f>
        <v/>
      </c>
      <c r="H117" s="80" t="str">
        <f>IF('Dépenses de rémunération CU'!H117&lt;&gt;"",'Dépenses de rémunération CU'!H117,"")</f>
        <v/>
      </c>
      <c r="I117" s="246" t="str">
        <f>IF(F117&lt;&gt;"",IF(ISNA(VLOOKUP(F117,P_Paramétrage!$B$1586:$D$1588,2,FALSE)),0,VLOOKUP(F117,P_Paramétrage!$B$1586:$D$1588,2,FALSE)),"")</f>
        <v/>
      </c>
      <c r="J117" s="246">
        <f>'Dépenses de rémunération CU'!K117</f>
        <v>0</v>
      </c>
      <c r="K117" s="246"/>
      <c r="L117" s="210" t="str">
        <f>IF('Dépenses de rémunération CU'!I117&lt;&gt;"",'Dépenses de rémunération CU'!I117,"")</f>
        <v/>
      </c>
      <c r="M117" s="246">
        <f t="shared" si="3"/>
        <v>0</v>
      </c>
      <c r="N117" s="111"/>
      <c r="O117" s="210" t="str">
        <f t="shared" si="4"/>
        <v/>
      </c>
      <c r="P117" s="246">
        <f t="shared" si="5"/>
        <v>0</v>
      </c>
      <c r="Q117" s="111"/>
    </row>
    <row r="118" spans="2:17" ht="19.899999999999999" hidden="1" customHeight="1" x14ac:dyDescent="0.35">
      <c r="B118" s="109">
        <v>111</v>
      </c>
      <c r="C118" s="111" t="str">
        <f>IF('Dépenses de rémunération CU'!C118&lt;&gt;"",'Dépenses de rémunération CU'!C118,"")</f>
        <v/>
      </c>
      <c r="D118" s="111" t="str">
        <f>IF('Dépenses de rémunération CU'!D118&lt;&gt;"",'Dépenses de rémunération CU'!D118,"")</f>
        <v/>
      </c>
      <c r="E118" s="111" t="str">
        <f>IF('Dépenses de rémunération CU'!E118&lt;&gt;"",'Dépenses de rémunération CU'!E118,"")</f>
        <v/>
      </c>
      <c r="F118" s="111" t="str">
        <f>IF('Dépenses de rémunération CU'!F118&lt;&gt;"",'Dépenses de rémunération CU'!F118,"")</f>
        <v/>
      </c>
      <c r="G118" s="80" t="str">
        <f>IF('Dépenses de rémunération CU'!G118&lt;&gt;"",'Dépenses de rémunération CU'!G118,"")</f>
        <v/>
      </c>
      <c r="H118" s="80" t="str">
        <f>IF('Dépenses de rémunération CU'!H118&lt;&gt;"",'Dépenses de rémunération CU'!H118,"")</f>
        <v/>
      </c>
      <c r="I118" s="246" t="str">
        <f>IF(F118&lt;&gt;"",IF(ISNA(VLOOKUP(F118,P_Paramétrage!$B$1586:$D$1588,2,FALSE)),0,VLOOKUP(F118,P_Paramétrage!$B$1586:$D$1588,2,FALSE)),"")</f>
        <v/>
      </c>
      <c r="J118" s="246">
        <f>'Dépenses de rémunération CU'!K118</f>
        <v>0</v>
      </c>
      <c r="K118" s="246"/>
      <c r="L118" s="210" t="str">
        <f>IF('Dépenses de rémunération CU'!I118&lt;&gt;"",'Dépenses de rémunération CU'!I118,"")</f>
        <v/>
      </c>
      <c r="M118" s="246">
        <f t="shared" si="3"/>
        <v>0</v>
      </c>
      <c r="N118" s="111"/>
      <c r="O118" s="210" t="str">
        <f t="shared" si="4"/>
        <v/>
      </c>
      <c r="P118" s="246">
        <f t="shared" si="5"/>
        <v>0</v>
      </c>
      <c r="Q118" s="111"/>
    </row>
    <row r="119" spans="2:17" ht="19.899999999999999" hidden="1" customHeight="1" x14ac:dyDescent="0.35">
      <c r="B119" s="109">
        <v>112</v>
      </c>
      <c r="C119" s="111" t="str">
        <f>IF('Dépenses de rémunération CU'!C119&lt;&gt;"",'Dépenses de rémunération CU'!C119,"")</f>
        <v/>
      </c>
      <c r="D119" s="111" t="str">
        <f>IF('Dépenses de rémunération CU'!D119&lt;&gt;"",'Dépenses de rémunération CU'!D119,"")</f>
        <v/>
      </c>
      <c r="E119" s="111" t="str">
        <f>IF('Dépenses de rémunération CU'!E119&lt;&gt;"",'Dépenses de rémunération CU'!E119,"")</f>
        <v/>
      </c>
      <c r="F119" s="111" t="str">
        <f>IF('Dépenses de rémunération CU'!F119&lt;&gt;"",'Dépenses de rémunération CU'!F119,"")</f>
        <v/>
      </c>
      <c r="G119" s="80" t="str">
        <f>IF('Dépenses de rémunération CU'!G119&lt;&gt;"",'Dépenses de rémunération CU'!G119,"")</f>
        <v/>
      </c>
      <c r="H119" s="80" t="str">
        <f>IF('Dépenses de rémunération CU'!H119&lt;&gt;"",'Dépenses de rémunération CU'!H119,"")</f>
        <v/>
      </c>
      <c r="I119" s="246" t="str">
        <f>IF(F119&lt;&gt;"",IF(ISNA(VLOOKUP(F119,P_Paramétrage!$B$1586:$D$1588,2,FALSE)),0,VLOOKUP(F119,P_Paramétrage!$B$1586:$D$1588,2,FALSE)),"")</f>
        <v/>
      </c>
      <c r="J119" s="246">
        <f>'Dépenses de rémunération CU'!K119</f>
        <v>0</v>
      </c>
      <c r="K119" s="246"/>
      <c r="L119" s="210" t="str">
        <f>IF('Dépenses de rémunération CU'!I119&lt;&gt;"",'Dépenses de rémunération CU'!I119,"")</f>
        <v/>
      </c>
      <c r="M119" s="246">
        <f t="shared" si="3"/>
        <v>0</v>
      </c>
      <c r="N119" s="111"/>
      <c r="O119" s="210" t="str">
        <f t="shared" si="4"/>
        <v/>
      </c>
      <c r="P119" s="246">
        <f t="shared" si="5"/>
        <v>0</v>
      </c>
      <c r="Q119" s="111"/>
    </row>
    <row r="120" spans="2:17" ht="19.899999999999999" hidden="1" customHeight="1" x14ac:dyDescent="0.35">
      <c r="B120" s="109">
        <v>113</v>
      </c>
      <c r="C120" s="111" t="str">
        <f>IF('Dépenses de rémunération CU'!C120&lt;&gt;"",'Dépenses de rémunération CU'!C120,"")</f>
        <v/>
      </c>
      <c r="D120" s="111" t="str">
        <f>IF('Dépenses de rémunération CU'!D120&lt;&gt;"",'Dépenses de rémunération CU'!D120,"")</f>
        <v/>
      </c>
      <c r="E120" s="111" t="str">
        <f>IF('Dépenses de rémunération CU'!E120&lt;&gt;"",'Dépenses de rémunération CU'!E120,"")</f>
        <v/>
      </c>
      <c r="F120" s="111" t="str">
        <f>IF('Dépenses de rémunération CU'!F120&lt;&gt;"",'Dépenses de rémunération CU'!F120,"")</f>
        <v/>
      </c>
      <c r="G120" s="80" t="str">
        <f>IF('Dépenses de rémunération CU'!G120&lt;&gt;"",'Dépenses de rémunération CU'!G120,"")</f>
        <v/>
      </c>
      <c r="H120" s="80" t="str">
        <f>IF('Dépenses de rémunération CU'!H120&lt;&gt;"",'Dépenses de rémunération CU'!H120,"")</f>
        <v/>
      </c>
      <c r="I120" s="246" t="str">
        <f>IF(F120&lt;&gt;"",IF(ISNA(VLOOKUP(F120,P_Paramétrage!$B$1586:$D$1588,2,FALSE)),0,VLOOKUP(F120,P_Paramétrage!$B$1586:$D$1588,2,FALSE)),"")</f>
        <v/>
      </c>
      <c r="J120" s="246">
        <f>'Dépenses de rémunération CU'!K120</f>
        <v>0</v>
      </c>
      <c r="K120" s="246"/>
      <c r="L120" s="210" t="str">
        <f>IF('Dépenses de rémunération CU'!I120&lt;&gt;"",'Dépenses de rémunération CU'!I120,"")</f>
        <v/>
      </c>
      <c r="M120" s="246">
        <f t="shared" si="3"/>
        <v>0</v>
      </c>
      <c r="N120" s="111"/>
      <c r="O120" s="210" t="str">
        <f t="shared" si="4"/>
        <v/>
      </c>
      <c r="P120" s="246">
        <f t="shared" si="5"/>
        <v>0</v>
      </c>
      <c r="Q120" s="111"/>
    </row>
    <row r="121" spans="2:17" ht="19.899999999999999" hidden="1" customHeight="1" x14ac:dyDescent="0.35">
      <c r="B121" s="109">
        <v>114</v>
      </c>
      <c r="C121" s="111" t="str">
        <f>IF('Dépenses de rémunération CU'!C121&lt;&gt;"",'Dépenses de rémunération CU'!C121,"")</f>
        <v/>
      </c>
      <c r="D121" s="111" t="str">
        <f>IF('Dépenses de rémunération CU'!D121&lt;&gt;"",'Dépenses de rémunération CU'!D121,"")</f>
        <v/>
      </c>
      <c r="E121" s="111" t="str">
        <f>IF('Dépenses de rémunération CU'!E121&lt;&gt;"",'Dépenses de rémunération CU'!E121,"")</f>
        <v/>
      </c>
      <c r="F121" s="111" t="str">
        <f>IF('Dépenses de rémunération CU'!F121&lt;&gt;"",'Dépenses de rémunération CU'!F121,"")</f>
        <v/>
      </c>
      <c r="G121" s="80" t="str">
        <f>IF('Dépenses de rémunération CU'!G121&lt;&gt;"",'Dépenses de rémunération CU'!G121,"")</f>
        <v/>
      </c>
      <c r="H121" s="80" t="str">
        <f>IF('Dépenses de rémunération CU'!H121&lt;&gt;"",'Dépenses de rémunération CU'!H121,"")</f>
        <v/>
      </c>
      <c r="I121" s="246" t="str">
        <f>IF(F121&lt;&gt;"",IF(ISNA(VLOOKUP(F121,P_Paramétrage!$B$1586:$D$1588,2,FALSE)),0,VLOOKUP(F121,P_Paramétrage!$B$1586:$D$1588,2,FALSE)),"")</f>
        <v/>
      </c>
      <c r="J121" s="246">
        <f>'Dépenses de rémunération CU'!K121</f>
        <v>0</v>
      </c>
      <c r="K121" s="246"/>
      <c r="L121" s="210" t="str">
        <f>IF('Dépenses de rémunération CU'!I121&lt;&gt;"",'Dépenses de rémunération CU'!I121,"")</f>
        <v/>
      </c>
      <c r="M121" s="246">
        <f t="shared" si="3"/>
        <v>0</v>
      </c>
      <c r="N121" s="111"/>
      <c r="O121" s="210" t="str">
        <f t="shared" si="4"/>
        <v/>
      </c>
      <c r="P121" s="246">
        <f t="shared" si="5"/>
        <v>0</v>
      </c>
      <c r="Q121" s="111"/>
    </row>
    <row r="122" spans="2:17" ht="19.899999999999999" hidden="1" customHeight="1" x14ac:dyDescent="0.35">
      <c r="B122" s="109">
        <v>115</v>
      </c>
      <c r="C122" s="111" t="str">
        <f>IF('Dépenses de rémunération CU'!C122&lt;&gt;"",'Dépenses de rémunération CU'!C122,"")</f>
        <v/>
      </c>
      <c r="D122" s="111" t="str">
        <f>IF('Dépenses de rémunération CU'!D122&lt;&gt;"",'Dépenses de rémunération CU'!D122,"")</f>
        <v/>
      </c>
      <c r="E122" s="111" t="str">
        <f>IF('Dépenses de rémunération CU'!E122&lt;&gt;"",'Dépenses de rémunération CU'!E122,"")</f>
        <v/>
      </c>
      <c r="F122" s="111" t="str">
        <f>IF('Dépenses de rémunération CU'!F122&lt;&gt;"",'Dépenses de rémunération CU'!F122,"")</f>
        <v/>
      </c>
      <c r="G122" s="80" t="str">
        <f>IF('Dépenses de rémunération CU'!G122&lt;&gt;"",'Dépenses de rémunération CU'!G122,"")</f>
        <v/>
      </c>
      <c r="H122" s="80" t="str">
        <f>IF('Dépenses de rémunération CU'!H122&lt;&gt;"",'Dépenses de rémunération CU'!H122,"")</f>
        <v/>
      </c>
      <c r="I122" s="246" t="str">
        <f>IF(F122&lt;&gt;"",IF(ISNA(VLOOKUP(F122,P_Paramétrage!$B$1586:$D$1588,2,FALSE)),0,VLOOKUP(F122,P_Paramétrage!$B$1586:$D$1588,2,FALSE)),"")</f>
        <v/>
      </c>
      <c r="J122" s="246">
        <f>'Dépenses de rémunération CU'!K122</f>
        <v>0</v>
      </c>
      <c r="K122" s="246"/>
      <c r="L122" s="210" t="str">
        <f>IF('Dépenses de rémunération CU'!I122&lt;&gt;"",'Dépenses de rémunération CU'!I122,"")</f>
        <v/>
      </c>
      <c r="M122" s="246">
        <f t="shared" si="3"/>
        <v>0</v>
      </c>
      <c r="N122" s="111"/>
      <c r="O122" s="210" t="str">
        <f t="shared" si="4"/>
        <v/>
      </c>
      <c r="P122" s="246">
        <f t="shared" si="5"/>
        <v>0</v>
      </c>
      <c r="Q122" s="111"/>
    </row>
    <row r="123" spans="2:17" ht="19.899999999999999" hidden="1" customHeight="1" x14ac:dyDescent="0.35">
      <c r="B123" s="109">
        <v>116</v>
      </c>
      <c r="C123" s="111" t="str">
        <f>IF('Dépenses de rémunération CU'!C123&lt;&gt;"",'Dépenses de rémunération CU'!C123,"")</f>
        <v/>
      </c>
      <c r="D123" s="111" t="str">
        <f>IF('Dépenses de rémunération CU'!D123&lt;&gt;"",'Dépenses de rémunération CU'!D123,"")</f>
        <v/>
      </c>
      <c r="E123" s="111" t="str">
        <f>IF('Dépenses de rémunération CU'!E123&lt;&gt;"",'Dépenses de rémunération CU'!E123,"")</f>
        <v/>
      </c>
      <c r="F123" s="111" t="str">
        <f>IF('Dépenses de rémunération CU'!F123&lt;&gt;"",'Dépenses de rémunération CU'!F123,"")</f>
        <v/>
      </c>
      <c r="G123" s="80" t="str">
        <f>IF('Dépenses de rémunération CU'!G123&lt;&gt;"",'Dépenses de rémunération CU'!G123,"")</f>
        <v/>
      </c>
      <c r="H123" s="80" t="str">
        <f>IF('Dépenses de rémunération CU'!H123&lt;&gt;"",'Dépenses de rémunération CU'!H123,"")</f>
        <v/>
      </c>
      <c r="I123" s="246" t="str">
        <f>IF(F123&lt;&gt;"",IF(ISNA(VLOOKUP(F123,P_Paramétrage!$B$1586:$D$1588,2,FALSE)),0,VLOOKUP(F123,P_Paramétrage!$B$1586:$D$1588,2,FALSE)),"")</f>
        <v/>
      </c>
      <c r="J123" s="246">
        <f>'Dépenses de rémunération CU'!K123</f>
        <v>0</v>
      </c>
      <c r="K123" s="246"/>
      <c r="L123" s="210" t="str">
        <f>IF('Dépenses de rémunération CU'!I123&lt;&gt;"",'Dépenses de rémunération CU'!I123,"")</f>
        <v/>
      </c>
      <c r="M123" s="246">
        <f t="shared" si="3"/>
        <v>0</v>
      </c>
      <c r="N123" s="111"/>
      <c r="O123" s="210" t="str">
        <f t="shared" si="4"/>
        <v/>
      </c>
      <c r="P123" s="246">
        <f t="shared" si="5"/>
        <v>0</v>
      </c>
      <c r="Q123" s="111"/>
    </row>
    <row r="124" spans="2:17" ht="19.899999999999999" hidden="1" customHeight="1" x14ac:dyDescent="0.35">
      <c r="B124" s="109">
        <v>117</v>
      </c>
      <c r="C124" s="111" t="str">
        <f>IF('Dépenses de rémunération CU'!C124&lt;&gt;"",'Dépenses de rémunération CU'!C124,"")</f>
        <v/>
      </c>
      <c r="D124" s="111" t="str">
        <f>IF('Dépenses de rémunération CU'!D124&lt;&gt;"",'Dépenses de rémunération CU'!D124,"")</f>
        <v/>
      </c>
      <c r="E124" s="111" t="str">
        <f>IF('Dépenses de rémunération CU'!E124&lt;&gt;"",'Dépenses de rémunération CU'!E124,"")</f>
        <v/>
      </c>
      <c r="F124" s="111" t="str">
        <f>IF('Dépenses de rémunération CU'!F124&lt;&gt;"",'Dépenses de rémunération CU'!F124,"")</f>
        <v/>
      </c>
      <c r="G124" s="80" t="str">
        <f>IF('Dépenses de rémunération CU'!G124&lt;&gt;"",'Dépenses de rémunération CU'!G124,"")</f>
        <v/>
      </c>
      <c r="H124" s="80" t="str">
        <f>IF('Dépenses de rémunération CU'!H124&lt;&gt;"",'Dépenses de rémunération CU'!H124,"")</f>
        <v/>
      </c>
      <c r="I124" s="246" t="str">
        <f>IF(F124&lt;&gt;"",IF(ISNA(VLOOKUP(F124,P_Paramétrage!$B$1586:$D$1588,2,FALSE)),0,VLOOKUP(F124,P_Paramétrage!$B$1586:$D$1588,2,FALSE)),"")</f>
        <v/>
      </c>
      <c r="J124" s="246">
        <f>'Dépenses de rémunération CU'!K124</f>
        <v>0</v>
      </c>
      <c r="K124" s="246"/>
      <c r="L124" s="210" t="str">
        <f>IF('Dépenses de rémunération CU'!I124&lt;&gt;"",'Dépenses de rémunération CU'!I124,"")</f>
        <v/>
      </c>
      <c r="M124" s="246">
        <f t="shared" si="3"/>
        <v>0</v>
      </c>
      <c r="N124" s="111"/>
      <c r="O124" s="210" t="str">
        <f t="shared" si="4"/>
        <v/>
      </c>
      <c r="P124" s="246">
        <f t="shared" si="5"/>
        <v>0</v>
      </c>
      <c r="Q124" s="111"/>
    </row>
    <row r="125" spans="2:17" ht="19.899999999999999" hidden="1" customHeight="1" x14ac:dyDescent="0.35">
      <c r="B125" s="109">
        <v>118</v>
      </c>
      <c r="C125" s="111" t="str">
        <f>IF('Dépenses de rémunération CU'!C125&lt;&gt;"",'Dépenses de rémunération CU'!C125,"")</f>
        <v/>
      </c>
      <c r="D125" s="111" t="str">
        <f>IF('Dépenses de rémunération CU'!D125&lt;&gt;"",'Dépenses de rémunération CU'!D125,"")</f>
        <v/>
      </c>
      <c r="E125" s="111" t="str">
        <f>IF('Dépenses de rémunération CU'!E125&lt;&gt;"",'Dépenses de rémunération CU'!E125,"")</f>
        <v/>
      </c>
      <c r="F125" s="111" t="str">
        <f>IF('Dépenses de rémunération CU'!F125&lt;&gt;"",'Dépenses de rémunération CU'!F125,"")</f>
        <v/>
      </c>
      <c r="G125" s="80" t="str">
        <f>IF('Dépenses de rémunération CU'!G125&lt;&gt;"",'Dépenses de rémunération CU'!G125,"")</f>
        <v/>
      </c>
      <c r="H125" s="80" t="str">
        <f>IF('Dépenses de rémunération CU'!H125&lt;&gt;"",'Dépenses de rémunération CU'!H125,"")</f>
        <v/>
      </c>
      <c r="I125" s="246" t="str">
        <f>IF(F125&lt;&gt;"",IF(ISNA(VLOOKUP(F125,P_Paramétrage!$B$1586:$D$1588,2,FALSE)),0,VLOOKUP(F125,P_Paramétrage!$B$1586:$D$1588,2,FALSE)),"")</f>
        <v/>
      </c>
      <c r="J125" s="246">
        <f>'Dépenses de rémunération CU'!K125</f>
        <v>0</v>
      </c>
      <c r="K125" s="246"/>
      <c r="L125" s="210" t="str">
        <f>IF('Dépenses de rémunération CU'!I125&lt;&gt;"",'Dépenses de rémunération CU'!I125,"")</f>
        <v/>
      </c>
      <c r="M125" s="246">
        <f t="shared" si="3"/>
        <v>0</v>
      </c>
      <c r="N125" s="111"/>
      <c r="O125" s="210" t="str">
        <f t="shared" si="4"/>
        <v/>
      </c>
      <c r="P125" s="246">
        <f t="shared" si="5"/>
        <v>0</v>
      </c>
      <c r="Q125" s="111"/>
    </row>
    <row r="126" spans="2:17" ht="19.899999999999999" hidden="1" customHeight="1" x14ac:dyDescent="0.35">
      <c r="B126" s="109">
        <v>119</v>
      </c>
      <c r="C126" s="111" t="str">
        <f>IF('Dépenses de rémunération CU'!C126&lt;&gt;"",'Dépenses de rémunération CU'!C126,"")</f>
        <v/>
      </c>
      <c r="D126" s="111" t="str">
        <f>IF('Dépenses de rémunération CU'!D126&lt;&gt;"",'Dépenses de rémunération CU'!D126,"")</f>
        <v/>
      </c>
      <c r="E126" s="111" t="str">
        <f>IF('Dépenses de rémunération CU'!E126&lt;&gt;"",'Dépenses de rémunération CU'!E126,"")</f>
        <v/>
      </c>
      <c r="F126" s="111" t="str">
        <f>IF('Dépenses de rémunération CU'!F126&lt;&gt;"",'Dépenses de rémunération CU'!F126,"")</f>
        <v/>
      </c>
      <c r="G126" s="80" t="str">
        <f>IF('Dépenses de rémunération CU'!G126&lt;&gt;"",'Dépenses de rémunération CU'!G126,"")</f>
        <v/>
      </c>
      <c r="H126" s="80" t="str">
        <f>IF('Dépenses de rémunération CU'!H126&lt;&gt;"",'Dépenses de rémunération CU'!H126,"")</f>
        <v/>
      </c>
      <c r="I126" s="246" t="str">
        <f>IF(F126&lt;&gt;"",IF(ISNA(VLOOKUP(F126,P_Paramétrage!$B$1586:$D$1588,2,FALSE)),0,VLOOKUP(F126,P_Paramétrage!$B$1586:$D$1588,2,FALSE)),"")</f>
        <v/>
      </c>
      <c r="J126" s="246">
        <f>'Dépenses de rémunération CU'!K126</f>
        <v>0</v>
      </c>
      <c r="K126" s="246"/>
      <c r="L126" s="210" t="str">
        <f>IF('Dépenses de rémunération CU'!I126&lt;&gt;"",'Dépenses de rémunération CU'!I126,"")</f>
        <v/>
      </c>
      <c r="M126" s="246">
        <f t="shared" si="3"/>
        <v>0</v>
      </c>
      <c r="N126" s="111"/>
      <c r="O126" s="210" t="str">
        <f t="shared" si="4"/>
        <v/>
      </c>
      <c r="P126" s="246">
        <f t="shared" si="5"/>
        <v>0</v>
      </c>
      <c r="Q126" s="111"/>
    </row>
    <row r="127" spans="2:17" ht="19.899999999999999" hidden="1" customHeight="1" x14ac:dyDescent="0.35">
      <c r="B127" s="109">
        <v>120</v>
      </c>
      <c r="C127" s="111" t="str">
        <f>IF('Dépenses de rémunération CU'!C127&lt;&gt;"",'Dépenses de rémunération CU'!C127,"")</f>
        <v/>
      </c>
      <c r="D127" s="111" t="str">
        <f>IF('Dépenses de rémunération CU'!D127&lt;&gt;"",'Dépenses de rémunération CU'!D127,"")</f>
        <v/>
      </c>
      <c r="E127" s="111" t="str">
        <f>IF('Dépenses de rémunération CU'!E127&lt;&gt;"",'Dépenses de rémunération CU'!E127,"")</f>
        <v/>
      </c>
      <c r="F127" s="111" t="str">
        <f>IF('Dépenses de rémunération CU'!F127&lt;&gt;"",'Dépenses de rémunération CU'!F127,"")</f>
        <v/>
      </c>
      <c r="G127" s="80" t="str">
        <f>IF('Dépenses de rémunération CU'!G127&lt;&gt;"",'Dépenses de rémunération CU'!G127,"")</f>
        <v/>
      </c>
      <c r="H127" s="80" t="str">
        <f>IF('Dépenses de rémunération CU'!H127&lt;&gt;"",'Dépenses de rémunération CU'!H127,"")</f>
        <v/>
      </c>
      <c r="I127" s="246" t="str">
        <f>IF(F127&lt;&gt;"",IF(ISNA(VLOOKUP(F127,P_Paramétrage!$B$1586:$D$1588,2,FALSE)),0,VLOOKUP(F127,P_Paramétrage!$B$1586:$D$1588,2,FALSE)),"")</f>
        <v/>
      </c>
      <c r="J127" s="246">
        <f>'Dépenses de rémunération CU'!K127</f>
        <v>0</v>
      </c>
      <c r="K127" s="246"/>
      <c r="L127" s="210" t="str">
        <f>IF('Dépenses de rémunération CU'!I127&lt;&gt;"",'Dépenses de rémunération CU'!I127,"")</f>
        <v/>
      </c>
      <c r="M127" s="246">
        <f t="shared" si="3"/>
        <v>0</v>
      </c>
      <c r="N127" s="111"/>
      <c r="O127" s="210" t="str">
        <f t="shared" si="4"/>
        <v/>
      </c>
      <c r="P127" s="246">
        <f t="shared" si="5"/>
        <v>0</v>
      </c>
      <c r="Q127" s="111"/>
    </row>
    <row r="128" spans="2:17" ht="19.899999999999999" hidden="1" customHeight="1" x14ac:dyDescent="0.35">
      <c r="B128" s="109">
        <v>121</v>
      </c>
      <c r="C128" s="111" t="str">
        <f>IF('Dépenses de rémunération CU'!C128&lt;&gt;"",'Dépenses de rémunération CU'!C128,"")</f>
        <v/>
      </c>
      <c r="D128" s="111" t="str">
        <f>IF('Dépenses de rémunération CU'!D128&lt;&gt;"",'Dépenses de rémunération CU'!D128,"")</f>
        <v/>
      </c>
      <c r="E128" s="111" t="str">
        <f>IF('Dépenses de rémunération CU'!E128&lt;&gt;"",'Dépenses de rémunération CU'!E128,"")</f>
        <v/>
      </c>
      <c r="F128" s="111" t="str">
        <f>IF('Dépenses de rémunération CU'!F128&lt;&gt;"",'Dépenses de rémunération CU'!F128,"")</f>
        <v/>
      </c>
      <c r="G128" s="80" t="str">
        <f>IF('Dépenses de rémunération CU'!G128&lt;&gt;"",'Dépenses de rémunération CU'!G128,"")</f>
        <v/>
      </c>
      <c r="H128" s="80" t="str">
        <f>IF('Dépenses de rémunération CU'!H128&lt;&gt;"",'Dépenses de rémunération CU'!H128,"")</f>
        <v/>
      </c>
      <c r="I128" s="246" t="str">
        <f>IF(F128&lt;&gt;"",IF(ISNA(VLOOKUP(F128,P_Paramétrage!$B$1586:$D$1588,2,FALSE)),0,VLOOKUP(F128,P_Paramétrage!$B$1586:$D$1588,2,FALSE)),"")</f>
        <v/>
      </c>
      <c r="J128" s="246">
        <f>'Dépenses de rémunération CU'!K128</f>
        <v>0</v>
      </c>
      <c r="K128" s="246"/>
      <c r="L128" s="210" t="str">
        <f>IF('Dépenses de rémunération CU'!I128&lt;&gt;"",'Dépenses de rémunération CU'!I128,"")</f>
        <v/>
      </c>
      <c r="M128" s="246">
        <f t="shared" si="3"/>
        <v>0</v>
      </c>
      <c r="N128" s="111"/>
      <c r="O128" s="210" t="str">
        <f t="shared" si="4"/>
        <v/>
      </c>
      <c r="P128" s="246">
        <f t="shared" si="5"/>
        <v>0</v>
      </c>
      <c r="Q128" s="111"/>
    </row>
    <row r="129" spans="2:17" ht="19.899999999999999" hidden="1" customHeight="1" x14ac:dyDescent="0.35">
      <c r="B129" s="109">
        <v>122</v>
      </c>
      <c r="C129" s="111" t="str">
        <f>IF('Dépenses de rémunération CU'!C129&lt;&gt;"",'Dépenses de rémunération CU'!C129,"")</f>
        <v/>
      </c>
      <c r="D129" s="111" t="str">
        <f>IF('Dépenses de rémunération CU'!D129&lt;&gt;"",'Dépenses de rémunération CU'!D129,"")</f>
        <v/>
      </c>
      <c r="E129" s="111" t="str">
        <f>IF('Dépenses de rémunération CU'!E129&lt;&gt;"",'Dépenses de rémunération CU'!E129,"")</f>
        <v/>
      </c>
      <c r="F129" s="111" t="str">
        <f>IF('Dépenses de rémunération CU'!F129&lt;&gt;"",'Dépenses de rémunération CU'!F129,"")</f>
        <v/>
      </c>
      <c r="G129" s="80" t="str">
        <f>IF('Dépenses de rémunération CU'!G129&lt;&gt;"",'Dépenses de rémunération CU'!G129,"")</f>
        <v/>
      </c>
      <c r="H129" s="80" t="str">
        <f>IF('Dépenses de rémunération CU'!H129&lt;&gt;"",'Dépenses de rémunération CU'!H129,"")</f>
        <v/>
      </c>
      <c r="I129" s="246" t="str">
        <f>IF(F129&lt;&gt;"",IF(ISNA(VLOOKUP(F129,P_Paramétrage!$B$1586:$D$1588,2,FALSE)),0,VLOOKUP(F129,P_Paramétrage!$B$1586:$D$1588,2,FALSE)),"")</f>
        <v/>
      </c>
      <c r="J129" s="246">
        <f>'Dépenses de rémunération CU'!K129</f>
        <v>0</v>
      </c>
      <c r="K129" s="246"/>
      <c r="L129" s="210" t="str">
        <f>IF('Dépenses de rémunération CU'!I129&lt;&gt;"",'Dépenses de rémunération CU'!I129,"")</f>
        <v/>
      </c>
      <c r="M129" s="246">
        <f t="shared" si="3"/>
        <v>0</v>
      </c>
      <c r="N129" s="111"/>
      <c r="O129" s="210" t="str">
        <f t="shared" si="4"/>
        <v/>
      </c>
      <c r="P129" s="246">
        <f t="shared" si="5"/>
        <v>0</v>
      </c>
      <c r="Q129" s="111"/>
    </row>
    <row r="130" spans="2:17" ht="19.899999999999999" hidden="1" customHeight="1" x14ac:dyDescent="0.35">
      <c r="B130" s="109">
        <v>123</v>
      </c>
      <c r="C130" s="111" t="str">
        <f>IF('Dépenses de rémunération CU'!C130&lt;&gt;"",'Dépenses de rémunération CU'!C130,"")</f>
        <v/>
      </c>
      <c r="D130" s="111" t="str">
        <f>IF('Dépenses de rémunération CU'!D130&lt;&gt;"",'Dépenses de rémunération CU'!D130,"")</f>
        <v/>
      </c>
      <c r="E130" s="111" t="str">
        <f>IF('Dépenses de rémunération CU'!E130&lt;&gt;"",'Dépenses de rémunération CU'!E130,"")</f>
        <v/>
      </c>
      <c r="F130" s="111" t="str">
        <f>IF('Dépenses de rémunération CU'!F130&lt;&gt;"",'Dépenses de rémunération CU'!F130,"")</f>
        <v/>
      </c>
      <c r="G130" s="80" t="str">
        <f>IF('Dépenses de rémunération CU'!G130&lt;&gt;"",'Dépenses de rémunération CU'!G130,"")</f>
        <v/>
      </c>
      <c r="H130" s="80" t="str">
        <f>IF('Dépenses de rémunération CU'!H130&lt;&gt;"",'Dépenses de rémunération CU'!H130,"")</f>
        <v/>
      </c>
      <c r="I130" s="246" t="str">
        <f>IF(F130&lt;&gt;"",IF(ISNA(VLOOKUP(F130,P_Paramétrage!$B$1586:$D$1588,2,FALSE)),0,VLOOKUP(F130,P_Paramétrage!$B$1586:$D$1588,2,FALSE)),"")</f>
        <v/>
      </c>
      <c r="J130" s="246">
        <f>'Dépenses de rémunération CU'!K130</f>
        <v>0</v>
      </c>
      <c r="K130" s="246"/>
      <c r="L130" s="210" t="str">
        <f>IF('Dépenses de rémunération CU'!I130&lt;&gt;"",'Dépenses de rémunération CU'!I130,"")</f>
        <v/>
      </c>
      <c r="M130" s="246">
        <f t="shared" si="3"/>
        <v>0</v>
      </c>
      <c r="N130" s="111"/>
      <c r="O130" s="210" t="str">
        <f t="shared" si="4"/>
        <v/>
      </c>
      <c r="P130" s="246">
        <f t="shared" si="5"/>
        <v>0</v>
      </c>
      <c r="Q130" s="111"/>
    </row>
    <row r="131" spans="2:17" ht="19.899999999999999" hidden="1" customHeight="1" x14ac:dyDescent="0.35">
      <c r="B131" s="109">
        <v>124</v>
      </c>
      <c r="C131" s="111" t="str">
        <f>IF('Dépenses de rémunération CU'!C131&lt;&gt;"",'Dépenses de rémunération CU'!C131,"")</f>
        <v/>
      </c>
      <c r="D131" s="111" t="str">
        <f>IF('Dépenses de rémunération CU'!D131&lt;&gt;"",'Dépenses de rémunération CU'!D131,"")</f>
        <v/>
      </c>
      <c r="E131" s="111" t="str">
        <f>IF('Dépenses de rémunération CU'!E131&lt;&gt;"",'Dépenses de rémunération CU'!E131,"")</f>
        <v/>
      </c>
      <c r="F131" s="111" t="str">
        <f>IF('Dépenses de rémunération CU'!F131&lt;&gt;"",'Dépenses de rémunération CU'!F131,"")</f>
        <v/>
      </c>
      <c r="G131" s="80" t="str">
        <f>IF('Dépenses de rémunération CU'!G131&lt;&gt;"",'Dépenses de rémunération CU'!G131,"")</f>
        <v/>
      </c>
      <c r="H131" s="80" t="str">
        <f>IF('Dépenses de rémunération CU'!H131&lt;&gt;"",'Dépenses de rémunération CU'!H131,"")</f>
        <v/>
      </c>
      <c r="I131" s="246" t="str">
        <f>IF(F131&lt;&gt;"",IF(ISNA(VLOOKUP(F131,P_Paramétrage!$B$1586:$D$1588,2,FALSE)),0,VLOOKUP(F131,P_Paramétrage!$B$1586:$D$1588,2,FALSE)),"")</f>
        <v/>
      </c>
      <c r="J131" s="246">
        <f>'Dépenses de rémunération CU'!K131</f>
        <v>0</v>
      </c>
      <c r="K131" s="246"/>
      <c r="L131" s="210" t="str">
        <f>IF('Dépenses de rémunération CU'!I131&lt;&gt;"",'Dépenses de rémunération CU'!I131,"")</f>
        <v/>
      </c>
      <c r="M131" s="246">
        <f t="shared" si="3"/>
        <v>0</v>
      </c>
      <c r="N131" s="111"/>
      <c r="O131" s="210" t="str">
        <f t="shared" si="4"/>
        <v/>
      </c>
      <c r="P131" s="246">
        <f t="shared" si="5"/>
        <v>0</v>
      </c>
      <c r="Q131" s="111"/>
    </row>
    <row r="132" spans="2:17" ht="19.899999999999999" hidden="1" customHeight="1" x14ac:dyDescent="0.35">
      <c r="B132" s="109">
        <v>125</v>
      </c>
      <c r="C132" s="111" t="str">
        <f>IF('Dépenses de rémunération CU'!C132&lt;&gt;"",'Dépenses de rémunération CU'!C132,"")</f>
        <v/>
      </c>
      <c r="D132" s="111" t="str">
        <f>IF('Dépenses de rémunération CU'!D132&lt;&gt;"",'Dépenses de rémunération CU'!D132,"")</f>
        <v/>
      </c>
      <c r="E132" s="111" t="str">
        <f>IF('Dépenses de rémunération CU'!E132&lt;&gt;"",'Dépenses de rémunération CU'!E132,"")</f>
        <v/>
      </c>
      <c r="F132" s="111" t="str">
        <f>IF('Dépenses de rémunération CU'!F132&lt;&gt;"",'Dépenses de rémunération CU'!F132,"")</f>
        <v/>
      </c>
      <c r="G132" s="80" t="str">
        <f>IF('Dépenses de rémunération CU'!G132&lt;&gt;"",'Dépenses de rémunération CU'!G132,"")</f>
        <v/>
      </c>
      <c r="H132" s="80" t="str">
        <f>IF('Dépenses de rémunération CU'!H132&lt;&gt;"",'Dépenses de rémunération CU'!H132,"")</f>
        <v/>
      </c>
      <c r="I132" s="246" t="str">
        <f>IF(F132&lt;&gt;"",IF(ISNA(VLOOKUP(F132,P_Paramétrage!$B$1586:$D$1588,2,FALSE)),0,VLOOKUP(F132,P_Paramétrage!$B$1586:$D$1588,2,FALSE)),"")</f>
        <v/>
      </c>
      <c r="J132" s="246">
        <f>'Dépenses de rémunération CU'!K132</f>
        <v>0</v>
      </c>
      <c r="K132" s="246"/>
      <c r="L132" s="210" t="str">
        <f>IF('Dépenses de rémunération CU'!I132&lt;&gt;"",'Dépenses de rémunération CU'!I132,"")</f>
        <v/>
      </c>
      <c r="M132" s="246">
        <f t="shared" si="3"/>
        <v>0</v>
      </c>
      <c r="N132" s="111"/>
      <c r="O132" s="210" t="str">
        <f t="shared" si="4"/>
        <v/>
      </c>
      <c r="P132" s="246">
        <f t="shared" si="5"/>
        <v>0</v>
      </c>
      <c r="Q132" s="111"/>
    </row>
    <row r="133" spans="2:17" ht="19.899999999999999" hidden="1" customHeight="1" x14ac:dyDescent="0.35">
      <c r="B133" s="109">
        <v>126</v>
      </c>
      <c r="C133" s="111" t="str">
        <f>IF('Dépenses de rémunération CU'!C133&lt;&gt;"",'Dépenses de rémunération CU'!C133,"")</f>
        <v/>
      </c>
      <c r="D133" s="111" t="str">
        <f>IF('Dépenses de rémunération CU'!D133&lt;&gt;"",'Dépenses de rémunération CU'!D133,"")</f>
        <v/>
      </c>
      <c r="E133" s="111" t="str">
        <f>IF('Dépenses de rémunération CU'!E133&lt;&gt;"",'Dépenses de rémunération CU'!E133,"")</f>
        <v/>
      </c>
      <c r="F133" s="111" t="str">
        <f>IF('Dépenses de rémunération CU'!F133&lt;&gt;"",'Dépenses de rémunération CU'!F133,"")</f>
        <v/>
      </c>
      <c r="G133" s="80" t="str">
        <f>IF('Dépenses de rémunération CU'!G133&lt;&gt;"",'Dépenses de rémunération CU'!G133,"")</f>
        <v/>
      </c>
      <c r="H133" s="80" t="str">
        <f>IF('Dépenses de rémunération CU'!H133&lt;&gt;"",'Dépenses de rémunération CU'!H133,"")</f>
        <v/>
      </c>
      <c r="I133" s="246" t="str">
        <f>IF(F133&lt;&gt;"",IF(ISNA(VLOOKUP(F133,P_Paramétrage!$B$1586:$D$1588,2,FALSE)),0,VLOOKUP(F133,P_Paramétrage!$B$1586:$D$1588,2,FALSE)),"")</f>
        <v/>
      </c>
      <c r="J133" s="246">
        <f>'Dépenses de rémunération CU'!K133</f>
        <v>0</v>
      </c>
      <c r="K133" s="246"/>
      <c r="L133" s="210" t="str">
        <f>IF('Dépenses de rémunération CU'!I133&lt;&gt;"",'Dépenses de rémunération CU'!I133,"")</f>
        <v/>
      </c>
      <c r="M133" s="246">
        <f t="shared" si="3"/>
        <v>0</v>
      </c>
      <c r="N133" s="111"/>
      <c r="O133" s="210" t="str">
        <f t="shared" si="4"/>
        <v/>
      </c>
      <c r="P133" s="246">
        <f t="shared" si="5"/>
        <v>0</v>
      </c>
      <c r="Q133" s="111"/>
    </row>
    <row r="134" spans="2:17" ht="19.899999999999999" hidden="1" customHeight="1" x14ac:dyDescent="0.35">
      <c r="B134" s="109">
        <v>127</v>
      </c>
      <c r="C134" s="111" t="str">
        <f>IF('Dépenses de rémunération CU'!C134&lt;&gt;"",'Dépenses de rémunération CU'!C134,"")</f>
        <v/>
      </c>
      <c r="D134" s="111" t="str">
        <f>IF('Dépenses de rémunération CU'!D134&lt;&gt;"",'Dépenses de rémunération CU'!D134,"")</f>
        <v/>
      </c>
      <c r="E134" s="111" t="str">
        <f>IF('Dépenses de rémunération CU'!E134&lt;&gt;"",'Dépenses de rémunération CU'!E134,"")</f>
        <v/>
      </c>
      <c r="F134" s="111" t="str">
        <f>IF('Dépenses de rémunération CU'!F134&lt;&gt;"",'Dépenses de rémunération CU'!F134,"")</f>
        <v/>
      </c>
      <c r="G134" s="80" t="str">
        <f>IF('Dépenses de rémunération CU'!G134&lt;&gt;"",'Dépenses de rémunération CU'!G134,"")</f>
        <v/>
      </c>
      <c r="H134" s="80" t="str">
        <f>IF('Dépenses de rémunération CU'!H134&lt;&gt;"",'Dépenses de rémunération CU'!H134,"")</f>
        <v/>
      </c>
      <c r="I134" s="246" t="str">
        <f>IF(F134&lt;&gt;"",IF(ISNA(VLOOKUP(F134,P_Paramétrage!$B$1586:$D$1588,2,FALSE)),0,VLOOKUP(F134,P_Paramétrage!$B$1586:$D$1588,2,FALSE)),"")</f>
        <v/>
      </c>
      <c r="J134" s="246">
        <f>'Dépenses de rémunération CU'!K134</f>
        <v>0</v>
      </c>
      <c r="K134" s="246"/>
      <c r="L134" s="210" t="str">
        <f>IF('Dépenses de rémunération CU'!I134&lt;&gt;"",'Dépenses de rémunération CU'!I134,"")</f>
        <v/>
      </c>
      <c r="M134" s="246">
        <f t="shared" si="3"/>
        <v>0</v>
      </c>
      <c r="N134" s="111"/>
      <c r="O134" s="210" t="str">
        <f t="shared" si="4"/>
        <v/>
      </c>
      <c r="P134" s="246">
        <f t="shared" si="5"/>
        <v>0</v>
      </c>
      <c r="Q134" s="111"/>
    </row>
    <row r="135" spans="2:17" ht="19.899999999999999" hidden="1" customHeight="1" x14ac:dyDescent="0.35">
      <c r="B135" s="109">
        <v>128</v>
      </c>
      <c r="C135" s="111" t="str">
        <f>IF('Dépenses de rémunération CU'!C135&lt;&gt;"",'Dépenses de rémunération CU'!C135,"")</f>
        <v/>
      </c>
      <c r="D135" s="111" t="str">
        <f>IF('Dépenses de rémunération CU'!D135&lt;&gt;"",'Dépenses de rémunération CU'!D135,"")</f>
        <v/>
      </c>
      <c r="E135" s="111" t="str">
        <f>IF('Dépenses de rémunération CU'!E135&lt;&gt;"",'Dépenses de rémunération CU'!E135,"")</f>
        <v/>
      </c>
      <c r="F135" s="111" t="str">
        <f>IF('Dépenses de rémunération CU'!F135&lt;&gt;"",'Dépenses de rémunération CU'!F135,"")</f>
        <v/>
      </c>
      <c r="G135" s="80" t="str">
        <f>IF('Dépenses de rémunération CU'!G135&lt;&gt;"",'Dépenses de rémunération CU'!G135,"")</f>
        <v/>
      </c>
      <c r="H135" s="80" t="str">
        <f>IF('Dépenses de rémunération CU'!H135&lt;&gt;"",'Dépenses de rémunération CU'!H135,"")</f>
        <v/>
      </c>
      <c r="I135" s="246" t="str">
        <f>IF(F135&lt;&gt;"",IF(ISNA(VLOOKUP(F135,P_Paramétrage!$B$1586:$D$1588,2,FALSE)),0,VLOOKUP(F135,P_Paramétrage!$B$1586:$D$1588,2,FALSE)),"")</f>
        <v/>
      </c>
      <c r="J135" s="246">
        <f>'Dépenses de rémunération CU'!K135</f>
        <v>0</v>
      </c>
      <c r="K135" s="246"/>
      <c r="L135" s="210" t="str">
        <f>IF('Dépenses de rémunération CU'!I135&lt;&gt;"",'Dépenses de rémunération CU'!I135,"")</f>
        <v/>
      </c>
      <c r="M135" s="246">
        <f t="shared" si="3"/>
        <v>0</v>
      </c>
      <c r="N135" s="111"/>
      <c r="O135" s="210" t="str">
        <f t="shared" si="4"/>
        <v/>
      </c>
      <c r="P135" s="246">
        <f t="shared" si="5"/>
        <v>0</v>
      </c>
      <c r="Q135" s="111"/>
    </row>
    <row r="136" spans="2:17" ht="19.899999999999999" hidden="1" customHeight="1" x14ac:dyDescent="0.35">
      <c r="B136" s="109">
        <v>129</v>
      </c>
      <c r="C136" s="111" t="str">
        <f>IF('Dépenses de rémunération CU'!C136&lt;&gt;"",'Dépenses de rémunération CU'!C136,"")</f>
        <v/>
      </c>
      <c r="D136" s="111" t="str">
        <f>IF('Dépenses de rémunération CU'!D136&lt;&gt;"",'Dépenses de rémunération CU'!D136,"")</f>
        <v/>
      </c>
      <c r="E136" s="111" t="str">
        <f>IF('Dépenses de rémunération CU'!E136&lt;&gt;"",'Dépenses de rémunération CU'!E136,"")</f>
        <v/>
      </c>
      <c r="F136" s="111" t="str">
        <f>IF('Dépenses de rémunération CU'!F136&lt;&gt;"",'Dépenses de rémunération CU'!F136,"")</f>
        <v/>
      </c>
      <c r="G136" s="80" t="str">
        <f>IF('Dépenses de rémunération CU'!G136&lt;&gt;"",'Dépenses de rémunération CU'!G136,"")</f>
        <v/>
      </c>
      <c r="H136" s="80" t="str">
        <f>IF('Dépenses de rémunération CU'!H136&lt;&gt;"",'Dépenses de rémunération CU'!H136,"")</f>
        <v/>
      </c>
      <c r="I136" s="246" t="str">
        <f>IF(F136&lt;&gt;"",IF(ISNA(VLOOKUP(F136,P_Paramétrage!$B$1586:$D$1588,2,FALSE)),0,VLOOKUP(F136,P_Paramétrage!$B$1586:$D$1588,2,FALSE)),"")</f>
        <v/>
      </c>
      <c r="J136" s="246">
        <f>'Dépenses de rémunération CU'!K136</f>
        <v>0</v>
      </c>
      <c r="K136" s="246"/>
      <c r="L136" s="210" t="str">
        <f>IF('Dépenses de rémunération CU'!I136&lt;&gt;"",'Dépenses de rémunération CU'!I136,"")</f>
        <v/>
      </c>
      <c r="M136" s="246">
        <f t="shared" ref="M136:M199" si="6">IF(K136&lt;&gt;"",MIN(ROUND(K136,2),IF(AND(I136&lt;&gt;0,L136&lt;&gt;""),ROUND(L136*I136,2),0)),IF(AND(I136&lt;&gt;0,L136&lt;&gt;""),ROUND(L136*I136,2),0))</f>
        <v>0</v>
      </c>
      <c r="N136" s="111"/>
      <c r="O136" s="210" t="str">
        <f t="shared" ref="O136:O199" si="7">L136</f>
        <v/>
      </c>
      <c r="P136" s="246">
        <f t="shared" si="5"/>
        <v>0</v>
      </c>
      <c r="Q136" s="111"/>
    </row>
    <row r="137" spans="2:17" ht="19.899999999999999" hidden="1" customHeight="1" x14ac:dyDescent="0.35">
      <c r="B137" s="109">
        <v>130</v>
      </c>
      <c r="C137" s="111" t="str">
        <f>IF('Dépenses de rémunération CU'!C137&lt;&gt;"",'Dépenses de rémunération CU'!C137,"")</f>
        <v/>
      </c>
      <c r="D137" s="111" t="str">
        <f>IF('Dépenses de rémunération CU'!D137&lt;&gt;"",'Dépenses de rémunération CU'!D137,"")</f>
        <v/>
      </c>
      <c r="E137" s="111" t="str">
        <f>IF('Dépenses de rémunération CU'!E137&lt;&gt;"",'Dépenses de rémunération CU'!E137,"")</f>
        <v/>
      </c>
      <c r="F137" s="111" t="str">
        <f>IF('Dépenses de rémunération CU'!F137&lt;&gt;"",'Dépenses de rémunération CU'!F137,"")</f>
        <v/>
      </c>
      <c r="G137" s="80" t="str">
        <f>IF('Dépenses de rémunération CU'!G137&lt;&gt;"",'Dépenses de rémunération CU'!G137,"")</f>
        <v/>
      </c>
      <c r="H137" s="80" t="str">
        <f>IF('Dépenses de rémunération CU'!H137&lt;&gt;"",'Dépenses de rémunération CU'!H137,"")</f>
        <v/>
      </c>
      <c r="I137" s="246" t="str">
        <f>IF(F137&lt;&gt;"",IF(ISNA(VLOOKUP(F137,P_Paramétrage!$B$1586:$D$1588,2,FALSE)),0,VLOOKUP(F137,P_Paramétrage!$B$1586:$D$1588,2,FALSE)),"")</f>
        <v/>
      </c>
      <c r="J137" s="246">
        <f>'Dépenses de rémunération CU'!K137</f>
        <v>0</v>
      </c>
      <c r="K137" s="246"/>
      <c r="L137" s="210" t="str">
        <f>IF('Dépenses de rémunération CU'!I137&lt;&gt;"",'Dépenses de rémunération CU'!I137,"")</f>
        <v/>
      </c>
      <c r="M137" s="246">
        <f t="shared" si="6"/>
        <v>0</v>
      </c>
      <c r="N137" s="111"/>
      <c r="O137" s="210" t="str">
        <f t="shared" si="7"/>
        <v/>
      </c>
      <c r="P137" s="246">
        <f t="shared" ref="P137:P200" si="8">IF(K137&lt;&gt;"",MIN(ROUND(K137,2),IF(AND(I137&lt;&gt;0,O137&lt;&gt;""),ROUND(O137*I137,2),0)),IF(AND(I137&lt;&gt;0,O137&lt;&gt;""),ROUND(O137*I137,2),0))</f>
        <v>0</v>
      </c>
      <c r="Q137" s="111"/>
    </row>
    <row r="138" spans="2:17" ht="19.899999999999999" hidden="1" customHeight="1" x14ac:dyDescent="0.35">
      <c r="B138" s="109">
        <v>131</v>
      </c>
      <c r="C138" s="111" t="str">
        <f>IF('Dépenses de rémunération CU'!C138&lt;&gt;"",'Dépenses de rémunération CU'!C138,"")</f>
        <v/>
      </c>
      <c r="D138" s="111" t="str">
        <f>IF('Dépenses de rémunération CU'!D138&lt;&gt;"",'Dépenses de rémunération CU'!D138,"")</f>
        <v/>
      </c>
      <c r="E138" s="111" t="str">
        <f>IF('Dépenses de rémunération CU'!E138&lt;&gt;"",'Dépenses de rémunération CU'!E138,"")</f>
        <v/>
      </c>
      <c r="F138" s="111" t="str">
        <f>IF('Dépenses de rémunération CU'!F138&lt;&gt;"",'Dépenses de rémunération CU'!F138,"")</f>
        <v/>
      </c>
      <c r="G138" s="80" t="str">
        <f>IF('Dépenses de rémunération CU'!G138&lt;&gt;"",'Dépenses de rémunération CU'!G138,"")</f>
        <v/>
      </c>
      <c r="H138" s="80" t="str">
        <f>IF('Dépenses de rémunération CU'!H138&lt;&gt;"",'Dépenses de rémunération CU'!H138,"")</f>
        <v/>
      </c>
      <c r="I138" s="246" t="str">
        <f>IF(F138&lt;&gt;"",IF(ISNA(VLOOKUP(F138,P_Paramétrage!$B$1586:$D$1588,2,FALSE)),0,VLOOKUP(F138,P_Paramétrage!$B$1586:$D$1588,2,FALSE)),"")</f>
        <v/>
      </c>
      <c r="J138" s="246">
        <f>'Dépenses de rémunération CU'!K138</f>
        <v>0</v>
      </c>
      <c r="K138" s="246"/>
      <c r="L138" s="210" t="str">
        <f>IF('Dépenses de rémunération CU'!I138&lt;&gt;"",'Dépenses de rémunération CU'!I138,"")</f>
        <v/>
      </c>
      <c r="M138" s="246">
        <f t="shared" si="6"/>
        <v>0</v>
      </c>
      <c r="N138" s="111"/>
      <c r="O138" s="210" t="str">
        <f t="shared" si="7"/>
        <v/>
      </c>
      <c r="P138" s="246">
        <f t="shared" si="8"/>
        <v>0</v>
      </c>
      <c r="Q138" s="111"/>
    </row>
    <row r="139" spans="2:17" ht="19.899999999999999" hidden="1" customHeight="1" x14ac:dyDescent="0.35">
      <c r="B139" s="109">
        <v>132</v>
      </c>
      <c r="C139" s="111" t="str">
        <f>IF('Dépenses de rémunération CU'!C139&lt;&gt;"",'Dépenses de rémunération CU'!C139,"")</f>
        <v/>
      </c>
      <c r="D139" s="111" t="str">
        <f>IF('Dépenses de rémunération CU'!D139&lt;&gt;"",'Dépenses de rémunération CU'!D139,"")</f>
        <v/>
      </c>
      <c r="E139" s="111" t="str">
        <f>IF('Dépenses de rémunération CU'!E139&lt;&gt;"",'Dépenses de rémunération CU'!E139,"")</f>
        <v/>
      </c>
      <c r="F139" s="111" t="str">
        <f>IF('Dépenses de rémunération CU'!F139&lt;&gt;"",'Dépenses de rémunération CU'!F139,"")</f>
        <v/>
      </c>
      <c r="G139" s="80" t="str">
        <f>IF('Dépenses de rémunération CU'!G139&lt;&gt;"",'Dépenses de rémunération CU'!G139,"")</f>
        <v/>
      </c>
      <c r="H139" s="80" t="str">
        <f>IF('Dépenses de rémunération CU'!H139&lt;&gt;"",'Dépenses de rémunération CU'!H139,"")</f>
        <v/>
      </c>
      <c r="I139" s="246" t="str">
        <f>IF(F139&lt;&gt;"",IF(ISNA(VLOOKUP(F139,P_Paramétrage!$B$1586:$D$1588,2,FALSE)),0,VLOOKUP(F139,P_Paramétrage!$B$1586:$D$1588,2,FALSE)),"")</f>
        <v/>
      </c>
      <c r="J139" s="246">
        <f>'Dépenses de rémunération CU'!K139</f>
        <v>0</v>
      </c>
      <c r="K139" s="246"/>
      <c r="L139" s="210" t="str">
        <f>IF('Dépenses de rémunération CU'!I139&lt;&gt;"",'Dépenses de rémunération CU'!I139,"")</f>
        <v/>
      </c>
      <c r="M139" s="246">
        <f t="shared" si="6"/>
        <v>0</v>
      </c>
      <c r="N139" s="111"/>
      <c r="O139" s="210" t="str">
        <f t="shared" si="7"/>
        <v/>
      </c>
      <c r="P139" s="246">
        <f t="shared" si="8"/>
        <v>0</v>
      </c>
      <c r="Q139" s="111"/>
    </row>
    <row r="140" spans="2:17" ht="19.899999999999999" hidden="1" customHeight="1" x14ac:dyDescent="0.35">
      <c r="B140" s="109">
        <v>133</v>
      </c>
      <c r="C140" s="111" t="str">
        <f>IF('Dépenses de rémunération CU'!C140&lt;&gt;"",'Dépenses de rémunération CU'!C140,"")</f>
        <v/>
      </c>
      <c r="D140" s="111" t="str">
        <f>IF('Dépenses de rémunération CU'!D140&lt;&gt;"",'Dépenses de rémunération CU'!D140,"")</f>
        <v/>
      </c>
      <c r="E140" s="111" t="str">
        <f>IF('Dépenses de rémunération CU'!E140&lt;&gt;"",'Dépenses de rémunération CU'!E140,"")</f>
        <v/>
      </c>
      <c r="F140" s="111" t="str">
        <f>IF('Dépenses de rémunération CU'!F140&lt;&gt;"",'Dépenses de rémunération CU'!F140,"")</f>
        <v/>
      </c>
      <c r="G140" s="80" t="str">
        <f>IF('Dépenses de rémunération CU'!G140&lt;&gt;"",'Dépenses de rémunération CU'!G140,"")</f>
        <v/>
      </c>
      <c r="H140" s="80" t="str">
        <f>IF('Dépenses de rémunération CU'!H140&lt;&gt;"",'Dépenses de rémunération CU'!H140,"")</f>
        <v/>
      </c>
      <c r="I140" s="246" t="str">
        <f>IF(F140&lt;&gt;"",IF(ISNA(VLOOKUP(F140,P_Paramétrage!$B$1586:$D$1588,2,FALSE)),0,VLOOKUP(F140,P_Paramétrage!$B$1586:$D$1588,2,FALSE)),"")</f>
        <v/>
      </c>
      <c r="J140" s="246">
        <f>'Dépenses de rémunération CU'!K140</f>
        <v>0</v>
      </c>
      <c r="K140" s="246"/>
      <c r="L140" s="210" t="str">
        <f>IF('Dépenses de rémunération CU'!I140&lt;&gt;"",'Dépenses de rémunération CU'!I140,"")</f>
        <v/>
      </c>
      <c r="M140" s="246">
        <f t="shared" si="6"/>
        <v>0</v>
      </c>
      <c r="N140" s="111"/>
      <c r="O140" s="210" t="str">
        <f t="shared" si="7"/>
        <v/>
      </c>
      <c r="P140" s="246">
        <f t="shared" si="8"/>
        <v>0</v>
      </c>
      <c r="Q140" s="111"/>
    </row>
    <row r="141" spans="2:17" ht="19.899999999999999" hidden="1" customHeight="1" x14ac:dyDescent="0.35">
      <c r="B141" s="109">
        <v>134</v>
      </c>
      <c r="C141" s="111" t="str">
        <f>IF('Dépenses de rémunération CU'!C141&lt;&gt;"",'Dépenses de rémunération CU'!C141,"")</f>
        <v/>
      </c>
      <c r="D141" s="111" t="str">
        <f>IF('Dépenses de rémunération CU'!D141&lt;&gt;"",'Dépenses de rémunération CU'!D141,"")</f>
        <v/>
      </c>
      <c r="E141" s="111" t="str">
        <f>IF('Dépenses de rémunération CU'!E141&lt;&gt;"",'Dépenses de rémunération CU'!E141,"")</f>
        <v/>
      </c>
      <c r="F141" s="111" t="str">
        <f>IF('Dépenses de rémunération CU'!F141&lt;&gt;"",'Dépenses de rémunération CU'!F141,"")</f>
        <v/>
      </c>
      <c r="G141" s="80" t="str">
        <f>IF('Dépenses de rémunération CU'!G141&lt;&gt;"",'Dépenses de rémunération CU'!G141,"")</f>
        <v/>
      </c>
      <c r="H141" s="80" t="str">
        <f>IF('Dépenses de rémunération CU'!H141&lt;&gt;"",'Dépenses de rémunération CU'!H141,"")</f>
        <v/>
      </c>
      <c r="I141" s="246" t="str">
        <f>IF(F141&lt;&gt;"",IF(ISNA(VLOOKUP(F141,P_Paramétrage!$B$1586:$D$1588,2,FALSE)),0,VLOOKUP(F141,P_Paramétrage!$B$1586:$D$1588,2,FALSE)),"")</f>
        <v/>
      </c>
      <c r="J141" s="246">
        <f>'Dépenses de rémunération CU'!K141</f>
        <v>0</v>
      </c>
      <c r="K141" s="246"/>
      <c r="L141" s="210" t="str">
        <f>IF('Dépenses de rémunération CU'!I141&lt;&gt;"",'Dépenses de rémunération CU'!I141,"")</f>
        <v/>
      </c>
      <c r="M141" s="246">
        <f t="shared" si="6"/>
        <v>0</v>
      </c>
      <c r="N141" s="111"/>
      <c r="O141" s="210" t="str">
        <f t="shared" si="7"/>
        <v/>
      </c>
      <c r="P141" s="246">
        <f t="shared" si="8"/>
        <v>0</v>
      </c>
      <c r="Q141" s="111"/>
    </row>
    <row r="142" spans="2:17" ht="19.899999999999999" hidden="1" customHeight="1" x14ac:dyDescent="0.35">
      <c r="B142" s="109">
        <v>135</v>
      </c>
      <c r="C142" s="111" t="str">
        <f>IF('Dépenses de rémunération CU'!C142&lt;&gt;"",'Dépenses de rémunération CU'!C142,"")</f>
        <v/>
      </c>
      <c r="D142" s="111" t="str">
        <f>IF('Dépenses de rémunération CU'!D142&lt;&gt;"",'Dépenses de rémunération CU'!D142,"")</f>
        <v/>
      </c>
      <c r="E142" s="111" t="str">
        <f>IF('Dépenses de rémunération CU'!E142&lt;&gt;"",'Dépenses de rémunération CU'!E142,"")</f>
        <v/>
      </c>
      <c r="F142" s="111" t="str">
        <f>IF('Dépenses de rémunération CU'!F142&lt;&gt;"",'Dépenses de rémunération CU'!F142,"")</f>
        <v/>
      </c>
      <c r="G142" s="80" t="str">
        <f>IF('Dépenses de rémunération CU'!G142&lt;&gt;"",'Dépenses de rémunération CU'!G142,"")</f>
        <v/>
      </c>
      <c r="H142" s="80" t="str">
        <f>IF('Dépenses de rémunération CU'!H142&lt;&gt;"",'Dépenses de rémunération CU'!H142,"")</f>
        <v/>
      </c>
      <c r="I142" s="246" t="str">
        <f>IF(F142&lt;&gt;"",IF(ISNA(VLOOKUP(F142,P_Paramétrage!$B$1586:$D$1588,2,FALSE)),0,VLOOKUP(F142,P_Paramétrage!$B$1586:$D$1588,2,FALSE)),"")</f>
        <v/>
      </c>
      <c r="J142" s="246">
        <f>'Dépenses de rémunération CU'!K142</f>
        <v>0</v>
      </c>
      <c r="K142" s="246"/>
      <c r="L142" s="210" t="str">
        <f>IF('Dépenses de rémunération CU'!I142&lt;&gt;"",'Dépenses de rémunération CU'!I142,"")</f>
        <v/>
      </c>
      <c r="M142" s="246">
        <f t="shared" si="6"/>
        <v>0</v>
      </c>
      <c r="N142" s="111"/>
      <c r="O142" s="210" t="str">
        <f t="shared" si="7"/>
        <v/>
      </c>
      <c r="P142" s="246">
        <f t="shared" si="8"/>
        <v>0</v>
      </c>
      <c r="Q142" s="111"/>
    </row>
    <row r="143" spans="2:17" ht="19.899999999999999" hidden="1" customHeight="1" x14ac:dyDescent="0.35">
      <c r="B143" s="109">
        <v>136</v>
      </c>
      <c r="C143" s="111" t="str">
        <f>IF('Dépenses de rémunération CU'!C143&lt;&gt;"",'Dépenses de rémunération CU'!C143,"")</f>
        <v/>
      </c>
      <c r="D143" s="111" t="str">
        <f>IF('Dépenses de rémunération CU'!D143&lt;&gt;"",'Dépenses de rémunération CU'!D143,"")</f>
        <v/>
      </c>
      <c r="E143" s="111" t="str">
        <f>IF('Dépenses de rémunération CU'!E143&lt;&gt;"",'Dépenses de rémunération CU'!E143,"")</f>
        <v/>
      </c>
      <c r="F143" s="111" t="str">
        <f>IF('Dépenses de rémunération CU'!F143&lt;&gt;"",'Dépenses de rémunération CU'!F143,"")</f>
        <v/>
      </c>
      <c r="G143" s="80" t="str">
        <f>IF('Dépenses de rémunération CU'!G143&lt;&gt;"",'Dépenses de rémunération CU'!G143,"")</f>
        <v/>
      </c>
      <c r="H143" s="80" t="str">
        <f>IF('Dépenses de rémunération CU'!H143&lt;&gt;"",'Dépenses de rémunération CU'!H143,"")</f>
        <v/>
      </c>
      <c r="I143" s="246" t="str">
        <f>IF(F143&lt;&gt;"",IF(ISNA(VLOOKUP(F143,P_Paramétrage!$B$1586:$D$1588,2,FALSE)),0,VLOOKUP(F143,P_Paramétrage!$B$1586:$D$1588,2,FALSE)),"")</f>
        <v/>
      </c>
      <c r="J143" s="246">
        <f>'Dépenses de rémunération CU'!K143</f>
        <v>0</v>
      </c>
      <c r="K143" s="246"/>
      <c r="L143" s="210" t="str">
        <f>IF('Dépenses de rémunération CU'!I143&lt;&gt;"",'Dépenses de rémunération CU'!I143,"")</f>
        <v/>
      </c>
      <c r="M143" s="246">
        <f t="shared" si="6"/>
        <v>0</v>
      </c>
      <c r="N143" s="111"/>
      <c r="O143" s="210" t="str">
        <f t="shared" si="7"/>
        <v/>
      </c>
      <c r="P143" s="246">
        <f t="shared" si="8"/>
        <v>0</v>
      </c>
      <c r="Q143" s="111"/>
    </row>
    <row r="144" spans="2:17" ht="19.899999999999999" hidden="1" customHeight="1" x14ac:dyDescent="0.35">
      <c r="B144" s="109">
        <v>137</v>
      </c>
      <c r="C144" s="111" t="str">
        <f>IF('Dépenses de rémunération CU'!C144&lt;&gt;"",'Dépenses de rémunération CU'!C144,"")</f>
        <v/>
      </c>
      <c r="D144" s="111" t="str">
        <f>IF('Dépenses de rémunération CU'!D144&lt;&gt;"",'Dépenses de rémunération CU'!D144,"")</f>
        <v/>
      </c>
      <c r="E144" s="111" t="str">
        <f>IF('Dépenses de rémunération CU'!E144&lt;&gt;"",'Dépenses de rémunération CU'!E144,"")</f>
        <v/>
      </c>
      <c r="F144" s="111" t="str">
        <f>IF('Dépenses de rémunération CU'!F144&lt;&gt;"",'Dépenses de rémunération CU'!F144,"")</f>
        <v/>
      </c>
      <c r="G144" s="80" t="str">
        <f>IF('Dépenses de rémunération CU'!G144&lt;&gt;"",'Dépenses de rémunération CU'!G144,"")</f>
        <v/>
      </c>
      <c r="H144" s="80" t="str">
        <f>IF('Dépenses de rémunération CU'!H144&lt;&gt;"",'Dépenses de rémunération CU'!H144,"")</f>
        <v/>
      </c>
      <c r="I144" s="246" t="str">
        <f>IF(F144&lt;&gt;"",IF(ISNA(VLOOKUP(F144,P_Paramétrage!$B$1586:$D$1588,2,FALSE)),0,VLOOKUP(F144,P_Paramétrage!$B$1586:$D$1588,2,FALSE)),"")</f>
        <v/>
      </c>
      <c r="J144" s="246">
        <f>'Dépenses de rémunération CU'!K144</f>
        <v>0</v>
      </c>
      <c r="K144" s="246"/>
      <c r="L144" s="210" t="str">
        <f>IF('Dépenses de rémunération CU'!I144&lt;&gt;"",'Dépenses de rémunération CU'!I144,"")</f>
        <v/>
      </c>
      <c r="M144" s="246">
        <f t="shared" si="6"/>
        <v>0</v>
      </c>
      <c r="N144" s="111"/>
      <c r="O144" s="210" t="str">
        <f t="shared" si="7"/>
        <v/>
      </c>
      <c r="P144" s="246">
        <f t="shared" si="8"/>
        <v>0</v>
      </c>
      <c r="Q144" s="111"/>
    </row>
    <row r="145" spans="2:17" ht="19.899999999999999" hidden="1" customHeight="1" x14ac:dyDescent="0.35">
      <c r="B145" s="109">
        <v>138</v>
      </c>
      <c r="C145" s="111" t="str">
        <f>IF('Dépenses de rémunération CU'!C145&lt;&gt;"",'Dépenses de rémunération CU'!C145,"")</f>
        <v/>
      </c>
      <c r="D145" s="111" t="str">
        <f>IF('Dépenses de rémunération CU'!D145&lt;&gt;"",'Dépenses de rémunération CU'!D145,"")</f>
        <v/>
      </c>
      <c r="E145" s="111" t="str">
        <f>IF('Dépenses de rémunération CU'!E145&lt;&gt;"",'Dépenses de rémunération CU'!E145,"")</f>
        <v/>
      </c>
      <c r="F145" s="111" t="str">
        <f>IF('Dépenses de rémunération CU'!F145&lt;&gt;"",'Dépenses de rémunération CU'!F145,"")</f>
        <v/>
      </c>
      <c r="G145" s="80" t="str">
        <f>IF('Dépenses de rémunération CU'!G145&lt;&gt;"",'Dépenses de rémunération CU'!G145,"")</f>
        <v/>
      </c>
      <c r="H145" s="80" t="str">
        <f>IF('Dépenses de rémunération CU'!H145&lt;&gt;"",'Dépenses de rémunération CU'!H145,"")</f>
        <v/>
      </c>
      <c r="I145" s="246" t="str">
        <f>IF(F145&lt;&gt;"",IF(ISNA(VLOOKUP(F145,P_Paramétrage!$B$1586:$D$1588,2,FALSE)),0,VLOOKUP(F145,P_Paramétrage!$B$1586:$D$1588,2,FALSE)),"")</f>
        <v/>
      </c>
      <c r="J145" s="246">
        <f>'Dépenses de rémunération CU'!K145</f>
        <v>0</v>
      </c>
      <c r="K145" s="246"/>
      <c r="L145" s="210" t="str">
        <f>IF('Dépenses de rémunération CU'!I145&lt;&gt;"",'Dépenses de rémunération CU'!I145,"")</f>
        <v/>
      </c>
      <c r="M145" s="246">
        <f t="shared" si="6"/>
        <v>0</v>
      </c>
      <c r="N145" s="111"/>
      <c r="O145" s="210" t="str">
        <f t="shared" si="7"/>
        <v/>
      </c>
      <c r="P145" s="246">
        <f t="shared" si="8"/>
        <v>0</v>
      </c>
      <c r="Q145" s="111"/>
    </row>
    <row r="146" spans="2:17" ht="19.899999999999999" hidden="1" customHeight="1" x14ac:dyDescent="0.35">
      <c r="B146" s="109">
        <v>139</v>
      </c>
      <c r="C146" s="111" t="str">
        <f>IF('Dépenses de rémunération CU'!C146&lt;&gt;"",'Dépenses de rémunération CU'!C146,"")</f>
        <v/>
      </c>
      <c r="D146" s="111" t="str">
        <f>IF('Dépenses de rémunération CU'!D146&lt;&gt;"",'Dépenses de rémunération CU'!D146,"")</f>
        <v/>
      </c>
      <c r="E146" s="111" t="str">
        <f>IF('Dépenses de rémunération CU'!E146&lt;&gt;"",'Dépenses de rémunération CU'!E146,"")</f>
        <v/>
      </c>
      <c r="F146" s="111" t="str">
        <f>IF('Dépenses de rémunération CU'!F146&lt;&gt;"",'Dépenses de rémunération CU'!F146,"")</f>
        <v/>
      </c>
      <c r="G146" s="80" t="str">
        <f>IF('Dépenses de rémunération CU'!G146&lt;&gt;"",'Dépenses de rémunération CU'!G146,"")</f>
        <v/>
      </c>
      <c r="H146" s="80" t="str">
        <f>IF('Dépenses de rémunération CU'!H146&lt;&gt;"",'Dépenses de rémunération CU'!H146,"")</f>
        <v/>
      </c>
      <c r="I146" s="246" t="str">
        <f>IF(F146&lt;&gt;"",IF(ISNA(VLOOKUP(F146,P_Paramétrage!$B$1586:$D$1588,2,FALSE)),0,VLOOKUP(F146,P_Paramétrage!$B$1586:$D$1588,2,FALSE)),"")</f>
        <v/>
      </c>
      <c r="J146" s="246">
        <f>'Dépenses de rémunération CU'!K146</f>
        <v>0</v>
      </c>
      <c r="K146" s="246"/>
      <c r="L146" s="210" t="str">
        <f>IF('Dépenses de rémunération CU'!I146&lt;&gt;"",'Dépenses de rémunération CU'!I146,"")</f>
        <v/>
      </c>
      <c r="M146" s="246">
        <f t="shared" si="6"/>
        <v>0</v>
      </c>
      <c r="N146" s="111"/>
      <c r="O146" s="210" t="str">
        <f t="shared" si="7"/>
        <v/>
      </c>
      <c r="P146" s="246">
        <f t="shared" si="8"/>
        <v>0</v>
      </c>
      <c r="Q146" s="111"/>
    </row>
    <row r="147" spans="2:17" ht="19.899999999999999" hidden="1" customHeight="1" x14ac:dyDescent="0.35">
      <c r="B147" s="109">
        <v>140</v>
      </c>
      <c r="C147" s="111" t="str">
        <f>IF('Dépenses de rémunération CU'!C147&lt;&gt;"",'Dépenses de rémunération CU'!C147,"")</f>
        <v/>
      </c>
      <c r="D147" s="111" t="str">
        <f>IF('Dépenses de rémunération CU'!D147&lt;&gt;"",'Dépenses de rémunération CU'!D147,"")</f>
        <v/>
      </c>
      <c r="E147" s="111" t="str">
        <f>IF('Dépenses de rémunération CU'!E147&lt;&gt;"",'Dépenses de rémunération CU'!E147,"")</f>
        <v/>
      </c>
      <c r="F147" s="111" t="str">
        <f>IF('Dépenses de rémunération CU'!F147&lt;&gt;"",'Dépenses de rémunération CU'!F147,"")</f>
        <v/>
      </c>
      <c r="G147" s="80" t="str">
        <f>IF('Dépenses de rémunération CU'!G147&lt;&gt;"",'Dépenses de rémunération CU'!G147,"")</f>
        <v/>
      </c>
      <c r="H147" s="80" t="str">
        <f>IF('Dépenses de rémunération CU'!H147&lt;&gt;"",'Dépenses de rémunération CU'!H147,"")</f>
        <v/>
      </c>
      <c r="I147" s="246" t="str">
        <f>IF(F147&lt;&gt;"",IF(ISNA(VLOOKUP(F147,P_Paramétrage!$B$1586:$D$1588,2,FALSE)),0,VLOOKUP(F147,P_Paramétrage!$B$1586:$D$1588,2,FALSE)),"")</f>
        <v/>
      </c>
      <c r="J147" s="246">
        <f>'Dépenses de rémunération CU'!K147</f>
        <v>0</v>
      </c>
      <c r="K147" s="246"/>
      <c r="L147" s="210" t="str">
        <f>IF('Dépenses de rémunération CU'!I147&lt;&gt;"",'Dépenses de rémunération CU'!I147,"")</f>
        <v/>
      </c>
      <c r="M147" s="246">
        <f t="shared" si="6"/>
        <v>0</v>
      </c>
      <c r="N147" s="111"/>
      <c r="O147" s="210" t="str">
        <f t="shared" si="7"/>
        <v/>
      </c>
      <c r="P147" s="246">
        <f t="shared" si="8"/>
        <v>0</v>
      </c>
      <c r="Q147" s="111"/>
    </row>
    <row r="148" spans="2:17" ht="19.899999999999999" hidden="1" customHeight="1" x14ac:dyDescent="0.35">
      <c r="B148" s="109">
        <v>141</v>
      </c>
      <c r="C148" s="111" t="str">
        <f>IF('Dépenses de rémunération CU'!C148&lt;&gt;"",'Dépenses de rémunération CU'!C148,"")</f>
        <v/>
      </c>
      <c r="D148" s="111" t="str">
        <f>IF('Dépenses de rémunération CU'!D148&lt;&gt;"",'Dépenses de rémunération CU'!D148,"")</f>
        <v/>
      </c>
      <c r="E148" s="111" t="str">
        <f>IF('Dépenses de rémunération CU'!E148&lt;&gt;"",'Dépenses de rémunération CU'!E148,"")</f>
        <v/>
      </c>
      <c r="F148" s="111" t="str">
        <f>IF('Dépenses de rémunération CU'!F148&lt;&gt;"",'Dépenses de rémunération CU'!F148,"")</f>
        <v/>
      </c>
      <c r="G148" s="80" t="str">
        <f>IF('Dépenses de rémunération CU'!G148&lt;&gt;"",'Dépenses de rémunération CU'!G148,"")</f>
        <v/>
      </c>
      <c r="H148" s="80" t="str">
        <f>IF('Dépenses de rémunération CU'!H148&lt;&gt;"",'Dépenses de rémunération CU'!H148,"")</f>
        <v/>
      </c>
      <c r="I148" s="246" t="str">
        <f>IF(F148&lt;&gt;"",IF(ISNA(VLOOKUP(F148,P_Paramétrage!$B$1586:$D$1588,2,FALSE)),0,VLOOKUP(F148,P_Paramétrage!$B$1586:$D$1588,2,FALSE)),"")</f>
        <v/>
      </c>
      <c r="J148" s="246">
        <f>'Dépenses de rémunération CU'!K148</f>
        <v>0</v>
      </c>
      <c r="K148" s="246"/>
      <c r="L148" s="210" t="str">
        <f>IF('Dépenses de rémunération CU'!I148&lt;&gt;"",'Dépenses de rémunération CU'!I148,"")</f>
        <v/>
      </c>
      <c r="M148" s="246">
        <f t="shared" si="6"/>
        <v>0</v>
      </c>
      <c r="N148" s="111"/>
      <c r="O148" s="210" t="str">
        <f t="shared" si="7"/>
        <v/>
      </c>
      <c r="P148" s="246">
        <f t="shared" si="8"/>
        <v>0</v>
      </c>
      <c r="Q148" s="111"/>
    </row>
    <row r="149" spans="2:17" ht="19.899999999999999" hidden="1" customHeight="1" x14ac:dyDescent="0.35">
      <c r="B149" s="109">
        <v>142</v>
      </c>
      <c r="C149" s="111" t="str">
        <f>IF('Dépenses de rémunération CU'!C149&lt;&gt;"",'Dépenses de rémunération CU'!C149,"")</f>
        <v/>
      </c>
      <c r="D149" s="111" t="str">
        <f>IF('Dépenses de rémunération CU'!D149&lt;&gt;"",'Dépenses de rémunération CU'!D149,"")</f>
        <v/>
      </c>
      <c r="E149" s="111" t="str">
        <f>IF('Dépenses de rémunération CU'!E149&lt;&gt;"",'Dépenses de rémunération CU'!E149,"")</f>
        <v/>
      </c>
      <c r="F149" s="111" t="str">
        <f>IF('Dépenses de rémunération CU'!F149&lt;&gt;"",'Dépenses de rémunération CU'!F149,"")</f>
        <v/>
      </c>
      <c r="G149" s="80" t="str">
        <f>IF('Dépenses de rémunération CU'!G149&lt;&gt;"",'Dépenses de rémunération CU'!G149,"")</f>
        <v/>
      </c>
      <c r="H149" s="80" t="str">
        <f>IF('Dépenses de rémunération CU'!H149&lt;&gt;"",'Dépenses de rémunération CU'!H149,"")</f>
        <v/>
      </c>
      <c r="I149" s="246" t="str">
        <f>IF(F149&lt;&gt;"",IF(ISNA(VLOOKUP(F149,P_Paramétrage!$B$1586:$D$1588,2,FALSE)),0,VLOOKUP(F149,P_Paramétrage!$B$1586:$D$1588,2,FALSE)),"")</f>
        <v/>
      </c>
      <c r="J149" s="246">
        <f>'Dépenses de rémunération CU'!K149</f>
        <v>0</v>
      </c>
      <c r="K149" s="246"/>
      <c r="L149" s="210" t="str">
        <f>IF('Dépenses de rémunération CU'!I149&lt;&gt;"",'Dépenses de rémunération CU'!I149,"")</f>
        <v/>
      </c>
      <c r="M149" s="246">
        <f t="shared" si="6"/>
        <v>0</v>
      </c>
      <c r="N149" s="111"/>
      <c r="O149" s="210" t="str">
        <f t="shared" si="7"/>
        <v/>
      </c>
      <c r="P149" s="246">
        <f t="shared" si="8"/>
        <v>0</v>
      </c>
      <c r="Q149" s="111"/>
    </row>
    <row r="150" spans="2:17" ht="19.899999999999999" hidden="1" customHeight="1" x14ac:dyDescent="0.35">
      <c r="B150" s="109">
        <v>143</v>
      </c>
      <c r="C150" s="111" t="str">
        <f>IF('Dépenses de rémunération CU'!C150&lt;&gt;"",'Dépenses de rémunération CU'!C150,"")</f>
        <v/>
      </c>
      <c r="D150" s="111" t="str">
        <f>IF('Dépenses de rémunération CU'!D150&lt;&gt;"",'Dépenses de rémunération CU'!D150,"")</f>
        <v/>
      </c>
      <c r="E150" s="111" t="str">
        <f>IF('Dépenses de rémunération CU'!E150&lt;&gt;"",'Dépenses de rémunération CU'!E150,"")</f>
        <v/>
      </c>
      <c r="F150" s="111" t="str">
        <f>IF('Dépenses de rémunération CU'!F150&lt;&gt;"",'Dépenses de rémunération CU'!F150,"")</f>
        <v/>
      </c>
      <c r="G150" s="80" t="str">
        <f>IF('Dépenses de rémunération CU'!G150&lt;&gt;"",'Dépenses de rémunération CU'!G150,"")</f>
        <v/>
      </c>
      <c r="H150" s="80" t="str">
        <f>IF('Dépenses de rémunération CU'!H150&lt;&gt;"",'Dépenses de rémunération CU'!H150,"")</f>
        <v/>
      </c>
      <c r="I150" s="246" t="str">
        <f>IF(F150&lt;&gt;"",IF(ISNA(VLOOKUP(F150,P_Paramétrage!$B$1586:$D$1588,2,FALSE)),0,VLOOKUP(F150,P_Paramétrage!$B$1586:$D$1588,2,FALSE)),"")</f>
        <v/>
      </c>
      <c r="J150" s="246">
        <f>'Dépenses de rémunération CU'!K150</f>
        <v>0</v>
      </c>
      <c r="K150" s="246"/>
      <c r="L150" s="210" t="str">
        <f>IF('Dépenses de rémunération CU'!I150&lt;&gt;"",'Dépenses de rémunération CU'!I150,"")</f>
        <v/>
      </c>
      <c r="M150" s="246">
        <f t="shared" si="6"/>
        <v>0</v>
      </c>
      <c r="N150" s="111"/>
      <c r="O150" s="210" t="str">
        <f t="shared" si="7"/>
        <v/>
      </c>
      <c r="P150" s="246">
        <f t="shared" si="8"/>
        <v>0</v>
      </c>
      <c r="Q150" s="111"/>
    </row>
    <row r="151" spans="2:17" ht="19.899999999999999" hidden="1" customHeight="1" x14ac:dyDescent="0.35">
      <c r="B151" s="109">
        <v>144</v>
      </c>
      <c r="C151" s="111" t="str">
        <f>IF('Dépenses de rémunération CU'!C151&lt;&gt;"",'Dépenses de rémunération CU'!C151,"")</f>
        <v/>
      </c>
      <c r="D151" s="111" t="str">
        <f>IF('Dépenses de rémunération CU'!D151&lt;&gt;"",'Dépenses de rémunération CU'!D151,"")</f>
        <v/>
      </c>
      <c r="E151" s="111" t="str">
        <f>IF('Dépenses de rémunération CU'!E151&lt;&gt;"",'Dépenses de rémunération CU'!E151,"")</f>
        <v/>
      </c>
      <c r="F151" s="111" t="str">
        <f>IF('Dépenses de rémunération CU'!F151&lt;&gt;"",'Dépenses de rémunération CU'!F151,"")</f>
        <v/>
      </c>
      <c r="G151" s="80" t="str">
        <f>IF('Dépenses de rémunération CU'!G151&lt;&gt;"",'Dépenses de rémunération CU'!G151,"")</f>
        <v/>
      </c>
      <c r="H151" s="80" t="str">
        <f>IF('Dépenses de rémunération CU'!H151&lt;&gt;"",'Dépenses de rémunération CU'!H151,"")</f>
        <v/>
      </c>
      <c r="I151" s="246" t="str">
        <f>IF(F151&lt;&gt;"",IF(ISNA(VLOOKUP(F151,P_Paramétrage!$B$1586:$D$1588,2,FALSE)),0,VLOOKUP(F151,P_Paramétrage!$B$1586:$D$1588,2,FALSE)),"")</f>
        <v/>
      </c>
      <c r="J151" s="246">
        <f>'Dépenses de rémunération CU'!K151</f>
        <v>0</v>
      </c>
      <c r="K151" s="246"/>
      <c r="L151" s="210" t="str">
        <f>IF('Dépenses de rémunération CU'!I151&lt;&gt;"",'Dépenses de rémunération CU'!I151,"")</f>
        <v/>
      </c>
      <c r="M151" s="246">
        <f t="shared" si="6"/>
        <v>0</v>
      </c>
      <c r="N151" s="111"/>
      <c r="O151" s="210" t="str">
        <f t="shared" si="7"/>
        <v/>
      </c>
      <c r="P151" s="246">
        <f t="shared" si="8"/>
        <v>0</v>
      </c>
      <c r="Q151" s="111"/>
    </row>
    <row r="152" spans="2:17" ht="19.899999999999999" hidden="1" customHeight="1" x14ac:dyDescent="0.35">
      <c r="B152" s="109">
        <v>145</v>
      </c>
      <c r="C152" s="111" t="str">
        <f>IF('Dépenses de rémunération CU'!C152&lt;&gt;"",'Dépenses de rémunération CU'!C152,"")</f>
        <v/>
      </c>
      <c r="D152" s="111" t="str">
        <f>IF('Dépenses de rémunération CU'!D152&lt;&gt;"",'Dépenses de rémunération CU'!D152,"")</f>
        <v/>
      </c>
      <c r="E152" s="111" t="str">
        <f>IF('Dépenses de rémunération CU'!E152&lt;&gt;"",'Dépenses de rémunération CU'!E152,"")</f>
        <v/>
      </c>
      <c r="F152" s="111" t="str">
        <f>IF('Dépenses de rémunération CU'!F152&lt;&gt;"",'Dépenses de rémunération CU'!F152,"")</f>
        <v/>
      </c>
      <c r="G152" s="80" t="str">
        <f>IF('Dépenses de rémunération CU'!G152&lt;&gt;"",'Dépenses de rémunération CU'!G152,"")</f>
        <v/>
      </c>
      <c r="H152" s="80" t="str">
        <f>IF('Dépenses de rémunération CU'!H152&lt;&gt;"",'Dépenses de rémunération CU'!H152,"")</f>
        <v/>
      </c>
      <c r="I152" s="246" t="str">
        <f>IF(F152&lt;&gt;"",IF(ISNA(VLOOKUP(F152,P_Paramétrage!$B$1586:$D$1588,2,FALSE)),0,VLOOKUP(F152,P_Paramétrage!$B$1586:$D$1588,2,FALSE)),"")</f>
        <v/>
      </c>
      <c r="J152" s="246">
        <f>'Dépenses de rémunération CU'!K152</f>
        <v>0</v>
      </c>
      <c r="K152" s="246"/>
      <c r="L152" s="210" t="str">
        <f>IF('Dépenses de rémunération CU'!I152&lt;&gt;"",'Dépenses de rémunération CU'!I152,"")</f>
        <v/>
      </c>
      <c r="M152" s="246">
        <f t="shared" si="6"/>
        <v>0</v>
      </c>
      <c r="N152" s="111"/>
      <c r="O152" s="210" t="str">
        <f t="shared" si="7"/>
        <v/>
      </c>
      <c r="P152" s="246">
        <f t="shared" si="8"/>
        <v>0</v>
      </c>
      <c r="Q152" s="111"/>
    </row>
    <row r="153" spans="2:17" ht="19.899999999999999" hidden="1" customHeight="1" x14ac:dyDescent="0.35">
      <c r="B153" s="109">
        <v>146</v>
      </c>
      <c r="C153" s="111" t="str">
        <f>IF('Dépenses de rémunération CU'!C153&lt;&gt;"",'Dépenses de rémunération CU'!C153,"")</f>
        <v/>
      </c>
      <c r="D153" s="111" t="str">
        <f>IF('Dépenses de rémunération CU'!D153&lt;&gt;"",'Dépenses de rémunération CU'!D153,"")</f>
        <v/>
      </c>
      <c r="E153" s="111" t="str">
        <f>IF('Dépenses de rémunération CU'!E153&lt;&gt;"",'Dépenses de rémunération CU'!E153,"")</f>
        <v/>
      </c>
      <c r="F153" s="111" t="str">
        <f>IF('Dépenses de rémunération CU'!F153&lt;&gt;"",'Dépenses de rémunération CU'!F153,"")</f>
        <v/>
      </c>
      <c r="G153" s="80" t="str">
        <f>IF('Dépenses de rémunération CU'!G153&lt;&gt;"",'Dépenses de rémunération CU'!G153,"")</f>
        <v/>
      </c>
      <c r="H153" s="80" t="str">
        <f>IF('Dépenses de rémunération CU'!H153&lt;&gt;"",'Dépenses de rémunération CU'!H153,"")</f>
        <v/>
      </c>
      <c r="I153" s="246" t="str">
        <f>IF(F153&lt;&gt;"",IF(ISNA(VLOOKUP(F153,P_Paramétrage!$B$1586:$D$1588,2,FALSE)),0,VLOOKUP(F153,P_Paramétrage!$B$1586:$D$1588,2,FALSE)),"")</f>
        <v/>
      </c>
      <c r="J153" s="246">
        <f>'Dépenses de rémunération CU'!K153</f>
        <v>0</v>
      </c>
      <c r="K153" s="246"/>
      <c r="L153" s="210" t="str">
        <f>IF('Dépenses de rémunération CU'!I153&lt;&gt;"",'Dépenses de rémunération CU'!I153,"")</f>
        <v/>
      </c>
      <c r="M153" s="246">
        <f t="shared" si="6"/>
        <v>0</v>
      </c>
      <c r="N153" s="111"/>
      <c r="O153" s="210" t="str">
        <f t="shared" si="7"/>
        <v/>
      </c>
      <c r="P153" s="246">
        <f t="shared" si="8"/>
        <v>0</v>
      </c>
      <c r="Q153" s="111"/>
    </row>
    <row r="154" spans="2:17" ht="19.899999999999999" hidden="1" customHeight="1" x14ac:dyDescent="0.35">
      <c r="B154" s="109">
        <v>147</v>
      </c>
      <c r="C154" s="111" t="str">
        <f>IF('Dépenses de rémunération CU'!C154&lt;&gt;"",'Dépenses de rémunération CU'!C154,"")</f>
        <v/>
      </c>
      <c r="D154" s="111" t="str">
        <f>IF('Dépenses de rémunération CU'!D154&lt;&gt;"",'Dépenses de rémunération CU'!D154,"")</f>
        <v/>
      </c>
      <c r="E154" s="111" t="str">
        <f>IF('Dépenses de rémunération CU'!E154&lt;&gt;"",'Dépenses de rémunération CU'!E154,"")</f>
        <v/>
      </c>
      <c r="F154" s="111" t="str">
        <f>IF('Dépenses de rémunération CU'!F154&lt;&gt;"",'Dépenses de rémunération CU'!F154,"")</f>
        <v/>
      </c>
      <c r="G154" s="80" t="str">
        <f>IF('Dépenses de rémunération CU'!G154&lt;&gt;"",'Dépenses de rémunération CU'!G154,"")</f>
        <v/>
      </c>
      <c r="H154" s="80" t="str">
        <f>IF('Dépenses de rémunération CU'!H154&lt;&gt;"",'Dépenses de rémunération CU'!H154,"")</f>
        <v/>
      </c>
      <c r="I154" s="246" t="str">
        <f>IF(F154&lt;&gt;"",IF(ISNA(VLOOKUP(F154,P_Paramétrage!$B$1586:$D$1588,2,FALSE)),0,VLOOKUP(F154,P_Paramétrage!$B$1586:$D$1588,2,FALSE)),"")</f>
        <v/>
      </c>
      <c r="J154" s="246">
        <f>'Dépenses de rémunération CU'!K154</f>
        <v>0</v>
      </c>
      <c r="K154" s="246"/>
      <c r="L154" s="210" t="str">
        <f>IF('Dépenses de rémunération CU'!I154&lt;&gt;"",'Dépenses de rémunération CU'!I154,"")</f>
        <v/>
      </c>
      <c r="M154" s="246">
        <f t="shared" si="6"/>
        <v>0</v>
      </c>
      <c r="N154" s="111"/>
      <c r="O154" s="210" t="str">
        <f t="shared" si="7"/>
        <v/>
      </c>
      <c r="P154" s="246">
        <f t="shared" si="8"/>
        <v>0</v>
      </c>
      <c r="Q154" s="111"/>
    </row>
    <row r="155" spans="2:17" ht="19.899999999999999" hidden="1" customHeight="1" x14ac:dyDescent="0.35">
      <c r="B155" s="109">
        <v>148</v>
      </c>
      <c r="C155" s="111" t="str">
        <f>IF('Dépenses de rémunération CU'!C155&lt;&gt;"",'Dépenses de rémunération CU'!C155,"")</f>
        <v/>
      </c>
      <c r="D155" s="111" t="str">
        <f>IF('Dépenses de rémunération CU'!D155&lt;&gt;"",'Dépenses de rémunération CU'!D155,"")</f>
        <v/>
      </c>
      <c r="E155" s="111" t="str">
        <f>IF('Dépenses de rémunération CU'!E155&lt;&gt;"",'Dépenses de rémunération CU'!E155,"")</f>
        <v/>
      </c>
      <c r="F155" s="111" t="str">
        <f>IF('Dépenses de rémunération CU'!F155&lt;&gt;"",'Dépenses de rémunération CU'!F155,"")</f>
        <v/>
      </c>
      <c r="G155" s="80" t="str">
        <f>IF('Dépenses de rémunération CU'!G155&lt;&gt;"",'Dépenses de rémunération CU'!G155,"")</f>
        <v/>
      </c>
      <c r="H155" s="80" t="str">
        <f>IF('Dépenses de rémunération CU'!H155&lt;&gt;"",'Dépenses de rémunération CU'!H155,"")</f>
        <v/>
      </c>
      <c r="I155" s="246" t="str">
        <f>IF(F155&lt;&gt;"",IF(ISNA(VLOOKUP(F155,P_Paramétrage!$B$1586:$D$1588,2,FALSE)),0,VLOOKUP(F155,P_Paramétrage!$B$1586:$D$1588,2,FALSE)),"")</f>
        <v/>
      </c>
      <c r="J155" s="246">
        <f>'Dépenses de rémunération CU'!K155</f>
        <v>0</v>
      </c>
      <c r="K155" s="246"/>
      <c r="L155" s="210" t="str">
        <f>IF('Dépenses de rémunération CU'!I155&lt;&gt;"",'Dépenses de rémunération CU'!I155,"")</f>
        <v/>
      </c>
      <c r="M155" s="246">
        <f t="shared" si="6"/>
        <v>0</v>
      </c>
      <c r="N155" s="111"/>
      <c r="O155" s="210" t="str">
        <f t="shared" si="7"/>
        <v/>
      </c>
      <c r="P155" s="246">
        <f t="shared" si="8"/>
        <v>0</v>
      </c>
      <c r="Q155" s="111"/>
    </row>
    <row r="156" spans="2:17" ht="19.899999999999999" hidden="1" customHeight="1" x14ac:dyDescent="0.35">
      <c r="B156" s="109">
        <v>149</v>
      </c>
      <c r="C156" s="111" t="str">
        <f>IF('Dépenses de rémunération CU'!C156&lt;&gt;"",'Dépenses de rémunération CU'!C156,"")</f>
        <v/>
      </c>
      <c r="D156" s="111" t="str">
        <f>IF('Dépenses de rémunération CU'!D156&lt;&gt;"",'Dépenses de rémunération CU'!D156,"")</f>
        <v/>
      </c>
      <c r="E156" s="111" t="str">
        <f>IF('Dépenses de rémunération CU'!E156&lt;&gt;"",'Dépenses de rémunération CU'!E156,"")</f>
        <v/>
      </c>
      <c r="F156" s="111" t="str">
        <f>IF('Dépenses de rémunération CU'!F156&lt;&gt;"",'Dépenses de rémunération CU'!F156,"")</f>
        <v/>
      </c>
      <c r="G156" s="80" t="str">
        <f>IF('Dépenses de rémunération CU'!G156&lt;&gt;"",'Dépenses de rémunération CU'!G156,"")</f>
        <v/>
      </c>
      <c r="H156" s="80" t="str">
        <f>IF('Dépenses de rémunération CU'!H156&lt;&gt;"",'Dépenses de rémunération CU'!H156,"")</f>
        <v/>
      </c>
      <c r="I156" s="246" t="str">
        <f>IF(F156&lt;&gt;"",IF(ISNA(VLOOKUP(F156,P_Paramétrage!$B$1586:$D$1588,2,FALSE)),0,VLOOKUP(F156,P_Paramétrage!$B$1586:$D$1588,2,FALSE)),"")</f>
        <v/>
      </c>
      <c r="J156" s="246">
        <f>'Dépenses de rémunération CU'!K156</f>
        <v>0</v>
      </c>
      <c r="K156" s="246"/>
      <c r="L156" s="210" t="str">
        <f>IF('Dépenses de rémunération CU'!I156&lt;&gt;"",'Dépenses de rémunération CU'!I156,"")</f>
        <v/>
      </c>
      <c r="M156" s="246">
        <f t="shared" si="6"/>
        <v>0</v>
      </c>
      <c r="N156" s="111"/>
      <c r="O156" s="210" t="str">
        <f t="shared" si="7"/>
        <v/>
      </c>
      <c r="P156" s="246">
        <f t="shared" si="8"/>
        <v>0</v>
      </c>
      <c r="Q156" s="111"/>
    </row>
    <row r="157" spans="2:17" ht="19.899999999999999" hidden="1" customHeight="1" x14ac:dyDescent="0.35">
      <c r="B157" s="109">
        <v>150</v>
      </c>
      <c r="C157" s="111" t="str">
        <f>IF('Dépenses de rémunération CU'!C157&lt;&gt;"",'Dépenses de rémunération CU'!C157,"")</f>
        <v/>
      </c>
      <c r="D157" s="111" t="str">
        <f>IF('Dépenses de rémunération CU'!D157&lt;&gt;"",'Dépenses de rémunération CU'!D157,"")</f>
        <v/>
      </c>
      <c r="E157" s="111" t="str">
        <f>IF('Dépenses de rémunération CU'!E157&lt;&gt;"",'Dépenses de rémunération CU'!E157,"")</f>
        <v/>
      </c>
      <c r="F157" s="111" t="str">
        <f>IF('Dépenses de rémunération CU'!F157&lt;&gt;"",'Dépenses de rémunération CU'!F157,"")</f>
        <v/>
      </c>
      <c r="G157" s="80" t="str">
        <f>IF('Dépenses de rémunération CU'!G157&lt;&gt;"",'Dépenses de rémunération CU'!G157,"")</f>
        <v/>
      </c>
      <c r="H157" s="80" t="str">
        <f>IF('Dépenses de rémunération CU'!H157&lt;&gt;"",'Dépenses de rémunération CU'!H157,"")</f>
        <v/>
      </c>
      <c r="I157" s="246" t="str">
        <f>IF(F157&lt;&gt;"",IF(ISNA(VLOOKUP(F157,P_Paramétrage!$B$1586:$D$1588,2,FALSE)),0,VLOOKUP(F157,P_Paramétrage!$B$1586:$D$1588,2,FALSE)),"")</f>
        <v/>
      </c>
      <c r="J157" s="246">
        <f>'Dépenses de rémunération CU'!K157</f>
        <v>0</v>
      </c>
      <c r="K157" s="246"/>
      <c r="L157" s="210" t="str">
        <f>IF('Dépenses de rémunération CU'!I157&lt;&gt;"",'Dépenses de rémunération CU'!I157,"")</f>
        <v/>
      </c>
      <c r="M157" s="246">
        <f t="shared" si="6"/>
        <v>0</v>
      </c>
      <c r="N157" s="111"/>
      <c r="O157" s="210" t="str">
        <f t="shared" si="7"/>
        <v/>
      </c>
      <c r="P157" s="246">
        <f t="shared" si="8"/>
        <v>0</v>
      </c>
      <c r="Q157" s="111"/>
    </row>
    <row r="158" spans="2:17" ht="19.899999999999999" hidden="1" customHeight="1" x14ac:dyDescent="0.35">
      <c r="B158" s="109">
        <v>151</v>
      </c>
      <c r="C158" s="111" t="str">
        <f>IF('Dépenses de rémunération CU'!C158&lt;&gt;"",'Dépenses de rémunération CU'!C158,"")</f>
        <v/>
      </c>
      <c r="D158" s="111" t="str">
        <f>IF('Dépenses de rémunération CU'!D158&lt;&gt;"",'Dépenses de rémunération CU'!D158,"")</f>
        <v/>
      </c>
      <c r="E158" s="111" t="str">
        <f>IF('Dépenses de rémunération CU'!E158&lt;&gt;"",'Dépenses de rémunération CU'!E158,"")</f>
        <v/>
      </c>
      <c r="F158" s="111" t="str">
        <f>IF('Dépenses de rémunération CU'!F158&lt;&gt;"",'Dépenses de rémunération CU'!F158,"")</f>
        <v/>
      </c>
      <c r="G158" s="80" t="str">
        <f>IF('Dépenses de rémunération CU'!G158&lt;&gt;"",'Dépenses de rémunération CU'!G158,"")</f>
        <v/>
      </c>
      <c r="H158" s="80" t="str">
        <f>IF('Dépenses de rémunération CU'!H158&lt;&gt;"",'Dépenses de rémunération CU'!H158,"")</f>
        <v/>
      </c>
      <c r="I158" s="246" t="str">
        <f>IF(F158&lt;&gt;"",IF(ISNA(VLOOKUP(F158,P_Paramétrage!$B$1586:$D$1588,2,FALSE)),0,VLOOKUP(F158,P_Paramétrage!$B$1586:$D$1588,2,FALSE)),"")</f>
        <v/>
      </c>
      <c r="J158" s="246">
        <f>'Dépenses de rémunération CU'!K158</f>
        <v>0</v>
      </c>
      <c r="K158" s="246"/>
      <c r="L158" s="210" t="str">
        <f>IF('Dépenses de rémunération CU'!I158&lt;&gt;"",'Dépenses de rémunération CU'!I158,"")</f>
        <v/>
      </c>
      <c r="M158" s="246">
        <f t="shared" si="6"/>
        <v>0</v>
      </c>
      <c r="N158" s="111"/>
      <c r="O158" s="210" t="str">
        <f t="shared" si="7"/>
        <v/>
      </c>
      <c r="P158" s="246">
        <f t="shared" si="8"/>
        <v>0</v>
      </c>
      <c r="Q158" s="111"/>
    </row>
    <row r="159" spans="2:17" ht="19.899999999999999" hidden="1" customHeight="1" x14ac:dyDescent="0.35">
      <c r="B159" s="109">
        <v>152</v>
      </c>
      <c r="C159" s="111" t="str">
        <f>IF('Dépenses de rémunération CU'!C159&lt;&gt;"",'Dépenses de rémunération CU'!C159,"")</f>
        <v/>
      </c>
      <c r="D159" s="111" t="str">
        <f>IF('Dépenses de rémunération CU'!D159&lt;&gt;"",'Dépenses de rémunération CU'!D159,"")</f>
        <v/>
      </c>
      <c r="E159" s="111" t="str">
        <f>IF('Dépenses de rémunération CU'!E159&lt;&gt;"",'Dépenses de rémunération CU'!E159,"")</f>
        <v/>
      </c>
      <c r="F159" s="111" t="str">
        <f>IF('Dépenses de rémunération CU'!F159&lt;&gt;"",'Dépenses de rémunération CU'!F159,"")</f>
        <v/>
      </c>
      <c r="G159" s="80" t="str">
        <f>IF('Dépenses de rémunération CU'!G159&lt;&gt;"",'Dépenses de rémunération CU'!G159,"")</f>
        <v/>
      </c>
      <c r="H159" s="80" t="str">
        <f>IF('Dépenses de rémunération CU'!H159&lt;&gt;"",'Dépenses de rémunération CU'!H159,"")</f>
        <v/>
      </c>
      <c r="I159" s="246" t="str">
        <f>IF(F159&lt;&gt;"",IF(ISNA(VLOOKUP(F159,P_Paramétrage!$B$1586:$D$1588,2,FALSE)),0,VLOOKUP(F159,P_Paramétrage!$B$1586:$D$1588,2,FALSE)),"")</f>
        <v/>
      </c>
      <c r="J159" s="246">
        <f>'Dépenses de rémunération CU'!K159</f>
        <v>0</v>
      </c>
      <c r="K159" s="246"/>
      <c r="L159" s="210" t="str">
        <f>IF('Dépenses de rémunération CU'!I159&lt;&gt;"",'Dépenses de rémunération CU'!I159,"")</f>
        <v/>
      </c>
      <c r="M159" s="246">
        <f t="shared" si="6"/>
        <v>0</v>
      </c>
      <c r="N159" s="111"/>
      <c r="O159" s="210" t="str">
        <f t="shared" si="7"/>
        <v/>
      </c>
      <c r="P159" s="246">
        <f t="shared" si="8"/>
        <v>0</v>
      </c>
      <c r="Q159" s="111"/>
    </row>
    <row r="160" spans="2:17" ht="19.899999999999999" hidden="1" customHeight="1" x14ac:dyDescent="0.35">
      <c r="B160" s="109">
        <v>153</v>
      </c>
      <c r="C160" s="111" t="str">
        <f>IF('Dépenses de rémunération CU'!C160&lt;&gt;"",'Dépenses de rémunération CU'!C160,"")</f>
        <v/>
      </c>
      <c r="D160" s="111" t="str">
        <f>IF('Dépenses de rémunération CU'!D160&lt;&gt;"",'Dépenses de rémunération CU'!D160,"")</f>
        <v/>
      </c>
      <c r="E160" s="111" t="str">
        <f>IF('Dépenses de rémunération CU'!E160&lt;&gt;"",'Dépenses de rémunération CU'!E160,"")</f>
        <v/>
      </c>
      <c r="F160" s="111" t="str">
        <f>IF('Dépenses de rémunération CU'!F160&lt;&gt;"",'Dépenses de rémunération CU'!F160,"")</f>
        <v/>
      </c>
      <c r="G160" s="80" t="str">
        <f>IF('Dépenses de rémunération CU'!G160&lt;&gt;"",'Dépenses de rémunération CU'!G160,"")</f>
        <v/>
      </c>
      <c r="H160" s="80" t="str">
        <f>IF('Dépenses de rémunération CU'!H160&lt;&gt;"",'Dépenses de rémunération CU'!H160,"")</f>
        <v/>
      </c>
      <c r="I160" s="246" t="str">
        <f>IF(F160&lt;&gt;"",IF(ISNA(VLOOKUP(F160,P_Paramétrage!$B$1586:$D$1588,2,FALSE)),0,VLOOKUP(F160,P_Paramétrage!$B$1586:$D$1588,2,FALSE)),"")</f>
        <v/>
      </c>
      <c r="J160" s="246">
        <f>'Dépenses de rémunération CU'!K160</f>
        <v>0</v>
      </c>
      <c r="K160" s="246"/>
      <c r="L160" s="210" t="str">
        <f>IF('Dépenses de rémunération CU'!I160&lt;&gt;"",'Dépenses de rémunération CU'!I160,"")</f>
        <v/>
      </c>
      <c r="M160" s="246">
        <f t="shared" si="6"/>
        <v>0</v>
      </c>
      <c r="N160" s="111"/>
      <c r="O160" s="210" t="str">
        <f t="shared" si="7"/>
        <v/>
      </c>
      <c r="P160" s="246">
        <f t="shared" si="8"/>
        <v>0</v>
      </c>
      <c r="Q160" s="111"/>
    </row>
    <row r="161" spans="2:17" ht="19.899999999999999" hidden="1" customHeight="1" x14ac:dyDescent="0.35">
      <c r="B161" s="109">
        <v>154</v>
      </c>
      <c r="C161" s="111" t="str">
        <f>IF('Dépenses de rémunération CU'!C161&lt;&gt;"",'Dépenses de rémunération CU'!C161,"")</f>
        <v/>
      </c>
      <c r="D161" s="111" t="str">
        <f>IF('Dépenses de rémunération CU'!D161&lt;&gt;"",'Dépenses de rémunération CU'!D161,"")</f>
        <v/>
      </c>
      <c r="E161" s="111" t="str">
        <f>IF('Dépenses de rémunération CU'!E161&lt;&gt;"",'Dépenses de rémunération CU'!E161,"")</f>
        <v/>
      </c>
      <c r="F161" s="111" t="str">
        <f>IF('Dépenses de rémunération CU'!F161&lt;&gt;"",'Dépenses de rémunération CU'!F161,"")</f>
        <v/>
      </c>
      <c r="G161" s="80" t="str">
        <f>IF('Dépenses de rémunération CU'!G161&lt;&gt;"",'Dépenses de rémunération CU'!G161,"")</f>
        <v/>
      </c>
      <c r="H161" s="80" t="str">
        <f>IF('Dépenses de rémunération CU'!H161&lt;&gt;"",'Dépenses de rémunération CU'!H161,"")</f>
        <v/>
      </c>
      <c r="I161" s="246" t="str">
        <f>IF(F161&lt;&gt;"",IF(ISNA(VLOOKUP(F161,P_Paramétrage!$B$1586:$D$1588,2,FALSE)),0,VLOOKUP(F161,P_Paramétrage!$B$1586:$D$1588,2,FALSE)),"")</f>
        <v/>
      </c>
      <c r="J161" s="246">
        <f>'Dépenses de rémunération CU'!K161</f>
        <v>0</v>
      </c>
      <c r="K161" s="246"/>
      <c r="L161" s="210" t="str">
        <f>IF('Dépenses de rémunération CU'!I161&lt;&gt;"",'Dépenses de rémunération CU'!I161,"")</f>
        <v/>
      </c>
      <c r="M161" s="246">
        <f t="shared" si="6"/>
        <v>0</v>
      </c>
      <c r="N161" s="111"/>
      <c r="O161" s="210" t="str">
        <f t="shared" si="7"/>
        <v/>
      </c>
      <c r="P161" s="246">
        <f t="shared" si="8"/>
        <v>0</v>
      </c>
      <c r="Q161" s="111"/>
    </row>
    <row r="162" spans="2:17" ht="19.899999999999999" hidden="1" customHeight="1" x14ac:dyDescent="0.35">
      <c r="B162" s="109">
        <v>155</v>
      </c>
      <c r="C162" s="111" t="str">
        <f>IF('Dépenses de rémunération CU'!C162&lt;&gt;"",'Dépenses de rémunération CU'!C162,"")</f>
        <v/>
      </c>
      <c r="D162" s="111" t="str">
        <f>IF('Dépenses de rémunération CU'!D162&lt;&gt;"",'Dépenses de rémunération CU'!D162,"")</f>
        <v/>
      </c>
      <c r="E162" s="111" t="str">
        <f>IF('Dépenses de rémunération CU'!E162&lt;&gt;"",'Dépenses de rémunération CU'!E162,"")</f>
        <v/>
      </c>
      <c r="F162" s="111" t="str">
        <f>IF('Dépenses de rémunération CU'!F162&lt;&gt;"",'Dépenses de rémunération CU'!F162,"")</f>
        <v/>
      </c>
      <c r="G162" s="80" t="str">
        <f>IF('Dépenses de rémunération CU'!G162&lt;&gt;"",'Dépenses de rémunération CU'!G162,"")</f>
        <v/>
      </c>
      <c r="H162" s="80" t="str">
        <f>IF('Dépenses de rémunération CU'!H162&lt;&gt;"",'Dépenses de rémunération CU'!H162,"")</f>
        <v/>
      </c>
      <c r="I162" s="246" t="str">
        <f>IF(F162&lt;&gt;"",IF(ISNA(VLOOKUP(F162,P_Paramétrage!$B$1586:$D$1588,2,FALSE)),0,VLOOKUP(F162,P_Paramétrage!$B$1586:$D$1588,2,FALSE)),"")</f>
        <v/>
      </c>
      <c r="J162" s="246">
        <f>'Dépenses de rémunération CU'!K162</f>
        <v>0</v>
      </c>
      <c r="K162" s="246"/>
      <c r="L162" s="210" t="str">
        <f>IF('Dépenses de rémunération CU'!I162&lt;&gt;"",'Dépenses de rémunération CU'!I162,"")</f>
        <v/>
      </c>
      <c r="M162" s="246">
        <f t="shared" si="6"/>
        <v>0</v>
      </c>
      <c r="N162" s="111"/>
      <c r="O162" s="210" t="str">
        <f t="shared" si="7"/>
        <v/>
      </c>
      <c r="P162" s="246">
        <f t="shared" si="8"/>
        <v>0</v>
      </c>
      <c r="Q162" s="111"/>
    </row>
    <row r="163" spans="2:17" ht="19.899999999999999" hidden="1" customHeight="1" x14ac:dyDescent="0.35">
      <c r="B163" s="109">
        <v>156</v>
      </c>
      <c r="C163" s="111" t="str">
        <f>IF('Dépenses de rémunération CU'!C163&lt;&gt;"",'Dépenses de rémunération CU'!C163,"")</f>
        <v/>
      </c>
      <c r="D163" s="111" t="str">
        <f>IF('Dépenses de rémunération CU'!D163&lt;&gt;"",'Dépenses de rémunération CU'!D163,"")</f>
        <v/>
      </c>
      <c r="E163" s="111" t="str">
        <f>IF('Dépenses de rémunération CU'!E163&lt;&gt;"",'Dépenses de rémunération CU'!E163,"")</f>
        <v/>
      </c>
      <c r="F163" s="111" t="str">
        <f>IF('Dépenses de rémunération CU'!F163&lt;&gt;"",'Dépenses de rémunération CU'!F163,"")</f>
        <v/>
      </c>
      <c r="G163" s="80" t="str">
        <f>IF('Dépenses de rémunération CU'!G163&lt;&gt;"",'Dépenses de rémunération CU'!G163,"")</f>
        <v/>
      </c>
      <c r="H163" s="80" t="str">
        <f>IF('Dépenses de rémunération CU'!H163&lt;&gt;"",'Dépenses de rémunération CU'!H163,"")</f>
        <v/>
      </c>
      <c r="I163" s="246" t="str">
        <f>IF(F163&lt;&gt;"",IF(ISNA(VLOOKUP(F163,P_Paramétrage!$B$1586:$D$1588,2,FALSE)),0,VLOOKUP(F163,P_Paramétrage!$B$1586:$D$1588,2,FALSE)),"")</f>
        <v/>
      </c>
      <c r="J163" s="246">
        <f>'Dépenses de rémunération CU'!K163</f>
        <v>0</v>
      </c>
      <c r="K163" s="246"/>
      <c r="L163" s="210" t="str">
        <f>IF('Dépenses de rémunération CU'!I163&lt;&gt;"",'Dépenses de rémunération CU'!I163,"")</f>
        <v/>
      </c>
      <c r="M163" s="246">
        <f t="shared" si="6"/>
        <v>0</v>
      </c>
      <c r="N163" s="111"/>
      <c r="O163" s="210" t="str">
        <f t="shared" si="7"/>
        <v/>
      </c>
      <c r="P163" s="246">
        <f t="shared" si="8"/>
        <v>0</v>
      </c>
      <c r="Q163" s="111"/>
    </row>
    <row r="164" spans="2:17" ht="19.899999999999999" hidden="1" customHeight="1" x14ac:dyDescent="0.35">
      <c r="B164" s="109">
        <v>157</v>
      </c>
      <c r="C164" s="111" t="str">
        <f>IF('Dépenses de rémunération CU'!C164&lt;&gt;"",'Dépenses de rémunération CU'!C164,"")</f>
        <v/>
      </c>
      <c r="D164" s="111" t="str">
        <f>IF('Dépenses de rémunération CU'!D164&lt;&gt;"",'Dépenses de rémunération CU'!D164,"")</f>
        <v/>
      </c>
      <c r="E164" s="111" t="str">
        <f>IF('Dépenses de rémunération CU'!E164&lt;&gt;"",'Dépenses de rémunération CU'!E164,"")</f>
        <v/>
      </c>
      <c r="F164" s="111" t="str">
        <f>IF('Dépenses de rémunération CU'!F164&lt;&gt;"",'Dépenses de rémunération CU'!F164,"")</f>
        <v/>
      </c>
      <c r="G164" s="80" t="str">
        <f>IF('Dépenses de rémunération CU'!G164&lt;&gt;"",'Dépenses de rémunération CU'!G164,"")</f>
        <v/>
      </c>
      <c r="H164" s="80" t="str">
        <f>IF('Dépenses de rémunération CU'!H164&lt;&gt;"",'Dépenses de rémunération CU'!H164,"")</f>
        <v/>
      </c>
      <c r="I164" s="246" t="str">
        <f>IF(F164&lt;&gt;"",IF(ISNA(VLOOKUP(F164,P_Paramétrage!$B$1586:$D$1588,2,FALSE)),0,VLOOKUP(F164,P_Paramétrage!$B$1586:$D$1588,2,FALSE)),"")</f>
        <v/>
      </c>
      <c r="J164" s="246">
        <f>'Dépenses de rémunération CU'!K164</f>
        <v>0</v>
      </c>
      <c r="K164" s="246"/>
      <c r="L164" s="210" t="str">
        <f>IF('Dépenses de rémunération CU'!I164&lt;&gt;"",'Dépenses de rémunération CU'!I164,"")</f>
        <v/>
      </c>
      <c r="M164" s="246">
        <f t="shared" si="6"/>
        <v>0</v>
      </c>
      <c r="N164" s="111"/>
      <c r="O164" s="210" t="str">
        <f t="shared" si="7"/>
        <v/>
      </c>
      <c r="P164" s="246">
        <f t="shared" si="8"/>
        <v>0</v>
      </c>
      <c r="Q164" s="111"/>
    </row>
    <row r="165" spans="2:17" ht="19.899999999999999" hidden="1" customHeight="1" x14ac:dyDescent="0.35">
      <c r="B165" s="109">
        <v>158</v>
      </c>
      <c r="C165" s="111" t="str">
        <f>IF('Dépenses de rémunération CU'!C165&lt;&gt;"",'Dépenses de rémunération CU'!C165,"")</f>
        <v/>
      </c>
      <c r="D165" s="111" t="str">
        <f>IF('Dépenses de rémunération CU'!D165&lt;&gt;"",'Dépenses de rémunération CU'!D165,"")</f>
        <v/>
      </c>
      <c r="E165" s="111" t="str">
        <f>IF('Dépenses de rémunération CU'!E165&lt;&gt;"",'Dépenses de rémunération CU'!E165,"")</f>
        <v/>
      </c>
      <c r="F165" s="111" t="str">
        <f>IF('Dépenses de rémunération CU'!F165&lt;&gt;"",'Dépenses de rémunération CU'!F165,"")</f>
        <v/>
      </c>
      <c r="G165" s="80" t="str">
        <f>IF('Dépenses de rémunération CU'!G165&lt;&gt;"",'Dépenses de rémunération CU'!G165,"")</f>
        <v/>
      </c>
      <c r="H165" s="80" t="str">
        <f>IF('Dépenses de rémunération CU'!H165&lt;&gt;"",'Dépenses de rémunération CU'!H165,"")</f>
        <v/>
      </c>
      <c r="I165" s="246" t="str">
        <f>IF(F165&lt;&gt;"",IF(ISNA(VLOOKUP(F165,P_Paramétrage!$B$1586:$D$1588,2,FALSE)),0,VLOOKUP(F165,P_Paramétrage!$B$1586:$D$1588,2,FALSE)),"")</f>
        <v/>
      </c>
      <c r="J165" s="246">
        <f>'Dépenses de rémunération CU'!K165</f>
        <v>0</v>
      </c>
      <c r="K165" s="246"/>
      <c r="L165" s="210" t="str">
        <f>IF('Dépenses de rémunération CU'!I165&lt;&gt;"",'Dépenses de rémunération CU'!I165,"")</f>
        <v/>
      </c>
      <c r="M165" s="246">
        <f t="shared" si="6"/>
        <v>0</v>
      </c>
      <c r="N165" s="111"/>
      <c r="O165" s="210" t="str">
        <f t="shared" si="7"/>
        <v/>
      </c>
      <c r="P165" s="246">
        <f t="shared" si="8"/>
        <v>0</v>
      </c>
      <c r="Q165" s="111"/>
    </row>
    <row r="166" spans="2:17" ht="19.899999999999999" hidden="1" customHeight="1" x14ac:dyDescent="0.35">
      <c r="B166" s="109">
        <v>159</v>
      </c>
      <c r="C166" s="111" t="str">
        <f>IF('Dépenses de rémunération CU'!C166&lt;&gt;"",'Dépenses de rémunération CU'!C166,"")</f>
        <v/>
      </c>
      <c r="D166" s="111" t="str">
        <f>IF('Dépenses de rémunération CU'!D166&lt;&gt;"",'Dépenses de rémunération CU'!D166,"")</f>
        <v/>
      </c>
      <c r="E166" s="111" t="str">
        <f>IF('Dépenses de rémunération CU'!E166&lt;&gt;"",'Dépenses de rémunération CU'!E166,"")</f>
        <v/>
      </c>
      <c r="F166" s="111" t="str">
        <f>IF('Dépenses de rémunération CU'!F166&lt;&gt;"",'Dépenses de rémunération CU'!F166,"")</f>
        <v/>
      </c>
      <c r="G166" s="80" t="str">
        <f>IF('Dépenses de rémunération CU'!G166&lt;&gt;"",'Dépenses de rémunération CU'!G166,"")</f>
        <v/>
      </c>
      <c r="H166" s="80" t="str">
        <f>IF('Dépenses de rémunération CU'!H166&lt;&gt;"",'Dépenses de rémunération CU'!H166,"")</f>
        <v/>
      </c>
      <c r="I166" s="246" t="str">
        <f>IF(F166&lt;&gt;"",IF(ISNA(VLOOKUP(F166,P_Paramétrage!$B$1586:$D$1588,2,FALSE)),0,VLOOKUP(F166,P_Paramétrage!$B$1586:$D$1588,2,FALSE)),"")</f>
        <v/>
      </c>
      <c r="J166" s="246">
        <f>'Dépenses de rémunération CU'!K166</f>
        <v>0</v>
      </c>
      <c r="K166" s="246"/>
      <c r="L166" s="210" t="str">
        <f>IF('Dépenses de rémunération CU'!I166&lt;&gt;"",'Dépenses de rémunération CU'!I166,"")</f>
        <v/>
      </c>
      <c r="M166" s="246">
        <f t="shared" si="6"/>
        <v>0</v>
      </c>
      <c r="N166" s="111"/>
      <c r="O166" s="210" t="str">
        <f t="shared" si="7"/>
        <v/>
      </c>
      <c r="P166" s="246">
        <f t="shared" si="8"/>
        <v>0</v>
      </c>
      <c r="Q166" s="111"/>
    </row>
    <row r="167" spans="2:17" ht="19.899999999999999" hidden="1" customHeight="1" x14ac:dyDescent="0.35">
      <c r="B167" s="109">
        <v>160</v>
      </c>
      <c r="C167" s="111" t="str">
        <f>IF('Dépenses de rémunération CU'!C167&lt;&gt;"",'Dépenses de rémunération CU'!C167,"")</f>
        <v/>
      </c>
      <c r="D167" s="111" t="str">
        <f>IF('Dépenses de rémunération CU'!D167&lt;&gt;"",'Dépenses de rémunération CU'!D167,"")</f>
        <v/>
      </c>
      <c r="E167" s="111" t="str">
        <f>IF('Dépenses de rémunération CU'!E167&lt;&gt;"",'Dépenses de rémunération CU'!E167,"")</f>
        <v/>
      </c>
      <c r="F167" s="111" t="str">
        <f>IF('Dépenses de rémunération CU'!F167&lt;&gt;"",'Dépenses de rémunération CU'!F167,"")</f>
        <v/>
      </c>
      <c r="G167" s="80" t="str">
        <f>IF('Dépenses de rémunération CU'!G167&lt;&gt;"",'Dépenses de rémunération CU'!G167,"")</f>
        <v/>
      </c>
      <c r="H167" s="80" t="str">
        <f>IF('Dépenses de rémunération CU'!H167&lt;&gt;"",'Dépenses de rémunération CU'!H167,"")</f>
        <v/>
      </c>
      <c r="I167" s="246" t="str">
        <f>IF(F167&lt;&gt;"",IF(ISNA(VLOOKUP(F167,P_Paramétrage!$B$1586:$D$1588,2,FALSE)),0,VLOOKUP(F167,P_Paramétrage!$B$1586:$D$1588,2,FALSE)),"")</f>
        <v/>
      </c>
      <c r="J167" s="246">
        <f>'Dépenses de rémunération CU'!K167</f>
        <v>0</v>
      </c>
      <c r="K167" s="246"/>
      <c r="L167" s="210" t="str">
        <f>IF('Dépenses de rémunération CU'!I167&lt;&gt;"",'Dépenses de rémunération CU'!I167,"")</f>
        <v/>
      </c>
      <c r="M167" s="246">
        <f t="shared" si="6"/>
        <v>0</v>
      </c>
      <c r="N167" s="111"/>
      <c r="O167" s="210" t="str">
        <f t="shared" si="7"/>
        <v/>
      </c>
      <c r="P167" s="246">
        <f t="shared" si="8"/>
        <v>0</v>
      </c>
      <c r="Q167" s="111"/>
    </row>
    <row r="168" spans="2:17" ht="19.899999999999999" hidden="1" customHeight="1" x14ac:dyDescent="0.35">
      <c r="B168" s="109">
        <v>161</v>
      </c>
      <c r="C168" s="111" t="str">
        <f>IF('Dépenses de rémunération CU'!C168&lt;&gt;"",'Dépenses de rémunération CU'!C168,"")</f>
        <v/>
      </c>
      <c r="D168" s="111" t="str">
        <f>IF('Dépenses de rémunération CU'!D168&lt;&gt;"",'Dépenses de rémunération CU'!D168,"")</f>
        <v/>
      </c>
      <c r="E168" s="111" t="str">
        <f>IF('Dépenses de rémunération CU'!E168&lt;&gt;"",'Dépenses de rémunération CU'!E168,"")</f>
        <v/>
      </c>
      <c r="F168" s="111" t="str">
        <f>IF('Dépenses de rémunération CU'!F168&lt;&gt;"",'Dépenses de rémunération CU'!F168,"")</f>
        <v/>
      </c>
      <c r="G168" s="80" t="str">
        <f>IF('Dépenses de rémunération CU'!G168&lt;&gt;"",'Dépenses de rémunération CU'!G168,"")</f>
        <v/>
      </c>
      <c r="H168" s="80" t="str">
        <f>IF('Dépenses de rémunération CU'!H168&lt;&gt;"",'Dépenses de rémunération CU'!H168,"")</f>
        <v/>
      </c>
      <c r="I168" s="246" t="str">
        <f>IF(F168&lt;&gt;"",IF(ISNA(VLOOKUP(F168,P_Paramétrage!$B$1586:$D$1588,2,FALSE)),0,VLOOKUP(F168,P_Paramétrage!$B$1586:$D$1588,2,FALSE)),"")</f>
        <v/>
      </c>
      <c r="J168" s="246">
        <f>'Dépenses de rémunération CU'!K168</f>
        <v>0</v>
      </c>
      <c r="K168" s="246"/>
      <c r="L168" s="210" t="str">
        <f>IF('Dépenses de rémunération CU'!I168&lt;&gt;"",'Dépenses de rémunération CU'!I168,"")</f>
        <v/>
      </c>
      <c r="M168" s="246">
        <f t="shared" si="6"/>
        <v>0</v>
      </c>
      <c r="N168" s="111"/>
      <c r="O168" s="210" t="str">
        <f t="shared" si="7"/>
        <v/>
      </c>
      <c r="P168" s="246">
        <f t="shared" si="8"/>
        <v>0</v>
      </c>
      <c r="Q168" s="111"/>
    </row>
    <row r="169" spans="2:17" ht="19.899999999999999" hidden="1" customHeight="1" x14ac:dyDescent="0.35">
      <c r="B169" s="109">
        <v>162</v>
      </c>
      <c r="C169" s="111" t="str">
        <f>IF('Dépenses de rémunération CU'!C169&lt;&gt;"",'Dépenses de rémunération CU'!C169,"")</f>
        <v/>
      </c>
      <c r="D169" s="111" t="str">
        <f>IF('Dépenses de rémunération CU'!D169&lt;&gt;"",'Dépenses de rémunération CU'!D169,"")</f>
        <v/>
      </c>
      <c r="E169" s="111" t="str">
        <f>IF('Dépenses de rémunération CU'!E169&lt;&gt;"",'Dépenses de rémunération CU'!E169,"")</f>
        <v/>
      </c>
      <c r="F169" s="111" t="str">
        <f>IF('Dépenses de rémunération CU'!F169&lt;&gt;"",'Dépenses de rémunération CU'!F169,"")</f>
        <v/>
      </c>
      <c r="G169" s="80" t="str">
        <f>IF('Dépenses de rémunération CU'!G169&lt;&gt;"",'Dépenses de rémunération CU'!G169,"")</f>
        <v/>
      </c>
      <c r="H169" s="80" t="str">
        <f>IF('Dépenses de rémunération CU'!H169&lt;&gt;"",'Dépenses de rémunération CU'!H169,"")</f>
        <v/>
      </c>
      <c r="I169" s="246" t="str">
        <f>IF(F169&lt;&gt;"",IF(ISNA(VLOOKUP(F169,P_Paramétrage!$B$1586:$D$1588,2,FALSE)),0,VLOOKUP(F169,P_Paramétrage!$B$1586:$D$1588,2,FALSE)),"")</f>
        <v/>
      </c>
      <c r="J169" s="246">
        <f>'Dépenses de rémunération CU'!K169</f>
        <v>0</v>
      </c>
      <c r="K169" s="246"/>
      <c r="L169" s="210" t="str">
        <f>IF('Dépenses de rémunération CU'!I169&lt;&gt;"",'Dépenses de rémunération CU'!I169,"")</f>
        <v/>
      </c>
      <c r="M169" s="246">
        <f t="shared" si="6"/>
        <v>0</v>
      </c>
      <c r="N169" s="111"/>
      <c r="O169" s="210" t="str">
        <f t="shared" si="7"/>
        <v/>
      </c>
      <c r="P169" s="246">
        <f t="shared" si="8"/>
        <v>0</v>
      </c>
      <c r="Q169" s="111"/>
    </row>
    <row r="170" spans="2:17" ht="19.899999999999999" hidden="1" customHeight="1" x14ac:dyDescent="0.35">
      <c r="B170" s="109">
        <v>163</v>
      </c>
      <c r="C170" s="111" t="str">
        <f>IF('Dépenses de rémunération CU'!C170&lt;&gt;"",'Dépenses de rémunération CU'!C170,"")</f>
        <v/>
      </c>
      <c r="D170" s="111" t="str">
        <f>IF('Dépenses de rémunération CU'!D170&lt;&gt;"",'Dépenses de rémunération CU'!D170,"")</f>
        <v/>
      </c>
      <c r="E170" s="111" t="str">
        <f>IF('Dépenses de rémunération CU'!E170&lt;&gt;"",'Dépenses de rémunération CU'!E170,"")</f>
        <v/>
      </c>
      <c r="F170" s="111" t="str">
        <f>IF('Dépenses de rémunération CU'!F170&lt;&gt;"",'Dépenses de rémunération CU'!F170,"")</f>
        <v/>
      </c>
      <c r="G170" s="80" t="str">
        <f>IF('Dépenses de rémunération CU'!G170&lt;&gt;"",'Dépenses de rémunération CU'!G170,"")</f>
        <v/>
      </c>
      <c r="H170" s="80" t="str">
        <f>IF('Dépenses de rémunération CU'!H170&lt;&gt;"",'Dépenses de rémunération CU'!H170,"")</f>
        <v/>
      </c>
      <c r="I170" s="246" t="str">
        <f>IF(F170&lt;&gt;"",IF(ISNA(VLOOKUP(F170,P_Paramétrage!$B$1586:$D$1588,2,FALSE)),0,VLOOKUP(F170,P_Paramétrage!$B$1586:$D$1588,2,FALSE)),"")</f>
        <v/>
      </c>
      <c r="J170" s="246">
        <f>'Dépenses de rémunération CU'!K170</f>
        <v>0</v>
      </c>
      <c r="K170" s="246"/>
      <c r="L170" s="210" t="str">
        <f>IF('Dépenses de rémunération CU'!I170&lt;&gt;"",'Dépenses de rémunération CU'!I170,"")</f>
        <v/>
      </c>
      <c r="M170" s="246">
        <f t="shared" si="6"/>
        <v>0</v>
      </c>
      <c r="N170" s="111"/>
      <c r="O170" s="210" t="str">
        <f t="shared" si="7"/>
        <v/>
      </c>
      <c r="P170" s="246">
        <f t="shared" si="8"/>
        <v>0</v>
      </c>
      <c r="Q170" s="111"/>
    </row>
    <row r="171" spans="2:17" ht="19.899999999999999" hidden="1" customHeight="1" x14ac:dyDescent="0.35">
      <c r="B171" s="109">
        <v>164</v>
      </c>
      <c r="C171" s="111" t="str">
        <f>IF('Dépenses de rémunération CU'!C171&lt;&gt;"",'Dépenses de rémunération CU'!C171,"")</f>
        <v/>
      </c>
      <c r="D171" s="111" t="str">
        <f>IF('Dépenses de rémunération CU'!D171&lt;&gt;"",'Dépenses de rémunération CU'!D171,"")</f>
        <v/>
      </c>
      <c r="E171" s="111" t="str">
        <f>IF('Dépenses de rémunération CU'!E171&lt;&gt;"",'Dépenses de rémunération CU'!E171,"")</f>
        <v/>
      </c>
      <c r="F171" s="111" t="str">
        <f>IF('Dépenses de rémunération CU'!F171&lt;&gt;"",'Dépenses de rémunération CU'!F171,"")</f>
        <v/>
      </c>
      <c r="G171" s="80" t="str">
        <f>IF('Dépenses de rémunération CU'!G171&lt;&gt;"",'Dépenses de rémunération CU'!G171,"")</f>
        <v/>
      </c>
      <c r="H171" s="80" t="str">
        <f>IF('Dépenses de rémunération CU'!H171&lt;&gt;"",'Dépenses de rémunération CU'!H171,"")</f>
        <v/>
      </c>
      <c r="I171" s="246" t="str">
        <f>IF(F171&lt;&gt;"",IF(ISNA(VLOOKUP(F171,P_Paramétrage!$B$1586:$D$1588,2,FALSE)),0,VLOOKUP(F171,P_Paramétrage!$B$1586:$D$1588,2,FALSE)),"")</f>
        <v/>
      </c>
      <c r="J171" s="246">
        <f>'Dépenses de rémunération CU'!K171</f>
        <v>0</v>
      </c>
      <c r="K171" s="246"/>
      <c r="L171" s="210" t="str">
        <f>IF('Dépenses de rémunération CU'!I171&lt;&gt;"",'Dépenses de rémunération CU'!I171,"")</f>
        <v/>
      </c>
      <c r="M171" s="246">
        <f t="shared" si="6"/>
        <v>0</v>
      </c>
      <c r="N171" s="111"/>
      <c r="O171" s="210" t="str">
        <f t="shared" si="7"/>
        <v/>
      </c>
      <c r="P171" s="246">
        <f t="shared" si="8"/>
        <v>0</v>
      </c>
      <c r="Q171" s="111"/>
    </row>
    <row r="172" spans="2:17" ht="19.899999999999999" hidden="1" customHeight="1" x14ac:dyDescent="0.35">
      <c r="B172" s="109">
        <v>165</v>
      </c>
      <c r="C172" s="111" t="str">
        <f>IF('Dépenses de rémunération CU'!C172&lt;&gt;"",'Dépenses de rémunération CU'!C172,"")</f>
        <v/>
      </c>
      <c r="D172" s="111" t="str">
        <f>IF('Dépenses de rémunération CU'!D172&lt;&gt;"",'Dépenses de rémunération CU'!D172,"")</f>
        <v/>
      </c>
      <c r="E172" s="111" t="str">
        <f>IF('Dépenses de rémunération CU'!E172&lt;&gt;"",'Dépenses de rémunération CU'!E172,"")</f>
        <v/>
      </c>
      <c r="F172" s="111" t="str">
        <f>IF('Dépenses de rémunération CU'!F172&lt;&gt;"",'Dépenses de rémunération CU'!F172,"")</f>
        <v/>
      </c>
      <c r="G172" s="80" t="str">
        <f>IF('Dépenses de rémunération CU'!G172&lt;&gt;"",'Dépenses de rémunération CU'!G172,"")</f>
        <v/>
      </c>
      <c r="H172" s="80" t="str">
        <f>IF('Dépenses de rémunération CU'!H172&lt;&gt;"",'Dépenses de rémunération CU'!H172,"")</f>
        <v/>
      </c>
      <c r="I172" s="246" t="str">
        <f>IF(F172&lt;&gt;"",IF(ISNA(VLOOKUP(F172,P_Paramétrage!$B$1586:$D$1588,2,FALSE)),0,VLOOKUP(F172,P_Paramétrage!$B$1586:$D$1588,2,FALSE)),"")</f>
        <v/>
      </c>
      <c r="J172" s="246">
        <f>'Dépenses de rémunération CU'!K172</f>
        <v>0</v>
      </c>
      <c r="K172" s="246"/>
      <c r="L172" s="210" t="str">
        <f>IF('Dépenses de rémunération CU'!I172&lt;&gt;"",'Dépenses de rémunération CU'!I172,"")</f>
        <v/>
      </c>
      <c r="M172" s="246">
        <f t="shared" si="6"/>
        <v>0</v>
      </c>
      <c r="N172" s="111"/>
      <c r="O172" s="210" t="str">
        <f t="shared" si="7"/>
        <v/>
      </c>
      <c r="P172" s="246">
        <f t="shared" si="8"/>
        <v>0</v>
      </c>
      <c r="Q172" s="111"/>
    </row>
    <row r="173" spans="2:17" ht="19.899999999999999" hidden="1" customHeight="1" x14ac:dyDescent="0.35">
      <c r="B173" s="109">
        <v>166</v>
      </c>
      <c r="C173" s="111" t="str">
        <f>IF('Dépenses de rémunération CU'!C173&lt;&gt;"",'Dépenses de rémunération CU'!C173,"")</f>
        <v/>
      </c>
      <c r="D173" s="111" t="str">
        <f>IF('Dépenses de rémunération CU'!D173&lt;&gt;"",'Dépenses de rémunération CU'!D173,"")</f>
        <v/>
      </c>
      <c r="E173" s="111" t="str">
        <f>IF('Dépenses de rémunération CU'!E173&lt;&gt;"",'Dépenses de rémunération CU'!E173,"")</f>
        <v/>
      </c>
      <c r="F173" s="111" t="str">
        <f>IF('Dépenses de rémunération CU'!F173&lt;&gt;"",'Dépenses de rémunération CU'!F173,"")</f>
        <v/>
      </c>
      <c r="G173" s="80" t="str">
        <f>IF('Dépenses de rémunération CU'!G173&lt;&gt;"",'Dépenses de rémunération CU'!G173,"")</f>
        <v/>
      </c>
      <c r="H173" s="80" t="str">
        <f>IF('Dépenses de rémunération CU'!H173&lt;&gt;"",'Dépenses de rémunération CU'!H173,"")</f>
        <v/>
      </c>
      <c r="I173" s="246" t="str">
        <f>IF(F173&lt;&gt;"",IF(ISNA(VLOOKUP(F173,P_Paramétrage!$B$1586:$D$1588,2,FALSE)),0,VLOOKUP(F173,P_Paramétrage!$B$1586:$D$1588,2,FALSE)),"")</f>
        <v/>
      </c>
      <c r="J173" s="246">
        <f>'Dépenses de rémunération CU'!K173</f>
        <v>0</v>
      </c>
      <c r="K173" s="246"/>
      <c r="L173" s="210" t="str">
        <f>IF('Dépenses de rémunération CU'!I173&lt;&gt;"",'Dépenses de rémunération CU'!I173,"")</f>
        <v/>
      </c>
      <c r="M173" s="246">
        <f t="shared" si="6"/>
        <v>0</v>
      </c>
      <c r="N173" s="111"/>
      <c r="O173" s="210" t="str">
        <f t="shared" si="7"/>
        <v/>
      </c>
      <c r="P173" s="246">
        <f t="shared" si="8"/>
        <v>0</v>
      </c>
      <c r="Q173" s="111"/>
    </row>
    <row r="174" spans="2:17" ht="19.899999999999999" hidden="1" customHeight="1" x14ac:dyDescent="0.35">
      <c r="B174" s="109">
        <v>167</v>
      </c>
      <c r="C174" s="111" t="str">
        <f>IF('Dépenses de rémunération CU'!C174&lt;&gt;"",'Dépenses de rémunération CU'!C174,"")</f>
        <v/>
      </c>
      <c r="D174" s="111" t="str">
        <f>IF('Dépenses de rémunération CU'!D174&lt;&gt;"",'Dépenses de rémunération CU'!D174,"")</f>
        <v/>
      </c>
      <c r="E174" s="111" t="str">
        <f>IF('Dépenses de rémunération CU'!E174&lt;&gt;"",'Dépenses de rémunération CU'!E174,"")</f>
        <v/>
      </c>
      <c r="F174" s="111" t="str">
        <f>IF('Dépenses de rémunération CU'!F174&lt;&gt;"",'Dépenses de rémunération CU'!F174,"")</f>
        <v/>
      </c>
      <c r="G174" s="80" t="str">
        <f>IF('Dépenses de rémunération CU'!G174&lt;&gt;"",'Dépenses de rémunération CU'!G174,"")</f>
        <v/>
      </c>
      <c r="H174" s="80" t="str">
        <f>IF('Dépenses de rémunération CU'!H174&lt;&gt;"",'Dépenses de rémunération CU'!H174,"")</f>
        <v/>
      </c>
      <c r="I174" s="246" t="str">
        <f>IF(F174&lt;&gt;"",IF(ISNA(VLOOKUP(F174,P_Paramétrage!$B$1586:$D$1588,2,FALSE)),0,VLOOKUP(F174,P_Paramétrage!$B$1586:$D$1588,2,FALSE)),"")</f>
        <v/>
      </c>
      <c r="J174" s="246">
        <f>'Dépenses de rémunération CU'!K174</f>
        <v>0</v>
      </c>
      <c r="K174" s="246"/>
      <c r="L174" s="210" t="str">
        <f>IF('Dépenses de rémunération CU'!I174&lt;&gt;"",'Dépenses de rémunération CU'!I174,"")</f>
        <v/>
      </c>
      <c r="M174" s="246">
        <f t="shared" si="6"/>
        <v>0</v>
      </c>
      <c r="N174" s="111"/>
      <c r="O174" s="210" t="str">
        <f t="shared" si="7"/>
        <v/>
      </c>
      <c r="P174" s="246">
        <f t="shared" si="8"/>
        <v>0</v>
      </c>
      <c r="Q174" s="111"/>
    </row>
    <row r="175" spans="2:17" ht="19.899999999999999" hidden="1" customHeight="1" x14ac:dyDescent="0.35">
      <c r="B175" s="109">
        <v>168</v>
      </c>
      <c r="C175" s="111" t="str">
        <f>IF('Dépenses de rémunération CU'!C175&lt;&gt;"",'Dépenses de rémunération CU'!C175,"")</f>
        <v/>
      </c>
      <c r="D175" s="111" t="str">
        <f>IF('Dépenses de rémunération CU'!D175&lt;&gt;"",'Dépenses de rémunération CU'!D175,"")</f>
        <v/>
      </c>
      <c r="E175" s="111" t="str">
        <f>IF('Dépenses de rémunération CU'!E175&lt;&gt;"",'Dépenses de rémunération CU'!E175,"")</f>
        <v/>
      </c>
      <c r="F175" s="111" t="str">
        <f>IF('Dépenses de rémunération CU'!F175&lt;&gt;"",'Dépenses de rémunération CU'!F175,"")</f>
        <v/>
      </c>
      <c r="G175" s="80" t="str">
        <f>IF('Dépenses de rémunération CU'!G175&lt;&gt;"",'Dépenses de rémunération CU'!G175,"")</f>
        <v/>
      </c>
      <c r="H175" s="80" t="str">
        <f>IF('Dépenses de rémunération CU'!H175&lt;&gt;"",'Dépenses de rémunération CU'!H175,"")</f>
        <v/>
      </c>
      <c r="I175" s="246" t="str">
        <f>IF(F175&lt;&gt;"",IF(ISNA(VLOOKUP(F175,P_Paramétrage!$B$1586:$D$1588,2,FALSE)),0,VLOOKUP(F175,P_Paramétrage!$B$1586:$D$1588,2,FALSE)),"")</f>
        <v/>
      </c>
      <c r="J175" s="246">
        <f>'Dépenses de rémunération CU'!K175</f>
        <v>0</v>
      </c>
      <c r="K175" s="246"/>
      <c r="L175" s="210" t="str">
        <f>IF('Dépenses de rémunération CU'!I175&lt;&gt;"",'Dépenses de rémunération CU'!I175,"")</f>
        <v/>
      </c>
      <c r="M175" s="246">
        <f t="shared" si="6"/>
        <v>0</v>
      </c>
      <c r="N175" s="111"/>
      <c r="O175" s="210" t="str">
        <f t="shared" si="7"/>
        <v/>
      </c>
      <c r="P175" s="246">
        <f t="shared" si="8"/>
        <v>0</v>
      </c>
      <c r="Q175" s="111"/>
    </row>
    <row r="176" spans="2:17" ht="19.899999999999999" hidden="1" customHeight="1" x14ac:dyDescent="0.35">
      <c r="B176" s="109">
        <v>169</v>
      </c>
      <c r="C176" s="111" t="str">
        <f>IF('Dépenses de rémunération CU'!C176&lt;&gt;"",'Dépenses de rémunération CU'!C176,"")</f>
        <v/>
      </c>
      <c r="D176" s="111" t="str">
        <f>IF('Dépenses de rémunération CU'!D176&lt;&gt;"",'Dépenses de rémunération CU'!D176,"")</f>
        <v/>
      </c>
      <c r="E176" s="111" t="str">
        <f>IF('Dépenses de rémunération CU'!E176&lt;&gt;"",'Dépenses de rémunération CU'!E176,"")</f>
        <v/>
      </c>
      <c r="F176" s="111" t="str">
        <f>IF('Dépenses de rémunération CU'!F176&lt;&gt;"",'Dépenses de rémunération CU'!F176,"")</f>
        <v/>
      </c>
      <c r="G176" s="80" t="str">
        <f>IF('Dépenses de rémunération CU'!G176&lt;&gt;"",'Dépenses de rémunération CU'!G176,"")</f>
        <v/>
      </c>
      <c r="H176" s="80" t="str">
        <f>IF('Dépenses de rémunération CU'!H176&lt;&gt;"",'Dépenses de rémunération CU'!H176,"")</f>
        <v/>
      </c>
      <c r="I176" s="246" t="str">
        <f>IF(F176&lt;&gt;"",IF(ISNA(VLOOKUP(F176,P_Paramétrage!$B$1586:$D$1588,2,FALSE)),0,VLOOKUP(F176,P_Paramétrage!$B$1586:$D$1588,2,FALSE)),"")</f>
        <v/>
      </c>
      <c r="J176" s="246">
        <f>'Dépenses de rémunération CU'!K176</f>
        <v>0</v>
      </c>
      <c r="K176" s="246"/>
      <c r="L176" s="210" t="str">
        <f>IF('Dépenses de rémunération CU'!I176&lt;&gt;"",'Dépenses de rémunération CU'!I176,"")</f>
        <v/>
      </c>
      <c r="M176" s="246">
        <f t="shared" si="6"/>
        <v>0</v>
      </c>
      <c r="N176" s="111"/>
      <c r="O176" s="210" t="str">
        <f t="shared" si="7"/>
        <v/>
      </c>
      <c r="P176" s="246">
        <f t="shared" si="8"/>
        <v>0</v>
      </c>
      <c r="Q176" s="111"/>
    </row>
    <row r="177" spans="2:17" ht="19.899999999999999" hidden="1" customHeight="1" x14ac:dyDescent="0.35">
      <c r="B177" s="109">
        <v>170</v>
      </c>
      <c r="C177" s="111" t="str">
        <f>IF('Dépenses de rémunération CU'!C177&lt;&gt;"",'Dépenses de rémunération CU'!C177,"")</f>
        <v/>
      </c>
      <c r="D177" s="111" t="str">
        <f>IF('Dépenses de rémunération CU'!D177&lt;&gt;"",'Dépenses de rémunération CU'!D177,"")</f>
        <v/>
      </c>
      <c r="E177" s="111" t="str">
        <f>IF('Dépenses de rémunération CU'!E177&lt;&gt;"",'Dépenses de rémunération CU'!E177,"")</f>
        <v/>
      </c>
      <c r="F177" s="111" t="str">
        <f>IF('Dépenses de rémunération CU'!F177&lt;&gt;"",'Dépenses de rémunération CU'!F177,"")</f>
        <v/>
      </c>
      <c r="G177" s="80" t="str">
        <f>IF('Dépenses de rémunération CU'!G177&lt;&gt;"",'Dépenses de rémunération CU'!G177,"")</f>
        <v/>
      </c>
      <c r="H177" s="80" t="str">
        <f>IF('Dépenses de rémunération CU'!H177&lt;&gt;"",'Dépenses de rémunération CU'!H177,"")</f>
        <v/>
      </c>
      <c r="I177" s="246" t="str">
        <f>IF(F177&lt;&gt;"",IF(ISNA(VLOOKUP(F177,P_Paramétrage!$B$1586:$D$1588,2,FALSE)),0,VLOOKUP(F177,P_Paramétrage!$B$1586:$D$1588,2,FALSE)),"")</f>
        <v/>
      </c>
      <c r="J177" s="246">
        <f>'Dépenses de rémunération CU'!K177</f>
        <v>0</v>
      </c>
      <c r="K177" s="246"/>
      <c r="L177" s="210" t="str">
        <f>IF('Dépenses de rémunération CU'!I177&lt;&gt;"",'Dépenses de rémunération CU'!I177,"")</f>
        <v/>
      </c>
      <c r="M177" s="246">
        <f t="shared" si="6"/>
        <v>0</v>
      </c>
      <c r="N177" s="111"/>
      <c r="O177" s="210" t="str">
        <f t="shared" si="7"/>
        <v/>
      </c>
      <c r="P177" s="246">
        <f t="shared" si="8"/>
        <v>0</v>
      </c>
      <c r="Q177" s="111"/>
    </row>
    <row r="178" spans="2:17" ht="19.899999999999999" hidden="1" customHeight="1" x14ac:dyDescent="0.35">
      <c r="B178" s="109">
        <v>171</v>
      </c>
      <c r="C178" s="111" t="str">
        <f>IF('Dépenses de rémunération CU'!C178&lt;&gt;"",'Dépenses de rémunération CU'!C178,"")</f>
        <v/>
      </c>
      <c r="D178" s="111" t="str">
        <f>IF('Dépenses de rémunération CU'!D178&lt;&gt;"",'Dépenses de rémunération CU'!D178,"")</f>
        <v/>
      </c>
      <c r="E178" s="111" t="str">
        <f>IF('Dépenses de rémunération CU'!E178&lt;&gt;"",'Dépenses de rémunération CU'!E178,"")</f>
        <v/>
      </c>
      <c r="F178" s="111" t="str">
        <f>IF('Dépenses de rémunération CU'!F178&lt;&gt;"",'Dépenses de rémunération CU'!F178,"")</f>
        <v/>
      </c>
      <c r="G178" s="80" t="str">
        <f>IF('Dépenses de rémunération CU'!G178&lt;&gt;"",'Dépenses de rémunération CU'!G178,"")</f>
        <v/>
      </c>
      <c r="H178" s="80" t="str">
        <f>IF('Dépenses de rémunération CU'!H178&lt;&gt;"",'Dépenses de rémunération CU'!H178,"")</f>
        <v/>
      </c>
      <c r="I178" s="246" t="str">
        <f>IF(F178&lt;&gt;"",IF(ISNA(VLOOKUP(F178,P_Paramétrage!$B$1586:$D$1588,2,FALSE)),0,VLOOKUP(F178,P_Paramétrage!$B$1586:$D$1588,2,FALSE)),"")</f>
        <v/>
      </c>
      <c r="J178" s="246">
        <f>'Dépenses de rémunération CU'!K178</f>
        <v>0</v>
      </c>
      <c r="K178" s="246"/>
      <c r="L178" s="210" t="str">
        <f>IF('Dépenses de rémunération CU'!I178&lt;&gt;"",'Dépenses de rémunération CU'!I178,"")</f>
        <v/>
      </c>
      <c r="M178" s="246">
        <f t="shared" si="6"/>
        <v>0</v>
      </c>
      <c r="N178" s="111"/>
      <c r="O178" s="210" t="str">
        <f t="shared" si="7"/>
        <v/>
      </c>
      <c r="P178" s="246">
        <f t="shared" si="8"/>
        <v>0</v>
      </c>
      <c r="Q178" s="111"/>
    </row>
    <row r="179" spans="2:17" ht="19.899999999999999" hidden="1" customHeight="1" x14ac:dyDescent="0.35">
      <c r="B179" s="109">
        <v>172</v>
      </c>
      <c r="C179" s="111" t="str">
        <f>IF('Dépenses de rémunération CU'!C179&lt;&gt;"",'Dépenses de rémunération CU'!C179,"")</f>
        <v/>
      </c>
      <c r="D179" s="111" t="str">
        <f>IF('Dépenses de rémunération CU'!D179&lt;&gt;"",'Dépenses de rémunération CU'!D179,"")</f>
        <v/>
      </c>
      <c r="E179" s="111" t="str">
        <f>IF('Dépenses de rémunération CU'!E179&lt;&gt;"",'Dépenses de rémunération CU'!E179,"")</f>
        <v/>
      </c>
      <c r="F179" s="111" t="str">
        <f>IF('Dépenses de rémunération CU'!F179&lt;&gt;"",'Dépenses de rémunération CU'!F179,"")</f>
        <v/>
      </c>
      <c r="G179" s="80" t="str">
        <f>IF('Dépenses de rémunération CU'!G179&lt;&gt;"",'Dépenses de rémunération CU'!G179,"")</f>
        <v/>
      </c>
      <c r="H179" s="80" t="str">
        <f>IF('Dépenses de rémunération CU'!H179&lt;&gt;"",'Dépenses de rémunération CU'!H179,"")</f>
        <v/>
      </c>
      <c r="I179" s="246" t="str">
        <f>IF(F179&lt;&gt;"",IF(ISNA(VLOOKUP(F179,P_Paramétrage!$B$1586:$D$1588,2,FALSE)),0,VLOOKUP(F179,P_Paramétrage!$B$1586:$D$1588,2,FALSE)),"")</f>
        <v/>
      </c>
      <c r="J179" s="246">
        <f>'Dépenses de rémunération CU'!K179</f>
        <v>0</v>
      </c>
      <c r="K179" s="246"/>
      <c r="L179" s="210" t="str">
        <f>IF('Dépenses de rémunération CU'!I179&lt;&gt;"",'Dépenses de rémunération CU'!I179,"")</f>
        <v/>
      </c>
      <c r="M179" s="246">
        <f t="shared" si="6"/>
        <v>0</v>
      </c>
      <c r="N179" s="111"/>
      <c r="O179" s="210" t="str">
        <f t="shared" si="7"/>
        <v/>
      </c>
      <c r="P179" s="246">
        <f t="shared" si="8"/>
        <v>0</v>
      </c>
      <c r="Q179" s="111"/>
    </row>
    <row r="180" spans="2:17" ht="19.899999999999999" hidden="1" customHeight="1" x14ac:dyDescent="0.35">
      <c r="B180" s="109">
        <v>173</v>
      </c>
      <c r="C180" s="111" t="str">
        <f>IF('Dépenses de rémunération CU'!C180&lt;&gt;"",'Dépenses de rémunération CU'!C180,"")</f>
        <v/>
      </c>
      <c r="D180" s="111" t="str">
        <f>IF('Dépenses de rémunération CU'!D180&lt;&gt;"",'Dépenses de rémunération CU'!D180,"")</f>
        <v/>
      </c>
      <c r="E180" s="111" t="str">
        <f>IF('Dépenses de rémunération CU'!E180&lt;&gt;"",'Dépenses de rémunération CU'!E180,"")</f>
        <v/>
      </c>
      <c r="F180" s="111" t="str">
        <f>IF('Dépenses de rémunération CU'!F180&lt;&gt;"",'Dépenses de rémunération CU'!F180,"")</f>
        <v/>
      </c>
      <c r="G180" s="80" t="str">
        <f>IF('Dépenses de rémunération CU'!G180&lt;&gt;"",'Dépenses de rémunération CU'!G180,"")</f>
        <v/>
      </c>
      <c r="H180" s="80" t="str">
        <f>IF('Dépenses de rémunération CU'!H180&lt;&gt;"",'Dépenses de rémunération CU'!H180,"")</f>
        <v/>
      </c>
      <c r="I180" s="246" t="str">
        <f>IF(F180&lt;&gt;"",IF(ISNA(VLOOKUP(F180,P_Paramétrage!$B$1586:$D$1588,2,FALSE)),0,VLOOKUP(F180,P_Paramétrage!$B$1586:$D$1588,2,FALSE)),"")</f>
        <v/>
      </c>
      <c r="J180" s="246">
        <f>'Dépenses de rémunération CU'!K180</f>
        <v>0</v>
      </c>
      <c r="K180" s="246"/>
      <c r="L180" s="210" t="str">
        <f>IF('Dépenses de rémunération CU'!I180&lt;&gt;"",'Dépenses de rémunération CU'!I180,"")</f>
        <v/>
      </c>
      <c r="M180" s="246">
        <f t="shared" si="6"/>
        <v>0</v>
      </c>
      <c r="N180" s="111"/>
      <c r="O180" s="210" t="str">
        <f t="shared" si="7"/>
        <v/>
      </c>
      <c r="P180" s="246">
        <f t="shared" si="8"/>
        <v>0</v>
      </c>
      <c r="Q180" s="111"/>
    </row>
    <row r="181" spans="2:17" ht="19.899999999999999" hidden="1" customHeight="1" x14ac:dyDescent="0.35">
      <c r="B181" s="109">
        <v>174</v>
      </c>
      <c r="C181" s="111" t="str">
        <f>IF('Dépenses de rémunération CU'!C181&lt;&gt;"",'Dépenses de rémunération CU'!C181,"")</f>
        <v/>
      </c>
      <c r="D181" s="111" t="str">
        <f>IF('Dépenses de rémunération CU'!D181&lt;&gt;"",'Dépenses de rémunération CU'!D181,"")</f>
        <v/>
      </c>
      <c r="E181" s="111" t="str">
        <f>IF('Dépenses de rémunération CU'!E181&lt;&gt;"",'Dépenses de rémunération CU'!E181,"")</f>
        <v/>
      </c>
      <c r="F181" s="111" t="str">
        <f>IF('Dépenses de rémunération CU'!F181&lt;&gt;"",'Dépenses de rémunération CU'!F181,"")</f>
        <v/>
      </c>
      <c r="G181" s="80" t="str">
        <f>IF('Dépenses de rémunération CU'!G181&lt;&gt;"",'Dépenses de rémunération CU'!G181,"")</f>
        <v/>
      </c>
      <c r="H181" s="80" t="str">
        <f>IF('Dépenses de rémunération CU'!H181&lt;&gt;"",'Dépenses de rémunération CU'!H181,"")</f>
        <v/>
      </c>
      <c r="I181" s="246" t="str">
        <f>IF(F181&lt;&gt;"",IF(ISNA(VLOOKUP(F181,P_Paramétrage!$B$1586:$D$1588,2,FALSE)),0,VLOOKUP(F181,P_Paramétrage!$B$1586:$D$1588,2,FALSE)),"")</f>
        <v/>
      </c>
      <c r="J181" s="246">
        <f>'Dépenses de rémunération CU'!K181</f>
        <v>0</v>
      </c>
      <c r="K181" s="246"/>
      <c r="L181" s="210" t="str">
        <f>IF('Dépenses de rémunération CU'!I181&lt;&gt;"",'Dépenses de rémunération CU'!I181,"")</f>
        <v/>
      </c>
      <c r="M181" s="246">
        <f t="shared" si="6"/>
        <v>0</v>
      </c>
      <c r="N181" s="111"/>
      <c r="O181" s="210" t="str">
        <f t="shared" si="7"/>
        <v/>
      </c>
      <c r="P181" s="246">
        <f t="shared" si="8"/>
        <v>0</v>
      </c>
      <c r="Q181" s="111"/>
    </row>
    <row r="182" spans="2:17" ht="19.899999999999999" hidden="1" customHeight="1" x14ac:dyDescent="0.35">
      <c r="B182" s="109">
        <v>175</v>
      </c>
      <c r="C182" s="111" t="str">
        <f>IF('Dépenses de rémunération CU'!C182&lt;&gt;"",'Dépenses de rémunération CU'!C182,"")</f>
        <v/>
      </c>
      <c r="D182" s="111" t="str">
        <f>IF('Dépenses de rémunération CU'!D182&lt;&gt;"",'Dépenses de rémunération CU'!D182,"")</f>
        <v/>
      </c>
      <c r="E182" s="111" t="str">
        <f>IF('Dépenses de rémunération CU'!E182&lt;&gt;"",'Dépenses de rémunération CU'!E182,"")</f>
        <v/>
      </c>
      <c r="F182" s="111" t="str">
        <f>IF('Dépenses de rémunération CU'!F182&lt;&gt;"",'Dépenses de rémunération CU'!F182,"")</f>
        <v/>
      </c>
      <c r="G182" s="80" t="str">
        <f>IF('Dépenses de rémunération CU'!G182&lt;&gt;"",'Dépenses de rémunération CU'!G182,"")</f>
        <v/>
      </c>
      <c r="H182" s="80" t="str">
        <f>IF('Dépenses de rémunération CU'!H182&lt;&gt;"",'Dépenses de rémunération CU'!H182,"")</f>
        <v/>
      </c>
      <c r="I182" s="246" t="str">
        <f>IF(F182&lt;&gt;"",IF(ISNA(VLOOKUP(F182,P_Paramétrage!$B$1586:$D$1588,2,FALSE)),0,VLOOKUP(F182,P_Paramétrage!$B$1586:$D$1588,2,FALSE)),"")</f>
        <v/>
      </c>
      <c r="J182" s="246">
        <f>'Dépenses de rémunération CU'!K182</f>
        <v>0</v>
      </c>
      <c r="K182" s="246"/>
      <c r="L182" s="210" t="str">
        <f>IF('Dépenses de rémunération CU'!I182&lt;&gt;"",'Dépenses de rémunération CU'!I182,"")</f>
        <v/>
      </c>
      <c r="M182" s="246">
        <f t="shared" si="6"/>
        <v>0</v>
      </c>
      <c r="N182" s="111"/>
      <c r="O182" s="210" t="str">
        <f t="shared" si="7"/>
        <v/>
      </c>
      <c r="P182" s="246">
        <f t="shared" si="8"/>
        <v>0</v>
      </c>
      <c r="Q182" s="111"/>
    </row>
    <row r="183" spans="2:17" ht="19.899999999999999" hidden="1" customHeight="1" x14ac:dyDescent="0.35">
      <c r="B183" s="109">
        <v>176</v>
      </c>
      <c r="C183" s="111" t="str">
        <f>IF('Dépenses de rémunération CU'!C183&lt;&gt;"",'Dépenses de rémunération CU'!C183,"")</f>
        <v/>
      </c>
      <c r="D183" s="111" t="str">
        <f>IF('Dépenses de rémunération CU'!D183&lt;&gt;"",'Dépenses de rémunération CU'!D183,"")</f>
        <v/>
      </c>
      <c r="E183" s="111" t="str">
        <f>IF('Dépenses de rémunération CU'!E183&lt;&gt;"",'Dépenses de rémunération CU'!E183,"")</f>
        <v/>
      </c>
      <c r="F183" s="111" t="str">
        <f>IF('Dépenses de rémunération CU'!F183&lt;&gt;"",'Dépenses de rémunération CU'!F183,"")</f>
        <v/>
      </c>
      <c r="G183" s="80" t="str">
        <f>IF('Dépenses de rémunération CU'!G183&lt;&gt;"",'Dépenses de rémunération CU'!G183,"")</f>
        <v/>
      </c>
      <c r="H183" s="80" t="str">
        <f>IF('Dépenses de rémunération CU'!H183&lt;&gt;"",'Dépenses de rémunération CU'!H183,"")</f>
        <v/>
      </c>
      <c r="I183" s="246" t="str">
        <f>IF(F183&lt;&gt;"",IF(ISNA(VLOOKUP(F183,P_Paramétrage!$B$1586:$D$1588,2,FALSE)),0,VLOOKUP(F183,P_Paramétrage!$B$1586:$D$1588,2,FALSE)),"")</f>
        <v/>
      </c>
      <c r="J183" s="246">
        <f>'Dépenses de rémunération CU'!K183</f>
        <v>0</v>
      </c>
      <c r="K183" s="246"/>
      <c r="L183" s="210" t="str">
        <f>IF('Dépenses de rémunération CU'!I183&lt;&gt;"",'Dépenses de rémunération CU'!I183,"")</f>
        <v/>
      </c>
      <c r="M183" s="246">
        <f t="shared" si="6"/>
        <v>0</v>
      </c>
      <c r="N183" s="111"/>
      <c r="O183" s="210" t="str">
        <f t="shared" si="7"/>
        <v/>
      </c>
      <c r="P183" s="246">
        <f t="shared" si="8"/>
        <v>0</v>
      </c>
      <c r="Q183" s="111"/>
    </row>
    <row r="184" spans="2:17" ht="19.899999999999999" hidden="1" customHeight="1" x14ac:dyDescent="0.35">
      <c r="B184" s="109">
        <v>177</v>
      </c>
      <c r="C184" s="111" t="str">
        <f>IF('Dépenses de rémunération CU'!C184&lt;&gt;"",'Dépenses de rémunération CU'!C184,"")</f>
        <v/>
      </c>
      <c r="D184" s="111" t="str">
        <f>IF('Dépenses de rémunération CU'!D184&lt;&gt;"",'Dépenses de rémunération CU'!D184,"")</f>
        <v/>
      </c>
      <c r="E184" s="111" t="str">
        <f>IF('Dépenses de rémunération CU'!E184&lt;&gt;"",'Dépenses de rémunération CU'!E184,"")</f>
        <v/>
      </c>
      <c r="F184" s="111" t="str">
        <f>IF('Dépenses de rémunération CU'!F184&lt;&gt;"",'Dépenses de rémunération CU'!F184,"")</f>
        <v/>
      </c>
      <c r="G184" s="80" t="str">
        <f>IF('Dépenses de rémunération CU'!G184&lt;&gt;"",'Dépenses de rémunération CU'!G184,"")</f>
        <v/>
      </c>
      <c r="H184" s="80" t="str">
        <f>IF('Dépenses de rémunération CU'!H184&lt;&gt;"",'Dépenses de rémunération CU'!H184,"")</f>
        <v/>
      </c>
      <c r="I184" s="246" t="str">
        <f>IF(F184&lt;&gt;"",IF(ISNA(VLOOKUP(F184,P_Paramétrage!$B$1586:$D$1588,2,FALSE)),0,VLOOKUP(F184,P_Paramétrage!$B$1586:$D$1588,2,FALSE)),"")</f>
        <v/>
      </c>
      <c r="J184" s="246">
        <f>'Dépenses de rémunération CU'!K184</f>
        <v>0</v>
      </c>
      <c r="K184" s="246"/>
      <c r="L184" s="210" t="str">
        <f>IF('Dépenses de rémunération CU'!I184&lt;&gt;"",'Dépenses de rémunération CU'!I184,"")</f>
        <v/>
      </c>
      <c r="M184" s="246">
        <f t="shared" si="6"/>
        <v>0</v>
      </c>
      <c r="N184" s="111"/>
      <c r="O184" s="210" t="str">
        <f t="shared" si="7"/>
        <v/>
      </c>
      <c r="P184" s="246">
        <f t="shared" si="8"/>
        <v>0</v>
      </c>
      <c r="Q184" s="111"/>
    </row>
    <row r="185" spans="2:17" ht="19.899999999999999" hidden="1" customHeight="1" x14ac:dyDescent="0.35">
      <c r="B185" s="109">
        <v>178</v>
      </c>
      <c r="C185" s="111" t="str">
        <f>IF('Dépenses de rémunération CU'!C185&lt;&gt;"",'Dépenses de rémunération CU'!C185,"")</f>
        <v/>
      </c>
      <c r="D185" s="111" t="str">
        <f>IF('Dépenses de rémunération CU'!D185&lt;&gt;"",'Dépenses de rémunération CU'!D185,"")</f>
        <v/>
      </c>
      <c r="E185" s="111" t="str">
        <f>IF('Dépenses de rémunération CU'!E185&lt;&gt;"",'Dépenses de rémunération CU'!E185,"")</f>
        <v/>
      </c>
      <c r="F185" s="111" t="str">
        <f>IF('Dépenses de rémunération CU'!F185&lt;&gt;"",'Dépenses de rémunération CU'!F185,"")</f>
        <v/>
      </c>
      <c r="G185" s="80" t="str">
        <f>IF('Dépenses de rémunération CU'!G185&lt;&gt;"",'Dépenses de rémunération CU'!G185,"")</f>
        <v/>
      </c>
      <c r="H185" s="80" t="str">
        <f>IF('Dépenses de rémunération CU'!H185&lt;&gt;"",'Dépenses de rémunération CU'!H185,"")</f>
        <v/>
      </c>
      <c r="I185" s="246" t="str">
        <f>IF(F185&lt;&gt;"",IF(ISNA(VLOOKUP(F185,P_Paramétrage!$B$1586:$D$1588,2,FALSE)),0,VLOOKUP(F185,P_Paramétrage!$B$1586:$D$1588,2,FALSE)),"")</f>
        <v/>
      </c>
      <c r="J185" s="246">
        <f>'Dépenses de rémunération CU'!K185</f>
        <v>0</v>
      </c>
      <c r="K185" s="246"/>
      <c r="L185" s="210" t="str">
        <f>IF('Dépenses de rémunération CU'!I185&lt;&gt;"",'Dépenses de rémunération CU'!I185,"")</f>
        <v/>
      </c>
      <c r="M185" s="246">
        <f t="shared" si="6"/>
        <v>0</v>
      </c>
      <c r="N185" s="111"/>
      <c r="O185" s="210" t="str">
        <f t="shared" si="7"/>
        <v/>
      </c>
      <c r="P185" s="246">
        <f t="shared" si="8"/>
        <v>0</v>
      </c>
      <c r="Q185" s="111"/>
    </row>
    <row r="186" spans="2:17" ht="19.899999999999999" hidden="1" customHeight="1" x14ac:dyDescent="0.35">
      <c r="B186" s="109">
        <v>179</v>
      </c>
      <c r="C186" s="111" t="str">
        <f>IF('Dépenses de rémunération CU'!C186&lt;&gt;"",'Dépenses de rémunération CU'!C186,"")</f>
        <v/>
      </c>
      <c r="D186" s="111" t="str">
        <f>IF('Dépenses de rémunération CU'!D186&lt;&gt;"",'Dépenses de rémunération CU'!D186,"")</f>
        <v/>
      </c>
      <c r="E186" s="111" t="str">
        <f>IF('Dépenses de rémunération CU'!E186&lt;&gt;"",'Dépenses de rémunération CU'!E186,"")</f>
        <v/>
      </c>
      <c r="F186" s="111" t="str">
        <f>IF('Dépenses de rémunération CU'!F186&lt;&gt;"",'Dépenses de rémunération CU'!F186,"")</f>
        <v/>
      </c>
      <c r="G186" s="80" t="str">
        <f>IF('Dépenses de rémunération CU'!G186&lt;&gt;"",'Dépenses de rémunération CU'!G186,"")</f>
        <v/>
      </c>
      <c r="H186" s="80" t="str">
        <f>IF('Dépenses de rémunération CU'!H186&lt;&gt;"",'Dépenses de rémunération CU'!H186,"")</f>
        <v/>
      </c>
      <c r="I186" s="246" t="str">
        <f>IF(F186&lt;&gt;"",IF(ISNA(VLOOKUP(F186,P_Paramétrage!$B$1586:$D$1588,2,FALSE)),0,VLOOKUP(F186,P_Paramétrage!$B$1586:$D$1588,2,FALSE)),"")</f>
        <v/>
      </c>
      <c r="J186" s="246">
        <f>'Dépenses de rémunération CU'!K186</f>
        <v>0</v>
      </c>
      <c r="K186" s="246"/>
      <c r="L186" s="210" t="str">
        <f>IF('Dépenses de rémunération CU'!I186&lt;&gt;"",'Dépenses de rémunération CU'!I186,"")</f>
        <v/>
      </c>
      <c r="M186" s="246">
        <f t="shared" si="6"/>
        <v>0</v>
      </c>
      <c r="N186" s="111"/>
      <c r="O186" s="210" t="str">
        <f t="shared" si="7"/>
        <v/>
      </c>
      <c r="P186" s="246">
        <f t="shared" si="8"/>
        <v>0</v>
      </c>
      <c r="Q186" s="111"/>
    </row>
    <row r="187" spans="2:17" ht="19.899999999999999" hidden="1" customHeight="1" x14ac:dyDescent="0.35">
      <c r="B187" s="109">
        <v>180</v>
      </c>
      <c r="C187" s="111" t="str">
        <f>IF('Dépenses de rémunération CU'!C187&lt;&gt;"",'Dépenses de rémunération CU'!C187,"")</f>
        <v/>
      </c>
      <c r="D187" s="111" t="str">
        <f>IF('Dépenses de rémunération CU'!D187&lt;&gt;"",'Dépenses de rémunération CU'!D187,"")</f>
        <v/>
      </c>
      <c r="E187" s="111" t="str">
        <f>IF('Dépenses de rémunération CU'!E187&lt;&gt;"",'Dépenses de rémunération CU'!E187,"")</f>
        <v/>
      </c>
      <c r="F187" s="111" t="str">
        <f>IF('Dépenses de rémunération CU'!F187&lt;&gt;"",'Dépenses de rémunération CU'!F187,"")</f>
        <v/>
      </c>
      <c r="G187" s="80" t="str">
        <f>IF('Dépenses de rémunération CU'!G187&lt;&gt;"",'Dépenses de rémunération CU'!G187,"")</f>
        <v/>
      </c>
      <c r="H187" s="80" t="str">
        <f>IF('Dépenses de rémunération CU'!H187&lt;&gt;"",'Dépenses de rémunération CU'!H187,"")</f>
        <v/>
      </c>
      <c r="I187" s="246" t="str">
        <f>IF(F187&lt;&gt;"",IF(ISNA(VLOOKUP(F187,P_Paramétrage!$B$1586:$D$1588,2,FALSE)),0,VLOOKUP(F187,P_Paramétrage!$B$1586:$D$1588,2,FALSE)),"")</f>
        <v/>
      </c>
      <c r="J187" s="246">
        <f>'Dépenses de rémunération CU'!K187</f>
        <v>0</v>
      </c>
      <c r="K187" s="246"/>
      <c r="L187" s="210" t="str">
        <f>IF('Dépenses de rémunération CU'!I187&lt;&gt;"",'Dépenses de rémunération CU'!I187,"")</f>
        <v/>
      </c>
      <c r="M187" s="246">
        <f t="shared" si="6"/>
        <v>0</v>
      </c>
      <c r="N187" s="111"/>
      <c r="O187" s="210" t="str">
        <f t="shared" si="7"/>
        <v/>
      </c>
      <c r="P187" s="246">
        <f t="shared" si="8"/>
        <v>0</v>
      </c>
      <c r="Q187" s="111"/>
    </row>
    <row r="188" spans="2:17" ht="19.899999999999999" hidden="1" customHeight="1" x14ac:dyDescent="0.35">
      <c r="B188" s="109">
        <v>181</v>
      </c>
      <c r="C188" s="111" t="str">
        <f>IF('Dépenses de rémunération CU'!C188&lt;&gt;"",'Dépenses de rémunération CU'!C188,"")</f>
        <v/>
      </c>
      <c r="D188" s="111" t="str">
        <f>IF('Dépenses de rémunération CU'!D188&lt;&gt;"",'Dépenses de rémunération CU'!D188,"")</f>
        <v/>
      </c>
      <c r="E188" s="111" t="str">
        <f>IF('Dépenses de rémunération CU'!E188&lt;&gt;"",'Dépenses de rémunération CU'!E188,"")</f>
        <v/>
      </c>
      <c r="F188" s="111" t="str">
        <f>IF('Dépenses de rémunération CU'!F188&lt;&gt;"",'Dépenses de rémunération CU'!F188,"")</f>
        <v/>
      </c>
      <c r="G188" s="80" t="str">
        <f>IF('Dépenses de rémunération CU'!G188&lt;&gt;"",'Dépenses de rémunération CU'!G188,"")</f>
        <v/>
      </c>
      <c r="H188" s="80" t="str">
        <f>IF('Dépenses de rémunération CU'!H188&lt;&gt;"",'Dépenses de rémunération CU'!H188,"")</f>
        <v/>
      </c>
      <c r="I188" s="246" t="str">
        <f>IF(F188&lt;&gt;"",IF(ISNA(VLOOKUP(F188,P_Paramétrage!$B$1586:$D$1588,2,FALSE)),0,VLOOKUP(F188,P_Paramétrage!$B$1586:$D$1588,2,FALSE)),"")</f>
        <v/>
      </c>
      <c r="J188" s="246">
        <f>'Dépenses de rémunération CU'!K188</f>
        <v>0</v>
      </c>
      <c r="K188" s="246"/>
      <c r="L188" s="210" t="str">
        <f>IF('Dépenses de rémunération CU'!I188&lt;&gt;"",'Dépenses de rémunération CU'!I188,"")</f>
        <v/>
      </c>
      <c r="M188" s="246">
        <f t="shared" si="6"/>
        <v>0</v>
      </c>
      <c r="N188" s="111"/>
      <c r="O188" s="210" t="str">
        <f t="shared" si="7"/>
        <v/>
      </c>
      <c r="P188" s="246">
        <f t="shared" si="8"/>
        <v>0</v>
      </c>
      <c r="Q188" s="111"/>
    </row>
    <row r="189" spans="2:17" ht="19.899999999999999" hidden="1" customHeight="1" x14ac:dyDescent="0.35">
      <c r="B189" s="109">
        <v>182</v>
      </c>
      <c r="C189" s="111" t="str">
        <f>IF('Dépenses de rémunération CU'!C189&lt;&gt;"",'Dépenses de rémunération CU'!C189,"")</f>
        <v/>
      </c>
      <c r="D189" s="111" t="str">
        <f>IF('Dépenses de rémunération CU'!D189&lt;&gt;"",'Dépenses de rémunération CU'!D189,"")</f>
        <v/>
      </c>
      <c r="E189" s="111" t="str">
        <f>IF('Dépenses de rémunération CU'!E189&lt;&gt;"",'Dépenses de rémunération CU'!E189,"")</f>
        <v/>
      </c>
      <c r="F189" s="111" t="str">
        <f>IF('Dépenses de rémunération CU'!F189&lt;&gt;"",'Dépenses de rémunération CU'!F189,"")</f>
        <v/>
      </c>
      <c r="G189" s="80" t="str">
        <f>IF('Dépenses de rémunération CU'!G189&lt;&gt;"",'Dépenses de rémunération CU'!G189,"")</f>
        <v/>
      </c>
      <c r="H189" s="80" t="str">
        <f>IF('Dépenses de rémunération CU'!H189&lt;&gt;"",'Dépenses de rémunération CU'!H189,"")</f>
        <v/>
      </c>
      <c r="I189" s="246" t="str">
        <f>IF(F189&lt;&gt;"",IF(ISNA(VLOOKUP(F189,P_Paramétrage!$B$1586:$D$1588,2,FALSE)),0,VLOOKUP(F189,P_Paramétrage!$B$1586:$D$1588,2,FALSE)),"")</f>
        <v/>
      </c>
      <c r="J189" s="246">
        <f>'Dépenses de rémunération CU'!K189</f>
        <v>0</v>
      </c>
      <c r="K189" s="246"/>
      <c r="L189" s="210" t="str">
        <f>IF('Dépenses de rémunération CU'!I189&lt;&gt;"",'Dépenses de rémunération CU'!I189,"")</f>
        <v/>
      </c>
      <c r="M189" s="246">
        <f t="shared" si="6"/>
        <v>0</v>
      </c>
      <c r="N189" s="111"/>
      <c r="O189" s="210" t="str">
        <f t="shared" si="7"/>
        <v/>
      </c>
      <c r="P189" s="246">
        <f t="shared" si="8"/>
        <v>0</v>
      </c>
      <c r="Q189" s="111"/>
    </row>
    <row r="190" spans="2:17" ht="19.899999999999999" hidden="1" customHeight="1" x14ac:dyDescent="0.35">
      <c r="B190" s="109">
        <v>183</v>
      </c>
      <c r="C190" s="111" t="str">
        <f>IF('Dépenses de rémunération CU'!C190&lt;&gt;"",'Dépenses de rémunération CU'!C190,"")</f>
        <v/>
      </c>
      <c r="D190" s="111" t="str">
        <f>IF('Dépenses de rémunération CU'!D190&lt;&gt;"",'Dépenses de rémunération CU'!D190,"")</f>
        <v/>
      </c>
      <c r="E190" s="111" t="str">
        <f>IF('Dépenses de rémunération CU'!E190&lt;&gt;"",'Dépenses de rémunération CU'!E190,"")</f>
        <v/>
      </c>
      <c r="F190" s="111" t="str">
        <f>IF('Dépenses de rémunération CU'!F190&lt;&gt;"",'Dépenses de rémunération CU'!F190,"")</f>
        <v/>
      </c>
      <c r="G190" s="80" t="str">
        <f>IF('Dépenses de rémunération CU'!G190&lt;&gt;"",'Dépenses de rémunération CU'!G190,"")</f>
        <v/>
      </c>
      <c r="H190" s="80" t="str">
        <f>IF('Dépenses de rémunération CU'!H190&lt;&gt;"",'Dépenses de rémunération CU'!H190,"")</f>
        <v/>
      </c>
      <c r="I190" s="246" t="str">
        <f>IF(F190&lt;&gt;"",IF(ISNA(VLOOKUP(F190,P_Paramétrage!$B$1586:$D$1588,2,FALSE)),0,VLOOKUP(F190,P_Paramétrage!$B$1586:$D$1588,2,FALSE)),"")</f>
        <v/>
      </c>
      <c r="J190" s="246">
        <f>'Dépenses de rémunération CU'!K190</f>
        <v>0</v>
      </c>
      <c r="K190" s="246"/>
      <c r="L190" s="210" t="str">
        <f>IF('Dépenses de rémunération CU'!I190&lt;&gt;"",'Dépenses de rémunération CU'!I190,"")</f>
        <v/>
      </c>
      <c r="M190" s="246">
        <f t="shared" si="6"/>
        <v>0</v>
      </c>
      <c r="N190" s="111"/>
      <c r="O190" s="210" t="str">
        <f t="shared" si="7"/>
        <v/>
      </c>
      <c r="P190" s="246">
        <f t="shared" si="8"/>
        <v>0</v>
      </c>
      <c r="Q190" s="111"/>
    </row>
    <row r="191" spans="2:17" ht="19.899999999999999" hidden="1" customHeight="1" x14ac:dyDescent="0.35">
      <c r="B191" s="109">
        <v>184</v>
      </c>
      <c r="C191" s="111" t="str">
        <f>IF('Dépenses de rémunération CU'!C191&lt;&gt;"",'Dépenses de rémunération CU'!C191,"")</f>
        <v/>
      </c>
      <c r="D191" s="111" t="str">
        <f>IF('Dépenses de rémunération CU'!D191&lt;&gt;"",'Dépenses de rémunération CU'!D191,"")</f>
        <v/>
      </c>
      <c r="E191" s="111" t="str">
        <f>IF('Dépenses de rémunération CU'!E191&lt;&gt;"",'Dépenses de rémunération CU'!E191,"")</f>
        <v/>
      </c>
      <c r="F191" s="111" t="str">
        <f>IF('Dépenses de rémunération CU'!F191&lt;&gt;"",'Dépenses de rémunération CU'!F191,"")</f>
        <v/>
      </c>
      <c r="G191" s="80" t="str">
        <f>IF('Dépenses de rémunération CU'!G191&lt;&gt;"",'Dépenses de rémunération CU'!G191,"")</f>
        <v/>
      </c>
      <c r="H191" s="80" t="str">
        <f>IF('Dépenses de rémunération CU'!H191&lt;&gt;"",'Dépenses de rémunération CU'!H191,"")</f>
        <v/>
      </c>
      <c r="I191" s="246" t="str">
        <f>IF(F191&lt;&gt;"",IF(ISNA(VLOOKUP(F191,P_Paramétrage!$B$1586:$D$1588,2,FALSE)),0,VLOOKUP(F191,P_Paramétrage!$B$1586:$D$1588,2,FALSE)),"")</f>
        <v/>
      </c>
      <c r="J191" s="246">
        <f>'Dépenses de rémunération CU'!K191</f>
        <v>0</v>
      </c>
      <c r="K191" s="246"/>
      <c r="L191" s="210" t="str">
        <f>IF('Dépenses de rémunération CU'!I191&lt;&gt;"",'Dépenses de rémunération CU'!I191,"")</f>
        <v/>
      </c>
      <c r="M191" s="246">
        <f t="shared" si="6"/>
        <v>0</v>
      </c>
      <c r="N191" s="111"/>
      <c r="O191" s="210" t="str">
        <f t="shared" si="7"/>
        <v/>
      </c>
      <c r="P191" s="246">
        <f t="shared" si="8"/>
        <v>0</v>
      </c>
      <c r="Q191" s="111"/>
    </row>
    <row r="192" spans="2:17" ht="19.899999999999999" hidden="1" customHeight="1" x14ac:dyDescent="0.35">
      <c r="B192" s="109">
        <v>185</v>
      </c>
      <c r="C192" s="111" t="str">
        <f>IF('Dépenses de rémunération CU'!C192&lt;&gt;"",'Dépenses de rémunération CU'!C192,"")</f>
        <v/>
      </c>
      <c r="D192" s="111" t="str">
        <f>IF('Dépenses de rémunération CU'!D192&lt;&gt;"",'Dépenses de rémunération CU'!D192,"")</f>
        <v/>
      </c>
      <c r="E192" s="111" t="str">
        <f>IF('Dépenses de rémunération CU'!E192&lt;&gt;"",'Dépenses de rémunération CU'!E192,"")</f>
        <v/>
      </c>
      <c r="F192" s="111" t="str">
        <f>IF('Dépenses de rémunération CU'!F192&lt;&gt;"",'Dépenses de rémunération CU'!F192,"")</f>
        <v/>
      </c>
      <c r="G192" s="80" t="str">
        <f>IF('Dépenses de rémunération CU'!G192&lt;&gt;"",'Dépenses de rémunération CU'!G192,"")</f>
        <v/>
      </c>
      <c r="H192" s="80" t="str">
        <f>IF('Dépenses de rémunération CU'!H192&lt;&gt;"",'Dépenses de rémunération CU'!H192,"")</f>
        <v/>
      </c>
      <c r="I192" s="246" t="str">
        <f>IF(F192&lt;&gt;"",IF(ISNA(VLOOKUP(F192,P_Paramétrage!$B$1586:$D$1588,2,FALSE)),0,VLOOKUP(F192,P_Paramétrage!$B$1586:$D$1588,2,FALSE)),"")</f>
        <v/>
      </c>
      <c r="J192" s="246">
        <f>'Dépenses de rémunération CU'!K192</f>
        <v>0</v>
      </c>
      <c r="K192" s="246"/>
      <c r="L192" s="210" t="str">
        <f>IF('Dépenses de rémunération CU'!I192&lt;&gt;"",'Dépenses de rémunération CU'!I192,"")</f>
        <v/>
      </c>
      <c r="M192" s="246">
        <f t="shared" si="6"/>
        <v>0</v>
      </c>
      <c r="N192" s="111"/>
      <c r="O192" s="210" t="str">
        <f t="shared" si="7"/>
        <v/>
      </c>
      <c r="P192" s="246">
        <f t="shared" si="8"/>
        <v>0</v>
      </c>
      <c r="Q192" s="111"/>
    </row>
    <row r="193" spans="2:17" ht="19.899999999999999" hidden="1" customHeight="1" x14ac:dyDescent="0.35">
      <c r="B193" s="109">
        <v>186</v>
      </c>
      <c r="C193" s="111" t="str">
        <f>IF('Dépenses de rémunération CU'!C193&lt;&gt;"",'Dépenses de rémunération CU'!C193,"")</f>
        <v/>
      </c>
      <c r="D193" s="111" t="str">
        <f>IF('Dépenses de rémunération CU'!D193&lt;&gt;"",'Dépenses de rémunération CU'!D193,"")</f>
        <v/>
      </c>
      <c r="E193" s="111" t="str">
        <f>IF('Dépenses de rémunération CU'!E193&lt;&gt;"",'Dépenses de rémunération CU'!E193,"")</f>
        <v/>
      </c>
      <c r="F193" s="111" t="str">
        <f>IF('Dépenses de rémunération CU'!F193&lt;&gt;"",'Dépenses de rémunération CU'!F193,"")</f>
        <v/>
      </c>
      <c r="G193" s="80" t="str">
        <f>IF('Dépenses de rémunération CU'!G193&lt;&gt;"",'Dépenses de rémunération CU'!G193,"")</f>
        <v/>
      </c>
      <c r="H193" s="80" t="str">
        <f>IF('Dépenses de rémunération CU'!H193&lt;&gt;"",'Dépenses de rémunération CU'!H193,"")</f>
        <v/>
      </c>
      <c r="I193" s="246" t="str">
        <f>IF(F193&lt;&gt;"",IF(ISNA(VLOOKUP(F193,P_Paramétrage!$B$1586:$D$1588,2,FALSE)),0,VLOOKUP(F193,P_Paramétrage!$B$1586:$D$1588,2,FALSE)),"")</f>
        <v/>
      </c>
      <c r="J193" s="246">
        <f>'Dépenses de rémunération CU'!K193</f>
        <v>0</v>
      </c>
      <c r="K193" s="246"/>
      <c r="L193" s="210" t="str">
        <f>IF('Dépenses de rémunération CU'!I193&lt;&gt;"",'Dépenses de rémunération CU'!I193,"")</f>
        <v/>
      </c>
      <c r="M193" s="246">
        <f t="shared" si="6"/>
        <v>0</v>
      </c>
      <c r="N193" s="111"/>
      <c r="O193" s="210" t="str">
        <f t="shared" si="7"/>
        <v/>
      </c>
      <c r="P193" s="246">
        <f t="shared" si="8"/>
        <v>0</v>
      </c>
      <c r="Q193" s="111"/>
    </row>
    <row r="194" spans="2:17" ht="19.899999999999999" hidden="1" customHeight="1" x14ac:dyDescent="0.35">
      <c r="B194" s="109">
        <v>187</v>
      </c>
      <c r="C194" s="111" t="str">
        <f>IF('Dépenses de rémunération CU'!C194&lt;&gt;"",'Dépenses de rémunération CU'!C194,"")</f>
        <v/>
      </c>
      <c r="D194" s="111" t="str">
        <f>IF('Dépenses de rémunération CU'!D194&lt;&gt;"",'Dépenses de rémunération CU'!D194,"")</f>
        <v/>
      </c>
      <c r="E194" s="111" t="str">
        <f>IF('Dépenses de rémunération CU'!E194&lt;&gt;"",'Dépenses de rémunération CU'!E194,"")</f>
        <v/>
      </c>
      <c r="F194" s="111" t="str">
        <f>IF('Dépenses de rémunération CU'!F194&lt;&gt;"",'Dépenses de rémunération CU'!F194,"")</f>
        <v/>
      </c>
      <c r="G194" s="80" t="str">
        <f>IF('Dépenses de rémunération CU'!G194&lt;&gt;"",'Dépenses de rémunération CU'!G194,"")</f>
        <v/>
      </c>
      <c r="H194" s="80" t="str">
        <f>IF('Dépenses de rémunération CU'!H194&lt;&gt;"",'Dépenses de rémunération CU'!H194,"")</f>
        <v/>
      </c>
      <c r="I194" s="246" t="str">
        <f>IF(F194&lt;&gt;"",IF(ISNA(VLOOKUP(F194,P_Paramétrage!$B$1586:$D$1588,2,FALSE)),0,VLOOKUP(F194,P_Paramétrage!$B$1586:$D$1588,2,FALSE)),"")</f>
        <v/>
      </c>
      <c r="J194" s="246">
        <f>'Dépenses de rémunération CU'!K194</f>
        <v>0</v>
      </c>
      <c r="K194" s="246"/>
      <c r="L194" s="210" t="str">
        <f>IF('Dépenses de rémunération CU'!I194&lt;&gt;"",'Dépenses de rémunération CU'!I194,"")</f>
        <v/>
      </c>
      <c r="M194" s="246">
        <f t="shared" si="6"/>
        <v>0</v>
      </c>
      <c r="N194" s="111"/>
      <c r="O194" s="210" t="str">
        <f t="shared" si="7"/>
        <v/>
      </c>
      <c r="P194" s="246">
        <f t="shared" si="8"/>
        <v>0</v>
      </c>
      <c r="Q194" s="111"/>
    </row>
    <row r="195" spans="2:17" ht="19.899999999999999" hidden="1" customHeight="1" x14ac:dyDescent="0.35">
      <c r="B195" s="109">
        <v>188</v>
      </c>
      <c r="C195" s="111" t="str">
        <f>IF('Dépenses de rémunération CU'!C195&lt;&gt;"",'Dépenses de rémunération CU'!C195,"")</f>
        <v/>
      </c>
      <c r="D195" s="111" t="str">
        <f>IF('Dépenses de rémunération CU'!D195&lt;&gt;"",'Dépenses de rémunération CU'!D195,"")</f>
        <v/>
      </c>
      <c r="E195" s="111" t="str">
        <f>IF('Dépenses de rémunération CU'!E195&lt;&gt;"",'Dépenses de rémunération CU'!E195,"")</f>
        <v/>
      </c>
      <c r="F195" s="111" t="str">
        <f>IF('Dépenses de rémunération CU'!F195&lt;&gt;"",'Dépenses de rémunération CU'!F195,"")</f>
        <v/>
      </c>
      <c r="G195" s="80" t="str">
        <f>IF('Dépenses de rémunération CU'!G195&lt;&gt;"",'Dépenses de rémunération CU'!G195,"")</f>
        <v/>
      </c>
      <c r="H195" s="80" t="str">
        <f>IF('Dépenses de rémunération CU'!H195&lt;&gt;"",'Dépenses de rémunération CU'!H195,"")</f>
        <v/>
      </c>
      <c r="I195" s="246" t="str">
        <f>IF(F195&lt;&gt;"",IF(ISNA(VLOOKUP(F195,P_Paramétrage!$B$1586:$D$1588,2,FALSE)),0,VLOOKUP(F195,P_Paramétrage!$B$1586:$D$1588,2,FALSE)),"")</f>
        <v/>
      </c>
      <c r="J195" s="246">
        <f>'Dépenses de rémunération CU'!K195</f>
        <v>0</v>
      </c>
      <c r="K195" s="246"/>
      <c r="L195" s="210" t="str">
        <f>IF('Dépenses de rémunération CU'!I195&lt;&gt;"",'Dépenses de rémunération CU'!I195,"")</f>
        <v/>
      </c>
      <c r="M195" s="246">
        <f t="shared" si="6"/>
        <v>0</v>
      </c>
      <c r="N195" s="111"/>
      <c r="O195" s="210" t="str">
        <f t="shared" si="7"/>
        <v/>
      </c>
      <c r="P195" s="246">
        <f t="shared" si="8"/>
        <v>0</v>
      </c>
      <c r="Q195" s="111"/>
    </row>
    <row r="196" spans="2:17" ht="19.899999999999999" hidden="1" customHeight="1" x14ac:dyDescent="0.35">
      <c r="B196" s="109">
        <v>189</v>
      </c>
      <c r="C196" s="111" t="str">
        <f>IF('Dépenses de rémunération CU'!C196&lt;&gt;"",'Dépenses de rémunération CU'!C196,"")</f>
        <v/>
      </c>
      <c r="D196" s="111" t="str">
        <f>IF('Dépenses de rémunération CU'!D196&lt;&gt;"",'Dépenses de rémunération CU'!D196,"")</f>
        <v/>
      </c>
      <c r="E196" s="111" t="str">
        <f>IF('Dépenses de rémunération CU'!E196&lt;&gt;"",'Dépenses de rémunération CU'!E196,"")</f>
        <v/>
      </c>
      <c r="F196" s="111" t="str">
        <f>IF('Dépenses de rémunération CU'!F196&lt;&gt;"",'Dépenses de rémunération CU'!F196,"")</f>
        <v/>
      </c>
      <c r="G196" s="80" t="str">
        <f>IF('Dépenses de rémunération CU'!G196&lt;&gt;"",'Dépenses de rémunération CU'!G196,"")</f>
        <v/>
      </c>
      <c r="H196" s="80" t="str">
        <f>IF('Dépenses de rémunération CU'!H196&lt;&gt;"",'Dépenses de rémunération CU'!H196,"")</f>
        <v/>
      </c>
      <c r="I196" s="246" t="str">
        <f>IF(F196&lt;&gt;"",IF(ISNA(VLOOKUP(F196,P_Paramétrage!$B$1586:$D$1588,2,FALSE)),0,VLOOKUP(F196,P_Paramétrage!$B$1586:$D$1588,2,FALSE)),"")</f>
        <v/>
      </c>
      <c r="J196" s="246">
        <f>'Dépenses de rémunération CU'!K196</f>
        <v>0</v>
      </c>
      <c r="K196" s="246"/>
      <c r="L196" s="210" t="str">
        <f>IF('Dépenses de rémunération CU'!I196&lt;&gt;"",'Dépenses de rémunération CU'!I196,"")</f>
        <v/>
      </c>
      <c r="M196" s="246">
        <f t="shared" si="6"/>
        <v>0</v>
      </c>
      <c r="N196" s="111"/>
      <c r="O196" s="210" t="str">
        <f t="shared" si="7"/>
        <v/>
      </c>
      <c r="P196" s="246">
        <f t="shared" si="8"/>
        <v>0</v>
      </c>
      <c r="Q196" s="111"/>
    </row>
    <row r="197" spans="2:17" ht="19.899999999999999" hidden="1" customHeight="1" x14ac:dyDescent="0.35">
      <c r="B197" s="109">
        <v>190</v>
      </c>
      <c r="C197" s="111" t="str">
        <f>IF('Dépenses de rémunération CU'!C197&lt;&gt;"",'Dépenses de rémunération CU'!C197,"")</f>
        <v/>
      </c>
      <c r="D197" s="111" t="str">
        <f>IF('Dépenses de rémunération CU'!D197&lt;&gt;"",'Dépenses de rémunération CU'!D197,"")</f>
        <v/>
      </c>
      <c r="E197" s="111" t="str">
        <f>IF('Dépenses de rémunération CU'!E197&lt;&gt;"",'Dépenses de rémunération CU'!E197,"")</f>
        <v/>
      </c>
      <c r="F197" s="111" t="str">
        <f>IF('Dépenses de rémunération CU'!F197&lt;&gt;"",'Dépenses de rémunération CU'!F197,"")</f>
        <v/>
      </c>
      <c r="G197" s="80" t="str">
        <f>IF('Dépenses de rémunération CU'!G197&lt;&gt;"",'Dépenses de rémunération CU'!G197,"")</f>
        <v/>
      </c>
      <c r="H197" s="80" t="str">
        <f>IF('Dépenses de rémunération CU'!H197&lt;&gt;"",'Dépenses de rémunération CU'!H197,"")</f>
        <v/>
      </c>
      <c r="I197" s="246" t="str">
        <f>IF(F197&lt;&gt;"",IF(ISNA(VLOOKUP(F197,P_Paramétrage!$B$1586:$D$1588,2,FALSE)),0,VLOOKUP(F197,P_Paramétrage!$B$1586:$D$1588,2,FALSE)),"")</f>
        <v/>
      </c>
      <c r="J197" s="246">
        <f>'Dépenses de rémunération CU'!K197</f>
        <v>0</v>
      </c>
      <c r="K197" s="246"/>
      <c r="L197" s="210" t="str">
        <f>IF('Dépenses de rémunération CU'!I197&lt;&gt;"",'Dépenses de rémunération CU'!I197,"")</f>
        <v/>
      </c>
      <c r="M197" s="246">
        <f t="shared" si="6"/>
        <v>0</v>
      </c>
      <c r="N197" s="111"/>
      <c r="O197" s="210" t="str">
        <f t="shared" si="7"/>
        <v/>
      </c>
      <c r="P197" s="246">
        <f t="shared" si="8"/>
        <v>0</v>
      </c>
      <c r="Q197" s="111"/>
    </row>
    <row r="198" spans="2:17" ht="19.899999999999999" hidden="1" customHeight="1" x14ac:dyDescent="0.35">
      <c r="B198" s="109">
        <v>191</v>
      </c>
      <c r="C198" s="111" t="str">
        <f>IF('Dépenses de rémunération CU'!C198&lt;&gt;"",'Dépenses de rémunération CU'!C198,"")</f>
        <v/>
      </c>
      <c r="D198" s="111" t="str">
        <f>IF('Dépenses de rémunération CU'!D198&lt;&gt;"",'Dépenses de rémunération CU'!D198,"")</f>
        <v/>
      </c>
      <c r="E198" s="111" t="str">
        <f>IF('Dépenses de rémunération CU'!E198&lt;&gt;"",'Dépenses de rémunération CU'!E198,"")</f>
        <v/>
      </c>
      <c r="F198" s="111" t="str">
        <f>IF('Dépenses de rémunération CU'!F198&lt;&gt;"",'Dépenses de rémunération CU'!F198,"")</f>
        <v/>
      </c>
      <c r="G198" s="80" t="str">
        <f>IF('Dépenses de rémunération CU'!G198&lt;&gt;"",'Dépenses de rémunération CU'!G198,"")</f>
        <v/>
      </c>
      <c r="H198" s="80" t="str">
        <f>IF('Dépenses de rémunération CU'!H198&lt;&gt;"",'Dépenses de rémunération CU'!H198,"")</f>
        <v/>
      </c>
      <c r="I198" s="246" t="str">
        <f>IF(F198&lt;&gt;"",IF(ISNA(VLOOKUP(F198,P_Paramétrage!$B$1586:$D$1588,2,FALSE)),0,VLOOKUP(F198,P_Paramétrage!$B$1586:$D$1588,2,FALSE)),"")</f>
        <v/>
      </c>
      <c r="J198" s="246">
        <f>'Dépenses de rémunération CU'!K198</f>
        <v>0</v>
      </c>
      <c r="K198" s="246"/>
      <c r="L198" s="210" t="str">
        <f>IF('Dépenses de rémunération CU'!I198&lt;&gt;"",'Dépenses de rémunération CU'!I198,"")</f>
        <v/>
      </c>
      <c r="M198" s="246">
        <f t="shared" si="6"/>
        <v>0</v>
      </c>
      <c r="N198" s="111"/>
      <c r="O198" s="210" t="str">
        <f t="shared" si="7"/>
        <v/>
      </c>
      <c r="P198" s="246">
        <f t="shared" si="8"/>
        <v>0</v>
      </c>
      <c r="Q198" s="111"/>
    </row>
    <row r="199" spans="2:17" ht="19.899999999999999" hidden="1" customHeight="1" x14ac:dyDescent="0.35">
      <c r="B199" s="109">
        <v>192</v>
      </c>
      <c r="C199" s="111" t="str">
        <f>IF('Dépenses de rémunération CU'!C199&lt;&gt;"",'Dépenses de rémunération CU'!C199,"")</f>
        <v/>
      </c>
      <c r="D199" s="111" t="str">
        <f>IF('Dépenses de rémunération CU'!D199&lt;&gt;"",'Dépenses de rémunération CU'!D199,"")</f>
        <v/>
      </c>
      <c r="E199" s="111" t="str">
        <f>IF('Dépenses de rémunération CU'!E199&lt;&gt;"",'Dépenses de rémunération CU'!E199,"")</f>
        <v/>
      </c>
      <c r="F199" s="111" t="str">
        <f>IF('Dépenses de rémunération CU'!F199&lt;&gt;"",'Dépenses de rémunération CU'!F199,"")</f>
        <v/>
      </c>
      <c r="G199" s="80" t="str">
        <f>IF('Dépenses de rémunération CU'!G199&lt;&gt;"",'Dépenses de rémunération CU'!G199,"")</f>
        <v/>
      </c>
      <c r="H199" s="80" t="str">
        <f>IF('Dépenses de rémunération CU'!H199&lt;&gt;"",'Dépenses de rémunération CU'!H199,"")</f>
        <v/>
      </c>
      <c r="I199" s="246" t="str">
        <f>IF(F199&lt;&gt;"",IF(ISNA(VLOOKUP(F199,P_Paramétrage!$B$1586:$D$1588,2,FALSE)),0,VLOOKUP(F199,P_Paramétrage!$B$1586:$D$1588,2,FALSE)),"")</f>
        <v/>
      </c>
      <c r="J199" s="246">
        <f>'Dépenses de rémunération CU'!K199</f>
        <v>0</v>
      </c>
      <c r="K199" s="246"/>
      <c r="L199" s="210" t="str">
        <f>IF('Dépenses de rémunération CU'!I199&lt;&gt;"",'Dépenses de rémunération CU'!I199,"")</f>
        <v/>
      </c>
      <c r="M199" s="246">
        <f t="shared" si="6"/>
        <v>0</v>
      </c>
      <c r="N199" s="111"/>
      <c r="O199" s="210" t="str">
        <f t="shared" si="7"/>
        <v/>
      </c>
      <c r="P199" s="246">
        <f t="shared" si="8"/>
        <v>0</v>
      </c>
      <c r="Q199" s="111"/>
    </row>
    <row r="200" spans="2:17" ht="19.899999999999999" hidden="1" customHeight="1" x14ac:dyDescent="0.35">
      <c r="B200" s="109">
        <v>193</v>
      </c>
      <c r="C200" s="111" t="str">
        <f>IF('Dépenses de rémunération CU'!C200&lt;&gt;"",'Dépenses de rémunération CU'!C200,"")</f>
        <v/>
      </c>
      <c r="D200" s="111" t="str">
        <f>IF('Dépenses de rémunération CU'!D200&lt;&gt;"",'Dépenses de rémunération CU'!D200,"")</f>
        <v/>
      </c>
      <c r="E200" s="111" t="str">
        <f>IF('Dépenses de rémunération CU'!E200&lt;&gt;"",'Dépenses de rémunération CU'!E200,"")</f>
        <v/>
      </c>
      <c r="F200" s="111" t="str">
        <f>IF('Dépenses de rémunération CU'!F200&lt;&gt;"",'Dépenses de rémunération CU'!F200,"")</f>
        <v/>
      </c>
      <c r="G200" s="80" t="str">
        <f>IF('Dépenses de rémunération CU'!G200&lt;&gt;"",'Dépenses de rémunération CU'!G200,"")</f>
        <v/>
      </c>
      <c r="H200" s="80" t="str">
        <f>IF('Dépenses de rémunération CU'!H200&lt;&gt;"",'Dépenses de rémunération CU'!H200,"")</f>
        <v/>
      </c>
      <c r="I200" s="246" t="str">
        <f>IF(F200&lt;&gt;"",IF(ISNA(VLOOKUP(F200,P_Paramétrage!$B$1586:$D$1588,2,FALSE)),0,VLOOKUP(F200,P_Paramétrage!$B$1586:$D$1588,2,FALSE)),"")</f>
        <v/>
      </c>
      <c r="J200" s="246">
        <f>'Dépenses de rémunération CU'!K200</f>
        <v>0</v>
      </c>
      <c r="K200" s="246"/>
      <c r="L200" s="210" t="str">
        <f>IF('Dépenses de rémunération CU'!I200&lt;&gt;"",'Dépenses de rémunération CU'!I200,"")</f>
        <v/>
      </c>
      <c r="M200" s="246">
        <f t="shared" ref="M200:M263" si="9">IF(K200&lt;&gt;"",MIN(ROUND(K200,2),IF(AND(I200&lt;&gt;0,L200&lt;&gt;""),ROUND(L200*I200,2),0)),IF(AND(I200&lt;&gt;0,L200&lt;&gt;""),ROUND(L200*I200,2),0))</f>
        <v>0</v>
      </c>
      <c r="N200" s="111"/>
      <c r="O200" s="210" t="str">
        <f t="shared" ref="O200:O263" si="10">L200</f>
        <v/>
      </c>
      <c r="P200" s="246">
        <f t="shared" si="8"/>
        <v>0</v>
      </c>
      <c r="Q200" s="111"/>
    </row>
    <row r="201" spans="2:17" ht="19.899999999999999" hidden="1" customHeight="1" x14ac:dyDescent="0.35">
      <c r="B201" s="109">
        <v>194</v>
      </c>
      <c r="C201" s="111" t="str">
        <f>IF('Dépenses de rémunération CU'!C201&lt;&gt;"",'Dépenses de rémunération CU'!C201,"")</f>
        <v/>
      </c>
      <c r="D201" s="111" t="str">
        <f>IF('Dépenses de rémunération CU'!D201&lt;&gt;"",'Dépenses de rémunération CU'!D201,"")</f>
        <v/>
      </c>
      <c r="E201" s="111" t="str">
        <f>IF('Dépenses de rémunération CU'!E201&lt;&gt;"",'Dépenses de rémunération CU'!E201,"")</f>
        <v/>
      </c>
      <c r="F201" s="111" t="str">
        <f>IF('Dépenses de rémunération CU'!F201&lt;&gt;"",'Dépenses de rémunération CU'!F201,"")</f>
        <v/>
      </c>
      <c r="G201" s="80" t="str">
        <f>IF('Dépenses de rémunération CU'!G201&lt;&gt;"",'Dépenses de rémunération CU'!G201,"")</f>
        <v/>
      </c>
      <c r="H201" s="80" t="str">
        <f>IF('Dépenses de rémunération CU'!H201&lt;&gt;"",'Dépenses de rémunération CU'!H201,"")</f>
        <v/>
      </c>
      <c r="I201" s="246" t="str">
        <f>IF(F201&lt;&gt;"",IF(ISNA(VLOOKUP(F201,P_Paramétrage!$B$1586:$D$1588,2,FALSE)),0,VLOOKUP(F201,P_Paramétrage!$B$1586:$D$1588,2,FALSE)),"")</f>
        <v/>
      </c>
      <c r="J201" s="246">
        <f>'Dépenses de rémunération CU'!K201</f>
        <v>0</v>
      </c>
      <c r="K201" s="246"/>
      <c r="L201" s="210" t="str">
        <f>IF('Dépenses de rémunération CU'!I201&lt;&gt;"",'Dépenses de rémunération CU'!I201,"")</f>
        <v/>
      </c>
      <c r="M201" s="246">
        <f t="shared" si="9"/>
        <v>0</v>
      </c>
      <c r="N201" s="111"/>
      <c r="O201" s="210" t="str">
        <f t="shared" si="10"/>
        <v/>
      </c>
      <c r="P201" s="246">
        <f t="shared" ref="P201:P264" si="11">IF(K201&lt;&gt;"",MIN(ROUND(K201,2),IF(AND(I201&lt;&gt;0,O201&lt;&gt;""),ROUND(O201*I201,2),0)),IF(AND(I201&lt;&gt;0,O201&lt;&gt;""),ROUND(O201*I201,2),0))</f>
        <v>0</v>
      </c>
      <c r="Q201" s="111"/>
    </row>
    <row r="202" spans="2:17" ht="19.899999999999999" hidden="1" customHeight="1" x14ac:dyDescent="0.35">
      <c r="B202" s="109">
        <v>195</v>
      </c>
      <c r="C202" s="111" t="str">
        <f>IF('Dépenses de rémunération CU'!C202&lt;&gt;"",'Dépenses de rémunération CU'!C202,"")</f>
        <v/>
      </c>
      <c r="D202" s="111" t="str">
        <f>IF('Dépenses de rémunération CU'!D202&lt;&gt;"",'Dépenses de rémunération CU'!D202,"")</f>
        <v/>
      </c>
      <c r="E202" s="111" t="str">
        <f>IF('Dépenses de rémunération CU'!E202&lt;&gt;"",'Dépenses de rémunération CU'!E202,"")</f>
        <v/>
      </c>
      <c r="F202" s="111" t="str">
        <f>IF('Dépenses de rémunération CU'!F202&lt;&gt;"",'Dépenses de rémunération CU'!F202,"")</f>
        <v/>
      </c>
      <c r="G202" s="80" t="str">
        <f>IF('Dépenses de rémunération CU'!G202&lt;&gt;"",'Dépenses de rémunération CU'!G202,"")</f>
        <v/>
      </c>
      <c r="H202" s="80" t="str">
        <f>IF('Dépenses de rémunération CU'!H202&lt;&gt;"",'Dépenses de rémunération CU'!H202,"")</f>
        <v/>
      </c>
      <c r="I202" s="246" t="str">
        <f>IF(F202&lt;&gt;"",IF(ISNA(VLOOKUP(F202,P_Paramétrage!$B$1586:$D$1588,2,FALSE)),0,VLOOKUP(F202,P_Paramétrage!$B$1586:$D$1588,2,FALSE)),"")</f>
        <v/>
      </c>
      <c r="J202" s="246">
        <f>'Dépenses de rémunération CU'!K202</f>
        <v>0</v>
      </c>
      <c r="K202" s="246"/>
      <c r="L202" s="210" t="str">
        <f>IF('Dépenses de rémunération CU'!I202&lt;&gt;"",'Dépenses de rémunération CU'!I202,"")</f>
        <v/>
      </c>
      <c r="M202" s="246">
        <f t="shared" si="9"/>
        <v>0</v>
      </c>
      <c r="N202" s="111"/>
      <c r="O202" s="210" t="str">
        <f t="shared" si="10"/>
        <v/>
      </c>
      <c r="P202" s="246">
        <f t="shared" si="11"/>
        <v>0</v>
      </c>
      <c r="Q202" s="111"/>
    </row>
    <row r="203" spans="2:17" ht="19.899999999999999" hidden="1" customHeight="1" x14ac:dyDescent="0.35">
      <c r="B203" s="109">
        <v>196</v>
      </c>
      <c r="C203" s="111" t="str">
        <f>IF('Dépenses de rémunération CU'!C203&lt;&gt;"",'Dépenses de rémunération CU'!C203,"")</f>
        <v/>
      </c>
      <c r="D203" s="111" t="str">
        <f>IF('Dépenses de rémunération CU'!D203&lt;&gt;"",'Dépenses de rémunération CU'!D203,"")</f>
        <v/>
      </c>
      <c r="E203" s="111" t="str">
        <f>IF('Dépenses de rémunération CU'!E203&lt;&gt;"",'Dépenses de rémunération CU'!E203,"")</f>
        <v/>
      </c>
      <c r="F203" s="111" t="str">
        <f>IF('Dépenses de rémunération CU'!F203&lt;&gt;"",'Dépenses de rémunération CU'!F203,"")</f>
        <v/>
      </c>
      <c r="G203" s="80" t="str">
        <f>IF('Dépenses de rémunération CU'!G203&lt;&gt;"",'Dépenses de rémunération CU'!G203,"")</f>
        <v/>
      </c>
      <c r="H203" s="80" t="str">
        <f>IF('Dépenses de rémunération CU'!H203&lt;&gt;"",'Dépenses de rémunération CU'!H203,"")</f>
        <v/>
      </c>
      <c r="I203" s="246" t="str">
        <f>IF(F203&lt;&gt;"",IF(ISNA(VLOOKUP(F203,P_Paramétrage!$B$1586:$D$1588,2,FALSE)),0,VLOOKUP(F203,P_Paramétrage!$B$1586:$D$1588,2,FALSE)),"")</f>
        <v/>
      </c>
      <c r="J203" s="246">
        <f>'Dépenses de rémunération CU'!K203</f>
        <v>0</v>
      </c>
      <c r="K203" s="246"/>
      <c r="L203" s="210" t="str">
        <f>IF('Dépenses de rémunération CU'!I203&lt;&gt;"",'Dépenses de rémunération CU'!I203,"")</f>
        <v/>
      </c>
      <c r="M203" s="246">
        <f t="shared" si="9"/>
        <v>0</v>
      </c>
      <c r="N203" s="111"/>
      <c r="O203" s="210" t="str">
        <f t="shared" si="10"/>
        <v/>
      </c>
      <c r="P203" s="246">
        <f t="shared" si="11"/>
        <v>0</v>
      </c>
      <c r="Q203" s="111"/>
    </row>
    <row r="204" spans="2:17" ht="19.899999999999999" hidden="1" customHeight="1" x14ac:dyDescent="0.35">
      <c r="B204" s="109">
        <v>197</v>
      </c>
      <c r="C204" s="111" t="str">
        <f>IF('Dépenses de rémunération CU'!C204&lt;&gt;"",'Dépenses de rémunération CU'!C204,"")</f>
        <v/>
      </c>
      <c r="D204" s="111" t="str">
        <f>IF('Dépenses de rémunération CU'!D204&lt;&gt;"",'Dépenses de rémunération CU'!D204,"")</f>
        <v/>
      </c>
      <c r="E204" s="111" t="str">
        <f>IF('Dépenses de rémunération CU'!E204&lt;&gt;"",'Dépenses de rémunération CU'!E204,"")</f>
        <v/>
      </c>
      <c r="F204" s="111" t="str">
        <f>IF('Dépenses de rémunération CU'!F204&lt;&gt;"",'Dépenses de rémunération CU'!F204,"")</f>
        <v/>
      </c>
      <c r="G204" s="80" t="str">
        <f>IF('Dépenses de rémunération CU'!G204&lt;&gt;"",'Dépenses de rémunération CU'!G204,"")</f>
        <v/>
      </c>
      <c r="H204" s="80" t="str">
        <f>IF('Dépenses de rémunération CU'!H204&lt;&gt;"",'Dépenses de rémunération CU'!H204,"")</f>
        <v/>
      </c>
      <c r="I204" s="246" t="str">
        <f>IF(F204&lt;&gt;"",IF(ISNA(VLOOKUP(F204,P_Paramétrage!$B$1586:$D$1588,2,FALSE)),0,VLOOKUP(F204,P_Paramétrage!$B$1586:$D$1588,2,FALSE)),"")</f>
        <v/>
      </c>
      <c r="J204" s="246">
        <f>'Dépenses de rémunération CU'!K204</f>
        <v>0</v>
      </c>
      <c r="K204" s="246"/>
      <c r="L204" s="210" t="str">
        <f>IF('Dépenses de rémunération CU'!I204&lt;&gt;"",'Dépenses de rémunération CU'!I204,"")</f>
        <v/>
      </c>
      <c r="M204" s="246">
        <f t="shared" si="9"/>
        <v>0</v>
      </c>
      <c r="N204" s="111"/>
      <c r="O204" s="210" t="str">
        <f t="shared" si="10"/>
        <v/>
      </c>
      <c r="P204" s="246">
        <f t="shared" si="11"/>
        <v>0</v>
      </c>
      <c r="Q204" s="111"/>
    </row>
    <row r="205" spans="2:17" ht="19.899999999999999" hidden="1" customHeight="1" x14ac:dyDescent="0.35">
      <c r="B205" s="109">
        <v>198</v>
      </c>
      <c r="C205" s="111" t="str">
        <f>IF('Dépenses de rémunération CU'!C205&lt;&gt;"",'Dépenses de rémunération CU'!C205,"")</f>
        <v/>
      </c>
      <c r="D205" s="111" t="str">
        <f>IF('Dépenses de rémunération CU'!D205&lt;&gt;"",'Dépenses de rémunération CU'!D205,"")</f>
        <v/>
      </c>
      <c r="E205" s="111" t="str">
        <f>IF('Dépenses de rémunération CU'!E205&lt;&gt;"",'Dépenses de rémunération CU'!E205,"")</f>
        <v/>
      </c>
      <c r="F205" s="111" t="str">
        <f>IF('Dépenses de rémunération CU'!F205&lt;&gt;"",'Dépenses de rémunération CU'!F205,"")</f>
        <v/>
      </c>
      <c r="G205" s="80" t="str">
        <f>IF('Dépenses de rémunération CU'!G205&lt;&gt;"",'Dépenses de rémunération CU'!G205,"")</f>
        <v/>
      </c>
      <c r="H205" s="80" t="str">
        <f>IF('Dépenses de rémunération CU'!H205&lt;&gt;"",'Dépenses de rémunération CU'!H205,"")</f>
        <v/>
      </c>
      <c r="I205" s="246" t="str">
        <f>IF(F205&lt;&gt;"",IF(ISNA(VLOOKUP(F205,P_Paramétrage!$B$1586:$D$1588,2,FALSE)),0,VLOOKUP(F205,P_Paramétrage!$B$1586:$D$1588,2,FALSE)),"")</f>
        <v/>
      </c>
      <c r="J205" s="246">
        <f>'Dépenses de rémunération CU'!K205</f>
        <v>0</v>
      </c>
      <c r="K205" s="246"/>
      <c r="L205" s="210" t="str">
        <f>IF('Dépenses de rémunération CU'!I205&lt;&gt;"",'Dépenses de rémunération CU'!I205,"")</f>
        <v/>
      </c>
      <c r="M205" s="246">
        <f t="shared" si="9"/>
        <v>0</v>
      </c>
      <c r="N205" s="111"/>
      <c r="O205" s="210" t="str">
        <f t="shared" si="10"/>
        <v/>
      </c>
      <c r="P205" s="246">
        <f t="shared" si="11"/>
        <v>0</v>
      </c>
      <c r="Q205" s="111"/>
    </row>
    <row r="206" spans="2:17" ht="19.899999999999999" hidden="1" customHeight="1" x14ac:dyDescent="0.35">
      <c r="B206" s="109">
        <v>199</v>
      </c>
      <c r="C206" s="111" t="str">
        <f>IF('Dépenses de rémunération CU'!C206&lt;&gt;"",'Dépenses de rémunération CU'!C206,"")</f>
        <v/>
      </c>
      <c r="D206" s="111" t="str">
        <f>IF('Dépenses de rémunération CU'!D206&lt;&gt;"",'Dépenses de rémunération CU'!D206,"")</f>
        <v/>
      </c>
      <c r="E206" s="111" t="str">
        <f>IF('Dépenses de rémunération CU'!E206&lt;&gt;"",'Dépenses de rémunération CU'!E206,"")</f>
        <v/>
      </c>
      <c r="F206" s="111" t="str">
        <f>IF('Dépenses de rémunération CU'!F206&lt;&gt;"",'Dépenses de rémunération CU'!F206,"")</f>
        <v/>
      </c>
      <c r="G206" s="80" t="str">
        <f>IF('Dépenses de rémunération CU'!G206&lt;&gt;"",'Dépenses de rémunération CU'!G206,"")</f>
        <v/>
      </c>
      <c r="H206" s="80" t="str">
        <f>IF('Dépenses de rémunération CU'!H206&lt;&gt;"",'Dépenses de rémunération CU'!H206,"")</f>
        <v/>
      </c>
      <c r="I206" s="246" t="str">
        <f>IF(F206&lt;&gt;"",IF(ISNA(VLOOKUP(F206,P_Paramétrage!$B$1586:$D$1588,2,FALSE)),0,VLOOKUP(F206,P_Paramétrage!$B$1586:$D$1588,2,FALSE)),"")</f>
        <v/>
      </c>
      <c r="J206" s="246">
        <f>'Dépenses de rémunération CU'!K206</f>
        <v>0</v>
      </c>
      <c r="K206" s="246"/>
      <c r="L206" s="210" t="str">
        <f>IF('Dépenses de rémunération CU'!I206&lt;&gt;"",'Dépenses de rémunération CU'!I206,"")</f>
        <v/>
      </c>
      <c r="M206" s="246">
        <f t="shared" si="9"/>
        <v>0</v>
      </c>
      <c r="N206" s="111"/>
      <c r="O206" s="210" t="str">
        <f t="shared" si="10"/>
        <v/>
      </c>
      <c r="P206" s="246">
        <f t="shared" si="11"/>
        <v>0</v>
      </c>
      <c r="Q206" s="111"/>
    </row>
    <row r="207" spans="2:17" ht="19.899999999999999" hidden="1" customHeight="1" x14ac:dyDescent="0.35">
      <c r="B207" s="109">
        <v>200</v>
      </c>
      <c r="C207" s="111" t="str">
        <f>IF('Dépenses de rémunération CU'!C207&lt;&gt;"",'Dépenses de rémunération CU'!C207,"")</f>
        <v/>
      </c>
      <c r="D207" s="111" t="str">
        <f>IF('Dépenses de rémunération CU'!D207&lt;&gt;"",'Dépenses de rémunération CU'!D207,"")</f>
        <v/>
      </c>
      <c r="E207" s="111" t="str">
        <f>IF('Dépenses de rémunération CU'!E207&lt;&gt;"",'Dépenses de rémunération CU'!E207,"")</f>
        <v/>
      </c>
      <c r="F207" s="111" t="str">
        <f>IF('Dépenses de rémunération CU'!F207&lt;&gt;"",'Dépenses de rémunération CU'!F207,"")</f>
        <v/>
      </c>
      <c r="G207" s="80" t="str">
        <f>IF('Dépenses de rémunération CU'!G207&lt;&gt;"",'Dépenses de rémunération CU'!G207,"")</f>
        <v/>
      </c>
      <c r="H207" s="80" t="str">
        <f>IF('Dépenses de rémunération CU'!H207&lt;&gt;"",'Dépenses de rémunération CU'!H207,"")</f>
        <v/>
      </c>
      <c r="I207" s="246" t="str">
        <f>IF(F207&lt;&gt;"",IF(ISNA(VLOOKUP(F207,P_Paramétrage!$B$1586:$D$1588,2,FALSE)),0,VLOOKUP(F207,P_Paramétrage!$B$1586:$D$1588,2,FALSE)),"")</f>
        <v/>
      </c>
      <c r="J207" s="246">
        <f>'Dépenses de rémunération CU'!K207</f>
        <v>0</v>
      </c>
      <c r="K207" s="246"/>
      <c r="L207" s="210" t="str">
        <f>IF('Dépenses de rémunération CU'!I207&lt;&gt;"",'Dépenses de rémunération CU'!I207,"")</f>
        <v/>
      </c>
      <c r="M207" s="246">
        <f t="shared" si="9"/>
        <v>0</v>
      </c>
      <c r="N207" s="111"/>
      <c r="O207" s="210" t="str">
        <f t="shared" si="10"/>
        <v/>
      </c>
      <c r="P207" s="246">
        <f t="shared" si="11"/>
        <v>0</v>
      </c>
      <c r="Q207" s="111"/>
    </row>
    <row r="208" spans="2:17" ht="19.899999999999999" hidden="1" customHeight="1" x14ac:dyDescent="0.35">
      <c r="B208" s="109">
        <v>201</v>
      </c>
      <c r="C208" s="111" t="str">
        <f>IF('Dépenses de rémunération CU'!C208&lt;&gt;"",'Dépenses de rémunération CU'!C208,"")</f>
        <v/>
      </c>
      <c r="D208" s="111" t="str">
        <f>IF('Dépenses de rémunération CU'!D208&lt;&gt;"",'Dépenses de rémunération CU'!D208,"")</f>
        <v/>
      </c>
      <c r="E208" s="111" t="str">
        <f>IF('Dépenses de rémunération CU'!E208&lt;&gt;"",'Dépenses de rémunération CU'!E208,"")</f>
        <v/>
      </c>
      <c r="F208" s="111" t="str">
        <f>IF('Dépenses de rémunération CU'!F208&lt;&gt;"",'Dépenses de rémunération CU'!F208,"")</f>
        <v/>
      </c>
      <c r="G208" s="80" t="str">
        <f>IF('Dépenses de rémunération CU'!G208&lt;&gt;"",'Dépenses de rémunération CU'!G208,"")</f>
        <v/>
      </c>
      <c r="H208" s="80" t="str">
        <f>IF('Dépenses de rémunération CU'!H208&lt;&gt;"",'Dépenses de rémunération CU'!H208,"")</f>
        <v/>
      </c>
      <c r="I208" s="246" t="str">
        <f>IF(F208&lt;&gt;"",IF(ISNA(VLOOKUP(F208,P_Paramétrage!$B$1586:$D$1588,2,FALSE)),0,VLOOKUP(F208,P_Paramétrage!$B$1586:$D$1588,2,FALSE)),"")</f>
        <v/>
      </c>
      <c r="J208" s="246">
        <f>'Dépenses de rémunération CU'!K208</f>
        <v>0</v>
      </c>
      <c r="K208" s="246"/>
      <c r="L208" s="210" t="str">
        <f>IF('Dépenses de rémunération CU'!I208&lt;&gt;"",'Dépenses de rémunération CU'!I208,"")</f>
        <v/>
      </c>
      <c r="M208" s="246">
        <f t="shared" si="9"/>
        <v>0</v>
      </c>
      <c r="N208" s="111"/>
      <c r="O208" s="210" t="str">
        <f t="shared" si="10"/>
        <v/>
      </c>
      <c r="P208" s="246">
        <f t="shared" si="11"/>
        <v>0</v>
      </c>
      <c r="Q208" s="111"/>
    </row>
    <row r="209" spans="2:17" ht="19.899999999999999" hidden="1" customHeight="1" x14ac:dyDescent="0.35">
      <c r="B209" s="109">
        <v>202</v>
      </c>
      <c r="C209" s="111" t="str">
        <f>IF('Dépenses de rémunération CU'!C209&lt;&gt;"",'Dépenses de rémunération CU'!C209,"")</f>
        <v/>
      </c>
      <c r="D209" s="111" t="str">
        <f>IF('Dépenses de rémunération CU'!D209&lt;&gt;"",'Dépenses de rémunération CU'!D209,"")</f>
        <v/>
      </c>
      <c r="E209" s="111" t="str">
        <f>IF('Dépenses de rémunération CU'!E209&lt;&gt;"",'Dépenses de rémunération CU'!E209,"")</f>
        <v/>
      </c>
      <c r="F209" s="111" t="str">
        <f>IF('Dépenses de rémunération CU'!F209&lt;&gt;"",'Dépenses de rémunération CU'!F209,"")</f>
        <v/>
      </c>
      <c r="G209" s="80" t="str">
        <f>IF('Dépenses de rémunération CU'!G209&lt;&gt;"",'Dépenses de rémunération CU'!G209,"")</f>
        <v/>
      </c>
      <c r="H209" s="80" t="str">
        <f>IF('Dépenses de rémunération CU'!H209&lt;&gt;"",'Dépenses de rémunération CU'!H209,"")</f>
        <v/>
      </c>
      <c r="I209" s="246" t="str">
        <f>IF(F209&lt;&gt;"",IF(ISNA(VLOOKUP(F209,P_Paramétrage!$B$1586:$D$1588,2,FALSE)),0,VLOOKUP(F209,P_Paramétrage!$B$1586:$D$1588,2,FALSE)),"")</f>
        <v/>
      </c>
      <c r="J209" s="246">
        <f>'Dépenses de rémunération CU'!K209</f>
        <v>0</v>
      </c>
      <c r="K209" s="246"/>
      <c r="L209" s="210" t="str">
        <f>IF('Dépenses de rémunération CU'!I209&lt;&gt;"",'Dépenses de rémunération CU'!I209,"")</f>
        <v/>
      </c>
      <c r="M209" s="246">
        <f t="shared" si="9"/>
        <v>0</v>
      </c>
      <c r="N209" s="111"/>
      <c r="O209" s="210" t="str">
        <f t="shared" si="10"/>
        <v/>
      </c>
      <c r="P209" s="246">
        <f t="shared" si="11"/>
        <v>0</v>
      </c>
      <c r="Q209" s="111"/>
    </row>
    <row r="210" spans="2:17" ht="19.899999999999999" hidden="1" customHeight="1" x14ac:dyDescent="0.35">
      <c r="B210" s="109">
        <v>203</v>
      </c>
      <c r="C210" s="111" t="str">
        <f>IF('Dépenses de rémunération CU'!C210&lt;&gt;"",'Dépenses de rémunération CU'!C210,"")</f>
        <v/>
      </c>
      <c r="D210" s="111" t="str">
        <f>IF('Dépenses de rémunération CU'!D210&lt;&gt;"",'Dépenses de rémunération CU'!D210,"")</f>
        <v/>
      </c>
      <c r="E210" s="111" t="str">
        <f>IF('Dépenses de rémunération CU'!E210&lt;&gt;"",'Dépenses de rémunération CU'!E210,"")</f>
        <v/>
      </c>
      <c r="F210" s="111" t="str">
        <f>IF('Dépenses de rémunération CU'!F210&lt;&gt;"",'Dépenses de rémunération CU'!F210,"")</f>
        <v/>
      </c>
      <c r="G210" s="80" t="str">
        <f>IF('Dépenses de rémunération CU'!G210&lt;&gt;"",'Dépenses de rémunération CU'!G210,"")</f>
        <v/>
      </c>
      <c r="H210" s="80" t="str">
        <f>IF('Dépenses de rémunération CU'!H210&lt;&gt;"",'Dépenses de rémunération CU'!H210,"")</f>
        <v/>
      </c>
      <c r="I210" s="246" t="str">
        <f>IF(F210&lt;&gt;"",IF(ISNA(VLOOKUP(F210,P_Paramétrage!$B$1586:$D$1588,2,FALSE)),0,VLOOKUP(F210,P_Paramétrage!$B$1586:$D$1588,2,FALSE)),"")</f>
        <v/>
      </c>
      <c r="J210" s="246">
        <f>'Dépenses de rémunération CU'!K210</f>
        <v>0</v>
      </c>
      <c r="K210" s="246"/>
      <c r="L210" s="210" t="str">
        <f>IF('Dépenses de rémunération CU'!I210&lt;&gt;"",'Dépenses de rémunération CU'!I210,"")</f>
        <v/>
      </c>
      <c r="M210" s="246">
        <f t="shared" si="9"/>
        <v>0</v>
      </c>
      <c r="N210" s="111"/>
      <c r="O210" s="210" t="str">
        <f t="shared" si="10"/>
        <v/>
      </c>
      <c r="P210" s="246">
        <f t="shared" si="11"/>
        <v>0</v>
      </c>
      <c r="Q210" s="111"/>
    </row>
    <row r="211" spans="2:17" ht="19.899999999999999" hidden="1" customHeight="1" x14ac:dyDescent="0.35">
      <c r="B211" s="109">
        <v>204</v>
      </c>
      <c r="C211" s="111" t="str">
        <f>IF('Dépenses de rémunération CU'!C211&lt;&gt;"",'Dépenses de rémunération CU'!C211,"")</f>
        <v/>
      </c>
      <c r="D211" s="111" t="str">
        <f>IF('Dépenses de rémunération CU'!D211&lt;&gt;"",'Dépenses de rémunération CU'!D211,"")</f>
        <v/>
      </c>
      <c r="E211" s="111" t="str">
        <f>IF('Dépenses de rémunération CU'!E211&lt;&gt;"",'Dépenses de rémunération CU'!E211,"")</f>
        <v/>
      </c>
      <c r="F211" s="111" t="str">
        <f>IF('Dépenses de rémunération CU'!F211&lt;&gt;"",'Dépenses de rémunération CU'!F211,"")</f>
        <v/>
      </c>
      <c r="G211" s="80" t="str">
        <f>IF('Dépenses de rémunération CU'!G211&lt;&gt;"",'Dépenses de rémunération CU'!G211,"")</f>
        <v/>
      </c>
      <c r="H211" s="80" t="str">
        <f>IF('Dépenses de rémunération CU'!H211&lt;&gt;"",'Dépenses de rémunération CU'!H211,"")</f>
        <v/>
      </c>
      <c r="I211" s="246" t="str">
        <f>IF(F211&lt;&gt;"",IF(ISNA(VLOOKUP(F211,P_Paramétrage!$B$1586:$D$1588,2,FALSE)),0,VLOOKUP(F211,P_Paramétrage!$B$1586:$D$1588,2,FALSE)),"")</f>
        <v/>
      </c>
      <c r="J211" s="246">
        <f>'Dépenses de rémunération CU'!K211</f>
        <v>0</v>
      </c>
      <c r="K211" s="246"/>
      <c r="L211" s="210" t="str">
        <f>IF('Dépenses de rémunération CU'!I211&lt;&gt;"",'Dépenses de rémunération CU'!I211,"")</f>
        <v/>
      </c>
      <c r="M211" s="246">
        <f t="shared" si="9"/>
        <v>0</v>
      </c>
      <c r="N211" s="111"/>
      <c r="O211" s="210" t="str">
        <f t="shared" si="10"/>
        <v/>
      </c>
      <c r="P211" s="246">
        <f t="shared" si="11"/>
        <v>0</v>
      </c>
      <c r="Q211" s="111"/>
    </row>
    <row r="212" spans="2:17" ht="19.899999999999999" hidden="1" customHeight="1" x14ac:dyDescent="0.35">
      <c r="B212" s="109">
        <v>205</v>
      </c>
      <c r="C212" s="111" t="str">
        <f>IF('Dépenses de rémunération CU'!C212&lt;&gt;"",'Dépenses de rémunération CU'!C212,"")</f>
        <v/>
      </c>
      <c r="D212" s="111" t="str">
        <f>IF('Dépenses de rémunération CU'!D212&lt;&gt;"",'Dépenses de rémunération CU'!D212,"")</f>
        <v/>
      </c>
      <c r="E212" s="111" t="str">
        <f>IF('Dépenses de rémunération CU'!E212&lt;&gt;"",'Dépenses de rémunération CU'!E212,"")</f>
        <v/>
      </c>
      <c r="F212" s="111" t="str">
        <f>IF('Dépenses de rémunération CU'!F212&lt;&gt;"",'Dépenses de rémunération CU'!F212,"")</f>
        <v/>
      </c>
      <c r="G212" s="80" t="str">
        <f>IF('Dépenses de rémunération CU'!G212&lt;&gt;"",'Dépenses de rémunération CU'!G212,"")</f>
        <v/>
      </c>
      <c r="H212" s="80" t="str">
        <f>IF('Dépenses de rémunération CU'!H212&lt;&gt;"",'Dépenses de rémunération CU'!H212,"")</f>
        <v/>
      </c>
      <c r="I212" s="246" t="str">
        <f>IF(F212&lt;&gt;"",IF(ISNA(VLOOKUP(F212,P_Paramétrage!$B$1586:$D$1588,2,FALSE)),0,VLOOKUP(F212,P_Paramétrage!$B$1586:$D$1588,2,FALSE)),"")</f>
        <v/>
      </c>
      <c r="J212" s="246">
        <f>'Dépenses de rémunération CU'!K212</f>
        <v>0</v>
      </c>
      <c r="K212" s="246"/>
      <c r="L212" s="210" t="str">
        <f>IF('Dépenses de rémunération CU'!I212&lt;&gt;"",'Dépenses de rémunération CU'!I212,"")</f>
        <v/>
      </c>
      <c r="M212" s="246">
        <f t="shared" si="9"/>
        <v>0</v>
      </c>
      <c r="N212" s="111"/>
      <c r="O212" s="210" t="str">
        <f t="shared" si="10"/>
        <v/>
      </c>
      <c r="P212" s="246">
        <f t="shared" si="11"/>
        <v>0</v>
      </c>
      <c r="Q212" s="111"/>
    </row>
    <row r="213" spans="2:17" ht="19.899999999999999" hidden="1" customHeight="1" x14ac:dyDescent="0.35">
      <c r="B213" s="109">
        <v>206</v>
      </c>
      <c r="C213" s="111" t="str">
        <f>IF('Dépenses de rémunération CU'!C213&lt;&gt;"",'Dépenses de rémunération CU'!C213,"")</f>
        <v/>
      </c>
      <c r="D213" s="111" t="str">
        <f>IF('Dépenses de rémunération CU'!D213&lt;&gt;"",'Dépenses de rémunération CU'!D213,"")</f>
        <v/>
      </c>
      <c r="E213" s="111" t="str">
        <f>IF('Dépenses de rémunération CU'!E213&lt;&gt;"",'Dépenses de rémunération CU'!E213,"")</f>
        <v/>
      </c>
      <c r="F213" s="111" t="str">
        <f>IF('Dépenses de rémunération CU'!F213&lt;&gt;"",'Dépenses de rémunération CU'!F213,"")</f>
        <v/>
      </c>
      <c r="G213" s="80" t="str">
        <f>IF('Dépenses de rémunération CU'!G213&lt;&gt;"",'Dépenses de rémunération CU'!G213,"")</f>
        <v/>
      </c>
      <c r="H213" s="80" t="str">
        <f>IF('Dépenses de rémunération CU'!H213&lt;&gt;"",'Dépenses de rémunération CU'!H213,"")</f>
        <v/>
      </c>
      <c r="I213" s="246" t="str">
        <f>IF(F213&lt;&gt;"",IF(ISNA(VLOOKUP(F213,P_Paramétrage!$B$1586:$D$1588,2,FALSE)),0,VLOOKUP(F213,P_Paramétrage!$B$1586:$D$1588,2,FALSE)),"")</f>
        <v/>
      </c>
      <c r="J213" s="246">
        <f>'Dépenses de rémunération CU'!K213</f>
        <v>0</v>
      </c>
      <c r="K213" s="246"/>
      <c r="L213" s="210" t="str">
        <f>IF('Dépenses de rémunération CU'!I213&lt;&gt;"",'Dépenses de rémunération CU'!I213,"")</f>
        <v/>
      </c>
      <c r="M213" s="246">
        <f t="shared" si="9"/>
        <v>0</v>
      </c>
      <c r="N213" s="111"/>
      <c r="O213" s="210" t="str">
        <f t="shared" si="10"/>
        <v/>
      </c>
      <c r="P213" s="246">
        <f t="shared" si="11"/>
        <v>0</v>
      </c>
      <c r="Q213" s="111"/>
    </row>
    <row r="214" spans="2:17" ht="19.899999999999999" hidden="1" customHeight="1" x14ac:dyDescent="0.35">
      <c r="B214" s="109">
        <v>207</v>
      </c>
      <c r="C214" s="111" t="str">
        <f>IF('Dépenses de rémunération CU'!C214&lt;&gt;"",'Dépenses de rémunération CU'!C214,"")</f>
        <v/>
      </c>
      <c r="D214" s="111" t="str">
        <f>IF('Dépenses de rémunération CU'!D214&lt;&gt;"",'Dépenses de rémunération CU'!D214,"")</f>
        <v/>
      </c>
      <c r="E214" s="111" t="str">
        <f>IF('Dépenses de rémunération CU'!E214&lt;&gt;"",'Dépenses de rémunération CU'!E214,"")</f>
        <v/>
      </c>
      <c r="F214" s="111" t="str">
        <f>IF('Dépenses de rémunération CU'!F214&lt;&gt;"",'Dépenses de rémunération CU'!F214,"")</f>
        <v/>
      </c>
      <c r="G214" s="80" t="str">
        <f>IF('Dépenses de rémunération CU'!G214&lt;&gt;"",'Dépenses de rémunération CU'!G214,"")</f>
        <v/>
      </c>
      <c r="H214" s="80" t="str">
        <f>IF('Dépenses de rémunération CU'!H214&lt;&gt;"",'Dépenses de rémunération CU'!H214,"")</f>
        <v/>
      </c>
      <c r="I214" s="246" t="str">
        <f>IF(F214&lt;&gt;"",IF(ISNA(VLOOKUP(F214,P_Paramétrage!$B$1586:$D$1588,2,FALSE)),0,VLOOKUP(F214,P_Paramétrage!$B$1586:$D$1588,2,FALSE)),"")</f>
        <v/>
      </c>
      <c r="J214" s="246">
        <f>'Dépenses de rémunération CU'!K214</f>
        <v>0</v>
      </c>
      <c r="K214" s="246"/>
      <c r="L214" s="210" t="str">
        <f>IF('Dépenses de rémunération CU'!I214&lt;&gt;"",'Dépenses de rémunération CU'!I214,"")</f>
        <v/>
      </c>
      <c r="M214" s="246">
        <f t="shared" si="9"/>
        <v>0</v>
      </c>
      <c r="N214" s="111"/>
      <c r="O214" s="210" t="str">
        <f t="shared" si="10"/>
        <v/>
      </c>
      <c r="P214" s="246">
        <f t="shared" si="11"/>
        <v>0</v>
      </c>
      <c r="Q214" s="111"/>
    </row>
    <row r="215" spans="2:17" ht="19.899999999999999" hidden="1" customHeight="1" x14ac:dyDescent="0.35">
      <c r="B215" s="109">
        <v>208</v>
      </c>
      <c r="C215" s="111" t="str">
        <f>IF('Dépenses de rémunération CU'!C215&lt;&gt;"",'Dépenses de rémunération CU'!C215,"")</f>
        <v/>
      </c>
      <c r="D215" s="111" t="str">
        <f>IF('Dépenses de rémunération CU'!D215&lt;&gt;"",'Dépenses de rémunération CU'!D215,"")</f>
        <v/>
      </c>
      <c r="E215" s="111" t="str">
        <f>IF('Dépenses de rémunération CU'!E215&lt;&gt;"",'Dépenses de rémunération CU'!E215,"")</f>
        <v/>
      </c>
      <c r="F215" s="111" t="str">
        <f>IF('Dépenses de rémunération CU'!F215&lt;&gt;"",'Dépenses de rémunération CU'!F215,"")</f>
        <v/>
      </c>
      <c r="G215" s="80" t="str">
        <f>IF('Dépenses de rémunération CU'!G215&lt;&gt;"",'Dépenses de rémunération CU'!G215,"")</f>
        <v/>
      </c>
      <c r="H215" s="80" t="str">
        <f>IF('Dépenses de rémunération CU'!H215&lt;&gt;"",'Dépenses de rémunération CU'!H215,"")</f>
        <v/>
      </c>
      <c r="I215" s="246" t="str">
        <f>IF(F215&lt;&gt;"",IF(ISNA(VLOOKUP(F215,P_Paramétrage!$B$1586:$D$1588,2,FALSE)),0,VLOOKUP(F215,P_Paramétrage!$B$1586:$D$1588,2,FALSE)),"")</f>
        <v/>
      </c>
      <c r="J215" s="246">
        <f>'Dépenses de rémunération CU'!K215</f>
        <v>0</v>
      </c>
      <c r="K215" s="246"/>
      <c r="L215" s="210" t="str">
        <f>IF('Dépenses de rémunération CU'!I215&lt;&gt;"",'Dépenses de rémunération CU'!I215,"")</f>
        <v/>
      </c>
      <c r="M215" s="246">
        <f t="shared" si="9"/>
        <v>0</v>
      </c>
      <c r="N215" s="111"/>
      <c r="O215" s="210" t="str">
        <f t="shared" si="10"/>
        <v/>
      </c>
      <c r="P215" s="246">
        <f t="shared" si="11"/>
        <v>0</v>
      </c>
      <c r="Q215" s="111"/>
    </row>
    <row r="216" spans="2:17" ht="19.899999999999999" hidden="1" customHeight="1" x14ac:dyDescent="0.35">
      <c r="B216" s="109">
        <v>209</v>
      </c>
      <c r="C216" s="111" t="str">
        <f>IF('Dépenses de rémunération CU'!C216&lt;&gt;"",'Dépenses de rémunération CU'!C216,"")</f>
        <v/>
      </c>
      <c r="D216" s="111" t="str">
        <f>IF('Dépenses de rémunération CU'!D216&lt;&gt;"",'Dépenses de rémunération CU'!D216,"")</f>
        <v/>
      </c>
      <c r="E216" s="111" t="str">
        <f>IF('Dépenses de rémunération CU'!E216&lt;&gt;"",'Dépenses de rémunération CU'!E216,"")</f>
        <v/>
      </c>
      <c r="F216" s="111" t="str">
        <f>IF('Dépenses de rémunération CU'!F216&lt;&gt;"",'Dépenses de rémunération CU'!F216,"")</f>
        <v/>
      </c>
      <c r="G216" s="80" t="str">
        <f>IF('Dépenses de rémunération CU'!G216&lt;&gt;"",'Dépenses de rémunération CU'!G216,"")</f>
        <v/>
      </c>
      <c r="H216" s="80" t="str">
        <f>IF('Dépenses de rémunération CU'!H216&lt;&gt;"",'Dépenses de rémunération CU'!H216,"")</f>
        <v/>
      </c>
      <c r="I216" s="246" t="str">
        <f>IF(F216&lt;&gt;"",IF(ISNA(VLOOKUP(F216,P_Paramétrage!$B$1586:$D$1588,2,FALSE)),0,VLOOKUP(F216,P_Paramétrage!$B$1586:$D$1588,2,FALSE)),"")</f>
        <v/>
      </c>
      <c r="J216" s="246">
        <f>'Dépenses de rémunération CU'!K216</f>
        <v>0</v>
      </c>
      <c r="K216" s="246"/>
      <c r="L216" s="210" t="str">
        <f>IF('Dépenses de rémunération CU'!I216&lt;&gt;"",'Dépenses de rémunération CU'!I216,"")</f>
        <v/>
      </c>
      <c r="M216" s="246">
        <f t="shared" si="9"/>
        <v>0</v>
      </c>
      <c r="N216" s="111"/>
      <c r="O216" s="210" t="str">
        <f t="shared" si="10"/>
        <v/>
      </c>
      <c r="P216" s="246">
        <f t="shared" si="11"/>
        <v>0</v>
      </c>
      <c r="Q216" s="111"/>
    </row>
    <row r="217" spans="2:17" ht="19.899999999999999" hidden="1" customHeight="1" x14ac:dyDescent="0.35">
      <c r="B217" s="109">
        <v>210</v>
      </c>
      <c r="C217" s="111" t="str">
        <f>IF('Dépenses de rémunération CU'!C217&lt;&gt;"",'Dépenses de rémunération CU'!C217,"")</f>
        <v/>
      </c>
      <c r="D217" s="111" t="str">
        <f>IF('Dépenses de rémunération CU'!D217&lt;&gt;"",'Dépenses de rémunération CU'!D217,"")</f>
        <v/>
      </c>
      <c r="E217" s="111" t="str">
        <f>IF('Dépenses de rémunération CU'!E217&lt;&gt;"",'Dépenses de rémunération CU'!E217,"")</f>
        <v/>
      </c>
      <c r="F217" s="111" t="str">
        <f>IF('Dépenses de rémunération CU'!F217&lt;&gt;"",'Dépenses de rémunération CU'!F217,"")</f>
        <v/>
      </c>
      <c r="G217" s="80" t="str">
        <f>IF('Dépenses de rémunération CU'!G217&lt;&gt;"",'Dépenses de rémunération CU'!G217,"")</f>
        <v/>
      </c>
      <c r="H217" s="80" t="str">
        <f>IF('Dépenses de rémunération CU'!H217&lt;&gt;"",'Dépenses de rémunération CU'!H217,"")</f>
        <v/>
      </c>
      <c r="I217" s="246" t="str">
        <f>IF(F217&lt;&gt;"",IF(ISNA(VLOOKUP(F217,P_Paramétrage!$B$1586:$D$1588,2,FALSE)),0,VLOOKUP(F217,P_Paramétrage!$B$1586:$D$1588,2,FALSE)),"")</f>
        <v/>
      </c>
      <c r="J217" s="246">
        <f>'Dépenses de rémunération CU'!K217</f>
        <v>0</v>
      </c>
      <c r="K217" s="246"/>
      <c r="L217" s="210" t="str">
        <f>IF('Dépenses de rémunération CU'!I217&lt;&gt;"",'Dépenses de rémunération CU'!I217,"")</f>
        <v/>
      </c>
      <c r="M217" s="246">
        <f t="shared" si="9"/>
        <v>0</v>
      </c>
      <c r="N217" s="111"/>
      <c r="O217" s="210" t="str">
        <f t="shared" si="10"/>
        <v/>
      </c>
      <c r="P217" s="246">
        <f t="shared" si="11"/>
        <v>0</v>
      </c>
      <c r="Q217" s="111"/>
    </row>
    <row r="218" spans="2:17" ht="19.899999999999999" hidden="1" customHeight="1" x14ac:dyDescent="0.35">
      <c r="B218" s="109">
        <v>211</v>
      </c>
      <c r="C218" s="111" t="str">
        <f>IF('Dépenses de rémunération CU'!C218&lt;&gt;"",'Dépenses de rémunération CU'!C218,"")</f>
        <v/>
      </c>
      <c r="D218" s="111" t="str">
        <f>IF('Dépenses de rémunération CU'!D218&lt;&gt;"",'Dépenses de rémunération CU'!D218,"")</f>
        <v/>
      </c>
      <c r="E218" s="111" t="str">
        <f>IF('Dépenses de rémunération CU'!E218&lt;&gt;"",'Dépenses de rémunération CU'!E218,"")</f>
        <v/>
      </c>
      <c r="F218" s="111" t="str">
        <f>IF('Dépenses de rémunération CU'!F218&lt;&gt;"",'Dépenses de rémunération CU'!F218,"")</f>
        <v/>
      </c>
      <c r="G218" s="80" t="str">
        <f>IF('Dépenses de rémunération CU'!G218&lt;&gt;"",'Dépenses de rémunération CU'!G218,"")</f>
        <v/>
      </c>
      <c r="H218" s="80" t="str">
        <f>IF('Dépenses de rémunération CU'!H218&lt;&gt;"",'Dépenses de rémunération CU'!H218,"")</f>
        <v/>
      </c>
      <c r="I218" s="246" t="str">
        <f>IF(F218&lt;&gt;"",IF(ISNA(VLOOKUP(F218,P_Paramétrage!$B$1586:$D$1588,2,FALSE)),0,VLOOKUP(F218,P_Paramétrage!$B$1586:$D$1588,2,FALSE)),"")</f>
        <v/>
      </c>
      <c r="J218" s="246">
        <f>'Dépenses de rémunération CU'!K218</f>
        <v>0</v>
      </c>
      <c r="K218" s="246"/>
      <c r="L218" s="210" t="str">
        <f>IF('Dépenses de rémunération CU'!I218&lt;&gt;"",'Dépenses de rémunération CU'!I218,"")</f>
        <v/>
      </c>
      <c r="M218" s="246">
        <f t="shared" si="9"/>
        <v>0</v>
      </c>
      <c r="N218" s="111"/>
      <c r="O218" s="210" t="str">
        <f t="shared" si="10"/>
        <v/>
      </c>
      <c r="P218" s="246">
        <f t="shared" si="11"/>
        <v>0</v>
      </c>
      <c r="Q218" s="111"/>
    </row>
    <row r="219" spans="2:17" ht="19.899999999999999" hidden="1" customHeight="1" x14ac:dyDescent="0.35">
      <c r="B219" s="109">
        <v>212</v>
      </c>
      <c r="C219" s="111" t="str">
        <f>IF('Dépenses de rémunération CU'!C219&lt;&gt;"",'Dépenses de rémunération CU'!C219,"")</f>
        <v/>
      </c>
      <c r="D219" s="111" t="str">
        <f>IF('Dépenses de rémunération CU'!D219&lt;&gt;"",'Dépenses de rémunération CU'!D219,"")</f>
        <v/>
      </c>
      <c r="E219" s="111" t="str">
        <f>IF('Dépenses de rémunération CU'!E219&lt;&gt;"",'Dépenses de rémunération CU'!E219,"")</f>
        <v/>
      </c>
      <c r="F219" s="111" t="str">
        <f>IF('Dépenses de rémunération CU'!F219&lt;&gt;"",'Dépenses de rémunération CU'!F219,"")</f>
        <v/>
      </c>
      <c r="G219" s="80" t="str">
        <f>IF('Dépenses de rémunération CU'!G219&lt;&gt;"",'Dépenses de rémunération CU'!G219,"")</f>
        <v/>
      </c>
      <c r="H219" s="80" t="str">
        <f>IF('Dépenses de rémunération CU'!H219&lt;&gt;"",'Dépenses de rémunération CU'!H219,"")</f>
        <v/>
      </c>
      <c r="I219" s="246" t="str">
        <f>IF(F219&lt;&gt;"",IF(ISNA(VLOOKUP(F219,P_Paramétrage!$B$1586:$D$1588,2,FALSE)),0,VLOOKUP(F219,P_Paramétrage!$B$1586:$D$1588,2,FALSE)),"")</f>
        <v/>
      </c>
      <c r="J219" s="246">
        <f>'Dépenses de rémunération CU'!K219</f>
        <v>0</v>
      </c>
      <c r="K219" s="246"/>
      <c r="L219" s="210" t="str">
        <f>IF('Dépenses de rémunération CU'!I219&lt;&gt;"",'Dépenses de rémunération CU'!I219,"")</f>
        <v/>
      </c>
      <c r="M219" s="246">
        <f t="shared" si="9"/>
        <v>0</v>
      </c>
      <c r="N219" s="111"/>
      <c r="O219" s="210" t="str">
        <f t="shared" si="10"/>
        <v/>
      </c>
      <c r="P219" s="246">
        <f t="shared" si="11"/>
        <v>0</v>
      </c>
      <c r="Q219" s="111"/>
    </row>
    <row r="220" spans="2:17" ht="19.899999999999999" hidden="1" customHeight="1" x14ac:dyDescent="0.35">
      <c r="B220" s="109">
        <v>213</v>
      </c>
      <c r="C220" s="111" t="str">
        <f>IF('Dépenses de rémunération CU'!C220&lt;&gt;"",'Dépenses de rémunération CU'!C220,"")</f>
        <v/>
      </c>
      <c r="D220" s="111" t="str">
        <f>IF('Dépenses de rémunération CU'!D220&lt;&gt;"",'Dépenses de rémunération CU'!D220,"")</f>
        <v/>
      </c>
      <c r="E220" s="111" t="str">
        <f>IF('Dépenses de rémunération CU'!E220&lt;&gt;"",'Dépenses de rémunération CU'!E220,"")</f>
        <v/>
      </c>
      <c r="F220" s="111" t="str">
        <f>IF('Dépenses de rémunération CU'!F220&lt;&gt;"",'Dépenses de rémunération CU'!F220,"")</f>
        <v/>
      </c>
      <c r="G220" s="80" t="str">
        <f>IF('Dépenses de rémunération CU'!G220&lt;&gt;"",'Dépenses de rémunération CU'!G220,"")</f>
        <v/>
      </c>
      <c r="H220" s="80" t="str">
        <f>IF('Dépenses de rémunération CU'!H220&lt;&gt;"",'Dépenses de rémunération CU'!H220,"")</f>
        <v/>
      </c>
      <c r="I220" s="246" t="str">
        <f>IF(F220&lt;&gt;"",IF(ISNA(VLOOKUP(F220,P_Paramétrage!$B$1586:$D$1588,2,FALSE)),0,VLOOKUP(F220,P_Paramétrage!$B$1586:$D$1588,2,FALSE)),"")</f>
        <v/>
      </c>
      <c r="J220" s="246">
        <f>'Dépenses de rémunération CU'!K220</f>
        <v>0</v>
      </c>
      <c r="K220" s="246"/>
      <c r="L220" s="210" t="str">
        <f>IF('Dépenses de rémunération CU'!I220&lt;&gt;"",'Dépenses de rémunération CU'!I220,"")</f>
        <v/>
      </c>
      <c r="M220" s="246">
        <f t="shared" si="9"/>
        <v>0</v>
      </c>
      <c r="N220" s="111"/>
      <c r="O220" s="210" t="str">
        <f t="shared" si="10"/>
        <v/>
      </c>
      <c r="P220" s="246">
        <f t="shared" si="11"/>
        <v>0</v>
      </c>
      <c r="Q220" s="111"/>
    </row>
    <row r="221" spans="2:17" ht="19.899999999999999" hidden="1" customHeight="1" x14ac:dyDescent="0.35">
      <c r="B221" s="109">
        <v>214</v>
      </c>
      <c r="C221" s="111" t="str">
        <f>IF('Dépenses de rémunération CU'!C221&lt;&gt;"",'Dépenses de rémunération CU'!C221,"")</f>
        <v/>
      </c>
      <c r="D221" s="111" t="str">
        <f>IF('Dépenses de rémunération CU'!D221&lt;&gt;"",'Dépenses de rémunération CU'!D221,"")</f>
        <v/>
      </c>
      <c r="E221" s="111" t="str">
        <f>IF('Dépenses de rémunération CU'!E221&lt;&gt;"",'Dépenses de rémunération CU'!E221,"")</f>
        <v/>
      </c>
      <c r="F221" s="111" t="str">
        <f>IF('Dépenses de rémunération CU'!F221&lt;&gt;"",'Dépenses de rémunération CU'!F221,"")</f>
        <v/>
      </c>
      <c r="G221" s="80" t="str">
        <f>IF('Dépenses de rémunération CU'!G221&lt;&gt;"",'Dépenses de rémunération CU'!G221,"")</f>
        <v/>
      </c>
      <c r="H221" s="80" t="str">
        <f>IF('Dépenses de rémunération CU'!H221&lt;&gt;"",'Dépenses de rémunération CU'!H221,"")</f>
        <v/>
      </c>
      <c r="I221" s="246" t="str">
        <f>IF(F221&lt;&gt;"",IF(ISNA(VLOOKUP(F221,P_Paramétrage!$B$1586:$D$1588,2,FALSE)),0,VLOOKUP(F221,P_Paramétrage!$B$1586:$D$1588,2,FALSE)),"")</f>
        <v/>
      </c>
      <c r="J221" s="246">
        <f>'Dépenses de rémunération CU'!K221</f>
        <v>0</v>
      </c>
      <c r="K221" s="246"/>
      <c r="L221" s="210" t="str">
        <f>IF('Dépenses de rémunération CU'!I221&lt;&gt;"",'Dépenses de rémunération CU'!I221,"")</f>
        <v/>
      </c>
      <c r="M221" s="246">
        <f t="shared" si="9"/>
        <v>0</v>
      </c>
      <c r="N221" s="111"/>
      <c r="O221" s="210" t="str">
        <f t="shared" si="10"/>
        <v/>
      </c>
      <c r="P221" s="246">
        <f t="shared" si="11"/>
        <v>0</v>
      </c>
      <c r="Q221" s="111"/>
    </row>
    <row r="222" spans="2:17" ht="19.899999999999999" hidden="1" customHeight="1" x14ac:dyDescent="0.35">
      <c r="B222" s="109">
        <v>215</v>
      </c>
      <c r="C222" s="111" t="str">
        <f>IF('Dépenses de rémunération CU'!C222&lt;&gt;"",'Dépenses de rémunération CU'!C222,"")</f>
        <v/>
      </c>
      <c r="D222" s="111" t="str">
        <f>IF('Dépenses de rémunération CU'!D222&lt;&gt;"",'Dépenses de rémunération CU'!D222,"")</f>
        <v/>
      </c>
      <c r="E222" s="111" t="str">
        <f>IF('Dépenses de rémunération CU'!E222&lt;&gt;"",'Dépenses de rémunération CU'!E222,"")</f>
        <v/>
      </c>
      <c r="F222" s="111" t="str">
        <f>IF('Dépenses de rémunération CU'!F222&lt;&gt;"",'Dépenses de rémunération CU'!F222,"")</f>
        <v/>
      </c>
      <c r="G222" s="80" t="str">
        <f>IF('Dépenses de rémunération CU'!G222&lt;&gt;"",'Dépenses de rémunération CU'!G222,"")</f>
        <v/>
      </c>
      <c r="H222" s="80" t="str">
        <f>IF('Dépenses de rémunération CU'!H222&lt;&gt;"",'Dépenses de rémunération CU'!H222,"")</f>
        <v/>
      </c>
      <c r="I222" s="246" t="str">
        <f>IF(F222&lt;&gt;"",IF(ISNA(VLOOKUP(F222,P_Paramétrage!$B$1586:$D$1588,2,FALSE)),0,VLOOKUP(F222,P_Paramétrage!$B$1586:$D$1588,2,FALSE)),"")</f>
        <v/>
      </c>
      <c r="J222" s="246">
        <f>'Dépenses de rémunération CU'!K222</f>
        <v>0</v>
      </c>
      <c r="K222" s="246"/>
      <c r="L222" s="210" t="str">
        <f>IF('Dépenses de rémunération CU'!I222&lt;&gt;"",'Dépenses de rémunération CU'!I222,"")</f>
        <v/>
      </c>
      <c r="M222" s="246">
        <f t="shared" si="9"/>
        <v>0</v>
      </c>
      <c r="N222" s="111"/>
      <c r="O222" s="210" t="str">
        <f t="shared" si="10"/>
        <v/>
      </c>
      <c r="P222" s="246">
        <f t="shared" si="11"/>
        <v>0</v>
      </c>
      <c r="Q222" s="111"/>
    </row>
    <row r="223" spans="2:17" ht="19.899999999999999" hidden="1" customHeight="1" x14ac:dyDescent="0.35">
      <c r="B223" s="109">
        <v>216</v>
      </c>
      <c r="C223" s="111" t="str">
        <f>IF('Dépenses de rémunération CU'!C223&lt;&gt;"",'Dépenses de rémunération CU'!C223,"")</f>
        <v/>
      </c>
      <c r="D223" s="111" t="str">
        <f>IF('Dépenses de rémunération CU'!D223&lt;&gt;"",'Dépenses de rémunération CU'!D223,"")</f>
        <v/>
      </c>
      <c r="E223" s="111" t="str">
        <f>IF('Dépenses de rémunération CU'!E223&lt;&gt;"",'Dépenses de rémunération CU'!E223,"")</f>
        <v/>
      </c>
      <c r="F223" s="111" t="str">
        <f>IF('Dépenses de rémunération CU'!F223&lt;&gt;"",'Dépenses de rémunération CU'!F223,"")</f>
        <v/>
      </c>
      <c r="G223" s="80" t="str">
        <f>IF('Dépenses de rémunération CU'!G223&lt;&gt;"",'Dépenses de rémunération CU'!G223,"")</f>
        <v/>
      </c>
      <c r="H223" s="80" t="str">
        <f>IF('Dépenses de rémunération CU'!H223&lt;&gt;"",'Dépenses de rémunération CU'!H223,"")</f>
        <v/>
      </c>
      <c r="I223" s="246" t="str">
        <f>IF(F223&lt;&gt;"",IF(ISNA(VLOOKUP(F223,P_Paramétrage!$B$1586:$D$1588,2,FALSE)),0,VLOOKUP(F223,P_Paramétrage!$B$1586:$D$1588,2,FALSE)),"")</f>
        <v/>
      </c>
      <c r="J223" s="246">
        <f>'Dépenses de rémunération CU'!K223</f>
        <v>0</v>
      </c>
      <c r="K223" s="246"/>
      <c r="L223" s="210" t="str">
        <f>IF('Dépenses de rémunération CU'!I223&lt;&gt;"",'Dépenses de rémunération CU'!I223,"")</f>
        <v/>
      </c>
      <c r="M223" s="246">
        <f t="shared" si="9"/>
        <v>0</v>
      </c>
      <c r="N223" s="111"/>
      <c r="O223" s="210" t="str">
        <f t="shared" si="10"/>
        <v/>
      </c>
      <c r="P223" s="246">
        <f t="shared" si="11"/>
        <v>0</v>
      </c>
      <c r="Q223" s="111"/>
    </row>
    <row r="224" spans="2:17" ht="19.899999999999999" hidden="1" customHeight="1" x14ac:dyDescent="0.35">
      <c r="B224" s="109">
        <v>217</v>
      </c>
      <c r="C224" s="111" t="str">
        <f>IF('Dépenses de rémunération CU'!C224&lt;&gt;"",'Dépenses de rémunération CU'!C224,"")</f>
        <v/>
      </c>
      <c r="D224" s="111" t="str">
        <f>IF('Dépenses de rémunération CU'!D224&lt;&gt;"",'Dépenses de rémunération CU'!D224,"")</f>
        <v/>
      </c>
      <c r="E224" s="111" t="str">
        <f>IF('Dépenses de rémunération CU'!E224&lt;&gt;"",'Dépenses de rémunération CU'!E224,"")</f>
        <v/>
      </c>
      <c r="F224" s="111" t="str">
        <f>IF('Dépenses de rémunération CU'!F224&lt;&gt;"",'Dépenses de rémunération CU'!F224,"")</f>
        <v/>
      </c>
      <c r="G224" s="80" t="str">
        <f>IF('Dépenses de rémunération CU'!G224&lt;&gt;"",'Dépenses de rémunération CU'!G224,"")</f>
        <v/>
      </c>
      <c r="H224" s="80" t="str">
        <f>IF('Dépenses de rémunération CU'!H224&lt;&gt;"",'Dépenses de rémunération CU'!H224,"")</f>
        <v/>
      </c>
      <c r="I224" s="246" t="str">
        <f>IF(F224&lt;&gt;"",IF(ISNA(VLOOKUP(F224,P_Paramétrage!$B$1586:$D$1588,2,FALSE)),0,VLOOKUP(F224,P_Paramétrage!$B$1586:$D$1588,2,FALSE)),"")</f>
        <v/>
      </c>
      <c r="J224" s="246">
        <f>'Dépenses de rémunération CU'!K224</f>
        <v>0</v>
      </c>
      <c r="K224" s="246"/>
      <c r="L224" s="210" t="str">
        <f>IF('Dépenses de rémunération CU'!I224&lt;&gt;"",'Dépenses de rémunération CU'!I224,"")</f>
        <v/>
      </c>
      <c r="M224" s="246">
        <f t="shared" si="9"/>
        <v>0</v>
      </c>
      <c r="N224" s="111"/>
      <c r="O224" s="210" t="str">
        <f t="shared" si="10"/>
        <v/>
      </c>
      <c r="P224" s="246">
        <f t="shared" si="11"/>
        <v>0</v>
      </c>
      <c r="Q224" s="111"/>
    </row>
    <row r="225" spans="2:17" ht="19.899999999999999" hidden="1" customHeight="1" x14ac:dyDescent="0.35">
      <c r="B225" s="109">
        <v>218</v>
      </c>
      <c r="C225" s="111" t="str">
        <f>IF('Dépenses de rémunération CU'!C225&lt;&gt;"",'Dépenses de rémunération CU'!C225,"")</f>
        <v/>
      </c>
      <c r="D225" s="111" t="str">
        <f>IF('Dépenses de rémunération CU'!D225&lt;&gt;"",'Dépenses de rémunération CU'!D225,"")</f>
        <v/>
      </c>
      <c r="E225" s="111" t="str">
        <f>IF('Dépenses de rémunération CU'!E225&lt;&gt;"",'Dépenses de rémunération CU'!E225,"")</f>
        <v/>
      </c>
      <c r="F225" s="111" t="str">
        <f>IF('Dépenses de rémunération CU'!F225&lt;&gt;"",'Dépenses de rémunération CU'!F225,"")</f>
        <v/>
      </c>
      <c r="G225" s="80" t="str">
        <f>IF('Dépenses de rémunération CU'!G225&lt;&gt;"",'Dépenses de rémunération CU'!G225,"")</f>
        <v/>
      </c>
      <c r="H225" s="80" t="str">
        <f>IF('Dépenses de rémunération CU'!H225&lt;&gt;"",'Dépenses de rémunération CU'!H225,"")</f>
        <v/>
      </c>
      <c r="I225" s="246" t="str">
        <f>IF(F225&lt;&gt;"",IF(ISNA(VLOOKUP(F225,P_Paramétrage!$B$1586:$D$1588,2,FALSE)),0,VLOOKUP(F225,P_Paramétrage!$B$1586:$D$1588,2,FALSE)),"")</f>
        <v/>
      </c>
      <c r="J225" s="246">
        <f>'Dépenses de rémunération CU'!K225</f>
        <v>0</v>
      </c>
      <c r="K225" s="246"/>
      <c r="L225" s="210" t="str">
        <f>IF('Dépenses de rémunération CU'!I225&lt;&gt;"",'Dépenses de rémunération CU'!I225,"")</f>
        <v/>
      </c>
      <c r="M225" s="246">
        <f t="shared" si="9"/>
        <v>0</v>
      </c>
      <c r="N225" s="111"/>
      <c r="O225" s="210" t="str">
        <f t="shared" si="10"/>
        <v/>
      </c>
      <c r="P225" s="246">
        <f t="shared" si="11"/>
        <v>0</v>
      </c>
      <c r="Q225" s="111"/>
    </row>
    <row r="226" spans="2:17" ht="19.899999999999999" hidden="1" customHeight="1" x14ac:dyDescent="0.35">
      <c r="B226" s="109">
        <v>219</v>
      </c>
      <c r="C226" s="111" t="str">
        <f>IF('Dépenses de rémunération CU'!C226&lt;&gt;"",'Dépenses de rémunération CU'!C226,"")</f>
        <v/>
      </c>
      <c r="D226" s="111" t="str">
        <f>IF('Dépenses de rémunération CU'!D226&lt;&gt;"",'Dépenses de rémunération CU'!D226,"")</f>
        <v/>
      </c>
      <c r="E226" s="111" t="str">
        <f>IF('Dépenses de rémunération CU'!E226&lt;&gt;"",'Dépenses de rémunération CU'!E226,"")</f>
        <v/>
      </c>
      <c r="F226" s="111" t="str">
        <f>IF('Dépenses de rémunération CU'!F226&lt;&gt;"",'Dépenses de rémunération CU'!F226,"")</f>
        <v/>
      </c>
      <c r="G226" s="80" t="str">
        <f>IF('Dépenses de rémunération CU'!G226&lt;&gt;"",'Dépenses de rémunération CU'!G226,"")</f>
        <v/>
      </c>
      <c r="H226" s="80" t="str">
        <f>IF('Dépenses de rémunération CU'!H226&lt;&gt;"",'Dépenses de rémunération CU'!H226,"")</f>
        <v/>
      </c>
      <c r="I226" s="246" t="str">
        <f>IF(F226&lt;&gt;"",IF(ISNA(VLOOKUP(F226,P_Paramétrage!$B$1586:$D$1588,2,FALSE)),0,VLOOKUP(F226,P_Paramétrage!$B$1586:$D$1588,2,FALSE)),"")</f>
        <v/>
      </c>
      <c r="J226" s="246">
        <f>'Dépenses de rémunération CU'!K226</f>
        <v>0</v>
      </c>
      <c r="K226" s="246"/>
      <c r="L226" s="210" t="str">
        <f>IF('Dépenses de rémunération CU'!I226&lt;&gt;"",'Dépenses de rémunération CU'!I226,"")</f>
        <v/>
      </c>
      <c r="M226" s="246">
        <f t="shared" si="9"/>
        <v>0</v>
      </c>
      <c r="N226" s="111"/>
      <c r="O226" s="210" t="str">
        <f t="shared" si="10"/>
        <v/>
      </c>
      <c r="P226" s="246">
        <f t="shared" si="11"/>
        <v>0</v>
      </c>
      <c r="Q226" s="111"/>
    </row>
    <row r="227" spans="2:17" ht="19.899999999999999" hidden="1" customHeight="1" x14ac:dyDescent="0.35">
      <c r="B227" s="109">
        <v>220</v>
      </c>
      <c r="C227" s="111" t="str">
        <f>IF('Dépenses de rémunération CU'!C227&lt;&gt;"",'Dépenses de rémunération CU'!C227,"")</f>
        <v/>
      </c>
      <c r="D227" s="111" t="str">
        <f>IF('Dépenses de rémunération CU'!D227&lt;&gt;"",'Dépenses de rémunération CU'!D227,"")</f>
        <v/>
      </c>
      <c r="E227" s="111" t="str">
        <f>IF('Dépenses de rémunération CU'!E227&lt;&gt;"",'Dépenses de rémunération CU'!E227,"")</f>
        <v/>
      </c>
      <c r="F227" s="111" t="str">
        <f>IF('Dépenses de rémunération CU'!F227&lt;&gt;"",'Dépenses de rémunération CU'!F227,"")</f>
        <v/>
      </c>
      <c r="G227" s="80" t="str">
        <f>IF('Dépenses de rémunération CU'!G227&lt;&gt;"",'Dépenses de rémunération CU'!G227,"")</f>
        <v/>
      </c>
      <c r="H227" s="80" t="str">
        <f>IF('Dépenses de rémunération CU'!H227&lt;&gt;"",'Dépenses de rémunération CU'!H227,"")</f>
        <v/>
      </c>
      <c r="I227" s="246" t="str">
        <f>IF(F227&lt;&gt;"",IF(ISNA(VLOOKUP(F227,P_Paramétrage!$B$1586:$D$1588,2,FALSE)),0,VLOOKUP(F227,P_Paramétrage!$B$1586:$D$1588,2,FALSE)),"")</f>
        <v/>
      </c>
      <c r="J227" s="246">
        <f>'Dépenses de rémunération CU'!K227</f>
        <v>0</v>
      </c>
      <c r="K227" s="246"/>
      <c r="L227" s="210" t="str">
        <f>IF('Dépenses de rémunération CU'!I227&lt;&gt;"",'Dépenses de rémunération CU'!I227,"")</f>
        <v/>
      </c>
      <c r="M227" s="246">
        <f t="shared" si="9"/>
        <v>0</v>
      </c>
      <c r="N227" s="111"/>
      <c r="O227" s="210" t="str">
        <f t="shared" si="10"/>
        <v/>
      </c>
      <c r="P227" s="246">
        <f t="shared" si="11"/>
        <v>0</v>
      </c>
      <c r="Q227" s="111"/>
    </row>
    <row r="228" spans="2:17" ht="19.899999999999999" hidden="1" customHeight="1" x14ac:dyDescent="0.35">
      <c r="B228" s="109">
        <v>221</v>
      </c>
      <c r="C228" s="111" t="str">
        <f>IF('Dépenses de rémunération CU'!C228&lt;&gt;"",'Dépenses de rémunération CU'!C228,"")</f>
        <v/>
      </c>
      <c r="D228" s="111" t="str">
        <f>IF('Dépenses de rémunération CU'!D228&lt;&gt;"",'Dépenses de rémunération CU'!D228,"")</f>
        <v/>
      </c>
      <c r="E228" s="111" t="str">
        <f>IF('Dépenses de rémunération CU'!E228&lt;&gt;"",'Dépenses de rémunération CU'!E228,"")</f>
        <v/>
      </c>
      <c r="F228" s="111" t="str">
        <f>IF('Dépenses de rémunération CU'!F228&lt;&gt;"",'Dépenses de rémunération CU'!F228,"")</f>
        <v/>
      </c>
      <c r="G228" s="80" t="str">
        <f>IF('Dépenses de rémunération CU'!G228&lt;&gt;"",'Dépenses de rémunération CU'!G228,"")</f>
        <v/>
      </c>
      <c r="H228" s="80" t="str">
        <f>IF('Dépenses de rémunération CU'!H228&lt;&gt;"",'Dépenses de rémunération CU'!H228,"")</f>
        <v/>
      </c>
      <c r="I228" s="246" t="str">
        <f>IF(F228&lt;&gt;"",IF(ISNA(VLOOKUP(F228,P_Paramétrage!$B$1586:$D$1588,2,FALSE)),0,VLOOKUP(F228,P_Paramétrage!$B$1586:$D$1588,2,FALSE)),"")</f>
        <v/>
      </c>
      <c r="J228" s="246">
        <f>'Dépenses de rémunération CU'!K228</f>
        <v>0</v>
      </c>
      <c r="K228" s="246"/>
      <c r="L228" s="210" t="str">
        <f>IF('Dépenses de rémunération CU'!I228&lt;&gt;"",'Dépenses de rémunération CU'!I228,"")</f>
        <v/>
      </c>
      <c r="M228" s="246">
        <f t="shared" si="9"/>
        <v>0</v>
      </c>
      <c r="N228" s="111"/>
      <c r="O228" s="210" t="str">
        <f t="shared" si="10"/>
        <v/>
      </c>
      <c r="P228" s="246">
        <f t="shared" si="11"/>
        <v>0</v>
      </c>
      <c r="Q228" s="111"/>
    </row>
    <row r="229" spans="2:17" ht="19.899999999999999" hidden="1" customHeight="1" x14ac:dyDescent="0.35">
      <c r="B229" s="109">
        <v>222</v>
      </c>
      <c r="C229" s="111" t="str">
        <f>IF('Dépenses de rémunération CU'!C229&lt;&gt;"",'Dépenses de rémunération CU'!C229,"")</f>
        <v/>
      </c>
      <c r="D229" s="111" t="str">
        <f>IF('Dépenses de rémunération CU'!D229&lt;&gt;"",'Dépenses de rémunération CU'!D229,"")</f>
        <v/>
      </c>
      <c r="E229" s="111" t="str">
        <f>IF('Dépenses de rémunération CU'!E229&lt;&gt;"",'Dépenses de rémunération CU'!E229,"")</f>
        <v/>
      </c>
      <c r="F229" s="111" t="str">
        <f>IF('Dépenses de rémunération CU'!F229&lt;&gt;"",'Dépenses de rémunération CU'!F229,"")</f>
        <v/>
      </c>
      <c r="G229" s="80" t="str">
        <f>IF('Dépenses de rémunération CU'!G229&lt;&gt;"",'Dépenses de rémunération CU'!G229,"")</f>
        <v/>
      </c>
      <c r="H229" s="80" t="str">
        <f>IF('Dépenses de rémunération CU'!H229&lt;&gt;"",'Dépenses de rémunération CU'!H229,"")</f>
        <v/>
      </c>
      <c r="I229" s="246" t="str">
        <f>IF(F229&lt;&gt;"",IF(ISNA(VLOOKUP(F229,P_Paramétrage!$B$1586:$D$1588,2,FALSE)),0,VLOOKUP(F229,P_Paramétrage!$B$1586:$D$1588,2,FALSE)),"")</f>
        <v/>
      </c>
      <c r="J229" s="246">
        <f>'Dépenses de rémunération CU'!K229</f>
        <v>0</v>
      </c>
      <c r="K229" s="246"/>
      <c r="L229" s="210" t="str">
        <f>IF('Dépenses de rémunération CU'!I229&lt;&gt;"",'Dépenses de rémunération CU'!I229,"")</f>
        <v/>
      </c>
      <c r="M229" s="246">
        <f t="shared" si="9"/>
        <v>0</v>
      </c>
      <c r="N229" s="111"/>
      <c r="O229" s="210" t="str">
        <f t="shared" si="10"/>
        <v/>
      </c>
      <c r="P229" s="246">
        <f t="shared" si="11"/>
        <v>0</v>
      </c>
      <c r="Q229" s="111"/>
    </row>
    <row r="230" spans="2:17" ht="19.899999999999999" hidden="1" customHeight="1" x14ac:dyDescent="0.35">
      <c r="B230" s="109">
        <v>223</v>
      </c>
      <c r="C230" s="111" t="str">
        <f>IF('Dépenses de rémunération CU'!C230&lt;&gt;"",'Dépenses de rémunération CU'!C230,"")</f>
        <v/>
      </c>
      <c r="D230" s="111" t="str">
        <f>IF('Dépenses de rémunération CU'!D230&lt;&gt;"",'Dépenses de rémunération CU'!D230,"")</f>
        <v/>
      </c>
      <c r="E230" s="111" t="str">
        <f>IF('Dépenses de rémunération CU'!E230&lt;&gt;"",'Dépenses de rémunération CU'!E230,"")</f>
        <v/>
      </c>
      <c r="F230" s="111" t="str">
        <f>IF('Dépenses de rémunération CU'!F230&lt;&gt;"",'Dépenses de rémunération CU'!F230,"")</f>
        <v/>
      </c>
      <c r="G230" s="80" t="str">
        <f>IF('Dépenses de rémunération CU'!G230&lt;&gt;"",'Dépenses de rémunération CU'!G230,"")</f>
        <v/>
      </c>
      <c r="H230" s="80" t="str">
        <f>IF('Dépenses de rémunération CU'!H230&lt;&gt;"",'Dépenses de rémunération CU'!H230,"")</f>
        <v/>
      </c>
      <c r="I230" s="246" t="str">
        <f>IF(F230&lt;&gt;"",IF(ISNA(VLOOKUP(F230,P_Paramétrage!$B$1586:$D$1588,2,FALSE)),0,VLOOKUP(F230,P_Paramétrage!$B$1586:$D$1588,2,FALSE)),"")</f>
        <v/>
      </c>
      <c r="J230" s="246">
        <f>'Dépenses de rémunération CU'!K230</f>
        <v>0</v>
      </c>
      <c r="K230" s="246"/>
      <c r="L230" s="210" t="str">
        <f>IF('Dépenses de rémunération CU'!I230&lt;&gt;"",'Dépenses de rémunération CU'!I230,"")</f>
        <v/>
      </c>
      <c r="M230" s="246">
        <f t="shared" si="9"/>
        <v>0</v>
      </c>
      <c r="N230" s="111"/>
      <c r="O230" s="210" t="str">
        <f t="shared" si="10"/>
        <v/>
      </c>
      <c r="P230" s="246">
        <f t="shared" si="11"/>
        <v>0</v>
      </c>
      <c r="Q230" s="111"/>
    </row>
    <row r="231" spans="2:17" ht="19.899999999999999" hidden="1" customHeight="1" x14ac:dyDescent="0.35">
      <c r="B231" s="109">
        <v>224</v>
      </c>
      <c r="C231" s="111" t="str">
        <f>IF('Dépenses de rémunération CU'!C231&lt;&gt;"",'Dépenses de rémunération CU'!C231,"")</f>
        <v/>
      </c>
      <c r="D231" s="111" t="str">
        <f>IF('Dépenses de rémunération CU'!D231&lt;&gt;"",'Dépenses de rémunération CU'!D231,"")</f>
        <v/>
      </c>
      <c r="E231" s="111" t="str">
        <f>IF('Dépenses de rémunération CU'!E231&lt;&gt;"",'Dépenses de rémunération CU'!E231,"")</f>
        <v/>
      </c>
      <c r="F231" s="111" t="str">
        <f>IF('Dépenses de rémunération CU'!F231&lt;&gt;"",'Dépenses de rémunération CU'!F231,"")</f>
        <v/>
      </c>
      <c r="G231" s="80" t="str">
        <f>IF('Dépenses de rémunération CU'!G231&lt;&gt;"",'Dépenses de rémunération CU'!G231,"")</f>
        <v/>
      </c>
      <c r="H231" s="80" t="str">
        <f>IF('Dépenses de rémunération CU'!H231&lt;&gt;"",'Dépenses de rémunération CU'!H231,"")</f>
        <v/>
      </c>
      <c r="I231" s="246" t="str">
        <f>IF(F231&lt;&gt;"",IF(ISNA(VLOOKUP(F231,P_Paramétrage!$B$1586:$D$1588,2,FALSE)),0,VLOOKUP(F231,P_Paramétrage!$B$1586:$D$1588,2,FALSE)),"")</f>
        <v/>
      </c>
      <c r="J231" s="246">
        <f>'Dépenses de rémunération CU'!K231</f>
        <v>0</v>
      </c>
      <c r="K231" s="246"/>
      <c r="L231" s="210" t="str">
        <f>IF('Dépenses de rémunération CU'!I231&lt;&gt;"",'Dépenses de rémunération CU'!I231,"")</f>
        <v/>
      </c>
      <c r="M231" s="246">
        <f t="shared" si="9"/>
        <v>0</v>
      </c>
      <c r="N231" s="111"/>
      <c r="O231" s="210" t="str">
        <f t="shared" si="10"/>
        <v/>
      </c>
      <c r="P231" s="246">
        <f t="shared" si="11"/>
        <v>0</v>
      </c>
      <c r="Q231" s="111"/>
    </row>
    <row r="232" spans="2:17" ht="19.899999999999999" hidden="1" customHeight="1" x14ac:dyDescent="0.35">
      <c r="B232" s="109">
        <v>225</v>
      </c>
      <c r="C232" s="111" t="str">
        <f>IF('Dépenses de rémunération CU'!C232&lt;&gt;"",'Dépenses de rémunération CU'!C232,"")</f>
        <v/>
      </c>
      <c r="D232" s="111" t="str">
        <f>IF('Dépenses de rémunération CU'!D232&lt;&gt;"",'Dépenses de rémunération CU'!D232,"")</f>
        <v/>
      </c>
      <c r="E232" s="111" t="str">
        <f>IF('Dépenses de rémunération CU'!E232&lt;&gt;"",'Dépenses de rémunération CU'!E232,"")</f>
        <v/>
      </c>
      <c r="F232" s="111" t="str">
        <f>IF('Dépenses de rémunération CU'!F232&lt;&gt;"",'Dépenses de rémunération CU'!F232,"")</f>
        <v/>
      </c>
      <c r="G232" s="80" t="str">
        <f>IF('Dépenses de rémunération CU'!G232&lt;&gt;"",'Dépenses de rémunération CU'!G232,"")</f>
        <v/>
      </c>
      <c r="H232" s="80" t="str">
        <f>IF('Dépenses de rémunération CU'!H232&lt;&gt;"",'Dépenses de rémunération CU'!H232,"")</f>
        <v/>
      </c>
      <c r="I232" s="246" t="str">
        <f>IF(F232&lt;&gt;"",IF(ISNA(VLOOKUP(F232,P_Paramétrage!$B$1586:$D$1588,2,FALSE)),0,VLOOKUP(F232,P_Paramétrage!$B$1586:$D$1588,2,FALSE)),"")</f>
        <v/>
      </c>
      <c r="J232" s="246">
        <f>'Dépenses de rémunération CU'!K232</f>
        <v>0</v>
      </c>
      <c r="K232" s="246"/>
      <c r="L232" s="210" t="str">
        <f>IF('Dépenses de rémunération CU'!I232&lt;&gt;"",'Dépenses de rémunération CU'!I232,"")</f>
        <v/>
      </c>
      <c r="M232" s="246">
        <f t="shared" si="9"/>
        <v>0</v>
      </c>
      <c r="N232" s="111"/>
      <c r="O232" s="210" t="str">
        <f t="shared" si="10"/>
        <v/>
      </c>
      <c r="P232" s="246">
        <f t="shared" si="11"/>
        <v>0</v>
      </c>
      <c r="Q232" s="111"/>
    </row>
    <row r="233" spans="2:17" ht="19.899999999999999" hidden="1" customHeight="1" x14ac:dyDescent="0.35">
      <c r="B233" s="109">
        <v>226</v>
      </c>
      <c r="C233" s="111" t="str">
        <f>IF('Dépenses de rémunération CU'!C233&lt;&gt;"",'Dépenses de rémunération CU'!C233,"")</f>
        <v/>
      </c>
      <c r="D233" s="111" t="str">
        <f>IF('Dépenses de rémunération CU'!D233&lt;&gt;"",'Dépenses de rémunération CU'!D233,"")</f>
        <v/>
      </c>
      <c r="E233" s="111" t="str">
        <f>IF('Dépenses de rémunération CU'!E233&lt;&gt;"",'Dépenses de rémunération CU'!E233,"")</f>
        <v/>
      </c>
      <c r="F233" s="111" t="str">
        <f>IF('Dépenses de rémunération CU'!F233&lt;&gt;"",'Dépenses de rémunération CU'!F233,"")</f>
        <v/>
      </c>
      <c r="G233" s="80" t="str">
        <f>IF('Dépenses de rémunération CU'!G233&lt;&gt;"",'Dépenses de rémunération CU'!G233,"")</f>
        <v/>
      </c>
      <c r="H233" s="80" t="str">
        <f>IF('Dépenses de rémunération CU'!H233&lt;&gt;"",'Dépenses de rémunération CU'!H233,"")</f>
        <v/>
      </c>
      <c r="I233" s="246" t="str">
        <f>IF(F233&lt;&gt;"",IF(ISNA(VLOOKUP(F233,P_Paramétrage!$B$1586:$D$1588,2,FALSE)),0,VLOOKUP(F233,P_Paramétrage!$B$1586:$D$1588,2,FALSE)),"")</f>
        <v/>
      </c>
      <c r="J233" s="246">
        <f>'Dépenses de rémunération CU'!K233</f>
        <v>0</v>
      </c>
      <c r="K233" s="246"/>
      <c r="L233" s="210" t="str">
        <f>IF('Dépenses de rémunération CU'!I233&lt;&gt;"",'Dépenses de rémunération CU'!I233,"")</f>
        <v/>
      </c>
      <c r="M233" s="246">
        <f t="shared" si="9"/>
        <v>0</v>
      </c>
      <c r="N233" s="111"/>
      <c r="O233" s="210" t="str">
        <f t="shared" si="10"/>
        <v/>
      </c>
      <c r="P233" s="246">
        <f t="shared" si="11"/>
        <v>0</v>
      </c>
      <c r="Q233" s="111"/>
    </row>
    <row r="234" spans="2:17" ht="19.899999999999999" hidden="1" customHeight="1" x14ac:dyDescent="0.35">
      <c r="B234" s="109">
        <v>227</v>
      </c>
      <c r="C234" s="111" t="str">
        <f>IF('Dépenses de rémunération CU'!C234&lt;&gt;"",'Dépenses de rémunération CU'!C234,"")</f>
        <v/>
      </c>
      <c r="D234" s="111" t="str">
        <f>IF('Dépenses de rémunération CU'!D234&lt;&gt;"",'Dépenses de rémunération CU'!D234,"")</f>
        <v/>
      </c>
      <c r="E234" s="111" t="str">
        <f>IF('Dépenses de rémunération CU'!E234&lt;&gt;"",'Dépenses de rémunération CU'!E234,"")</f>
        <v/>
      </c>
      <c r="F234" s="111" t="str">
        <f>IF('Dépenses de rémunération CU'!F234&lt;&gt;"",'Dépenses de rémunération CU'!F234,"")</f>
        <v/>
      </c>
      <c r="G234" s="80" t="str">
        <f>IF('Dépenses de rémunération CU'!G234&lt;&gt;"",'Dépenses de rémunération CU'!G234,"")</f>
        <v/>
      </c>
      <c r="H234" s="80" t="str">
        <f>IF('Dépenses de rémunération CU'!H234&lt;&gt;"",'Dépenses de rémunération CU'!H234,"")</f>
        <v/>
      </c>
      <c r="I234" s="246" t="str">
        <f>IF(F234&lt;&gt;"",IF(ISNA(VLOOKUP(F234,P_Paramétrage!$B$1586:$D$1588,2,FALSE)),0,VLOOKUP(F234,P_Paramétrage!$B$1586:$D$1588,2,FALSE)),"")</f>
        <v/>
      </c>
      <c r="J234" s="246">
        <f>'Dépenses de rémunération CU'!K234</f>
        <v>0</v>
      </c>
      <c r="K234" s="246"/>
      <c r="L234" s="210" t="str">
        <f>IF('Dépenses de rémunération CU'!I234&lt;&gt;"",'Dépenses de rémunération CU'!I234,"")</f>
        <v/>
      </c>
      <c r="M234" s="246">
        <f t="shared" si="9"/>
        <v>0</v>
      </c>
      <c r="N234" s="111"/>
      <c r="O234" s="210" t="str">
        <f t="shared" si="10"/>
        <v/>
      </c>
      <c r="P234" s="246">
        <f t="shared" si="11"/>
        <v>0</v>
      </c>
      <c r="Q234" s="111"/>
    </row>
    <row r="235" spans="2:17" ht="19.899999999999999" hidden="1" customHeight="1" x14ac:dyDescent="0.35">
      <c r="B235" s="109">
        <v>228</v>
      </c>
      <c r="C235" s="111" t="str">
        <f>IF('Dépenses de rémunération CU'!C235&lt;&gt;"",'Dépenses de rémunération CU'!C235,"")</f>
        <v/>
      </c>
      <c r="D235" s="111" t="str">
        <f>IF('Dépenses de rémunération CU'!D235&lt;&gt;"",'Dépenses de rémunération CU'!D235,"")</f>
        <v/>
      </c>
      <c r="E235" s="111" t="str">
        <f>IF('Dépenses de rémunération CU'!E235&lt;&gt;"",'Dépenses de rémunération CU'!E235,"")</f>
        <v/>
      </c>
      <c r="F235" s="111" t="str">
        <f>IF('Dépenses de rémunération CU'!F235&lt;&gt;"",'Dépenses de rémunération CU'!F235,"")</f>
        <v/>
      </c>
      <c r="G235" s="80" t="str">
        <f>IF('Dépenses de rémunération CU'!G235&lt;&gt;"",'Dépenses de rémunération CU'!G235,"")</f>
        <v/>
      </c>
      <c r="H235" s="80" t="str">
        <f>IF('Dépenses de rémunération CU'!H235&lt;&gt;"",'Dépenses de rémunération CU'!H235,"")</f>
        <v/>
      </c>
      <c r="I235" s="246" t="str">
        <f>IF(F235&lt;&gt;"",IF(ISNA(VLOOKUP(F235,P_Paramétrage!$B$1586:$D$1588,2,FALSE)),0,VLOOKUP(F235,P_Paramétrage!$B$1586:$D$1588,2,FALSE)),"")</f>
        <v/>
      </c>
      <c r="J235" s="246">
        <f>'Dépenses de rémunération CU'!K235</f>
        <v>0</v>
      </c>
      <c r="K235" s="246"/>
      <c r="L235" s="210" t="str">
        <f>IF('Dépenses de rémunération CU'!I235&lt;&gt;"",'Dépenses de rémunération CU'!I235,"")</f>
        <v/>
      </c>
      <c r="M235" s="246">
        <f t="shared" si="9"/>
        <v>0</v>
      </c>
      <c r="N235" s="111"/>
      <c r="O235" s="210" t="str">
        <f t="shared" si="10"/>
        <v/>
      </c>
      <c r="P235" s="246">
        <f t="shared" si="11"/>
        <v>0</v>
      </c>
      <c r="Q235" s="111"/>
    </row>
    <row r="236" spans="2:17" ht="19.899999999999999" hidden="1" customHeight="1" x14ac:dyDescent="0.35">
      <c r="B236" s="109">
        <v>229</v>
      </c>
      <c r="C236" s="111" t="str">
        <f>IF('Dépenses de rémunération CU'!C236&lt;&gt;"",'Dépenses de rémunération CU'!C236,"")</f>
        <v/>
      </c>
      <c r="D236" s="111" t="str">
        <f>IF('Dépenses de rémunération CU'!D236&lt;&gt;"",'Dépenses de rémunération CU'!D236,"")</f>
        <v/>
      </c>
      <c r="E236" s="111" t="str">
        <f>IF('Dépenses de rémunération CU'!E236&lt;&gt;"",'Dépenses de rémunération CU'!E236,"")</f>
        <v/>
      </c>
      <c r="F236" s="111" t="str">
        <f>IF('Dépenses de rémunération CU'!F236&lt;&gt;"",'Dépenses de rémunération CU'!F236,"")</f>
        <v/>
      </c>
      <c r="G236" s="80" t="str">
        <f>IF('Dépenses de rémunération CU'!G236&lt;&gt;"",'Dépenses de rémunération CU'!G236,"")</f>
        <v/>
      </c>
      <c r="H236" s="80" t="str">
        <f>IF('Dépenses de rémunération CU'!H236&lt;&gt;"",'Dépenses de rémunération CU'!H236,"")</f>
        <v/>
      </c>
      <c r="I236" s="246" t="str">
        <f>IF(F236&lt;&gt;"",IF(ISNA(VLOOKUP(F236,P_Paramétrage!$B$1586:$D$1588,2,FALSE)),0,VLOOKUP(F236,P_Paramétrage!$B$1586:$D$1588,2,FALSE)),"")</f>
        <v/>
      </c>
      <c r="J236" s="246">
        <f>'Dépenses de rémunération CU'!K236</f>
        <v>0</v>
      </c>
      <c r="K236" s="246"/>
      <c r="L236" s="210" t="str">
        <f>IF('Dépenses de rémunération CU'!I236&lt;&gt;"",'Dépenses de rémunération CU'!I236,"")</f>
        <v/>
      </c>
      <c r="M236" s="246">
        <f t="shared" si="9"/>
        <v>0</v>
      </c>
      <c r="N236" s="111"/>
      <c r="O236" s="210" t="str">
        <f t="shared" si="10"/>
        <v/>
      </c>
      <c r="P236" s="246">
        <f t="shared" si="11"/>
        <v>0</v>
      </c>
      <c r="Q236" s="111"/>
    </row>
    <row r="237" spans="2:17" ht="19.899999999999999" hidden="1" customHeight="1" x14ac:dyDescent="0.35">
      <c r="B237" s="109">
        <v>230</v>
      </c>
      <c r="C237" s="111" t="str">
        <f>IF('Dépenses de rémunération CU'!C237&lt;&gt;"",'Dépenses de rémunération CU'!C237,"")</f>
        <v/>
      </c>
      <c r="D237" s="111" t="str">
        <f>IF('Dépenses de rémunération CU'!D237&lt;&gt;"",'Dépenses de rémunération CU'!D237,"")</f>
        <v/>
      </c>
      <c r="E237" s="111" t="str">
        <f>IF('Dépenses de rémunération CU'!E237&lt;&gt;"",'Dépenses de rémunération CU'!E237,"")</f>
        <v/>
      </c>
      <c r="F237" s="111" t="str">
        <f>IF('Dépenses de rémunération CU'!F237&lt;&gt;"",'Dépenses de rémunération CU'!F237,"")</f>
        <v/>
      </c>
      <c r="G237" s="80" t="str">
        <f>IF('Dépenses de rémunération CU'!G237&lt;&gt;"",'Dépenses de rémunération CU'!G237,"")</f>
        <v/>
      </c>
      <c r="H237" s="80" t="str">
        <f>IF('Dépenses de rémunération CU'!H237&lt;&gt;"",'Dépenses de rémunération CU'!H237,"")</f>
        <v/>
      </c>
      <c r="I237" s="246" t="str">
        <f>IF(F237&lt;&gt;"",IF(ISNA(VLOOKUP(F237,P_Paramétrage!$B$1586:$D$1588,2,FALSE)),0,VLOOKUP(F237,P_Paramétrage!$B$1586:$D$1588,2,FALSE)),"")</f>
        <v/>
      </c>
      <c r="J237" s="246">
        <f>'Dépenses de rémunération CU'!K237</f>
        <v>0</v>
      </c>
      <c r="K237" s="246"/>
      <c r="L237" s="210" t="str">
        <f>IF('Dépenses de rémunération CU'!I237&lt;&gt;"",'Dépenses de rémunération CU'!I237,"")</f>
        <v/>
      </c>
      <c r="M237" s="246">
        <f t="shared" si="9"/>
        <v>0</v>
      </c>
      <c r="N237" s="111"/>
      <c r="O237" s="210" t="str">
        <f t="shared" si="10"/>
        <v/>
      </c>
      <c r="P237" s="246">
        <f t="shared" si="11"/>
        <v>0</v>
      </c>
      <c r="Q237" s="111"/>
    </row>
    <row r="238" spans="2:17" ht="19.899999999999999" hidden="1" customHeight="1" x14ac:dyDescent="0.35">
      <c r="B238" s="109">
        <v>231</v>
      </c>
      <c r="C238" s="111" t="str">
        <f>IF('Dépenses de rémunération CU'!C238&lt;&gt;"",'Dépenses de rémunération CU'!C238,"")</f>
        <v/>
      </c>
      <c r="D238" s="111" t="str">
        <f>IF('Dépenses de rémunération CU'!D238&lt;&gt;"",'Dépenses de rémunération CU'!D238,"")</f>
        <v/>
      </c>
      <c r="E238" s="111" t="str">
        <f>IF('Dépenses de rémunération CU'!E238&lt;&gt;"",'Dépenses de rémunération CU'!E238,"")</f>
        <v/>
      </c>
      <c r="F238" s="111" t="str">
        <f>IF('Dépenses de rémunération CU'!F238&lt;&gt;"",'Dépenses de rémunération CU'!F238,"")</f>
        <v/>
      </c>
      <c r="G238" s="80" t="str">
        <f>IF('Dépenses de rémunération CU'!G238&lt;&gt;"",'Dépenses de rémunération CU'!G238,"")</f>
        <v/>
      </c>
      <c r="H238" s="80" t="str">
        <f>IF('Dépenses de rémunération CU'!H238&lt;&gt;"",'Dépenses de rémunération CU'!H238,"")</f>
        <v/>
      </c>
      <c r="I238" s="246" t="str">
        <f>IF(F238&lt;&gt;"",IF(ISNA(VLOOKUP(F238,P_Paramétrage!$B$1586:$D$1588,2,FALSE)),0,VLOOKUP(F238,P_Paramétrage!$B$1586:$D$1588,2,FALSE)),"")</f>
        <v/>
      </c>
      <c r="J238" s="246">
        <f>'Dépenses de rémunération CU'!K238</f>
        <v>0</v>
      </c>
      <c r="K238" s="246"/>
      <c r="L238" s="210" t="str">
        <f>IF('Dépenses de rémunération CU'!I238&lt;&gt;"",'Dépenses de rémunération CU'!I238,"")</f>
        <v/>
      </c>
      <c r="M238" s="246">
        <f t="shared" si="9"/>
        <v>0</v>
      </c>
      <c r="N238" s="111"/>
      <c r="O238" s="210" t="str">
        <f t="shared" si="10"/>
        <v/>
      </c>
      <c r="P238" s="246">
        <f t="shared" si="11"/>
        <v>0</v>
      </c>
      <c r="Q238" s="111"/>
    </row>
    <row r="239" spans="2:17" ht="19.899999999999999" hidden="1" customHeight="1" x14ac:dyDescent="0.35">
      <c r="B239" s="109">
        <v>232</v>
      </c>
      <c r="C239" s="111" t="str">
        <f>IF('Dépenses de rémunération CU'!C239&lt;&gt;"",'Dépenses de rémunération CU'!C239,"")</f>
        <v/>
      </c>
      <c r="D239" s="111" t="str">
        <f>IF('Dépenses de rémunération CU'!D239&lt;&gt;"",'Dépenses de rémunération CU'!D239,"")</f>
        <v/>
      </c>
      <c r="E239" s="111" t="str">
        <f>IF('Dépenses de rémunération CU'!E239&lt;&gt;"",'Dépenses de rémunération CU'!E239,"")</f>
        <v/>
      </c>
      <c r="F239" s="111" t="str">
        <f>IF('Dépenses de rémunération CU'!F239&lt;&gt;"",'Dépenses de rémunération CU'!F239,"")</f>
        <v/>
      </c>
      <c r="G239" s="80" t="str">
        <f>IF('Dépenses de rémunération CU'!G239&lt;&gt;"",'Dépenses de rémunération CU'!G239,"")</f>
        <v/>
      </c>
      <c r="H239" s="80" t="str">
        <f>IF('Dépenses de rémunération CU'!H239&lt;&gt;"",'Dépenses de rémunération CU'!H239,"")</f>
        <v/>
      </c>
      <c r="I239" s="246" t="str">
        <f>IF(F239&lt;&gt;"",IF(ISNA(VLOOKUP(F239,P_Paramétrage!$B$1586:$D$1588,2,FALSE)),0,VLOOKUP(F239,P_Paramétrage!$B$1586:$D$1588,2,FALSE)),"")</f>
        <v/>
      </c>
      <c r="J239" s="246">
        <f>'Dépenses de rémunération CU'!K239</f>
        <v>0</v>
      </c>
      <c r="K239" s="246"/>
      <c r="L239" s="210" t="str">
        <f>IF('Dépenses de rémunération CU'!I239&lt;&gt;"",'Dépenses de rémunération CU'!I239,"")</f>
        <v/>
      </c>
      <c r="M239" s="246">
        <f t="shared" si="9"/>
        <v>0</v>
      </c>
      <c r="N239" s="111"/>
      <c r="O239" s="210" t="str">
        <f t="shared" si="10"/>
        <v/>
      </c>
      <c r="P239" s="246">
        <f t="shared" si="11"/>
        <v>0</v>
      </c>
      <c r="Q239" s="111"/>
    </row>
    <row r="240" spans="2:17" ht="19.899999999999999" hidden="1" customHeight="1" x14ac:dyDescent="0.35">
      <c r="B240" s="109">
        <v>233</v>
      </c>
      <c r="C240" s="111" t="str">
        <f>IF('Dépenses de rémunération CU'!C240&lt;&gt;"",'Dépenses de rémunération CU'!C240,"")</f>
        <v/>
      </c>
      <c r="D240" s="111" t="str">
        <f>IF('Dépenses de rémunération CU'!D240&lt;&gt;"",'Dépenses de rémunération CU'!D240,"")</f>
        <v/>
      </c>
      <c r="E240" s="111" t="str">
        <f>IF('Dépenses de rémunération CU'!E240&lt;&gt;"",'Dépenses de rémunération CU'!E240,"")</f>
        <v/>
      </c>
      <c r="F240" s="111" t="str">
        <f>IF('Dépenses de rémunération CU'!F240&lt;&gt;"",'Dépenses de rémunération CU'!F240,"")</f>
        <v/>
      </c>
      <c r="G240" s="80" t="str">
        <f>IF('Dépenses de rémunération CU'!G240&lt;&gt;"",'Dépenses de rémunération CU'!G240,"")</f>
        <v/>
      </c>
      <c r="H240" s="80" t="str">
        <f>IF('Dépenses de rémunération CU'!H240&lt;&gt;"",'Dépenses de rémunération CU'!H240,"")</f>
        <v/>
      </c>
      <c r="I240" s="246" t="str">
        <f>IF(F240&lt;&gt;"",IF(ISNA(VLOOKUP(F240,P_Paramétrage!$B$1586:$D$1588,2,FALSE)),0,VLOOKUP(F240,P_Paramétrage!$B$1586:$D$1588,2,FALSE)),"")</f>
        <v/>
      </c>
      <c r="J240" s="246">
        <f>'Dépenses de rémunération CU'!K240</f>
        <v>0</v>
      </c>
      <c r="K240" s="246"/>
      <c r="L240" s="210" t="str">
        <f>IF('Dépenses de rémunération CU'!I240&lt;&gt;"",'Dépenses de rémunération CU'!I240,"")</f>
        <v/>
      </c>
      <c r="M240" s="246">
        <f t="shared" si="9"/>
        <v>0</v>
      </c>
      <c r="N240" s="111"/>
      <c r="O240" s="210" t="str">
        <f t="shared" si="10"/>
        <v/>
      </c>
      <c r="P240" s="246">
        <f t="shared" si="11"/>
        <v>0</v>
      </c>
      <c r="Q240" s="111"/>
    </row>
    <row r="241" spans="2:17" ht="19.899999999999999" hidden="1" customHeight="1" x14ac:dyDescent="0.35">
      <c r="B241" s="109">
        <v>234</v>
      </c>
      <c r="C241" s="111" t="str">
        <f>IF('Dépenses de rémunération CU'!C241&lt;&gt;"",'Dépenses de rémunération CU'!C241,"")</f>
        <v/>
      </c>
      <c r="D241" s="111" t="str">
        <f>IF('Dépenses de rémunération CU'!D241&lt;&gt;"",'Dépenses de rémunération CU'!D241,"")</f>
        <v/>
      </c>
      <c r="E241" s="111" t="str">
        <f>IF('Dépenses de rémunération CU'!E241&lt;&gt;"",'Dépenses de rémunération CU'!E241,"")</f>
        <v/>
      </c>
      <c r="F241" s="111" t="str">
        <f>IF('Dépenses de rémunération CU'!F241&lt;&gt;"",'Dépenses de rémunération CU'!F241,"")</f>
        <v/>
      </c>
      <c r="G241" s="80" t="str">
        <f>IF('Dépenses de rémunération CU'!G241&lt;&gt;"",'Dépenses de rémunération CU'!G241,"")</f>
        <v/>
      </c>
      <c r="H241" s="80" t="str">
        <f>IF('Dépenses de rémunération CU'!H241&lt;&gt;"",'Dépenses de rémunération CU'!H241,"")</f>
        <v/>
      </c>
      <c r="I241" s="246" t="str">
        <f>IF(F241&lt;&gt;"",IF(ISNA(VLOOKUP(F241,P_Paramétrage!$B$1586:$D$1588,2,FALSE)),0,VLOOKUP(F241,P_Paramétrage!$B$1586:$D$1588,2,FALSE)),"")</f>
        <v/>
      </c>
      <c r="J241" s="246">
        <f>'Dépenses de rémunération CU'!K241</f>
        <v>0</v>
      </c>
      <c r="K241" s="246"/>
      <c r="L241" s="210" t="str">
        <f>IF('Dépenses de rémunération CU'!I241&lt;&gt;"",'Dépenses de rémunération CU'!I241,"")</f>
        <v/>
      </c>
      <c r="M241" s="246">
        <f t="shared" si="9"/>
        <v>0</v>
      </c>
      <c r="N241" s="111"/>
      <c r="O241" s="210" t="str">
        <f t="shared" si="10"/>
        <v/>
      </c>
      <c r="P241" s="246">
        <f t="shared" si="11"/>
        <v>0</v>
      </c>
      <c r="Q241" s="111"/>
    </row>
    <row r="242" spans="2:17" ht="19.899999999999999" hidden="1" customHeight="1" x14ac:dyDescent="0.35">
      <c r="B242" s="109">
        <v>235</v>
      </c>
      <c r="C242" s="111" t="str">
        <f>IF('Dépenses de rémunération CU'!C242&lt;&gt;"",'Dépenses de rémunération CU'!C242,"")</f>
        <v/>
      </c>
      <c r="D242" s="111" t="str">
        <f>IF('Dépenses de rémunération CU'!D242&lt;&gt;"",'Dépenses de rémunération CU'!D242,"")</f>
        <v/>
      </c>
      <c r="E242" s="111" t="str">
        <f>IF('Dépenses de rémunération CU'!E242&lt;&gt;"",'Dépenses de rémunération CU'!E242,"")</f>
        <v/>
      </c>
      <c r="F242" s="111" t="str">
        <f>IF('Dépenses de rémunération CU'!F242&lt;&gt;"",'Dépenses de rémunération CU'!F242,"")</f>
        <v/>
      </c>
      <c r="G242" s="80" t="str">
        <f>IF('Dépenses de rémunération CU'!G242&lt;&gt;"",'Dépenses de rémunération CU'!G242,"")</f>
        <v/>
      </c>
      <c r="H242" s="80" t="str">
        <f>IF('Dépenses de rémunération CU'!H242&lt;&gt;"",'Dépenses de rémunération CU'!H242,"")</f>
        <v/>
      </c>
      <c r="I242" s="246" t="str">
        <f>IF(F242&lt;&gt;"",IF(ISNA(VLOOKUP(F242,P_Paramétrage!$B$1586:$D$1588,2,FALSE)),0,VLOOKUP(F242,P_Paramétrage!$B$1586:$D$1588,2,FALSE)),"")</f>
        <v/>
      </c>
      <c r="J242" s="246">
        <f>'Dépenses de rémunération CU'!K242</f>
        <v>0</v>
      </c>
      <c r="K242" s="246"/>
      <c r="L242" s="210" t="str">
        <f>IF('Dépenses de rémunération CU'!I242&lt;&gt;"",'Dépenses de rémunération CU'!I242,"")</f>
        <v/>
      </c>
      <c r="M242" s="246">
        <f t="shared" si="9"/>
        <v>0</v>
      </c>
      <c r="N242" s="111"/>
      <c r="O242" s="210" t="str">
        <f t="shared" si="10"/>
        <v/>
      </c>
      <c r="P242" s="246">
        <f t="shared" si="11"/>
        <v>0</v>
      </c>
      <c r="Q242" s="111"/>
    </row>
    <row r="243" spans="2:17" ht="19.899999999999999" hidden="1" customHeight="1" x14ac:dyDescent="0.35">
      <c r="B243" s="109">
        <v>236</v>
      </c>
      <c r="C243" s="111" t="str">
        <f>IF('Dépenses de rémunération CU'!C243&lt;&gt;"",'Dépenses de rémunération CU'!C243,"")</f>
        <v/>
      </c>
      <c r="D243" s="111" t="str">
        <f>IF('Dépenses de rémunération CU'!D243&lt;&gt;"",'Dépenses de rémunération CU'!D243,"")</f>
        <v/>
      </c>
      <c r="E243" s="111" t="str">
        <f>IF('Dépenses de rémunération CU'!E243&lt;&gt;"",'Dépenses de rémunération CU'!E243,"")</f>
        <v/>
      </c>
      <c r="F243" s="111" t="str">
        <f>IF('Dépenses de rémunération CU'!F243&lt;&gt;"",'Dépenses de rémunération CU'!F243,"")</f>
        <v/>
      </c>
      <c r="G243" s="80" t="str">
        <f>IF('Dépenses de rémunération CU'!G243&lt;&gt;"",'Dépenses de rémunération CU'!G243,"")</f>
        <v/>
      </c>
      <c r="H243" s="80" t="str">
        <f>IF('Dépenses de rémunération CU'!H243&lt;&gt;"",'Dépenses de rémunération CU'!H243,"")</f>
        <v/>
      </c>
      <c r="I243" s="246" t="str">
        <f>IF(F243&lt;&gt;"",IF(ISNA(VLOOKUP(F243,P_Paramétrage!$B$1586:$D$1588,2,FALSE)),0,VLOOKUP(F243,P_Paramétrage!$B$1586:$D$1588,2,FALSE)),"")</f>
        <v/>
      </c>
      <c r="J243" s="246">
        <f>'Dépenses de rémunération CU'!K243</f>
        <v>0</v>
      </c>
      <c r="K243" s="246"/>
      <c r="L243" s="210" t="str">
        <f>IF('Dépenses de rémunération CU'!I243&lt;&gt;"",'Dépenses de rémunération CU'!I243,"")</f>
        <v/>
      </c>
      <c r="M243" s="246">
        <f t="shared" si="9"/>
        <v>0</v>
      </c>
      <c r="N243" s="111"/>
      <c r="O243" s="210" t="str">
        <f t="shared" si="10"/>
        <v/>
      </c>
      <c r="P243" s="246">
        <f t="shared" si="11"/>
        <v>0</v>
      </c>
      <c r="Q243" s="111"/>
    </row>
    <row r="244" spans="2:17" ht="19.899999999999999" hidden="1" customHeight="1" x14ac:dyDescent="0.35">
      <c r="B244" s="109">
        <v>237</v>
      </c>
      <c r="C244" s="111" t="str">
        <f>IF('Dépenses de rémunération CU'!C244&lt;&gt;"",'Dépenses de rémunération CU'!C244,"")</f>
        <v/>
      </c>
      <c r="D244" s="111" t="str">
        <f>IF('Dépenses de rémunération CU'!D244&lt;&gt;"",'Dépenses de rémunération CU'!D244,"")</f>
        <v/>
      </c>
      <c r="E244" s="111" t="str">
        <f>IF('Dépenses de rémunération CU'!E244&lt;&gt;"",'Dépenses de rémunération CU'!E244,"")</f>
        <v/>
      </c>
      <c r="F244" s="111" t="str">
        <f>IF('Dépenses de rémunération CU'!F244&lt;&gt;"",'Dépenses de rémunération CU'!F244,"")</f>
        <v/>
      </c>
      <c r="G244" s="80" t="str">
        <f>IF('Dépenses de rémunération CU'!G244&lt;&gt;"",'Dépenses de rémunération CU'!G244,"")</f>
        <v/>
      </c>
      <c r="H244" s="80" t="str">
        <f>IF('Dépenses de rémunération CU'!H244&lt;&gt;"",'Dépenses de rémunération CU'!H244,"")</f>
        <v/>
      </c>
      <c r="I244" s="246" t="str">
        <f>IF(F244&lt;&gt;"",IF(ISNA(VLOOKUP(F244,P_Paramétrage!$B$1586:$D$1588,2,FALSE)),0,VLOOKUP(F244,P_Paramétrage!$B$1586:$D$1588,2,FALSE)),"")</f>
        <v/>
      </c>
      <c r="J244" s="246">
        <f>'Dépenses de rémunération CU'!K244</f>
        <v>0</v>
      </c>
      <c r="K244" s="246"/>
      <c r="L244" s="210" t="str">
        <f>IF('Dépenses de rémunération CU'!I244&lt;&gt;"",'Dépenses de rémunération CU'!I244,"")</f>
        <v/>
      </c>
      <c r="M244" s="246">
        <f t="shared" si="9"/>
        <v>0</v>
      </c>
      <c r="N244" s="111"/>
      <c r="O244" s="210" t="str">
        <f t="shared" si="10"/>
        <v/>
      </c>
      <c r="P244" s="246">
        <f t="shared" si="11"/>
        <v>0</v>
      </c>
      <c r="Q244" s="111"/>
    </row>
    <row r="245" spans="2:17" ht="19.899999999999999" hidden="1" customHeight="1" x14ac:dyDescent="0.35">
      <c r="B245" s="109">
        <v>238</v>
      </c>
      <c r="C245" s="111" t="str">
        <f>IF('Dépenses de rémunération CU'!C245&lt;&gt;"",'Dépenses de rémunération CU'!C245,"")</f>
        <v/>
      </c>
      <c r="D245" s="111" t="str">
        <f>IF('Dépenses de rémunération CU'!D245&lt;&gt;"",'Dépenses de rémunération CU'!D245,"")</f>
        <v/>
      </c>
      <c r="E245" s="111" t="str">
        <f>IF('Dépenses de rémunération CU'!E245&lt;&gt;"",'Dépenses de rémunération CU'!E245,"")</f>
        <v/>
      </c>
      <c r="F245" s="111" t="str">
        <f>IF('Dépenses de rémunération CU'!F245&lt;&gt;"",'Dépenses de rémunération CU'!F245,"")</f>
        <v/>
      </c>
      <c r="G245" s="80" t="str">
        <f>IF('Dépenses de rémunération CU'!G245&lt;&gt;"",'Dépenses de rémunération CU'!G245,"")</f>
        <v/>
      </c>
      <c r="H245" s="80" t="str">
        <f>IF('Dépenses de rémunération CU'!H245&lt;&gt;"",'Dépenses de rémunération CU'!H245,"")</f>
        <v/>
      </c>
      <c r="I245" s="246" t="str">
        <f>IF(F245&lt;&gt;"",IF(ISNA(VLOOKUP(F245,P_Paramétrage!$B$1586:$D$1588,2,FALSE)),0,VLOOKUP(F245,P_Paramétrage!$B$1586:$D$1588,2,FALSE)),"")</f>
        <v/>
      </c>
      <c r="J245" s="246">
        <f>'Dépenses de rémunération CU'!K245</f>
        <v>0</v>
      </c>
      <c r="K245" s="246"/>
      <c r="L245" s="210" t="str">
        <f>IF('Dépenses de rémunération CU'!I245&lt;&gt;"",'Dépenses de rémunération CU'!I245,"")</f>
        <v/>
      </c>
      <c r="M245" s="246">
        <f t="shared" si="9"/>
        <v>0</v>
      </c>
      <c r="N245" s="111"/>
      <c r="O245" s="210" t="str">
        <f t="shared" si="10"/>
        <v/>
      </c>
      <c r="P245" s="246">
        <f t="shared" si="11"/>
        <v>0</v>
      </c>
      <c r="Q245" s="111"/>
    </row>
    <row r="246" spans="2:17" ht="19.899999999999999" hidden="1" customHeight="1" x14ac:dyDescent="0.35">
      <c r="B246" s="109">
        <v>239</v>
      </c>
      <c r="C246" s="111" t="str">
        <f>IF('Dépenses de rémunération CU'!C246&lt;&gt;"",'Dépenses de rémunération CU'!C246,"")</f>
        <v/>
      </c>
      <c r="D246" s="111" t="str">
        <f>IF('Dépenses de rémunération CU'!D246&lt;&gt;"",'Dépenses de rémunération CU'!D246,"")</f>
        <v/>
      </c>
      <c r="E246" s="111" t="str">
        <f>IF('Dépenses de rémunération CU'!E246&lt;&gt;"",'Dépenses de rémunération CU'!E246,"")</f>
        <v/>
      </c>
      <c r="F246" s="111" t="str">
        <f>IF('Dépenses de rémunération CU'!F246&lt;&gt;"",'Dépenses de rémunération CU'!F246,"")</f>
        <v/>
      </c>
      <c r="G246" s="80" t="str">
        <f>IF('Dépenses de rémunération CU'!G246&lt;&gt;"",'Dépenses de rémunération CU'!G246,"")</f>
        <v/>
      </c>
      <c r="H246" s="80" t="str">
        <f>IF('Dépenses de rémunération CU'!H246&lt;&gt;"",'Dépenses de rémunération CU'!H246,"")</f>
        <v/>
      </c>
      <c r="I246" s="246" t="str">
        <f>IF(F246&lt;&gt;"",IF(ISNA(VLOOKUP(F246,P_Paramétrage!$B$1586:$D$1588,2,FALSE)),0,VLOOKUP(F246,P_Paramétrage!$B$1586:$D$1588,2,FALSE)),"")</f>
        <v/>
      </c>
      <c r="J246" s="246">
        <f>'Dépenses de rémunération CU'!K246</f>
        <v>0</v>
      </c>
      <c r="K246" s="246"/>
      <c r="L246" s="210" t="str">
        <f>IF('Dépenses de rémunération CU'!I246&lt;&gt;"",'Dépenses de rémunération CU'!I246,"")</f>
        <v/>
      </c>
      <c r="M246" s="246">
        <f t="shared" si="9"/>
        <v>0</v>
      </c>
      <c r="N246" s="111"/>
      <c r="O246" s="210" t="str">
        <f t="shared" si="10"/>
        <v/>
      </c>
      <c r="P246" s="246">
        <f t="shared" si="11"/>
        <v>0</v>
      </c>
      <c r="Q246" s="111"/>
    </row>
    <row r="247" spans="2:17" ht="19.899999999999999" hidden="1" customHeight="1" x14ac:dyDescent="0.35">
      <c r="B247" s="109">
        <v>240</v>
      </c>
      <c r="C247" s="111" t="str">
        <f>IF('Dépenses de rémunération CU'!C247&lt;&gt;"",'Dépenses de rémunération CU'!C247,"")</f>
        <v/>
      </c>
      <c r="D247" s="111" t="str">
        <f>IF('Dépenses de rémunération CU'!D247&lt;&gt;"",'Dépenses de rémunération CU'!D247,"")</f>
        <v/>
      </c>
      <c r="E247" s="111" t="str">
        <f>IF('Dépenses de rémunération CU'!E247&lt;&gt;"",'Dépenses de rémunération CU'!E247,"")</f>
        <v/>
      </c>
      <c r="F247" s="111" t="str">
        <f>IF('Dépenses de rémunération CU'!F247&lt;&gt;"",'Dépenses de rémunération CU'!F247,"")</f>
        <v/>
      </c>
      <c r="G247" s="80" t="str">
        <f>IF('Dépenses de rémunération CU'!G247&lt;&gt;"",'Dépenses de rémunération CU'!G247,"")</f>
        <v/>
      </c>
      <c r="H247" s="80" t="str">
        <f>IF('Dépenses de rémunération CU'!H247&lt;&gt;"",'Dépenses de rémunération CU'!H247,"")</f>
        <v/>
      </c>
      <c r="I247" s="246" t="str">
        <f>IF(F247&lt;&gt;"",IF(ISNA(VLOOKUP(F247,P_Paramétrage!$B$1586:$D$1588,2,FALSE)),0,VLOOKUP(F247,P_Paramétrage!$B$1586:$D$1588,2,FALSE)),"")</f>
        <v/>
      </c>
      <c r="J247" s="246">
        <f>'Dépenses de rémunération CU'!K247</f>
        <v>0</v>
      </c>
      <c r="K247" s="246"/>
      <c r="L247" s="210" t="str">
        <f>IF('Dépenses de rémunération CU'!I247&lt;&gt;"",'Dépenses de rémunération CU'!I247,"")</f>
        <v/>
      </c>
      <c r="M247" s="246">
        <f t="shared" si="9"/>
        <v>0</v>
      </c>
      <c r="N247" s="111"/>
      <c r="O247" s="210" t="str">
        <f t="shared" si="10"/>
        <v/>
      </c>
      <c r="P247" s="246">
        <f t="shared" si="11"/>
        <v>0</v>
      </c>
      <c r="Q247" s="111"/>
    </row>
    <row r="248" spans="2:17" ht="19.899999999999999" hidden="1" customHeight="1" x14ac:dyDescent="0.35">
      <c r="B248" s="109">
        <v>241</v>
      </c>
      <c r="C248" s="111" t="str">
        <f>IF('Dépenses de rémunération CU'!C248&lt;&gt;"",'Dépenses de rémunération CU'!C248,"")</f>
        <v/>
      </c>
      <c r="D248" s="111" t="str">
        <f>IF('Dépenses de rémunération CU'!D248&lt;&gt;"",'Dépenses de rémunération CU'!D248,"")</f>
        <v/>
      </c>
      <c r="E248" s="111" t="str">
        <f>IF('Dépenses de rémunération CU'!E248&lt;&gt;"",'Dépenses de rémunération CU'!E248,"")</f>
        <v/>
      </c>
      <c r="F248" s="111" t="str">
        <f>IF('Dépenses de rémunération CU'!F248&lt;&gt;"",'Dépenses de rémunération CU'!F248,"")</f>
        <v/>
      </c>
      <c r="G248" s="80" t="str">
        <f>IF('Dépenses de rémunération CU'!G248&lt;&gt;"",'Dépenses de rémunération CU'!G248,"")</f>
        <v/>
      </c>
      <c r="H248" s="80" t="str">
        <f>IF('Dépenses de rémunération CU'!H248&lt;&gt;"",'Dépenses de rémunération CU'!H248,"")</f>
        <v/>
      </c>
      <c r="I248" s="246" t="str">
        <f>IF(F248&lt;&gt;"",IF(ISNA(VLOOKUP(F248,P_Paramétrage!$B$1586:$D$1588,2,FALSE)),0,VLOOKUP(F248,P_Paramétrage!$B$1586:$D$1588,2,FALSE)),"")</f>
        <v/>
      </c>
      <c r="J248" s="246">
        <f>'Dépenses de rémunération CU'!K248</f>
        <v>0</v>
      </c>
      <c r="K248" s="246"/>
      <c r="L248" s="210" t="str">
        <f>IF('Dépenses de rémunération CU'!I248&lt;&gt;"",'Dépenses de rémunération CU'!I248,"")</f>
        <v/>
      </c>
      <c r="M248" s="246">
        <f t="shared" si="9"/>
        <v>0</v>
      </c>
      <c r="N248" s="111"/>
      <c r="O248" s="210" t="str">
        <f t="shared" si="10"/>
        <v/>
      </c>
      <c r="P248" s="246">
        <f t="shared" si="11"/>
        <v>0</v>
      </c>
      <c r="Q248" s="111"/>
    </row>
    <row r="249" spans="2:17" ht="19.899999999999999" hidden="1" customHeight="1" x14ac:dyDescent="0.35">
      <c r="B249" s="109">
        <v>242</v>
      </c>
      <c r="C249" s="111" t="str">
        <f>IF('Dépenses de rémunération CU'!C249&lt;&gt;"",'Dépenses de rémunération CU'!C249,"")</f>
        <v/>
      </c>
      <c r="D249" s="111" t="str">
        <f>IF('Dépenses de rémunération CU'!D249&lt;&gt;"",'Dépenses de rémunération CU'!D249,"")</f>
        <v/>
      </c>
      <c r="E249" s="111" t="str">
        <f>IF('Dépenses de rémunération CU'!E249&lt;&gt;"",'Dépenses de rémunération CU'!E249,"")</f>
        <v/>
      </c>
      <c r="F249" s="111" t="str">
        <f>IF('Dépenses de rémunération CU'!F249&lt;&gt;"",'Dépenses de rémunération CU'!F249,"")</f>
        <v/>
      </c>
      <c r="G249" s="80" t="str">
        <f>IF('Dépenses de rémunération CU'!G249&lt;&gt;"",'Dépenses de rémunération CU'!G249,"")</f>
        <v/>
      </c>
      <c r="H249" s="80" t="str">
        <f>IF('Dépenses de rémunération CU'!H249&lt;&gt;"",'Dépenses de rémunération CU'!H249,"")</f>
        <v/>
      </c>
      <c r="I249" s="246" t="str">
        <f>IF(F249&lt;&gt;"",IF(ISNA(VLOOKUP(F249,P_Paramétrage!$B$1586:$D$1588,2,FALSE)),0,VLOOKUP(F249,P_Paramétrage!$B$1586:$D$1588,2,FALSE)),"")</f>
        <v/>
      </c>
      <c r="J249" s="246">
        <f>'Dépenses de rémunération CU'!K249</f>
        <v>0</v>
      </c>
      <c r="K249" s="246"/>
      <c r="L249" s="210" t="str">
        <f>IF('Dépenses de rémunération CU'!I249&lt;&gt;"",'Dépenses de rémunération CU'!I249,"")</f>
        <v/>
      </c>
      <c r="M249" s="246">
        <f t="shared" si="9"/>
        <v>0</v>
      </c>
      <c r="N249" s="111"/>
      <c r="O249" s="210" t="str">
        <f t="shared" si="10"/>
        <v/>
      </c>
      <c r="P249" s="246">
        <f t="shared" si="11"/>
        <v>0</v>
      </c>
      <c r="Q249" s="111"/>
    </row>
    <row r="250" spans="2:17" ht="19.899999999999999" hidden="1" customHeight="1" x14ac:dyDescent="0.35">
      <c r="B250" s="109">
        <v>243</v>
      </c>
      <c r="C250" s="111" t="str">
        <f>IF('Dépenses de rémunération CU'!C250&lt;&gt;"",'Dépenses de rémunération CU'!C250,"")</f>
        <v/>
      </c>
      <c r="D250" s="111" t="str">
        <f>IF('Dépenses de rémunération CU'!D250&lt;&gt;"",'Dépenses de rémunération CU'!D250,"")</f>
        <v/>
      </c>
      <c r="E250" s="111" t="str">
        <f>IF('Dépenses de rémunération CU'!E250&lt;&gt;"",'Dépenses de rémunération CU'!E250,"")</f>
        <v/>
      </c>
      <c r="F250" s="111" t="str">
        <f>IF('Dépenses de rémunération CU'!F250&lt;&gt;"",'Dépenses de rémunération CU'!F250,"")</f>
        <v/>
      </c>
      <c r="G250" s="80" t="str">
        <f>IF('Dépenses de rémunération CU'!G250&lt;&gt;"",'Dépenses de rémunération CU'!G250,"")</f>
        <v/>
      </c>
      <c r="H250" s="80" t="str">
        <f>IF('Dépenses de rémunération CU'!H250&lt;&gt;"",'Dépenses de rémunération CU'!H250,"")</f>
        <v/>
      </c>
      <c r="I250" s="246" t="str">
        <f>IF(F250&lt;&gt;"",IF(ISNA(VLOOKUP(F250,P_Paramétrage!$B$1586:$D$1588,2,FALSE)),0,VLOOKUP(F250,P_Paramétrage!$B$1586:$D$1588,2,FALSE)),"")</f>
        <v/>
      </c>
      <c r="J250" s="246">
        <f>'Dépenses de rémunération CU'!K250</f>
        <v>0</v>
      </c>
      <c r="K250" s="246"/>
      <c r="L250" s="210" t="str">
        <f>IF('Dépenses de rémunération CU'!I250&lt;&gt;"",'Dépenses de rémunération CU'!I250,"")</f>
        <v/>
      </c>
      <c r="M250" s="246">
        <f t="shared" si="9"/>
        <v>0</v>
      </c>
      <c r="N250" s="111"/>
      <c r="O250" s="210" t="str">
        <f t="shared" si="10"/>
        <v/>
      </c>
      <c r="P250" s="246">
        <f t="shared" si="11"/>
        <v>0</v>
      </c>
      <c r="Q250" s="111"/>
    </row>
    <row r="251" spans="2:17" ht="19.899999999999999" hidden="1" customHeight="1" x14ac:dyDescent="0.35">
      <c r="B251" s="109">
        <v>244</v>
      </c>
      <c r="C251" s="111" t="str">
        <f>IF('Dépenses de rémunération CU'!C251&lt;&gt;"",'Dépenses de rémunération CU'!C251,"")</f>
        <v/>
      </c>
      <c r="D251" s="111" t="str">
        <f>IF('Dépenses de rémunération CU'!D251&lt;&gt;"",'Dépenses de rémunération CU'!D251,"")</f>
        <v/>
      </c>
      <c r="E251" s="111" t="str">
        <f>IF('Dépenses de rémunération CU'!E251&lt;&gt;"",'Dépenses de rémunération CU'!E251,"")</f>
        <v/>
      </c>
      <c r="F251" s="111" t="str">
        <f>IF('Dépenses de rémunération CU'!F251&lt;&gt;"",'Dépenses de rémunération CU'!F251,"")</f>
        <v/>
      </c>
      <c r="G251" s="80" t="str">
        <f>IF('Dépenses de rémunération CU'!G251&lt;&gt;"",'Dépenses de rémunération CU'!G251,"")</f>
        <v/>
      </c>
      <c r="H251" s="80" t="str">
        <f>IF('Dépenses de rémunération CU'!H251&lt;&gt;"",'Dépenses de rémunération CU'!H251,"")</f>
        <v/>
      </c>
      <c r="I251" s="246" t="str">
        <f>IF(F251&lt;&gt;"",IF(ISNA(VLOOKUP(F251,P_Paramétrage!$B$1586:$D$1588,2,FALSE)),0,VLOOKUP(F251,P_Paramétrage!$B$1586:$D$1588,2,FALSE)),"")</f>
        <v/>
      </c>
      <c r="J251" s="246">
        <f>'Dépenses de rémunération CU'!K251</f>
        <v>0</v>
      </c>
      <c r="K251" s="246"/>
      <c r="L251" s="210" t="str">
        <f>IF('Dépenses de rémunération CU'!I251&lt;&gt;"",'Dépenses de rémunération CU'!I251,"")</f>
        <v/>
      </c>
      <c r="M251" s="246">
        <f t="shared" si="9"/>
        <v>0</v>
      </c>
      <c r="N251" s="111"/>
      <c r="O251" s="210" t="str">
        <f t="shared" si="10"/>
        <v/>
      </c>
      <c r="P251" s="246">
        <f t="shared" si="11"/>
        <v>0</v>
      </c>
      <c r="Q251" s="111"/>
    </row>
    <row r="252" spans="2:17" ht="19.899999999999999" hidden="1" customHeight="1" x14ac:dyDescent="0.35">
      <c r="B252" s="109">
        <v>245</v>
      </c>
      <c r="C252" s="111" t="str">
        <f>IF('Dépenses de rémunération CU'!C252&lt;&gt;"",'Dépenses de rémunération CU'!C252,"")</f>
        <v/>
      </c>
      <c r="D252" s="111" t="str">
        <f>IF('Dépenses de rémunération CU'!D252&lt;&gt;"",'Dépenses de rémunération CU'!D252,"")</f>
        <v/>
      </c>
      <c r="E252" s="111" t="str">
        <f>IF('Dépenses de rémunération CU'!E252&lt;&gt;"",'Dépenses de rémunération CU'!E252,"")</f>
        <v/>
      </c>
      <c r="F252" s="111" t="str">
        <f>IF('Dépenses de rémunération CU'!F252&lt;&gt;"",'Dépenses de rémunération CU'!F252,"")</f>
        <v/>
      </c>
      <c r="G252" s="80" t="str">
        <f>IF('Dépenses de rémunération CU'!G252&lt;&gt;"",'Dépenses de rémunération CU'!G252,"")</f>
        <v/>
      </c>
      <c r="H252" s="80" t="str">
        <f>IF('Dépenses de rémunération CU'!H252&lt;&gt;"",'Dépenses de rémunération CU'!H252,"")</f>
        <v/>
      </c>
      <c r="I252" s="246" t="str">
        <f>IF(F252&lt;&gt;"",IF(ISNA(VLOOKUP(F252,P_Paramétrage!$B$1586:$D$1588,2,FALSE)),0,VLOOKUP(F252,P_Paramétrage!$B$1586:$D$1588,2,FALSE)),"")</f>
        <v/>
      </c>
      <c r="J252" s="246">
        <f>'Dépenses de rémunération CU'!K252</f>
        <v>0</v>
      </c>
      <c r="K252" s="246"/>
      <c r="L252" s="210" t="str">
        <f>IF('Dépenses de rémunération CU'!I252&lt;&gt;"",'Dépenses de rémunération CU'!I252,"")</f>
        <v/>
      </c>
      <c r="M252" s="246">
        <f t="shared" si="9"/>
        <v>0</v>
      </c>
      <c r="N252" s="111"/>
      <c r="O252" s="210" t="str">
        <f t="shared" si="10"/>
        <v/>
      </c>
      <c r="P252" s="246">
        <f t="shared" si="11"/>
        <v>0</v>
      </c>
      <c r="Q252" s="111"/>
    </row>
    <row r="253" spans="2:17" ht="19.899999999999999" hidden="1" customHeight="1" x14ac:dyDescent="0.35">
      <c r="B253" s="109">
        <v>246</v>
      </c>
      <c r="C253" s="111" t="str">
        <f>IF('Dépenses de rémunération CU'!C253&lt;&gt;"",'Dépenses de rémunération CU'!C253,"")</f>
        <v/>
      </c>
      <c r="D253" s="111" t="str">
        <f>IF('Dépenses de rémunération CU'!D253&lt;&gt;"",'Dépenses de rémunération CU'!D253,"")</f>
        <v/>
      </c>
      <c r="E253" s="111" t="str">
        <f>IF('Dépenses de rémunération CU'!E253&lt;&gt;"",'Dépenses de rémunération CU'!E253,"")</f>
        <v/>
      </c>
      <c r="F253" s="111" t="str">
        <f>IF('Dépenses de rémunération CU'!F253&lt;&gt;"",'Dépenses de rémunération CU'!F253,"")</f>
        <v/>
      </c>
      <c r="G253" s="80" t="str">
        <f>IF('Dépenses de rémunération CU'!G253&lt;&gt;"",'Dépenses de rémunération CU'!G253,"")</f>
        <v/>
      </c>
      <c r="H253" s="80" t="str">
        <f>IF('Dépenses de rémunération CU'!H253&lt;&gt;"",'Dépenses de rémunération CU'!H253,"")</f>
        <v/>
      </c>
      <c r="I253" s="246" t="str">
        <f>IF(F253&lt;&gt;"",IF(ISNA(VLOOKUP(F253,P_Paramétrage!$B$1586:$D$1588,2,FALSE)),0,VLOOKUP(F253,P_Paramétrage!$B$1586:$D$1588,2,FALSE)),"")</f>
        <v/>
      </c>
      <c r="J253" s="246">
        <f>'Dépenses de rémunération CU'!K253</f>
        <v>0</v>
      </c>
      <c r="K253" s="246"/>
      <c r="L253" s="210" t="str">
        <f>IF('Dépenses de rémunération CU'!I253&lt;&gt;"",'Dépenses de rémunération CU'!I253,"")</f>
        <v/>
      </c>
      <c r="M253" s="246">
        <f t="shared" si="9"/>
        <v>0</v>
      </c>
      <c r="N253" s="111"/>
      <c r="O253" s="210" t="str">
        <f t="shared" si="10"/>
        <v/>
      </c>
      <c r="P253" s="246">
        <f t="shared" si="11"/>
        <v>0</v>
      </c>
      <c r="Q253" s="111"/>
    </row>
    <row r="254" spans="2:17" ht="19.899999999999999" hidden="1" customHeight="1" x14ac:dyDescent="0.35">
      <c r="B254" s="109">
        <v>247</v>
      </c>
      <c r="C254" s="111" t="str">
        <f>IF('Dépenses de rémunération CU'!C254&lt;&gt;"",'Dépenses de rémunération CU'!C254,"")</f>
        <v/>
      </c>
      <c r="D254" s="111" t="str">
        <f>IF('Dépenses de rémunération CU'!D254&lt;&gt;"",'Dépenses de rémunération CU'!D254,"")</f>
        <v/>
      </c>
      <c r="E254" s="111" t="str">
        <f>IF('Dépenses de rémunération CU'!E254&lt;&gt;"",'Dépenses de rémunération CU'!E254,"")</f>
        <v/>
      </c>
      <c r="F254" s="111" t="str">
        <f>IF('Dépenses de rémunération CU'!F254&lt;&gt;"",'Dépenses de rémunération CU'!F254,"")</f>
        <v/>
      </c>
      <c r="G254" s="80" t="str">
        <f>IF('Dépenses de rémunération CU'!G254&lt;&gt;"",'Dépenses de rémunération CU'!G254,"")</f>
        <v/>
      </c>
      <c r="H254" s="80" t="str">
        <f>IF('Dépenses de rémunération CU'!H254&lt;&gt;"",'Dépenses de rémunération CU'!H254,"")</f>
        <v/>
      </c>
      <c r="I254" s="246" t="str">
        <f>IF(F254&lt;&gt;"",IF(ISNA(VLOOKUP(F254,P_Paramétrage!$B$1586:$D$1588,2,FALSE)),0,VLOOKUP(F254,P_Paramétrage!$B$1586:$D$1588,2,FALSE)),"")</f>
        <v/>
      </c>
      <c r="J254" s="246">
        <f>'Dépenses de rémunération CU'!K254</f>
        <v>0</v>
      </c>
      <c r="K254" s="246"/>
      <c r="L254" s="210" t="str">
        <f>IF('Dépenses de rémunération CU'!I254&lt;&gt;"",'Dépenses de rémunération CU'!I254,"")</f>
        <v/>
      </c>
      <c r="M254" s="246">
        <f t="shared" si="9"/>
        <v>0</v>
      </c>
      <c r="N254" s="111"/>
      <c r="O254" s="210" t="str">
        <f t="shared" si="10"/>
        <v/>
      </c>
      <c r="P254" s="246">
        <f t="shared" si="11"/>
        <v>0</v>
      </c>
      <c r="Q254" s="111"/>
    </row>
    <row r="255" spans="2:17" ht="19.899999999999999" hidden="1" customHeight="1" x14ac:dyDescent="0.35">
      <c r="B255" s="109">
        <v>248</v>
      </c>
      <c r="C255" s="111" t="str">
        <f>IF('Dépenses de rémunération CU'!C255&lt;&gt;"",'Dépenses de rémunération CU'!C255,"")</f>
        <v/>
      </c>
      <c r="D255" s="111" t="str">
        <f>IF('Dépenses de rémunération CU'!D255&lt;&gt;"",'Dépenses de rémunération CU'!D255,"")</f>
        <v/>
      </c>
      <c r="E255" s="111" t="str">
        <f>IF('Dépenses de rémunération CU'!E255&lt;&gt;"",'Dépenses de rémunération CU'!E255,"")</f>
        <v/>
      </c>
      <c r="F255" s="111" t="str">
        <f>IF('Dépenses de rémunération CU'!F255&lt;&gt;"",'Dépenses de rémunération CU'!F255,"")</f>
        <v/>
      </c>
      <c r="G255" s="80" t="str">
        <f>IF('Dépenses de rémunération CU'!G255&lt;&gt;"",'Dépenses de rémunération CU'!G255,"")</f>
        <v/>
      </c>
      <c r="H255" s="80" t="str">
        <f>IF('Dépenses de rémunération CU'!H255&lt;&gt;"",'Dépenses de rémunération CU'!H255,"")</f>
        <v/>
      </c>
      <c r="I255" s="246" t="str">
        <f>IF(F255&lt;&gt;"",IF(ISNA(VLOOKUP(F255,P_Paramétrage!$B$1586:$D$1588,2,FALSE)),0,VLOOKUP(F255,P_Paramétrage!$B$1586:$D$1588,2,FALSE)),"")</f>
        <v/>
      </c>
      <c r="J255" s="246">
        <f>'Dépenses de rémunération CU'!K255</f>
        <v>0</v>
      </c>
      <c r="K255" s="246"/>
      <c r="L255" s="210" t="str">
        <f>IF('Dépenses de rémunération CU'!I255&lt;&gt;"",'Dépenses de rémunération CU'!I255,"")</f>
        <v/>
      </c>
      <c r="M255" s="246">
        <f t="shared" si="9"/>
        <v>0</v>
      </c>
      <c r="N255" s="111"/>
      <c r="O255" s="210" t="str">
        <f t="shared" si="10"/>
        <v/>
      </c>
      <c r="P255" s="246">
        <f t="shared" si="11"/>
        <v>0</v>
      </c>
      <c r="Q255" s="111"/>
    </row>
    <row r="256" spans="2:17" ht="19.899999999999999" hidden="1" customHeight="1" x14ac:dyDescent="0.35">
      <c r="B256" s="109">
        <v>249</v>
      </c>
      <c r="C256" s="111" t="str">
        <f>IF('Dépenses de rémunération CU'!C256&lt;&gt;"",'Dépenses de rémunération CU'!C256,"")</f>
        <v/>
      </c>
      <c r="D256" s="111" t="str">
        <f>IF('Dépenses de rémunération CU'!D256&lt;&gt;"",'Dépenses de rémunération CU'!D256,"")</f>
        <v/>
      </c>
      <c r="E256" s="111" t="str">
        <f>IF('Dépenses de rémunération CU'!E256&lt;&gt;"",'Dépenses de rémunération CU'!E256,"")</f>
        <v/>
      </c>
      <c r="F256" s="111" t="str">
        <f>IF('Dépenses de rémunération CU'!F256&lt;&gt;"",'Dépenses de rémunération CU'!F256,"")</f>
        <v/>
      </c>
      <c r="G256" s="80" t="str">
        <f>IF('Dépenses de rémunération CU'!G256&lt;&gt;"",'Dépenses de rémunération CU'!G256,"")</f>
        <v/>
      </c>
      <c r="H256" s="80" t="str">
        <f>IF('Dépenses de rémunération CU'!H256&lt;&gt;"",'Dépenses de rémunération CU'!H256,"")</f>
        <v/>
      </c>
      <c r="I256" s="246" t="str">
        <f>IF(F256&lt;&gt;"",IF(ISNA(VLOOKUP(F256,P_Paramétrage!$B$1586:$D$1588,2,FALSE)),0,VLOOKUP(F256,P_Paramétrage!$B$1586:$D$1588,2,FALSE)),"")</f>
        <v/>
      </c>
      <c r="J256" s="246">
        <f>'Dépenses de rémunération CU'!K256</f>
        <v>0</v>
      </c>
      <c r="K256" s="246"/>
      <c r="L256" s="210" t="str">
        <f>IF('Dépenses de rémunération CU'!I256&lt;&gt;"",'Dépenses de rémunération CU'!I256,"")</f>
        <v/>
      </c>
      <c r="M256" s="246">
        <f t="shared" si="9"/>
        <v>0</v>
      </c>
      <c r="N256" s="111"/>
      <c r="O256" s="210" t="str">
        <f t="shared" si="10"/>
        <v/>
      </c>
      <c r="P256" s="246">
        <f t="shared" si="11"/>
        <v>0</v>
      </c>
      <c r="Q256" s="111"/>
    </row>
    <row r="257" spans="2:17" ht="19.899999999999999" hidden="1" customHeight="1" x14ac:dyDescent="0.35">
      <c r="B257" s="109">
        <v>250</v>
      </c>
      <c r="C257" s="111" t="str">
        <f>IF('Dépenses de rémunération CU'!C257&lt;&gt;"",'Dépenses de rémunération CU'!C257,"")</f>
        <v/>
      </c>
      <c r="D257" s="111" t="str">
        <f>IF('Dépenses de rémunération CU'!D257&lt;&gt;"",'Dépenses de rémunération CU'!D257,"")</f>
        <v/>
      </c>
      <c r="E257" s="111" t="str">
        <f>IF('Dépenses de rémunération CU'!E257&lt;&gt;"",'Dépenses de rémunération CU'!E257,"")</f>
        <v/>
      </c>
      <c r="F257" s="111" t="str">
        <f>IF('Dépenses de rémunération CU'!F257&lt;&gt;"",'Dépenses de rémunération CU'!F257,"")</f>
        <v/>
      </c>
      <c r="G257" s="80" t="str">
        <f>IF('Dépenses de rémunération CU'!G257&lt;&gt;"",'Dépenses de rémunération CU'!G257,"")</f>
        <v/>
      </c>
      <c r="H257" s="80" t="str">
        <f>IF('Dépenses de rémunération CU'!H257&lt;&gt;"",'Dépenses de rémunération CU'!H257,"")</f>
        <v/>
      </c>
      <c r="I257" s="246" t="str">
        <f>IF(F257&lt;&gt;"",IF(ISNA(VLOOKUP(F257,P_Paramétrage!$B$1586:$D$1588,2,FALSE)),0,VLOOKUP(F257,P_Paramétrage!$B$1586:$D$1588,2,FALSE)),"")</f>
        <v/>
      </c>
      <c r="J257" s="246">
        <f>'Dépenses de rémunération CU'!K257</f>
        <v>0</v>
      </c>
      <c r="K257" s="246"/>
      <c r="L257" s="210" t="str">
        <f>IF('Dépenses de rémunération CU'!I257&lt;&gt;"",'Dépenses de rémunération CU'!I257,"")</f>
        <v/>
      </c>
      <c r="M257" s="246">
        <f t="shared" si="9"/>
        <v>0</v>
      </c>
      <c r="N257" s="111"/>
      <c r="O257" s="210" t="str">
        <f t="shared" si="10"/>
        <v/>
      </c>
      <c r="P257" s="246">
        <f t="shared" si="11"/>
        <v>0</v>
      </c>
      <c r="Q257" s="111"/>
    </row>
    <row r="258" spans="2:17" ht="19.899999999999999" hidden="1" customHeight="1" x14ac:dyDescent="0.35">
      <c r="B258" s="109">
        <v>251</v>
      </c>
      <c r="C258" s="111" t="str">
        <f>IF('Dépenses de rémunération CU'!C258&lt;&gt;"",'Dépenses de rémunération CU'!C258,"")</f>
        <v/>
      </c>
      <c r="D258" s="111" t="str">
        <f>IF('Dépenses de rémunération CU'!D258&lt;&gt;"",'Dépenses de rémunération CU'!D258,"")</f>
        <v/>
      </c>
      <c r="E258" s="111" t="str">
        <f>IF('Dépenses de rémunération CU'!E258&lt;&gt;"",'Dépenses de rémunération CU'!E258,"")</f>
        <v/>
      </c>
      <c r="F258" s="111" t="str">
        <f>IF('Dépenses de rémunération CU'!F258&lt;&gt;"",'Dépenses de rémunération CU'!F258,"")</f>
        <v/>
      </c>
      <c r="G258" s="80" t="str">
        <f>IF('Dépenses de rémunération CU'!G258&lt;&gt;"",'Dépenses de rémunération CU'!G258,"")</f>
        <v/>
      </c>
      <c r="H258" s="80" t="str">
        <f>IF('Dépenses de rémunération CU'!H258&lt;&gt;"",'Dépenses de rémunération CU'!H258,"")</f>
        <v/>
      </c>
      <c r="I258" s="246" t="str">
        <f>IF(F258&lt;&gt;"",IF(ISNA(VLOOKUP(F258,P_Paramétrage!$B$1586:$D$1588,2,FALSE)),0,VLOOKUP(F258,P_Paramétrage!$B$1586:$D$1588,2,FALSE)),"")</f>
        <v/>
      </c>
      <c r="J258" s="246">
        <f>'Dépenses de rémunération CU'!K258</f>
        <v>0</v>
      </c>
      <c r="K258" s="246"/>
      <c r="L258" s="210" t="str">
        <f>IF('Dépenses de rémunération CU'!I258&lt;&gt;"",'Dépenses de rémunération CU'!I258,"")</f>
        <v/>
      </c>
      <c r="M258" s="246">
        <f t="shared" si="9"/>
        <v>0</v>
      </c>
      <c r="N258" s="111"/>
      <c r="O258" s="210" t="str">
        <f t="shared" si="10"/>
        <v/>
      </c>
      <c r="P258" s="246">
        <f t="shared" si="11"/>
        <v>0</v>
      </c>
      <c r="Q258" s="111"/>
    </row>
    <row r="259" spans="2:17" ht="19.899999999999999" hidden="1" customHeight="1" x14ac:dyDescent="0.35">
      <c r="B259" s="109">
        <v>252</v>
      </c>
      <c r="C259" s="111" t="str">
        <f>IF('Dépenses de rémunération CU'!C259&lt;&gt;"",'Dépenses de rémunération CU'!C259,"")</f>
        <v/>
      </c>
      <c r="D259" s="111" t="str">
        <f>IF('Dépenses de rémunération CU'!D259&lt;&gt;"",'Dépenses de rémunération CU'!D259,"")</f>
        <v/>
      </c>
      <c r="E259" s="111" t="str">
        <f>IF('Dépenses de rémunération CU'!E259&lt;&gt;"",'Dépenses de rémunération CU'!E259,"")</f>
        <v/>
      </c>
      <c r="F259" s="111" t="str">
        <f>IF('Dépenses de rémunération CU'!F259&lt;&gt;"",'Dépenses de rémunération CU'!F259,"")</f>
        <v/>
      </c>
      <c r="G259" s="80" t="str">
        <f>IF('Dépenses de rémunération CU'!G259&lt;&gt;"",'Dépenses de rémunération CU'!G259,"")</f>
        <v/>
      </c>
      <c r="H259" s="80" t="str">
        <f>IF('Dépenses de rémunération CU'!H259&lt;&gt;"",'Dépenses de rémunération CU'!H259,"")</f>
        <v/>
      </c>
      <c r="I259" s="246" t="str">
        <f>IF(F259&lt;&gt;"",IF(ISNA(VLOOKUP(F259,P_Paramétrage!$B$1586:$D$1588,2,FALSE)),0,VLOOKUP(F259,P_Paramétrage!$B$1586:$D$1588,2,FALSE)),"")</f>
        <v/>
      </c>
      <c r="J259" s="246">
        <f>'Dépenses de rémunération CU'!K259</f>
        <v>0</v>
      </c>
      <c r="K259" s="246"/>
      <c r="L259" s="210" t="str">
        <f>IF('Dépenses de rémunération CU'!I259&lt;&gt;"",'Dépenses de rémunération CU'!I259,"")</f>
        <v/>
      </c>
      <c r="M259" s="246">
        <f t="shared" si="9"/>
        <v>0</v>
      </c>
      <c r="N259" s="111"/>
      <c r="O259" s="210" t="str">
        <f t="shared" si="10"/>
        <v/>
      </c>
      <c r="P259" s="246">
        <f t="shared" si="11"/>
        <v>0</v>
      </c>
      <c r="Q259" s="111"/>
    </row>
    <row r="260" spans="2:17" ht="19.899999999999999" hidden="1" customHeight="1" x14ac:dyDescent="0.35">
      <c r="B260" s="109">
        <v>253</v>
      </c>
      <c r="C260" s="111" t="str">
        <f>IF('Dépenses de rémunération CU'!C260&lt;&gt;"",'Dépenses de rémunération CU'!C260,"")</f>
        <v/>
      </c>
      <c r="D260" s="111" t="str">
        <f>IF('Dépenses de rémunération CU'!D260&lt;&gt;"",'Dépenses de rémunération CU'!D260,"")</f>
        <v/>
      </c>
      <c r="E260" s="111" t="str">
        <f>IF('Dépenses de rémunération CU'!E260&lt;&gt;"",'Dépenses de rémunération CU'!E260,"")</f>
        <v/>
      </c>
      <c r="F260" s="111" t="str">
        <f>IF('Dépenses de rémunération CU'!F260&lt;&gt;"",'Dépenses de rémunération CU'!F260,"")</f>
        <v/>
      </c>
      <c r="G260" s="80" t="str">
        <f>IF('Dépenses de rémunération CU'!G260&lt;&gt;"",'Dépenses de rémunération CU'!G260,"")</f>
        <v/>
      </c>
      <c r="H260" s="80" t="str">
        <f>IF('Dépenses de rémunération CU'!H260&lt;&gt;"",'Dépenses de rémunération CU'!H260,"")</f>
        <v/>
      </c>
      <c r="I260" s="246" t="str">
        <f>IF(F260&lt;&gt;"",IF(ISNA(VLOOKUP(F260,P_Paramétrage!$B$1586:$D$1588,2,FALSE)),0,VLOOKUP(F260,P_Paramétrage!$B$1586:$D$1588,2,FALSE)),"")</f>
        <v/>
      </c>
      <c r="J260" s="246">
        <f>'Dépenses de rémunération CU'!K260</f>
        <v>0</v>
      </c>
      <c r="K260" s="246"/>
      <c r="L260" s="210" t="str">
        <f>IF('Dépenses de rémunération CU'!I260&lt;&gt;"",'Dépenses de rémunération CU'!I260,"")</f>
        <v/>
      </c>
      <c r="M260" s="246">
        <f t="shared" si="9"/>
        <v>0</v>
      </c>
      <c r="N260" s="111"/>
      <c r="O260" s="210" t="str">
        <f t="shared" si="10"/>
        <v/>
      </c>
      <c r="P260" s="246">
        <f t="shared" si="11"/>
        <v>0</v>
      </c>
      <c r="Q260" s="111"/>
    </row>
    <row r="261" spans="2:17" ht="19.899999999999999" hidden="1" customHeight="1" x14ac:dyDescent="0.35">
      <c r="B261" s="109">
        <v>254</v>
      </c>
      <c r="C261" s="111" t="str">
        <f>IF('Dépenses de rémunération CU'!C261&lt;&gt;"",'Dépenses de rémunération CU'!C261,"")</f>
        <v/>
      </c>
      <c r="D261" s="111" t="str">
        <f>IF('Dépenses de rémunération CU'!D261&lt;&gt;"",'Dépenses de rémunération CU'!D261,"")</f>
        <v/>
      </c>
      <c r="E261" s="111" t="str">
        <f>IF('Dépenses de rémunération CU'!E261&lt;&gt;"",'Dépenses de rémunération CU'!E261,"")</f>
        <v/>
      </c>
      <c r="F261" s="111" t="str">
        <f>IF('Dépenses de rémunération CU'!F261&lt;&gt;"",'Dépenses de rémunération CU'!F261,"")</f>
        <v/>
      </c>
      <c r="G261" s="80" t="str">
        <f>IF('Dépenses de rémunération CU'!G261&lt;&gt;"",'Dépenses de rémunération CU'!G261,"")</f>
        <v/>
      </c>
      <c r="H261" s="80" t="str">
        <f>IF('Dépenses de rémunération CU'!H261&lt;&gt;"",'Dépenses de rémunération CU'!H261,"")</f>
        <v/>
      </c>
      <c r="I261" s="246" t="str">
        <f>IF(F261&lt;&gt;"",IF(ISNA(VLOOKUP(F261,P_Paramétrage!$B$1586:$D$1588,2,FALSE)),0,VLOOKUP(F261,P_Paramétrage!$B$1586:$D$1588,2,FALSE)),"")</f>
        <v/>
      </c>
      <c r="J261" s="246">
        <f>'Dépenses de rémunération CU'!K261</f>
        <v>0</v>
      </c>
      <c r="K261" s="246"/>
      <c r="L261" s="210" t="str">
        <f>IF('Dépenses de rémunération CU'!I261&lt;&gt;"",'Dépenses de rémunération CU'!I261,"")</f>
        <v/>
      </c>
      <c r="M261" s="246">
        <f t="shared" si="9"/>
        <v>0</v>
      </c>
      <c r="N261" s="111"/>
      <c r="O261" s="210" t="str">
        <f t="shared" si="10"/>
        <v/>
      </c>
      <c r="P261" s="246">
        <f t="shared" si="11"/>
        <v>0</v>
      </c>
      <c r="Q261" s="111"/>
    </row>
    <row r="262" spans="2:17" ht="19.899999999999999" hidden="1" customHeight="1" x14ac:dyDescent="0.35">
      <c r="B262" s="109">
        <v>255</v>
      </c>
      <c r="C262" s="111" t="str">
        <f>IF('Dépenses de rémunération CU'!C262&lt;&gt;"",'Dépenses de rémunération CU'!C262,"")</f>
        <v/>
      </c>
      <c r="D262" s="111" t="str">
        <f>IF('Dépenses de rémunération CU'!D262&lt;&gt;"",'Dépenses de rémunération CU'!D262,"")</f>
        <v/>
      </c>
      <c r="E262" s="111" t="str">
        <f>IF('Dépenses de rémunération CU'!E262&lt;&gt;"",'Dépenses de rémunération CU'!E262,"")</f>
        <v/>
      </c>
      <c r="F262" s="111" t="str">
        <f>IF('Dépenses de rémunération CU'!F262&lt;&gt;"",'Dépenses de rémunération CU'!F262,"")</f>
        <v/>
      </c>
      <c r="G262" s="80" t="str">
        <f>IF('Dépenses de rémunération CU'!G262&lt;&gt;"",'Dépenses de rémunération CU'!G262,"")</f>
        <v/>
      </c>
      <c r="H262" s="80" t="str">
        <f>IF('Dépenses de rémunération CU'!H262&lt;&gt;"",'Dépenses de rémunération CU'!H262,"")</f>
        <v/>
      </c>
      <c r="I262" s="246" t="str">
        <f>IF(F262&lt;&gt;"",IF(ISNA(VLOOKUP(F262,P_Paramétrage!$B$1586:$D$1588,2,FALSE)),0,VLOOKUP(F262,P_Paramétrage!$B$1586:$D$1588,2,FALSE)),"")</f>
        <v/>
      </c>
      <c r="J262" s="246">
        <f>'Dépenses de rémunération CU'!K262</f>
        <v>0</v>
      </c>
      <c r="K262" s="246"/>
      <c r="L262" s="210" t="str">
        <f>IF('Dépenses de rémunération CU'!I262&lt;&gt;"",'Dépenses de rémunération CU'!I262,"")</f>
        <v/>
      </c>
      <c r="M262" s="246">
        <f t="shared" si="9"/>
        <v>0</v>
      </c>
      <c r="N262" s="111"/>
      <c r="O262" s="210" t="str">
        <f t="shared" si="10"/>
        <v/>
      </c>
      <c r="P262" s="246">
        <f t="shared" si="11"/>
        <v>0</v>
      </c>
      <c r="Q262" s="111"/>
    </row>
    <row r="263" spans="2:17" ht="19.899999999999999" hidden="1" customHeight="1" x14ac:dyDescent="0.35">
      <c r="B263" s="109">
        <v>256</v>
      </c>
      <c r="C263" s="111" t="str">
        <f>IF('Dépenses de rémunération CU'!C263&lt;&gt;"",'Dépenses de rémunération CU'!C263,"")</f>
        <v/>
      </c>
      <c r="D263" s="111" t="str">
        <f>IF('Dépenses de rémunération CU'!D263&lt;&gt;"",'Dépenses de rémunération CU'!D263,"")</f>
        <v/>
      </c>
      <c r="E263" s="111" t="str">
        <f>IF('Dépenses de rémunération CU'!E263&lt;&gt;"",'Dépenses de rémunération CU'!E263,"")</f>
        <v/>
      </c>
      <c r="F263" s="111" t="str">
        <f>IF('Dépenses de rémunération CU'!F263&lt;&gt;"",'Dépenses de rémunération CU'!F263,"")</f>
        <v/>
      </c>
      <c r="G263" s="80" t="str">
        <f>IF('Dépenses de rémunération CU'!G263&lt;&gt;"",'Dépenses de rémunération CU'!G263,"")</f>
        <v/>
      </c>
      <c r="H263" s="80" t="str">
        <f>IF('Dépenses de rémunération CU'!H263&lt;&gt;"",'Dépenses de rémunération CU'!H263,"")</f>
        <v/>
      </c>
      <c r="I263" s="246" t="str">
        <f>IF(F263&lt;&gt;"",IF(ISNA(VLOOKUP(F263,P_Paramétrage!$B$1586:$D$1588,2,FALSE)),0,VLOOKUP(F263,P_Paramétrage!$B$1586:$D$1588,2,FALSE)),"")</f>
        <v/>
      </c>
      <c r="J263" s="246">
        <f>'Dépenses de rémunération CU'!K263</f>
        <v>0</v>
      </c>
      <c r="K263" s="246"/>
      <c r="L263" s="210" t="str">
        <f>IF('Dépenses de rémunération CU'!I263&lt;&gt;"",'Dépenses de rémunération CU'!I263,"")</f>
        <v/>
      </c>
      <c r="M263" s="246">
        <f t="shared" si="9"/>
        <v>0</v>
      </c>
      <c r="N263" s="111"/>
      <c r="O263" s="210" t="str">
        <f t="shared" si="10"/>
        <v/>
      </c>
      <c r="P263" s="246">
        <f t="shared" si="11"/>
        <v>0</v>
      </c>
      <c r="Q263" s="111"/>
    </row>
    <row r="264" spans="2:17" ht="19.899999999999999" hidden="1" customHeight="1" x14ac:dyDescent="0.35">
      <c r="B264" s="109">
        <v>257</v>
      </c>
      <c r="C264" s="111" t="str">
        <f>IF('Dépenses de rémunération CU'!C264&lt;&gt;"",'Dépenses de rémunération CU'!C264,"")</f>
        <v/>
      </c>
      <c r="D264" s="111" t="str">
        <f>IF('Dépenses de rémunération CU'!D264&lt;&gt;"",'Dépenses de rémunération CU'!D264,"")</f>
        <v/>
      </c>
      <c r="E264" s="111" t="str">
        <f>IF('Dépenses de rémunération CU'!E264&lt;&gt;"",'Dépenses de rémunération CU'!E264,"")</f>
        <v/>
      </c>
      <c r="F264" s="111" t="str">
        <f>IF('Dépenses de rémunération CU'!F264&lt;&gt;"",'Dépenses de rémunération CU'!F264,"")</f>
        <v/>
      </c>
      <c r="G264" s="80" t="str">
        <f>IF('Dépenses de rémunération CU'!G264&lt;&gt;"",'Dépenses de rémunération CU'!G264,"")</f>
        <v/>
      </c>
      <c r="H264" s="80" t="str">
        <f>IF('Dépenses de rémunération CU'!H264&lt;&gt;"",'Dépenses de rémunération CU'!H264,"")</f>
        <v/>
      </c>
      <c r="I264" s="246" t="str">
        <f>IF(F264&lt;&gt;"",IF(ISNA(VLOOKUP(F264,P_Paramétrage!$B$1586:$D$1588,2,FALSE)),0,VLOOKUP(F264,P_Paramétrage!$B$1586:$D$1588,2,FALSE)),"")</f>
        <v/>
      </c>
      <c r="J264" s="246">
        <f>'Dépenses de rémunération CU'!K264</f>
        <v>0</v>
      </c>
      <c r="K264" s="246"/>
      <c r="L264" s="210" t="str">
        <f>IF('Dépenses de rémunération CU'!I264&lt;&gt;"",'Dépenses de rémunération CU'!I264,"")</f>
        <v/>
      </c>
      <c r="M264" s="246">
        <f t="shared" ref="M264:M327" si="12">IF(K264&lt;&gt;"",MIN(ROUND(K264,2),IF(AND(I264&lt;&gt;0,L264&lt;&gt;""),ROUND(L264*I264,2),0)),IF(AND(I264&lt;&gt;0,L264&lt;&gt;""),ROUND(L264*I264,2),0))</f>
        <v>0</v>
      </c>
      <c r="N264" s="111"/>
      <c r="O264" s="210" t="str">
        <f t="shared" ref="O264:O327" si="13">L264</f>
        <v/>
      </c>
      <c r="P264" s="246">
        <f t="shared" si="11"/>
        <v>0</v>
      </c>
      <c r="Q264" s="111"/>
    </row>
    <row r="265" spans="2:17" ht="19.899999999999999" hidden="1" customHeight="1" x14ac:dyDescent="0.35">
      <c r="B265" s="109">
        <v>258</v>
      </c>
      <c r="C265" s="111" t="str">
        <f>IF('Dépenses de rémunération CU'!C265&lt;&gt;"",'Dépenses de rémunération CU'!C265,"")</f>
        <v/>
      </c>
      <c r="D265" s="111" t="str">
        <f>IF('Dépenses de rémunération CU'!D265&lt;&gt;"",'Dépenses de rémunération CU'!D265,"")</f>
        <v/>
      </c>
      <c r="E265" s="111" t="str">
        <f>IF('Dépenses de rémunération CU'!E265&lt;&gt;"",'Dépenses de rémunération CU'!E265,"")</f>
        <v/>
      </c>
      <c r="F265" s="111" t="str">
        <f>IF('Dépenses de rémunération CU'!F265&lt;&gt;"",'Dépenses de rémunération CU'!F265,"")</f>
        <v/>
      </c>
      <c r="G265" s="80" t="str">
        <f>IF('Dépenses de rémunération CU'!G265&lt;&gt;"",'Dépenses de rémunération CU'!G265,"")</f>
        <v/>
      </c>
      <c r="H265" s="80" t="str">
        <f>IF('Dépenses de rémunération CU'!H265&lt;&gt;"",'Dépenses de rémunération CU'!H265,"")</f>
        <v/>
      </c>
      <c r="I265" s="246" t="str">
        <f>IF(F265&lt;&gt;"",IF(ISNA(VLOOKUP(F265,P_Paramétrage!$B$1586:$D$1588,2,FALSE)),0,VLOOKUP(F265,P_Paramétrage!$B$1586:$D$1588,2,FALSE)),"")</f>
        <v/>
      </c>
      <c r="J265" s="246">
        <f>'Dépenses de rémunération CU'!K265</f>
        <v>0</v>
      </c>
      <c r="K265" s="246"/>
      <c r="L265" s="210" t="str">
        <f>IF('Dépenses de rémunération CU'!I265&lt;&gt;"",'Dépenses de rémunération CU'!I265,"")</f>
        <v/>
      </c>
      <c r="M265" s="246">
        <f t="shared" si="12"/>
        <v>0</v>
      </c>
      <c r="N265" s="111"/>
      <c r="O265" s="210" t="str">
        <f t="shared" si="13"/>
        <v/>
      </c>
      <c r="P265" s="246">
        <f t="shared" ref="P265:P328" si="14">IF(K265&lt;&gt;"",MIN(ROUND(K265,2),IF(AND(I265&lt;&gt;0,O265&lt;&gt;""),ROUND(O265*I265,2),0)),IF(AND(I265&lt;&gt;0,O265&lt;&gt;""),ROUND(O265*I265,2),0))</f>
        <v>0</v>
      </c>
      <c r="Q265" s="111"/>
    </row>
    <row r="266" spans="2:17" ht="19.899999999999999" hidden="1" customHeight="1" x14ac:dyDescent="0.35">
      <c r="B266" s="109">
        <v>259</v>
      </c>
      <c r="C266" s="111" t="str">
        <f>IF('Dépenses de rémunération CU'!C266&lt;&gt;"",'Dépenses de rémunération CU'!C266,"")</f>
        <v/>
      </c>
      <c r="D266" s="111" t="str">
        <f>IF('Dépenses de rémunération CU'!D266&lt;&gt;"",'Dépenses de rémunération CU'!D266,"")</f>
        <v/>
      </c>
      <c r="E266" s="111" t="str">
        <f>IF('Dépenses de rémunération CU'!E266&lt;&gt;"",'Dépenses de rémunération CU'!E266,"")</f>
        <v/>
      </c>
      <c r="F266" s="111" t="str">
        <f>IF('Dépenses de rémunération CU'!F266&lt;&gt;"",'Dépenses de rémunération CU'!F266,"")</f>
        <v/>
      </c>
      <c r="G266" s="80" t="str">
        <f>IF('Dépenses de rémunération CU'!G266&lt;&gt;"",'Dépenses de rémunération CU'!G266,"")</f>
        <v/>
      </c>
      <c r="H266" s="80" t="str">
        <f>IF('Dépenses de rémunération CU'!H266&lt;&gt;"",'Dépenses de rémunération CU'!H266,"")</f>
        <v/>
      </c>
      <c r="I266" s="246" t="str">
        <f>IF(F266&lt;&gt;"",IF(ISNA(VLOOKUP(F266,P_Paramétrage!$B$1586:$D$1588,2,FALSE)),0,VLOOKUP(F266,P_Paramétrage!$B$1586:$D$1588,2,FALSE)),"")</f>
        <v/>
      </c>
      <c r="J266" s="246">
        <f>'Dépenses de rémunération CU'!K266</f>
        <v>0</v>
      </c>
      <c r="K266" s="246"/>
      <c r="L266" s="210" t="str">
        <f>IF('Dépenses de rémunération CU'!I266&lt;&gt;"",'Dépenses de rémunération CU'!I266,"")</f>
        <v/>
      </c>
      <c r="M266" s="246">
        <f t="shared" si="12"/>
        <v>0</v>
      </c>
      <c r="N266" s="111"/>
      <c r="O266" s="210" t="str">
        <f t="shared" si="13"/>
        <v/>
      </c>
      <c r="P266" s="246">
        <f t="shared" si="14"/>
        <v>0</v>
      </c>
      <c r="Q266" s="111"/>
    </row>
    <row r="267" spans="2:17" ht="19.899999999999999" hidden="1" customHeight="1" x14ac:dyDescent="0.35">
      <c r="B267" s="109">
        <v>260</v>
      </c>
      <c r="C267" s="111" t="str">
        <f>IF('Dépenses de rémunération CU'!C267&lt;&gt;"",'Dépenses de rémunération CU'!C267,"")</f>
        <v/>
      </c>
      <c r="D267" s="111" t="str">
        <f>IF('Dépenses de rémunération CU'!D267&lt;&gt;"",'Dépenses de rémunération CU'!D267,"")</f>
        <v/>
      </c>
      <c r="E267" s="111" t="str">
        <f>IF('Dépenses de rémunération CU'!E267&lt;&gt;"",'Dépenses de rémunération CU'!E267,"")</f>
        <v/>
      </c>
      <c r="F267" s="111" t="str">
        <f>IF('Dépenses de rémunération CU'!F267&lt;&gt;"",'Dépenses de rémunération CU'!F267,"")</f>
        <v/>
      </c>
      <c r="G267" s="80" t="str">
        <f>IF('Dépenses de rémunération CU'!G267&lt;&gt;"",'Dépenses de rémunération CU'!G267,"")</f>
        <v/>
      </c>
      <c r="H267" s="80" t="str">
        <f>IF('Dépenses de rémunération CU'!H267&lt;&gt;"",'Dépenses de rémunération CU'!H267,"")</f>
        <v/>
      </c>
      <c r="I267" s="246" t="str">
        <f>IF(F267&lt;&gt;"",IF(ISNA(VLOOKUP(F267,P_Paramétrage!$B$1586:$D$1588,2,FALSE)),0,VLOOKUP(F267,P_Paramétrage!$B$1586:$D$1588,2,FALSE)),"")</f>
        <v/>
      </c>
      <c r="J267" s="246">
        <f>'Dépenses de rémunération CU'!K267</f>
        <v>0</v>
      </c>
      <c r="K267" s="246"/>
      <c r="L267" s="210" t="str">
        <f>IF('Dépenses de rémunération CU'!I267&lt;&gt;"",'Dépenses de rémunération CU'!I267,"")</f>
        <v/>
      </c>
      <c r="M267" s="246">
        <f t="shared" si="12"/>
        <v>0</v>
      </c>
      <c r="N267" s="111"/>
      <c r="O267" s="210" t="str">
        <f t="shared" si="13"/>
        <v/>
      </c>
      <c r="P267" s="246">
        <f t="shared" si="14"/>
        <v>0</v>
      </c>
      <c r="Q267" s="111"/>
    </row>
    <row r="268" spans="2:17" ht="19.899999999999999" hidden="1" customHeight="1" x14ac:dyDescent="0.35">
      <c r="B268" s="109">
        <v>261</v>
      </c>
      <c r="C268" s="111" t="str">
        <f>IF('Dépenses de rémunération CU'!C268&lt;&gt;"",'Dépenses de rémunération CU'!C268,"")</f>
        <v/>
      </c>
      <c r="D268" s="111" t="str">
        <f>IF('Dépenses de rémunération CU'!D268&lt;&gt;"",'Dépenses de rémunération CU'!D268,"")</f>
        <v/>
      </c>
      <c r="E268" s="111" t="str">
        <f>IF('Dépenses de rémunération CU'!E268&lt;&gt;"",'Dépenses de rémunération CU'!E268,"")</f>
        <v/>
      </c>
      <c r="F268" s="111" t="str">
        <f>IF('Dépenses de rémunération CU'!F268&lt;&gt;"",'Dépenses de rémunération CU'!F268,"")</f>
        <v/>
      </c>
      <c r="G268" s="80" t="str">
        <f>IF('Dépenses de rémunération CU'!G268&lt;&gt;"",'Dépenses de rémunération CU'!G268,"")</f>
        <v/>
      </c>
      <c r="H268" s="80" t="str">
        <f>IF('Dépenses de rémunération CU'!H268&lt;&gt;"",'Dépenses de rémunération CU'!H268,"")</f>
        <v/>
      </c>
      <c r="I268" s="246" t="str">
        <f>IF(F268&lt;&gt;"",IF(ISNA(VLOOKUP(F268,P_Paramétrage!$B$1586:$D$1588,2,FALSE)),0,VLOOKUP(F268,P_Paramétrage!$B$1586:$D$1588,2,FALSE)),"")</f>
        <v/>
      </c>
      <c r="J268" s="246">
        <f>'Dépenses de rémunération CU'!K268</f>
        <v>0</v>
      </c>
      <c r="K268" s="246"/>
      <c r="L268" s="210" t="str">
        <f>IF('Dépenses de rémunération CU'!I268&lt;&gt;"",'Dépenses de rémunération CU'!I268,"")</f>
        <v/>
      </c>
      <c r="M268" s="246">
        <f t="shared" si="12"/>
        <v>0</v>
      </c>
      <c r="N268" s="111"/>
      <c r="O268" s="210" t="str">
        <f t="shared" si="13"/>
        <v/>
      </c>
      <c r="P268" s="246">
        <f t="shared" si="14"/>
        <v>0</v>
      </c>
      <c r="Q268" s="111"/>
    </row>
    <row r="269" spans="2:17" ht="19.899999999999999" hidden="1" customHeight="1" x14ac:dyDescent="0.35">
      <c r="B269" s="109">
        <v>262</v>
      </c>
      <c r="C269" s="111" t="str">
        <f>IF('Dépenses de rémunération CU'!C269&lt;&gt;"",'Dépenses de rémunération CU'!C269,"")</f>
        <v/>
      </c>
      <c r="D269" s="111" t="str">
        <f>IF('Dépenses de rémunération CU'!D269&lt;&gt;"",'Dépenses de rémunération CU'!D269,"")</f>
        <v/>
      </c>
      <c r="E269" s="111" t="str">
        <f>IF('Dépenses de rémunération CU'!E269&lt;&gt;"",'Dépenses de rémunération CU'!E269,"")</f>
        <v/>
      </c>
      <c r="F269" s="111" t="str">
        <f>IF('Dépenses de rémunération CU'!F269&lt;&gt;"",'Dépenses de rémunération CU'!F269,"")</f>
        <v/>
      </c>
      <c r="G269" s="80" t="str">
        <f>IF('Dépenses de rémunération CU'!G269&lt;&gt;"",'Dépenses de rémunération CU'!G269,"")</f>
        <v/>
      </c>
      <c r="H269" s="80" t="str">
        <f>IF('Dépenses de rémunération CU'!H269&lt;&gt;"",'Dépenses de rémunération CU'!H269,"")</f>
        <v/>
      </c>
      <c r="I269" s="246" t="str">
        <f>IF(F269&lt;&gt;"",IF(ISNA(VLOOKUP(F269,P_Paramétrage!$B$1586:$D$1588,2,FALSE)),0,VLOOKUP(F269,P_Paramétrage!$B$1586:$D$1588,2,FALSE)),"")</f>
        <v/>
      </c>
      <c r="J269" s="246">
        <f>'Dépenses de rémunération CU'!K269</f>
        <v>0</v>
      </c>
      <c r="K269" s="246"/>
      <c r="L269" s="210" t="str">
        <f>IF('Dépenses de rémunération CU'!I269&lt;&gt;"",'Dépenses de rémunération CU'!I269,"")</f>
        <v/>
      </c>
      <c r="M269" s="246">
        <f t="shared" si="12"/>
        <v>0</v>
      </c>
      <c r="N269" s="111"/>
      <c r="O269" s="210" t="str">
        <f t="shared" si="13"/>
        <v/>
      </c>
      <c r="P269" s="246">
        <f t="shared" si="14"/>
        <v>0</v>
      </c>
      <c r="Q269" s="111"/>
    </row>
    <row r="270" spans="2:17" ht="19.899999999999999" hidden="1" customHeight="1" x14ac:dyDescent="0.35">
      <c r="B270" s="109">
        <v>263</v>
      </c>
      <c r="C270" s="111" t="str">
        <f>IF('Dépenses de rémunération CU'!C270&lt;&gt;"",'Dépenses de rémunération CU'!C270,"")</f>
        <v/>
      </c>
      <c r="D270" s="111" t="str">
        <f>IF('Dépenses de rémunération CU'!D270&lt;&gt;"",'Dépenses de rémunération CU'!D270,"")</f>
        <v/>
      </c>
      <c r="E270" s="111" t="str">
        <f>IF('Dépenses de rémunération CU'!E270&lt;&gt;"",'Dépenses de rémunération CU'!E270,"")</f>
        <v/>
      </c>
      <c r="F270" s="111" t="str">
        <f>IF('Dépenses de rémunération CU'!F270&lt;&gt;"",'Dépenses de rémunération CU'!F270,"")</f>
        <v/>
      </c>
      <c r="G270" s="80" t="str">
        <f>IF('Dépenses de rémunération CU'!G270&lt;&gt;"",'Dépenses de rémunération CU'!G270,"")</f>
        <v/>
      </c>
      <c r="H270" s="80" t="str">
        <f>IF('Dépenses de rémunération CU'!H270&lt;&gt;"",'Dépenses de rémunération CU'!H270,"")</f>
        <v/>
      </c>
      <c r="I270" s="246" t="str">
        <f>IF(F270&lt;&gt;"",IF(ISNA(VLOOKUP(F270,P_Paramétrage!$B$1586:$D$1588,2,FALSE)),0,VLOOKUP(F270,P_Paramétrage!$B$1586:$D$1588,2,FALSE)),"")</f>
        <v/>
      </c>
      <c r="J270" s="246">
        <f>'Dépenses de rémunération CU'!K270</f>
        <v>0</v>
      </c>
      <c r="K270" s="246"/>
      <c r="L270" s="210" t="str">
        <f>IF('Dépenses de rémunération CU'!I270&lt;&gt;"",'Dépenses de rémunération CU'!I270,"")</f>
        <v/>
      </c>
      <c r="M270" s="246">
        <f t="shared" si="12"/>
        <v>0</v>
      </c>
      <c r="N270" s="111"/>
      <c r="O270" s="210" t="str">
        <f t="shared" si="13"/>
        <v/>
      </c>
      <c r="P270" s="246">
        <f t="shared" si="14"/>
        <v>0</v>
      </c>
      <c r="Q270" s="111"/>
    </row>
    <row r="271" spans="2:17" ht="19.899999999999999" hidden="1" customHeight="1" x14ac:dyDescent="0.35">
      <c r="B271" s="109">
        <v>264</v>
      </c>
      <c r="C271" s="111" t="str">
        <f>IF('Dépenses de rémunération CU'!C271&lt;&gt;"",'Dépenses de rémunération CU'!C271,"")</f>
        <v/>
      </c>
      <c r="D271" s="111" t="str">
        <f>IF('Dépenses de rémunération CU'!D271&lt;&gt;"",'Dépenses de rémunération CU'!D271,"")</f>
        <v/>
      </c>
      <c r="E271" s="111" t="str">
        <f>IF('Dépenses de rémunération CU'!E271&lt;&gt;"",'Dépenses de rémunération CU'!E271,"")</f>
        <v/>
      </c>
      <c r="F271" s="111" t="str">
        <f>IF('Dépenses de rémunération CU'!F271&lt;&gt;"",'Dépenses de rémunération CU'!F271,"")</f>
        <v/>
      </c>
      <c r="G271" s="80" t="str">
        <f>IF('Dépenses de rémunération CU'!G271&lt;&gt;"",'Dépenses de rémunération CU'!G271,"")</f>
        <v/>
      </c>
      <c r="H271" s="80" t="str">
        <f>IF('Dépenses de rémunération CU'!H271&lt;&gt;"",'Dépenses de rémunération CU'!H271,"")</f>
        <v/>
      </c>
      <c r="I271" s="246" t="str">
        <f>IF(F271&lt;&gt;"",IF(ISNA(VLOOKUP(F271,P_Paramétrage!$B$1586:$D$1588,2,FALSE)),0,VLOOKUP(F271,P_Paramétrage!$B$1586:$D$1588,2,FALSE)),"")</f>
        <v/>
      </c>
      <c r="J271" s="246">
        <f>'Dépenses de rémunération CU'!K271</f>
        <v>0</v>
      </c>
      <c r="K271" s="246"/>
      <c r="L271" s="210" t="str">
        <f>IF('Dépenses de rémunération CU'!I271&lt;&gt;"",'Dépenses de rémunération CU'!I271,"")</f>
        <v/>
      </c>
      <c r="M271" s="246">
        <f t="shared" si="12"/>
        <v>0</v>
      </c>
      <c r="N271" s="111"/>
      <c r="O271" s="210" t="str">
        <f t="shared" si="13"/>
        <v/>
      </c>
      <c r="P271" s="246">
        <f t="shared" si="14"/>
        <v>0</v>
      </c>
      <c r="Q271" s="111"/>
    </row>
    <row r="272" spans="2:17" ht="19.899999999999999" hidden="1" customHeight="1" x14ac:dyDescent="0.35">
      <c r="B272" s="109">
        <v>265</v>
      </c>
      <c r="C272" s="111" t="str">
        <f>IF('Dépenses de rémunération CU'!C272&lt;&gt;"",'Dépenses de rémunération CU'!C272,"")</f>
        <v/>
      </c>
      <c r="D272" s="111" t="str">
        <f>IF('Dépenses de rémunération CU'!D272&lt;&gt;"",'Dépenses de rémunération CU'!D272,"")</f>
        <v/>
      </c>
      <c r="E272" s="111" t="str">
        <f>IF('Dépenses de rémunération CU'!E272&lt;&gt;"",'Dépenses de rémunération CU'!E272,"")</f>
        <v/>
      </c>
      <c r="F272" s="111" t="str">
        <f>IF('Dépenses de rémunération CU'!F272&lt;&gt;"",'Dépenses de rémunération CU'!F272,"")</f>
        <v/>
      </c>
      <c r="G272" s="80" t="str">
        <f>IF('Dépenses de rémunération CU'!G272&lt;&gt;"",'Dépenses de rémunération CU'!G272,"")</f>
        <v/>
      </c>
      <c r="H272" s="80" t="str">
        <f>IF('Dépenses de rémunération CU'!H272&lt;&gt;"",'Dépenses de rémunération CU'!H272,"")</f>
        <v/>
      </c>
      <c r="I272" s="246" t="str">
        <f>IF(F272&lt;&gt;"",IF(ISNA(VLOOKUP(F272,P_Paramétrage!$B$1586:$D$1588,2,FALSE)),0,VLOOKUP(F272,P_Paramétrage!$B$1586:$D$1588,2,FALSE)),"")</f>
        <v/>
      </c>
      <c r="J272" s="246">
        <f>'Dépenses de rémunération CU'!K272</f>
        <v>0</v>
      </c>
      <c r="K272" s="246"/>
      <c r="L272" s="210" t="str">
        <f>IF('Dépenses de rémunération CU'!I272&lt;&gt;"",'Dépenses de rémunération CU'!I272,"")</f>
        <v/>
      </c>
      <c r="M272" s="246">
        <f t="shared" si="12"/>
        <v>0</v>
      </c>
      <c r="N272" s="111"/>
      <c r="O272" s="210" t="str">
        <f t="shared" si="13"/>
        <v/>
      </c>
      <c r="P272" s="246">
        <f t="shared" si="14"/>
        <v>0</v>
      </c>
      <c r="Q272" s="111"/>
    </row>
    <row r="273" spans="2:17" ht="19.899999999999999" hidden="1" customHeight="1" x14ac:dyDescent="0.35">
      <c r="B273" s="109">
        <v>266</v>
      </c>
      <c r="C273" s="111" t="str">
        <f>IF('Dépenses de rémunération CU'!C273&lt;&gt;"",'Dépenses de rémunération CU'!C273,"")</f>
        <v/>
      </c>
      <c r="D273" s="111" t="str">
        <f>IF('Dépenses de rémunération CU'!D273&lt;&gt;"",'Dépenses de rémunération CU'!D273,"")</f>
        <v/>
      </c>
      <c r="E273" s="111" t="str">
        <f>IF('Dépenses de rémunération CU'!E273&lt;&gt;"",'Dépenses de rémunération CU'!E273,"")</f>
        <v/>
      </c>
      <c r="F273" s="111" t="str">
        <f>IF('Dépenses de rémunération CU'!F273&lt;&gt;"",'Dépenses de rémunération CU'!F273,"")</f>
        <v/>
      </c>
      <c r="G273" s="80" t="str">
        <f>IF('Dépenses de rémunération CU'!G273&lt;&gt;"",'Dépenses de rémunération CU'!G273,"")</f>
        <v/>
      </c>
      <c r="H273" s="80" t="str">
        <f>IF('Dépenses de rémunération CU'!H273&lt;&gt;"",'Dépenses de rémunération CU'!H273,"")</f>
        <v/>
      </c>
      <c r="I273" s="246" t="str">
        <f>IF(F273&lt;&gt;"",IF(ISNA(VLOOKUP(F273,P_Paramétrage!$B$1586:$D$1588,2,FALSE)),0,VLOOKUP(F273,P_Paramétrage!$B$1586:$D$1588,2,FALSE)),"")</f>
        <v/>
      </c>
      <c r="J273" s="246">
        <f>'Dépenses de rémunération CU'!K273</f>
        <v>0</v>
      </c>
      <c r="K273" s="246"/>
      <c r="L273" s="210" t="str">
        <f>IF('Dépenses de rémunération CU'!I273&lt;&gt;"",'Dépenses de rémunération CU'!I273,"")</f>
        <v/>
      </c>
      <c r="M273" s="246">
        <f t="shared" si="12"/>
        <v>0</v>
      </c>
      <c r="N273" s="111"/>
      <c r="O273" s="210" t="str">
        <f t="shared" si="13"/>
        <v/>
      </c>
      <c r="P273" s="246">
        <f t="shared" si="14"/>
        <v>0</v>
      </c>
      <c r="Q273" s="111"/>
    </row>
    <row r="274" spans="2:17" ht="19.899999999999999" hidden="1" customHeight="1" x14ac:dyDescent="0.35">
      <c r="B274" s="109">
        <v>267</v>
      </c>
      <c r="C274" s="111" t="str">
        <f>IF('Dépenses de rémunération CU'!C274&lt;&gt;"",'Dépenses de rémunération CU'!C274,"")</f>
        <v/>
      </c>
      <c r="D274" s="111" t="str">
        <f>IF('Dépenses de rémunération CU'!D274&lt;&gt;"",'Dépenses de rémunération CU'!D274,"")</f>
        <v/>
      </c>
      <c r="E274" s="111" t="str">
        <f>IF('Dépenses de rémunération CU'!E274&lt;&gt;"",'Dépenses de rémunération CU'!E274,"")</f>
        <v/>
      </c>
      <c r="F274" s="111" t="str">
        <f>IF('Dépenses de rémunération CU'!F274&lt;&gt;"",'Dépenses de rémunération CU'!F274,"")</f>
        <v/>
      </c>
      <c r="G274" s="80" t="str">
        <f>IF('Dépenses de rémunération CU'!G274&lt;&gt;"",'Dépenses de rémunération CU'!G274,"")</f>
        <v/>
      </c>
      <c r="H274" s="80" t="str">
        <f>IF('Dépenses de rémunération CU'!H274&lt;&gt;"",'Dépenses de rémunération CU'!H274,"")</f>
        <v/>
      </c>
      <c r="I274" s="246" t="str">
        <f>IF(F274&lt;&gt;"",IF(ISNA(VLOOKUP(F274,P_Paramétrage!$B$1586:$D$1588,2,FALSE)),0,VLOOKUP(F274,P_Paramétrage!$B$1586:$D$1588,2,FALSE)),"")</f>
        <v/>
      </c>
      <c r="J274" s="246">
        <f>'Dépenses de rémunération CU'!K274</f>
        <v>0</v>
      </c>
      <c r="K274" s="246"/>
      <c r="L274" s="210" t="str">
        <f>IF('Dépenses de rémunération CU'!I274&lt;&gt;"",'Dépenses de rémunération CU'!I274,"")</f>
        <v/>
      </c>
      <c r="M274" s="246">
        <f t="shared" si="12"/>
        <v>0</v>
      </c>
      <c r="N274" s="111"/>
      <c r="O274" s="210" t="str">
        <f t="shared" si="13"/>
        <v/>
      </c>
      <c r="P274" s="246">
        <f t="shared" si="14"/>
        <v>0</v>
      </c>
      <c r="Q274" s="111"/>
    </row>
    <row r="275" spans="2:17" ht="19.899999999999999" hidden="1" customHeight="1" x14ac:dyDescent="0.35">
      <c r="B275" s="109">
        <v>268</v>
      </c>
      <c r="C275" s="111" t="str">
        <f>IF('Dépenses de rémunération CU'!C275&lt;&gt;"",'Dépenses de rémunération CU'!C275,"")</f>
        <v/>
      </c>
      <c r="D275" s="111" t="str">
        <f>IF('Dépenses de rémunération CU'!D275&lt;&gt;"",'Dépenses de rémunération CU'!D275,"")</f>
        <v/>
      </c>
      <c r="E275" s="111" t="str">
        <f>IF('Dépenses de rémunération CU'!E275&lt;&gt;"",'Dépenses de rémunération CU'!E275,"")</f>
        <v/>
      </c>
      <c r="F275" s="111" t="str">
        <f>IF('Dépenses de rémunération CU'!F275&lt;&gt;"",'Dépenses de rémunération CU'!F275,"")</f>
        <v/>
      </c>
      <c r="G275" s="80" t="str">
        <f>IF('Dépenses de rémunération CU'!G275&lt;&gt;"",'Dépenses de rémunération CU'!G275,"")</f>
        <v/>
      </c>
      <c r="H275" s="80" t="str">
        <f>IF('Dépenses de rémunération CU'!H275&lt;&gt;"",'Dépenses de rémunération CU'!H275,"")</f>
        <v/>
      </c>
      <c r="I275" s="246" t="str">
        <f>IF(F275&lt;&gt;"",IF(ISNA(VLOOKUP(F275,P_Paramétrage!$B$1586:$D$1588,2,FALSE)),0,VLOOKUP(F275,P_Paramétrage!$B$1586:$D$1588,2,FALSE)),"")</f>
        <v/>
      </c>
      <c r="J275" s="246">
        <f>'Dépenses de rémunération CU'!K275</f>
        <v>0</v>
      </c>
      <c r="K275" s="246"/>
      <c r="L275" s="210" t="str">
        <f>IF('Dépenses de rémunération CU'!I275&lt;&gt;"",'Dépenses de rémunération CU'!I275,"")</f>
        <v/>
      </c>
      <c r="M275" s="246">
        <f t="shared" si="12"/>
        <v>0</v>
      </c>
      <c r="N275" s="111"/>
      <c r="O275" s="210" t="str">
        <f t="shared" si="13"/>
        <v/>
      </c>
      <c r="P275" s="246">
        <f t="shared" si="14"/>
        <v>0</v>
      </c>
      <c r="Q275" s="111"/>
    </row>
    <row r="276" spans="2:17" ht="19.899999999999999" hidden="1" customHeight="1" x14ac:dyDescent="0.35">
      <c r="B276" s="109">
        <v>269</v>
      </c>
      <c r="C276" s="111" t="str">
        <f>IF('Dépenses de rémunération CU'!C276&lt;&gt;"",'Dépenses de rémunération CU'!C276,"")</f>
        <v/>
      </c>
      <c r="D276" s="111" t="str">
        <f>IF('Dépenses de rémunération CU'!D276&lt;&gt;"",'Dépenses de rémunération CU'!D276,"")</f>
        <v/>
      </c>
      <c r="E276" s="111" t="str">
        <f>IF('Dépenses de rémunération CU'!E276&lt;&gt;"",'Dépenses de rémunération CU'!E276,"")</f>
        <v/>
      </c>
      <c r="F276" s="111" t="str">
        <f>IF('Dépenses de rémunération CU'!F276&lt;&gt;"",'Dépenses de rémunération CU'!F276,"")</f>
        <v/>
      </c>
      <c r="G276" s="80" t="str">
        <f>IF('Dépenses de rémunération CU'!G276&lt;&gt;"",'Dépenses de rémunération CU'!G276,"")</f>
        <v/>
      </c>
      <c r="H276" s="80" t="str">
        <f>IF('Dépenses de rémunération CU'!H276&lt;&gt;"",'Dépenses de rémunération CU'!H276,"")</f>
        <v/>
      </c>
      <c r="I276" s="246" t="str">
        <f>IF(F276&lt;&gt;"",IF(ISNA(VLOOKUP(F276,P_Paramétrage!$B$1586:$D$1588,2,FALSE)),0,VLOOKUP(F276,P_Paramétrage!$B$1586:$D$1588,2,FALSE)),"")</f>
        <v/>
      </c>
      <c r="J276" s="246">
        <f>'Dépenses de rémunération CU'!K276</f>
        <v>0</v>
      </c>
      <c r="K276" s="246"/>
      <c r="L276" s="210" t="str">
        <f>IF('Dépenses de rémunération CU'!I276&lt;&gt;"",'Dépenses de rémunération CU'!I276,"")</f>
        <v/>
      </c>
      <c r="M276" s="246">
        <f t="shared" si="12"/>
        <v>0</v>
      </c>
      <c r="N276" s="111"/>
      <c r="O276" s="210" t="str">
        <f t="shared" si="13"/>
        <v/>
      </c>
      <c r="P276" s="246">
        <f t="shared" si="14"/>
        <v>0</v>
      </c>
      <c r="Q276" s="111"/>
    </row>
    <row r="277" spans="2:17" ht="19.899999999999999" hidden="1" customHeight="1" x14ac:dyDescent="0.35">
      <c r="B277" s="109">
        <v>270</v>
      </c>
      <c r="C277" s="111" t="str">
        <f>IF('Dépenses de rémunération CU'!C277&lt;&gt;"",'Dépenses de rémunération CU'!C277,"")</f>
        <v/>
      </c>
      <c r="D277" s="111" t="str">
        <f>IF('Dépenses de rémunération CU'!D277&lt;&gt;"",'Dépenses de rémunération CU'!D277,"")</f>
        <v/>
      </c>
      <c r="E277" s="111" t="str">
        <f>IF('Dépenses de rémunération CU'!E277&lt;&gt;"",'Dépenses de rémunération CU'!E277,"")</f>
        <v/>
      </c>
      <c r="F277" s="111" t="str">
        <f>IF('Dépenses de rémunération CU'!F277&lt;&gt;"",'Dépenses de rémunération CU'!F277,"")</f>
        <v/>
      </c>
      <c r="G277" s="80" t="str">
        <f>IF('Dépenses de rémunération CU'!G277&lt;&gt;"",'Dépenses de rémunération CU'!G277,"")</f>
        <v/>
      </c>
      <c r="H277" s="80" t="str">
        <f>IF('Dépenses de rémunération CU'!H277&lt;&gt;"",'Dépenses de rémunération CU'!H277,"")</f>
        <v/>
      </c>
      <c r="I277" s="246" t="str">
        <f>IF(F277&lt;&gt;"",IF(ISNA(VLOOKUP(F277,P_Paramétrage!$B$1586:$D$1588,2,FALSE)),0,VLOOKUP(F277,P_Paramétrage!$B$1586:$D$1588,2,FALSE)),"")</f>
        <v/>
      </c>
      <c r="J277" s="246">
        <f>'Dépenses de rémunération CU'!K277</f>
        <v>0</v>
      </c>
      <c r="K277" s="246"/>
      <c r="L277" s="210" t="str">
        <f>IF('Dépenses de rémunération CU'!I277&lt;&gt;"",'Dépenses de rémunération CU'!I277,"")</f>
        <v/>
      </c>
      <c r="M277" s="246">
        <f t="shared" si="12"/>
        <v>0</v>
      </c>
      <c r="N277" s="111"/>
      <c r="O277" s="210" t="str">
        <f t="shared" si="13"/>
        <v/>
      </c>
      <c r="P277" s="246">
        <f t="shared" si="14"/>
        <v>0</v>
      </c>
      <c r="Q277" s="111"/>
    </row>
    <row r="278" spans="2:17" ht="19.899999999999999" hidden="1" customHeight="1" x14ac:dyDescent="0.35">
      <c r="B278" s="109">
        <v>271</v>
      </c>
      <c r="C278" s="111" t="str">
        <f>IF('Dépenses de rémunération CU'!C278&lt;&gt;"",'Dépenses de rémunération CU'!C278,"")</f>
        <v/>
      </c>
      <c r="D278" s="111" t="str">
        <f>IF('Dépenses de rémunération CU'!D278&lt;&gt;"",'Dépenses de rémunération CU'!D278,"")</f>
        <v/>
      </c>
      <c r="E278" s="111" t="str">
        <f>IF('Dépenses de rémunération CU'!E278&lt;&gt;"",'Dépenses de rémunération CU'!E278,"")</f>
        <v/>
      </c>
      <c r="F278" s="111" t="str">
        <f>IF('Dépenses de rémunération CU'!F278&lt;&gt;"",'Dépenses de rémunération CU'!F278,"")</f>
        <v/>
      </c>
      <c r="G278" s="80" t="str">
        <f>IF('Dépenses de rémunération CU'!G278&lt;&gt;"",'Dépenses de rémunération CU'!G278,"")</f>
        <v/>
      </c>
      <c r="H278" s="80" t="str">
        <f>IF('Dépenses de rémunération CU'!H278&lt;&gt;"",'Dépenses de rémunération CU'!H278,"")</f>
        <v/>
      </c>
      <c r="I278" s="246" t="str">
        <f>IF(F278&lt;&gt;"",IF(ISNA(VLOOKUP(F278,P_Paramétrage!$B$1586:$D$1588,2,FALSE)),0,VLOOKUP(F278,P_Paramétrage!$B$1586:$D$1588,2,FALSE)),"")</f>
        <v/>
      </c>
      <c r="J278" s="246">
        <f>'Dépenses de rémunération CU'!K278</f>
        <v>0</v>
      </c>
      <c r="K278" s="246"/>
      <c r="L278" s="210" t="str">
        <f>IF('Dépenses de rémunération CU'!I278&lt;&gt;"",'Dépenses de rémunération CU'!I278,"")</f>
        <v/>
      </c>
      <c r="M278" s="246">
        <f t="shared" si="12"/>
        <v>0</v>
      </c>
      <c r="N278" s="111"/>
      <c r="O278" s="210" t="str">
        <f t="shared" si="13"/>
        <v/>
      </c>
      <c r="P278" s="246">
        <f t="shared" si="14"/>
        <v>0</v>
      </c>
      <c r="Q278" s="111"/>
    </row>
    <row r="279" spans="2:17" ht="19.899999999999999" hidden="1" customHeight="1" x14ac:dyDescent="0.35">
      <c r="B279" s="109">
        <v>272</v>
      </c>
      <c r="C279" s="111" t="str">
        <f>IF('Dépenses de rémunération CU'!C279&lt;&gt;"",'Dépenses de rémunération CU'!C279,"")</f>
        <v/>
      </c>
      <c r="D279" s="111" t="str">
        <f>IF('Dépenses de rémunération CU'!D279&lt;&gt;"",'Dépenses de rémunération CU'!D279,"")</f>
        <v/>
      </c>
      <c r="E279" s="111" t="str">
        <f>IF('Dépenses de rémunération CU'!E279&lt;&gt;"",'Dépenses de rémunération CU'!E279,"")</f>
        <v/>
      </c>
      <c r="F279" s="111" t="str">
        <f>IF('Dépenses de rémunération CU'!F279&lt;&gt;"",'Dépenses de rémunération CU'!F279,"")</f>
        <v/>
      </c>
      <c r="G279" s="80" t="str">
        <f>IF('Dépenses de rémunération CU'!G279&lt;&gt;"",'Dépenses de rémunération CU'!G279,"")</f>
        <v/>
      </c>
      <c r="H279" s="80" t="str">
        <f>IF('Dépenses de rémunération CU'!H279&lt;&gt;"",'Dépenses de rémunération CU'!H279,"")</f>
        <v/>
      </c>
      <c r="I279" s="246" t="str">
        <f>IF(F279&lt;&gt;"",IF(ISNA(VLOOKUP(F279,P_Paramétrage!$B$1586:$D$1588,2,FALSE)),0,VLOOKUP(F279,P_Paramétrage!$B$1586:$D$1588,2,FALSE)),"")</f>
        <v/>
      </c>
      <c r="J279" s="246">
        <f>'Dépenses de rémunération CU'!K279</f>
        <v>0</v>
      </c>
      <c r="K279" s="246"/>
      <c r="L279" s="210" t="str">
        <f>IF('Dépenses de rémunération CU'!I279&lt;&gt;"",'Dépenses de rémunération CU'!I279,"")</f>
        <v/>
      </c>
      <c r="M279" s="246">
        <f t="shared" si="12"/>
        <v>0</v>
      </c>
      <c r="N279" s="111"/>
      <c r="O279" s="210" t="str">
        <f t="shared" si="13"/>
        <v/>
      </c>
      <c r="P279" s="246">
        <f t="shared" si="14"/>
        <v>0</v>
      </c>
      <c r="Q279" s="111"/>
    </row>
    <row r="280" spans="2:17" ht="19.899999999999999" hidden="1" customHeight="1" x14ac:dyDescent="0.35">
      <c r="B280" s="109">
        <v>273</v>
      </c>
      <c r="C280" s="111" t="str">
        <f>IF('Dépenses de rémunération CU'!C280&lt;&gt;"",'Dépenses de rémunération CU'!C280,"")</f>
        <v/>
      </c>
      <c r="D280" s="111" t="str">
        <f>IF('Dépenses de rémunération CU'!D280&lt;&gt;"",'Dépenses de rémunération CU'!D280,"")</f>
        <v/>
      </c>
      <c r="E280" s="111" t="str">
        <f>IF('Dépenses de rémunération CU'!E280&lt;&gt;"",'Dépenses de rémunération CU'!E280,"")</f>
        <v/>
      </c>
      <c r="F280" s="111" t="str">
        <f>IF('Dépenses de rémunération CU'!F280&lt;&gt;"",'Dépenses de rémunération CU'!F280,"")</f>
        <v/>
      </c>
      <c r="G280" s="80" t="str">
        <f>IF('Dépenses de rémunération CU'!G280&lt;&gt;"",'Dépenses de rémunération CU'!G280,"")</f>
        <v/>
      </c>
      <c r="H280" s="80" t="str">
        <f>IF('Dépenses de rémunération CU'!H280&lt;&gt;"",'Dépenses de rémunération CU'!H280,"")</f>
        <v/>
      </c>
      <c r="I280" s="246" t="str">
        <f>IF(F280&lt;&gt;"",IF(ISNA(VLOOKUP(F280,P_Paramétrage!$B$1586:$D$1588,2,FALSE)),0,VLOOKUP(F280,P_Paramétrage!$B$1586:$D$1588,2,FALSE)),"")</f>
        <v/>
      </c>
      <c r="J280" s="246">
        <f>'Dépenses de rémunération CU'!K280</f>
        <v>0</v>
      </c>
      <c r="K280" s="246"/>
      <c r="L280" s="210" t="str">
        <f>IF('Dépenses de rémunération CU'!I280&lt;&gt;"",'Dépenses de rémunération CU'!I280,"")</f>
        <v/>
      </c>
      <c r="M280" s="246">
        <f t="shared" si="12"/>
        <v>0</v>
      </c>
      <c r="N280" s="111"/>
      <c r="O280" s="210" t="str">
        <f t="shared" si="13"/>
        <v/>
      </c>
      <c r="P280" s="246">
        <f t="shared" si="14"/>
        <v>0</v>
      </c>
      <c r="Q280" s="111"/>
    </row>
    <row r="281" spans="2:17" ht="19.899999999999999" hidden="1" customHeight="1" x14ac:dyDescent="0.35">
      <c r="B281" s="109">
        <v>274</v>
      </c>
      <c r="C281" s="111" t="str">
        <f>IF('Dépenses de rémunération CU'!C281&lt;&gt;"",'Dépenses de rémunération CU'!C281,"")</f>
        <v/>
      </c>
      <c r="D281" s="111" t="str">
        <f>IF('Dépenses de rémunération CU'!D281&lt;&gt;"",'Dépenses de rémunération CU'!D281,"")</f>
        <v/>
      </c>
      <c r="E281" s="111" t="str">
        <f>IF('Dépenses de rémunération CU'!E281&lt;&gt;"",'Dépenses de rémunération CU'!E281,"")</f>
        <v/>
      </c>
      <c r="F281" s="111" t="str">
        <f>IF('Dépenses de rémunération CU'!F281&lt;&gt;"",'Dépenses de rémunération CU'!F281,"")</f>
        <v/>
      </c>
      <c r="G281" s="80" t="str">
        <f>IF('Dépenses de rémunération CU'!G281&lt;&gt;"",'Dépenses de rémunération CU'!G281,"")</f>
        <v/>
      </c>
      <c r="H281" s="80" t="str">
        <f>IF('Dépenses de rémunération CU'!H281&lt;&gt;"",'Dépenses de rémunération CU'!H281,"")</f>
        <v/>
      </c>
      <c r="I281" s="246" t="str">
        <f>IF(F281&lt;&gt;"",IF(ISNA(VLOOKUP(F281,P_Paramétrage!$B$1586:$D$1588,2,FALSE)),0,VLOOKUP(F281,P_Paramétrage!$B$1586:$D$1588,2,FALSE)),"")</f>
        <v/>
      </c>
      <c r="J281" s="246">
        <f>'Dépenses de rémunération CU'!K281</f>
        <v>0</v>
      </c>
      <c r="K281" s="246"/>
      <c r="L281" s="210" t="str">
        <f>IF('Dépenses de rémunération CU'!I281&lt;&gt;"",'Dépenses de rémunération CU'!I281,"")</f>
        <v/>
      </c>
      <c r="M281" s="246">
        <f t="shared" si="12"/>
        <v>0</v>
      </c>
      <c r="N281" s="111"/>
      <c r="O281" s="210" t="str">
        <f t="shared" si="13"/>
        <v/>
      </c>
      <c r="P281" s="246">
        <f t="shared" si="14"/>
        <v>0</v>
      </c>
      <c r="Q281" s="111"/>
    </row>
    <row r="282" spans="2:17" ht="19.899999999999999" hidden="1" customHeight="1" x14ac:dyDescent="0.35">
      <c r="B282" s="109">
        <v>275</v>
      </c>
      <c r="C282" s="111" t="str">
        <f>IF('Dépenses de rémunération CU'!C282&lt;&gt;"",'Dépenses de rémunération CU'!C282,"")</f>
        <v/>
      </c>
      <c r="D282" s="111" t="str">
        <f>IF('Dépenses de rémunération CU'!D282&lt;&gt;"",'Dépenses de rémunération CU'!D282,"")</f>
        <v/>
      </c>
      <c r="E282" s="111" t="str">
        <f>IF('Dépenses de rémunération CU'!E282&lt;&gt;"",'Dépenses de rémunération CU'!E282,"")</f>
        <v/>
      </c>
      <c r="F282" s="111" t="str">
        <f>IF('Dépenses de rémunération CU'!F282&lt;&gt;"",'Dépenses de rémunération CU'!F282,"")</f>
        <v/>
      </c>
      <c r="G282" s="80" t="str">
        <f>IF('Dépenses de rémunération CU'!G282&lt;&gt;"",'Dépenses de rémunération CU'!G282,"")</f>
        <v/>
      </c>
      <c r="H282" s="80" t="str">
        <f>IF('Dépenses de rémunération CU'!H282&lt;&gt;"",'Dépenses de rémunération CU'!H282,"")</f>
        <v/>
      </c>
      <c r="I282" s="246" t="str">
        <f>IF(F282&lt;&gt;"",IF(ISNA(VLOOKUP(F282,P_Paramétrage!$B$1586:$D$1588,2,FALSE)),0,VLOOKUP(F282,P_Paramétrage!$B$1586:$D$1588,2,FALSE)),"")</f>
        <v/>
      </c>
      <c r="J282" s="246">
        <f>'Dépenses de rémunération CU'!K282</f>
        <v>0</v>
      </c>
      <c r="K282" s="246"/>
      <c r="L282" s="210" t="str">
        <f>IF('Dépenses de rémunération CU'!I282&lt;&gt;"",'Dépenses de rémunération CU'!I282,"")</f>
        <v/>
      </c>
      <c r="M282" s="246">
        <f t="shared" si="12"/>
        <v>0</v>
      </c>
      <c r="N282" s="111"/>
      <c r="O282" s="210" t="str">
        <f t="shared" si="13"/>
        <v/>
      </c>
      <c r="P282" s="246">
        <f t="shared" si="14"/>
        <v>0</v>
      </c>
      <c r="Q282" s="111"/>
    </row>
    <row r="283" spans="2:17" ht="19.899999999999999" hidden="1" customHeight="1" x14ac:dyDescent="0.35">
      <c r="B283" s="109">
        <v>276</v>
      </c>
      <c r="C283" s="111" t="str">
        <f>IF('Dépenses de rémunération CU'!C283&lt;&gt;"",'Dépenses de rémunération CU'!C283,"")</f>
        <v/>
      </c>
      <c r="D283" s="111" t="str">
        <f>IF('Dépenses de rémunération CU'!D283&lt;&gt;"",'Dépenses de rémunération CU'!D283,"")</f>
        <v/>
      </c>
      <c r="E283" s="111" t="str">
        <f>IF('Dépenses de rémunération CU'!E283&lt;&gt;"",'Dépenses de rémunération CU'!E283,"")</f>
        <v/>
      </c>
      <c r="F283" s="111" t="str">
        <f>IF('Dépenses de rémunération CU'!F283&lt;&gt;"",'Dépenses de rémunération CU'!F283,"")</f>
        <v/>
      </c>
      <c r="G283" s="80" t="str">
        <f>IF('Dépenses de rémunération CU'!G283&lt;&gt;"",'Dépenses de rémunération CU'!G283,"")</f>
        <v/>
      </c>
      <c r="H283" s="80" t="str">
        <f>IF('Dépenses de rémunération CU'!H283&lt;&gt;"",'Dépenses de rémunération CU'!H283,"")</f>
        <v/>
      </c>
      <c r="I283" s="246" t="str">
        <f>IF(F283&lt;&gt;"",IF(ISNA(VLOOKUP(F283,P_Paramétrage!$B$1586:$D$1588,2,FALSE)),0,VLOOKUP(F283,P_Paramétrage!$B$1586:$D$1588,2,FALSE)),"")</f>
        <v/>
      </c>
      <c r="J283" s="246">
        <f>'Dépenses de rémunération CU'!K283</f>
        <v>0</v>
      </c>
      <c r="K283" s="246"/>
      <c r="L283" s="210" t="str">
        <f>IF('Dépenses de rémunération CU'!I283&lt;&gt;"",'Dépenses de rémunération CU'!I283,"")</f>
        <v/>
      </c>
      <c r="M283" s="246">
        <f t="shared" si="12"/>
        <v>0</v>
      </c>
      <c r="N283" s="111"/>
      <c r="O283" s="210" t="str">
        <f t="shared" si="13"/>
        <v/>
      </c>
      <c r="P283" s="246">
        <f t="shared" si="14"/>
        <v>0</v>
      </c>
      <c r="Q283" s="111"/>
    </row>
    <row r="284" spans="2:17" ht="19.899999999999999" hidden="1" customHeight="1" x14ac:dyDescent="0.35">
      <c r="B284" s="109">
        <v>277</v>
      </c>
      <c r="C284" s="111" t="str">
        <f>IF('Dépenses de rémunération CU'!C284&lt;&gt;"",'Dépenses de rémunération CU'!C284,"")</f>
        <v/>
      </c>
      <c r="D284" s="111" t="str">
        <f>IF('Dépenses de rémunération CU'!D284&lt;&gt;"",'Dépenses de rémunération CU'!D284,"")</f>
        <v/>
      </c>
      <c r="E284" s="111" t="str">
        <f>IF('Dépenses de rémunération CU'!E284&lt;&gt;"",'Dépenses de rémunération CU'!E284,"")</f>
        <v/>
      </c>
      <c r="F284" s="111" t="str">
        <f>IF('Dépenses de rémunération CU'!F284&lt;&gt;"",'Dépenses de rémunération CU'!F284,"")</f>
        <v/>
      </c>
      <c r="G284" s="80" t="str">
        <f>IF('Dépenses de rémunération CU'!G284&lt;&gt;"",'Dépenses de rémunération CU'!G284,"")</f>
        <v/>
      </c>
      <c r="H284" s="80" t="str">
        <f>IF('Dépenses de rémunération CU'!H284&lt;&gt;"",'Dépenses de rémunération CU'!H284,"")</f>
        <v/>
      </c>
      <c r="I284" s="246" t="str">
        <f>IF(F284&lt;&gt;"",IF(ISNA(VLOOKUP(F284,P_Paramétrage!$B$1586:$D$1588,2,FALSE)),0,VLOOKUP(F284,P_Paramétrage!$B$1586:$D$1588,2,FALSE)),"")</f>
        <v/>
      </c>
      <c r="J284" s="246">
        <f>'Dépenses de rémunération CU'!K284</f>
        <v>0</v>
      </c>
      <c r="K284" s="246"/>
      <c r="L284" s="210" t="str">
        <f>IF('Dépenses de rémunération CU'!I284&lt;&gt;"",'Dépenses de rémunération CU'!I284,"")</f>
        <v/>
      </c>
      <c r="M284" s="246">
        <f t="shared" si="12"/>
        <v>0</v>
      </c>
      <c r="N284" s="111"/>
      <c r="O284" s="210" t="str">
        <f t="shared" si="13"/>
        <v/>
      </c>
      <c r="P284" s="246">
        <f t="shared" si="14"/>
        <v>0</v>
      </c>
      <c r="Q284" s="111"/>
    </row>
    <row r="285" spans="2:17" ht="19.899999999999999" hidden="1" customHeight="1" x14ac:dyDescent="0.35">
      <c r="B285" s="109">
        <v>278</v>
      </c>
      <c r="C285" s="111" t="str">
        <f>IF('Dépenses de rémunération CU'!C285&lt;&gt;"",'Dépenses de rémunération CU'!C285,"")</f>
        <v/>
      </c>
      <c r="D285" s="111" t="str">
        <f>IF('Dépenses de rémunération CU'!D285&lt;&gt;"",'Dépenses de rémunération CU'!D285,"")</f>
        <v/>
      </c>
      <c r="E285" s="111" t="str">
        <f>IF('Dépenses de rémunération CU'!E285&lt;&gt;"",'Dépenses de rémunération CU'!E285,"")</f>
        <v/>
      </c>
      <c r="F285" s="111" t="str">
        <f>IF('Dépenses de rémunération CU'!F285&lt;&gt;"",'Dépenses de rémunération CU'!F285,"")</f>
        <v/>
      </c>
      <c r="G285" s="80" t="str">
        <f>IF('Dépenses de rémunération CU'!G285&lt;&gt;"",'Dépenses de rémunération CU'!G285,"")</f>
        <v/>
      </c>
      <c r="H285" s="80" t="str">
        <f>IF('Dépenses de rémunération CU'!H285&lt;&gt;"",'Dépenses de rémunération CU'!H285,"")</f>
        <v/>
      </c>
      <c r="I285" s="246" t="str">
        <f>IF(F285&lt;&gt;"",IF(ISNA(VLOOKUP(F285,P_Paramétrage!$B$1586:$D$1588,2,FALSE)),0,VLOOKUP(F285,P_Paramétrage!$B$1586:$D$1588,2,FALSE)),"")</f>
        <v/>
      </c>
      <c r="J285" s="246">
        <f>'Dépenses de rémunération CU'!K285</f>
        <v>0</v>
      </c>
      <c r="K285" s="246"/>
      <c r="L285" s="210" t="str">
        <f>IF('Dépenses de rémunération CU'!I285&lt;&gt;"",'Dépenses de rémunération CU'!I285,"")</f>
        <v/>
      </c>
      <c r="M285" s="246">
        <f t="shared" si="12"/>
        <v>0</v>
      </c>
      <c r="N285" s="111"/>
      <c r="O285" s="210" t="str">
        <f t="shared" si="13"/>
        <v/>
      </c>
      <c r="P285" s="246">
        <f t="shared" si="14"/>
        <v>0</v>
      </c>
      <c r="Q285" s="111"/>
    </row>
    <row r="286" spans="2:17" ht="19.899999999999999" hidden="1" customHeight="1" x14ac:dyDescent="0.35">
      <c r="B286" s="109">
        <v>279</v>
      </c>
      <c r="C286" s="111" t="str">
        <f>IF('Dépenses de rémunération CU'!C286&lt;&gt;"",'Dépenses de rémunération CU'!C286,"")</f>
        <v/>
      </c>
      <c r="D286" s="111" t="str">
        <f>IF('Dépenses de rémunération CU'!D286&lt;&gt;"",'Dépenses de rémunération CU'!D286,"")</f>
        <v/>
      </c>
      <c r="E286" s="111" t="str">
        <f>IF('Dépenses de rémunération CU'!E286&lt;&gt;"",'Dépenses de rémunération CU'!E286,"")</f>
        <v/>
      </c>
      <c r="F286" s="111" t="str">
        <f>IF('Dépenses de rémunération CU'!F286&lt;&gt;"",'Dépenses de rémunération CU'!F286,"")</f>
        <v/>
      </c>
      <c r="G286" s="80" t="str">
        <f>IF('Dépenses de rémunération CU'!G286&lt;&gt;"",'Dépenses de rémunération CU'!G286,"")</f>
        <v/>
      </c>
      <c r="H286" s="80" t="str">
        <f>IF('Dépenses de rémunération CU'!H286&lt;&gt;"",'Dépenses de rémunération CU'!H286,"")</f>
        <v/>
      </c>
      <c r="I286" s="246" t="str">
        <f>IF(F286&lt;&gt;"",IF(ISNA(VLOOKUP(F286,P_Paramétrage!$B$1586:$D$1588,2,FALSE)),0,VLOOKUP(F286,P_Paramétrage!$B$1586:$D$1588,2,FALSE)),"")</f>
        <v/>
      </c>
      <c r="J286" s="246">
        <f>'Dépenses de rémunération CU'!K286</f>
        <v>0</v>
      </c>
      <c r="K286" s="246"/>
      <c r="L286" s="210" t="str">
        <f>IF('Dépenses de rémunération CU'!I286&lt;&gt;"",'Dépenses de rémunération CU'!I286,"")</f>
        <v/>
      </c>
      <c r="M286" s="246">
        <f t="shared" si="12"/>
        <v>0</v>
      </c>
      <c r="N286" s="111"/>
      <c r="O286" s="210" t="str">
        <f t="shared" si="13"/>
        <v/>
      </c>
      <c r="P286" s="246">
        <f t="shared" si="14"/>
        <v>0</v>
      </c>
      <c r="Q286" s="111"/>
    </row>
    <row r="287" spans="2:17" ht="19.899999999999999" hidden="1" customHeight="1" x14ac:dyDescent="0.35">
      <c r="B287" s="109">
        <v>280</v>
      </c>
      <c r="C287" s="111" t="str">
        <f>IF('Dépenses de rémunération CU'!C287&lt;&gt;"",'Dépenses de rémunération CU'!C287,"")</f>
        <v/>
      </c>
      <c r="D287" s="111" t="str">
        <f>IF('Dépenses de rémunération CU'!D287&lt;&gt;"",'Dépenses de rémunération CU'!D287,"")</f>
        <v/>
      </c>
      <c r="E287" s="111" t="str">
        <f>IF('Dépenses de rémunération CU'!E287&lt;&gt;"",'Dépenses de rémunération CU'!E287,"")</f>
        <v/>
      </c>
      <c r="F287" s="111" t="str">
        <f>IF('Dépenses de rémunération CU'!F287&lt;&gt;"",'Dépenses de rémunération CU'!F287,"")</f>
        <v/>
      </c>
      <c r="G287" s="80" t="str">
        <f>IF('Dépenses de rémunération CU'!G287&lt;&gt;"",'Dépenses de rémunération CU'!G287,"")</f>
        <v/>
      </c>
      <c r="H287" s="80" t="str">
        <f>IF('Dépenses de rémunération CU'!H287&lt;&gt;"",'Dépenses de rémunération CU'!H287,"")</f>
        <v/>
      </c>
      <c r="I287" s="246" t="str">
        <f>IF(F287&lt;&gt;"",IF(ISNA(VLOOKUP(F287,P_Paramétrage!$B$1586:$D$1588,2,FALSE)),0,VLOOKUP(F287,P_Paramétrage!$B$1586:$D$1588,2,FALSE)),"")</f>
        <v/>
      </c>
      <c r="J287" s="246">
        <f>'Dépenses de rémunération CU'!K287</f>
        <v>0</v>
      </c>
      <c r="K287" s="246"/>
      <c r="L287" s="210" t="str">
        <f>IF('Dépenses de rémunération CU'!I287&lt;&gt;"",'Dépenses de rémunération CU'!I287,"")</f>
        <v/>
      </c>
      <c r="M287" s="246">
        <f t="shared" si="12"/>
        <v>0</v>
      </c>
      <c r="N287" s="111"/>
      <c r="O287" s="210" t="str">
        <f t="shared" si="13"/>
        <v/>
      </c>
      <c r="P287" s="246">
        <f t="shared" si="14"/>
        <v>0</v>
      </c>
      <c r="Q287" s="111"/>
    </row>
    <row r="288" spans="2:17" ht="19.899999999999999" hidden="1" customHeight="1" x14ac:dyDescent="0.35">
      <c r="B288" s="109">
        <v>281</v>
      </c>
      <c r="C288" s="111" t="str">
        <f>IF('Dépenses de rémunération CU'!C288&lt;&gt;"",'Dépenses de rémunération CU'!C288,"")</f>
        <v/>
      </c>
      <c r="D288" s="111" t="str">
        <f>IF('Dépenses de rémunération CU'!D288&lt;&gt;"",'Dépenses de rémunération CU'!D288,"")</f>
        <v/>
      </c>
      <c r="E288" s="111" t="str">
        <f>IF('Dépenses de rémunération CU'!E288&lt;&gt;"",'Dépenses de rémunération CU'!E288,"")</f>
        <v/>
      </c>
      <c r="F288" s="111" t="str">
        <f>IF('Dépenses de rémunération CU'!F288&lt;&gt;"",'Dépenses de rémunération CU'!F288,"")</f>
        <v/>
      </c>
      <c r="G288" s="80" t="str">
        <f>IF('Dépenses de rémunération CU'!G288&lt;&gt;"",'Dépenses de rémunération CU'!G288,"")</f>
        <v/>
      </c>
      <c r="H288" s="80" t="str">
        <f>IF('Dépenses de rémunération CU'!H288&lt;&gt;"",'Dépenses de rémunération CU'!H288,"")</f>
        <v/>
      </c>
      <c r="I288" s="246" t="str">
        <f>IF(F288&lt;&gt;"",IF(ISNA(VLOOKUP(F288,P_Paramétrage!$B$1586:$D$1588,2,FALSE)),0,VLOOKUP(F288,P_Paramétrage!$B$1586:$D$1588,2,FALSE)),"")</f>
        <v/>
      </c>
      <c r="J288" s="246">
        <f>'Dépenses de rémunération CU'!K288</f>
        <v>0</v>
      </c>
      <c r="K288" s="246"/>
      <c r="L288" s="210" t="str">
        <f>IF('Dépenses de rémunération CU'!I288&lt;&gt;"",'Dépenses de rémunération CU'!I288,"")</f>
        <v/>
      </c>
      <c r="M288" s="246">
        <f t="shared" si="12"/>
        <v>0</v>
      </c>
      <c r="N288" s="111"/>
      <c r="O288" s="210" t="str">
        <f t="shared" si="13"/>
        <v/>
      </c>
      <c r="P288" s="246">
        <f t="shared" si="14"/>
        <v>0</v>
      </c>
      <c r="Q288" s="111"/>
    </row>
    <row r="289" spans="2:17" ht="19.899999999999999" hidden="1" customHeight="1" x14ac:dyDescent="0.35">
      <c r="B289" s="109">
        <v>282</v>
      </c>
      <c r="C289" s="111" t="str">
        <f>IF('Dépenses de rémunération CU'!C289&lt;&gt;"",'Dépenses de rémunération CU'!C289,"")</f>
        <v/>
      </c>
      <c r="D289" s="111" t="str">
        <f>IF('Dépenses de rémunération CU'!D289&lt;&gt;"",'Dépenses de rémunération CU'!D289,"")</f>
        <v/>
      </c>
      <c r="E289" s="111" t="str">
        <f>IF('Dépenses de rémunération CU'!E289&lt;&gt;"",'Dépenses de rémunération CU'!E289,"")</f>
        <v/>
      </c>
      <c r="F289" s="111" t="str">
        <f>IF('Dépenses de rémunération CU'!F289&lt;&gt;"",'Dépenses de rémunération CU'!F289,"")</f>
        <v/>
      </c>
      <c r="G289" s="80" t="str">
        <f>IF('Dépenses de rémunération CU'!G289&lt;&gt;"",'Dépenses de rémunération CU'!G289,"")</f>
        <v/>
      </c>
      <c r="H289" s="80" t="str">
        <f>IF('Dépenses de rémunération CU'!H289&lt;&gt;"",'Dépenses de rémunération CU'!H289,"")</f>
        <v/>
      </c>
      <c r="I289" s="246" t="str">
        <f>IF(F289&lt;&gt;"",IF(ISNA(VLOOKUP(F289,P_Paramétrage!$B$1586:$D$1588,2,FALSE)),0,VLOOKUP(F289,P_Paramétrage!$B$1586:$D$1588,2,FALSE)),"")</f>
        <v/>
      </c>
      <c r="J289" s="246">
        <f>'Dépenses de rémunération CU'!K289</f>
        <v>0</v>
      </c>
      <c r="K289" s="246"/>
      <c r="L289" s="210" t="str">
        <f>IF('Dépenses de rémunération CU'!I289&lt;&gt;"",'Dépenses de rémunération CU'!I289,"")</f>
        <v/>
      </c>
      <c r="M289" s="246">
        <f t="shared" si="12"/>
        <v>0</v>
      </c>
      <c r="N289" s="111"/>
      <c r="O289" s="210" t="str">
        <f t="shared" si="13"/>
        <v/>
      </c>
      <c r="P289" s="246">
        <f t="shared" si="14"/>
        <v>0</v>
      </c>
      <c r="Q289" s="111"/>
    </row>
    <row r="290" spans="2:17" ht="19.899999999999999" hidden="1" customHeight="1" x14ac:dyDescent="0.35">
      <c r="B290" s="109">
        <v>283</v>
      </c>
      <c r="C290" s="111" t="str">
        <f>IF('Dépenses de rémunération CU'!C290&lt;&gt;"",'Dépenses de rémunération CU'!C290,"")</f>
        <v/>
      </c>
      <c r="D290" s="111" t="str">
        <f>IF('Dépenses de rémunération CU'!D290&lt;&gt;"",'Dépenses de rémunération CU'!D290,"")</f>
        <v/>
      </c>
      <c r="E290" s="111" t="str">
        <f>IF('Dépenses de rémunération CU'!E290&lt;&gt;"",'Dépenses de rémunération CU'!E290,"")</f>
        <v/>
      </c>
      <c r="F290" s="111" t="str">
        <f>IF('Dépenses de rémunération CU'!F290&lt;&gt;"",'Dépenses de rémunération CU'!F290,"")</f>
        <v/>
      </c>
      <c r="G290" s="80" t="str">
        <f>IF('Dépenses de rémunération CU'!G290&lt;&gt;"",'Dépenses de rémunération CU'!G290,"")</f>
        <v/>
      </c>
      <c r="H290" s="80" t="str">
        <f>IF('Dépenses de rémunération CU'!H290&lt;&gt;"",'Dépenses de rémunération CU'!H290,"")</f>
        <v/>
      </c>
      <c r="I290" s="246" t="str">
        <f>IF(F290&lt;&gt;"",IF(ISNA(VLOOKUP(F290,P_Paramétrage!$B$1586:$D$1588,2,FALSE)),0,VLOOKUP(F290,P_Paramétrage!$B$1586:$D$1588,2,FALSE)),"")</f>
        <v/>
      </c>
      <c r="J290" s="246">
        <f>'Dépenses de rémunération CU'!K290</f>
        <v>0</v>
      </c>
      <c r="K290" s="246"/>
      <c r="L290" s="210" t="str">
        <f>IF('Dépenses de rémunération CU'!I290&lt;&gt;"",'Dépenses de rémunération CU'!I290,"")</f>
        <v/>
      </c>
      <c r="M290" s="246">
        <f t="shared" si="12"/>
        <v>0</v>
      </c>
      <c r="N290" s="111"/>
      <c r="O290" s="210" t="str">
        <f t="shared" si="13"/>
        <v/>
      </c>
      <c r="P290" s="246">
        <f t="shared" si="14"/>
        <v>0</v>
      </c>
      <c r="Q290" s="111"/>
    </row>
    <row r="291" spans="2:17" ht="19.899999999999999" hidden="1" customHeight="1" x14ac:dyDescent="0.35">
      <c r="B291" s="109">
        <v>284</v>
      </c>
      <c r="C291" s="111" t="str">
        <f>IF('Dépenses de rémunération CU'!C291&lt;&gt;"",'Dépenses de rémunération CU'!C291,"")</f>
        <v/>
      </c>
      <c r="D291" s="111" t="str">
        <f>IF('Dépenses de rémunération CU'!D291&lt;&gt;"",'Dépenses de rémunération CU'!D291,"")</f>
        <v/>
      </c>
      <c r="E291" s="111" t="str">
        <f>IF('Dépenses de rémunération CU'!E291&lt;&gt;"",'Dépenses de rémunération CU'!E291,"")</f>
        <v/>
      </c>
      <c r="F291" s="111" t="str">
        <f>IF('Dépenses de rémunération CU'!F291&lt;&gt;"",'Dépenses de rémunération CU'!F291,"")</f>
        <v/>
      </c>
      <c r="G291" s="80" t="str">
        <f>IF('Dépenses de rémunération CU'!G291&lt;&gt;"",'Dépenses de rémunération CU'!G291,"")</f>
        <v/>
      </c>
      <c r="H291" s="80" t="str">
        <f>IF('Dépenses de rémunération CU'!H291&lt;&gt;"",'Dépenses de rémunération CU'!H291,"")</f>
        <v/>
      </c>
      <c r="I291" s="246" t="str">
        <f>IF(F291&lt;&gt;"",IF(ISNA(VLOOKUP(F291,P_Paramétrage!$B$1586:$D$1588,2,FALSE)),0,VLOOKUP(F291,P_Paramétrage!$B$1586:$D$1588,2,FALSE)),"")</f>
        <v/>
      </c>
      <c r="J291" s="246">
        <f>'Dépenses de rémunération CU'!K291</f>
        <v>0</v>
      </c>
      <c r="K291" s="246"/>
      <c r="L291" s="210" t="str">
        <f>IF('Dépenses de rémunération CU'!I291&lt;&gt;"",'Dépenses de rémunération CU'!I291,"")</f>
        <v/>
      </c>
      <c r="M291" s="246">
        <f t="shared" si="12"/>
        <v>0</v>
      </c>
      <c r="N291" s="111"/>
      <c r="O291" s="210" t="str">
        <f t="shared" si="13"/>
        <v/>
      </c>
      <c r="P291" s="246">
        <f t="shared" si="14"/>
        <v>0</v>
      </c>
      <c r="Q291" s="111"/>
    </row>
    <row r="292" spans="2:17" ht="19.899999999999999" hidden="1" customHeight="1" x14ac:dyDescent="0.35">
      <c r="B292" s="109">
        <v>285</v>
      </c>
      <c r="C292" s="111" t="str">
        <f>IF('Dépenses de rémunération CU'!C292&lt;&gt;"",'Dépenses de rémunération CU'!C292,"")</f>
        <v/>
      </c>
      <c r="D292" s="111" t="str">
        <f>IF('Dépenses de rémunération CU'!D292&lt;&gt;"",'Dépenses de rémunération CU'!D292,"")</f>
        <v/>
      </c>
      <c r="E292" s="111" t="str">
        <f>IF('Dépenses de rémunération CU'!E292&lt;&gt;"",'Dépenses de rémunération CU'!E292,"")</f>
        <v/>
      </c>
      <c r="F292" s="111" t="str">
        <f>IF('Dépenses de rémunération CU'!F292&lt;&gt;"",'Dépenses de rémunération CU'!F292,"")</f>
        <v/>
      </c>
      <c r="G292" s="80" t="str">
        <f>IF('Dépenses de rémunération CU'!G292&lt;&gt;"",'Dépenses de rémunération CU'!G292,"")</f>
        <v/>
      </c>
      <c r="H292" s="80" t="str">
        <f>IF('Dépenses de rémunération CU'!H292&lt;&gt;"",'Dépenses de rémunération CU'!H292,"")</f>
        <v/>
      </c>
      <c r="I292" s="246" t="str">
        <f>IF(F292&lt;&gt;"",IF(ISNA(VLOOKUP(F292,P_Paramétrage!$B$1586:$D$1588,2,FALSE)),0,VLOOKUP(F292,P_Paramétrage!$B$1586:$D$1588,2,FALSE)),"")</f>
        <v/>
      </c>
      <c r="J292" s="246">
        <f>'Dépenses de rémunération CU'!K292</f>
        <v>0</v>
      </c>
      <c r="K292" s="246"/>
      <c r="L292" s="210" t="str">
        <f>IF('Dépenses de rémunération CU'!I292&lt;&gt;"",'Dépenses de rémunération CU'!I292,"")</f>
        <v/>
      </c>
      <c r="M292" s="246">
        <f t="shared" si="12"/>
        <v>0</v>
      </c>
      <c r="N292" s="111"/>
      <c r="O292" s="210" t="str">
        <f t="shared" si="13"/>
        <v/>
      </c>
      <c r="P292" s="246">
        <f t="shared" si="14"/>
        <v>0</v>
      </c>
      <c r="Q292" s="111"/>
    </row>
    <row r="293" spans="2:17" ht="19.899999999999999" hidden="1" customHeight="1" x14ac:dyDescent="0.35">
      <c r="B293" s="109">
        <v>286</v>
      </c>
      <c r="C293" s="111" t="str">
        <f>IF('Dépenses de rémunération CU'!C293&lt;&gt;"",'Dépenses de rémunération CU'!C293,"")</f>
        <v/>
      </c>
      <c r="D293" s="111" t="str">
        <f>IF('Dépenses de rémunération CU'!D293&lt;&gt;"",'Dépenses de rémunération CU'!D293,"")</f>
        <v/>
      </c>
      <c r="E293" s="111" t="str">
        <f>IF('Dépenses de rémunération CU'!E293&lt;&gt;"",'Dépenses de rémunération CU'!E293,"")</f>
        <v/>
      </c>
      <c r="F293" s="111" t="str">
        <f>IF('Dépenses de rémunération CU'!F293&lt;&gt;"",'Dépenses de rémunération CU'!F293,"")</f>
        <v/>
      </c>
      <c r="G293" s="80" t="str">
        <f>IF('Dépenses de rémunération CU'!G293&lt;&gt;"",'Dépenses de rémunération CU'!G293,"")</f>
        <v/>
      </c>
      <c r="H293" s="80" t="str">
        <f>IF('Dépenses de rémunération CU'!H293&lt;&gt;"",'Dépenses de rémunération CU'!H293,"")</f>
        <v/>
      </c>
      <c r="I293" s="246" t="str">
        <f>IF(F293&lt;&gt;"",IF(ISNA(VLOOKUP(F293,P_Paramétrage!$B$1586:$D$1588,2,FALSE)),0,VLOOKUP(F293,P_Paramétrage!$B$1586:$D$1588,2,FALSE)),"")</f>
        <v/>
      </c>
      <c r="J293" s="246">
        <f>'Dépenses de rémunération CU'!K293</f>
        <v>0</v>
      </c>
      <c r="K293" s="246"/>
      <c r="L293" s="210" t="str">
        <f>IF('Dépenses de rémunération CU'!I293&lt;&gt;"",'Dépenses de rémunération CU'!I293,"")</f>
        <v/>
      </c>
      <c r="M293" s="246">
        <f t="shared" si="12"/>
        <v>0</v>
      </c>
      <c r="N293" s="111"/>
      <c r="O293" s="210" t="str">
        <f t="shared" si="13"/>
        <v/>
      </c>
      <c r="P293" s="246">
        <f t="shared" si="14"/>
        <v>0</v>
      </c>
      <c r="Q293" s="111"/>
    </row>
    <row r="294" spans="2:17" ht="19.899999999999999" hidden="1" customHeight="1" x14ac:dyDescent="0.35">
      <c r="B294" s="109">
        <v>287</v>
      </c>
      <c r="C294" s="111" t="str">
        <f>IF('Dépenses de rémunération CU'!C294&lt;&gt;"",'Dépenses de rémunération CU'!C294,"")</f>
        <v/>
      </c>
      <c r="D294" s="111" t="str">
        <f>IF('Dépenses de rémunération CU'!D294&lt;&gt;"",'Dépenses de rémunération CU'!D294,"")</f>
        <v/>
      </c>
      <c r="E294" s="111" t="str">
        <f>IF('Dépenses de rémunération CU'!E294&lt;&gt;"",'Dépenses de rémunération CU'!E294,"")</f>
        <v/>
      </c>
      <c r="F294" s="111" t="str">
        <f>IF('Dépenses de rémunération CU'!F294&lt;&gt;"",'Dépenses de rémunération CU'!F294,"")</f>
        <v/>
      </c>
      <c r="G294" s="80" t="str">
        <f>IF('Dépenses de rémunération CU'!G294&lt;&gt;"",'Dépenses de rémunération CU'!G294,"")</f>
        <v/>
      </c>
      <c r="H294" s="80" t="str">
        <f>IF('Dépenses de rémunération CU'!H294&lt;&gt;"",'Dépenses de rémunération CU'!H294,"")</f>
        <v/>
      </c>
      <c r="I294" s="246" t="str">
        <f>IF(F294&lt;&gt;"",IF(ISNA(VLOOKUP(F294,P_Paramétrage!$B$1586:$D$1588,2,FALSE)),0,VLOOKUP(F294,P_Paramétrage!$B$1586:$D$1588,2,FALSE)),"")</f>
        <v/>
      </c>
      <c r="J294" s="246">
        <f>'Dépenses de rémunération CU'!K294</f>
        <v>0</v>
      </c>
      <c r="K294" s="246"/>
      <c r="L294" s="210" t="str">
        <f>IF('Dépenses de rémunération CU'!I294&lt;&gt;"",'Dépenses de rémunération CU'!I294,"")</f>
        <v/>
      </c>
      <c r="M294" s="246">
        <f t="shared" si="12"/>
        <v>0</v>
      </c>
      <c r="N294" s="111"/>
      <c r="O294" s="210" t="str">
        <f t="shared" si="13"/>
        <v/>
      </c>
      <c r="P294" s="246">
        <f t="shared" si="14"/>
        <v>0</v>
      </c>
      <c r="Q294" s="111"/>
    </row>
    <row r="295" spans="2:17" ht="19.899999999999999" hidden="1" customHeight="1" x14ac:dyDescent="0.35">
      <c r="B295" s="109">
        <v>288</v>
      </c>
      <c r="C295" s="111" t="str">
        <f>IF('Dépenses de rémunération CU'!C295&lt;&gt;"",'Dépenses de rémunération CU'!C295,"")</f>
        <v/>
      </c>
      <c r="D295" s="111" t="str">
        <f>IF('Dépenses de rémunération CU'!D295&lt;&gt;"",'Dépenses de rémunération CU'!D295,"")</f>
        <v/>
      </c>
      <c r="E295" s="111" t="str">
        <f>IF('Dépenses de rémunération CU'!E295&lt;&gt;"",'Dépenses de rémunération CU'!E295,"")</f>
        <v/>
      </c>
      <c r="F295" s="111" t="str">
        <f>IF('Dépenses de rémunération CU'!F295&lt;&gt;"",'Dépenses de rémunération CU'!F295,"")</f>
        <v/>
      </c>
      <c r="G295" s="80" t="str">
        <f>IF('Dépenses de rémunération CU'!G295&lt;&gt;"",'Dépenses de rémunération CU'!G295,"")</f>
        <v/>
      </c>
      <c r="H295" s="80" t="str">
        <f>IF('Dépenses de rémunération CU'!H295&lt;&gt;"",'Dépenses de rémunération CU'!H295,"")</f>
        <v/>
      </c>
      <c r="I295" s="246" t="str">
        <f>IF(F295&lt;&gt;"",IF(ISNA(VLOOKUP(F295,P_Paramétrage!$B$1586:$D$1588,2,FALSE)),0,VLOOKUP(F295,P_Paramétrage!$B$1586:$D$1588,2,FALSE)),"")</f>
        <v/>
      </c>
      <c r="J295" s="246">
        <f>'Dépenses de rémunération CU'!K295</f>
        <v>0</v>
      </c>
      <c r="K295" s="246"/>
      <c r="L295" s="210" t="str">
        <f>IF('Dépenses de rémunération CU'!I295&lt;&gt;"",'Dépenses de rémunération CU'!I295,"")</f>
        <v/>
      </c>
      <c r="M295" s="246">
        <f t="shared" si="12"/>
        <v>0</v>
      </c>
      <c r="N295" s="111"/>
      <c r="O295" s="210" t="str">
        <f t="shared" si="13"/>
        <v/>
      </c>
      <c r="P295" s="246">
        <f t="shared" si="14"/>
        <v>0</v>
      </c>
      <c r="Q295" s="111"/>
    </row>
    <row r="296" spans="2:17" ht="19.899999999999999" hidden="1" customHeight="1" x14ac:dyDescent="0.35">
      <c r="B296" s="109">
        <v>289</v>
      </c>
      <c r="C296" s="111" t="str">
        <f>IF('Dépenses de rémunération CU'!C296&lt;&gt;"",'Dépenses de rémunération CU'!C296,"")</f>
        <v/>
      </c>
      <c r="D296" s="111" t="str">
        <f>IF('Dépenses de rémunération CU'!D296&lt;&gt;"",'Dépenses de rémunération CU'!D296,"")</f>
        <v/>
      </c>
      <c r="E296" s="111" t="str">
        <f>IF('Dépenses de rémunération CU'!E296&lt;&gt;"",'Dépenses de rémunération CU'!E296,"")</f>
        <v/>
      </c>
      <c r="F296" s="111" t="str">
        <f>IF('Dépenses de rémunération CU'!F296&lt;&gt;"",'Dépenses de rémunération CU'!F296,"")</f>
        <v/>
      </c>
      <c r="G296" s="80" t="str">
        <f>IF('Dépenses de rémunération CU'!G296&lt;&gt;"",'Dépenses de rémunération CU'!G296,"")</f>
        <v/>
      </c>
      <c r="H296" s="80" t="str">
        <f>IF('Dépenses de rémunération CU'!H296&lt;&gt;"",'Dépenses de rémunération CU'!H296,"")</f>
        <v/>
      </c>
      <c r="I296" s="246" t="str">
        <f>IF(F296&lt;&gt;"",IF(ISNA(VLOOKUP(F296,P_Paramétrage!$B$1586:$D$1588,2,FALSE)),0,VLOOKUP(F296,P_Paramétrage!$B$1586:$D$1588,2,FALSE)),"")</f>
        <v/>
      </c>
      <c r="J296" s="246">
        <f>'Dépenses de rémunération CU'!K296</f>
        <v>0</v>
      </c>
      <c r="K296" s="246"/>
      <c r="L296" s="210" t="str">
        <f>IF('Dépenses de rémunération CU'!I296&lt;&gt;"",'Dépenses de rémunération CU'!I296,"")</f>
        <v/>
      </c>
      <c r="M296" s="246">
        <f t="shared" si="12"/>
        <v>0</v>
      </c>
      <c r="N296" s="111"/>
      <c r="O296" s="210" t="str">
        <f t="shared" si="13"/>
        <v/>
      </c>
      <c r="P296" s="246">
        <f t="shared" si="14"/>
        <v>0</v>
      </c>
      <c r="Q296" s="111"/>
    </row>
    <row r="297" spans="2:17" ht="19.899999999999999" hidden="1" customHeight="1" x14ac:dyDescent="0.35">
      <c r="B297" s="109">
        <v>290</v>
      </c>
      <c r="C297" s="111" t="str">
        <f>IF('Dépenses de rémunération CU'!C297&lt;&gt;"",'Dépenses de rémunération CU'!C297,"")</f>
        <v/>
      </c>
      <c r="D297" s="111" t="str">
        <f>IF('Dépenses de rémunération CU'!D297&lt;&gt;"",'Dépenses de rémunération CU'!D297,"")</f>
        <v/>
      </c>
      <c r="E297" s="111" t="str">
        <f>IF('Dépenses de rémunération CU'!E297&lt;&gt;"",'Dépenses de rémunération CU'!E297,"")</f>
        <v/>
      </c>
      <c r="F297" s="111" t="str">
        <f>IF('Dépenses de rémunération CU'!F297&lt;&gt;"",'Dépenses de rémunération CU'!F297,"")</f>
        <v/>
      </c>
      <c r="G297" s="80" t="str">
        <f>IF('Dépenses de rémunération CU'!G297&lt;&gt;"",'Dépenses de rémunération CU'!G297,"")</f>
        <v/>
      </c>
      <c r="H297" s="80" t="str">
        <f>IF('Dépenses de rémunération CU'!H297&lt;&gt;"",'Dépenses de rémunération CU'!H297,"")</f>
        <v/>
      </c>
      <c r="I297" s="246" t="str">
        <f>IF(F297&lt;&gt;"",IF(ISNA(VLOOKUP(F297,P_Paramétrage!$B$1586:$D$1588,2,FALSE)),0,VLOOKUP(F297,P_Paramétrage!$B$1586:$D$1588,2,FALSE)),"")</f>
        <v/>
      </c>
      <c r="J297" s="246">
        <f>'Dépenses de rémunération CU'!K297</f>
        <v>0</v>
      </c>
      <c r="K297" s="246"/>
      <c r="L297" s="210" t="str">
        <f>IF('Dépenses de rémunération CU'!I297&lt;&gt;"",'Dépenses de rémunération CU'!I297,"")</f>
        <v/>
      </c>
      <c r="M297" s="246">
        <f t="shared" si="12"/>
        <v>0</v>
      </c>
      <c r="N297" s="111"/>
      <c r="O297" s="210" t="str">
        <f t="shared" si="13"/>
        <v/>
      </c>
      <c r="P297" s="246">
        <f t="shared" si="14"/>
        <v>0</v>
      </c>
      <c r="Q297" s="111"/>
    </row>
    <row r="298" spans="2:17" ht="19.899999999999999" hidden="1" customHeight="1" x14ac:dyDescent="0.35">
      <c r="B298" s="109">
        <v>291</v>
      </c>
      <c r="C298" s="111" t="str">
        <f>IF('Dépenses de rémunération CU'!C298&lt;&gt;"",'Dépenses de rémunération CU'!C298,"")</f>
        <v/>
      </c>
      <c r="D298" s="111" t="str">
        <f>IF('Dépenses de rémunération CU'!D298&lt;&gt;"",'Dépenses de rémunération CU'!D298,"")</f>
        <v/>
      </c>
      <c r="E298" s="111" t="str">
        <f>IF('Dépenses de rémunération CU'!E298&lt;&gt;"",'Dépenses de rémunération CU'!E298,"")</f>
        <v/>
      </c>
      <c r="F298" s="111" t="str">
        <f>IF('Dépenses de rémunération CU'!F298&lt;&gt;"",'Dépenses de rémunération CU'!F298,"")</f>
        <v/>
      </c>
      <c r="G298" s="80" t="str">
        <f>IF('Dépenses de rémunération CU'!G298&lt;&gt;"",'Dépenses de rémunération CU'!G298,"")</f>
        <v/>
      </c>
      <c r="H298" s="80" t="str">
        <f>IF('Dépenses de rémunération CU'!H298&lt;&gt;"",'Dépenses de rémunération CU'!H298,"")</f>
        <v/>
      </c>
      <c r="I298" s="246" t="str">
        <f>IF(F298&lt;&gt;"",IF(ISNA(VLOOKUP(F298,P_Paramétrage!$B$1586:$D$1588,2,FALSE)),0,VLOOKUP(F298,P_Paramétrage!$B$1586:$D$1588,2,FALSE)),"")</f>
        <v/>
      </c>
      <c r="J298" s="246">
        <f>'Dépenses de rémunération CU'!K298</f>
        <v>0</v>
      </c>
      <c r="K298" s="246"/>
      <c r="L298" s="210" t="str">
        <f>IF('Dépenses de rémunération CU'!I298&lt;&gt;"",'Dépenses de rémunération CU'!I298,"")</f>
        <v/>
      </c>
      <c r="M298" s="246">
        <f t="shared" si="12"/>
        <v>0</v>
      </c>
      <c r="N298" s="111"/>
      <c r="O298" s="210" t="str">
        <f t="shared" si="13"/>
        <v/>
      </c>
      <c r="P298" s="246">
        <f t="shared" si="14"/>
        <v>0</v>
      </c>
      <c r="Q298" s="111"/>
    </row>
    <row r="299" spans="2:17" ht="19.899999999999999" hidden="1" customHeight="1" x14ac:dyDescent="0.35">
      <c r="B299" s="109">
        <v>292</v>
      </c>
      <c r="C299" s="111" t="str">
        <f>IF('Dépenses de rémunération CU'!C299&lt;&gt;"",'Dépenses de rémunération CU'!C299,"")</f>
        <v/>
      </c>
      <c r="D299" s="111" t="str">
        <f>IF('Dépenses de rémunération CU'!D299&lt;&gt;"",'Dépenses de rémunération CU'!D299,"")</f>
        <v/>
      </c>
      <c r="E299" s="111" t="str">
        <f>IF('Dépenses de rémunération CU'!E299&lt;&gt;"",'Dépenses de rémunération CU'!E299,"")</f>
        <v/>
      </c>
      <c r="F299" s="111" t="str">
        <f>IF('Dépenses de rémunération CU'!F299&lt;&gt;"",'Dépenses de rémunération CU'!F299,"")</f>
        <v/>
      </c>
      <c r="G299" s="80" t="str">
        <f>IF('Dépenses de rémunération CU'!G299&lt;&gt;"",'Dépenses de rémunération CU'!G299,"")</f>
        <v/>
      </c>
      <c r="H299" s="80" t="str">
        <f>IF('Dépenses de rémunération CU'!H299&lt;&gt;"",'Dépenses de rémunération CU'!H299,"")</f>
        <v/>
      </c>
      <c r="I299" s="246" t="str">
        <f>IF(F299&lt;&gt;"",IF(ISNA(VLOOKUP(F299,P_Paramétrage!$B$1586:$D$1588,2,FALSE)),0,VLOOKUP(F299,P_Paramétrage!$B$1586:$D$1588,2,FALSE)),"")</f>
        <v/>
      </c>
      <c r="J299" s="246">
        <f>'Dépenses de rémunération CU'!K299</f>
        <v>0</v>
      </c>
      <c r="K299" s="246"/>
      <c r="L299" s="210" t="str">
        <f>IF('Dépenses de rémunération CU'!I299&lt;&gt;"",'Dépenses de rémunération CU'!I299,"")</f>
        <v/>
      </c>
      <c r="M299" s="246">
        <f t="shared" si="12"/>
        <v>0</v>
      </c>
      <c r="N299" s="111"/>
      <c r="O299" s="210" t="str">
        <f t="shared" si="13"/>
        <v/>
      </c>
      <c r="P299" s="246">
        <f t="shared" si="14"/>
        <v>0</v>
      </c>
      <c r="Q299" s="111"/>
    </row>
    <row r="300" spans="2:17" ht="19.899999999999999" hidden="1" customHeight="1" x14ac:dyDescent="0.35">
      <c r="B300" s="109">
        <v>293</v>
      </c>
      <c r="C300" s="111" t="str">
        <f>IF('Dépenses de rémunération CU'!C300&lt;&gt;"",'Dépenses de rémunération CU'!C300,"")</f>
        <v/>
      </c>
      <c r="D300" s="111" t="str">
        <f>IF('Dépenses de rémunération CU'!D300&lt;&gt;"",'Dépenses de rémunération CU'!D300,"")</f>
        <v/>
      </c>
      <c r="E300" s="111" t="str">
        <f>IF('Dépenses de rémunération CU'!E300&lt;&gt;"",'Dépenses de rémunération CU'!E300,"")</f>
        <v/>
      </c>
      <c r="F300" s="111" t="str">
        <f>IF('Dépenses de rémunération CU'!F300&lt;&gt;"",'Dépenses de rémunération CU'!F300,"")</f>
        <v/>
      </c>
      <c r="G300" s="80" t="str">
        <f>IF('Dépenses de rémunération CU'!G300&lt;&gt;"",'Dépenses de rémunération CU'!G300,"")</f>
        <v/>
      </c>
      <c r="H300" s="80" t="str">
        <f>IF('Dépenses de rémunération CU'!H300&lt;&gt;"",'Dépenses de rémunération CU'!H300,"")</f>
        <v/>
      </c>
      <c r="I300" s="246" t="str">
        <f>IF(F300&lt;&gt;"",IF(ISNA(VLOOKUP(F300,P_Paramétrage!$B$1586:$D$1588,2,FALSE)),0,VLOOKUP(F300,P_Paramétrage!$B$1586:$D$1588,2,FALSE)),"")</f>
        <v/>
      </c>
      <c r="J300" s="246">
        <f>'Dépenses de rémunération CU'!K300</f>
        <v>0</v>
      </c>
      <c r="K300" s="246"/>
      <c r="L300" s="210" t="str">
        <f>IF('Dépenses de rémunération CU'!I300&lt;&gt;"",'Dépenses de rémunération CU'!I300,"")</f>
        <v/>
      </c>
      <c r="M300" s="246">
        <f t="shared" si="12"/>
        <v>0</v>
      </c>
      <c r="N300" s="111"/>
      <c r="O300" s="210" t="str">
        <f t="shared" si="13"/>
        <v/>
      </c>
      <c r="P300" s="246">
        <f t="shared" si="14"/>
        <v>0</v>
      </c>
      <c r="Q300" s="111"/>
    </row>
    <row r="301" spans="2:17" ht="19.899999999999999" hidden="1" customHeight="1" x14ac:dyDescent="0.35">
      <c r="B301" s="109">
        <v>294</v>
      </c>
      <c r="C301" s="111" t="str">
        <f>IF('Dépenses de rémunération CU'!C301&lt;&gt;"",'Dépenses de rémunération CU'!C301,"")</f>
        <v/>
      </c>
      <c r="D301" s="111" t="str">
        <f>IF('Dépenses de rémunération CU'!D301&lt;&gt;"",'Dépenses de rémunération CU'!D301,"")</f>
        <v/>
      </c>
      <c r="E301" s="111" t="str">
        <f>IF('Dépenses de rémunération CU'!E301&lt;&gt;"",'Dépenses de rémunération CU'!E301,"")</f>
        <v/>
      </c>
      <c r="F301" s="111" t="str">
        <f>IF('Dépenses de rémunération CU'!F301&lt;&gt;"",'Dépenses de rémunération CU'!F301,"")</f>
        <v/>
      </c>
      <c r="G301" s="80" t="str">
        <f>IF('Dépenses de rémunération CU'!G301&lt;&gt;"",'Dépenses de rémunération CU'!G301,"")</f>
        <v/>
      </c>
      <c r="H301" s="80" t="str">
        <f>IF('Dépenses de rémunération CU'!H301&lt;&gt;"",'Dépenses de rémunération CU'!H301,"")</f>
        <v/>
      </c>
      <c r="I301" s="246" t="str">
        <f>IF(F301&lt;&gt;"",IF(ISNA(VLOOKUP(F301,P_Paramétrage!$B$1586:$D$1588,2,FALSE)),0,VLOOKUP(F301,P_Paramétrage!$B$1586:$D$1588,2,FALSE)),"")</f>
        <v/>
      </c>
      <c r="J301" s="246">
        <f>'Dépenses de rémunération CU'!K301</f>
        <v>0</v>
      </c>
      <c r="K301" s="246"/>
      <c r="L301" s="210" t="str">
        <f>IF('Dépenses de rémunération CU'!I301&lt;&gt;"",'Dépenses de rémunération CU'!I301,"")</f>
        <v/>
      </c>
      <c r="M301" s="246">
        <f t="shared" si="12"/>
        <v>0</v>
      </c>
      <c r="N301" s="111"/>
      <c r="O301" s="210" t="str">
        <f t="shared" si="13"/>
        <v/>
      </c>
      <c r="P301" s="246">
        <f t="shared" si="14"/>
        <v>0</v>
      </c>
      <c r="Q301" s="111"/>
    </row>
    <row r="302" spans="2:17" ht="19.899999999999999" hidden="1" customHeight="1" x14ac:dyDescent="0.35">
      <c r="B302" s="109">
        <v>295</v>
      </c>
      <c r="C302" s="111" t="str">
        <f>IF('Dépenses de rémunération CU'!C302&lt;&gt;"",'Dépenses de rémunération CU'!C302,"")</f>
        <v/>
      </c>
      <c r="D302" s="111" t="str">
        <f>IF('Dépenses de rémunération CU'!D302&lt;&gt;"",'Dépenses de rémunération CU'!D302,"")</f>
        <v/>
      </c>
      <c r="E302" s="111" t="str">
        <f>IF('Dépenses de rémunération CU'!E302&lt;&gt;"",'Dépenses de rémunération CU'!E302,"")</f>
        <v/>
      </c>
      <c r="F302" s="111" t="str">
        <f>IF('Dépenses de rémunération CU'!F302&lt;&gt;"",'Dépenses de rémunération CU'!F302,"")</f>
        <v/>
      </c>
      <c r="G302" s="80" t="str">
        <f>IF('Dépenses de rémunération CU'!G302&lt;&gt;"",'Dépenses de rémunération CU'!G302,"")</f>
        <v/>
      </c>
      <c r="H302" s="80" t="str">
        <f>IF('Dépenses de rémunération CU'!H302&lt;&gt;"",'Dépenses de rémunération CU'!H302,"")</f>
        <v/>
      </c>
      <c r="I302" s="246" t="str">
        <f>IF(F302&lt;&gt;"",IF(ISNA(VLOOKUP(F302,P_Paramétrage!$B$1586:$D$1588,2,FALSE)),0,VLOOKUP(F302,P_Paramétrage!$B$1586:$D$1588,2,FALSE)),"")</f>
        <v/>
      </c>
      <c r="J302" s="246">
        <f>'Dépenses de rémunération CU'!K302</f>
        <v>0</v>
      </c>
      <c r="K302" s="246"/>
      <c r="L302" s="210" t="str">
        <f>IF('Dépenses de rémunération CU'!I302&lt;&gt;"",'Dépenses de rémunération CU'!I302,"")</f>
        <v/>
      </c>
      <c r="M302" s="246">
        <f t="shared" si="12"/>
        <v>0</v>
      </c>
      <c r="N302" s="111"/>
      <c r="O302" s="210" t="str">
        <f t="shared" si="13"/>
        <v/>
      </c>
      <c r="P302" s="246">
        <f t="shared" si="14"/>
        <v>0</v>
      </c>
      <c r="Q302" s="111"/>
    </row>
    <row r="303" spans="2:17" ht="19.899999999999999" hidden="1" customHeight="1" x14ac:dyDescent="0.35">
      <c r="B303" s="109">
        <v>296</v>
      </c>
      <c r="C303" s="111" t="str">
        <f>IF('Dépenses de rémunération CU'!C303&lt;&gt;"",'Dépenses de rémunération CU'!C303,"")</f>
        <v/>
      </c>
      <c r="D303" s="111" t="str">
        <f>IF('Dépenses de rémunération CU'!D303&lt;&gt;"",'Dépenses de rémunération CU'!D303,"")</f>
        <v/>
      </c>
      <c r="E303" s="111" t="str">
        <f>IF('Dépenses de rémunération CU'!E303&lt;&gt;"",'Dépenses de rémunération CU'!E303,"")</f>
        <v/>
      </c>
      <c r="F303" s="111" t="str">
        <f>IF('Dépenses de rémunération CU'!F303&lt;&gt;"",'Dépenses de rémunération CU'!F303,"")</f>
        <v/>
      </c>
      <c r="G303" s="80" t="str">
        <f>IF('Dépenses de rémunération CU'!G303&lt;&gt;"",'Dépenses de rémunération CU'!G303,"")</f>
        <v/>
      </c>
      <c r="H303" s="80" t="str">
        <f>IF('Dépenses de rémunération CU'!H303&lt;&gt;"",'Dépenses de rémunération CU'!H303,"")</f>
        <v/>
      </c>
      <c r="I303" s="246" t="str">
        <f>IF(F303&lt;&gt;"",IF(ISNA(VLOOKUP(F303,P_Paramétrage!$B$1586:$D$1588,2,FALSE)),0,VLOOKUP(F303,P_Paramétrage!$B$1586:$D$1588,2,FALSE)),"")</f>
        <v/>
      </c>
      <c r="J303" s="246">
        <f>'Dépenses de rémunération CU'!K303</f>
        <v>0</v>
      </c>
      <c r="K303" s="246"/>
      <c r="L303" s="210" t="str">
        <f>IF('Dépenses de rémunération CU'!I303&lt;&gt;"",'Dépenses de rémunération CU'!I303,"")</f>
        <v/>
      </c>
      <c r="M303" s="246">
        <f t="shared" si="12"/>
        <v>0</v>
      </c>
      <c r="N303" s="111"/>
      <c r="O303" s="210" t="str">
        <f t="shared" si="13"/>
        <v/>
      </c>
      <c r="P303" s="246">
        <f t="shared" si="14"/>
        <v>0</v>
      </c>
      <c r="Q303" s="111"/>
    </row>
    <row r="304" spans="2:17" ht="19.899999999999999" hidden="1" customHeight="1" x14ac:dyDescent="0.35">
      <c r="B304" s="109">
        <v>297</v>
      </c>
      <c r="C304" s="111" t="str">
        <f>IF('Dépenses de rémunération CU'!C304&lt;&gt;"",'Dépenses de rémunération CU'!C304,"")</f>
        <v/>
      </c>
      <c r="D304" s="111" t="str">
        <f>IF('Dépenses de rémunération CU'!D304&lt;&gt;"",'Dépenses de rémunération CU'!D304,"")</f>
        <v/>
      </c>
      <c r="E304" s="111" t="str">
        <f>IF('Dépenses de rémunération CU'!E304&lt;&gt;"",'Dépenses de rémunération CU'!E304,"")</f>
        <v/>
      </c>
      <c r="F304" s="111" t="str">
        <f>IF('Dépenses de rémunération CU'!F304&lt;&gt;"",'Dépenses de rémunération CU'!F304,"")</f>
        <v/>
      </c>
      <c r="G304" s="80" t="str">
        <f>IF('Dépenses de rémunération CU'!G304&lt;&gt;"",'Dépenses de rémunération CU'!G304,"")</f>
        <v/>
      </c>
      <c r="H304" s="80" t="str">
        <f>IF('Dépenses de rémunération CU'!H304&lt;&gt;"",'Dépenses de rémunération CU'!H304,"")</f>
        <v/>
      </c>
      <c r="I304" s="246" t="str">
        <f>IF(F304&lt;&gt;"",IF(ISNA(VLOOKUP(F304,P_Paramétrage!$B$1586:$D$1588,2,FALSE)),0,VLOOKUP(F304,P_Paramétrage!$B$1586:$D$1588,2,FALSE)),"")</f>
        <v/>
      </c>
      <c r="J304" s="246">
        <f>'Dépenses de rémunération CU'!K304</f>
        <v>0</v>
      </c>
      <c r="K304" s="246"/>
      <c r="L304" s="210" t="str">
        <f>IF('Dépenses de rémunération CU'!I304&lt;&gt;"",'Dépenses de rémunération CU'!I304,"")</f>
        <v/>
      </c>
      <c r="M304" s="246">
        <f t="shared" si="12"/>
        <v>0</v>
      </c>
      <c r="N304" s="111"/>
      <c r="O304" s="210" t="str">
        <f t="shared" si="13"/>
        <v/>
      </c>
      <c r="P304" s="246">
        <f t="shared" si="14"/>
        <v>0</v>
      </c>
      <c r="Q304" s="111"/>
    </row>
    <row r="305" spans="2:17" ht="19.899999999999999" hidden="1" customHeight="1" x14ac:dyDescent="0.35">
      <c r="B305" s="109">
        <v>298</v>
      </c>
      <c r="C305" s="111" t="str">
        <f>IF('Dépenses de rémunération CU'!C305&lt;&gt;"",'Dépenses de rémunération CU'!C305,"")</f>
        <v/>
      </c>
      <c r="D305" s="111" t="str">
        <f>IF('Dépenses de rémunération CU'!D305&lt;&gt;"",'Dépenses de rémunération CU'!D305,"")</f>
        <v/>
      </c>
      <c r="E305" s="111" t="str">
        <f>IF('Dépenses de rémunération CU'!E305&lt;&gt;"",'Dépenses de rémunération CU'!E305,"")</f>
        <v/>
      </c>
      <c r="F305" s="111" t="str">
        <f>IF('Dépenses de rémunération CU'!F305&lt;&gt;"",'Dépenses de rémunération CU'!F305,"")</f>
        <v/>
      </c>
      <c r="G305" s="80" t="str">
        <f>IF('Dépenses de rémunération CU'!G305&lt;&gt;"",'Dépenses de rémunération CU'!G305,"")</f>
        <v/>
      </c>
      <c r="H305" s="80" t="str">
        <f>IF('Dépenses de rémunération CU'!H305&lt;&gt;"",'Dépenses de rémunération CU'!H305,"")</f>
        <v/>
      </c>
      <c r="I305" s="246" t="str">
        <f>IF(F305&lt;&gt;"",IF(ISNA(VLOOKUP(F305,P_Paramétrage!$B$1586:$D$1588,2,FALSE)),0,VLOOKUP(F305,P_Paramétrage!$B$1586:$D$1588,2,FALSE)),"")</f>
        <v/>
      </c>
      <c r="J305" s="246">
        <f>'Dépenses de rémunération CU'!K305</f>
        <v>0</v>
      </c>
      <c r="K305" s="246"/>
      <c r="L305" s="210" t="str">
        <f>IF('Dépenses de rémunération CU'!I305&lt;&gt;"",'Dépenses de rémunération CU'!I305,"")</f>
        <v/>
      </c>
      <c r="M305" s="246">
        <f t="shared" si="12"/>
        <v>0</v>
      </c>
      <c r="N305" s="111"/>
      <c r="O305" s="210" t="str">
        <f t="shared" si="13"/>
        <v/>
      </c>
      <c r="P305" s="246">
        <f t="shared" si="14"/>
        <v>0</v>
      </c>
      <c r="Q305" s="111"/>
    </row>
    <row r="306" spans="2:17" ht="19.899999999999999" hidden="1" customHeight="1" x14ac:dyDescent="0.35">
      <c r="B306" s="109">
        <v>299</v>
      </c>
      <c r="C306" s="111" t="str">
        <f>IF('Dépenses de rémunération CU'!C306&lt;&gt;"",'Dépenses de rémunération CU'!C306,"")</f>
        <v/>
      </c>
      <c r="D306" s="111" t="str">
        <f>IF('Dépenses de rémunération CU'!D306&lt;&gt;"",'Dépenses de rémunération CU'!D306,"")</f>
        <v/>
      </c>
      <c r="E306" s="111" t="str">
        <f>IF('Dépenses de rémunération CU'!E306&lt;&gt;"",'Dépenses de rémunération CU'!E306,"")</f>
        <v/>
      </c>
      <c r="F306" s="111" t="str">
        <f>IF('Dépenses de rémunération CU'!F306&lt;&gt;"",'Dépenses de rémunération CU'!F306,"")</f>
        <v/>
      </c>
      <c r="G306" s="80" t="str">
        <f>IF('Dépenses de rémunération CU'!G306&lt;&gt;"",'Dépenses de rémunération CU'!G306,"")</f>
        <v/>
      </c>
      <c r="H306" s="80" t="str">
        <f>IF('Dépenses de rémunération CU'!H306&lt;&gt;"",'Dépenses de rémunération CU'!H306,"")</f>
        <v/>
      </c>
      <c r="I306" s="246" t="str">
        <f>IF(F306&lt;&gt;"",IF(ISNA(VLOOKUP(F306,P_Paramétrage!$B$1586:$D$1588,2,FALSE)),0,VLOOKUP(F306,P_Paramétrage!$B$1586:$D$1588,2,FALSE)),"")</f>
        <v/>
      </c>
      <c r="J306" s="246">
        <f>'Dépenses de rémunération CU'!K306</f>
        <v>0</v>
      </c>
      <c r="K306" s="246"/>
      <c r="L306" s="210" t="str">
        <f>IF('Dépenses de rémunération CU'!I306&lt;&gt;"",'Dépenses de rémunération CU'!I306,"")</f>
        <v/>
      </c>
      <c r="M306" s="246">
        <f t="shared" si="12"/>
        <v>0</v>
      </c>
      <c r="N306" s="111"/>
      <c r="O306" s="210" t="str">
        <f t="shared" si="13"/>
        <v/>
      </c>
      <c r="P306" s="246">
        <f t="shared" si="14"/>
        <v>0</v>
      </c>
      <c r="Q306" s="111"/>
    </row>
    <row r="307" spans="2:17" ht="19.899999999999999" hidden="1" customHeight="1" x14ac:dyDescent="0.35">
      <c r="B307" s="109">
        <v>300</v>
      </c>
      <c r="C307" s="111" t="str">
        <f>IF('Dépenses de rémunération CU'!C307&lt;&gt;"",'Dépenses de rémunération CU'!C307,"")</f>
        <v/>
      </c>
      <c r="D307" s="111" t="str">
        <f>IF('Dépenses de rémunération CU'!D307&lt;&gt;"",'Dépenses de rémunération CU'!D307,"")</f>
        <v/>
      </c>
      <c r="E307" s="111" t="str">
        <f>IF('Dépenses de rémunération CU'!E307&lt;&gt;"",'Dépenses de rémunération CU'!E307,"")</f>
        <v/>
      </c>
      <c r="F307" s="111" t="str">
        <f>IF('Dépenses de rémunération CU'!F307&lt;&gt;"",'Dépenses de rémunération CU'!F307,"")</f>
        <v/>
      </c>
      <c r="G307" s="80" t="str">
        <f>IF('Dépenses de rémunération CU'!G307&lt;&gt;"",'Dépenses de rémunération CU'!G307,"")</f>
        <v/>
      </c>
      <c r="H307" s="80" t="str">
        <f>IF('Dépenses de rémunération CU'!H307&lt;&gt;"",'Dépenses de rémunération CU'!H307,"")</f>
        <v/>
      </c>
      <c r="I307" s="246" t="str">
        <f>IF(F307&lt;&gt;"",IF(ISNA(VLOOKUP(F307,P_Paramétrage!$B$1586:$D$1588,2,FALSE)),0,VLOOKUP(F307,P_Paramétrage!$B$1586:$D$1588,2,FALSE)),"")</f>
        <v/>
      </c>
      <c r="J307" s="246">
        <f>'Dépenses de rémunération CU'!K307</f>
        <v>0</v>
      </c>
      <c r="K307" s="246"/>
      <c r="L307" s="210" t="str">
        <f>IF('Dépenses de rémunération CU'!I307&lt;&gt;"",'Dépenses de rémunération CU'!I307,"")</f>
        <v/>
      </c>
      <c r="M307" s="246">
        <f t="shared" si="12"/>
        <v>0</v>
      </c>
      <c r="N307" s="111"/>
      <c r="O307" s="210" t="str">
        <f t="shared" si="13"/>
        <v/>
      </c>
      <c r="P307" s="246">
        <f t="shared" si="14"/>
        <v>0</v>
      </c>
      <c r="Q307" s="111"/>
    </row>
    <row r="308" spans="2:17" ht="19.899999999999999" hidden="1" customHeight="1" x14ac:dyDescent="0.35">
      <c r="B308" s="109">
        <v>301</v>
      </c>
      <c r="C308" s="111" t="str">
        <f>IF('Dépenses de rémunération CU'!C308&lt;&gt;"",'Dépenses de rémunération CU'!C308,"")</f>
        <v/>
      </c>
      <c r="D308" s="111" t="str">
        <f>IF('Dépenses de rémunération CU'!D308&lt;&gt;"",'Dépenses de rémunération CU'!D308,"")</f>
        <v/>
      </c>
      <c r="E308" s="111" t="str">
        <f>IF('Dépenses de rémunération CU'!E308&lt;&gt;"",'Dépenses de rémunération CU'!E308,"")</f>
        <v/>
      </c>
      <c r="F308" s="111" t="str">
        <f>IF('Dépenses de rémunération CU'!F308&lt;&gt;"",'Dépenses de rémunération CU'!F308,"")</f>
        <v/>
      </c>
      <c r="G308" s="80" t="str">
        <f>IF('Dépenses de rémunération CU'!G308&lt;&gt;"",'Dépenses de rémunération CU'!G308,"")</f>
        <v/>
      </c>
      <c r="H308" s="80" t="str">
        <f>IF('Dépenses de rémunération CU'!H308&lt;&gt;"",'Dépenses de rémunération CU'!H308,"")</f>
        <v/>
      </c>
      <c r="I308" s="246" t="str">
        <f>IF(F308&lt;&gt;"",IF(ISNA(VLOOKUP(F308,P_Paramétrage!$B$1586:$D$1588,2,FALSE)),0,VLOOKUP(F308,P_Paramétrage!$B$1586:$D$1588,2,FALSE)),"")</f>
        <v/>
      </c>
      <c r="J308" s="246">
        <f>'Dépenses de rémunération CU'!K308</f>
        <v>0</v>
      </c>
      <c r="K308" s="246"/>
      <c r="L308" s="210" t="str">
        <f>IF('Dépenses de rémunération CU'!I308&lt;&gt;"",'Dépenses de rémunération CU'!I308,"")</f>
        <v/>
      </c>
      <c r="M308" s="246">
        <f t="shared" si="12"/>
        <v>0</v>
      </c>
      <c r="N308" s="111"/>
      <c r="O308" s="210" t="str">
        <f t="shared" si="13"/>
        <v/>
      </c>
      <c r="P308" s="246">
        <f t="shared" si="14"/>
        <v>0</v>
      </c>
      <c r="Q308" s="111"/>
    </row>
    <row r="309" spans="2:17" ht="19.899999999999999" hidden="1" customHeight="1" x14ac:dyDescent="0.35">
      <c r="B309" s="109">
        <v>302</v>
      </c>
      <c r="C309" s="111" t="str">
        <f>IF('Dépenses de rémunération CU'!C309&lt;&gt;"",'Dépenses de rémunération CU'!C309,"")</f>
        <v/>
      </c>
      <c r="D309" s="111" t="str">
        <f>IF('Dépenses de rémunération CU'!D309&lt;&gt;"",'Dépenses de rémunération CU'!D309,"")</f>
        <v/>
      </c>
      <c r="E309" s="111" t="str">
        <f>IF('Dépenses de rémunération CU'!E309&lt;&gt;"",'Dépenses de rémunération CU'!E309,"")</f>
        <v/>
      </c>
      <c r="F309" s="111" t="str">
        <f>IF('Dépenses de rémunération CU'!F309&lt;&gt;"",'Dépenses de rémunération CU'!F309,"")</f>
        <v/>
      </c>
      <c r="G309" s="80" t="str">
        <f>IF('Dépenses de rémunération CU'!G309&lt;&gt;"",'Dépenses de rémunération CU'!G309,"")</f>
        <v/>
      </c>
      <c r="H309" s="80" t="str">
        <f>IF('Dépenses de rémunération CU'!H309&lt;&gt;"",'Dépenses de rémunération CU'!H309,"")</f>
        <v/>
      </c>
      <c r="I309" s="246" t="str">
        <f>IF(F309&lt;&gt;"",IF(ISNA(VLOOKUP(F309,P_Paramétrage!$B$1586:$D$1588,2,FALSE)),0,VLOOKUP(F309,P_Paramétrage!$B$1586:$D$1588,2,FALSE)),"")</f>
        <v/>
      </c>
      <c r="J309" s="246">
        <f>'Dépenses de rémunération CU'!K309</f>
        <v>0</v>
      </c>
      <c r="K309" s="246"/>
      <c r="L309" s="210" t="str">
        <f>IF('Dépenses de rémunération CU'!I309&lt;&gt;"",'Dépenses de rémunération CU'!I309,"")</f>
        <v/>
      </c>
      <c r="M309" s="246">
        <f t="shared" si="12"/>
        <v>0</v>
      </c>
      <c r="N309" s="111"/>
      <c r="O309" s="210" t="str">
        <f t="shared" si="13"/>
        <v/>
      </c>
      <c r="P309" s="246">
        <f t="shared" si="14"/>
        <v>0</v>
      </c>
      <c r="Q309" s="111"/>
    </row>
    <row r="310" spans="2:17" ht="19.899999999999999" hidden="1" customHeight="1" x14ac:dyDescent="0.35">
      <c r="B310" s="109">
        <v>303</v>
      </c>
      <c r="C310" s="111" t="str">
        <f>IF('Dépenses de rémunération CU'!C310&lt;&gt;"",'Dépenses de rémunération CU'!C310,"")</f>
        <v/>
      </c>
      <c r="D310" s="111" t="str">
        <f>IF('Dépenses de rémunération CU'!D310&lt;&gt;"",'Dépenses de rémunération CU'!D310,"")</f>
        <v/>
      </c>
      <c r="E310" s="111" t="str">
        <f>IF('Dépenses de rémunération CU'!E310&lt;&gt;"",'Dépenses de rémunération CU'!E310,"")</f>
        <v/>
      </c>
      <c r="F310" s="111" t="str">
        <f>IF('Dépenses de rémunération CU'!F310&lt;&gt;"",'Dépenses de rémunération CU'!F310,"")</f>
        <v/>
      </c>
      <c r="G310" s="80" t="str">
        <f>IF('Dépenses de rémunération CU'!G310&lt;&gt;"",'Dépenses de rémunération CU'!G310,"")</f>
        <v/>
      </c>
      <c r="H310" s="80" t="str">
        <f>IF('Dépenses de rémunération CU'!H310&lt;&gt;"",'Dépenses de rémunération CU'!H310,"")</f>
        <v/>
      </c>
      <c r="I310" s="246" t="str">
        <f>IF(F310&lt;&gt;"",IF(ISNA(VLOOKUP(F310,P_Paramétrage!$B$1586:$D$1588,2,FALSE)),0,VLOOKUP(F310,P_Paramétrage!$B$1586:$D$1588,2,FALSE)),"")</f>
        <v/>
      </c>
      <c r="J310" s="246">
        <f>'Dépenses de rémunération CU'!K310</f>
        <v>0</v>
      </c>
      <c r="K310" s="246"/>
      <c r="L310" s="210" t="str">
        <f>IF('Dépenses de rémunération CU'!I310&lt;&gt;"",'Dépenses de rémunération CU'!I310,"")</f>
        <v/>
      </c>
      <c r="M310" s="246">
        <f t="shared" si="12"/>
        <v>0</v>
      </c>
      <c r="N310" s="111"/>
      <c r="O310" s="210" t="str">
        <f t="shared" si="13"/>
        <v/>
      </c>
      <c r="P310" s="246">
        <f t="shared" si="14"/>
        <v>0</v>
      </c>
      <c r="Q310" s="111"/>
    </row>
    <row r="311" spans="2:17" ht="19.899999999999999" hidden="1" customHeight="1" x14ac:dyDescent="0.35">
      <c r="B311" s="109">
        <v>304</v>
      </c>
      <c r="C311" s="111" t="str">
        <f>IF('Dépenses de rémunération CU'!C311&lt;&gt;"",'Dépenses de rémunération CU'!C311,"")</f>
        <v/>
      </c>
      <c r="D311" s="111" t="str">
        <f>IF('Dépenses de rémunération CU'!D311&lt;&gt;"",'Dépenses de rémunération CU'!D311,"")</f>
        <v/>
      </c>
      <c r="E311" s="111" t="str">
        <f>IF('Dépenses de rémunération CU'!E311&lt;&gt;"",'Dépenses de rémunération CU'!E311,"")</f>
        <v/>
      </c>
      <c r="F311" s="111" t="str">
        <f>IF('Dépenses de rémunération CU'!F311&lt;&gt;"",'Dépenses de rémunération CU'!F311,"")</f>
        <v/>
      </c>
      <c r="G311" s="80" t="str">
        <f>IF('Dépenses de rémunération CU'!G311&lt;&gt;"",'Dépenses de rémunération CU'!G311,"")</f>
        <v/>
      </c>
      <c r="H311" s="80" t="str">
        <f>IF('Dépenses de rémunération CU'!H311&lt;&gt;"",'Dépenses de rémunération CU'!H311,"")</f>
        <v/>
      </c>
      <c r="I311" s="246" t="str">
        <f>IF(F311&lt;&gt;"",IF(ISNA(VLOOKUP(F311,P_Paramétrage!$B$1586:$D$1588,2,FALSE)),0,VLOOKUP(F311,P_Paramétrage!$B$1586:$D$1588,2,FALSE)),"")</f>
        <v/>
      </c>
      <c r="J311" s="246">
        <f>'Dépenses de rémunération CU'!K311</f>
        <v>0</v>
      </c>
      <c r="K311" s="246"/>
      <c r="L311" s="210" t="str">
        <f>IF('Dépenses de rémunération CU'!I311&lt;&gt;"",'Dépenses de rémunération CU'!I311,"")</f>
        <v/>
      </c>
      <c r="M311" s="246">
        <f t="shared" si="12"/>
        <v>0</v>
      </c>
      <c r="N311" s="111"/>
      <c r="O311" s="210" t="str">
        <f t="shared" si="13"/>
        <v/>
      </c>
      <c r="P311" s="246">
        <f t="shared" si="14"/>
        <v>0</v>
      </c>
      <c r="Q311" s="111"/>
    </row>
    <row r="312" spans="2:17" ht="19.899999999999999" hidden="1" customHeight="1" x14ac:dyDescent="0.35">
      <c r="B312" s="109">
        <v>305</v>
      </c>
      <c r="C312" s="111" t="str">
        <f>IF('Dépenses de rémunération CU'!C312&lt;&gt;"",'Dépenses de rémunération CU'!C312,"")</f>
        <v/>
      </c>
      <c r="D312" s="111" t="str">
        <f>IF('Dépenses de rémunération CU'!D312&lt;&gt;"",'Dépenses de rémunération CU'!D312,"")</f>
        <v/>
      </c>
      <c r="E312" s="111" t="str">
        <f>IF('Dépenses de rémunération CU'!E312&lt;&gt;"",'Dépenses de rémunération CU'!E312,"")</f>
        <v/>
      </c>
      <c r="F312" s="111" t="str">
        <f>IF('Dépenses de rémunération CU'!F312&lt;&gt;"",'Dépenses de rémunération CU'!F312,"")</f>
        <v/>
      </c>
      <c r="G312" s="80" t="str">
        <f>IF('Dépenses de rémunération CU'!G312&lt;&gt;"",'Dépenses de rémunération CU'!G312,"")</f>
        <v/>
      </c>
      <c r="H312" s="80" t="str">
        <f>IF('Dépenses de rémunération CU'!H312&lt;&gt;"",'Dépenses de rémunération CU'!H312,"")</f>
        <v/>
      </c>
      <c r="I312" s="246" t="str">
        <f>IF(F312&lt;&gt;"",IF(ISNA(VLOOKUP(F312,P_Paramétrage!$B$1586:$D$1588,2,FALSE)),0,VLOOKUP(F312,P_Paramétrage!$B$1586:$D$1588,2,FALSE)),"")</f>
        <v/>
      </c>
      <c r="J312" s="246">
        <f>'Dépenses de rémunération CU'!K312</f>
        <v>0</v>
      </c>
      <c r="K312" s="246"/>
      <c r="L312" s="210" t="str">
        <f>IF('Dépenses de rémunération CU'!I312&lt;&gt;"",'Dépenses de rémunération CU'!I312,"")</f>
        <v/>
      </c>
      <c r="M312" s="246">
        <f t="shared" si="12"/>
        <v>0</v>
      </c>
      <c r="N312" s="111"/>
      <c r="O312" s="210" t="str">
        <f t="shared" si="13"/>
        <v/>
      </c>
      <c r="P312" s="246">
        <f t="shared" si="14"/>
        <v>0</v>
      </c>
      <c r="Q312" s="111"/>
    </row>
    <row r="313" spans="2:17" ht="19.899999999999999" hidden="1" customHeight="1" x14ac:dyDescent="0.35">
      <c r="B313" s="109">
        <v>306</v>
      </c>
      <c r="C313" s="111" t="str">
        <f>IF('Dépenses de rémunération CU'!C313&lt;&gt;"",'Dépenses de rémunération CU'!C313,"")</f>
        <v/>
      </c>
      <c r="D313" s="111" t="str">
        <f>IF('Dépenses de rémunération CU'!D313&lt;&gt;"",'Dépenses de rémunération CU'!D313,"")</f>
        <v/>
      </c>
      <c r="E313" s="111" t="str">
        <f>IF('Dépenses de rémunération CU'!E313&lt;&gt;"",'Dépenses de rémunération CU'!E313,"")</f>
        <v/>
      </c>
      <c r="F313" s="111" t="str">
        <f>IF('Dépenses de rémunération CU'!F313&lt;&gt;"",'Dépenses de rémunération CU'!F313,"")</f>
        <v/>
      </c>
      <c r="G313" s="80" t="str">
        <f>IF('Dépenses de rémunération CU'!G313&lt;&gt;"",'Dépenses de rémunération CU'!G313,"")</f>
        <v/>
      </c>
      <c r="H313" s="80" t="str">
        <f>IF('Dépenses de rémunération CU'!H313&lt;&gt;"",'Dépenses de rémunération CU'!H313,"")</f>
        <v/>
      </c>
      <c r="I313" s="246" t="str">
        <f>IF(F313&lt;&gt;"",IF(ISNA(VLOOKUP(F313,P_Paramétrage!$B$1586:$D$1588,2,FALSE)),0,VLOOKUP(F313,P_Paramétrage!$B$1586:$D$1588,2,FALSE)),"")</f>
        <v/>
      </c>
      <c r="J313" s="246">
        <f>'Dépenses de rémunération CU'!K313</f>
        <v>0</v>
      </c>
      <c r="K313" s="246"/>
      <c r="L313" s="210" t="str">
        <f>IF('Dépenses de rémunération CU'!I313&lt;&gt;"",'Dépenses de rémunération CU'!I313,"")</f>
        <v/>
      </c>
      <c r="M313" s="246">
        <f t="shared" si="12"/>
        <v>0</v>
      </c>
      <c r="N313" s="111"/>
      <c r="O313" s="210" t="str">
        <f t="shared" si="13"/>
        <v/>
      </c>
      <c r="P313" s="246">
        <f t="shared" si="14"/>
        <v>0</v>
      </c>
      <c r="Q313" s="111"/>
    </row>
    <row r="314" spans="2:17" ht="19.899999999999999" hidden="1" customHeight="1" x14ac:dyDescent="0.35">
      <c r="B314" s="109">
        <v>307</v>
      </c>
      <c r="C314" s="111" t="str">
        <f>IF('Dépenses de rémunération CU'!C314&lt;&gt;"",'Dépenses de rémunération CU'!C314,"")</f>
        <v/>
      </c>
      <c r="D314" s="111" t="str">
        <f>IF('Dépenses de rémunération CU'!D314&lt;&gt;"",'Dépenses de rémunération CU'!D314,"")</f>
        <v/>
      </c>
      <c r="E314" s="111" t="str">
        <f>IF('Dépenses de rémunération CU'!E314&lt;&gt;"",'Dépenses de rémunération CU'!E314,"")</f>
        <v/>
      </c>
      <c r="F314" s="111" t="str">
        <f>IF('Dépenses de rémunération CU'!F314&lt;&gt;"",'Dépenses de rémunération CU'!F314,"")</f>
        <v/>
      </c>
      <c r="G314" s="80" t="str">
        <f>IF('Dépenses de rémunération CU'!G314&lt;&gt;"",'Dépenses de rémunération CU'!G314,"")</f>
        <v/>
      </c>
      <c r="H314" s="80" t="str">
        <f>IF('Dépenses de rémunération CU'!H314&lt;&gt;"",'Dépenses de rémunération CU'!H314,"")</f>
        <v/>
      </c>
      <c r="I314" s="246" t="str">
        <f>IF(F314&lt;&gt;"",IF(ISNA(VLOOKUP(F314,P_Paramétrage!$B$1586:$D$1588,2,FALSE)),0,VLOOKUP(F314,P_Paramétrage!$B$1586:$D$1588,2,FALSE)),"")</f>
        <v/>
      </c>
      <c r="J314" s="246">
        <f>'Dépenses de rémunération CU'!K314</f>
        <v>0</v>
      </c>
      <c r="K314" s="246"/>
      <c r="L314" s="210" t="str">
        <f>IF('Dépenses de rémunération CU'!I314&lt;&gt;"",'Dépenses de rémunération CU'!I314,"")</f>
        <v/>
      </c>
      <c r="M314" s="246">
        <f t="shared" si="12"/>
        <v>0</v>
      </c>
      <c r="N314" s="111"/>
      <c r="O314" s="210" t="str">
        <f t="shared" si="13"/>
        <v/>
      </c>
      <c r="P314" s="246">
        <f t="shared" si="14"/>
        <v>0</v>
      </c>
      <c r="Q314" s="111"/>
    </row>
    <row r="315" spans="2:17" ht="19.899999999999999" hidden="1" customHeight="1" x14ac:dyDescent="0.35">
      <c r="B315" s="109">
        <v>308</v>
      </c>
      <c r="C315" s="111" t="str">
        <f>IF('Dépenses de rémunération CU'!C315&lt;&gt;"",'Dépenses de rémunération CU'!C315,"")</f>
        <v/>
      </c>
      <c r="D315" s="111" t="str">
        <f>IF('Dépenses de rémunération CU'!D315&lt;&gt;"",'Dépenses de rémunération CU'!D315,"")</f>
        <v/>
      </c>
      <c r="E315" s="111" t="str">
        <f>IF('Dépenses de rémunération CU'!E315&lt;&gt;"",'Dépenses de rémunération CU'!E315,"")</f>
        <v/>
      </c>
      <c r="F315" s="111" t="str">
        <f>IF('Dépenses de rémunération CU'!F315&lt;&gt;"",'Dépenses de rémunération CU'!F315,"")</f>
        <v/>
      </c>
      <c r="G315" s="80" t="str">
        <f>IF('Dépenses de rémunération CU'!G315&lt;&gt;"",'Dépenses de rémunération CU'!G315,"")</f>
        <v/>
      </c>
      <c r="H315" s="80" t="str">
        <f>IF('Dépenses de rémunération CU'!H315&lt;&gt;"",'Dépenses de rémunération CU'!H315,"")</f>
        <v/>
      </c>
      <c r="I315" s="246" t="str">
        <f>IF(F315&lt;&gt;"",IF(ISNA(VLOOKUP(F315,P_Paramétrage!$B$1586:$D$1588,2,FALSE)),0,VLOOKUP(F315,P_Paramétrage!$B$1586:$D$1588,2,FALSE)),"")</f>
        <v/>
      </c>
      <c r="J315" s="246">
        <f>'Dépenses de rémunération CU'!K315</f>
        <v>0</v>
      </c>
      <c r="K315" s="246"/>
      <c r="L315" s="210" t="str">
        <f>IF('Dépenses de rémunération CU'!I315&lt;&gt;"",'Dépenses de rémunération CU'!I315,"")</f>
        <v/>
      </c>
      <c r="M315" s="246">
        <f t="shared" si="12"/>
        <v>0</v>
      </c>
      <c r="N315" s="111"/>
      <c r="O315" s="210" t="str">
        <f t="shared" si="13"/>
        <v/>
      </c>
      <c r="P315" s="246">
        <f t="shared" si="14"/>
        <v>0</v>
      </c>
      <c r="Q315" s="111"/>
    </row>
    <row r="316" spans="2:17" ht="19.899999999999999" hidden="1" customHeight="1" x14ac:dyDescent="0.35">
      <c r="B316" s="109">
        <v>309</v>
      </c>
      <c r="C316" s="111" t="str">
        <f>IF('Dépenses de rémunération CU'!C316&lt;&gt;"",'Dépenses de rémunération CU'!C316,"")</f>
        <v/>
      </c>
      <c r="D316" s="111" t="str">
        <f>IF('Dépenses de rémunération CU'!D316&lt;&gt;"",'Dépenses de rémunération CU'!D316,"")</f>
        <v/>
      </c>
      <c r="E316" s="111" t="str">
        <f>IF('Dépenses de rémunération CU'!E316&lt;&gt;"",'Dépenses de rémunération CU'!E316,"")</f>
        <v/>
      </c>
      <c r="F316" s="111" t="str">
        <f>IF('Dépenses de rémunération CU'!F316&lt;&gt;"",'Dépenses de rémunération CU'!F316,"")</f>
        <v/>
      </c>
      <c r="G316" s="80" t="str">
        <f>IF('Dépenses de rémunération CU'!G316&lt;&gt;"",'Dépenses de rémunération CU'!G316,"")</f>
        <v/>
      </c>
      <c r="H316" s="80" t="str">
        <f>IF('Dépenses de rémunération CU'!H316&lt;&gt;"",'Dépenses de rémunération CU'!H316,"")</f>
        <v/>
      </c>
      <c r="I316" s="246" t="str">
        <f>IF(F316&lt;&gt;"",IF(ISNA(VLOOKUP(F316,P_Paramétrage!$B$1586:$D$1588,2,FALSE)),0,VLOOKUP(F316,P_Paramétrage!$B$1586:$D$1588,2,FALSE)),"")</f>
        <v/>
      </c>
      <c r="J316" s="246">
        <f>'Dépenses de rémunération CU'!K316</f>
        <v>0</v>
      </c>
      <c r="K316" s="246"/>
      <c r="L316" s="210" t="str">
        <f>IF('Dépenses de rémunération CU'!I316&lt;&gt;"",'Dépenses de rémunération CU'!I316,"")</f>
        <v/>
      </c>
      <c r="M316" s="246">
        <f t="shared" si="12"/>
        <v>0</v>
      </c>
      <c r="N316" s="111"/>
      <c r="O316" s="210" t="str">
        <f t="shared" si="13"/>
        <v/>
      </c>
      <c r="P316" s="246">
        <f t="shared" si="14"/>
        <v>0</v>
      </c>
      <c r="Q316" s="111"/>
    </row>
    <row r="317" spans="2:17" ht="19.899999999999999" hidden="1" customHeight="1" x14ac:dyDescent="0.35">
      <c r="B317" s="109">
        <v>310</v>
      </c>
      <c r="C317" s="111" t="str">
        <f>IF('Dépenses de rémunération CU'!C317&lt;&gt;"",'Dépenses de rémunération CU'!C317,"")</f>
        <v/>
      </c>
      <c r="D317" s="111" t="str">
        <f>IF('Dépenses de rémunération CU'!D317&lt;&gt;"",'Dépenses de rémunération CU'!D317,"")</f>
        <v/>
      </c>
      <c r="E317" s="111" t="str">
        <f>IF('Dépenses de rémunération CU'!E317&lt;&gt;"",'Dépenses de rémunération CU'!E317,"")</f>
        <v/>
      </c>
      <c r="F317" s="111" t="str">
        <f>IF('Dépenses de rémunération CU'!F317&lt;&gt;"",'Dépenses de rémunération CU'!F317,"")</f>
        <v/>
      </c>
      <c r="G317" s="80" t="str">
        <f>IF('Dépenses de rémunération CU'!G317&lt;&gt;"",'Dépenses de rémunération CU'!G317,"")</f>
        <v/>
      </c>
      <c r="H317" s="80" t="str">
        <f>IF('Dépenses de rémunération CU'!H317&lt;&gt;"",'Dépenses de rémunération CU'!H317,"")</f>
        <v/>
      </c>
      <c r="I317" s="246" t="str">
        <f>IF(F317&lt;&gt;"",IF(ISNA(VLOOKUP(F317,P_Paramétrage!$B$1586:$D$1588,2,FALSE)),0,VLOOKUP(F317,P_Paramétrage!$B$1586:$D$1588,2,FALSE)),"")</f>
        <v/>
      </c>
      <c r="J317" s="246">
        <f>'Dépenses de rémunération CU'!K317</f>
        <v>0</v>
      </c>
      <c r="K317" s="246"/>
      <c r="L317" s="210" t="str">
        <f>IF('Dépenses de rémunération CU'!I317&lt;&gt;"",'Dépenses de rémunération CU'!I317,"")</f>
        <v/>
      </c>
      <c r="M317" s="246">
        <f t="shared" si="12"/>
        <v>0</v>
      </c>
      <c r="N317" s="111"/>
      <c r="O317" s="210" t="str">
        <f t="shared" si="13"/>
        <v/>
      </c>
      <c r="P317" s="246">
        <f t="shared" si="14"/>
        <v>0</v>
      </c>
      <c r="Q317" s="111"/>
    </row>
    <row r="318" spans="2:17" ht="19.899999999999999" hidden="1" customHeight="1" x14ac:dyDescent="0.35">
      <c r="B318" s="109">
        <v>311</v>
      </c>
      <c r="C318" s="111" t="str">
        <f>IF('Dépenses de rémunération CU'!C318&lt;&gt;"",'Dépenses de rémunération CU'!C318,"")</f>
        <v/>
      </c>
      <c r="D318" s="111" t="str">
        <f>IF('Dépenses de rémunération CU'!D318&lt;&gt;"",'Dépenses de rémunération CU'!D318,"")</f>
        <v/>
      </c>
      <c r="E318" s="111" t="str">
        <f>IF('Dépenses de rémunération CU'!E318&lt;&gt;"",'Dépenses de rémunération CU'!E318,"")</f>
        <v/>
      </c>
      <c r="F318" s="111" t="str">
        <f>IF('Dépenses de rémunération CU'!F318&lt;&gt;"",'Dépenses de rémunération CU'!F318,"")</f>
        <v/>
      </c>
      <c r="G318" s="80" t="str">
        <f>IF('Dépenses de rémunération CU'!G318&lt;&gt;"",'Dépenses de rémunération CU'!G318,"")</f>
        <v/>
      </c>
      <c r="H318" s="80" t="str">
        <f>IF('Dépenses de rémunération CU'!H318&lt;&gt;"",'Dépenses de rémunération CU'!H318,"")</f>
        <v/>
      </c>
      <c r="I318" s="246" t="str">
        <f>IF(F318&lt;&gt;"",IF(ISNA(VLOOKUP(F318,P_Paramétrage!$B$1586:$D$1588,2,FALSE)),0,VLOOKUP(F318,P_Paramétrage!$B$1586:$D$1588,2,FALSE)),"")</f>
        <v/>
      </c>
      <c r="J318" s="246">
        <f>'Dépenses de rémunération CU'!K318</f>
        <v>0</v>
      </c>
      <c r="K318" s="246"/>
      <c r="L318" s="210" t="str">
        <f>IF('Dépenses de rémunération CU'!I318&lt;&gt;"",'Dépenses de rémunération CU'!I318,"")</f>
        <v/>
      </c>
      <c r="M318" s="246">
        <f t="shared" si="12"/>
        <v>0</v>
      </c>
      <c r="N318" s="111"/>
      <c r="O318" s="210" t="str">
        <f t="shared" si="13"/>
        <v/>
      </c>
      <c r="P318" s="246">
        <f t="shared" si="14"/>
        <v>0</v>
      </c>
      <c r="Q318" s="111"/>
    </row>
    <row r="319" spans="2:17" ht="19.899999999999999" hidden="1" customHeight="1" x14ac:dyDescent="0.35">
      <c r="B319" s="109">
        <v>312</v>
      </c>
      <c r="C319" s="111" t="str">
        <f>IF('Dépenses de rémunération CU'!C319&lt;&gt;"",'Dépenses de rémunération CU'!C319,"")</f>
        <v/>
      </c>
      <c r="D319" s="111" t="str">
        <f>IF('Dépenses de rémunération CU'!D319&lt;&gt;"",'Dépenses de rémunération CU'!D319,"")</f>
        <v/>
      </c>
      <c r="E319" s="111" t="str">
        <f>IF('Dépenses de rémunération CU'!E319&lt;&gt;"",'Dépenses de rémunération CU'!E319,"")</f>
        <v/>
      </c>
      <c r="F319" s="111" t="str">
        <f>IF('Dépenses de rémunération CU'!F319&lt;&gt;"",'Dépenses de rémunération CU'!F319,"")</f>
        <v/>
      </c>
      <c r="G319" s="80" t="str">
        <f>IF('Dépenses de rémunération CU'!G319&lt;&gt;"",'Dépenses de rémunération CU'!G319,"")</f>
        <v/>
      </c>
      <c r="H319" s="80" t="str">
        <f>IF('Dépenses de rémunération CU'!H319&lt;&gt;"",'Dépenses de rémunération CU'!H319,"")</f>
        <v/>
      </c>
      <c r="I319" s="246" t="str">
        <f>IF(F319&lt;&gt;"",IF(ISNA(VLOOKUP(F319,P_Paramétrage!$B$1586:$D$1588,2,FALSE)),0,VLOOKUP(F319,P_Paramétrage!$B$1586:$D$1588,2,FALSE)),"")</f>
        <v/>
      </c>
      <c r="J319" s="246">
        <f>'Dépenses de rémunération CU'!K319</f>
        <v>0</v>
      </c>
      <c r="K319" s="246"/>
      <c r="L319" s="210" t="str">
        <f>IF('Dépenses de rémunération CU'!I319&lt;&gt;"",'Dépenses de rémunération CU'!I319,"")</f>
        <v/>
      </c>
      <c r="M319" s="246">
        <f t="shared" si="12"/>
        <v>0</v>
      </c>
      <c r="N319" s="111"/>
      <c r="O319" s="210" t="str">
        <f t="shared" si="13"/>
        <v/>
      </c>
      <c r="P319" s="246">
        <f t="shared" si="14"/>
        <v>0</v>
      </c>
      <c r="Q319" s="111"/>
    </row>
    <row r="320" spans="2:17" ht="19.899999999999999" hidden="1" customHeight="1" x14ac:dyDescent="0.35">
      <c r="B320" s="109">
        <v>313</v>
      </c>
      <c r="C320" s="111" t="str">
        <f>IF('Dépenses de rémunération CU'!C320&lt;&gt;"",'Dépenses de rémunération CU'!C320,"")</f>
        <v/>
      </c>
      <c r="D320" s="111" t="str">
        <f>IF('Dépenses de rémunération CU'!D320&lt;&gt;"",'Dépenses de rémunération CU'!D320,"")</f>
        <v/>
      </c>
      <c r="E320" s="111" t="str">
        <f>IF('Dépenses de rémunération CU'!E320&lt;&gt;"",'Dépenses de rémunération CU'!E320,"")</f>
        <v/>
      </c>
      <c r="F320" s="111" t="str">
        <f>IF('Dépenses de rémunération CU'!F320&lt;&gt;"",'Dépenses de rémunération CU'!F320,"")</f>
        <v/>
      </c>
      <c r="G320" s="80" t="str">
        <f>IF('Dépenses de rémunération CU'!G320&lt;&gt;"",'Dépenses de rémunération CU'!G320,"")</f>
        <v/>
      </c>
      <c r="H320" s="80" t="str">
        <f>IF('Dépenses de rémunération CU'!H320&lt;&gt;"",'Dépenses de rémunération CU'!H320,"")</f>
        <v/>
      </c>
      <c r="I320" s="246" t="str">
        <f>IF(F320&lt;&gt;"",IF(ISNA(VLOOKUP(F320,P_Paramétrage!$B$1586:$D$1588,2,FALSE)),0,VLOOKUP(F320,P_Paramétrage!$B$1586:$D$1588,2,FALSE)),"")</f>
        <v/>
      </c>
      <c r="J320" s="246">
        <f>'Dépenses de rémunération CU'!K320</f>
        <v>0</v>
      </c>
      <c r="K320" s="246"/>
      <c r="L320" s="210" t="str">
        <f>IF('Dépenses de rémunération CU'!I320&lt;&gt;"",'Dépenses de rémunération CU'!I320,"")</f>
        <v/>
      </c>
      <c r="M320" s="246">
        <f t="shared" si="12"/>
        <v>0</v>
      </c>
      <c r="N320" s="111"/>
      <c r="O320" s="210" t="str">
        <f t="shared" si="13"/>
        <v/>
      </c>
      <c r="P320" s="246">
        <f t="shared" si="14"/>
        <v>0</v>
      </c>
      <c r="Q320" s="111"/>
    </row>
    <row r="321" spans="2:17" ht="19.899999999999999" hidden="1" customHeight="1" x14ac:dyDescent="0.35">
      <c r="B321" s="109">
        <v>314</v>
      </c>
      <c r="C321" s="111" t="str">
        <f>IF('Dépenses de rémunération CU'!C321&lt;&gt;"",'Dépenses de rémunération CU'!C321,"")</f>
        <v/>
      </c>
      <c r="D321" s="111" t="str">
        <f>IF('Dépenses de rémunération CU'!D321&lt;&gt;"",'Dépenses de rémunération CU'!D321,"")</f>
        <v/>
      </c>
      <c r="E321" s="111" t="str">
        <f>IF('Dépenses de rémunération CU'!E321&lt;&gt;"",'Dépenses de rémunération CU'!E321,"")</f>
        <v/>
      </c>
      <c r="F321" s="111" t="str">
        <f>IF('Dépenses de rémunération CU'!F321&lt;&gt;"",'Dépenses de rémunération CU'!F321,"")</f>
        <v/>
      </c>
      <c r="G321" s="80" t="str">
        <f>IF('Dépenses de rémunération CU'!G321&lt;&gt;"",'Dépenses de rémunération CU'!G321,"")</f>
        <v/>
      </c>
      <c r="H321" s="80" t="str">
        <f>IF('Dépenses de rémunération CU'!H321&lt;&gt;"",'Dépenses de rémunération CU'!H321,"")</f>
        <v/>
      </c>
      <c r="I321" s="246" t="str">
        <f>IF(F321&lt;&gt;"",IF(ISNA(VLOOKUP(F321,P_Paramétrage!$B$1586:$D$1588,2,FALSE)),0,VLOOKUP(F321,P_Paramétrage!$B$1586:$D$1588,2,FALSE)),"")</f>
        <v/>
      </c>
      <c r="J321" s="246">
        <f>'Dépenses de rémunération CU'!K321</f>
        <v>0</v>
      </c>
      <c r="K321" s="246"/>
      <c r="L321" s="210" t="str">
        <f>IF('Dépenses de rémunération CU'!I321&lt;&gt;"",'Dépenses de rémunération CU'!I321,"")</f>
        <v/>
      </c>
      <c r="M321" s="246">
        <f t="shared" si="12"/>
        <v>0</v>
      </c>
      <c r="N321" s="111"/>
      <c r="O321" s="210" t="str">
        <f t="shared" si="13"/>
        <v/>
      </c>
      <c r="P321" s="246">
        <f t="shared" si="14"/>
        <v>0</v>
      </c>
      <c r="Q321" s="111"/>
    </row>
    <row r="322" spans="2:17" ht="19.899999999999999" hidden="1" customHeight="1" x14ac:dyDescent="0.35">
      <c r="B322" s="109">
        <v>315</v>
      </c>
      <c r="C322" s="111" t="str">
        <f>IF('Dépenses de rémunération CU'!C322&lt;&gt;"",'Dépenses de rémunération CU'!C322,"")</f>
        <v/>
      </c>
      <c r="D322" s="111" t="str">
        <f>IF('Dépenses de rémunération CU'!D322&lt;&gt;"",'Dépenses de rémunération CU'!D322,"")</f>
        <v/>
      </c>
      <c r="E322" s="111" t="str">
        <f>IF('Dépenses de rémunération CU'!E322&lt;&gt;"",'Dépenses de rémunération CU'!E322,"")</f>
        <v/>
      </c>
      <c r="F322" s="111" t="str">
        <f>IF('Dépenses de rémunération CU'!F322&lt;&gt;"",'Dépenses de rémunération CU'!F322,"")</f>
        <v/>
      </c>
      <c r="G322" s="80" t="str">
        <f>IF('Dépenses de rémunération CU'!G322&lt;&gt;"",'Dépenses de rémunération CU'!G322,"")</f>
        <v/>
      </c>
      <c r="H322" s="80" t="str">
        <f>IF('Dépenses de rémunération CU'!H322&lt;&gt;"",'Dépenses de rémunération CU'!H322,"")</f>
        <v/>
      </c>
      <c r="I322" s="246" t="str">
        <f>IF(F322&lt;&gt;"",IF(ISNA(VLOOKUP(F322,P_Paramétrage!$B$1586:$D$1588,2,FALSE)),0,VLOOKUP(F322,P_Paramétrage!$B$1586:$D$1588,2,FALSE)),"")</f>
        <v/>
      </c>
      <c r="J322" s="246">
        <f>'Dépenses de rémunération CU'!K322</f>
        <v>0</v>
      </c>
      <c r="K322" s="246"/>
      <c r="L322" s="210" t="str">
        <f>IF('Dépenses de rémunération CU'!I322&lt;&gt;"",'Dépenses de rémunération CU'!I322,"")</f>
        <v/>
      </c>
      <c r="M322" s="246">
        <f t="shared" si="12"/>
        <v>0</v>
      </c>
      <c r="N322" s="111"/>
      <c r="O322" s="210" t="str">
        <f t="shared" si="13"/>
        <v/>
      </c>
      <c r="P322" s="246">
        <f t="shared" si="14"/>
        <v>0</v>
      </c>
      <c r="Q322" s="111"/>
    </row>
    <row r="323" spans="2:17" ht="19.899999999999999" hidden="1" customHeight="1" x14ac:dyDescent="0.35">
      <c r="B323" s="109">
        <v>316</v>
      </c>
      <c r="C323" s="111" t="str">
        <f>IF('Dépenses de rémunération CU'!C323&lt;&gt;"",'Dépenses de rémunération CU'!C323,"")</f>
        <v/>
      </c>
      <c r="D323" s="111" t="str">
        <f>IF('Dépenses de rémunération CU'!D323&lt;&gt;"",'Dépenses de rémunération CU'!D323,"")</f>
        <v/>
      </c>
      <c r="E323" s="111" t="str">
        <f>IF('Dépenses de rémunération CU'!E323&lt;&gt;"",'Dépenses de rémunération CU'!E323,"")</f>
        <v/>
      </c>
      <c r="F323" s="111" t="str">
        <f>IF('Dépenses de rémunération CU'!F323&lt;&gt;"",'Dépenses de rémunération CU'!F323,"")</f>
        <v/>
      </c>
      <c r="G323" s="80" t="str">
        <f>IF('Dépenses de rémunération CU'!G323&lt;&gt;"",'Dépenses de rémunération CU'!G323,"")</f>
        <v/>
      </c>
      <c r="H323" s="80" t="str">
        <f>IF('Dépenses de rémunération CU'!H323&lt;&gt;"",'Dépenses de rémunération CU'!H323,"")</f>
        <v/>
      </c>
      <c r="I323" s="246" t="str">
        <f>IF(F323&lt;&gt;"",IF(ISNA(VLOOKUP(F323,P_Paramétrage!$B$1586:$D$1588,2,FALSE)),0,VLOOKUP(F323,P_Paramétrage!$B$1586:$D$1588,2,FALSE)),"")</f>
        <v/>
      </c>
      <c r="J323" s="246">
        <f>'Dépenses de rémunération CU'!K323</f>
        <v>0</v>
      </c>
      <c r="K323" s="246"/>
      <c r="L323" s="210" t="str">
        <f>IF('Dépenses de rémunération CU'!I323&lt;&gt;"",'Dépenses de rémunération CU'!I323,"")</f>
        <v/>
      </c>
      <c r="M323" s="246">
        <f t="shared" si="12"/>
        <v>0</v>
      </c>
      <c r="N323" s="111"/>
      <c r="O323" s="210" t="str">
        <f t="shared" si="13"/>
        <v/>
      </c>
      <c r="P323" s="246">
        <f t="shared" si="14"/>
        <v>0</v>
      </c>
      <c r="Q323" s="111"/>
    </row>
    <row r="324" spans="2:17" ht="19.899999999999999" hidden="1" customHeight="1" x14ac:dyDescent="0.35">
      <c r="B324" s="109">
        <v>317</v>
      </c>
      <c r="C324" s="111" t="str">
        <f>IF('Dépenses de rémunération CU'!C324&lt;&gt;"",'Dépenses de rémunération CU'!C324,"")</f>
        <v/>
      </c>
      <c r="D324" s="111" t="str">
        <f>IF('Dépenses de rémunération CU'!D324&lt;&gt;"",'Dépenses de rémunération CU'!D324,"")</f>
        <v/>
      </c>
      <c r="E324" s="111" t="str">
        <f>IF('Dépenses de rémunération CU'!E324&lt;&gt;"",'Dépenses de rémunération CU'!E324,"")</f>
        <v/>
      </c>
      <c r="F324" s="111" t="str">
        <f>IF('Dépenses de rémunération CU'!F324&lt;&gt;"",'Dépenses de rémunération CU'!F324,"")</f>
        <v/>
      </c>
      <c r="G324" s="80" t="str">
        <f>IF('Dépenses de rémunération CU'!G324&lt;&gt;"",'Dépenses de rémunération CU'!G324,"")</f>
        <v/>
      </c>
      <c r="H324" s="80" t="str">
        <f>IF('Dépenses de rémunération CU'!H324&lt;&gt;"",'Dépenses de rémunération CU'!H324,"")</f>
        <v/>
      </c>
      <c r="I324" s="246" t="str">
        <f>IF(F324&lt;&gt;"",IF(ISNA(VLOOKUP(F324,P_Paramétrage!$B$1586:$D$1588,2,FALSE)),0,VLOOKUP(F324,P_Paramétrage!$B$1586:$D$1588,2,FALSE)),"")</f>
        <v/>
      </c>
      <c r="J324" s="246">
        <f>'Dépenses de rémunération CU'!K324</f>
        <v>0</v>
      </c>
      <c r="K324" s="246"/>
      <c r="L324" s="210" t="str">
        <f>IF('Dépenses de rémunération CU'!I324&lt;&gt;"",'Dépenses de rémunération CU'!I324,"")</f>
        <v/>
      </c>
      <c r="M324" s="246">
        <f t="shared" si="12"/>
        <v>0</v>
      </c>
      <c r="N324" s="111"/>
      <c r="O324" s="210" t="str">
        <f t="shared" si="13"/>
        <v/>
      </c>
      <c r="P324" s="246">
        <f t="shared" si="14"/>
        <v>0</v>
      </c>
      <c r="Q324" s="111"/>
    </row>
    <row r="325" spans="2:17" ht="19.899999999999999" hidden="1" customHeight="1" x14ac:dyDescent="0.35">
      <c r="B325" s="109">
        <v>318</v>
      </c>
      <c r="C325" s="111" t="str">
        <f>IF('Dépenses de rémunération CU'!C325&lt;&gt;"",'Dépenses de rémunération CU'!C325,"")</f>
        <v/>
      </c>
      <c r="D325" s="111" t="str">
        <f>IF('Dépenses de rémunération CU'!D325&lt;&gt;"",'Dépenses de rémunération CU'!D325,"")</f>
        <v/>
      </c>
      <c r="E325" s="111" t="str">
        <f>IF('Dépenses de rémunération CU'!E325&lt;&gt;"",'Dépenses de rémunération CU'!E325,"")</f>
        <v/>
      </c>
      <c r="F325" s="111" t="str">
        <f>IF('Dépenses de rémunération CU'!F325&lt;&gt;"",'Dépenses de rémunération CU'!F325,"")</f>
        <v/>
      </c>
      <c r="G325" s="80" t="str">
        <f>IF('Dépenses de rémunération CU'!G325&lt;&gt;"",'Dépenses de rémunération CU'!G325,"")</f>
        <v/>
      </c>
      <c r="H325" s="80" t="str">
        <f>IF('Dépenses de rémunération CU'!H325&lt;&gt;"",'Dépenses de rémunération CU'!H325,"")</f>
        <v/>
      </c>
      <c r="I325" s="246" t="str">
        <f>IF(F325&lt;&gt;"",IF(ISNA(VLOOKUP(F325,P_Paramétrage!$B$1586:$D$1588,2,FALSE)),0,VLOOKUP(F325,P_Paramétrage!$B$1586:$D$1588,2,FALSE)),"")</f>
        <v/>
      </c>
      <c r="J325" s="246">
        <f>'Dépenses de rémunération CU'!K325</f>
        <v>0</v>
      </c>
      <c r="K325" s="246"/>
      <c r="L325" s="210" t="str">
        <f>IF('Dépenses de rémunération CU'!I325&lt;&gt;"",'Dépenses de rémunération CU'!I325,"")</f>
        <v/>
      </c>
      <c r="M325" s="246">
        <f t="shared" si="12"/>
        <v>0</v>
      </c>
      <c r="N325" s="111"/>
      <c r="O325" s="210" t="str">
        <f t="shared" si="13"/>
        <v/>
      </c>
      <c r="P325" s="246">
        <f t="shared" si="14"/>
        <v>0</v>
      </c>
      <c r="Q325" s="111"/>
    </row>
    <row r="326" spans="2:17" ht="19.899999999999999" hidden="1" customHeight="1" x14ac:dyDescent="0.35">
      <c r="B326" s="109">
        <v>319</v>
      </c>
      <c r="C326" s="111" t="str">
        <f>IF('Dépenses de rémunération CU'!C326&lt;&gt;"",'Dépenses de rémunération CU'!C326,"")</f>
        <v/>
      </c>
      <c r="D326" s="111" t="str">
        <f>IF('Dépenses de rémunération CU'!D326&lt;&gt;"",'Dépenses de rémunération CU'!D326,"")</f>
        <v/>
      </c>
      <c r="E326" s="111" t="str">
        <f>IF('Dépenses de rémunération CU'!E326&lt;&gt;"",'Dépenses de rémunération CU'!E326,"")</f>
        <v/>
      </c>
      <c r="F326" s="111" t="str">
        <f>IF('Dépenses de rémunération CU'!F326&lt;&gt;"",'Dépenses de rémunération CU'!F326,"")</f>
        <v/>
      </c>
      <c r="G326" s="80" t="str">
        <f>IF('Dépenses de rémunération CU'!G326&lt;&gt;"",'Dépenses de rémunération CU'!G326,"")</f>
        <v/>
      </c>
      <c r="H326" s="80" t="str">
        <f>IF('Dépenses de rémunération CU'!H326&lt;&gt;"",'Dépenses de rémunération CU'!H326,"")</f>
        <v/>
      </c>
      <c r="I326" s="246" t="str">
        <f>IF(F326&lt;&gt;"",IF(ISNA(VLOOKUP(F326,P_Paramétrage!$B$1586:$D$1588,2,FALSE)),0,VLOOKUP(F326,P_Paramétrage!$B$1586:$D$1588,2,FALSE)),"")</f>
        <v/>
      </c>
      <c r="J326" s="246">
        <f>'Dépenses de rémunération CU'!K326</f>
        <v>0</v>
      </c>
      <c r="K326" s="246"/>
      <c r="L326" s="210" t="str">
        <f>IF('Dépenses de rémunération CU'!I326&lt;&gt;"",'Dépenses de rémunération CU'!I326,"")</f>
        <v/>
      </c>
      <c r="M326" s="246">
        <f t="shared" si="12"/>
        <v>0</v>
      </c>
      <c r="N326" s="111"/>
      <c r="O326" s="210" t="str">
        <f t="shared" si="13"/>
        <v/>
      </c>
      <c r="P326" s="246">
        <f t="shared" si="14"/>
        <v>0</v>
      </c>
      <c r="Q326" s="111"/>
    </row>
    <row r="327" spans="2:17" ht="19.899999999999999" hidden="1" customHeight="1" x14ac:dyDescent="0.35">
      <c r="B327" s="109">
        <v>320</v>
      </c>
      <c r="C327" s="111" t="str">
        <f>IF('Dépenses de rémunération CU'!C327&lt;&gt;"",'Dépenses de rémunération CU'!C327,"")</f>
        <v/>
      </c>
      <c r="D327" s="111" t="str">
        <f>IF('Dépenses de rémunération CU'!D327&lt;&gt;"",'Dépenses de rémunération CU'!D327,"")</f>
        <v/>
      </c>
      <c r="E327" s="111" t="str">
        <f>IF('Dépenses de rémunération CU'!E327&lt;&gt;"",'Dépenses de rémunération CU'!E327,"")</f>
        <v/>
      </c>
      <c r="F327" s="111" t="str">
        <f>IF('Dépenses de rémunération CU'!F327&lt;&gt;"",'Dépenses de rémunération CU'!F327,"")</f>
        <v/>
      </c>
      <c r="G327" s="80" t="str">
        <f>IF('Dépenses de rémunération CU'!G327&lt;&gt;"",'Dépenses de rémunération CU'!G327,"")</f>
        <v/>
      </c>
      <c r="H327" s="80" t="str">
        <f>IF('Dépenses de rémunération CU'!H327&lt;&gt;"",'Dépenses de rémunération CU'!H327,"")</f>
        <v/>
      </c>
      <c r="I327" s="246" t="str">
        <f>IF(F327&lt;&gt;"",IF(ISNA(VLOOKUP(F327,P_Paramétrage!$B$1586:$D$1588,2,FALSE)),0,VLOOKUP(F327,P_Paramétrage!$B$1586:$D$1588,2,FALSE)),"")</f>
        <v/>
      </c>
      <c r="J327" s="246">
        <f>'Dépenses de rémunération CU'!K327</f>
        <v>0</v>
      </c>
      <c r="K327" s="246"/>
      <c r="L327" s="210" t="str">
        <f>IF('Dépenses de rémunération CU'!I327&lt;&gt;"",'Dépenses de rémunération CU'!I327,"")</f>
        <v/>
      </c>
      <c r="M327" s="246">
        <f t="shared" si="12"/>
        <v>0</v>
      </c>
      <c r="N327" s="111"/>
      <c r="O327" s="210" t="str">
        <f t="shared" si="13"/>
        <v/>
      </c>
      <c r="P327" s="246">
        <f t="shared" si="14"/>
        <v>0</v>
      </c>
      <c r="Q327" s="111"/>
    </row>
    <row r="328" spans="2:17" ht="19.899999999999999" hidden="1" customHeight="1" x14ac:dyDescent="0.35">
      <c r="B328" s="109">
        <v>321</v>
      </c>
      <c r="C328" s="111" t="str">
        <f>IF('Dépenses de rémunération CU'!C328&lt;&gt;"",'Dépenses de rémunération CU'!C328,"")</f>
        <v/>
      </c>
      <c r="D328" s="111" t="str">
        <f>IF('Dépenses de rémunération CU'!D328&lt;&gt;"",'Dépenses de rémunération CU'!D328,"")</f>
        <v/>
      </c>
      <c r="E328" s="111" t="str">
        <f>IF('Dépenses de rémunération CU'!E328&lt;&gt;"",'Dépenses de rémunération CU'!E328,"")</f>
        <v/>
      </c>
      <c r="F328" s="111" t="str">
        <f>IF('Dépenses de rémunération CU'!F328&lt;&gt;"",'Dépenses de rémunération CU'!F328,"")</f>
        <v/>
      </c>
      <c r="G328" s="80" t="str">
        <f>IF('Dépenses de rémunération CU'!G328&lt;&gt;"",'Dépenses de rémunération CU'!G328,"")</f>
        <v/>
      </c>
      <c r="H328" s="80" t="str">
        <f>IF('Dépenses de rémunération CU'!H328&lt;&gt;"",'Dépenses de rémunération CU'!H328,"")</f>
        <v/>
      </c>
      <c r="I328" s="246" t="str">
        <f>IF(F328&lt;&gt;"",IF(ISNA(VLOOKUP(F328,P_Paramétrage!$B$1586:$D$1588,2,FALSE)),0,VLOOKUP(F328,P_Paramétrage!$B$1586:$D$1588,2,FALSE)),"")</f>
        <v/>
      </c>
      <c r="J328" s="246">
        <f>'Dépenses de rémunération CU'!K328</f>
        <v>0</v>
      </c>
      <c r="K328" s="246"/>
      <c r="L328" s="210" t="str">
        <f>IF('Dépenses de rémunération CU'!I328&lt;&gt;"",'Dépenses de rémunération CU'!I328,"")</f>
        <v/>
      </c>
      <c r="M328" s="246">
        <f t="shared" ref="M328:M391" si="15">IF(K328&lt;&gt;"",MIN(ROUND(K328,2),IF(AND(I328&lt;&gt;0,L328&lt;&gt;""),ROUND(L328*I328,2),0)),IF(AND(I328&lt;&gt;0,L328&lt;&gt;""),ROUND(L328*I328,2),0))</f>
        <v>0</v>
      </c>
      <c r="N328" s="111"/>
      <c r="O328" s="210" t="str">
        <f t="shared" ref="O328:O391" si="16">L328</f>
        <v/>
      </c>
      <c r="P328" s="246">
        <f t="shared" si="14"/>
        <v>0</v>
      </c>
      <c r="Q328" s="111"/>
    </row>
    <row r="329" spans="2:17" ht="19.899999999999999" hidden="1" customHeight="1" x14ac:dyDescent="0.35">
      <c r="B329" s="109">
        <v>322</v>
      </c>
      <c r="C329" s="111" t="str">
        <f>IF('Dépenses de rémunération CU'!C329&lt;&gt;"",'Dépenses de rémunération CU'!C329,"")</f>
        <v/>
      </c>
      <c r="D329" s="111" t="str">
        <f>IF('Dépenses de rémunération CU'!D329&lt;&gt;"",'Dépenses de rémunération CU'!D329,"")</f>
        <v/>
      </c>
      <c r="E329" s="111" t="str">
        <f>IF('Dépenses de rémunération CU'!E329&lt;&gt;"",'Dépenses de rémunération CU'!E329,"")</f>
        <v/>
      </c>
      <c r="F329" s="111" t="str">
        <f>IF('Dépenses de rémunération CU'!F329&lt;&gt;"",'Dépenses de rémunération CU'!F329,"")</f>
        <v/>
      </c>
      <c r="G329" s="80" t="str">
        <f>IF('Dépenses de rémunération CU'!G329&lt;&gt;"",'Dépenses de rémunération CU'!G329,"")</f>
        <v/>
      </c>
      <c r="H329" s="80" t="str">
        <f>IF('Dépenses de rémunération CU'!H329&lt;&gt;"",'Dépenses de rémunération CU'!H329,"")</f>
        <v/>
      </c>
      <c r="I329" s="246" t="str">
        <f>IF(F329&lt;&gt;"",IF(ISNA(VLOOKUP(F329,P_Paramétrage!$B$1586:$D$1588,2,FALSE)),0,VLOOKUP(F329,P_Paramétrage!$B$1586:$D$1588,2,FALSE)),"")</f>
        <v/>
      </c>
      <c r="J329" s="246">
        <f>'Dépenses de rémunération CU'!K329</f>
        <v>0</v>
      </c>
      <c r="K329" s="246"/>
      <c r="L329" s="210" t="str">
        <f>IF('Dépenses de rémunération CU'!I329&lt;&gt;"",'Dépenses de rémunération CU'!I329,"")</f>
        <v/>
      </c>
      <c r="M329" s="246">
        <f t="shared" si="15"/>
        <v>0</v>
      </c>
      <c r="N329" s="111"/>
      <c r="O329" s="210" t="str">
        <f t="shared" si="16"/>
        <v/>
      </c>
      <c r="P329" s="246">
        <f t="shared" ref="P329:P392" si="17">IF(K329&lt;&gt;"",MIN(ROUND(K329,2),IF(AND(I329&lt;&gt;0,O329&lt;&gt;""),ROUND(O329*I329,2),0)),IF(AND(I329&lt;&gt;0,O329&lt;&gt;""),ROUND(O329*I329,2),0))</f>
        <v>0</v>
      </c>
      <c r="Q329" s="111"/>
    </row>
    <row r="330" spans="2:17" ht="19.899999999999999" hidden="1" customHeight="1" x14ac:dyDescent="0.35">
      <c r="B330" s="109">
        <v>323</v>
      </c>
      <c r="C330" s="111" t="str">
        <f>IF('Dépenses de rémunération CU'!C330&lt;&gt;"",'Dépenses de rémunération CU'!C330,"")</f>
        <v/>
      </c>
      <c r="D330" s="111" t="str">
        <f>IF('Dépenses de rémunération CU'!D330&lt;&gt;"",'Dépenses de rémunération CU'!D330,"")</f>
        <v/>
      </c>
      <c r="E330" s="111" t="str">
        <f>IF('Dépenses de rémunération CU'!E330&lt;&gt;"",'Dépenses de rémunération CU'!E330,"")</f>
        <v/>
      </c>
      <c r="F330" s="111" t="str">
        <f>IF('Dépenses de rémunération CU'!F330&lt;&gt;"",'Dépenses de rémunération CU'!F330,"")</f>
        <v/>
      </c>
      <c r="G330" s="80" t="str">
        <f>IF('Dépenses de rémunération CU'!G330&lt;&gt;"",'Dépenses de rémunération CU'!G330,"")</f>
        <v/>
      </c>
      <c r="H330" s="80" t="str">
        <f>IF('Dépenses de rémunération CU'!H330&lt;&gt;"",'Dépenses de rémunération CU'!H330,"")</f>
        <v/>
      </c>
      <c r="I330" s="246" t="str">
        <f>IF(F330&lt;&gt;"",IF(ISNA(VLOOKUP(F330,P_Paramétrage!$B$1586:$D$1588,2,FALSE)),0,VLOOKUP(F330,P_Paramétrage!$B$1586:$D$1588,2,FALSE)),"")</f>
        <v/>
      </c>
      <c r="J330" s="246">
        <f>'Dépenses de rémunération CU'!K330</f>
        <v>0</v>
      </c>
      <c r="K330" s="246"/>
      <c r="L330" s="210" t="str">
        <f>IF('Dépenses de rémunération CU'!I330&lt;&gt;"",'Dépenses de rémunération CU'!I330,"")</f>
        <v/>
      </c>
      <c r="M330" s="246">
        <f t="shared" si="15"/>
        <v>0</v>
      </c>
      <c r="N330" s="111"/>
      <c r="O330" s="210" t="str">
        <f t="shared" si="16"/>
        <v/>
      </c>
      <c r="P330" s="246">
        <f t="shared" si="17"/>
        <v>0</v>
      </c>
      <c r="Q330" s="111"/>
    </row>
    <row r="331" spans="2:17" ht="19.899999999999999" hidden="1" customHeight="1" x14ac:dyDescent="0.35">
      <c r="B331" s="109">
        <v>324</v>
      </c>
      <c r="C331" s="111" t="str">
        <f>IF('Dépenses de rémunération CU'!C331&lt;&gt;"",'Dépenses de rémunération CU'!C331,"")</f>
        <v/>
      </c>
      <c r="D331" s="111" t="str">
        <f>IF('Dépenses de rémunération CU'!D331&lt;&gt;"",'Dépenses de rémunération CU'!D331,"")</f>
        <v/>
      </c>
      <c r="E331" s="111" t="str">
        <f>IF('Dépenses de rémunération CU'!E331&lt;&gt;"",'Dépenses de rémunération CU'!E331,"")</f>
        <v/>
      </c>
      <c r="F331" s="111" t="str">
        <f>IF('Dépenses de rémunération CU'!F331&lt;&gt;"",'Dépenses de rémunération CU'!F331,"")</f>
        <v/>
      </c>
      <c r="G331" s="80" t="str">
        <f>IF('Dépenses de rémunération CU'!G331&lt;&gt;"",'Dépenses de rémunération CU'!G331,"")</f>
        <v/>
      </c>
      <c r="H331" s="80" t="str">
        <f>IF('Dépenses de rémunération CU'!H331&lt;&gt;"",'Dépenses de rémunération CU'!H331,"")</f>
        <v/>
      </c>
      <c r="I331" s="246" t="str">
        <f>IF(F331&lt;&gt;"",IF(ISNA(VLOOKUP(F331,P_Paramétrage!$B$1586:$D$1588,2,FALSE)),0,VLOOKUP(F331,P_Paramétrage!$B$1586:$D$1588,2,FALSE)),"")</f>
        <v/>
      </c>
      <c r="J331" s="246">
        <f>'Dépenses de rémunération CU'!K331</f>
        <v>0</v>
      </c>
      <c r="K331" s="246"/>
      <c r="L331" s="210" t="str">
        <f>IF('Dépenses de rémunération CU'!I331&lt;&gt;"",'Dépenses de rémunération CU'!I331,"")</f>
        <v/>
      </c>
      <c r="M331" s="246">
        <f t="shared" si="15"/>
        <v>0</v>
      </c>
      <c r="N331" s="111"/>
      <c r="O331" s="210" t="str">
        <f t="shared" si="16"/>
        <v/>
      </c>
      <c r="P331" s="246">
        <f t="shared" si="17"/>
        <v>0</v>
      </c>
      <c r="Q331" s="111"/>
    </row>
    <row r="332" spans="2:17" ht="19.899999999999999" hidden="1" customHeight="1" x14ac:dyDescent="0.35">
      <c r="B332" s="109">
        <v>325</v>
      </c>
      <c r="C332" s="111" t="str">
        <f>IF('Dépenses de rémunération CU'!C332&lt;&gt;"",'Dépenses de rémunération CU'!C332,"")</f>
        <v/>
      </c>
      <c r="D332" s="111" t="str">
        <f>IF('Dépenses de rémunération CU'!D332&lt;&gt;"",'Dépenses de rémunération CU'!D332,"")</f>
        <v/>
      </c>
      <c r="E332" s="111" t="str">
        <f>IF('Dépenses de rémunération CU'!E332&lt;&gt;"",'Dépenses de rémunération CU'!E332,"")</f>
        <v/>
      </c>
      <c r="F332" s="111" t="str">
        <f>IF('Dépenses de rémunération CU'!F332&lt;&gt;"",'Dépenses de rémunération CU'!F332,"")</f>
        <v/>
      </c>
      <c r="G332" s="80" t="str">
        <f>IF('Dépenses de rémunération CU'!G332&lt;&gt;"",'Dépenses de rémunération CU'!G332,"")</f>
        <v/>
      </c>
      <c r="H332" s="80" t="str">
        <f>IF('Dépenses de rémunération CU'!H332&lt;&gt;"",'Dépenses de rémunération CU'!H332,"")</f>
        <v/>
      </c>
      <c r="I332" s="246" t="str">
        <f>IF(F332&lt;&gt;"",IF(ISNA(VLOOKUP(F332,P_Paramétrage!$B$1586:$D$1588,2,FALSE)),0,VLOOKUP(F332,P_Paramétrage!$B$1586:$D$1588,2,FALSE)),"")</f>
        <v/>
      </c>
      <c r="J332" s="246">
        <f>'Dépenses de rémunération CU'!K332</f>
        <v>0</v>
      </c>
      <c r="K332" s="246"/>
      <c r="L332" s="210" t="str">
        <f>IF('Dépenses de rémunération CU'!I332&lt;&gt;"",'Dépenses de rémunération CU'!I332,"")</f>
        <v/>
      </c>
      <c r="M332" s="246">
        <f t="shared" si="15"/>
        <v>0</v>
      </c>
      <c r="N332" s="111"/>
      <c r="O332" s="210" t="str">
        <f t="shared" si="16"/>
        <v/>
      </c>
      <c r="P332" s="246">
        <f t="shared" si="17"/>
        <v>0</v>
      </c>
      <c r="Q332" s="111"/>
    </row>
    <row r="333" spans="2:17" ht="19.899999999999999" hidden="1" customHeight="1" x14ac:dyDescent="0.35">
      <c r="B333" s="109">
        <v>326</v>
      </c>
      <c r="C333" s="111" t="str">
        <f>IF('Dépenses de rémunération CU'!C333&lt;&gt;"",'Dépenses de rémunération CU'!C333,"")</f>
        <v/>
      </c>
      <c r="D333" s="111" t="str">
        <f>IF('Dépenses de rémunération CU'!D333&lt;&gt;"",'Dépenses de rémunération CU'!D333,"")</f>
        <v/>
      </c>
      <c r="E333" s="111" t="str">
        <f>IF('Dépenses de rémunération CU'!E333&lt;&gt;"",'Dépenses de rémunération CU'!E333,"")</f>
        <v/>
      </c>
      <c r="F333" s="111" t="str">
        <f>IF('Dépenses de rémunération CU'!F333&lt;&gt;"",'Dépenses de rémunération CU'!F333,"")</f>
        <v/>
      </c>
      <c r="G333" s="80" t="str">
        <f>IF('Dépenses de rémunération CU'!G333&lt;&gt;"",'Dépenses de rémunération CU'!G333,"")</f>
        <v/>
      </c>
      <c r="H333" s="80" t="str">
        <f>IF('Dépenses de rémunération CU'!H333&lt;&gt;"",'Dépenses de rémunération CU'!H333,"")</f>
        <v/>
      </c>
      <c r="I333" s="246" t="str">
        <f>IF(F333&lt;&gt;"",IF(ISNA(VLOOKUP(F333,P_Paramétrage!$B$1586:$D$1588,2,FALSE)),0,VLOOKUP(F333,P_Paramétrage!$B$1586:$D$1588,2,FALSE)),"")</f>
        <v/>
      </c>
      <c r="J333" s="246">
        <f>'Dépenses de rémunération CU'!K333</f>
        <v>0</v>
      </c>
      <c r="K333" s="246"/>
      <c r="L333" s="210" t="str">
        <f>IF('Dépenses de rémunération CU'!I333&lt;&gt;"",'Dépenses de rémunération CU'!I333,"")</f>
        <v/>
      </c>
      <c r="M333" s="246">
        <f t="shared" si="15"/>
        <v>0</v>
      </c>
      <c r="N333" s="111"/>
      <c r="O333" s="210" t="str">
        <f t="shared" si="16"/>
        <v/>
      </c>
      <c r="P333" s="246">
        <f t="shared" si="17"/>
        <v>0</v>
      </c>
      <c r="Q333" s="111"/>
    </row>
    <row r="334" spans="2:17" ht="19.899999999999999" hidden="1" customHeight="1" x14ac:dyDescent="0.35">
      <c r="B334" s="109">
        <v>327</v>
      </c>
      <c r="C334" s="111" t="str">
        <f>IF('Dépenses de rémunération CU'!C334&lt;&gt;"",'Dépenses de rémunération CU'!C334,"")</f>
        <v/>
      </c>
      <c r="D334" s="111" t="str">
        <f>IF('Dépenses de rémunération CU'!D334&lt;&gt;"",'Dépenses de rémunération CU'!D334,"")</f>
        <v/>
      </c>
      <c r="E334" s="111" t="str">
        <f>IF('Dépenses de rémunération CU'!E334&lt;&gt;"",'Dépenses de rémunération CU'!E334,"")</f>
        <v/>
      </c>
      <c r="F334" s="111" t="str">
        <f>IF('Dépenses de rémunération CU'!F334&lt;&gt;"",'Dépenses de rémunération CU'!F334,"")</f>
        <v/>
      </c>
      <c r="G334" s="80" t="str">
        <f>IF('Dépenses de rémunération CU'!G334&lt;&gt;"",'Dépenses de rémunération CU'!G334,"")</f>
        <v/>
      </c>
      <c r="H334" s="80" t="str">
        <f>IF('Dépenses de rémunération CU'!H334&lt;&gt;"",'Dépenses de rémunération CU'!H334,"")</f>
        <v/>
      </c>
      <c r="I334" s="246" t="str">
        <f>IF(F334&lt;&gt;"",IF(ISNA(VLOOKUP(F334,P_Paramétrage!$B$1586:$D$1588,2,FALSE)),0,VLOOKUP(F334,P_Paramétrage!$B$1586:$D$1588,2,FALSE)),"")</f>
        <v/>
      </c>
      <c r="J334" s="246">
        <f>'Dépenses de rémunération CU'!K334</f>
        <v>0</v>
      </c>
      <c r="K334" s="246"/>
      <c r="L334" s="210" t="str">
        <f>IF('Dépenses de rémunération CU'!I334&lt;&gt;"",'Dépenses de rémunération CU'!I334,"")</f>
        <v/>
      </c>
      <c r="M334" s="246">
        <f t="shared" si="15"/>
        <v>0</v>
      </c>
      <c r="N334" s="111"/>
      <c r="O334" s="210" t="str">
        <f t="shared" si="16"/>
        <v/>
      </c>
      <c r="P334" s="246">
        <f t="shared" si="17"/>
        <v>0</v>
      </c>
      <c r="Q334" s="111"/>
    </row>
    <row r="335" spans="2:17" ht="19.899999999999999" hidden="1" customHeight="1" x14ac:dyDescent="0.35">
      <c r="B335" s="109">
        <v>328</v>
      </c>
      <c r="C335" s="111" t="str">
        <f>IF('Dépenses de rémunération CU'!C335&lt;&gt;"",'Dépenses de rémunération CU'!C335,"")</f>
        <v/>
      </c>
      <c r="D335" s="111" t="str">
        <f>IF('Dépenses de rémunération CU'!D335&lt;&gt;"",'Dépenses de rémunération CU'!D335,"")</f>
        <v/>
      </c>
      <c r="E335" s="111" t="str">
        <f>IF('Dépenses de rémunération CU'!E335&lt;&gt;"",'Dépenses de rémunération CU'!E335,"")</f>
        <v/>
      </c>
      <c r="F335" s="111" t="str">
        <f>IF('Dépenses de rémunération CU'!F335&lt;&gt;"",'Dépenses de rémunération CU'!F335,"")</f>
        <v/>
      </c>
      <c r="G335" s="80" t="str">
        <f>IF('Dépenses de rémunération CU'!G335&lt;&gt;"",'Dépenses de rémunération CU'!G335,"")</f>
        <v/>
      </c>
      <c r="H335" s="80" t="str">
        <f>IF('Dépenses de rémunération CU'!H335&lt;&gt;"",'Dépenses de rémunération CU'!H335,"")</f>
        <v/>
      </c>
      <c r="I335" s="246" t="str">
        <f>IF(F335&lt;&gt;"",IF(ISNA(VLOOKUP(F335,P_Paramétrage!$B$1586:$D$1588,2,FALSE)),0,VLOOKUP(F335,P_Paramétrage!$B$1586:$D$1588,2,FALSE)),"")</f>
        <v/>
      </c>
      <c r="J335" s="246">
        <f>'Dépenses de rémunération CU'!K335</f>
        <v>0</v>
      </c>
      <c r="K335" s="246"/>
      <c r="L335" s="210" t="str">
        <f>IF('Dépenses de rémunération CU'!I335&lt;&gt;"",'Dépenses de rémunération CU'!I335,"")</f>
        <v/>
      </c>
      <c r="M335" s="246">
        <f t="shared" si="15"/>
        <v>0</v>
      </c>
      <c r="N335" s="111"/>
      <c r="O335" s="210" t="str">
        <f t="shared" si="16"/>
        <v/>
      </c>
      <c r="P335" s="246">
        <f t="shared" si="17"/>
        <v>0</v>
      </c>
      <c r="Q335" s="111"/>
    </row>
    <row r="336" spans="2:17" ht="19.899999999999999" hidden="1" customHeight="1" x14ac:dyDescent="0.35">
      <c r="B336" s="109">
        <v>329</v>
      </c>
      <c r="C336" s="111" t="str">
        <f>IF('Dépenses de rémunération CU'!C336&lt;&gt;"",'Dépenses de rémunération CU'!C336,"")</f>
        <v/>
      </c>
      <c r="D336" s="111" t="str">
        <f>IF('Dépenses de rémunération CU'!D336&lt;&gt;"",'Dépenses de rémunération CU'!D336,"")</f>
        <v/>
      </c>
      <c r="E336" s="111" t="str">
        <f>IF('Dépenses de rémunération CU'!E336&lt;&gt;"",'Dépenses de rémunération CU'!E336,"")</f>
        <v/>
      </c>
      <c r="F336" s="111" t="str">
        <f>IF('Dépenses de rémunération CU'!F336&lt;&gt;"",'Dépenses de rémunération CU'!F336,"")</f>
        <v/>
      </c>
      <c r="G336" s="80" t="str">
        <f>IF('Dépenses de rémunération CU'!G336&lt;&gt;"",'Dépenses de rémunération CU'!G336,"")</f>
        <v/>
      </c>
      <c r="H336" s="80" t="str">
        <f>IF('Dépenses de rémunération CU'!H336&lt;&gt;"",'Dépenses de rémunération CU'!H336,"")</f>
        <v/>
      </c>
      <c r="I336" s="246" t="str">
        <f>IF(F336&lt;&gt;"",IF(ISNA(VLOOKUP(F336,P_Paramétrage!$B$1586:$D$1588,2,FALSE)),0,VLOOKUP(F336,P_Paramétrage!$B$1586:$D$1588,2,FALSE)),"")</f>
        <v/>
      </c>
      <c r="J336" s="246">
        <f>'Dépenses de rémunération CU'!K336</f>
        <v>0</v>
      </c>
      <c r="K336" s="246"/>
      <c r="L336" s="210" t="str">
        <f>IF('Dépenses de rémunération CU'!I336&lt;&gt;"",'Dépenses de rémunération CU'!I336,"")</f>
        <v/>
      </c>
      <c r="M336" s="246">
        <f t="shared" si="15"/>
        <v>0</v>
      </c>
      <c r="N336" s="111"/>
      <c r="O336" s="210" t="str">
        <f t="shared" si="16"/>
        <v/>
      </c>
      <c r="P336" s="246">
        <f t="shared" si="17"/>
        <v>0</v>
      </c>
      <c r="Q336" s="111"/>
    </row>
    <row r="337" spans="2:17" ht="19.899999999999999" hidden="1" customHeight="1" x14ac:dyDescent="0.35">
      <c r="B337" s="109">
        <v>330</v>
      </c>
      <c r="C337" s="111" t="str">
        <f>IF('Dépenses de rémunération CU'!C337&lt;&gt;"",'Dépenses de rémunération CU'!C337,"")</f>
        <v/>
      </c>
      <c r="D337" s="111" t="str">
        <f>IF('Dépenses de rémunération CU'!D337&lt;&gt;"",'Dépenses de rémunération CU'!D337,"")</f>
        <v/>
      </c>
      <c r="E337" s="111" t="str">
        <f>IF('Dépenses de rémunération CU'!E337&lt;&gt;"",'Dépenses de rémunération CU'!E337,"")</f>
        <v/>
      </c>
      <c r="F337" s="111" t="str">
        <f>IF('Dépenses de rémunération CU'!F337&lt;&gt;"",'Dépenses de rémunération CU'!F337,"")</f>
        <v/>
      </c>
      <c r="G337" s="80" t="str">
        <f>IF('Dépenses de rémunération CU'!G337&lt;&gt;"",'Dépenses de rémunération CU'!G337,"")</f>
        <v/>
      </c>
      <c r="H337" s="80" t="str">
        <f>IF('Dépenses de rémunération CU'!H337&lt;&gt;"",'Dépenses de rémunération CU'!H337,"")</f>
        <v/>
      </c>
      <c r="I337" s="246" t="str">
        <f>IF(F337&lt;&gt;"",IF(ISNA(VLOOKUP(F337,P_Paramétrage!$B$1586:$D$1588,2,FALSE)),0,VLOOKUP(F337,P_Paramétrage!$B$1586:$D$1588,2,FALSE)),"")</f>
        <v/>
      </c>
      <c r="J337" s="246">
        <f>'Dépenses de rémunération CU'!K337</f>
        <v>0</v>
      </c>
      <c r="K337" s="246"/>
      <c r="L337" s="210" t="str">
        <f>IF('Dépenses de rémunération CU'!I337&lt;&gt;"",'Dépenses de rémunération CU'!I337,"")</f>
        <v/>
      </c>
      <c r="M337" s="246">
        <f t="shared" si="15"/>
        <v>0</v>
      </c>
      <c r="N337" s="111"/>
      <c r="O337" s="210" t="str">
        <f t="shared" si="16"/>
        <v/>
      </c>
      <c r="P337" s="246">
        <f t="shared" si="17"/>
        <v>0</v>
      </c>
      <c r="Q337" s="111"/>
    </row>
    <row r="338" spans="2:17" ht="19.899999999999999" hidden="1" customHeight="1" x14ac:dyDescent="0.35">
      <c r="B338" s="109">
        <v>331</v>
      </c>
      <c r="C338" s="111" t="str">
        <f>IF('Dépenses de rémunération CU'!C338&lt;&gt;"",'Dépenses de rémunération CU'!C338,"")</f>
        <v/>
      </c>
      <c r="D338" s="111" t="str">
        <f>IF('Dépenses de rémunération CU'!D338&lt;&gt;"",'Dépenses de rémunération CU'!D338,"")</f>
        <v/>
      </c>
      <c r="E338" s="111" t="str">
        <f>IF('Dépenses de rémunération CU'!E338&lt;&gt;"",'Dépenses de rémunération CU'!E338,"")</f>
        <v/>
      </c>
      <c r="F338" s="111" t="str">
        <f>IF('Dépenses de rémunération CU'!F338&lt;&gt;"",'Dépenses de rémunération CU'!F338,"")</f>
        <v/>
      </c>
      <c r="G338" s="80" t="str">
        <f>IF('Dépenses de rémunération CU'!G338&lt;&gt;"",'Dépenses de rémunération CU'!G338,"")</f>
        <v/>
      </c>
      <c r="H338" s="80" t="str">
        <f>IF('Dépenses de rémunération CU'!H338&lt;&gt;"",'Dépenses de rémunération CU'!H338,"")</f>
        <v/>
      </c>
      <c r="I338" s="246" t="str">
        <f>IF(F338&lt;&gt;"",IF(ISNA(VLOOKUP(F338,P_Paramétrage!$B$1586:$D$1588,2,FALSE)),0,VLOOKUP(F338,P_Paramétrage!$B$1586:$D$1588,2,FALSE)),"")</f>
        <v/>
      </c>
      <c r="J338" s="246">
        <f>'Dépenses de rémunération CU'!K338</f>
        <v>0</v>
      </c>
      <c r="K338" s="246"/>
      <c r="L338" s="210" t="str">
        <f>IF('Dépenses de rémunération CU'!I338&lt;&gt;"",'Dépenses de rémunération CU'!I338,"")</f>
        <v/>
      </c>
      <c r="M338" s="246">
        <f t="shared" si="15"/>
        <v>0</v>
      </c>
      <c r="N338" s="111"/>
      <c r="O338" s="210" t="str">
        <f t="shared" si="16"/>
        <v/>
      </c>
      <c r="P338" s="246">
        <f t="shared" si="17"/>
        <v>0</v>
      </c>
      <c r="Q338" s="111"/>
    </row>
    <row r="339" spans="2:17" ht="19.899999999999999" hidden="1" customHeight="1" x14ac:dyDescent="0.35">
      <c r="B339" s="109">
        <v>332</v>
      </c>
      <c r="C339" s="111" t="str">
        <f>IF('Dépenses de rémunération CU'!C339&lt;&gt;"",'Dépenses de rémunération CU'!C339,"")</f>
        <v/>
      </c>
      <c r="D339" s="111" t="str">
        <f>IF('Dépenses de rémunération CU'!D339&lt;&gt;"",'Dépenses de rémunération CU'!D339,"")</f>
        <v/>
      </c>
      <c r="E339" s="111" t="str">
        <f>IF('Dépenses de rémunération CU'!E339&lt;&gt;"",'Dépenses de rémunération CU'!E339,"")</f>
        <v/>
      </c>
      <c r="F339" s="111" t="str">
        <f>IF('Dépenses de rémunération CU'!F339&lt;&gt;"",'Dépenses de rémunération CU'!F339,"")</f>
        <v/>
      </c>
      <c r="G339" s="80" t="str">
        <f>IF('Dépenses de rémunération CU'!G339&lt;&gt;"",'Dépenses de rémunération CU'!G339,"")</f>
        <v/>
      </c>
      <c r="H339" s="80" t="str">
        <f>IF('Dépenses de rémunération CU'!H339&lt;&gt;"",'Dépenses de rémunération CU'!H339,"")</f>
        <v/>
      </c>
      <c r="I339" s="246" t="str">
        <f>IF(F339&lt;&gt;"",IF(ISNA(VLOOKUP(F339,P_Paramétrage!$B$1586:$D$1588,2,FALSE)),0,VLOOKUP(F339,P_Paramétrage!$B$1586:$D$1588,2,FALSE)),"")</f>
        <v/>
      </c>
      <c r="J339" s="246">
        <f>'Dépenses de rémunération CU'!K339</f>
        <v>0</v>
      </c>
      <c r="K339" s="246"/>
      <c r="L339" s="210" t="str">
        <f>IF('Dépenses de rémunération CU'!I339&lt;&gt;"",'Dépenses de rémunération CU'!I339,"")</f>
        <v/>
      </c>
      <c r="M339" s="246">
        <f t="shared" si="15"/>
        <v>0</v>
      </c>
      <c r="N339" s="111"/>
      <c r="O339" s="210" t="str">
        <f t="shared" si="16"/>
        <v/>
      </c>
      <c r="P339" s="246">
        <f t="shared" si="17"/>
        <v>0</v>
      </c>
      <c r="Q339" s="111"/>
    </row>
    <row r="340" spans="2:17" ht="19.899999999999999" hidden="1" customHeight="1" x14ac:dyDescent="0.35">
      <c r="B340" s="109">
        <v>333</v>
      </c>
      <c r="C340" s="111" t="str">
        <f>IF('Dépenses de rémunération CU'!C340&lt;&gt;"",'Dépenses de rémunération CU'!C340,"")</f>
        <v/>
      </c>
      <c r="D340" s="111" t="str">
        <f>IF('Dépenses de rémunération CU'!D340&lt;&gt;"",'Dépenses de rémunération CU'!D340,"")</f>
        <v/>
      </c>
      <c r="E340" s="111" t="str">
        <f>IF('Dépenses de rémunération CU'!E340&lt;&gt;"",'Dépenses de rémunération CU'!E340,"")</f>
        <v/>
      </c>
      <c r="F340" s="111" t="str">
        <f>IF('Dépenses de rémunération CU'!F340&lt;&gt;"",'Dépenses de rémunération CU'!F340,"")</f>
        <v/>
      </c>
      <c r="G340" s="80" t="str">
        <f>IF('Dépenses de rémunération CU'!G340&lt;&gt;"",'Dépenses de rémunération CU'!G340,"")</f>
        <v/>
      </c>
      <c r="H340" s="80" t="str">
        <f>IF('Dépenses de rémunération CU'!H340&lt;&gt;"",'Dépenses de rémunération CU'!H340,"")</f>
        <v/>
      </c>
      <c r="I340" s="246" t="str">
        <f>IF(F340&lt;&gt;"",IF(ISNA(VLOOKUP(F340,P_Paramétrage!$B$1586:$D$1588,2,FALSE)),0,VLOOKUP(F340,P_Paramétrage!$B$1586:$D$1588,2,FALSE)),"")</f>
        <v/>
      </c>
      <c r="J340" s="246">
        <f>'Dépenses de rémunération CU'!K340</f>
        <v>0</v>
      </c>
      <c r="K340" s="246"/>
      <c r="L340" s="210" t="str">
        <f>IF('Dépenses de rémunération CU'!I340&lt;&gt;"",'Dépenses de rémunération CU'!I340,"")</f>
        <v/>
      </c>
      <c r="M340" s="246">
        <f t="shared" si="15"/>
        <v>0</v>
      </c>
      <c r="N340" s="111"/>
      <c r="O340" s="210" t="str">
        <f t="shared" si="16"/>
        <v/>
      </c>
      <c r="P340" s="246">
        <f t="shared" si="17"/>
        <v>0</v>
      </c>
      <c r="Q340" s="111"/>
    </row>
    <row r="341" spans="2:17" ht="19.899999999999999" hidden="1" customHeight="1" x14ac:dyDescent="0.35">
      <c r="B341" s="109">
        <v>334</v>
      </c>
      <c r="C341" s="111" t="str">
        <f>IF('Dépenses de rémunération CU'!C341&lt;&gt;"",'Dépenses de rémunération CU'!C341,"")</f>
        <v/>
      </c>
      <c r="D341" s="111" t="str">
        <f>IF('Dépenses de rémunération CU'!D341&lt;&gt;"",'Dépenses de rémunération CU'!D341,"")</f>
        <v/>
      </c>
      <c r="E341" s="111" t="str">
        <f>IF('Dépenses de rémunération CU'!E341&lt;&gt;"",'Dépenses de rémunération CU'!E341,"")</f>
        <v/>
      </c>
      <c r="F341" s="111" t="str">
        <f>IF('Dépenses de rémunération CU'!F341&lt;&gt;"",'Dépenses de rémunération CU'!F341,"")</f>
        <v/>
      </c>
      <c r="G341" s="80" t="str">
        <f>IF('Dépenses de rémunération CU'!G341&lt;&gt;"",'Dépenses de rémunération CU'!G341,"")</f>
        <v/>
      </c>
      <c r="H341" s="80" t="str">
        <f>IF('Dépenses de rémunération CU'!H341&lt;&gt;"",'Dépenses de rémunération CU'!H341,"")</f>
        <v/>
      </c>
      <c r="I341" s="246" t="str">
        <f>IF(F341&lt;&gt;"",IF(ISNA(VLOOKUP(F341,P_Paramétrage!$B$1586:$D$1588,2,FALSE)),0,VLOOKUP(F341,P_Paramétrage!$B$1586:$D$1588,2,FALSE)),"")</f>
        <v/>
      </c>
      <c r="J341" s="246">
        <f>'Dépenses de rémunération CU'!K341</f>
        <v>0</v>
      </c>
      <c r="K341" s="246"/>
      <c r="L341" s="210" t="str">
        <f>IF('Dépenses de rémunération CU'!I341&lt;&gt;"",'Dépenses de rémunération CU'!I341,"")</f>
        <v/>
      </c>
      <c r="M341" s="246">
        <f t="shared" si="15"/>
        <v>0</v>
      </c>
      <c r="N341" s="111"/>
      <c r="O341" s="210" t="str">
        <f t="shared" si="16"/>
        <v/>
      </c>
      <c r="P341" s="246">
        <f t="shared" si="17"/>
        <v>0</v>
      </c>
      <c r="Q341" s="111"/>
    </row>
    <row r="342" spans="2:17" ht="19.899999999999999" hidden="1" customHeight="1" x14ac:dyDescent="0.35">
      <c r="B342" s="109">
        <v>335</v>
      </c>
      <c r="C342" s="111" t="str">
        <f>IF('Dépenses de rémunération CU'!C342&lt;&gt;"",'Dépenses de rémunération CU'!C342,"")</f>
        <v/>
      </c>
      <c r="D342" s="111" t="str">
        <f>IF('Dépenses de rémunération CU'!D342&lt;&gt;"",'Dépenses de rémunération CU'!D342,"")</f>
        <v/>
      </c>
      <c r="E342" s="111" t="str">
        <f>IF('Dépenses de rémunération CU'!E342&lt;&gt;"",'Dépenses de rémunération CU'!E342,"")</f>
        <v/>
      </c>
      <c r="F342" s="111" t="str">
        <f>IF('Dépenses de rémunération CU'!F342&lt;&gt;"",'Dépenses de rémunération CU'!F342,"")</f>
        <v/>
      </c>
      <c r="G342" s="80" t="str">
        <f>IF('Dépenses de rémunération CU'!G342&lt;&gt;"",'Dépenses de rémunération CU'!G342,"")</f>
        <v/>
      </c>
      <c r="H342" s="80" t="str">
        <f>IF('Dépenses de rémunération CU'!H342&lt;&gt;"",'Dépenses de rémunération CU'!H342,"")</f>
        <v/>
      </c>
      <c r="I342" s="246" t="str">
        <f>IF(F342&lt;&gt;"",IF(ISNA(VLOOKUP(F342,P_Paramétrage!$B$1586:$D$1588,2,FALSE)),0,VLOOKUP(F342,P_Paramétrage!$B$1586:$D$1588,2,FALSE)),"")</f>
        <v/>
      </c>
      <c r="J342" s="246">
        <f>'Dépenses de rémunération CU'!K342</f>
        <v>0</v>
      </c>
      <c r="K342" s="246"/>
      <c r="L342" s="210" t="str">
        <f>IF('Dépenses de rémunération CU'!I342&lt;&gt;"",'Dépenses de rémunération CU'!I342,"")</f>
        <v/>
      </c>
      <c r="M342" s="246">
        <f t="shared" si="15"/>
        <v>0</v>
      </c>
      <c r="N342" s="111"/>
      <c r="O342" s="210" t="str">
        <f t="shared" si="16"/>
        <v/>
      </c>
      <c r="P342" s="246">
        <f t="shared" si="17"/>
        <v>0</v>
      </c>
      <c r="Q342" s="111"/>
    </row>
    <row r="343" spans="2:17" ht="19.899999999999999" hidden="1" customHeight="1" x14ac:dyDescent="0.35">
      <c r="B343" s="109">
        <v>336</v>
      </c>
      <c r="C343" s="111" t="str">
        <f>IF('Dépenses de rémunération CU'!C343&lt;&gt;"",'Dépenses de rémunération CU'!C343,"")</f>
        <v/>
      </c>
      <c r="D343" s="111" t="str">
        <f>IF('Dépenses de rémunération CU'!D343&lt;&gt;"",'Dépenses de rémunération CU'!D343,"")</f>
        <v/>
      </c>
      <c r="E343" s="111" t="str">
        <f>IF('Dépenses de rémunération CU'!E343&lt;&gt;"",'Dépenses de rémunération CU'!E343,"")</f>
        <v/>
      </c>
      <c r="F343" s="111" t="str">
        <f>IF('Dépenses de rémunération CU'!F343&lt;&gt;"",'Dépenses de rémunération CU'!F343,"")</f>
        <v/>
      </c>
      <c r="G343" s="80" t="str">
        <f>IF('Dépenses de rémunération CU'!G343&lt;&gt;"",'Dépenses de rémunération CU'!G343,"")</f>
        <v/>
      </c>
      <c r="H343" s="80" t="str">
        <f>IF('Dépenses de rémunération CU'!H343&lt;&gt;"",'Dépenses de rémunération CU'!H343,"")</f>
        <v/>
      </c>
      <c r="I343" s="246" t="str">
        <f>IF(F343&lt;&gt;"",IF(ISNA(VLOOKUP(F343,P_Paramétrage!$B$1586:$D$1588,2,FALSE)),0,VLOOKUP(F343,P_Paramétrage!$B$1586:$D$1588,2,FALSE)),"")</f>
        <v/>
      </c>
      <c r="J343" s="246">
        <f>'Dépenses de rémunération CU'!K343</f>
        <v>0</v>
      </c>
      <c r="K343" s="246"/>
      <c r="L343" s="210" t="str">
        <f>IF('Dépenses de rémunération CU'!I343&lt;&gt;"",'Dépenses de rémunération CU'!I343,"")</f>
        <v/>
      </c>
      <c r="M343" s="246">
        <f t="shared" si="15"/>
        <v>0</v>
      </c>
      <c r="N343" s="111"/>
      <c r="O343" s="210" t="str">
        <f t="shared" si="16"/>
        <v/>
      </c>
      <c r="P343" s="246">
        <f t="shared" si="17"/>
        <v>0</v>
      </c>
      <c r="Q343" s="111"/>
    </row>
    <row r="344" spans="2:17" ht="19.899999999999999" hidden="1" customHeight="1" x14ac:dyDescent="0.35">
      <c r="B344" s="109">
        <v>337</v>
      </c>
      <c r="C344" s="111" t="str">
        <f>IF('Dépenses de rémunération CU'!C344&lt;&gt;"",'Dépenses de rémunération CU'!C344,"")</f>
        <v/>
      </c>
      <c r="D344" s="111" t="str">
        <f>IF('Dépenses de rémunération CU'!D344&lt;&gt;"",'Dépenses de rémunération CU'!D344,"")</f>
        <v/>
      </c>
      <c r="E344" s="111" t="str">
        <f>IF('Dépenses de rémunération CU'!E344&lt;&gt;"",'Dépenses de rémunération CU'!E344,"")</f>
        <v/>
      </c>
      <c r="F344" s="111" t="str">
        <f>IF('Dépenses de rémunération CU'!F344&lt;&gt;"",'Dépenses de rémunération CU'!F344,"")</f>
        <v/>
      </c>
      <c r="G344" s="80" t="str">
        <f>IF('Dépenses de rémunération CU'!G344&lt;&gt;"",'Dépenses de rémunération CU'!G344,"")</f>
        <v/>
      </c>
      <c r="H344" s="80" t="str">
        <f>IF('Dépenses de rémunération CU'!H344&lt;&gt;"",'Dépenses de rémunération CU'!H344,"")</f>
        <v/>
      </c>
      <c r="I344" s="246" t="str">
        <f>IF(F344&lt;&gt;"",IF(ISNA(VLOOKUP(F344,P_Paramétrage!$B$1586:$D$1588,2,FALSE)),0,VLOOKUP(F344,P_Paramétrage!$B$1586:$D$1588,2,FALSE)),"")</f>
        <v/>
      </c>
      <c r="J344" s="246">
        <f>'Dépenses de rémunération CU'!K344</f>
        <v>0</v>
      </c>
      <c r="K344" s="246"/>
      <c r="L344" s="210" t="str">
        <f>IF('Dépenses de rémunération CU'!I344&lt;&gt;"",'Dépenses de rémunération CU'!I344,"")</f>
        <v/>
      </c>
      <c r="M344" s="246">
        <f t="shared" si="15"/>
        <v>0</v>
      </c>
      <c r="N344" s="111"/>
      <c r="O344" s="210" t="str">
        <f t="shared" si="16"/>
        <v/>
      </c>
      <c r="P344" s="246">
        <f t="shared" si="17"/>
        <v>0</v>
      </c>
      <c r="Q344" s="111"/>
    </row>
    <row r="345" spans="2:17" ht="19.899999999999999" hidden="1" customHeight="1" x14ac:dyDescent="0.35">
      <c r="B345" s="109">
        <v>338</v>
      </c>
      <c r="C345" s="111" t="str">
        <f>IF('Dépenses de rémunération CU'!C345&lt;&gt;"",'Dépenses de rémunération CU'!C345,"")</f>
        <v/>
      </c>
      <c r="D345" s="111" t="str">
        <f>IF('Dépenses de rémunération CU'!D345&lt;&gt;"",'Dépenses de rémunération CU'!D345,"")</f>
        <v/>
      </c>
      <c r="E345" s="111" t="str">
        <f>IF('Dépenses de rémunération CU'!E345&lt;&gt;"",'Dépenses de rémunération CU'!E345,"")</f>
        <v/>
      </c>
      <c r="F345" s="111" t="str">
        <f>IF('Dépenses de rémunération CU'!F345&lt;&gt;"",'Dépenses de rémunération CU'!F345,"")</f>
        <v/>
      </c>
      <c r="G345" s="80" t="str">
        <f>IF('Dépenses de rémunération CU'!G345&lt;&gt;"",'Dépenses de rémunération CU'!G345,"")</f>
        <v/>
      </c>
      <c r="H345" s="80" t="str">
        <f>IF('Dépenses de rémunération CU'!H345&lt;&gt;"",'Dépenses de rémunération CU'!H345,"")</f>
        <v/>
      </c>
      <c r="I345" s="246" t="str">
        <f>IF(F345&lt;&gt;"",IF(ISNA(VLOOKUP(F345,P_Paramétrage!$B$1586:$D$1588,2,FALSE)),0,VLOOKUP(F345,P_Paramétrage!$B$1586:$D$1588,2,FALSE)),"")</f>
        <v/>
      </c>
      <c r="J345" s="246">
        <f>'Dépenses de rémunération CU'!K345</f>
        <v>0</v>
      </c>
      <c r="K345" s="246"/>
      <c r="L345" s="210" t="str">
        <f>IF('Dépenses de rémunération CU'!I345&lt;&gt;"",'Dépenses de rémunération CU'!I345,"")</f>
        <v/>
      </c>
      <c r="M345" s="246">
        <f t="shared" si="15"/>
        <v>0</v>
      </c>
      <c r="N345" s="111"/>
      <c r="O345" s="210" t="str">
        <f t="shared" si="16"/>
        <v/>
      </c>
      <c r="P345" s="246">
        <f t="shared" si="17"/>
        <v>0</v>
      </c>
      <c r="Q345" s="111"/>
    </row>
    <row r="346" spans="2:17" ht="19.899999999999999" hidden="1" customHeight="1" x14ac:dyDescent="0.35">
      <c r="B346" s="109">
        <v>339</v>
      </c>
      <c r="C346" s="111" t="str">
        <f>IF('Dépenses de rémunération CU'!C346&lt;&gt;"",'Dépenses de rémunération CU'!C346,"")</f>
        <v/>
      </c>
      <c r="D346" s="111" t="str">
        <f>IF('Dépenses de rémunération CU'!D346&lt;&gt;"",'Dépenses de rémunération CU'!D346,"")</f>
        <v/>
      </c>
      <c r="E346" s="111" t="str">
        <f>IF('Dépenses de rémunération CU'!E346&lt;&gt;"",'Dépenses de rémunération CU'!E346,"")</f>
        <v/>
      </c>
      <c r="F346" s="111" t="str">
        <f>IF('Dépenses de rémunération CU'!F346&lt;&gt;"",'Dépenses de rémunération CU'!F346,"")</f>
        <v/>
      </c>
      <c r="G346" s="80" t="str">
        <f>IF('Dépenses de rémunération CU'!G346&lt;&gt;"",'Dépenses de rémunération CU'!G346,"")</f>
        <v/>
      </c>
      <c r="H346" s="80" t="str">
        <f>IF('Dépenses de rémunération CU'!H346&lt;&gt;"",'Dépenses de rémunération CU'!H346,"")</f>
        <v/>
      </c>
      <c r="I346" s="246" t="str">
        <f>IF(F346&lt;&gt;"",IF(ISNA(VLOOKUP(F346,P_Paramétrage!$B$1586:$D$1588,2,FALSE)),0,VLOOKUP(F346,P_Paramétrage!$B$1586:$D$1588,2,FALSE)),"")</f>
        <v/>
      </c>
      <c r="J346" s="246">
        <f>'Dépenses de rémunération CU'!K346</f>
        <v>0</v>
      </c>
      <c r="K346" s="246"/>
      <c r="L346" s="210" t="str">
        <f>IF('Dépenses de rémunération CU'!I346&lt;&gt;"",'Dépenses de rémunération CU'!I346,"")</f>
        <v/>
      </c>
      <c r="M346" s="246">
        <f t="shared" si="15"/>
        <v>0</v>
      </c>
      <c r="N346" s="111"/>
      <c r="O346" s="210" t="str">
        <f t="shared" si="16"/>
        <v/>
      </c>
      <c r="P346" s="246">
        <f t="shared" si="17"/>
        <v>0</v>
      </c>
      <c r="Q346" s="111"/>
    </row>
    <row r="347" spans="2:17" ht="19.899999999999999" hidden="1" customHeight="1" x14ac:dyDescent="0.35">
      <c r="B347" s="109">
        <v>340</v>
      </c>
      <c r="C347" s="111" t="str">
        <f>IF('Dépenses de rémunération CU'!C347&lt;&gt;"",'Dépenses de rémunération CU'!C347,"")</f>
        <v/>
      </c>
      <c r="D347" s="111" t="str">
        <f>IF('Dépenses de rémunération CU'!D347&lt;&gt;"",'Dépenses de rémunération CU'!D347,"")</f>
        <v/>
      </c>
      <c r="E347" s="111" t="str">
        <f>IF('Dépenses de rémunération CU'!E347&lt;&gt;"",'Dépenses de rémunération CU'!E347,"")</f>
        <v/>
      </c>
      <c r="F347" s="111" t="str">
        <f>IF('Dépenses de rémunération CU'!F347&lt;&gt;"",'Dépenses de rémunération CU'!F347,"")</f>
        <v/>
      </c>
      <c r="G347" s="80" t="str">
        <f>IF('Dépenses de rémunération CU'!G347&lt;&gt;"",'Dépenses de rémunération CU'!G347,"")</f>
        <v/>
      </c>
      <c r="H347" s="80" t="str">
        <f>IF('Dépenses de rémunération CU'!H347&lt;&gt;"",'Dépenses de rémunération CU'!H347,"")</f>
        <v/>
      </c>
      <c r="I347" s="246" t="str">
        <f>IF(F347&lt;&gt;"",IF(ISNA(VLOOKUP(F347,P_Paramétrage!$B$1586:$D$1588,2,FALSE)),0,VLOOKUP(F347,P_Paramétrage!$B$1586:$D$1588,2,FALSE)),"")</f>
        <v/>
      </c>
      <c r="J347" s="246">
        <f>'Dépenses de rémunération CU'!K347</f>
        <v>0</v>
      </c>
      <c r="K347" s="246"/>
      <c r="L347" s="210" t="str">
        <f>IF('Dépenses de rémunération CU'!I347&lt;&gt;"",'Dépenses de rémunération CU'!I347,"")</f>
        <v/>
      </c>
      <c r="M347" s="246">
        <f t="shared" si="15"/>
        <v>0</v>
      </c>
      <c r="N347" s="111"/>
      <c r="O347" s="210" t="str">
        <f t="shared" si="16"/>
        <v/>
      </c>
      <c r="P347" s="246">
        <f t="shared" si="17"/>
        <v>0</v>
      </c>
      <c r="Q347" s="111"/>
    </row>
    <row r="348" spans="2:17" ht="19.899999999999999" hidden="1" customHeight="1" x14ac:dyDescent="0.35">
      <c r="B348" s="109">
        <v>341</v>
      </c>
      <c r="C348" s="111" t="str">
        <f>IF('Dépenses de rémunération CU'!C348&lt;&gt;"",'Dépenses de rémunération CU'!C348,"")</f>
        <v/>
      </c>
      <c r="D348" s="111" t="str">
        <f>IF('Dépenses de rémunération CU'!D348&lt;&gt;"",'Dépenses de rémunération CU'!D348,"")</f>
        <v/>
      </c>
      <c r="E348" s="111" t="str">
        <f>IF('Dépenses de rémunération CU'!E348&lt;&gt;"",'Dépenses de rémunération CU'!E348,"")</f>
        <v/>
      </c>
      <c r="F348" s="111" t="str">
        <f>IF('Dépenses de rémunération CU'!F348&lt;&gt;"",'Dépenses de rémunération CU'!F348,"")</f>
        <v/>
      </c>
      <c r="G348" s="80" t="str">
        <f>IF('Dépenses de rémunération CU'!G348&lt;&gt;"",'Dépenses de rémunération CU'!G348,"")</f>
        <v/>
      </c>
      <c r="H348" s="80" t="str">
        <f>IF('Dépenses de rémunération CU'!H348&lt;&gt;"",'Dépenses de rémunération CU'!H348,"")</f>
        <v/>
      </c>
      <c r="I348" s="246" t="str">
        <f>IF(F348&lt;&gt;"",IF(ISNA(VLOOKUP(F348,P_Paramétrage!$B$1586:$D$1588,2,FALSE)),0,VLOOKUP(F348,P_Paramétrage!$B$1586:$D$1588,2,FALSE)),"")</f>
        <v/>
      </c>
      <c r="J348" s="246">
        <f>'Dépenses de rémunération CU'!K348</f>
        <v>0</v>
      </c>
      <c r="K348" s="246"/>
      <c r="L348" s="210" t="str">
        <f>IF('Dépenses de rémunération CU'!I348&lt;&gt;"",'Dépenses de rémunération CU'!I348,"")</f>
        <v/>
      </c>
      <c r="M348" s="246">
        <f t="shared" si="15"/>
        <v>0</v>
      </c>
      <c r="N348" s="111"/>
      <c r="O348" s="210" t="str">
        <f t="shared" si="16"/>
        <v/>
      </c>
      <c r="P348" s="246">
        <f t="shared" si="17"/>
        <v>0</v>
      </c>
      <c r="Q348" s="111"/>
    </row>
    <row r="349" spans="2:17" ht="19.899999999999999" hidden="1" customHeight="1" x14ac:dyDescent="0.35">
      <c r="B349" s="109">
        <v>342</v>
      </c>
      <c r="C349" s="111" t="str">
        <f>IF('Dépenses de rémunération CU'!C349&lt;&gt;"",'Dépenses de rémunération CU'!C349,"")</f>
        <v/>
      </c>
      <c r="D349" s="111" t="str">
        <f>IF('Dépenses de rémunération CU'!D349&lt;&gt;"",'Dépenses de rémunération CU'!D349,"")</f>
        <v/>
      </c>
      <c r="E349" s="111" t="str">
        <f>IF('Dépenses de rémunération CU'!E349&lt;&gt;"",'Dépenses de rémunération CU'!E349,"")</f>
        <v/>
      </c>
      <c r="F349" s="111" t="str">
        <f>IF('Dépenses de rémunération CU'!F349&lt;&gt;"",'Dépenses de rémunération CU'!F349,"")</f>
        <v/>
      </c>
      <c r="G349" s="80" t="str">
        <f>IF('Dépenses de rémunération CU'!G349&lt;&gt;"",'Dépenses de rémunération CU'!G349,"")</f>
        <v/>
      </c>
      <c r="H349" s="80" t="str">
        <f>IF('Dépenses de rémunération CU'!H349&lt;&gt;"",'Dépenses de rémunération CU'!H349,"")</f>
        <v/>
      </c>
      <c r="I349" s="246" t="str">
        <f>IF(F349&lt;&gt;"",IF(ISNA(VLOOKUP(F349,P_Paramétrage!$B$1586:$D$1588,2,FALSE)),0,VLOOKUP(F349,P_Paramétrage!$B$1586:$D$1588,2,FALSE)),"")</f>
        <v/>
      </c>
      <c r="J349" s="246">
        <f>'Dépenses de rémunération CU'!K349</f>
        <v>0</v>
      </c>
      <c r="K349" s="246"/>
      <c r="L349" s="210" t="str">
        <f>IF('Dépenses de rémunération CU'!I349&lt;&gt;"",'Dépenses de rémunération CU'!I349,"")</f>
        <v/>
      </c>
      <c r="M349" s="246">
        <f t="shared" si="15"/>
        <v>0</v>
      </c>
      <c r="N349" s="111"/>
      <c r="O349" s="210" t="str">
        <f t="shared" si="16"/>
        <v/>
      </c>
      <c r="P349" s="246">
        <f t="shared" si="17"/>
        <v>0</v>
      </c>
      <c r="Q349" s="111"/>
    </row>
    <row r="350" spans="2:17" ht="19.899999999999999" hidden="1" customHeight="1" x14ac:dyDescent="0.35">
      <c r="B350" s="109">
        <v>343</v>
      </c>
      <c r="C350" s="111" t="str">
        <f>IF('Dépenses de rémunération CU'!C350&lt;&gt;"",'Dépenses de rémunération CU'!C350,"")</f>
        <v/>
      </c>
      <c r="D350" s="111" t="str">
        <f>IF('Dépenses de rémunération CU'!D350&lt;&gt;"",'Dépenses de rémunération CU'!D350,"")</f>
        <v/>
      </c>
      <c r="E350" s="111" t="str">
        <f>IF('Dépenses de rémunération CU'!E350&lt;&gt;"",'Dépenses de rémunération CU'!E350,"")</f>
        <v/>
      </c>
      <c r="F350" s="111" t="str">
        <f>IF('Dépenses de rémunération CU'!F350&lt;&gt;"",'Dépenses de rémunération CU'!F350,"")</f>
        <v/>
      </c>
      <c r="G350" s="80" t="str">
        <f>IF('Dépenses de rémunération CU'!G350&lt;&gt;"",'Dépenses de rémunération CU'!G350,"")</f>
        <v/>
      </c>
      <c r="H350" s="80" t="str">
        <f>IF('Dépenses de rémunération CU'!H350&lt;&gt;"",'Dépenses de rémunération CU'!H350,"")</f>
        <v/>
      </c>
      <c r="I350" s="246" t="str">
        <f>IF(F350&lt;&gt;"",IF(ISNA(VLOOKUP(F350,P_Paramétrage!$B$1586:$D$1588,2,FALSE)),0,VLOOKUP(F350,P_Paramétrage!$B$1586:$D$1588,2,FALSE)),"")</f>
        <v/>
      </c>
      <c r="J350" s="246">
        <f>'Dépenses de rémunération CU'!K350</f>
        <v>0</v>
      </c>
      <c r="K350" s="246"/>
      <c r="L350" s="210" t="str">
        <f>IF('Dépenses de rémunération CU'!I350&lt;&gt;"",'Dépenses de rémunération CU'!I350,"")</f>
        <v/>
      </c>
      <c r="M350" s="246">
        <f t="shared" si="15"/>
        <v>0</v>
      </c>
      <c r="N350" s="111"/>
      <c r="O350" s="210" t="str">
        <f t="shared" si="16"/>
        <v/>
      </c>
      <c r="P350" s="246">
        <f t="shared" si="17"/>
        <v>0</v>
      </c>
      <c r="Q350" s="111"/>
    </row>
    <row r="351" spans="2:17" ht="19.899999999999999" hidden="1" customHeight="1" x14ac:dyDescent="0.35">
      <c r="B351" s="109">
        <v>344</v>
      </c>
      <c r="C351" s="111" t="str">
        <f>IF('Dépenses de rémunération CU'!C351&lt;&gt;"",'Dépenses de rémunération CU'!C351,"")</f>
        <v/>
      </c>
      <c r="D351" s="111" t="str">
        <f>IF('Dépenses de rémunération CU'!D351&lt;&gt;"",'Dépenses de rémunération CU'!D351,"")</f>
        <v/>
      </c>
      <c r="E351" s="111" t="str">
        <f>IF('Dépenses de rémunération CU'!E351&lt;&gt;"",'Dépenses de rémunération CU'!E351,"")</f>
        <v/>
      </c>
      <c r="F351" s="111" t="str">
        <f>IF('Dépenses de rémunération CU'!F351&lt;&gt;"",'Dépenses de rémunération CU'!F351,"")</f>
        <v/>
      </c>
      <c r="G351" s="80" t="str">
        <f>IF('Dépenses de rémunération CU'!G351&lt;&gt;"",'Dépenses de rémunération CU'!G351,"")</f>
        <v/>
      </c>
      <c r="H351" s="80" t="str">
        <f>IF('Dépenses de rémunération CU'!H351&lt;&gt;"",'Dépenses de rémunération CU'!H351,"")</f>
        <v/>
      </c>
      <c r="I351" s="246" t="str">
        <f>IF(F351&lt;&gt;"",IF(ISNA(VLOOKUP(F351,P_Paramétrage!$B$1586:$D$1588,2,FALSE)),0,VLOOKUP(F351,P_Paramétrage!$B$1586:$D$1588,2,FALSE)),"")</f>
        <v/>
      </c>
      <c r="J351" s="246">
        <f>'Dépenses de rémunération CU'!K351</f>
        <v>0</v>
      </c>
      <c r="K351" s="246"/>
      <c r="L351" s="210" t="str">
        <f>IF('Dépenses de rémunération CU'!I351&lt;&gt;"",'Dépenses de rémunération CU'!I351,"")</f>
        <v/>
      </c>
      <c r="M351" s="246">
        <f t="shared" si="15"/>
        <v>0</v>
      </c>
      <c r="N351" s="111"/>
      <c r="O351" s="210" t="str">
        <f t="shared" si="16"/>
        <v/>
      </c>
      <c r="P351" s="246">
        <f t="shared" si="17"/>
        <v>0</v>
      </c>
      <c r="Q351" s="111"/>
    </row>
    <row r="352" spans="2:17" ht="19.899999999999999" hidden="1" customHeight="1" x14ac:dyDescent="0.35">
      <c r="B352" s="109">
        <v>345</v>
      </c>
      <c r="C352" s="111" t="str">
        <f>IF('Dépenses de rémunération CU'!C352&lt;&gt;"",'Dépenses de rémunération CU'!C352,"")</f>
        <v/>
      </c>
      <c r="D352" s="111" t="str">
        <f>IF('Dépenses de rémunération CU'!D352&lt;&gt;"",'Dépenses de rémunération CU'!D352,"")</f>
        <v/>
      </c>
      <c r="E352" s="111" t="str">
        <f>IF('Dépenses de rémunération CU'!E352&lt;&gt;"",'Dépenses de rémunération CU'!E352,"")</f>
        <v/>
      </c>
      <c r="F352" s="111" t="str">
        <f>IF('Dépenses de rémunération CU'!F352&lt;&gt;"",'Dépenses de rémunération CU'!F352,"")</f>
        <v/>
      </c>
      <c r="G352" s="80" t="str">
        <f>IF('Dépenses de rémunération CU'!G352&lt;&gt;"",'Dépenses de rémunération CU'!G352,"")</f>
        <v/>
      </c>
      <c r="H352" s="80" t="str">
        <f>IF('Dépenses de rémunération CU'!H352&lt;&gt;"",'Dépenses de rémunération CU'!H352,"")</f>
        <v/>
      </c>
      <c r="I352" s="246" t="str">
        <f>IF(F352&lt;&gt;"",IF(ISNA(VLOOKUP(F352,P_Paramétrage!$B$1586:$D$1588,2,FALSE)),0,VLOOKUP(F352,P_Paramétrage!$B$1586:$D$1588,2,FALSE)),"")</f>
        <v/>
      </c>
      <c r="J352" s="246">
        <f>'Dépenses de rémunération CU'!K352</f>
        <v>0</v>
      </c>
      <c r="K352" s="246"/>
      <c r="L352" s="210" t="str">
        <f>IF('Dépenses de rémunération CU'!I352&lt;&gt;"",'Dépenses de rémunération CU'!I352,"")</f>
        <v/>
      </c>
      <c r="M352" s="246">
        <f t="shared" si="15"/>
        <v>0</v>
      </c>
      <c r="N352" s="111"/>
      <c r="O352" s="210" t="str">
        <f t="shared" si="16"/>
        <v/>
      </c>
      <c r="P352" s="246">
        <f t="shared" si="17"/>
        <v>0</v>
      </c>
      <c r="Q352" s="111"/>
    </row>
    <row r="353" spans="2:17" ht="19.899999999999999" hidden="1" customHeight="1" x14ac:dyDescent="0.35">
      <c r="B353" s="109">
        <v>346</v>
      </c>
      <c r="C353" s="111" t="str">
        <f>IF('Dépenses de rémunération CU'!C353&lt;&gt;"",'Dépenses de rémunération CU'!C353,"")</f>
        <v/>
      </c>
      <c r="D353" s="111" t="str">
        <f>IF('Dépenses de rémunération CU'!D353&lt;&gt;"",'Dépenses de rémunération CU'!D353,"")</f>
        <v/>
      </c>
      <c r="E353" s="111" t="str">
        <f>IF('Dépenses de rémunération CU'!E353&lt;&gt;"",'Dépenses de rémunération CU'!E353,"")</f>
        <v/>
      </c>
      <c r="F353" s="111" t="str">
        <f>IF('Dépenses de rémunération CU'!F353&lt;&gt;"",'Dépenses de rémunération CU'!F353,"")</f>
        <v/>
      </c>
      <c r="G353" s="80" t="str">
        <f>IF('Dépenses de rémunération CU'!G353&lt;&gt;"",'Dépenses de rémunération CU'!G353,"")</f>
        <v/>
      </c>
      <c r="H353" s="80" t="str">
        <f>IF('Dépenses de rémunération CU'!H353&lt;&gt;"",'Dépenses de rémunération CU'!H353,"")</f>
        <v/>
      </c>
      <c r="I353" s="246" t="str">
        <f>IF(F353&lt;&gt;"",IF(ISNA(VLOOKUP(F353,P_Paramétrage!$B$1586:$D$1588,2,FALSE)),0,VLOOKUP(F353,P_Paramétrage!$B$1586:$D$1588,2,FALSE)),"")</f>
        <v/>
      </c>
      <c r="J353" s="246">
        <f>'Dépenses de rémunération CU'!K353</f>
        <v>0</v>
      </c>
      <c r="K353" s="246"/>
      <c r="L353" s="210" t="str">
        <f>IF('Dépenses de rémunération CU'!I353&lt;&gt;"",'Dépenses de rémunération CU'!I353,"")</f>
        <v/>
      </c>
      <c r="M353" s="246">
        <f t="shared" si="15"/>
        <v>0</v>
      </c>
      <c r="N353" s="111"/>
      <c r="O353" s="210" t="str">
        <f t="shared" si="16"/>
        <v/>
      </c>
      <c r="P353" s="246">
        <f t="shared" si="17"/>
        <v>0</v>
      </c>
      <c r="Q353" s="111"/>
    </row>
    <row r="354" spans="2:17" ht="19.899999999999999" hidden="1" customHeight="1" x14ac:dyDescent="0.35">
      <c r="B354" s="109">
        <v>347</v>
      </c>
      <c r="C354" s="111" t="str">
        <f>IF('Dépenses de rémunération CU'!C354&lt;&gt;"",'Dépenses de rémunération CU'!C354,"")</f>
        <v/>
      </c>
      <c r="D354" s="111" t="str">
        <f>IF('Dépenses de rémunération CU'!D354&lt;&gt;"",'Dépenses de rémunération CU'!D354,"")</f>
        <v/>
      </c>
      <c r="E354" s="111" t="str">
        <f>IF('Dépenses de rémunération CU'!E354&lt;&gt;"",'Dépenses de rémunération CU'!E354,"")</f>
        <v/>
      </c>
      <c r="F354" s="111" t="str">
        <f>IF('Dépenses de rémunération CU'!F354&lt;&gt;"",'Dépenses de rémunération CU'!F354,"")</f>
        <v/>
      </c>
      <c r="G354" s="80" t="str">
        <f>IF('Dépenses de rémunération CU'!G354&lt;&gt;"",'Dépenses de rémunération CU'!G354,"")</f>
        <v/>
      </c>
      <c r="H354" s="80" t="str">
        <f>IF('Dépenses de rémunération CU'!H354&lt;&gt;"",'Dépenses de rémunération CU'!H354,"")</f>
        <v/>
      </c>
      <c r="I354" s="246" t="str">
        <f>IF(F354&lt;&gt;"",IF(ISNA(VLOOKUP(F354,P_Paramétrage!$B$1586:$D$1588,2,FALSE)),0,VLOOKUP(F354,P_Paramétrage!$B$1586:$D$1588,2,FALSE)),"")</f>
        <v/>
      </c>
      <c r="J354" s="246">
        <f>'Dépenses de rémunération CU'!K354</f>
        <v>0</v>
      </c>
      <c r="K354" s="246"/>
      <c r="L354" s="210" t="str">
        <f>IF('Dépenses de rémunération CU'!I354&lt;&gt;"",'Dépenses de rémunération CU'!I354,"")</f>
        <v/>
      </c>
      <c r="M354" s="246">
        <f t="shared" si="15"/>
        <v>0</v>
      </c>
      <c r="N354" s="111"/>
      <c r="O354" s="210" t="str">
        <f t="shared" si="16"/>
        <v/>
      </c>
      <c r="P354" s="246">
        <f t="shared" si="17"/>
        <v>0</v>
      </c>
      <c r="Q354" s="111"/>
    </row>
    <row r="355" spans="2:17" ht="19.899999999999999" hidden="1" customHeight="1" x14ac:dyDescent="0.35">
      <c r="B355" s="109">
        <v>348</v>
      </c>
      <c r="C355" s="111" t="str">
        <f>IF('Dépenses de rémunération CU'!C355&lt;&gt;"",'Dépenses de rémunération CU'!C355,"")</f>
        <v/>
      </c>
      <c r="D355" s="111" t="str">
        <f>IF('Dépenses de rémunération CU'!D355&lt;&gt;"",'Dépenses de rémunération CU'!D355,"")</f>
        <v/>
      </c>
      <c r="E355" s="111" t="str">
        <f>IF('Dépenses de rémunération CU'!E355&lt;&gt;"",'Dépenses de rémunération CU'!E355,"")</f>
        <v/>
      </c>
      <c r="F355" s="111" t="str">
        <f>IF('Dépenses de rémunération CU'!F355&lt;&gt;"",'Dépenses de rémunération CU'!F355,"")</f>
        <v/>
      </c>
      <c r="G355" s="80" t="str">
        <f>IF('Dépenses de rémunération CU'!G355&lt;&gt;"",'Dépenses de rémunération CU'!G355,"")</f>
        <v/>
      </c>
      <c r="H355" s="80" t="str">
        <f>IF('Dépenses de rémunération CU'!H355&lt;&gt;"",'Dépenses de rémunération CU'!H355,"")</f>
        <v/>
      </c>
      <c r="I355" s="246" t="str">
        <f>IF(F355&lt;&gt;"",IF(ISNA(VLOOKUP(F355,P_Paramétrage!$B$1586:$D$1588,2,FALSE)),0,VLOOKUP(F355,P_Paramétrage!$B$1586:$D$1588,2,FALSE)),"")</f>
        <v/>
      </c>
      <c r="J355" s="246">
        <f>'Dépenses de rémunération CU'!K355</f>
        <v>0</v>
      </c>
      <c r="K355" s="246"/>
      <c r="L355" s="210" t="str">
        <f>IF('Dépenses de rémunération CU'!I355&lt;&gt;"",'Dépenses de rémunération CU'!I355,"")</f>
        <v/>
      </c>
      <c r="M355" s="246">
        <f t="shared" si="15"/>
        <v>0</v>
      </c>
      <c r="N355" s="111"/>
      <c r="O355" s="210" t="str">
        <f t="shared" si="16"/>
        <v/>
      </c>
      <c r="P355" s="246">
        <f t="shared" si="17"/>
        <v>0</v>
      </c>
      <c r="Q355" s="111"/>
    </row>
    <row r="356" spans="2:17" ht="19.899999999999999" hidden="1" customHeight="1" x14ac:dyDescent="0.35">
      <c r="B356" s="109">
        <v>349</v>
      </c>
      <c r="C356" s="111" t="str">
        <f>IF('Dépenses de rémunération CU'!C356&lt;&gt;"",'Dépenses de rémunération CU'!C356,"")</f>
        <v/>
      </c>
      <c r="D356" s="111" t="str">
        <f>IF('Dépenses de rémunération CU'!D356&lt;&gt;"",'Dépenses de rémunération CU'!D356,"")</f>
        <v/>
      </c>
      <c r="E356" s="111" t="str">
        <f>IF('Dépenses de rémunération CU'!E356&lt;&gt;"",'Dépenses de rémunération CU'!E356,"")</f>
        <v/>
      </c>
      <c r="F356" s="111" t="str">
        <f>IF('Dépenses de rémunération CU'!F356&lt;&gt;"",'Dépenses de rémunération CU'!F356,"")</f>
        <v/>
      </c>
      <c r="G356" s="80" t="str">
        <f>IF('Dépenses de rémunération CU'!G356&lt;&gt;"",'Dépenses de rémunération CU'!G356,"")</f>
        <v/>
      </c>
      <c r="H356" s="80" t="str">
        <f>IF('Dépenses de rémunération CU'!H356&lt;&gt;"",'Dépenses de rémunération CU'!H356,"")</f>
        <v/>
      </c>
      <c r="I356" s="246" t="str">
        <f>IF(F356&lt;&gt;"",IF(ISNA(VLOOKUP(F356,P_Paramétrage!$B$1586:$D$1588,2,FALSE)),0,VLOOKUP(F356,P_Paramétrage!$B$1586:$D$1588,2,FALSE)),"")</f>
        <v/>
      </c>
      <c r="J356" s="246">
        <f>'Dépenses de rémunération CU'!K356</f>
        <v>0</v>
      </c>
      <c r="K356" s="246"/>
      <c r="L356" s="210" t="str">
        <f>IF('Dépenses de rémunération CU'!I356&lt;&gt;"",'Dépenses de rémunération CU'!I356,"")</f>
        <v/>
      </c>
      <c r="M356" s="246">
        <f t="shared" si="15"/>
        <v>0</v>
      </c>
      <c r="N356" s="111"/>
      <c r="O356" s="210" t="str">
        <f t="shared" si="16"/>
        <v/>
      </c>
      <c r="P356" s="246">
        <f t="shared" si="17"/>
        <v>0</v>
      </c>
      <c r="Q356" s="111"/>
    </row>
    <row r="357" spans="2:17" ht="19.899999999999999" hidden="1" customHeight="1" x14ac:dyDescent="0.35">
      <c r="B357" s="109">
        <v>350</v>
      </c>
      <c r="C357" s="111" t="str">
        <f>IF('Dépenses de rémunération CU'!C357&lt;&gt;"",'Dépenses de rémunération CU'!C357,"")</f>
        <v/>
      </c>
      <c r="D357" s="111" t="str">
        <f>IF('Dépenses de rémunération CU'!D357&lt;&gt;"",'Dépenses de rémunération CU'!D357,"")</f>
        <v/>
      </c>
      <c r="E357" s="111" t="str">
        <f>IF('Dépenses de rémunération CU'!E357&lt;&gt;"",'Dépenses de rémunération CU'!E357,"")</f>
        <v/>
      </c>
      <c r="F357" s="111" t="str">
        <f>IF('Dépenses de rémunération CU'!F357&lt;&gt;"",'Dépenses de rémunération CU'!F357,"")</f>
        <v/>
      </c>
      <c r="G357" s="80" t="str">
        <f>IF('Dépenses de rémunération CU'!G357&lt;&gt;"",'Dépenses de rémunération CU'!G357,"")</f>
        <v/>
      </c>
      <c r="H357" s="80" t="str">
        <f>IF('Dépenses de rémunération CU'!H357&lt;&gt;"",'Dépenses de rémunération CU'!H357,"")</f>
        <v/>
      </c>
      <c r="I357" s="246" t="str">
        <f>IF(F357&lt;&gt;"",IF(ISNA(VLOOKUP(F357,P_Paramétrage!$B$1586:$D$1588,2,FALSE)),0,VLOOKUP(F357,P_Paramétrage!$B$1586:$D$1588,2,FALSE)),"")</f>
        <v/>
      </c>
      <c r="J357" s="246">
        <f>'Dépenses de rémunération CU'!K357</f>
        <v>0</v>
      </c>
      <c r="K357" s="246"/>
      <c r="L357" s="210" t="str">
        <f>IF('Dépenses de rémunération CU'!I357&lt;&gt;"",'Dépenses de rémunération CU'!I357,"")</f>
        <v/>
      </c>
      <c r="M357" s="246">
        <f t="shared" si="15"/>
        <v>0</v>
      </c>
      <c r="N357" s="111"/>
      <c r="O357" s="210" t="str">
        <f t="shared" si="16"/>
        <v/>
      </c>
      <c r="P357" s="246">
        <f t="shared" si="17"/>
        <v>0</v>
      </c>
      <c r="Q357" s="111"/>
    </row>
    <row r="358" spans="2:17" ht="19.899999999999999" hidden="1" customHeight="1" x14ac:dyDescent="0.35">
      <c r="B358" s="109">
        <v>351</v>
      </c>
      <c r="C358" s="111" t="str">
        <f>IF('Dépenses de rémunération CU'!C358&lt;&gt;"",'Dépenses de rémunération CU'!C358,"")</f>
        <v/>
      </c>
      <c r="D358" s="111" t="str">
        <f>IF('Dépenses de rémunération CU'!D358&lt;&gt;"",'Dépenses de rémunération CU'!D358,"")</f>
        <v/>
      </c>
      <c r="E358" s="111" t="str">
        <f>IF('Dépenses de rémunération CU'!E358&lt;&gt;"",'Dépenses de rémunération CU'!E358,"")</f>
        <v/>
      </c>
      <c r="F358" s="111" t="str">
        <f>IF('Dépenses de rémunération CU'!F358&lt;&gt;"",'Dépenses de rémunération CU'!F358,"")</f>
        <v/>
      </c>
      <c r="G358" s="80" t="str">
        <f>IF('Dépenses de rémunération CU'!G358&lt;&gt;"",'Dépenses de rémunération CU'!G358,"")</f>
        <v/>
      </c>
      <c r="H358" s="80" t="str">
        <f>IF('Dépenses de rémunération CU'!H358&lt;&gt;"",'Dépenses de rémunération CU'!H358,"")</f>
        <v/>
      </c>
      <c r="I358" s="246" t="str">
        <f>IF(F358&lt;&gt;"",IF(ISNA(VLOOKUP(F358,P_Paramétrage!$B$1586:$D$1588,2,FALSE)),0,VLOOKUP(F358,P_Paramétrage!$B$1586:$D$1588,2,FALSE)),"")</f>
        <v/>
      </c>
      <c r="J358" s="246">
        <f>'Dépenses de rémunération CU'!K358</f>
        <v>0</v>
      </c>
      <c r="K358" s="246"/>
      <c r="L358" s="210" t="str">
        <f>IF('Dépenses de rémunération CU'!I358&lt;&gt;"",'Dépenses de rémunération CU'!I358,"")</f>
        <v/>
      </c>
      <c r="M358" s="246">
        <f t="shared" si="15"/>
        <v>0</v>
      </c>
      <c r="N358" s="111"/>
      <c r="O358" s="210" t="str">
        <f t="shared" si="16"/>
        <v/>
      </c>
      <c r="P358" s="246">
        <f t="shared" si="17"/>
        <v>0</v>
      </c>
      <c r="Q358" s="111"/>
    </row>
    <row r="359" spans="2:17" ht="19.899999999999999" hidden="1" customHeight="1" x14ac:dyDescent="0.35">
      <c r="B359" s="109">
        <v>352</v>
      </c>
      <c r="C359" s="111" t="str">
        <f>IF('Dépenses de rémunération CU'!C359&lt;&gt;"",'Dépenses de rémunération CU'!C359,"")</f>
        <v/>
      </c>
      <c r="D359" s="111" t="str">
        <f>IF('Dépenses de rémunération CU'!D359&lt;&gt;"",'Dépenses de rémunération CU'!D359,"")</f>
        <v/>
      </c>
      <c r="E359" s="111" t="str">
        <f>IF('Dépenses de rémunération CU'!E359&lt;&gt;"",'Dépenses de rémunération CU'!E359,"")</f>
        <v/>
      </c>
      <c r="F359" s="111" t="str">
        <f>IF('Dépenses de rémunération CU'!F359&lt;&gt;"",'Dépenses de rémunération CU'!F359,"")</f>
        <v/>
      </c>
      <c r="G359" s="80" t="str">
        <f>IF('Dépenses de rémunération CU'!G359&lt;&gt;"",'Dépenses de rémunération CU'!G359,"")</f>
        <v/>
      </c>
      <c r="H359" s="80" t="str">
        <f>IF('Dépenses de rémunération CU'!H359&lt;&gt;"",'Dépenses de rémunération CU'!H359,"")</f>
        <v/>
      </c>
      <c r="I359" s="246" t="str">
        <f>IF(F359&lt;&gt;"",IF(ISNA(VLOOKUP(F359,P_Paramétrage!$B$1586:$D$1588,2,FALSE)),0,VLOOKUP(F359,P_Paramétrage!$B$1586:$D$1588,2,FALSE)),"")</f>
        <v/>
      </c>
      <c r="J359" s="246">
        <f>'Dépenses de rémunération CU'!K359</f>
        <v>0</v>
      </c>
      <c r="K359" s="246"/>
      <c r="L359" s="210" t="str">
        <f>IF('Dépenses de rémunération CU'!I359&lt;&gt;"",'Dépenses de rémunération CU'!I359,"")</f>
        <v/>
      </c>
      <c r="M359" s="246">
        <f t="shared" si="15"/>
        <v>0</v>
      </c>
      <c r="N359" s="111"/>
      <c r="O359" s="210" t="str">
        <f t="shared" si="16"/>
        <v/>
      </c>
      <c r="P359" s="246">
        <f t="shared" si="17"/>
        <v>0</v>
      </c>
      <c r="Q359" s="111"/>
    </row>
    <row r="360" spans="2:17" ht="19.899999999999999" hidden="1" customHeight="1" x14ac:dyDescent="0.35">
      <c r="B360" s="109">
        <v>353</v>
      </c>
      <c r="C360" s="111" t="str">
        <f>IF('Dépenses de rémunération CU'!C360&lt;&gt;"",'Dépenses de rémunération CU'!C360,"")</f>
        <v/>
      </c>
      <c r="D360" s="111" t="str">
        <f>IF('Dépenses de rémunération CU'!D360&lt;&gt;"",'Dépenses de rémunération CU'!D360,"")</f>
        <v/>
      </c>
      <c r="E360" s="111" t="str">
        <f>IF('Dépenses de rémunération CU'!E360&lt;&gt;"",'Dépenses de rémunération CU'!E360,"")</f>
        <v/>
      </c>
      <c r="F360" s="111" t="str">
        <f>IF('Dépenses de rémunération CU'!F360&lt;&gt;"",'Dépenses de rémunération CU'!F360,"")</f>
        <v/>
      </c>
      <c r="G360" s="80" t="str">
        <f>IF('Dépenses de rémunération CU'!G360&lt;&gt;"",'Dépenses de rémunération CU'!G360,"")</f>
        <v/>
      </c>
      <c r="H360" s="80" t="str">
        <f>IF('Dépenses de rémunération CU'!H360&lt;&gt;"",'Dépenses de rémunération CU'!H360,"")</f>
        <v/>
      </c>
      <c r="I360" s="246" t="str">
        <f>IF(F360&lt;&gt;"",IF(ISNA(VLOOKUP(F360,P_Paramétrage!$B$1586:$D$1588,2,FALSE)),0,VLOOKUP(F360,P_Paramétrage!$B$1586:$D$1588,2,FALSE)),"")</f>
        <v/>
      </c>
      <c r="J360" s="246">
        <f>'Dépenses de rémunération CU'!K360</f>
        <v>0</v>
      </c>
      <c r="K360" s="246"/>
      <c r="L360" s="210" t="str">
        <f>IF('Dépenses de rémunération CU'!I360&lt;&gt;"",'Dépenses de rémunération CU'!I360,"")</f>
        <v/>
      </c>
      <c r="M360" s="246">
        <f t="shared" si="15"/>
        <v>0</v>
      </c>
      <c r="N360" s="111"/>
      <c r="O360" s="210" t="str">
        <f t="shared" si="16"/>
        <v/>
      </c>
      <c r="P360" s="246">
        <f t="shared" si="17"/>
        <v>0</v>
      </c>
      <c r="Q360" s="111"/>
    </row>
    <row r="361" spans="2:17" ht="19.899999999999999" hidden="1" customHeight="1" x14ac:dyDescent="0.35">
      <c r="B361" s="109">
        <v>354</v>
      </c>
      <c r="C361" s="111" t="str">
        <f>IF('Dépenses de rémunération CU'!C361&lt;&gt;"",'Dépenses de rémunération CU'!C361,"")</f>
        <v/>
      </c>
      <c r="D361" s="111" t="str">
        <f>IF('Dépenses de rémunération CU'!D361&lt;&gt;"",'Dépenses de rémunération CU'!D361,"")</f>
        <v/>
      </c>
      <c r="E361" s="111" t="str">
        <f>IF('Dépenses de rémunération CU'!E361&lt;&gt;"",'Dépenses de rémunération CU'!E361,"")</f>
        <v/>
      </c>
      <c r="F361" s="111" t="str">
        <f>IF('Dépenses de rémunération CU'!F361&lt;&gt;"",'Dépenses de rémunération CU'!F361,"")</f>
        <v/>
      </c>
      <c r="G361" s="80" t="str">
        <f>IF('Dépenses de rémunération CU'!G361&lt;&gt;"",'Dépenses de rémunération CU'!G361,"")</f>
        <v/>
      </c>
      <c r="H361" s="80" t="str">
        <f>IF('Dépenses de rémunération CU'!H361&lt;&gt;"",'Dépenses de rémunération CU'!H361,"")</f>
        <v/>
      </c>
      <c r="I361" s="246" t="str">
        <f>IF(F361&lt;&gt;"",IF(ISNA(VLOOKUP(F361,P_Paramétrage!$B$1586:$D$1588,2,FALSE)),0,VLOOKUP(F361,P_Paramétrage!$B$1586:$D$1588,2,FALSE)),"")</f>
        <v/>
      </c>
      <c r="J361" s="246">
        <f>'Dépenses de rémunération CU'!K361</f>
        <v>0</v>
      </c>
      <c r="K361" s="246"/>
      <c r="L361" s="210" t="str">
        <f>IF('Dépenses de rémunération CU'!I361&lt;&gt;"",'Dépenses de rémunération CU'!I361,"")</f>
        <v/>
      </c>
      <c r="M361" s="246">
        <f t="shared" si="15"/>
        <v>0</v>
      </c>
      <c r="N361" s="111"/>
      <c r="O361" s="210" t="str">
        <f t="shared" si="16"/>
        <v/>
      </c>
      <c r="P361" s="246">
        <f t="shared" si="17"/>
        <v>0</v>
      </c>
      <c r="Q361" s="111"/>
    </row>
    <row r="362" spans="2:17" ht="19.899999999999999" hidden="1" customHeight="1" x14ac:dyDescent="0.35">
      <c r="B362" s="109">
        <v>355</v>
      </c>
      <c r="C362" s="111" t="str">
        <f>IF('Dépenses de rémunération CU'!C362&lt;&gt;"",'Dépenses de rémunération CU'!C362,"")</f>
        <v/>
      </c>
      <c r="D362" s="111" t="str">
        <f>IF('Dépenses de rémunération CU'!D362&lt;&gt;"",'Dépenses de rémunération CU'!D362,"")</f>
        <v/>
      </c>
      <c r="E362" s="111" t="str">
        <f>IF('Dépenses de rémunération CU'!E362&lt;&gt;"",'Dépenses de rémunération CU'!E362,"")</f>
        <v/>
      </c>
      <c r="F362" s="111" t="str">
        <f>IF('Dépenses de rémunération CU'!F362&lt;&gt;"",'Dépenses de rémunération CU'!F362,"")</f>
        <v/>
      </c>
      <c r="G362" s="80" t="str">
        <f>IF('Dépenses de rémunération CU'!G362&lt;&gt;"",'Dépenses de rémunération CU'!G362,"")</f>
        <v/>
      </c>
      <c r="H362" s="80" t="str">
        <f>IF('Dépenses de rémunération CU'!H362&lt;&gt;"",'Dépenses de rémunération CU'!H362,"")</f>
        <v/>
      </c>
      <c r="I362" s="246" t="str">
        <f>IF(F362&lt;&gt;"",IF(ISNA(VLOOKUP(F362,P_Paramétrage!$B$1586:$D$1588,2,FALSE)),0,VLOOKUP(F362,P_Paramétrage!$B$1586:$D$1588,2,FALSE)),"")</f>
        <v/>
      </c>
      <c r="J362" s="246">
        <f>'Dépenses de rémunération CU'!K362</f>
        <v>0</v>
      </c>
      <c r="K362" s="246"/>
      <c r="L362" s="210" t="str">
        <f>IF('Dépenses de rémunération CU'!I362&lt;&gt;"",'Dépenses de rémunération CU'!I362,"")</f>
        <v/>
      </c>
      <c r="M362" s="246">
        <f t="shared" si="15"/>
        <v>0</v>
      </c>
      <c r="N362" s="111"/>
      <c r="O362" s="210" t="str">
        <f t="shared" si="16"/>
        <v/>
      </c>
      <c r="P362" s="246">
        <f t="shared" si="17"/>
        <v>0</v>
      </c>
      <c r="Q362" s="111"/>
    </row>
    <row r="363" spans="2:17" ht="19.899999999999999" hidden="1" customHeight="1" x14ac:dyDescent="0.35">
      <c r="B363" s="109">
        <v>356</v>
      </c>
      <c r="C363" s="111" t="str">
        <f>IF('Dépenses de rémunération CU'!C363&lt;&gt;"",'Dépenses de rémunération CU'!C363,"")</f>
        <v/>
      </c>
      <c r="D363" s="111" t="str">
        <f>IF('Dépenses de rémunération CU'!D363&lt;&gt;"",'Dépenses de rémunération CU'!D363,"")</f>
        <v/>
      </c>
      <c r="E363" s="111" t="str">
        <f>IF('Dépenses de rémunération CU'!E363&lt;&gt;"",'Dépenses de rémunération CU'!E363,"")</f>
        <v/>
      </c>
      <c r="F363" s="111" t="str">
        <f>IF('Dépenses de rémunération CU'!F363&lt;&gt;"",'Dépenses de rémunération CU'!F363,"")</f>
        <v/>
      </c>
      <c r="G363" s="80" t="str">
        <f>IF('Dépenses de rémunération CU'!G363&lt;&gt;"",'Dépenses de rémunération CU'!G363,"")</f>
        <v/>
      </c>
      <c r="H363" s="80" t="str">
        <f>IF('Dépenses de rémunération CU'!H363&lt;&gt;"",'Dépenses de rémunération CU'!H363,"")</f>
        <v/>
      </c>
      <c r="I363" s="246" t="str">
        <f>IF(F363&lt;&gt;"",IF(ISNA(VLOOKUP(F363,P_Paramétrage!$B$1586:$D$1588,2,FALSE)),0,VLOOKUP(F363,P_Paramétrage!$B$1586:$D$1588,2,FALSE)),"")</f>
        <v/>
      </c>
      <c r="J363" s="246">
        <f>'Dépenses de rémunération CU'!K363</f>
        <v>0</v>
      </c>
      <c r="K363" s="246"/>
      <c r="L363" s="210" t="str">
        <f>IF('Dépenses de rémunération CU'!I363&lt;&gt;"",'Dépenses de rémunération CU'!I363,"")</f>
        <v/>
      </c>
      <c r="M363" s="246">
        <f t="shared" si="15"/>
        <v>0</v>
      </c>
      <c r="N363" s="111"/>
      <c r="O363" s="210" t="str">
        <f t="shared" si="16"/>
        <v/>
      </c>
      <c r="P363" s="246">
        <f t="shared" si="17"/>
        <v>0</v>
      </c>
      <c r="Q363" s="111"/>
    </row>
    <row r="364" spans="2:17" ht="19.899999999999999" hidden="1" customHeight="1" x14ac:dyDescent="0.35">
      <c r="B364" s="109">
        <v>357</v>
      </c>
      <c r="C364" s="111" t="str">
        <f>IF('Dépenses de rémunération CU'!C364&lt;&gt;"",'Dépenses de rémunération CU'!C364,"")</f>
        <v/>
      </c>
      <c r="D364" s="111" t="str">
        <f>IF('Dépenses de rémunération CU'!D364&lt;&gt;"",'Dépenses de rémunération CU'!D364,"")</f>
        <v/>
      </c>
      <c r="E364" s="111" t="str">
        <f>IF('Dépenses de rémunération CU'!E364&lt;&gt;"",'Dépenses de rémunération CU'!E364,"")</f>
        <v/>
      </c>
      <c r="F364" s="111" t="str">
        <f>IF('Dépenses de rémunération CU'!F364&lt;&gt;"",'Dépenses de rémunération CU'!F364,"")</f>
        <v/>
      </c>
      <c r="G364" s="80" t="str">
        <f>IF('Dépenses de rémunération CU'!G364&lt;&gt;"",'Dépenses de rémunération CU'!G364,"")</f>
        <v/>
      </c>
      <c r="H364" s="80" t="str">
        <f>IF('Dépenses de rémunération CU'!H364&lt;&gt;"",'Dépenses de rémunération CU'!H364,"")</f>
        <v/>
      </c>
      <c r="I364" s="246" t="str">
        <f>IF(F364&lt;&gt;"",IF(ISNA(VLOOKUP(F364,P_Paramétrage!$B$1586:$D$1588,2,FALSE)),0,VLOOKUP(F364,P_Paramétrage!$B$1586:$D$1588,2,FALSE)),"")</f>
        <v/>
      </c>
      <c r="J364" s="246">
        <f>'Dépenses de rémunération CU'!K364</f>
        <v>0</v>
      </c>
      <c r="K364" s="246"/>
      <c r="L364" s="210" t="str">
        <f>IF('Dépenses de rémunération CU'!I364&lt;&gt;"",'Dépenses de rémunération CU'!I364,"")</f>
        <v/>
      </c>
      <c r="M364" s="246">
        <f t="shared" si="15"/>
        <v>0</v>
      </c>
      <c r="N364" s="111"/>
      <c r="O364" s="210" t="str">
        <f t="shared" si="16"/>
        <v/>
      </c>
      <c r="P364" s="246">
        <f t="shared" si="17"/>
        <v>0</v>
      </c>
      <c r="Q364" s="111"/>
    </row>
    <row r="365" spans="2:17" ht="19.899999999999999" hidden="1" customHeight="1" x14ac:dyDescent="0.35">
      <c r="B365" s="109">
        <v>358</v>
      </c>
      <c r="C365" s="111" t="str">
        <f>IF('Dépenses de rémunération CU'!C365&lt;&gt;"",'Dépenses de rémunération CU'!C365,"")</f>
        <v/>
      </c>
      <c r="D365" s="111" t="str">
        <f>IF('Dépenses de rémunération CU'!D365&lt;&gt;"",'Dépenses de rémunération CU'!D365,"")</f>
        <v/>
      </c>
      <c r="E365" s="111" t="str">
        <f>IF('Dépenses de rémunération CU'!E365&lt;&gt;"",'Dépenses de rémunération CU'!E365,"")</f>
        <v/>
      </c>
      <c r="F365" s="111" t="str">
        <f>IF('Dépenses de rémunération CU'!F365&lt;&gt;"",'Dépenses de rémunération CU'!F365,"")</f>
        <v/>
      </c>
      <c r="G365" s="80" t="str">
        <f>IF('Dépenses de rémunération CU'!G365&lt;&gt;"",'Dépenses de rémunération CU'!G365,"")</f>
        <v/>
      </c>
      <c r="H365" s="80" t="str">
        <f>IF('Dépenses de rémunération CU'!H365&lt;&gt;"",'Dépenses de rémunération CU'!H365,"")</f>
        <v/>
      </c>
      <c r="I365" s="246" t="str">
        <f>IF(F365&lt;&gt;"",IF(ISNA(VLOOKUP(F365,P_Paramétrage!$B$1586:$D$1588,2,FALSE)),0,VLOOKUP(F365,P_Paramétrage!$B$1586:$D$1588,2,FALSE)),"")</f>
        <v/>
      </c>
      <c r="J365" s="246">
        <f>'Dépenses de rémunération CU'!K365</f>
        <v>0</v>
      </c>
      <c r="K365" s="246"/>
      <c r="L365" s="210" t="str">
        <f>IF('Dépenses de rémunération CU'!I365&lt;&gt;"",'Dépenses de rémunération CU'!I365,"")</f>
        <v/>
      </c>
      <c r="M365" s="246">
        <f t="shared" si="15"/>
        <v>0</v>
      </c>
      <c r="N365" s="111"/>
      <c r="O365" s="210" t="str">
        <f t="shared" si="16"/>
        <v/>
      </c>
      <c r="P365" s="246">
        <f t="shared" si="17"/>
        <v>0</v>
      </c>
      <c r="Q365" s="111"/>
    </row>
    <row r="366" spans="2:17" ht="19.899999999999999" hidden="1" customHeight="1" x14ac:dyDescent="0.35">
      <c r="B366" s="109">
        <v>359</v>
      </c>
      <c r="C366" s="111" t="str">
        <f>IF('Dépenses de rémunération CU'!C366&lt;&gt;"",'Dépenses de rémunération CU'!C366,"")</f>
        <v/>
      </c>
      <c r="D366" s="111" t="str">
        <f>IF('Dépenses de rémunération CU'!D366&lt;&gt;"",'Dépenses de rémunération CU'!D366,"")</f>
        <v/>
      </c>
      <c r="E366" s="111" t="str">
        <f>IF('Dépenses de rémunération CU'!E366&lt;&gt;"",'Dépenses de rémunération CU'!E366,"")</f>
        <v/>
      </c>
      <c r="F366" s="111" t="str">
        <f>IF('Dépenses de rémunération CU'!F366&lt;&gt;"",'Dépenses de rémunération CU'!F366,"")</f>
        <v/>
      </c>
      <c r="G366" s="80" t="str">
        <f>IF('Dépenses de rémunération CU'!G366&lt;&gt;"",'Dépenses de rémunération CU'!G366,"")</f>
        <v/>
      </c>
      <c r="H366" s="80" t="str">
        <f>IF('Dépenses de rémunération CU'!H366&lt;&gt;"",'Dépenses de rémunération CU'!H366,"")</f>
        <v/>
      </c>
      <c r="I366" s="246" t="str">
        <f>IF(F366&lt;&gt;"",IF(ISNA(VLOOKUP(F366,P_Paramétrage!$B$1586:$D$1588,2,FALSE)),0,VLOOKUP(F366,P_Paramétrage!$B$1586:$D$1588,2,FALSE)),"")</f>
        <v/>
      </c>
      <c r="J366" s="246">
        <f>'Dépenses de rémunération CU'!K366</f>
        <v>0</v>
      </c>
      <c r="K366" s="246"/>
      <c r="L366" s="210" t="str">
        <f>IF('Dépenses de rémunération CU'!I366&lt;&gt;"",'Dépenses de rémunération CU'!I366,"")</f>
        <v/>
      </c>
      <c r="M366" s="246">
        <f t="shared" si="15"/>
        <v>0</v>
      </c>
      <c r="N366" s="111"/>
      <c r="O366" s="210" t="str">
        <f t="shared" si="16"/>
        <v/>
      </c>
      <c r="P366" s="246">
        <f t="shared" si="17"/>
        <v>0</v>
      </c>
      <c r="Q366" s="111"/>
    </row>
    <row r="367" spans="2:17" ht="19.899999999999999" hidden="1" customHeight="1" x14ac:dyDescent="0.35">
      <c r="B367" s="109">
        <v>360</v>
      </c>
      <c r="C367" s="111" t="str">
        <f>IF('Dépenses de rémunération CU'!C367&lt;&gt;"",'Dépenses de rémunération CU'!C367,"")</f>
        <v/>
      </c>
      <c r="D367" s="111" t="str">
        <f>IF('Dépenses de rémunération CU'!D367&lt;&gt;"",'Dépenses de rémunération CU'!D367,"")</f>
        <v/>
      </c>
      <c r="E367" s="111" t="str">
        <f>IF('Dépenses de rémunération CU'!E367&lt;&gt;"",'Dépenses de rémunération CU'!E367,"")</f>
        <v/>
      </c>
      <c r="F367" s="111" t="str">
        <f>IF('Dépenses de rémunération CU'!F367&lt;&gt;"",'Dépenses de rémunération CU'!F367,"")</f>
        <v/>
      </c>
      <c r="G367" s="80" t="str">
        <f>IF('Dépenses de rémunération CU'!G367&lt;&gt;"",'Dépenses de rémunération CU'!G367,"")</f>
        <v/>
      </c>
      <c r="H367" s="80" t="str">
        <f>IF('Dépenses de rémunération CU'!H367&lt;&gt;"",'Dépenses de rémunération CU'!H367,"")</f>
        <v/>
      </c>
      <c r="I367" s="246" t="str">
        <f>IF(F367&lt;&gt;"",IF(ISNA(VLOOKUP(F367,P_Paramétrage!$B$1586:$D$1588,2,FALSE)),0,VLOOKUP(F367,P_Paramétrage!$B$1586:$D$1588,2,FALSE)),"")</f>
        <v/>
      </c>
      <c r="J367" s="246">
        <f>'Dépenses de rémunération CU'!K367</f>
        <v>0</v>
      </c>
      <c r="K367" s="246"/>
      <c r="L367" s="210" t="str">
        <f>IF('Dépenses de rémunération CU'!I367&lt;&gt;"",'Dépenses de rémunération CU'!I367,"")</f>
        <v/>
      </c>
      <c r="M367" s="246">
        <f t="shared" si="15"/>
        <v>0</v>
      </c>
      <c r="N367" s="111"/>
      <c r="O367" s="210" t="str">
        <f t="shared" si="16"/>
        <v/>
      </c>
      <c r="P367" s="246">
        <f t="shared" si="17"/>
        <v>0</v>
      </c>
      <c r="Q367" s="111"/>
    </row>
    <row r="368" spans="2:17" ht="19.899999999999999" hidden="1" customHeight="1" x14ac:dyDescent="0.35">
      <c r="B368" s="109">
        <v>361</v>
      </c>
      <c r="C368" s="111" t="str">
        <f>IF('Dépenses de rémunération CU'!C368&lt;&gt;"",'Dépenses de rémunération CU'!C368,"")</f>
        <v/>
      </c>
      <c r="D368" s="111" t="str">
        <f>IF('Dépenses de rémunération CU'!D368&lt;&gt;"",'Dépenses de rémunération CU'!D368,"")</f>
        <v/>
      </c>
      <c r="E368" s="111" t="str">
        <f>IF('Dépenses de rémunération CU'!E368&lt;&gt;"",'Dépenses de rémunération CU'!E368,"")</f>
        <v/>
      </c>
      <c r="F368" s="111" t="str">
        <f>IF('Dépenses de rémunération CU'!F368&lt;&gt;"",'Dépenses de rémunération CU'!F368,"")</f>
        <v/>
      </c>
      <c r="G368" s="80" t="str">
        <f>IF('Dépenses de rémunération CU'!G368&lt;&gt;"",'Dépenses de rémunération CU'!G368,"")</f>
        <v/>
      </c>
      <c r="H368" s="80" t="str">
        <f>IF('Dépenses de rémunération CU'!H368&lt;&gt;"",'Dépenses de rémunération CU'!H368,"")</f>
        <v/>
      </c>
      <c r="I368" s="246" t="str">
        <f>IF(F368&lt;&gt;"",IF(ISNA(VLOOKUP(F368,P_Paramétrage!$B$1586:$D$1588,2,FALSE)),0,VLOOKUP(F368,P_Paramétrage!$B$1586:$D$1588,2,FALSE)),"")</f>
        <v/>
      </c>
      <c r="J368" s="246">
        <f>'Dépenses de rémunération CU'!K368</f>
        <v>0</v>
      </c>
      <c r="K368" s="246"/>
      <c r="L368" s="210" t="str">
        <f>IF('Dépenses de rémunération CU'!I368&lt;&gt;"",'Dépenses de rémunération CU'!I368,"")</f>
        <v/>
      </c>
      <c r="M368" s="246">
        <f t="shared" si="15"/>
        <v>0</v>
      </c>
      <c r="N368" s="111"/>
      <c r="O368" s="210" t="str">
        <f t="shared" si="16"/>
        <v/>
      </c>
      <c r="P368" s="246">
        <f t="shared" si="17"/>
        <v>0</v>
      </c>
      <c r="Q368" s="111"/>
    </row>
    <row r="369" spans="2:17" ht="19.899999999999999" hidden="1" customHeight="1" x14ac:dyDescent="0.35">
      <c r="B369" s="109">
        <v>362</v>
      </c>
      <c r="C369" s="111" t="str">
        <f>IF('Dépenses de rémunération CU'!C369&lt;&gt;"",'Dépenses de rémunération CU'!C369,"")</f>
        <v/>
      </c>
      <c r="D369" s="111" t="str">
        <f>IF('Dépenses de rémunération CU'!D369&lt;&gt;"",'Dépenses de rémunération CU'!D369,"")</f>
        <v/>
      </c>
      <c r="E369" s="111" t="str">
        <f>IF('Dépenses de rémunération CU'!E369&lt;&gt;"",'Dépenses de rémunération CU'!E369,"")</f>
        <v/>
      </c>
      <c r="F369" s="111" t="str">
        <f>IF('Dépenses de rémunération CU'!F369&lt;&gt;"",'Dépenses de rémunération CU'!F369,"")</f>
        <v/>
      </c>
      <c r="G369" s="80" t="str">
        <f>IF('Dépenses de rémunération CU'!G369&lt;&gt;"",'Dépenses de rémunération CU'!G369,"")</f>
        <v/>
      </c>
      <c r="H369" s="80" t="str">
        <f>IF('Dépenses de rémunération CU'!H369&lt;&gt;"",'Dépenses de rémunération CU'!H369,"")</f>
        <v/>
      </c>
      <c r="I369" s="246" t="str">
        <f>IF(F369&lt;&gt;"",IF(ISNA(VLOOKUP(F369,P_Paramétrage!$B$1586:$D$1588,2,FALSE)),0,VLOOKUP(F369,P_Paramétrage!$B$1586:$D$1588,2,FALSE)),"")</f>
        <v/>
      </c>
      <c r="J369" s="246">
        <f>'Dépenses de rémunération CU'!K369</f>
        <v>0</v>
      </c>
      <c r="K369" s="246"/>
      <c r="L369" s="210" t="str">
        <f>IF('Dépenses de rémunération CU'!I369&lt;&gt;"",'Dépenses de rémunération CU'!I369,"")</f>
        <v/>
      </c>
      <c r="M369" s="246">
        <f t="shared" si="15"/>
        <v>0</v>
      </c>
      <c r="N369" s="111"/>
      <c r="O369" s="210" t="str">
        <f t="shared" si="16"/>
        <v/>
      </c>
      <c r="P369" s="246">
        <f t="shared" si="17"/>
        <v>0</v>
      </c>
      <c r="Q369" s="111"/>
    </row>
    <row r="370" spans="2:17" ht="19.899999999999999" hidden="1" customHeight="1" x14ac:dyDescent="0.35">
      <c r="B370" s="109">
        <v>363</v>
      </c>
      <c r="C370" s="111" t="str">
        <f>IF('Dépenses de rémunération CU'!C370&lt;&gt;"",'Dépenses de rémunération CU'!C370,"")</f>
        <v/>
      </c>
      <c r="D370" s="111" t="str">
        <f>IF('Dépenses de rémunération CU'!D370&lt;&gt;"",'Dépenses de rémunération CU'!D370,"")</f>
        <v/>
      </c>
      <c r="E370" s="111" t="str">
        <f>IF('Dépenses de rémunération CU'!E370&lt;&gt;"",'Dépenses de rémunération CU'!E370,"")</f>
        <v/>
      </c>
      <c r="F370" s="111" t="str">
        <f>IF('Dépenses de rémunération CU'!F370&lt;&gt;"",'Dépenses de rémunération CU'!F370,"")</f>
        <v/>
      </c>
      <c r="G370" s="80" t="str">
        <f>IF('Dépenses de rémunération CU'!G370&lt;&gt;"",'Dépenses de rémunération CU'!G370,"")</f>
        <v/>
      </c>
      <c r="H370" s="80" t="str">
        <f>IF('Dépenses de rémunération CU'!H370&lt;&gt;"",'Dépenses de rémunération CU'!H370,"")</f>
        <v/>
      </c>
      <c r="I370" s="246" t="str">
        <f>IF(F370&lt;&gt;"",IF(ISNA(VLOOKUP(F370,P_Paramétrage!$B$1586:$D$1588,2,FALSE)),0,VLOOKUP(F370,P_Paramétrage!$B$1586:$D$1588,2,FALSE)),"")</f>
        <v/>
      </c>
      <c r="J370" s="246">
        <f>'Dépenses de rémunération CU'!K370</f>
        <v>0</v>
      </c>
      <c r="K370" s="246"/>
      <c r="L370" s="210" t="str">
        <f>IF('Dépenses de rémunération CU'!I370&lt;&gt;"",'Dépenses de rémunération CU'!I370,"")</f>
        <v/>
      </c>
      <c r="M370" s="246">
        <f t="shared" si="15"/>
        <v>0</v>
      </c>
      <c r="N370" s="111"/>
      <c r="O370" s="210" t="str">
        <f t="shared" si="16"/>
        <v/>
      </c>
      <c r="P370" s="246">
        <f t="shared" si="17"/>
        <v>0</v>
      </c>
      <c r="Q370" s="111"/>
    </row>
    <row r="371" spans="2:17" ht="19.899999999999999" hidden="1" customHeight="1" x14ac:dyDescent="0.35">
      <c r="B371" s="109">
        <v>364</v>
      </c>
      <c r="C371" s="111" t="str">
        <f>IF('Dépenses de rémunération CU'!C371&lt;&gt;"",'Dépenses de rémunération CU'!C371,"")</f>
        <v/>
      </c>
      <c r="D371" s="111" t="str">
        <f>IF('Dépenses de rémunération CU'!D371&lt;&gt;"",'Dépenses de rémunération CU'!D371,"")</f>
        <v/>
      </c>
      <c r="E371" s="111" t="str">
        <f>IF('Dépenses de rémunération CU'!E371&lt;&gt;"",'Dépenses de rémunération CU'!E371,"")</f>
        <v/>
      </c>
      <c r="F371" s="111" t="str">
        <f>IF('Dépenses de rémunération CU'!F371&lt;&gt;"",'Dépenses de rémunération CU'!F371,"")</f>
        <v/>
      </c>
      <c r="G371" s="80" t="str">
        <f>IF('Dépenses de rémunération CU'!G371&lt;&gt;"",'Dépenses de rémunération CU'!G371,"")</f>
        <v/>
      </c>
      <c r="H371" s="80" t="str">
        <f>IF('Dépenses de rémunération CU'!H371&lt;&gt;"",'Dépenses de rémunération CU'!H371,"")</f>
        <v/>
      </c>
      <c r="I371" s="246" t="str">
        <f>IF(F371&lt;&gt;"",IF(ISNA(VLOOKUP(F371,P_Paramétrage!$B$1586:$D$1588,2,FALSE)),0,VLOOKUP(F371,P_Paramétrage!$B$1586:$D$1588,2,FALSE)),"")</f>
        <v/>
      </c>
      <c r="J371" s="246">
        <f>'Dépenses de rémunération CU'!K371</f>
        <v>0</v>
      </c>
      <c r="K371" s="246"/>
      <c r="L371" s="210" t="str">
        <f>IF('Dépenses de rémunération CU'!I371&lt;&gt;"",'Dépenses de rémunération CU'!I371,"")</f>
        <v/>
      </c>
      <c r="M371" s="246">
        <f t="shared" si="15"/>
        <v>0</v>
      </c>
      <c r="N371" s="111"/>
      <c r="O371" s="210" t="str">
        <f t="shared" si="16"/>
        <v/>
      </c>
      <c r="P371" s="246">
        <f t="shared" si="17"/>
        <v>0</v>
      </c>
      <c r="Q371" s="111"/>
    </row>
    <row r="372" spans="2:17" ht="19.899999999999999" hidden="1" customHeight="1" x14ac:dyDescent="0.35">
      <c r="B372" s="109">
        <v>365</v>
      </c>
      <c r="C372" s="111" t="str">
        <f>IF('Dépenses de rémunération CU'!C372&lt;&gt;"",'Dépenses de rémunération CU'!C372,"")</f>
        <v/>
      </c>
      <c r="D372" s="111" t="str">
        <f>IF('Dépenses de rémunération CU'!D372&lt;&gt;"",'Dépenses de rémunération CU'!D372,"")</f>
        <v/>
      </c>
      <c r="E372" s="111" t="str">
        <f>IF('Dépenses de rémunération CU'!E372&lt;&gt;"",'Dépenses de rémunération CU'!E372,"")</f>
        <v/>
      </c>
      <c r="F372" s="111" t="str">
        <f>IF('Dépenses de rémunération CU'!F372&lt;&gt;"",'Dépenses de rémunération CU'!F372,"")</f>
        <v/>
      </c>
      <c r="G372" s="80" t="str">
        <f>IF('Dépenses de rémunération CU'!G372&lt;&gt;"",'Dépenses de rémunération CU'!G372,"")</f>
        <v/>
      </c>
      <c r="H372" s="80" t="str">
        <f>IF('Dépenses de rémunération CU'!H372&lt;&gt;"",'Dépenses de rémunération CU'!H372,"")</f>
        <v/>
      </c>
      <c r="I372" s="246" t="str">
        <f>IF(F372&lt;&gt;"",IF(ISNA(VLOOKUP(F372,P_Paramétrage!$B$1586:$D$1588,2,FALSE)),0,VLOOKUP(F372,P_Paramétrage!$B$1586:$D$1588,2,FALSE)),"")</f>
        <v/>
      </c>
      <c r="J372" s="246">
        <f>'Dépenses de rémunération CU'!K372</f>
        <v>0</v>
      </c>
      <c r="K372" s="246"/>
      <c r="L372" s="210" t="str">
        <f>IF('Dépenses de rémunération CU'!I372&lt;&gt;"",'Dépenses de rémunération CU'!I372,"")</f>
        <v/>
      </c>
      <c r="M372" s="246">
        <f t="shared" si="15"/>
        <v>0</v>
      </c>
      <c r="N372" s="111"/>
      <c r="O372" s="210" t="str">
        <f t="shared" si="16"/>
        <v/>
      </c>
      <c r="P372" s="246">
        <f t="shared" si="17"/>
        <v>0</v>
      </c>
      <c r="Q372" s="111"/>
    </row>
    <row r="373" spans="2:17" ht="19.899999999999999" hidden="1" customHeight="1" x14ac:dyDescent="0.35">
      <c r="B373" s="109">
        <v>366</v>
      </c>
      <c r="C373" s="111" t="str">
        <f>IF('Dépenses de rémunération CU'!C373&lt;&gt;"",'Dépenses de rémunération CU'!C373,"")</f>
        <v/>
      </c>
      <c r="D373" s="111" t="str">
        <f>IF('Dépenses de rémunération CU'!D373&lt;&gt;"",'Dépenses de rémunération CU'!D373,"")</f>
        <v/>
      </c>
      <c r="E373" s="111" t="str">
        <f>IF('Dépenses de rémunération CU'!E373&lt;&gt;"",'Dépenses de rémunération CU'!E373,"")</f>
        <v/>
      </c>
      <c r="F373" s="111" t="str">
        <f>IF('Dépenses de rémunération CU'!F373&lt;&gt;"",'Dépenses de rémunération CU'!F373,"")</f>
        <v/>
      </c>
      <c r="G373" s="80" t="str">
        <f>IF('Dépenses de rémunération CU'!G373&lt;&gt;"",'Dépenses de rémunération CU'!G373,"")</f>
        <v/>
      </c>
      <c r="H373" s="80" t="str">
        <f>IF('Dépenses de rémunération CU'!H373&lt;&gt;"",'Dépenses de rémunération CU'!H373,"")</f>
        <v/>
      </c>
      <c r="I373" s="246" t="str">
        <f>IF(F373&lt;&gt;"",IF(ISNA(VLOOKUP(F373,P_Paramétrage!$B$1586:$D$1588,2,FALSE)),0,VLOOKUP(F373,P_Paramétrage!$B$1586:$D$1588,2,FALSE)),"")</f>
        <v/>
      </c>
      <c r="J373" s="246">
        <f>'Dépenses de rémunération CU'!K373</f>
        <v>0</v>
      </c>
      <c r="K373" s="246"/>
      <c r="L373" s="210" t="str">
        <f>IF('Dépenses de rémunération CU'!I373&lt;&gt;"",'Dépenses de rémunération CU'!I373,"")</f>
        <v/>
      </c>
      <c r="M373" s="246">
        <f t="shared" si="15"/>
        <v>0</v>
      </c>
      <c r="N373" s="111"/>
      <c r="O373" s="210" t="str">
        <f t="shared" si="16"/>
        <v/>
      </c>
      <c r="P373" s="246">
        <f t="shared" si="17"/>
        <v>0</v>
      </c>
      <c r="Q373" s="111"/>
    </row>
    <row r="374" spans="2:17" ht="19.899999999999999" hidden="1" customHeight="1" x14ac:dyDescent="0.35">
      <c r="B374" s="109">
        <v>367</v>
      </c>
      <c r="C374" s="111" t="str">
        <f>IF('Dépenses de rémunération CU'!C374&lt;&gt;"",'Dépenses de rémunération CU'!C374,"")</f>
        <v/>
      </c>
      <c r="D374" s="111" t="str">
        <f>IF('Dépenses de rémunération CU'!D374&lt;&gt;"",'Dépenses de rémunération CU'!D374,"")</f>
        <v/>
      </c>
      <c r="E374" s="111" t="str">
        <f>IF('Dépenses de rémunération CU'!E374&lt;&gt;"",'Dépenses de rémunération CU'!E374,"")</f>
        <v/>
      </c>
      <c r="F374" s="111" t="str">
        <f>IF('Dépenses de rémunération CU'!F374&lt;&gt;"",'Dépenses de rémunération CU'!F374,"")</f>
        <v/>
      </c>
      <c r="G374" s="80" t="str">
        <f>IF('Dépenses de rémunération CU'!G374&lt;&gt;"",'Dépenses de rémunération CU'!G374,"")</f>
        <v/>
      </c>
      <c r="H374" s="80" t="str">
        <f>IF('Dépenses de rémunération CU'!H374&lt;&gt;"",'Dépenses de rémunération CU'!H374,"")</f>
        <v/>
      </c>
      <c r="I374" s="246" t="str">
        <f>IF(F374&lt;&gt;"",IF(ISNA(VLOOKUP(F374,P_Paramétrage!$B$1586:$D$1588,2,FALSE)),0,VLOOKUP(F374,P_Paramétrage!$B$1586:$D$1588,2,FALSE)),"")</f>
        <v/>
      </c>
      <c r="J374" s="246">
        <f>'Dépenses de rémunération CU'!K374</f>
        <v>0</v>
      </c>
      <c r="K374" s="246"/>
      <c r="L374" s="210" t="str">
        <f>IF('Dépenses de rémunération CU'!I374&lt;&gt;"",'Dépenses de rémunération CU'!I374,"")</f>
        <v/>
      </c>
      <c r="M374" s="246">
        <f t="shared" si="15"/>
        <v>0</v>
      </c>
      <c r="N374" s="111"/>
      <c r="O374" s="210" t="str">
        <f t="shared" si="16"/>
        <v/>
      </c>
      <c r="P374" s="246">
        <f t="shared" si="17"/>
        <v>0</v>
      </c>
      <c r="Q374" s="111"/>
    </row>
    <row r="375" spans="2:17" ht="19.899999999999999" hidden="1" customHeight="1" x14ac:dyDescent="0.35">
      <c r="B375" s="109">
        <v>368</v>
      </c>
      <c r="C375" s="111" t="str">
        <f>IF('Dépenses de rémunération CU'!C375&lt;&gt;"",'Dépenses de rémunération CU'!C375,"")</f>
        <v/>
      </c>
      <c r="D375" s="111" t="str">
        <f>IF('Dépenses de rémunération CU'!D375&lt;&gt;"",'Dépenses de rémunération CU'!D375,"")</f>
        <v/>
      </c>
      <c r="E375" s="111" t="str">
        <f>IF('Dépenses de rémunération CU'!E375&lt;&gt;"",'Dépenses de rémunération CU'!E375,"")</f>
        <v/>
      </c>
      <c r="F375" s="111" t="str">
        <f>IF('Dépenses de rémunération CU'!F375&lt;&gt;"",'Dépenses de rémunération CU'!F375,"")</f>
        <v/>
      </c>
      <c r="G375" s="80" t="str">
        <f>IF('Dépenses de rémunération CU'!G375&lt;&gt;"",'Dépenses de rémunération CU'!G375,"")</f>
        <v/>
      </c>
      <c r="H375" s="80" t="str">
        <f>IF('Dépenses de rémunération CU'!H375&lt;&gt;"",'Dépenses de rémunération CU'!H375,"")</f>
        <v/>
      </c>
      <c r="I375" s="246" t="str">
        <f>IF(F375&lt;&gt;"",IF(ISNA(VLOOKUP(F375,P_Paramétrage!$B$1586:$D$1588,2,FALSE)),0,VLOOKUP(F375,P_Paramétrage!$B$1586:$D$1588,2,FALSE)),"")</f>
        <v/>
      </c>
      <c r="J375" s="246">
        <f>'Dépenses de rémunération CU'!K375</f>
        <v>0</v>
      </c>
      <c r="K375" s="246"/>
      <c r="L375" s="210" t="str">
        <f>IF('Dépenses de rémunération CU'!I375&lt;&gt;"",'Dépenses de rémunération CU'!I375,"")</f>
        <v/>
      </c>
      <c r="M375" s="246">
        <f t="shared" si="15"/>
        <v>0</v>
      </c>
      <c r="N375" s="111"/>
      <c r="O375" s="210" t="str">
        <f t="shared" si="16"/>
        <v/>
      </c>
      <c r="P375" s="246">
        <f t="shared" si="17"/>
        <v>0</v>
      </c>
      <c r="Q375" s="111"/>
    </row>
    <row r="376" spans="2:17" ht="19.899999999999999" hidden="1" customHeight="1" x14ac:dyDescent="0.35">
      <c r="B376" s="109">
        <v>369</v>
      </c>
      <c r="C376" s="111" t="str">
        <f>IF('Dépenses de rémunération CU'!C376&lt;&gt;"",'Dépenses de rémunération CU'!C376,"")</f>
        <v/>
      </c>
      <c r="D376" s="111" t="str">
        <f>IF('Dépenses de rémunération CU'!D376&lt;&gt;"",'Dépenses de rémunération CU'!D376,"")</f>
        <v/>
      </c>
      <c r="E376" s="111" t="str">
        <f>IF('Dépenses de rémunération CU'!E376&lt;&gt;"",'Dépenses de rémunération CU'!E376,"")</f>
        <v/>
      </c>
      <c r="F376" s="111" t="str">
        <f>IF('Dépenses de rémunération CU'!F376&lt;&gt;"",'Dépenses de rémunération CU'!F376,"")</f>
        <v/>
      </c>
      <c r="G376" s="80" t="str">
        <f>IF('Dépenses de rémunération CU'!G376&lt;&gt;"",'Dépenses de rémunération CU'!G376,"")</f>
        <v/>
      </c>
      <c r="H376" s="80" t="str">
        <f>IF('Dépenses de rémunération CU'!H376&lt;&gt;"",'Dépenses de rémunération CU'!H376,"")</f>
        <v/>
      </c>
      <c r="I376" s="246" t="str">
        <f>IF(F376&lt;&gt;"",IF(ISNA(VLOOKUP(F376,P_Paramétrage!$B$1586:$D$1588,2,FALSE)),0,VLOOKUP(F376,P_Paramétrage!$B$1586:$D$1588,2,FALSE)),"")</f>
        <v/>
      </c>
      <c r="J376" s="246">
        <f>'Dépenses de rémunération CU'!K376</f>
        <v>0</v>
      </c>
      <c r="K376" s="246"/>
      <c r="L376" s="210" t="str">
        <f>IF('Dépenses de rémunération CU'!I376&lt;&gt;"",'Dépenses de rémunération CU'!I376,"")</f>
        <v/>
      </c>
      <c r="M376" s="246">
        <f t="shared" si="15"/>
        <v>0</v>
      </c>
      <c r="N376" s="111"/>
      <c r="O376" s="210" t="str">
        <f t="shared" si="16"/>
        <v/>
      </c>
      <c r="P376" s="246">
        <f t="shared" si="17"/>
        <v>0</v>
      </c>
      <c r="Q376" s="111"/>
    </row>
    <row r="377" spans="2:17" ht="19.899999999999999" hidden="1" customHeight="1" x14ac:dyDescent="0.35">
      <c r="B377" s="109">
        <v>370</v>
      </c>
      <c r="C377" s="111" t="str">
        <f>IF('Dépenses de rémunération CU'!C377&lt;&gt;"",'Dépenses de rémunération CU'!C377,"")</f>
        <v/>
      </c>
      <c r="D377" s="111" t="str">
        <f>IF('Dépenses de rémunération CU'!D377&lt;&gt;"",'Dépenses de rémunération CU'!D377,"")</f>
        <v/>
      </c>
      <c r="E377" s="111" t="str">
        <f>IF('Dépenses de rémunération CU'!E377&lt;&gt;"",'Dépenses de rémunération CU'!E377,"")</f>
        <v/>
      </c>
      <c r="F377" s="111" t="str">
        <f>IF('Dépenses de rémunération CU'!F377&lt;&gt;"",'Dépenses de rémunération CU'!F377,"")</f>
        <v/>
      </c>
      <c r="G377" s="80" t="str">
        <f>IF('Dépenses de rémunération CU'!G377&lt;&gt;"",'Dépenses de rémunération CU'!G377,"")</f>
        <v/>
      </c>
      <c r="H377" s="80" t="str">
        <f>IF('Dépenses de rémunération CU'!H377&lt;&gt;"",'Dépenses de rémunération CU'!H377,"")</f>
        <v/>
      </c>
      <c r="I377" s="246" t="str">
        <f>IF(F377&lt;&gt;"",IF(ISNA(VLOOKUP(F377,P_Paramétrage!$B$1586:$D$1588,2,FALSE)),0,VLOOKUP(F377,P_Paramétrage!$B$1586:$D$1588,2,FALSE)),"")</f>
        <v/>
      </c>
      <c r="J377" s="246">
        <f>'Dépenses de rémunération CU'!K377</f>
        <v>0</v>
      </c>
      <c r="K377" s="246"/>
      <c r="L377" s="210" t="str">
        <f>IF('Dépenses de rémunération CU'!I377&lt;&gt;"",'Dépenses de rémunération CU'!I377,"")</f>
        <v/>
      </c>
      <c r="M377" s="246">
        <f t="shared" si="15"/>
        <v>0</v>
      </c>
      <c r="N377" s="111"/>
      <c r="O377" s="210" t="str">
        <f t="shared" si="16"/>
        <v/>
      </c>
      <c r="P377" s="246">
        <f t="shared" si="17"/>
        <v>0</v>
      </c>
      <c r="Q377" s="111"/>
    </row>
    <row r="378" spans="2:17" ht="19.899999999999999" hidden="1" customHeight="1" x14ac:dyDescent="0.35">
      <c r="B378" s="109">
        <v>371</v>
      </c>
      <c r="C378" s="111" t="str">
        <f>IF('Dépenses de rémunération CU'!C378&lt;&gt;"",'Dépenses de rémunération CU'!C378,"")</f>
        <v/>
      </c>
      <c r="D378" s="111" t="str">
        <f>IF('Dépenses de rémunération CU'!D378&lt;&gt;"",'Dépenses de rémunération CU'!D378,"")</f>
        <v/>
      </c>
      <c r="E378" s="111" t="str">
        <f>IF('Dépenses de rémunération CU'!E378&lt;&gt;"",'Dépenses de rémunération CU'!E378,"")</f>
        <v/>
      </c>
      <c r="F378" s="111" t="str">
        <f>IF('Dépenses de rémunération CU'!F378&lt;&gt;"",'Dépenses de rémunération CU'!F378,"")</f>
        <v/>
      </c>
      <c r="G378" s="80" t="str">
        <f>IF('Dépenses de rémunération CU'!G378&lt;&gt;"",'Dépenses de rémunération CU'!G378,"")</f>
        <v/>
      </c>
      <c r="H378" s="80" t="str">
        <f>IF('Dépenses de rémunération CU'!H378&lt;&gt;"",'Dépenses de rémunération CU'!H378,"")</f>
        <v/>
      </c>
      <c r="I378" s="246" t="str">
        <f>IF(F378&lt;&gt;"",IF(ISNA(VLOOKUP(F378,P_Paramétrage!$B$1586:$D$1588,2,FALSE)),0,VLOOKUP(F378,P_Paramétrage!$B$1586:$D$1588,2,FALSE)),"")</f>
        <v/>
      </c>
      <c r="J378" s="246">
        <f>'Dépenses de rémunération CU'!K378</f>
        <v>0</v>
      </c>
      <c r="K378" s="246"/>
      <c r="L378" s="210" t="str">
        <f>IF('Dépenses de rémunération CU'!I378&lt;&gt;"",'Dépenses de rémunération CU'!I378,"")</f>
        <v/>
      </c>
      <c r="M378" s="246">
        <f t="shared" si="15"/>
        <v>0</v>
      </c>
      <c r="N378" s="111"/>
      <c r="O378" s="210" t="str">
        <f t="shared" si="16"/>
        <v/>
      </c>
      <c r="P378" s="246">
        <f t="shared" si="17"/>
        <v>0</v>
      </c>
      <c r="Q378" s="111"/>
    </row>
    <row r="379" spans="2:17" ht="19.899999999999999" hidden="1" customHeight="1" x14ac:dyDescent="0.35">
      <c r="B379" s="109">
        <v>372</v>
      </c>
      <c r="C379" s="111" t="str">
        <f>IF('Dépenses de rémunération CU'!C379&lt;&gt;"",'Dépenses de rémunération CU'!C379,"")</f>
        <v/>
      </c>
      <c r="D379" s="111" t="str">
        <f>IF('Dépenses de rémunération CU'!D379&lt;&gt;"",'Dépenses de rémunération CU'!D379,"")</f>
        <v/>
      </c>
      <c r="E379" s="111" t="str">
        <f>IF('Dépenses de rémunération CU'!E379&lt;&gt;"",'Dépenses de rémunération CU'!E379,"")</f>
        <v/>
      </c>
      <c r="F379" s="111" t="str">
        <f>IF('Dépenses de rémunération CU'!F379&lt;&gt;"",'Dépenses de rémunération CU'!F379,"")</f>
        <v/>
      </c>
      <c r="G379" s="80" t="str">
        <f>IF('Dépenses de rémunération CU'!G379&lt;&gt;"",'Dépenses de rémunération CU'!G379,"")</f>
        <v/>
      </c>
      <c r="H379" s="80" t="str">
        <f>IF('Dépenses de rémunération CU'!H379&lt;&gt;"",'Dépenses de rémunération CU'!H379,"")</f>
        <v/>
      </c>
      <c r="I379" s="246" t="str">
        <f>IF(F379&lt;&gt;"",IF(ISNA(VLOOKUP(F379,P_Paramétrage!$B$1586:$D$1588,2,FALSE)),0,VLOOKUP(F379,P_Paramétrage!$B$1586:$D$1588,2,FALSE)),"")</f>
        <v/>
      </c>
      <c r="J379" s="246">
        <f>'Dépenses de rémunération CU'!K379</f>
        <v>0</v>
      </c>
      <c r="K379" s="246"/>
      <c r="L379" s="210" t="str">
        <f>IF('Dépenses de rémunération CU'!I379&lt;&gt;"",'Dépenses de rémunération CU'!I379,"")</f>
        <v/>
      </c>
      <c r="M379" s="246">
        <f t="shared" si="15"/>
        <v>0</v>
      </c>
      <c r="N379" s="111"/>
      <c r="O379" s="210" t="str">
        <f t="shared" si="16"/>
        <v/>
      </c>
      <c r="P379" s="246">
        <f t="shared" si="17"/>
        <v>0</v>
      </c>
      <c r="Q379" s="111"/>
    </row>
    <row r="380" spans="2:17" ht="19.899999999999999" hidden="1" customHeight="1" x14ac:dyDescent="0.35">
      <c r="B380" s="109">
        <v>373</v>
      </c>
      <c r="C380" s="111" t="str">
        <f>IF('Dépenses de rémunération CU'!C380&lt;&gt;"",'Dépenses de rémunération CU'!C380,"")</f>
        <v/>
      </c>
      <c r="D380" s="111" t="str">
        <f>IF('Dépenses de rémunération CU'!D380&lt;&gt;"",'Dépenses de rémunération CU'!D380,"")</f>
        <v/>
      </c>
      <c r="E380" s="111" t="str">
        <f>IF('Dépenses de rémunération CU'!E380&lt;&gt;"",'Dépenses de rémunération CU'!E380,"")</f>
        <v/>
      </c>
      <c r="F380" s="111" t="str">
        <f>IF('Dépenses de rémunération CU'!F380&lt;&gt;"",'Dépenses de rémunération CU'!F380,"")</f>
        <v/>
      </c>
      <c r="G380" s="80" t="str">
        <f>IF('Dépenses de rémunération CU'!G380&lt;&gt;"",'Dépenses de rémunération CU'!G380,"")</f>
        <v/>
      </c>
      <c r="H380" s="80" t="str">
        <f>IF('Dépenses de rémunération CU'!H380&lt;&gt;"",'Dépenses de rémunération CU'!H380,"")</f>
        <v/>
      </c>
      <c r="I380" s="246" t="str">
        <f>IF(F380&lt;&gt;"",IF(ISNA(VLOOKUP(F380,P_Paramétrage!$B$1586:$D$1588,2,FALSE)),0,VLOOKUP(F380,P_Paramétrage!$B$1586:$D$1588,2,FALSE)),"")</f>
        <v/>
      </c>
      <c r="J380" s="246">
        <f>'Dépenses de rémunération CU'!K380</f>
        <v>0</v>
      </c>
      <c r="K380" s="246"/>
      <c r="L380" s="210" t="str">
        <f>IF('Dépenses de rémunération CU'!I380&lt;&gt;"",'Dépenses de rémunération CU'!I380,"")</f>
        <v/>
      </c>
      <c r="M380" s="246">
        <f t="shared" si="15"/>
        <v>0</v>
      </c>
      <c r="N380" s="111"/>
      <c r="O380" s="210" t="str">
        <f t="shared" si="16"/>
        <v/>
      </c>
      <c r="P380" s="246">
        <f t="shared" si="17"/>
        <v>0</v>
      </c>
      <c r="Q380" s="111"/>
    </row>
    <row r="381" spans="2:17" ht="19.899999999999999" hidden="1" customHeight="1" x14ac:dyDescent="0.35">
      <c r="B381" s="109">
        <v>374</v>
      </c>
      <c r="C381" s="111" t="str">
        <f>IF('Dépenses de rémunération CU'!C381&lt;&gt;"",'Dépenses de rémunération CU'!C381,"")</f>
        <v/>
      </c>
      <c r="D381" s="111" t="str">
        <f>IF('Dépenses de rémunération CU'!D381&lt;&gt;"",'Dépenses de rémunération CU'!D381,"")</f>
        <v/>
      </c>
      <c r="E381" s="111" t="str">
        <f>IF('Dépenses de rémunération CU'!E381&lt;&gt;"",'Dépenses de rémunération CU'!E381,"")</f>
        <v/>
      </c>
      <c r="F381" s="111" t="str">
        <f>IF('Dépenses de rémunération CU'!F381&lt;&gt;"",'Dépenses de rémunération CU'!F381,"")</f>
        <v/>
      </c>
      <c r="G381" s="80" t="str">
        <f>IF('Dépenses de rémunération CU'!G381&lt;&gt;"",'Dépenses de rémunération CU'!G381,"")</f>
        <v/>
      </c>
      <c r="H381" s="80" t="str">
        <f>IF('Dépenses de rémunération CU'!H381&lt;&gt;"",'Dépenses de rémunération CU'!H381,"")</f>
        <v/>
      </c>
      <c r="I381" s="246" t="str">
        <f>IF(F381&lt;&gt;"",IF(ISNA(VLOOKUP(F381,P_Paramétrage!$B$1586:$D$1588,2,FALSE)),0,VLOOKUP(F381,P_Paramétrage!$B$1586:$D$1588,2,FALSE)),"")</f>
        <v/>
      </c>
      <c r="J381" s="246">
        <f>'Dépenses de rémunération CU'!K381</f>
        <v>0</v>
      </c>
      <c r="K381" s="246"/>
      <c r="L381" s="210" t="str">
        <f>IF('Dépenses de rémunération CU'!I381&lt;&gt;"",'Dépenses de rémunération CU'!I381,"")</f>
        <v/>
      </c>
      <c r="M381" s="246">
        <f t="shared" si="15"/>
        <v>0</v>
      </c>
      <c r="N381" s="111"/>
      <c r="O381" s="210" t="str">
        <f t="shared" si="16"/>
        <v/>
      </c>
      <c r="P381" s="246">
        <f t="shared" si="17"/>
        <v>0</v>
      </c>
      <c r="Q381" s="111"/>
    </row>
    <row r="382" spans="2:17" ht="19.899999999999999" hidden="1" customHeight="1" x14ac:dyDescent="0.35">
      <c r="B382" s="109">
        <v>375</v>
      </c>
      <c r="C382" s="111" t="str">
        <f>IF('Dépenses de rémunération CU'!C382&lt;&gt;"",'Dépenses de rémunération CU'!C382,"")</f>
        <v/>
      </c>
      <c r="D382" s="111" t="str">
        <f>IF('Dépenses de rémunération CU'!D382&lt;&gt;"",'Dépenses de rémunération CU'!D382,"")</f>
        <v/>
      </c>
      <c r="E382" s="111" t="str">
        <f>IF('Dépenses de rémunération CU'!E382&lt;&gt;"",'Dépenses de rémunération CU'!E382,"")</f>
        <v/>
      </c>
      <c r="F382" s="111" t="str">
        <f>IF('Dépenses de rémunération CU'!F382&lt;&gt;"",'Dépenses de rémunération CU'!F382,"")</f>
        <v/>
      </c>
      <c r="G382" s="80" t="str">
        <f>IF('Dépenses de rémunération CU'!G382&lt;&gt;"",'Dépenses de rémunération CU'!G382,"")</f>
        <v/>
      </c>
      <c r="H382" s="80" t="str">
        <f>IF('Dépenses de rémunération CU'!H382&lt;&gt;"",'Dépenses de rémunération CU'!H382,"")</f>
        <v/>
      </c>
      <c r="I382" s="246" t="str">
        <f>IF(F382&lt;&gt;"",IF(ISNA(VLOOKUP(F382,P_Paramétrage!$B$1586:$D$1588,2,FALSE)),0,VLOOKUP(F382,P_Paramétrage!$B$1586:$D$1588,2,FALSE)),"")</f>
        <v/>
      </c>
      <c r="J382" s="246">
        <f>'Dépenses de rémunération CU'!K382</f>
        <v>0</v>
      </c>
      <c r="K382" s="246"/>
      <c r="L382" s="210" t="str">
        <f>IF('Dépenses de rémunération CU'!I382&lt;&gt;"",'Dépenses de rémunération CU'!I382,"")</f>
        <v/>
      </c>
      <c r="M382" s="246">
        <f t="shared" si="15"/>
        <v>0</v>
      </c>
      <c r="N382" s="111"/>
      <c r="O382" s="210" t="str">
        <f t="shared" si="16"/>
        <v/>
      </c>
      <c r="P382" s="246">
        <f t="shared" si="17"/>
        <v>0</v>
      </c>
      <c r="Q382" s="111"/>
    </row>
    <row r="383" spans="2:17" ht="19.899999999999999" hidden="1" customHeight="1" x14ac:dyDescent="0.35">
      <c r="B383" s="109">
        <v>376</v>
      </c>
      <c r="C383" s="111" t="str">
        <f>IF('Dépenses de rémunération CU'!C383&lt;&gt;"",'Dépenses de rémunération CU'!C383,"")</f>
        <v/>
      </c>
      <c r="D383" s="111" t="str">
        <f>IF('Dépenses de rémunération CU'!D383&lt;&gt;"",'Dépenses de rémunération CU'!D383,"")</f>
        <v/>
      </c>
      <c r="E383" s="111" t="str">
        <f>IF('Dépenses de rémunération CU'!E383&lt;&gt;"",'Dépenses de rémunération CU'!E383,"")</f>
        <v/>
      </c>
      <c r="F383" s="111" t="str">
        <f>IF('Dépenses de rémunération CU'!F383&lt;&gt;"",'Dépenses de rémunération CU'!F383,"")</f>
        <v/>
      </c>
      <c r="G383" s="80" t="str">
        <f>IF('Dépenses de rémunération CU'!G383&lt;&gt;"",'Dépenses de rémunération CU'!G383,"")</f>
        <v/>
      </c>
      <c r="H383" s="80" t="str">
        <f>IF('Dépenses de rémunération CU'!H383&lt;&gt;"",'Dépenses de rémunération CU'!H383,"")</f>
        <v/>
      </c>
      <c r="I383" s="246" t="str">
        <f>IF(F383&lt;&gt;"",IF(ISNA(VLOOKUP(F383,P_Paramétrage!$B$1586:$D$1588,2,FALSE)),0,VLOOKUP(F383,P_Paramétrage!$B$1586:$D$1588,2,FALSE)),"")</f>
        <v/>
      </c>
      <c r="J383" s="246">
        <f>'Dépenses de rémunération CU'!K383</f>
        <v>0</v>
      </c>
      <c r="K383" s="246"/>
      <c r="L383" s="210" t="str">
        <f>IF('Dépenses de rémunération CU'!I383&lt;&gt;"",'Dépenses de rémunération CU'!I383,"")</f>
        <v/>
      </c>
      <c r="M383" s="246">
        <f t="shared" si="15"/>
        <v>0</v>
      </c>
      <c r="N383" s="111"/>
      <c r="O383" s="210" t="str">
        <f t="shared" si="16"/>
        <v/>
      </c>
      <c r="P383" s="246">
        <f t="shared" si="17"/>
        <v>0</v>
      </c>
      <c r="Q383" s="111"/>
    </row>
    <row r="384" spans="2:17" ht="19.899999999999999" hidden="1" customHeight="1" x14ac:dyDescent="0.35">
      <c r="B384" s="109">
        <v>377</v>
      </c>
      <c r="C384" s="111" t="str">
        <f>IF('Dépenses de rémunération CU'!C384&lt;&gt;"",'Dépenses de rémunération CU'!C384,"")</f>
        <v/>
      </c>
      <c r="D384" s="111" t="str">
        <f>IF('Dépenses de rémunération CU'!D384&lt;&gt;"",'Dépenses de rémunération CU'!D384,"")</f>
        <v/>
      </c>
      <c r="E384" s="111" t="str">
        <f>IF('Dépenses de rémunération CU'!E384&lt;&gt;"",'Dépenses de rémunération CU'!E384,"")</f>
        <v/>
      </c>
      <c r="F384" s="111" t="str">
        <f>IF('Dépenses de rémunération CU'!F384&lt;&gt;"",'Dépenses de rémunération CU'!F384,"")</f>
        <v/>
      </c>
      <c r="G384" s="80" t="str">
        <f>IF('Dépenses de rémunération CU'!G384&lt;&gt;"",'Dépenses de rémunération CU'!G384,"")</f>
        <v/>
      </c>
      <c r="H384" s="80" t="str">
        <f>IF('Dépenses de rémunération CU'!H384&lt;&gt;"",'Dépenses de rémunération CU'!H384,"")</f>
        <v/>
      </c>
      <c r="I384" s="246" t="str">
        <f>IF(F384&lt;&gt;"",IF(ISNA(VLOOKUP(F384,P_Paramétrage!$B$1586:$D$1588,2,FALSE)),0,VLOOKUP(F384,P_Paramétrage!$B$1586:$D$1588,2,FALSE)),"")</f>
        <v/>
      </c>
      <c r="J384" s="246">
        <f>'Dépenses de rémunération CU'!K384</f>
        <v>0</v>
      </c>
      <c r="K384" s="246"/>
      <c r="L384" s="210" t="str">
        <f>IF('Dépenses de rémunération CU'!I384&lt;&gt;"",'Dépenses de rémunération CU'!I384,"")</f>
        <v/>
      </c>
      <c r="M384" s="246">
        <f t="shared" si="15"/>
        <v>0</v>
      </c>
      <c r="N384" s="111"/>
      <c r="O384" s="210" t="str">
        <f t="shared" si="16"/>
        <v/>
      </c>
      <c r="P384" s="246">
        <f t="shared" si="17"/>
        <v>0</v>
      </c>
      <c r="Q384" s="111"/>
    </row>
    <row r="385" spans="2:17" ht="19.899999999999999" hidden="1" customHeight="1" x14ac:dyDescent="0.35">
      <c r="B385" s="109">
        <v>378</v>
      </c>
      <c r="C385" s="111" t="str">
        <f>IF('Dépenses de rémunération CU'!C385&lt;&gt;"",'Dépenses de rémunération CU'!C385,"")</f>
        <v/>
      </c>
      <c r="D385" s="111" t="str">
        <f>IF('Dépenses de rémunération CU'!D385&lt;&gt;"",'Dépenses de rémunération CU'!D385,"")</f>
        <v/>
      </c>
      <c r="E385" s="111" t="str">
        <f>IF('Dépenses de rémunération CU'!E385&lt;&gt;"",'Dépenses de rémunération CU'!E385,"")</f>
        <v/>
      </c>
      <c r="F385" s="111" t="str">
        <f>IF('Dépenses de rémunération CU'!F385&lt;&gt;"",'Dépenses de rémunération CU'!F385,"")</f>
        <v/>
      </c>
      <c r="G385" s="80" t="str">
        <f>IF('Dépenses de rémunération CU'!G385&lt;&gt;"",'Dépenses de rémunération CU'!G385,"")</f>
        <v/>
      </c>
      <c r="H385" s="80" t="str">
        <f>IF('Dépenses de rémunération CU'!H385&lt;&gt;"",'Dépenses de rémunération CU'!H385,"")</f>
        <v/>
      </c>
      <c r="I385" s="246" t="str">
        <f>IF(F385&lt;&gt;"",IF(ISNA(VLOOKUP(F385,P_Paramétrage!$B$1586:$D$1588,2,FALSE)),0,VLOOKUP(F385,P_Paramétrage!$B$1586:$D$1588,2,FALSE)),"")</f>
        <v/>
      </c>
      <c r="J385" s="246">
        <f>'Dépenses de rémunération CU'!K385</f>
        <v>0</v>
      </c>
      <c r="K385" s="246"/>
      <c r="L385" s="210" t="str">
        <f>IF('Dépenses de rémunération CU'!I385&lt;&gt;"",'Dépenses de rémunération CU'!I385,"")</f>
        <v/>
      </c>
      <c r="M385" s="246">
        <f t="shared" si="15"/>
        <v>0</v>
      </c>
      <c r="N385" s="111"/>
      <c r="O385" s="210" t="str">
        <f t="shared" si="16"/>
        <v/>
      </c>
      <c r="P385" s="246">
        <f t="shared" si="17"/>
        <v>0</v>
      </c>
      <c r="Q385" s="111"/>
    </row>
    <row r="386" spans="2:17" ht="19.899999999999999" hidden="1" customHeight="1" x14ac:dyDescent="0.35">
      <c r="B386" s="109">
        <v>379</v>
      </c>
      <c r="C386" s="111" t="str">
        <f>IF('Dépenses de rémunération CU'!C386&lt;&gt;"",'Dépenses de rémunération CU'!C386,"")</f>
        <v/>
      </c>
      <c r="D386" s="111" t="str">
        <f>IF('Dépenses de rémunération CU'!D386&lt;&gt;"",'Dépenses de rémunération CU'!D386,"")</f>
        <v/>
      </c>
      <c r="E386" s="111" t="str">
        <f>IF('Dépenses de rémunération CU'!E386&lt;&gt;"",'Dépenses de rémunération CU'!E386,"")</f>
        <v/>
      </c>
      <c r="F386" s="111" t="str">
        <f>IF('Dépenses de rémunération CU'!F386&lt;&gt;"",'Dépenses de rémunération CU'!F386,"")</f>
        <v/>
      </c>
      <c r="G386" s="80" t="str">
        <f>IF('Dépenses de rémunération CU'!G386&lt;&gt;"",'Dépenses de rémunération CU'!G386,"")</f>
        <v/>
      </c>
      <c r="H386" s="80" t="str">
        <f>IF('Dépenses de rémunération CU'!H386&lt;&gt;"",'Dépenses de rémunération CU'!H386,"")</f>
        <v/>
      </c>
      <c r="I386" s="246" t="str">
        <f>IF(F386&lt;&gt;"",IF(ISNA(VLOOKUP(F386,P_Paramétrage!$B$1586:$D$1588,2,FALSE)),0,VLOOKUP(F386,P_Paramétrage!$B$1586:$D$1588,2,FALSE)),"")</f>
        <v/>
      </c>
      <c r="J386" s="246">
        <f>'Dépenses de rémunération CU'!K386</f>
        <v>0</v>
      </c>
      <c r="K386" s="246"/>
      <c r="L386" s="210" t="str">
        <f>IF('Dépenses de rémunération CU'!I386&lt;&gt;"",'Dépenses de rémunération CU'!I386,"")</f>
        <v/>
      </c>
      <c r="M386" s="246">
        <f t="shared" si="15"/>
        <v>0</v>
      </c>
      <c r="N386" s="111"/>
      <c r="O386" s="210" t="str">
        <f t="shared" si="16"/>
        <v/>
      </c>
      <c r="P386" s="246">
        <f t="shared" si="17"/>
        <v>0</v>
      </c>
      <c r="Q386" s="111"/>
    </row>
    <row r="387" spans="2:17" ht="19.899999999999999" hidden="1" customHeight="1" x14ac:dyDescent="0.35">
      <c r="B387" s="109">
        <v>380</v>
      </c>
      <c r="C387" s="111" t="str">
        <f>IF('Dépenses de rémunération CU'!C387&lt;&gt;"",'Dépenses de rémunération CU'!C387,"")</f>
        <v/>
      </c>
      <c r="D387" s="111" t="str">
        <f>IF('Dépenses de rémunération CU'!D387&lt;&gt;"",'Dépenses de rémunération CU'!D387,"")</f>
        <v/>
      </c>
      <c r="E387" s="111" t="str">
        <f>IF('Dépenses de rémunération CU'!E387&lt;&gt;"",'Dépenses de rémunération CU'!E387,"")</f>
        <v/>
      </c>
      <c r="F387" s="111" t="str">
        <f>IF('Dépenses de rémunération CU'!F387&lt;&gt;"",'Dépenses de rémunération CU'!F387,"")</f>
        <v/>
      </c>
      <c r="G387" s="80" t="str">
        <f>IF('Dépenses de rémunération CU'!G387&lt;&gt;"",'Dépenses de rémunération CU'!G387,"")</f>
        <v/>
      </c>
      <c r="H387" s="80" t="str">
        <f>IF('Dépenses de rémunération CU'!H387&lt;&gt;"",'Dépenses de rémunération CU'!H387,"")</f>
        <v/>
      </c>
      <c r="I387" s="246" t="str">
        <f>IF(F387&lt;&gt;"",IF(ISNA(VLOOKUP(F387,P_Paramétrage!$B$1586:$D$1588,2,FALSE)),0,VLOOKUP(F387,P_Paramétrage!$B$1586:$D$1588,2,FALSE)),"")</f>
        <v/>
      </c>
      <c r="J387" s="246">
        <f>'Dépenses de rémunération CU'!K387</f>
        <v>0</v>
      </c>
      <c r="K387" s="246"/>
      <c r="L387" s="210" t="str">
        <f>IF('Dépenses de rémunération CU'!I387&lt;&gt;"",'Dépenses de rémunération CU'!I387,"")</f>
        <v/>
      </c>
      <c r="M387" s="246">
        <f t="shared" si="15"/>
        <v>0</v>
      </c>
      <c r="N387" s="111"/>
      <c r="O387" s="210" t="str">
        <f t="shared" si="16"/>
        <v/>
      </c>
      <c r="P387" s="246">
        <f t="shared" si="17"/>
        <v>0</v>
      </c>
      <c r="Q387" s="111"/>
    </row>
    <row r="388" spans="2:17" ht="19.899999999999999" hidden="1" customHeight="1" x14ac:dyDescent="0.35">
      <c r="B388" s="109">
        <v>381</v>
      </c>
      <c r="C388" s="111" t="str">
        <f>IF('Dépenses de rémunération CU'!C388&lt;&gt;"",'Dépenses de rémunération CU'!C388,"")</f>
        <v/>
      </c>
      <c r="D388" s="111" t="str">
        <f>IF('Dépenses de rémunération CU'!D388&lt;&gt;"",'Dépenses de rémunération CU'!D388,"")</f>
        <v/>
      </c>
      <c r="E388" s="111" t="str">
        <f>IF('Dépenses de rémunération CU'!E388&lt;&gt;"",'Dépenses de rémunération CU'!E388,"")</f>
        <v/>
      </c>
      <c r="F388" s="111" t="str">
        <f>IF('Dépenses de rémunération CU'!F388&lt;&gt;"",'Dépenses de rémunération CU'!F388,"")</f>
        <v/>
      </c>
      <c r="G388" s="80" t="str">
        <f>IF('Dépenses de rémunération CU'!G388&lt;&gt;"",'Dépenses de rémunération CU'!G388,"")</f>
        <v/>
      </c>
      <c r="H388" s="80" t="str">
        <f>IF('Dépenses de rémunération CU'!H388&lt;&gt;"",'Dépenses de rémunération CU'!H388,"")</f>
        <v/>
      </c>
      <c r="I388" s="246" t="str">
        <f>IF(F388&lt;&gt;"",IF(ISNA(VLOOKUP(F388,P_Paramétrage!$B$1586:$D$1588,2,FALSE)),0,VLOOKUP(F388,P_Paramétrage!$B$1586:$D$1588,2,FALSE)),"")</f>
        <v/>
      </c>
      <c r="J388" s="246">
        <f>'Dépenses de rémunération CU'!K388</f>
        <v>0</v>
      </c>
      <c r="K388" s="246"/>
      <c r="L388" s="210" t="str">
        <f>IF('Dépenses de rémunération CU'!I388&lt;&gt;"",'Dépenses de rémunération CU'!I388,"")</f>
        <v/>
      </c>
      <c r="M388" s="246">
        <f t="shared" si="15"/>
        <v>0</v>
      </c>
      <c r="N388" s="111"/>
      <c r="O388" s="210" t="str">
        <f t="shared" si="16"/>
        <v/>
      </c>
      <c r="P388" s="246">
        <f t="shared" si="17"/>
        <v>0</v>
      </c>
      <c r="Q388" s="111"/>
    </row>
    <row r="389" spans="2:17" ht="19.899999999999999" hidden="1" customHeight="1" x14ac:dyDescent="0.35">
      <c r="B389" s="109">
        <v>382</v>
      </c>
      <c r="C389" s="111" t="str">
        <f>IF('Dépenses de rémunération CU'!C389&lt;&gt;"",'Dépenses de rémunération CU'!C389,"")</f>
        <v/>
      </c>
      <c r="D389" s="111" t="str">
        <f>IF('Dépenses de rémunération CU'!D389&lt;&gt;"",'Dépenses de rémunération CU'!D389,"")</f>
        <v/>
      </c>
      <c r="E389" s="111" t="str">
        <f>IF('Dépenses de rémunération CU'!E389&lt;&gt;"",'Dépenses de rémunération CU'!E389,"")</f>
        <v/>
      </c>
      <c r="F389" s="111" t="str">
        <f>IF('Dépenses de rémunération CU'!F389&lt;&gt;"",'Dépenses de rémunération CU'!F389,"")</f>
        <v/>
      </c>
      <c r="G389" s="80" t="str">
        <f>IF('Dépenses de rémunération CU'!G389&lt;&gt;"",'Dépenses de rémunération CU'!G389,"")</f>
        <v/>
      </c>
      <c r="H389" s="80" t="str">
        <f>IF('Dépenses de rémunération CU'!H389&lt;&gt;"",'Dépenses de rémunération CU'!H389,"")</f>
        <v/>
      </c>
      <c r="I389" s="246" t="str">
        <f>IF(F389&lt;&gt;"",IF(ISNA(VLOOKUP(F389,P_Paramétrage!$B$1586:$D$1588,2,FALSE)),0,VLOOKUP(F389,P_Paramétrage!$B$1586:$D$1588,2,FALSE)),"")</f>
        <v/>
      </c>
      <c r="J389" s="246">
        <f>'Dépenses de rémunération CU'!K389</f>
        <v>0</v>
      </c>
      <c r="K389" s="246"/>
      <c r="L389" s="210" t="str">
        <f>IF('Dépenses de rémunération CU'!I389&lt;&gt;"",'Dépenses de rémunération CU'!I389,"")</f>
        <v/>
      </c>
      <c r="M389" s="246">
        <f t="shared" si="15"/>
        <v>0</v>
      </c>
      <c r="N389" s="111"/>
      <c r="O389" s="210" t="str">
        <f t="shared" si="16"/>
        <v/>
      </c>
      <c r="P389" s="246">
        <f t="shared" si="17"/>
        <v>0</v>
      </c>
      <c r="Q389" s="111"/>
    </row>
    <row r="390" spans="2:17" ht="19.899999999999999" hidden="1" customHeight="1" x14ac:dyDescent="0.35">
      <c r="B390" s="109">
        <v>383</v>
      </c>
      <c r="C390" s="111" t="str">
        <f>IF('Dépenses de rémunération CU'!C390&lt;&gt;"",'Dépenses de rémunération CU'!C390,"")</f>
        <v/>
      </c>
      <c r="D390" s="111" t="str">
        <f>IF('Dépenses de rémunération CU'!D390&lt;&gt;"",'Dépenses de rémunération CU'!D390,"")</f>
        <v/>
      </c>
      <c r="E390" s="111" t="str">
        <f>IF('Dépenses de rémunération CU'!E390&lt;&gt;"",'Dépenses de rémunération CU'!E390,"")</f>
        <v/>
      </c>
      <c r="F390" s="111" t="str">
        <f>IF('Dépenses de rémunération CU'!F390&lt;&gt;"",'Dépenses de rémunération CU'!F390,"")</f>
        <v/>
      </c>
      <c r="G390" s="80" t="str">
        <f>IF('Dépenses de rémunération CU'!G390&lt;&gt;"",'Dépenses de rémunération CU'!G390,"")</f>
        <v/>
      </c>
      <c r="H390" s="80" t="str">
        <f>IF('Dépenses de rémunération CU'!H390&lt;&gt;"",'Dépenses de rémunération CU'!H390,"")</f>
        <v/>
      </c>
      <c r="I390" s="246" t="str">
        <f>IF(F390&lt;&gt;"",IF(ISNA(VLOOKUP(F390,P_Paramétrage!$B$1586:$D$1588,2,FALSE)),0,VLOOKUP(F390,P_Paramétrage!$B$1586:$D$1588,2,FALSE)),"")</f>
        <v/>
      </c>
      <c r="J390" s="246">
        <f>'Dépenses de rémunération CU'!K390</f>
        <v>0</v>
      </c>
      <c r="K390" s="246"/>
      <c r="L390" s="210" t="str">
        <f>IF('Dépenses de rémunération CU'!I390&lt;&gt;"",'Dépenses de rémunération CU'!I390,"")</f>
        <v/>
      </c>
      <c r="M390" s="246">
        <f t="shared" si="15"/>
        <v>0</v>
      </c>
      <c r="N390" s="111"/>
      <c r="O390" s="210" t="str">
        <f t="shared" si="16"/>
        <v/>
      </c>
      <c r="P390" s="246">
        <f t="shared" si="17"/>
        <v>0</v>
      </c>
      <c r="Q390" s="111"/>
    </row>
    <row r="391" spans="2:17" ht="19.899999999999999" hidden="1" customHeight="1" x14ac:dyDescent="0.35">
      <c r="B391" s="109">
        <v>384</v>
      </c>
      <c r="C391" s="111" t="str">
        <f>IF('Dépenses de rémunération CU'!C391&lt;&gt;"",'Dépenses de rémunération CU'!C391,"")</f>
        <v/>
      </c>
      <c r="D391" s="111" t="str">
        <f>IF('Dépenses de rémunération CU'!D391&lt;&gt;"",'Dépenses de rémunération CU'!D391,"")</f>
        <v/>
      </c>
      <c r="E391" s="111" t="str">
        <f>IF('Dépenses de rémunération CU'!E391&lt;&gt;"",'Dépenses de rémunération CU'!E391,"")</f>
        <v/>
      </c>
      <c r="F391" s="111" t="str">
        <f>IF('Dépenses de rémunération CU'!F391&lt;&gt;"",'Dépenses de rémunération CU'!F391,"")</f>
        <v/>
      </c>
      <c r="G391" s="80" t="str">
        <f>IF('Dépenses de rémunération CU'!G391&lt;&gt;"",'Dépenses de rémunération CU'!G391,"")</f>
        <v/>
      </c>
      <c r="H391" s="80" t="str">
        <f>IF('Dépenses de rémunération CU'!H391&lt;&gt;"",'Dépenses de rémunération CU'!H391,"")</f>
        <v/>
      </c>
      <c r="I391" s="246" t="str">
        <f>IF(F391&lt;&gt;"",IF(ISNA(VLOOKUP(F391,P_Paramétrage!$B$1586:$D$1588,2,FALSE)),0,VLOOKUP(F391,P_Paramétrage!$B$1586:$D$1588,2,FALSE)),"")</f>
        <v/>
      </c>
      <c r="J391" s="246">
        <f>'Dépenses de rémunération CU'!K391</f>
        <v>0</v>
      </c>
      <c r="K391" s="246"/>
      <c r="L391" s="210" t="str">
        <f>IF('Dépenses de rémunération CU'!I391&lt;&gt;"",'Dépenses de rémunération CU'!I391,"")</f>
        <v/>
      </c>
      <c r="M391" s="246">
        <f t="shared" si="15"/>
        <v>0</v>
      </c>
      <c r="N391" s="111"/>
      <c r="O391" s="210" t="str">
        <f t="shared" si="16"/>
        <v/>
      </c>
      <c r="P391" s="246">
        <f t="shared" si="17"/>
        <v>0</v>
      </c>
      <c r="Q391" s="111"/>
    </row>
    <row r="392" spans="2:17" ht="19.899999999999999" hidden="1" customHeight="1" x14ac:dyDescent="0.35">
      <c r="B392" s="109">
        <v>385</v>
      </c>
      <c r="C392" s="111" t="str">
        <f>IF('Dépenses de rémunération CU'!C392&lt;&gt;"",'Dépenses de rémunération CU'!C392,"")</f>
        <v/>
      </c>
      <c r="D392" s="111" t="str">
        <f>IF('Dépenses de rémunération CU'!D392&lt;&gt;"",'Dépenses de rémunération CU'!D392,"")</f>
        <v/>
      </c>
      <c r="E392" s="111" t="str">
        <f>IF('Dépenses de rémunération CU'!E392&lt;&gt;"",'Dépenses de rémunération CU'!E392,"")</f>
        <v/>
      </c>
      <c r="F392" s="111" t="str">
        <f>IF('Dépenses de rémunération CU'!F392&lt;&gt;"",'Dépenses de rémunération CU'!F392,"")</f>
        <v/>
      </c>
      <c r="G392" s="80" t="str">
        <f>IF('Dépenses de rémunération CU'!G392&lt;&gt;"",'Dépenses de rémunération CU'!G392,"")</f>
        <v/>
      </c>
      <c r="H392" s="80" t="str">
        <f>IF('Dépenses de rémunération CU'!H392&lt;&gt;"",'Dépenses de rémunération CU'!H392,"")</f>
        <v/>
      </c>
      <c r="I392" s="246" t="str">
        <f>IF(F392&lt;&gt;"",IF(ISNA(VLOOKUP(F392,P_Paramétrage!$B$1586:$D$1588,2,FALSE)),0,VLOOKUP(F392,P_Paramétrage!$B$1586:$D$1588,2,FALSE)),"")</f>
        <v/>
      </c>
      <c r="J392" s="246">
        <f>'Dépenses de rémunération CU'!K392</f>
        <v>0</v>
      </c>
      <c r="K392" s="246"/>
      <c r="L392" s="210" t="str">
        <f>IF('Dépenses de rémunération CU'!I392&lt;&gt;"",'Dépenses de rémunération CU'!I392,"")</f>
        <v/>
      </c>
      <c r="M392" s="246">
        <f t="shared" ref="M392:M455" si="18">IF(K392&lt;&gt;"",MIN(ROUND(K392,2),IF(AND(I392&lt;&gt;0,L392&lt;&gt;""),ROUND(L392*I392,2),0)),IF(AND(I392&lt;&gt;0,L392&lt;&gt;""),ROUND(L392*I392,2),0))</f>
        <v>0</v>
      </c>
      <c r="N392" s="111"/>
      <c r="O392" s="210" t="str">
        <f t="shared" ref="O392:O455" si="19">L392</f>
        <v/>
      </c>
      <c r="P392" s="246">
        <f t="shared" si="17"/>
        <v>0</v>
      </c>
      <c r="Q392" s="111"/>
    </row>
    <row r="393" spans="2:17" ht="19.899999999999999" hidden="1" customHeight="1" x14ac:dyDescent="0.35">
      <c r="B393" s="109">
        <v>386</v>
      </c>
      <c r="C393" s="111" t="str">
        <f>IF('Dépenses de rémunération CU'!C393&lt;&gt;"",'Dépenses de rémunération CU'!C393,"")</f>
        <v/>
      </c>
      <c r="D393" s="111" t="str">
        <f>IF('Dépenses de rémunération CU'!D393&lt;&gt;"",'Dépenses de rémunération CU'!D393,"")</f>
        <v/>
      </c>
      <c r="E393" s="111" t="str">
        <f>IF('Dépenses de rémunération CU'!E393&lt;&gt;"",'Dépenses de rémunération CU'!E393,"")</f>
        <v/>
      </c>
      <c r="F393" s="111" t="str">
        <f>IF('Dépenses de rémunération CU'!F393&lt;&gt;"",'Dépenses de rémunération CU'!F393,"")</f>
        <v/>
      </c>
      <c r="G393" s="80" t="str">
        <f>IF('Dépenses de rémunération CU'!G393&lt;&gt;"",'Dépenses de rémunération CU'!G393,"")</f>
        <v/>
      </c>
      <c r="H393" s="80" t="str">
        <f>IF('Dépenses de rémunération CU'!H393&lt;&gt;"",'Dépenses de rémunération CU'!H393,"")</f>
        <v/>
      </c>
      <c r="I393" s="246" t="str">
        <f>IF(F393&lt;&gt;"",IF(ISNA(VLOOKUP(F393,P_Paramétrage!$B$1586:$D$1588,2,FALSE)),0,VLOOKUP(F393,P_Paramétrage!$B$1586:$D$1588,2,FALSE)),"")</f>
        <v/>
      </c>
      <c r="J393" s="246">
        <f>'Dépenses de rémunération CU'!K393</f>
        <v>0</v>
      </c>
      <c r="K393" s="246"/>
      <c r="L393" s="210" t="str">
        <f>IF('Dépenses de rémunération CU'!I393&lt;&gt;"",'Dépenses de rémunération CU'!I393,"")</f>
        <v/>
      </c>
      <c r="M393" s="246">
        <f t="shared" si="18"/>
        <v>0</v>
      </c>
      <c r="N393" s="111"/>
      <c r="O393" s="210" t="str">
        <f t="shared" si="19"/>
        <v/>
      </c>
      <c r="P393" s="246">
        <f t="shared" ref="P393:P456" si="20">IF(K393&lt;&gt;"",MIN(ROUND(K393,2),IF(AND(I393&lt;&gt;0,O393&lt;&gt;""),ROUND(O393*I393,2),0)),IF(AND(I393&lt;&gt;0,O393&lt;&gt;""),ROUND(O393*I393,2),0))</f>
        <v>0</v>
      </c>
      <c r="Q393" s="111"/>
    </row>
    <row r="394" spans="2:17" ht="19.899999999999999" hidden="1" customHeight="1" x14ac:dyDescent="0.35">
      <c r="B394" s="109">
        <v>387</v>
      </c>
      <c r="C394" s="111" t="str">
        <f>IF('Dépenses de rémunération CU'!C394&lt;&gt;"",'Dépenses de rémunération CU'!C394,"")</f>
        <v/>
      </c>
      <c r="D394" s="111" t="str">
        <f>IF('Dépenses de rémunération CU'!D394&lt;&gt;"",'Dépenses de rémunération CU'!D394,"")</f>
        <v/>
      </c>
      <c r="E394" s="111" t="str">
        <f>IF('Dépenses de rémunération CU'!E394&lt;&gt;"",'Dépenses de rémunération CU'!E394,"")</f>
        <v/>
      </c>
      <c r="F394" s="111" t="str">
        <f>IF('Dépenses de rémunération CU'!F394&lt;&gt;"",'Dépenses de rémunération CU'!F394,"")</f>
        <v/>
      </c>
      <c r="G394" s="80" t="str">
        <f>IF('Dépenses de rémunération CU'!G394&lt;&gt;"",'Dépenses de rémunération CU'!G394,"")</f>
        <v/>
      </c>
      <c r="H394" s="80" t="str">
        <f>IF('Dépenses de rémunération CU'!H394&lt;&gt;"",'Dépenses de rémunération CU'!H394,"")</f>
        <v/>
      </c>
      <c r="I394" s="246" t="str">
        <f>IF(F394&lt;&gt;"",IF(ISNA(VLOOKUP(F394,P_Paramétrage!$B$1586:$D$1588,2,FALSE)),0,VLOOKUP(F394,P_Paramétrage!$B$1586:$D$1588,2,FALSE)),"")</f>
        <v/>
      </c>
      <c r="J394" s="246">
        <f>'Dépenses de rémunération CU'!K394</f>
        <v>0</v>
      </c>
      <c r="K394" s="246"/>
      <c r="L394" s="210" t="str">
        <f>IF('Dépenses de rémunération CU'!I394&lt;&gt;"",'Dépenses de rémunération CU'!I394,"")</f>
        <v/>
      </c>
      <c r="M394" s="246">
        <f t="shared" si="18"/>
        <v>0</v>
      </c>
      <c r="N394" s="111"/>
      <c r="O394" s="210" t="str">
        <f t="shared" si="19"/>
        <v/>
      </c>
      <c r="P394" s="246">
        <f t="shared" si="20"/>
        <v>0</v>
      </c>
      <c r="Q394" s="111"/>
    </row>
    <row r="395" spans="2:17" ht="19.899999999999999" hidden="1" customHeight="1" x14ac:dyDescent="0.35">
      <c r="B395" s="109">
        <v>388</v>
      </c>
      <c r="C395" s="111" t="str">
        <f>IF('Dépenses de rémunération CU'!C395&lt;&gt;"",'Dépenses de rémunération CU'!C395,"")</f>
        <v/>
      </c>
      <c r="D395" s="111" t="str">
        <f>IF('Dépenses de rémunération CU'!D395&lt;&gt;"",'Dépenses de rémunération CU'!D395,"")</f>
        <v/>
      </c>
      <c r="E395" s="111" t="str">
        <f>IF('Dépenses de rémunération CU'!E395&lt;&gt;"",'Dépenses de rémunération CU'!E395,"")</f>
        <v/>
      </c>
      <c r="F395" s="111" t="str">
        <f>IF('Dépenses de rémunération CU'!F395&lt;&gt;"",'Dépenses de rémunération CU'!F395,"")</f>
        <v/>
      </c>
      <c r="G395" s="80" t="str">
        <f>IF('Dépenses de rémunération CU'!G395&lt;&gt;"",'Dépenses de rémunération CU'!G395,"")</f>
        <v/>
      </c>
      <c r="H395" s="80" t="str">
        <f>IF('Dépenses de rémunération CU'!H395&lt;&gt;"",'Dépenses de rémunération CU'!H395,"")</f>
        <v/>
      </c>
      <c r="I395" s="246" t="str">
        <f>IF(F395&lt;&gt;"",IF(ISNA(VLOOKUP(F395,P_Paramétrage!$B$1586:$D$1588,2,FALSE)),0,VLOOKUP(F395,P_Paramétrage!$B$1586:$D$1588,2,FALSE)),"")</f>
        <v/>
      </c>
      <c r="J395" s="246">
        <f>'Dépenses de rémunération CU'!K395</f>
        <v>0</v>
      </c>
      <c r="K395" s="246"/>
      <c r="L395" s="210" t="str">
        <f>IF('Dépenses de rémunération CU'!I395&lt;&gt;"",'Dépenses de rémunération CU'!I395,"")</f>
        <v/>
      </c>
      <c r="M395" s="246">
        <f t="shared" si="18"/>
        <v>0</v>
      </c>
      <c r="N395" s="111"/>
      <c r="O395" s="210" t="str">
        <f t="shared" si="19"/>
        <v/>
      </c>
      <c r="P395" s="246">
        <f t="shared" si="20"/>
        <v>0</v>
      </c>
      <c r="Q395" s="111"/>
    </row>
    <row r="396" spans="2:17" ht="19.899999999999999" hidden="1" customHeight="1" x14ac:dyDescent="0.35">
      <c r="B396" s="109">
        <v>389</v>
      </c>
      <c r="C396" s="111" t="str">
        <f>IF('Dépenses de rémunération CU'!C396&lt;&gt;"",'Dépenses de rémunération CU'!C396,"")</f>
        <v/>
      </c>
      <c r="D396" s="111" t="str">
        <f>IF('Dépenses de rémunération CU'!D396&lt;&gt;"",'Dépenses de rémunération CU'!D396,"")</f>
        <v/>
      </c>
      <c r="E396" s="111" t="str">
        <f>IF('Dépenses de rémunération CU'!E396&lt;&gt;"",'Dépenses de rémunération CU'!E396,"")</f>
        <v/>
      </c>
      <c r="F396" s="111" t="str">
        <f>IF('Dépenses de rémunération CU'!F396&lt;&gt;"",'Dépenses de rémunération CU'!F396,"")</f>
        <v/>
      </c>
      <c r="G396" s="80" t="str">
        <f>IF('Dépenses de rémunération CU'!G396&lt;&gt;"",'Dépenses de rémunération CU'!G396,"")</f>
        <v/>
      </c>
      <c r="H396" s="80" t="str">
        <f>IF('Dépenses de rémunération CU'!H396&lt;&gt;"",'Dépenses de rémunération CU'!H396,"")</f>
        <v/>
      </c>
      <c r="I396" s="246" t="str">
        <f>IF(F396&lt;&gt;"",IF(ISNA(VLOOKUP(F396,P_Paramétrage!$B$1586:$D$1588,2,FALSE)),0,VLOOKUP(F396,P_Paramétrage!$B$1586:$D$1588,2,FALSE)),"")</f>
        <v/>
      </c>
      <c r="J396" s="246">
        <f>'Dépenses de rémunération CU'!K396</f>
        <v>0</v>
      </c>
      <c r="K396" s="246"/>
      <c r="L396" s="210" t="str">
        <f>IF('Dépenses de rémunération CU'!I396&lt;&gt;"",'Dépenses de rémunération CU'!I396,"")</f>
        <v/>
      </c>
      <c r="M396" s="246">
        <f t="shared" si="18"/>
        <v>0</v>
      </c>
      <c r="N396" s="111"/>
      <c r="O396" s="210" t="str">
        <f t="shared" si="19"/>
        <v/>
      </c>
      <c r="P396" s="246">
        <f t="shared" si="20"/>
        <v>0</v>
      </c>
      <c r="Q396" s="111"/>
    </row>
    <row r="397" spans="2:17" ht="19.899999999999999" hidden="1" customHeight="1" x14ac:dyDescent="0.35">
      <c r="B397" s="109">
        <v>390</v>
      </c>
      <c r="C397" s="111" t="str">
        <f>IF('Dépenses de rémunération CU'!C397&lt;&gt;"",'Dépenses de rémunération CU'!C397,"")</f>
        <v/>
      </c>
      <c r="D397" s="111" t="str">
        <f>IF('Dépenses de rémunération CU'!D397&lt;&gt;"",'Dépenses de rémunération CU'!D397,"")</f>
        <v/>
      </c>
      <c r="E397" s="111" t="str">
        <f>IF('Dépenses de rémunération CU'!E397&lt;&gt;"",'Dépenses de rémunération CU'!E397,"")</f>
        <v/>
      </c>
      <c r="F397" s="111" t="str">
        <f>IF('Dépenses de rémunération CU'!F397&lt;&gt;"",'Dépenses de rémunération CU'!F397,"")</f>
        <v/>
      </c>
      <c r="G397" s="80" t="str">
        <f>IF('Dépenses de rémunération CU'!G397&lt;&gt;"",'Dépenses de rémunération CU'!G397,"")</f>
        <v/>
      </c>
      <c r="H397" s="80" t="str">
        <f>IF('Dépenses de rémunération CU'!H397&lt;&gt;"",'Dépenses de rémunération CU'!H397,"")</f>
        <v/>
      </c>
      <c r="I397" s="246" t="str">
        <f>IF(F397&lt;&gt;"",IF(ISNA(VLOOKUP(F397,P_Paramétrage!$B$1586:$D$1588,2,FALSE)),0,VLOOKUP(F397,P_Paramétrage!$B$1586:$D$1588,2,FALSE)),"")</f>
        <v/>
      </c>
      <c r="J397" s="246">
        <f>'Dépenses de rémunération CU'!K397</f>
        <v>0</v>
      </c>
      <c r="K397" s="246"/>
      <c r="L397" s="210" t="str">
        <f>IF('Dépenses de rémunération CU'!I397&lt;&gt;"",'Dépenses de rémunération CU'!I397,"")</f>
        <v/>
      </c>
      <c r="M397" s="246">
        <f t="shared" si="18"/>
        <v>0</v>
      </c>
      <c r="N397" s="111"/>
      <c r="O397" s="210" t="str">
        <f t="shared" si="19"/>
        <v/>
      </c>
      <c r="P397" s="246">
        <f t="shared" si="20"/>
        <v>0</v>
      </c>
      <c r="Q397" s="111"/>
    </row>
    <row r="398" spans="2:17" ht="19.899999999999999" hidden="1" customHeight="1" x14ac:dyDescent="0.35">
      <c r="B398" s="109">
        <v>391</v>
      </c>
      <c r="C398" s="111" t="str">
        <f>IF('Dépenses de rémunération CU'!C398&lt;&gt;"",'Dépenses de rémunération CU'!C398,"")</f>
        <v/>
      </c>
      <c r="D398" s="111" t="str">
        <f>IF('Dépenses de rémunération CU'!D398&lt;&gt;"",'Dépenses de rémunération CU'!D398,"")</f>
        <v/>
      </c>
      <c r="E398" s="111" t="str">
        <f>IF('Dépenses de rémunération CU'!E398&lt;&gt;"",'Dépenses de rémunération CU'!E398,"")</f>
        <v/>
      </c>
      <c r="F398" s="111" t="str">
        <f>IF('Dépenses de rémunération CU'!F398&lt;&gt;"",'Dépenses de rémunération CU'!F398,"")</f>
        <v/>
      </c>
      <c r="G398" s="80" t="str">
        <f>IF('Dépenses de rémunération CU'!G398&lt;&gt;"",'Dépenses de rémunération CU'!G398,"")</f>
        <v/>
      </c>
      <c r="H398" s="80" t="str">
        <f>IF('Dépenses de rémunération CU'!H398&lt;&gt;"",'Dépenses de rémunération CU'!H398,"")</f>
        <v/>
      </c>
      <c r="I398" s="246" t="str">
        <f>IF(F398&lt;&gt;"",IF(ISNA(VLOOKUP(F398,P_Paramétrage!$B$1586:$D$1588,2,FALSE)),0,VLOOKUP(F398,P_Paramétrage!$B$1586:$D$1588,2,FALSE)),"")</f>
        <v/>
      </c>
      <c r="J398" s="246">
        <f>'Dépenses de rémunération CU'!K398</f>
        <v>0</v>
      </c>
      <c r="K398" s="246"/>
      <c r="L398" s="210" t="str">
        <f>IF('Dépenses de rémunération CU'!I398&lt;&gt;"",'Dépenses de rémunération CU'!I398,"")</f>
        <v/>
      </c>
      <c r="M398" s="246">
        <f t="shared" si="18"/>
        <v>0</v>
      </c>
      <c r="N398" s="111"/>
      <c r="O398" s="210" t="str">
        <f t="shared" si="19"/>
        <v/>
      </c>
      <c r="P398" s="246">
        <f t="shared" si="20"/>
        <v>0</v>
      </c>
      <c r="Q398" s="111"/>
    </row>
    <row r="399" spans="2:17" ht="19.899999999999999" hidden="1" customHeight="1" x14ac:dyDescent="0.35">
      <c r="B399" s="109">
        <v>392</v>
      </c>
      <c r="C399" s="111" t="str">
        <f>IF('Dépenses de rémunération CU'!C399&lt;&gt;"",'Dépenses de rémunération CU'!C399,"")</f>
        <v/>
      </c>
      <c r="D399" s="111" t="str">
        <f>IF('Dépenses de rémunération CU'!D399&lt;&gt;"",'Dépenses de rémunération CU'!D399,"")</f>
        <v/>
      </c>
      <c r="E399" s="111" t="str">
        <f>IF('Dépenses de rémunération CU'!E399&lt;&gt;"",'Dépenses de rémunération CU'!E399,"")</f>
        <v/>
      </c>
      <c r="F399" s="111" t="str">
        <f>IF('Dépenses de rémunération CU'!F399&lt;&gt;"",'Dépenses de rémunération CU'!F399,"")</f>
        <v/>
      </c>
      <c r="G399" s="80" t="str">
        <f>IF('Dépenses de rémunération CU'!G399&lt;&gt;"",'Dépenses de rémunération CU'!G399,"")</f>
        <v/>
      </c>
      <c r="H399" s="80" t="str">
        <f>IF('Dépenses de rémunération CU'!H399&lt;&gt;"",'Dépenses de rémunération CU'!H399,"")</f>
        <v/>
      </c>
      <c r="I399" s="246" t="str">
        <f>IF(F399&lt;&gt;"",IF(ISNA(VLOOKUP(F399,P_Paramétrage!$B$1586:$D$1588,2,FALSE)),0,VLOOKUP(F399,P_Paramétrage!$B$1586:$D$1588,2,FALSE)),"")</f>
        <v/>
      </c>
      <c r="J399" s="246">
        <f>'Dépenses de rémunération CU'!K399</f>
        <v>0</v>
      </c>
      <c r="K399" s="246"/>
      <c r="L399" s="210" t="str">
        <f>IF('Dépenses de rémunération CU'!I399&lt;&gt;"",'Dépenses de rémunération CU'!I399,"")</f>
        <v/>
      </c>
      <c r="M399" s="246">
        <f t="shared" si="18"/>
        <v>0</v>
      </c>
      <c r="N399" s="111"/>
      <c r="O399" s="210" t="str">
        <f t="shared" si="19"/>
        <v/>
      </c>
      <c r="P399" s="246">
        <f t="shared" si="20"/>
        <v>0</v>
      </c>
      <c r="Q399" s="111"/>
    </row>
    <row r="400" spans="2:17" ht="19.899999999999999" hidden="1" customHeight="1" x14ac:dyDescent="0.35">
      <c r="B400" s="109">
        <v>393</v>
      </c>
      <c r="C400" s="111" t="str">
        <f>IF('Dépenses de rémunération CU'!C400&lt;&gt;"",'Dépenses de rémunération CU'!C400,"")</f>
        <v/>
      </c>
      <c r="D400" s="111" t="str">
        <f>IF('Dépenses de rémunération CU'!D400&lt;&gt;"",'Dépenses de rémunération CU'!D400,"")</f>
        <v/>
      </c>
      <c r="E400" s="111" t="str">
        <f>IF('Dépenses de rémunération CU'!E400&lt;&gt;"",'Dépenses de rémunération CU'!E400,"")</f>
        <v/>
      </c>
      <c r="F400" s="111" t="str">
        <f>IF('Dépenses de rémunération CU'!F400&lt;&gt;"",'Dépenses de rémunération CU'!F400,"")</f>
        <v/>
      </c>
      <c r="G400" s="80" t="str">
        <f>IF('Dépenses de rémunération CU'!G400&lt;&gt;"",'Dépenses de rémunération CU'!G400,"")</f>
        <v/>
      </c>
      <c r="H400" s="80" t="str">
        <f>IF('Dépenses de rémunération CU'!H400&lt;&gt;"",'Dépenses de rémunération CU'!H400,"")</f>
        <v/>
      </c>
      <c r="I400" s="246" t="str">
        <f>IF(F400&lt;&gt;"",IF(ISNA(VLOOKUP(F400,P_Paramétrage!$B$1586:$D$1588,2,FALSE)),0,VLOOKUP(F400,P_Paramétrage!$B$1586:$D$1588,2,FALSE)),"")</f>
        <v/>
      </c>
      <c r="J400" s="246">
        <f>'Dépenses de rémunération CU'!K400</f>
        <v>0</v>
      </c>
      <c r="K400" s="246"/>
      <c r="L400" s="210" t="str">
        <f>IF('Dépenses de rémunération CU'!I400&lt;&gt;"",'Dépenses de rémunération CU'!I400,"")</f>
        <v/>
      </c>
      <c r="M400" s="246">
        <f t="shared" si="18"/>
        <v>0</v>
      </c>
      <c r="N400" s="111"/>
      <c r="O400" s="210" t="str">
        <f t="shared" si="19"/>
        <v/>
      </c>
      <c r="P400" s="246">
        <f t="shared" si="20"/>
        <v>0</v>
      </c>
      <c r="Q400" s="111"/>
    </row>
    <row r="401" spans="2:17" ht="19.899999999999999" hidden="1" customHeight="1" x14ac:dyDescent="0.35">
      <c r="B401" s="109">
        <v>394</v>
      </c>
      <c r="C401" s="111" t="str">
        <f>IF('Dépenses de rémunération CU'!C401&lt;&gt;"",'Dépenses de rémunération CU'!C401,"")</f>
        <v/>
      </c>
      <c r="D401" s="111" t="str">
        <f>IF('Dépenses de rémunération CU'!D401&lt;&gt;"",'Dépenses de rémunération CU'!D401,"")</f>
        <v/>
      </c>
      <c r="E401" s="111" t="str">
        <f>IF('Dépenses de rémunération CU'!E401&lt;&gt;"",'Dépenses de rémunération CU'!E401,"")</f>
        <v/>
      </c>
      <c r="F401" s="111" t="str">
        <f>IF('Dépenses de rémunération CU'!F401&lt;&gt;"",'Dépenses de rémunération CU'!F401,"")</f>
        <v/>
      </c>
      <c r="G401" s="80" t="str">
        <f>IF('Dépenses de rémunération CU'!G401&lt;&gt;"",'Dépenses de rémunération CU'!G401,"")</f>
        <v/>
      </c>
      <c r="H401" s="80" t="str">
        <f>IF('Dépenses de rémunération CU'!H401&lt;&gt;"",'Dépenses de rémunération CU'!H401,"")</f>
        <v/>
      </c>
      <c r="I401" s="246" t="str">
        <f>IF(F401&lt;&gt;"",IF(ISNA(VLOOKUP(F401,P_Paramétrage!$B$1586:$D$1588,2,FALSE)),0,VLOOKUP(F401,P_Paramétrage!$B$1586:$D$1588,2,FALSE)),"")</f>
        <v/>
      </c>
      <c r="J401" s="246">
        <f>'Dépenses de rémunération CU'!K401</f>
        <v>0</v>
      </c>
      <c r="K401" s="246"/>
      <c r="L401" s="210" t="str">
        <f>IF('Dépenses de rémunération CU'!I401&lt;&gt;"",'Dépenses de rémunération CU'!I401,"")</f>
        <v/>
      </c>
      <c r="M401" s="246">
        <f t="shared" si="18"/>
        <v>0</v>
      </c>
      <c r="N401" s="111"/>
      <c r="O401" s="210" t="str">
        <f t="shared" si="19"/>
        <v/>
      </c>
      <c r="P401" s="246">
        <f t="shared" si="20"/>
        <v>0</v>
      </c>
      <c r="Q401" s="111"/>
    </row>
    <row r="402" spans="2:17" ht="19.899999999999999" hidden="1" customHeight="1" x14ac:dyDescent="0.35">
      <c r="B402" s="109">
        <v>395</v>
      </c>
      <c r="C402" s="111" t="str">
        <f>IF('Dépenses de rémunération CU'!C402&lt;&gt;"",'Dépenses de rémunération CU'!C402,"")</f>
        <v/>
      </c>
      <c r="D402" s="111" t="str">
        <f>IF('Dépenses de rémunération CU'!D402&lt;&gt;"",'Dépenses de rémunération CU'!D402,"")</f>
        <v/>
      </c>
      <c r="E402" s="111" t="str">
        <f>IF('Dépenses de rémunération CU'!E402&lt;&gt;"",'Dépenses de rémunération CU'!E402,"")</f>
        <v/>
      </c>
      <c r="F402" s="111" t="str">
        <f>IF('Dépenses de rémunération CU'!F402&lt;&gt;"",'Dépenses de rémunération CU'!F402,"")</f>
        <v/>
      </c>
      <c r="G402" s="80" t="str">
        <f>IF('Dépenses de rémunération CU'!G402&lt;&gt;"",'Dépenses de rémunération CU'!G402,"")</f>
        <v/>
      </c>
      <c r="H402" s="80" t="str">
        <f>IF('Dépenses de rémunération CU'!H402&lt;&gt;"",'Dépenses de rémunération CU'!H402,"")</f>
        <v/>
      </c>
      <c r="I402" s="246" t="str">
        <f>IF(F402&lt;&gt;"",IF(ISNA(VLOOKUP(F402,P_Paramétrage!$B$1586:$D$1588,2,FALSE)),0,VLOOKUP(F402,P_Paramétrage!$B$1586:$D$1588,2,FALSE)),"")</f>
        <v/>
      </c>
      <c r="J402" s="246">
        <f>'Dépenses de rémunération CU'!K402</f>
        <v>0</v>
      </c>
      <c r="K402" s="246"/>
      <c r="L402" s="210" t="str">
        <f>IF('Dépenses de rémunération CU'!I402&lt;&gt;"",'Dépenses de rémunération CU'!I402,"")</f>
        <v/>
      </c>
      <c r="M402" s="246">
        <f t="shared" si="18"/>
        <v>0</v>
      </c>
      <c r="N402" s="111"/>
      <c r="O402" s="210" t="str">
        <f t="shared" si="19"/>
        <v/>
      </c>
      <c r="P402" s="246">
        <f t="shared" si="20"/>
        <v>0</v>
      </c>
      <c r="Q402" s="111"/>
    </row>
    <row r="403" spans="2:17" ht="19.899999999999999" hidden="1" customHeight="1" x14ac:dyDescent="0.35">
      <c r="B403" s="109">
        <v>396</v>
      </c>
      <c r="C403" s="111" t="str">
        <f>IF('Dépenses de rémunération CU'!C403&lt;&gt;"",'Dépenses de rémunération CU'!C403,"")</f>
        <v/>
      </c>
      <c r="D403" s="111" t="str">
        <f>IF('Dépenses de rémunération CU'!D403&lt;&gt;"",'Dépenses de rémunération CU'!D403,"")</f>
        <v/>
      </c>
      <c r="E403" s="111" t="str">
        <f>IF('Dépenses de rémunération CU'!E403&lt;&gt;"",'Dépenses de rémunération CU'!E403,"")</f>
        <v/>
      </c>
      <c r="F403" s="111" t="str">
        <f>IF('Dépenses de rémunération CU'!F403&lt;&gt;"",'Dépenses de rémunération CU'!F403,"")</f>
        <v/>
      </c>
      <c r="G403" s="80" t="str">
        <f>IF('Dépenses de rémunération CU'!G403&lt;&gt;"",'Dépenses de rémunération CU'!G403,"")</f>
        <v/>
      </c>
      <c r="H403" s="80" t="str">
        <f>IF('Dépenses de rémunération CU'!H403&lt;&gt;"",'Dépenses de rémunération CU'!H403,"")</f>
        <v/>
      </c>
      <c r="I403" s="246" t="str">
        <f>IF(F403&lt;&gt;"",IF(ISNA(VLOOKUP(F403,P_Paramétrage!$B$1586:$D$1588,2,FALSE)),0,VLOOKUP(F403,P_Paramétrage!$B$1586:$D$1588,2,FALSE)),"")</f>
        <v/>
      </c>
      <c r="J403" s="246">
        <f>'Dépenses de rémunération CU'!K403</f>
        <v>0</v>
      </c>
      <c r="K403" s="246"/>
      <c r="L403" s="210" t="str">
        <f>IF('Dépenses de rémunération CU'!I403&lt;&gt;"",'Dépenses de rémunération CU'!I403,"")</f>
        <v/>
      </c>
      <c r="M403" s="246">
        <f t="shared" si="18"/>
        <v>0</v>
      </c>
      <c r="N403" s="111"/>
      <c r="O403" s="210" t="str">
        <f t="shared" si="19"/>
        <v/>
      </c>
      <c r="P403" s="246">
        <f t="shared" si="20"/>
        <v>0</v>
      </c>
      <c r="Q403" s="111"/>
    </row>
    <row r="404" spans="2:17" ht="19.899999999999999" hidden="1" customHeight="1" x14ac:dyDescent="0.35">
      <c r="B404" s="109">
        <v>397</v>
      </c>
      <c r="C404" s="111" t="str">
        <f>IF('Dépenses de rémunération CU'!C404&lt;&gt;"",'Dépenses de rémunération CU'!C404,"")</f>
        <v/>
      </c>
      <c r="D404" s="111" t="str">
        <f>IF('Dépenses de rémunération CU'!D404&lt;&gt;"",'Dépenses de rémunération CU'!D404,"")</f>
        <v/>
      </c>
      <c r="E404" s="111" t="str">
        <f>IF('Dépenses de rémunération CU'!E404&lt;&gt;"",'Dépenses de rémunération CU'!E404,"")</f>
        <v/>
      </c>
      <c r="F404" s="111" t="str">
        <f>IF('Dépenses de rémunération CU'!F404&lt;&gt;"",'Dépenses de rémunération CU'!F404,"")</f>
        <v/>
      </c>
      <c r="G404" s="80" t="str">
        <f>IF('Dépenses de rémunération CU'!G404&lt;&gt;"",'Dépenses de rémunération CU'!G404,"")</f>
        <v/>
      </c>
      <c r="H404" s="80" t="str">
        <f>IF('Dépenses de rémunération CU'!H404&lt;&gt;"",'Dépenses de rémunération CU'!H404,"")</f>
        <v/>
      </c>
      <c r="I404" s="246" t="str">
        <f>IF(F404&lt;&gt;"",IF(ISNA(VLOOKUP(F404,P_Paramétrage!$B$1586:$D$1588,2,FALSE)),0,VLOOKUP(F404,P_Paramétrage!$B$1586:$D$1588,2,FALSE)),"")</f>
        <v/>
      </c>
      <c r="J404" s="246">
        <f>'Dépenses de rémunération CU'!K404</f>
        <v>0</v>
      </c>
      <c r="K404" s="246"/>
      <c r="L404" s="210" t="str">
        <f>IF('Dépenses de rémunération CU'!I404&lt;&gt;"",'Dépenses de rémunération CU'!I404,"")</f>
        <v/>
      </c>
      <c r="M404" s="246">
        <f t="shared" si="18"/>
        <v>0</v>
      </c>
      <c r="N404" s="111"/>
      <c r="O404" s="210" t="str">
        <f t="shared" si="19"/>
        <v/>
      </c>
      <c r="P404" s="246">
        <f t="shared" si="20"/>
        <v>0</v>
      </c>
      <c r="Q404" s="111"/>
    </row>
    <row r="405" spans="2:17" ht="19.899999999999999" hidden="1" customHeight="1" x14ac:dyDescent="0.35">
      <c r="B405" s="109">
        <v>398</v>
      </c>
      <c r="C405" s="111" t="str">
        <f>IF('Dépenses de rémunération CU'!C405&lt;&gt;"",'Dépenses de rémunération CU'!C405,"")</f>
        <v/>
      </c>
      <c r="D405" s="111" t="str">
        <f>IF('Dépenses de rémunération CU'!D405&lt;&gt;"",'Dépenses de rémunération CU'!D405,"")</f>
        <v/>
      </c>
      <c r="E405" s="111" t="str">
        <f>IF('Dépenses de rémunération CU'!E405&lt;&gt;"",'Dépenses de rémunération CU'!E405,"")</f>
        <v/>
      </c>
      <c r="F405" s="111" t="str">
        <f>IF('Dépenses de rémunération CU'!F405&lt;&gt;"",'Dépenses de rémunération CU'!F405,"")</f>
        <v/>
      </c>
      <c r="G405" s="80" t="str">
        <f>IF('Dépenses de rémunération CU'!G405&lt;&gt;"",'Dépenses de rémunération CU'!G405,"")</f>
        <v/>
      </c>
      <c r="H405" s="80" t="str">
        <f>IF('Dépenses de rémunération CU'!H405&lt;&gt;"",'Dépenses de rémunération CU'!H405,"")</f>
        <v/>
      </c>
      <c r="I405" s="246" t="str">
        <f>IF(F405&lt;&gt;"",IF(ISNA(VLOOKUP(F405,P_Paramétrage!$B$1586:$D$1588,2,FALSE)),0,VLOOKUP(F405,P_Paramétrage!$B$1586:$D$1588,2,FALSE)),"")</f>
        <v/>
      </c>
      <c r="J405" s="246">
        <f>'Dépenses de rémunération CU'!K405</f>
        <v>0</v>
      </c>
      <c r="K405" s="246"/>
      <c r="L405" s="210" t="str">
        <f>IF('Dépenses de rémunération CU'!I405&lt;&gt;"",'Dépenses de rémunération CU'!I405,"")</f>
        <v/>
      </c>
      <c r="M405" s="246">
        <f t="shared" si="18"/>
        <v>0</v>
      </c>
      <c r="N405" s="111"/>
      <c r="O405" s="210" t="str">
        <f t="shared" si="19"/>
        <v/>
      </c>
      <c r="P405" s="246">
        <f t="shared" si="20"/>
        <v>0</v>
      </c>
      <c r="Q405" s="111"/>
    </row>
    <row r="406" spans="2:17" ht="19.899999999999999" hidden="1" customHeight="1" x14ac:dyDescent="0.35">
      <c r="B406" s="109">
        <v>399</v>
      </c>
      <c r="C406" s="111" t="str">
        <f>IF('Dépenses de rémunération CU'!C406&lt;&gt;"",'Dépenses de rémunération CU'!C406,"")</f>
        <v/>
      </c>
      <c r="D406" s="111" t="str">
        <f>IF('Dépenses de rémunération CU'!D406&lt;&gt;"",'Dépenses de rémunération CU'!D406,"")</f>
        <v/>
      </c>
      <c r="E406" s="111" t="str">
        <f>IF('Dépenses de rémunération CU'!E406&lt;&gt;"",'Dépenses de rémunération CU'!E406,"")</f>
        <v/>
      </c>
      <c r="F406" s="111" t="str">
        <f>IF('Dépenses de rémunération CU'!F406&lt;&gt;"",'Dépenses de rémunération CU'!F406,"")</f>
        <v/>
      </c>
      <c r="G406" s="80" t="str">
        <f>IF('Dépenses de rémunération CU'!G406&lt;&gt;"",'Dépenses de rémunération CU'!G406,"")</f>
        <v/>
      </c>
      <c r="H406" s="80" t="str">
        <f>IF('Dépenses de rémunération CU'!H406&lt;&gt;"",'Dépenses de rémunération CU'!H406,"")</f>
        <v/>
      </c>
      <c r="I406" s="246" t="str">
        <f>IF(F406&lt;&gt;"",IF(ISNA(VLOOKUP(F406,P_Paramétrage!$B$1586:$D$1588,2,FALSE)),0,VLOOKUP(F406,P_Paramétrage!$B$1586:$D$1588,2,FALSE)),"")</f>
        <v/>
      </c>
      <c r="J406" s="246">
        <f>'Dépenses de rémunération CU'!K406</f>
        <v>0</v>
      </c>
      <c r="K406" s="246"/>
      <c r="L406" s="210" t="str">
        <f>IF('Dépenses de rémunération CU'!I406&lt;&gt;"",'Dépenses de rémunération CU'!I406,"")</f>
        <v/>
      </c>
      <c r="M406" s="246">
        <f t="shared" si="18"/>
        <v>0</v>
      </c>
      <c r="N406" s="111"/>
      <c r="O406" s="210" t="str">
        <f t="shared" si="19"/>
        <v/>
      </c>
      <c r="P406" s="246">
        <f t="shared" si="20"/>
        <v>0</v>
      </c>
      <c r="Q406" s="111"/>
    </row>
    <row r="407" spans="2:17" ht="19.899999999999999" hidden="1" customHeight="1" x14ac:dyDescent="0.35">
      <c r="B407" s="109">
        <v>400</v>
      </c>
      <c r="C407" s="111" t="str">
        <f>IF('Dépenses de rémunération CU'!C407&lt;&gt;"",'Dépenses de rémunération CU'!C407,"")</f>
        <v/>
      </c>
      <c r="D407" s="111" t="str">
        <f>IF('Dépenses de rémunération CU'!D407&lt;&gt;"",'Dépenses de rémunération CU'!D407,"")</f>
        <v/>
      </c>
      <c r="E407" s="111" t="str">
        <f>IF('Dépenses de rémunération CU'!E407&lt;&gt;"",'Dépenses de rémunération CU'!E407,"")</f>
        <v/>
      </c>
      <c r="F407" s="111" t="str">
        <f>IF('Dépenses de rémunération CU'!F407&lt;&gt;"",'Dépenses de rémunération CU'!F407,"")</f>
        <v/>
      </c>
      <c r="G407" s="80" t="str">
        <f>IF('Dépenses de rémunération CU'!G407&lt;&gt;"",'Dépenses de rémunération CU'!G407,"")</f>
        <v/>
      </c>
      <c r="H407" s="80" t="str">
        <f>IF('Dépenses de rémunération CU'!H407&lt;&gt;"",'Dépenses de rémunération CU'!H407,"")</f>
        <v/>
      </c>
      <c r="I407" s="246" t="str">
        <f>IF(F407&lt;&gt;"",IF(ISNA(VLOOKUP(F407,P_Paramétrage!$B$1586:$D$1588,2,FALSE)),0,VLOOKUP(F407,P_Paramétrage!$B$1586:$D$1588,2,FALSE)),"")</f>
        <v/>
      </c>
      <c r="J407" s="246">
        <f>'Dépenses de rémunération CU'!K407</f>
        <v>0</v>
      </c>
      <c r="K407" s="246"/>
      <c r="L407" s="210" t="str">
        <f>IF('Dépenses de rémunération CU'!I407&lt;&gt;"",'Dépenses de rémunération CU'!I407,"")</f>
        <v/>
      </c>
      <c r="M407" s="246">
        <f t="shared" si="18"/>
        <v>0</v>
      </c>
      <c r="N407" s="111"/>
      <c r="O407" s="210" t="str">
        <f t="shared" si="19"/>
        <v/>
      </c>
      <c r="P407" s="246">
        <f t="shared" si="20"/>
        <v>0</v>
      </c>
      <c r="Q407" s="111"/>
    </row>
    <row r="408" spans="2:17" ht="19.899999999999999" hidden="1" customHeight="1" x14ac:dyDescent="0.35">
      <c r="B408" s="109">
        <v>401</v>
      </c>
      <c r="C408" s="111" t="str">
        <f>IF('Dépenses de rémunération CU'!C408&lt;&gt;"",'Dépenses de rémunération CU'!C408,"")</f>
        <v/>
      </c>
      <c r="D408" s="111" t="str">
        <f>IF('Dépenses de rémunération CU'!D408&lt;&gt;"",'Dépenses de rémunération CU'!D408,"")</f>
        <v/>
      </c>
      <c r="E408" s="111" t="str">
        <f>IF('Dépenses de rémunération CU'!E408&lt;&gt;"",'Dépenses de rémunération CU'!E408,"")</f>
        <v/>
      </c>
      <c r="F408" s="111" t="str">
        <f>IF('Dépenses de rémunération CU'!F408&lt;&gt;"",'Dépenses de rémunération CU'!F408,"")</f>
        <v/>
      </c>
      <c r="G408" s="80" t="str">
        <f>IF('Dépenses de rémunération CU'!G408&lt;&gt;"",'Dépenses de rémunération CU'!G408,"")</f>
        <v/>
      </c>
      <c r="H408" s="80" t="str">
        <f>IF('Dépenses de rémunération CU'!H408&lt;&gt;"",'Dépenses de rémunération CU'!H408,"")</f>
        <v/>
      </c>
      <c r="I408" s="246" t="str">
        <f>IF(F408&lt;&gt;"",IF(ISNA(VLOOKUP(F408,P_Paramétrage!$B$1586:$D$1588,2,FALSE)),0,VLOOKUP(F408,P_Paramétrage!$B$1586:$D$1588,2,FALSE)),"")</f>
        <v/>
      </c>
      <c r="J408" s="246">
        <f>'Dépenses de rémunération CU'!K408</f>
        <v>0</v>
      </c>
      <c r="K408" s="246"/>
      <c r="L408" s="210" t="str">
        <f>IF('Dépenses de rémunération CU'!I408&lt;&gt;"",'Dépenses de rémunération CU'!I408,"")</f>
        <v/>
      </c>
      <c r="M408" s="246">
        <f t="shared" si="18"/>
        <v>0</v>
      </c>
      <c r="N408" s="111"/>
      <c r="O408" s="210" t="str">
        <f t="shared" si="19"/>
        <v/>
      </c>
      <c r="P408" s="246">
        <f t="shared" si="20"/>
        <v>0</v>
      </c>
      <c r="Q408" s="111"/>
    </row>
    <row r="409" spans="2:17" ht="19.899999999999999" hidden="1" customHeight="1" x14ac:dyDescent="0.35">
      <c r="B409" s="109">
        <v>402</v>
      </c>
      <c r="C409" s="111" t="str">
        <f>IF('Dépenses de rémunération CU'!C409&lt;&gt;"",'Dépenses de rémunération CU'!C409,"")</f>
        <v/>
      </c>
      <c r="D409" s="111" t="str">
        <f>IF('Dépenses de rémunération CU'!D409&lt;&gt;"",'Dépenses de rémunération CU'!D409,"")</f>
        <v/>
      </c>
      <c r="E409" s="111" t="str">
        <f>IF('Dépenses de rémunération CU'!E409&lt;&gt;"",'Dépenses de rémunération CU'!E409,"")</f>
        <v/>
      </c>
      <c r="F409" s="111" t="str">
        <f>IF('Dépenses de rémunération CU'!F409&lt;&gt;"",'Dépenses de rémunération CU'!F409,"")</f>
        <v/>
      </c>
      <c r="G409" s="80" t="str">
        <f>IF('Dépenses de rémunération CU'!G409&lt;&gt;"",'Dépenses de rémunération CU'!G409,"")</f>
        <v/>
      </c>
      <c r="H409" s="80" t="str">
        <f>IF('Dépenses de rémunération CU'!H409&lt;&gt;"",'Dépenses de rémunération CU'!H409,"")</f>
        <v/>
      </c>
      <c r="I409" s="246" t="str">
        <f>IF(F409&lt;&gt;"",IF(ISNA(VLOOKUP(F409,P_Paramétrage!$B$1586:$D$1588,2,FALSE)),0,VLOOKUP(F409,P_Paramétrage!$B$1586:$D$1588,2,FALSE)),"")</f>
        <v/>
      </c>
      <c r="J409" s="246">
        <f>'Dépenses de rémunération CU'!K409</f>
        <v>0</v>
      </c>
      <c r="K409" s="246"/>
      <c r="L409" s="210" t="str">
        <f>IF('Dépenses de rémunération CU'!I409&lt;&gt;"",'Dépenses de rémunération CU'!I409,"")</f>
        <v/>
      </c>
      <c r="M409" s="246">
        <f t="shared" si="18"/>
        <v>0</v>
      </c>
      <c r="N409" s="111"/>
      <c r="O409" s="210" t="str">
        <f t="shared" si="19"/>
        <v/>
      </c>
      <c r="P409" s="246">
        <f t="shared" si="20"/>
        <v>0</v>
      </c>
      <c r="Q409" s="111"/>
    </row>
    <row r="410" spans="2:17" ht="19.899999999999999" hidden="1" customHeight="1" x14ac:dyDescent="0.35">
      <c r="B410" s="109">
        <v>403</v>
      </c>
      <c r="C410" s="111" t="str">
        <f>IF('Dépenses de rémunération CU'!C410&lt;&gt;"",'Dépenses de rémunération CU'!C410,"")</f>
        <v/>
      </c>
      <c r="D410" s="111" t="str">
        <f>IF('Dépenses de rémunération CU'!D410&lt;&gt;"",'Dépenses de rémunération CU'!D410,"")</f>
        <v/>
      </c>
      <c r="E410" s="111" t="str">
        <f>IF('Dépenses de rémunération CU'!E410&lt;&gt;"",'Dépenses de rémunération CU'!E410,"")</f>
        <v/>
      </c>
      <c r="F410" s="111" t="str">
        <f>IF('Dépenses de rémunération CU'!F410&lt;&gt;"",'Dépenses de rémunération CU'!F410,"")</f>
        <v/>
      </c>
      <c r="G410" s="80" t="str">
        <f>IF('Dépenses de rémunération CU'!G410&lt;&gt;"",'Dépenses de rémunération CU'!G410,"")</f>
        <v/>
      </c>
      <c r="H410" s="80" t="str">
        <f>IF('Dépenses de rémunération CU'!H410&lt;&gt;"",'Dépenses de rémunération CU'!H410,"")</f>
        <v/>
      </c>
      <c r="I410" s="246" t="str">
        <f>IF(F410&lt;&gt;"",IF(ISNA(VLOOKUP(F410,P_Paramétrage!$B$1586:$D$1588,2,FALSE)),0,VLOOKUP(F410,P_Paramétrage!$B$1586:$D$1588,2,FALSE)),"")</f>
        <v/>
      </c>
      <c r="J410" s="246">
        <f>'Dépenses de rémunération CU'!K410</f>
        <v>0</v>
      </c>
      <c r="K410" s="246"/>
      <c r="L410" s="210" t="str">
        <f>IF('Dépenses de rémunération CU'!I410&lt;&gt;"",'Dépenses de rémunération CU'!I410,"")</f>
        <v/>
      </c>
      <c r="M410" s="246">
        <f t="shared" si="18"/>
        <v>0</v>
      </c>
      <c r="N410" s="111"/>
      <c r="O410" s="210" t="str">
        <f t="shared" si="19"/>
        <v/>
      </c>
      <c r="P410" s="246">
        <f t="shared" si="20"/>
        <v>0</v>
      </c>
      <c r="Q410" s="111"/>
    </row>
    <row r="411" spans="2:17" ht="19.899999999999999" hidden="1" customHeight="1" x14ac:dyDescent="0.35">
      <c r="B411" s="109">
        <v>404</v>
      </c>
      <c r="C411" s="111" t="str">
        <f>IF('Dépenses de rémunération CU'!C411&lt;&gt;"",'Dépenses de rémunération CU'!C411,"")</f>
        <v/>
      </c>
      <c r="D411" s="111" t="str">
        <f>IF('Dépenses de rémunération CU'!D411&lt;&gt;"",'Dépenses de rémunération CU'!D411,"")</f>
        <v/>
      </c>
      <c r="E411" s="111" t="str">
        <f>IF('Dépenses de rémunération CU'!E411&lt;&gt;"",'Dépenses de rémunération CU'!E411,"")</f>
        <v/>
      </c>
      <c r="F411" s="111" t="str">
        <f>IF('Dépenses de rémunération CU'!F411&lt;&gt;"",'Dépenses de rémunération CU'!F411,"")</f>
        <v/>
      </c>
      <c r="G411" s="80" t="str">
        <f>IF('Dépenses de rémunération CU'!G411&lt;&gt;"",'Dépenses de rémunération CU'!G411,"")</f>
        <v/>
      </c>
      <c r="H411" s="80" t="str">
        <f>IF('Dépenses de rémunération CU'!H411&lt;&gt;"",'Dépenses de rémunération CU'!H411,"")</f>
        <v/>
      </c>
      <c r="I411" s="246" t="str">
        <f>IF(F411&lt;&gt;"",IF(ISNA(VLOOKUP(F411,P_Paramétrage!$B$1586:$D$1588,2,FALSE)),0,VLOOKUP(F411,P_Paramétrage!$B$1586:$D$1588,2,FALSE)),"")</f>
        <v/>
      </c>
      <c r="J411" s="246">
        <f>'Dépenses de rémunération CU'!K411</f>
        <v>0</v>
      </c>
      <c r="K411" s="246"/>
      <c r="L411" s="210" t="str">
        <f>IF('Dépenses de rémunération CU'!I411&lt;&gt;"",'Dépenses de rémunération CU'!I411,"")</f>
        <v/>
      </c>
      <c r="M411" s="246">
        <f t="shared" si="18"/>
        <v>0</v>
      </c>
      <c r="N411" s="111"/>
      <c r="O411" s="210" t="str">
        <f t="shared" si="19"/>
        <v/>
      </c>
      <c r="P411" s="246">
        <f t="shared" si="20"/>
        <v>0</v>
      </c>
      <c r="Q411" s="111"/>
    </row>
    <row r="412" spans="2:17" ht="19.899999999999999" hidden="1" customHeight="1" x14ac:dyDescent="0.35">
      <c r="B412" s="109">
        <v>405</v>
      </c>
      <c r="C412" s="111" t="str">
        <f>IF('Dépenses de rémunération CU'!C412&lt;&gt;"",'Dépenses de rémunération CU'!C412,"")</f>
        <v/>
      </c>
      <c r="D412" s="111" t="str">
        <f>IF('Dépenses de rémunération CU'!D412&lt;&gt;"",'Dépenses de rémunération CU'!D412,"")</f>
        <v/>
      </c>
      <c r="E412" s="111" t="str">
        <f>IF('Dépenses de rémunération CU'!E412&lt;&gt;"",'Dépenses de rémunération CU'!E412,"")</f>
        <v/>
      </c>
      <c r="F412" s="111" t="str">
        <f>IF('Dépenses de rémunération CU'!F412&lt;&gt;"",'Dépenses de rémunération CU'!F412,"")</f>
        <v/>
      </c>
      <c r="G412" s="80" t="str">
        <f>IF('Dépenses de rémunération CU'!G412&lt;&gt;"",'Dépenses de rémunération CU'!G412,"")</f>
        <v/>
      </c>
      <c r="H412" s="80" t="str">
        <f>IF('Dépenses de rémunération CU'!H412&lt;&gt;"",'Dépenses de rémunération CU'!H412,"")</f>
        <v/>
      </c>
      <c r="I412" s="246" t="str">
        <f>IF(F412&lt;&gt;"",IF(ISNA(VLOOKUP(F412,P_Paramétrage!$B$1586:$D$1588,2,FALSE)),0,VLOOKUP(F412,P_Paramétrage!$B$1586:$D$1588,2,FALSE)),"")</f>
        <v/>
      </c>
      <c r="J412" s="246">
        <f>'Dépenses de rémunération CU'!K412</f>
        <v>0</v>
      </c>
      <c r="K412" s="246"/>
      <c r="L412" s="210" t="str">
        <f>IF('Dépenses de rémunération CU'!I412&lt;&gt;"",'Dépenses de rémunération CU'!I412,"")</f>
        <v/>
      </c>
      <c r="M412" s="246">
        <f t="shared" si="18"/>
        <v>0</v>
      </c>
      <c r="N412" s="111"/>
      <c r="O412" s="210" t="str">
        <f t="shared" si="19"/>
        <v/>
      </c>
      <c r="P412" s="246">
        <f t="shared" si="20"/>
        <v>0</v>
      </c>
      <c r="Q412" s="111"/>
    </row>
    <row r="413" spans="2:17" ht="19.899999999999999" hidden="1" customHeight="1" x14ac:dyDescent="0.35">
      <c r="B413" s="109">
        <v>406</v>
      </c>
      <c r="C413" s="111" t="str">
        <f>IF('Dépenses de rémunération CU'!C413&lt;&gt;"",'Dépenses de rémunération CU'!C413,"")</f>
        <v/>
      </c>
      <c r="D413" s="111" t="str">
        <f>IF('Dépenses de rémunération CU'!D413&lt;&gt;"",'Dépenses de rémunération CU'!D413,"")</f>
        <v/>
      </c>
      <c r="E413" s="111" t="str">
        <f>IF('Dépenses de rémunération CU'!E413&lt;&gt;"",'Dépenses de rémunération CU'!E413,"")</f>
        <v/>
      </c>
      <c r="F413" s="111" t="str">
        <f>IF('Dépenses de rémunération CU'!F413&lt;&gt;"",'Dépenses de rémunération CU'!F413,"")</f>
        <v/>
      </c>
      <c r="G413" s="80" t="str">
        <f>IF('Dépenses de rémunération CU'!G413&lt;&gt;"",'Dépenses de rémunération CU'!G413,"")</f>
        <v/>
      </c>
      <c r="H413" s="80" t="str">
        <f>IF('Dépenses de rémunération CU'!H413&lt;&gt;"",'Dépenses de rémunération CU'!H413,"")</f>
        <v/>
      </c>
      <c r="I413" s="246" t="str">
        <f>IF(F413&lt;&gt;"",IF(ISNA(VLOOKUP(F413,P_Paramétrage!$B$1586:$D$1588,2,FALSE)),0,VLOOKUP(F413,P_Paramétrage!$B$1586:$D$1588,2,FALSE)),"")</f>
        <v/>
      </c>
      <c r="J413" s="246">
        <f>'Dépenses de rémunération CU'!K413</f>
        <v>0</v>
      </c>
      <c r="K413" s="246"/>
      <c r="L413" s="210" t="str">
        <f>IF('Dépenses de rémunération CU'!I413&lt;&gt;"",'Dépenses de rémunération CU'!I413,"")</f>
        <v/>
      </c>
      <c r="M413" s="246">
        <f t="shared" si="18"/>
        <v>0</v>
      </c>
      <c r="N413" s="111"/>
      <c r="O413" s="210" t="str">
        <f t="shared" si="19"/>
        <v/>
      </c>
      <c r="P413" s="246">
        <f t="shared" si="20"/>
        <v>0</v>
      </c>
      <c r="Q413" s="111"/>
    </row>
    <row r="414" spans="2:17" ht="19.899999999999999" hidden="1" customHeight="1" x14ac:dyDescent="0.35">
      <c r="B414" s="109">
        <v>407</v>
      </c>
      <c r="C414" s="111" t="str">
        <f>IF('Dépenses de rémunération CU'!C414&lt;&gt;"",'Dépenses de rémunération CU'!C414,"")</f>
        <v/>
      </c>
      <c r="D414" s="111" t="str">
        <f>IF('Dépenses de rémunération CU'!D414&lt;&gt;"",'Dépenses de rémunération CU'!D414,"")</f>
        <v/>
      </c>
      <c r="E414" s="111" t="str">
        <f>IF('Dépenses de rémunération CU'!E414&lt;&gt;"",'Dépenses de rémunération CU'!E414,"")</f>
        <v/>
      </c>
      <c r="F414" s="111" t="str">
        <f>IF('Dépenses de rémunération CU'!F414&lt;&gt;"",'Dépenses de rémunération CU'!F414,"")</f>
        <v/>
      </c>
      <c r="G414" s="80" t="str">
        <f>IF('Dépenses de rémunération CU'!G414&lt;&gt;"",'Dépenses de rémunération CU'!G414,"")</f>
        <v/>
      </c>
      <c r="H414" s="80" t="str">
        <f>IF('Dépenses de rémunération CU'!H414&lt;&gt;"",'Dépenses de rémunération CU'!H414,"")</f>
        <v/>
      </c>
      <c r="I414" s="246" t="str">
        <f>IF(F414&lt;&gt;"",IF(ISNA(VLOOKUP(F414,P_Paramétrage!$B$1586:$D$1588,2,FALSE)),0,VLOOKUP(F414,P_Paramétrage!$B$1586:$D$1588,2,FALSE)),"")</f>
        <v/>
      </c>
      <c r="J414" s="246">
        <f>'Dépenses de rémunération CU'!K414</f>
        <v>0</v>
      </c>
      <c r="K414" s="246"/>
      <c r="L414" s="210" t="str">
        <f>IF('Dépenses de rémunération CU'!I414&lt;&gt;"",'Dépenses de rémunération CU'!I414,"")</f>
        <v/>
      </c>
      <c r="M414" s="246">
        <f t="shared" si="18"/>
        <v>0</v>
      </c>
      <c r="N414" s="111"/>
      <c r="O414" s="210" t="str">
        <f t="shared" si="19"/>
        <v/>
      </c>
      <c r="P414" s="246">
        <f t="shared" si="20"/>
        <v>0</v>
      </c>
      <c r="Q414" s="111"/>
    </row>
    <row r="415" spans="2:17" ht="19.899999999999999" hidden="1" customHeight="1" x14ac:dyDescent="0.35">
      <c r="B415" s="109">
        <v>408</v>
      </c>
      <c r="C415" s="111" t="str">
        <f>IF('Dépenses de rémunération CU'!C415&lt;&gt;"",'Dépenses de rémunération CU'!C415,"")</f>
        <v/>
      </c>
      <c r="D415" s="111" t="str">
        <f>IF('Dépenses de rémunération CU'!D415&lt;&gt;"",'Dépenses de rémunération CU'!D415,"")</f>
        <v/>
      </c>
      <c r="E415" s="111" t="str">
        <f>IF('Dépenses de rémunération CU'!E415&lt;&gt;"",'Dépenses de rémunération CU'!E415,"")</f>
        <v/>
      </c>
      <c r="F415" s="111" t="str">
        <f>IF('Dépenses de rémunération CU'!F415&lt;&gt;"",'Dépenses de rémunération CU'!F415,"")</f>
        <v/>
      </c>
      <c r="G415" s="80" t="str">
        <f>IF('Dépenses de rémunération CU'!G415&lt;&gt;"",'Dépenses de rémunération CU'!G415,"")</f>
        <v/>
      </c>
      <c r="H415" s="80" t="str">
        <f>IF('Dépenses de rémunération CU'!H415&lt;&gt;"",'Dépenses de rémunération CU'!H415,"")</f>
        <v/>
      </c>
      <c r="I415" s="246" t="str">
        <f>IF(F415&lt;&gt;"",IF(ISNA(VLOOKUP(F415,P_Paramétrage!$B$1586:$D$1588,2,FALSE)),0,VLOOKUP(F415,P_Paramétrage!$B$1586:$D$1588,2,FALSE)),"")</f>
        <v/>
      </c>
      <c r="J415" s="246">
        <f>'Dépenses de rémunération CU'!K415</f>
        <v>0</v>
      </c>
      <c r="K415" s="246"/>
      <c r="L415" s="210" t="str">
        <f>IF('Dépenses de rémunération CU'!I415&lt;&gt;"",'Dépenses de rémunération CU'!I415,"")</f>
        <v/>
      </c>
      <c r="M415" s="246">
        <f t="shared" si="18"/>
        <v>0</v>
      </c>
      <c r="N415" s="111"/>
      <c r="O415" s="210" t="str">
        <f t="shared" si="19"/>
        <v/>
      </c>
      <c r="P415" s="246">
        <f t="shared" si="20"/>
        <v>0</v>
      </c>
      <c r="Q415" s="111"/>
    </row>
    <row r="416" spans="2:17" ht="19.899999999999999" hidden="1" customHeight="1" x14ac:dyDescent="0.35">
      <c r="B416" s="109">
        <v>409</v>
      </c>
      <c r="C416" s="111" t="str">
        <f>IF('Dépenses de rémunération CU'!C416&lt;&gt;"",'Dépenses de rémunération CU'!C416,"")</f>
        <v/>
      </c>
      <c r="D416" s="111" t="str">
        <f>IF('Dépenses de rémunération CU'!D416&lt;&gt;"",'Dépenses de rémunération CU'!D416,"")</f>
        <v/>
      </c>
      <c r="E416" s="111" t="str">
        <f>IF('Dépenses de rémunération CU'!E416&lt;&gt;"",'Dépenses de rémunération CU'!E416,"")</f>
        <v/>
      </c>
      <c r="F416" s="111" t="str">
        <f>IF('Dépenses de rémunération CU'!F416&lt;&gt;"",'Dépenses de rémunération CU'!F416,"")</f>
        <v/>
      </c>
      <c r="G416" s="80" t="str">
        <f>IF('Dépenses de rémunération CU'!G416&lt;&gt;"",'Dépenses de rémunération CU'!G416,"")</f>
        <v/>
      </c>
      <c r="H416" s="80" t="str">
        <f>IF('Dépenses de rémunération CU'!H416&lt;&gt;"",'Dépenses de rémunération CU'!H416,"")</f>
        <v/>
      </c>
      <c r="I416" s="246" t="str">
        <f>IF(F416&lt;&gt;"",IF(ISNA(VLOOKUP(F416,P_Paramétrage!$B$1586:$D$1588,2,FALSE)),0,VLOOKUP(F416,P_Paramétrage!$B$1586:$D$1588,2,FALSE)),"")</f>
        <v/>
      </c>
      <c r="J416" s="246">
        <f>'Dépenses de rémunération CU'!K416</f>
        <v>0</v>
      </c>
      <c r="K416" s="246"/>
      <c r="L416" s="210" t="str">
        <f>IF('Dépenses de rémunération CU'!I416&lt;&gt;"",'Dépenses de rémunération CU'!I416,"")</f>
        <v/>
      </c>
      <c r="M416" s="246">
        <f t="shared" si="18"/>
        <v>0</v>
      </c>
      <c r="N416" s="111"/>
      <c r="O416" s="210" t="str">
        <f t="shared" si="19"/>
        <v/>
      </c>
      <c r="P416" s="246">
        <f t="shared" si="20"/>
        <v>0</v>
      </c>
      <c r="Q416" s="111"/>
    </row>
    <row r="417" spans="2:17" ht="19.899999999999999" hidden="1" customHeight="1" x14ac:dyDescent="0.35">
      <c r="B417" s="109">
        <v>410</v>
      </c>
      <c r="C417" s="111" t="str">
        <f>IF('Dépenses de rémunération CU'!C417&lt;&gt;"",'Dépenses de rémunération CU'!C417,"")</f>
        <v/>
      </c>
      <c r="D417" s="111" t="str">
        <f>IF('Dépenses de rémunération CU'!D417&lt;&gt;"",'Dépenses de rémunération CU'!D417,"")</f>
        <v/>
      </c>
      <c r="E417" s="111" t="str">
        <f>IF('Dépenses de rémunération CU'!E417&lt;&gt;"",'Dépenses de rémunération CU'!E417,"")</f>
        <v/>
      </c>
      <c r="F417" s="111" t="str">
        <f>IF('Dépenses de rémunération CU'!F417&lt;&gt;"",'Dépenses de rémunération CU'!F417,"")</f>
        <v/>
      </c>
      <c r="G417" s="80" t="str">
        <f>IF('Dépenses de rémunération CU'!G417&lt;&gt;"",'Dépenses de rémunération CU'!G417,"")</f>
        <v/>
      </c>
      <c r="H417" s="80" t="str">
        <f>IF('Dépenses de rémunération CU'!H417&lt;&gt;"",'Dépenses de rémunération CU'!H417,"")</f>
        <v/>
      </c>
      <c r="I417" s="246" t="str">
        <f>IF(F417&lt;&gt;"",IF(ISNA(VLOOKUP(F417,P_Paramétrage!$B$1586:$D$1588,2,FALSE)),0,VLOOKUP(F417,P_Paramétrage!$B$1586:$D$1588,2,FALSE)),"")</f>
        <v/>
      </c>
      <c r="J417" s="246">
        <f>'Dépenses de rémunération CU'!K417</f>
        <v>0</v>
      </c>
      <c r="K417" s="246"/>
      <c r="L417" s="210" t="str">
        <f>IF('Dépenses de rémunération CU'!I417&lt;&gt;"",'Dépenses de rémunération CU'!I417,"")</f>
        <v/>
      </c>
      <c r="M417" s="246">
        <f t="shared" si="18"/>
        <v>0</v>
      </c>
      <c r="N417" s="111"/>
      <c r="O417" s="210" t="str">
        <f t="shared" si="19"/>
        <v/>
      </c>
      <c r="P417" s="246">
        <f t="shared" si="20"/>
        <v>0</v>
      </c>
      <c r="Q417" s="111"/>
    </row>
    <row r="418" spans="2:17" ht="19.899999999999999" hidden="1" customHeight="1" x14ac:dyDescent="0.35">
      <c r="B418" s="109">
        <v>411</v>
      </c>
      <c r="C418" s="111" t="str">
        <f>IF('Dépenses de rémunération CU'!C418&lt;&gt;"",'Dépenses de rémunération CU'!C418,"")</f>
        <v/>
      </c>
      <c r="D418" s="111" t="str">
        <f>IF('Dépenses de rémunération CU'!D418&lt;&gt;"",'Dépenses de rémunération CU'!D418,"")</f>
        <v/>
      </c>
      <c r="E418" s="111" t="str">
        <f>IF('Dépenses de rémunération CU'!E418&lt;&gt;"",'Dépenses de rémunération CU'!E418,"")</f>
        <v/>
      </c>
      <c r="F418" s="111" t="str">
        <f>IF('Dépenses de rémunération CU'!F418&lt;&gt;"",'Dépenses de rémunération CU'!F418,"")</f>
        <v/>
      </c>
      <c r="G418" s="80" t="str">
        <f>IF('Dépenses de rémunération CU'!G418&lt;&gt;"",'Dépenses de rémunération CU'!G418,"")</f>
        <v/>
      </c>
      <c r="H418" s="80" t="str">
        <f>IF('Dépenses de rémunération CU'!H418&lt;&gt;"",'Dépenses de rémunération CU'!H418,"")</f>
        <v/>
      </c>
      <c r="I418" s="246" t="str">
        <f>IF(F418&lt;&gt;"",IF(ISNA(VLOOKUP(F418,P_Paramétrage!$B$1586:$D$1588,2,FALSE)),0,VLOOKUP(F418,P_Paramétrage!$B$1586:$D$1588,2,FALSE)),"")</f>
        <v/>
      </c>
      <c r="J418" s="246">
        <f>'Dépenses de rémunération CU'!K418</f>
        <v>0</v>
      </c>
      <c r="K418" s="246"/>
      <c r="L418" s="210" t="str">
        <f>IF('Dépenses de rémunération CU'!I418&lt;&gt;"",'Dépenses de rémunération CU'!I418,"")</f>
        <v/>
      </c>
      <c r="M418" s="246">
        <f t="shared" si="18"/>
        <v>0</v>
      </c>
      <c r="N418" s="111"/>
      <c r="O418" s="210" t="str">
        <f t="shared" si="19"/>
        <v/>
      </c>
      <c r="P418" s="246">
        <f t="shared" si="20"/>
        <v>0</v>
      </c>
      <c r="Q418" s="111"/>
    </row>
    <row r="419" spans="2:17" ht="19.899999999999999" hidden="1" customHeight="1" x14ac:dyDescent="0.35">
      <c r="B419" s="109">
        <v>412</v>
      </c>
      <c r="C419" s="111" t="str">
        <f>IF('Dépenses de rémunération CU'!C419&lt;&gt;"",'Dépenses de rémunération CU'!C419,"")</f>
        <v/>
      </c>
      <c r="D419" s="111" t="str">
        <f>IF('Dépenses de rémunération CU'!D419&lt;&gt;"",'Dépenses de rémunération CU'!D419,"")</f>
        <v/>
      </c>
      <c r="E419" s="111" t="str">
        <f>IF('Dépenses de rémunération CU'!E419&lt;&gt;"",'Dépenses de rémunération CU'!E419,"")</f>
        <v/>
      </c>
      <c r="F419" s="111" t="str">
        <f>IF('Dépenses de rémunération CU'!F419&lt;&gt;"",'Dépenses de rémunération CU'!F419,"")</f>
        <v/>
      </c>
      <c r="G419" s="80" t="str">
        <f>IF('Dépenses de rémunération CU'!G419&lt;&gt;"",'Dépenses de rémunération CU'!G419,"")</f>
        <v/>
      </c>
      <c r="H419" s="80" t="str">
        <f>IF('Dépenses de rémunération CU'!H419&lt;&gt;"",'Dépenses de rémunération CU'!H419,"")</f>
        <v/>
      </c>
      <c r="I419" s="246" t="str">
        <f>IF(F419&lt;&gt;"",IF(ISNA(VLOOKUP(F419,P_Paramétrage!$B$1586:$D$1588,2,FALSE)),0,VLOOKUP(F419,P_Paramétrage!$B$1586:$D$1588,2,FALSE)),"")</f>
        <v/>
      </c>
      <c r="J419" s="246">
        <f>'Dépenses de rémunération CU'!K419</f>
        <v>0</v>
      </c>
      <c r="K419" s="246"/>
      <c r="L419" s="210" t="str">
        <f>IF('Dépenses de rémunération CU'!I419&lt;&gt;"",'Dépenses de rémunération CU'!I419,"")</f>
        <v/>
      </c>
      <c r="M419" s="246">
        <f t="shared" si="18"/>
        <v>0</v>
      </c>
      <c r="N419" s="111"/>
      <c r="O419" s="210" t="str">
        <f t="shared" si="19"/>
        <v/>
      </c>
      <c r="P419" s="246">
        <f t="shared" si="20"/>
        <v>0</v>
      </c>
      <c r="Q419" s="111"/>
    </row>
    <row r="420" spans="2:17" ht="19.899999999999999" hidden="1" customHeight="1" x14ac:dyDescent="0.35">
      <c r="B420" s="109">
        <v>413</v>
      </c>
      <c r="C420" s="111" t="str">
        <f>IF('Dépenses de rémunération CU'!C420&lt;&gt;"",'Dépenses de rémunération CU'!C420,"")</f>
        <v/>
      </c>
      <c r="D420" s="111" t="str">
        <f>IF('Dépenses de rémunération CU'!D420&lt;&gt;"",'Dépenses de rémunération CU'!D420,"")</f>
        <v/>
      </c>
      <c r="E420" s="111" t="str">
        <f>IF('Dépenses de rémunération CU'!E420&lt;&gt;"",'Dépenses de rémunération CU'!E420,"")</f>
        <v/>
      </c>
      <c r="F420" s="111" t="str">
        <f>IF('Dépenses de rémunération CU'!F420&lt;&gt;"",'Dépenses de rémunération CU'!F420,"")</f>
        <v/>
      </c>
      <c r="G420" s="80" t="str">
        <f>IF('Dépenses de rémunération CU'!G420&lt;&gt;"",'Dépenses de rémunération CU'!G420,"")</f>
        <v/>
      </c>
      <c r="H420" s="80" t="str">
        <f>IF('Dépenses de rémunération CU'!H420&lt;&gt;"",'Dépenses de rémunération CU'!H420,"")</f>
        <v/>
      </c>
      <c r="I420" s="246" t="str">
        <f>IF(F420&lt;&gt;"",IF(ISNA(VLOOKUP(F420,P_Paramétrage!$B$1586:$D$1588,2,FALSE)),0,VLOOKUP(F420,P_Paramétrage!$B$1586:$D$1588,2,FALSE)),"")</f>
        <v/>
      </c>
      <c r="J420" s="246">
        <f>'Dépenses de rémunération CU'!K420</f>
        <v>0</v>
      </c>
      <c r="K420" s="246"/>
      <c r="L420" s="210" t="str">
        <f>IF('Dépenses de rémunération CU'!I420&lt;&gt;"",'Dépenses de rémunération CU'!I420,"")</f>
        <v/>
      </c>
      <c r="M420" s="246">
        <f t="shared" si="18"/>
        <v>0</v>
      </c>
      <c r="N420" s="111"/>
      <c r="O420" s="210" t="str">
        <f t="shared" si="19"/>
        <v/>
      </c>
      <c r="P420" s="246">
        <f t="shared" si="20"/>
        <v>0</v>
      </c>
      <c r="Q420" s="111"/>
    </row>
    <row r="421" spans="2:17" ht="19.899999999999999" hidden="1" customHeight="1" x14ac:dyDescent="0.35">
      <c r="B421" s="109">
        <v>414</v>
      </c>
      <c r="C421" s="111" t="str">
        <f>IF('Dépenses de rémunération CU'!C421&lt;&gt;"",'Dépenses de rémunération CU'!C421,"")</f>
        <v/>
      </c>
      <c r="D421" s="111" t="str">
        <f>IF('Dépenses de rémunération CU'!D421&lt;&gt;"",'Dépenses de rémunération CU'!D421,"")</f>
        <v/>
      </c>
      <c r="E421" s="111" t="str">
        <f>IF('Dépenses de rémunération CU'!E421&lt;&gt;"",'Dépenses de rémunération CU'!E421,"")</f>
        <v/>
      </c>
      <c r="F421" s="111" t="str">
        <f>IF('Dépenses de rémunération CU'!F421&lt;&gt;"",'Dépenses de rémunération CU'!F421,"")</f>
        <v/>
      </c>
      <c r="G421" s="80" t="str">
        <f>IF('Dépenses de rémunération CU'!G421&lt;&gt;"",'Dépenses de rémunération CU'!G421,"")</f>
        <v/>
      </c>
      <c r="H421" s="80" t="str">
        <f>IF('Dépenses de rémunération CU'!H421&lt;&gt;"",'Dépenses de rémunération CU'!H421,"")</f>
        <v/>
      </c>
      <c r="I421" s="246" t="str">
        <f>IF(F421&lt;&gt;"",IF(ISNA(VLOOKUP(F421,P_Paramétrage!$B$1586:$D$1588,2,FALSE)),0,VLOOKUP(F421,P_Paramétrage!$B$1586:$D$1588,2,FALSE)),"")</f>
        <v/>
      </c>
      <c r="J421" s="246">
        <f>'Dépenses de rémunération CU'!K421</f>
        <v>0</v>
      </c>
      <c r="K421" s="246"/>
      <c r="L421" s="210" t="str">
        <f>IF('Dépenses de rémunération CU'!I421&lt;&gt;"",'Dépenses de rémunération CU'!I421,"")</f>
        <v/>
      </c>
      <c r="M421" s="246">
        <f t="shared" si="18"/>
        <v>0</v>
      </c>
      <c r="N421" s="111"/>
      <c r="O421" s="210" t="str">
        <f t="shared" si="19"/>
        <v/>
      </c>
      <c r="P421" s="246">
        <f t="shared" si="20"/>
        <v>0</v>
      </c>
      <c r="Q421" s="111"/>
    </row>
    <row r="422" spans="2:17" ht="19.899999999999999" hidden="1" customHeight="1" x14ac:dyDescent="0.35">
      <c r="B422" s="109">
        <v>415</v>
      </c>
      <c r="C422" s="111" t="str">
        <f>IF('Dépenses de rémunération CU'!C422&lt;&gt;"",'Dépenses de rémunération CU'!C422,"")</f>
        <v/>
      </c>
      <c r="D422" s="111" t="str">
        <f>IF('Dépenses de rémunération CU'!D422&lt;&gt;"",'Dépenses de rémunération CU'!D422,"")</f>
        <v/>
      </c>
      <c r="E422" s="111" t="str">
        <f>IF('Dépenses de rémunération CU'!E422&lt;&gt;"",'Dépenses de rémunération CU'!E422,"")</f>
        <v/>
      </c>
      <c r="F422" s="111" t="str">
        <f>IF('Dépenses de rémunération CU'!F422&lt;&gt;"",'Dépenses de rémunération CU'!F422,"")</f>
        <v/>
      </c>
      <c r="G422" s="80" t="str">
        <f>IF('Dépenses de rémunération CU'!G422&lt;&gt;"",'Dépenses de rémunération CU'!G422,"")</f>
        <v/>
      </c>
      <c r="H422" s="80" t="str">
        <f>IF('Dépenses de rémunération CU'!H422&lt;&gt;"",'Dépenses de rémunération CU'!H422,"")</f>
        <v/>
      </c>
      <c r="I422" s="246" t="str">
        <f>IF(F422&lt;&gt;"",IF(ISNA(VLOOKUP(F422,P_Paramétrage!$B$1586:$D$1588,2,FALSE)),0,VLOOKUP(F422,P_Paramétrage!$B$1586:$D$1588,2,FALSE)),"")</f>
        <v/>
      </c>
      <c r="J422" s="246">
        <f>'Dépenses de rémunération CU'!K422</f>
        <v>0</v>
      </c>
      <c r="K422" s="246"/>
      <c r="L422" s="210" t="str">
        <f>IF('Dépenses de rémunération CU'!I422&lt;&gt;"",'Dépenses de rémunération CU'!I422,"")</f>
        <v/>
      </c>
      <c r="M422" s="246">
        <f t="shared" si="18"/>
        <v>0</v>
      </c>
      <c r="N422" s="111"/>
      <c r="O422" s="210" t="str">
        <f t="shared" si="19"/>
        <v/>
      </c>
      <c r="P422" s="246">
        <f t="shared" si="20"/>
        <v>0</v>
      </c>
      <c r="Q422" s="111"/>
    </row>
    <row r="423" spans="2:17" ht="19.899999999999999" hidden="1" customHeight="1" x14ac:dyDescent="0.35">
      <c r="B423" s="109">
        <v>416</v>
      </c>
      <c r="C423" s="111" t="str">
        <f>IF('Dépenses de rémunération CU'!C423&lt;&gt;"",'Dépenses de rémunération CU'!C423,"")</f>
        <v/>
      </c>
      <c r="D423" s="111" t="str">
        <f>IF('Dépenses de rémunération CU'!D423&lt;&gt;"",'Dépenses de rémunération CU'!D423,"")</f>
        <v/>
      </c>
      <c r="E423" s="111" t="str">
        <f>IF('Dépenses de rémunération CU'!E423&lt;&gt;"",'Dépenses de rémunération CU'!E423,"")</f>
        <v/>
      </c>
      <c r="F423" s="111" t="str">
        <f>IF('Dépenses de rémunération CU'!F423&lt;&gt;"",'Dépenses de rémunération CU'!F423,"")</f>
        <v/>
      </c>
      <c r="G423" s="80" t="str">
        <f>IF('Dépenses de rémunération CU'!G423&lt;&gt;"",'Dépenses de rémunération CU'!G423,"")</f>
        <v/>
      </c>
      <c r="H423" s="80" t="str">
        <f>IF('Dépenses de rémunération CU'!H423&lt;&gt;"",'Dépenses de rémunération CU'!H423,"")</f>
        <v/>
      </c>
      <c r="I423" s="246" t="str">
        <f>IF(F423&lt;&gt;"",IF(ISNA(VLOOKUP(F423,P_Paramétrage!$B$1586:$D$1588,2,FALSE)),0,VLOOKUP(F423,P_Paramétrage!$B$1586:$D$1588,2,FALSE)),"")</f>
        <v/>
      </c>
      <c r="J423" s="246">
        <f>'Dépenses de rémunération CU'!K423</f>
        <v>0</v>
      </c>
      <c r="K423" s="246"/>
      <c r="L423" s="210" t="str">
        <f>IF('Dépenses de rémunération CU'!I423&lt;&gt;"",'Dépenses de rémunération CU'!I423,"")</f>
        <v/>
      </c>
      <c r="M423" s="246">
        <f t="shared" si="18"/>
        <v>0</v>
      </c>
      <c r="N423" s="111"/>
      <c r="O423" s="210" t="str">
        <f t="shared" si="19"/>
        <v/>
      </c>
      <c r="P423" s="246">
        <f t="shared" si="20"/>
        <v>0</v>
      </c>
      <c r="Q423" s="111"/>
    </row>
    <row r="424" spans="2:17" ht="19.899999999999999" hidden="1" customHeight="1" x14ac:dyDescent="0.35">
      <c r="B424" s="109">
        <v>417</v>
      </c>
      <c r="C424" s="111" t="str">
        <f>IF('Dépenses de rémunération CU'!C424&lt;&gt;"",'Dépenses de rémunération CU'!C424,"")</f>
        <v/>
      </c>
      <c r="D424" s="111" t="str">
        <f>IF('Dépenses de rémunération CU'!D424&lt;&gt;"",'Dépenses de rémunération CU'!D424,"")</f>
        <v/>
      </c>
      <c r="E424" s="111" t="str">
        <f>IF('Dépenses de rémunération CU'!E424&lt;&gt;"",'Dépenses de rémunération CU'!E424,"")</f>
        <v/>
      </c>
      <c r="F424" s="111" t="str">
        <f>IF('Dépenses de rémunération CU'!F424&lt;&gt;"",'Dépenses de rémunération CU'!F424,"")</f>
        <v/>
      </c>
      <c r="G424" s="80" t="str">
        <f>IF('Dépenses de rémunération CU'!G424&lt;&gt;"",'Dépenses de rémunération CU'!G424,"")</f>
        <v/>
      </c>
      <c r="H424" s="80" t="str">
        <f>IF('Dépenses de rémunération CU'!H424&lt;&gt;"",'Dépenses de rémunération CU'!H424,"")</f>
        <v/>
      </c>
      <c r="I424" s="246" t="str">
        <f>IF(F424&lt;&gt;"",IF(ISNA(VLOOKUP(F424,P_Paramétrage!$B$1586:$D$1588,2,FALSE)),0,VLOOKUP(F424,P_Paramétrage!$B$1586:$D$1588,2,FALSE)),"")</f>
        <v/>
      </c>
      <c r="J424" s="246">
        <f>'Dépenses de rémunération CU'!K424</f>
        <v>0</v>
      </c>
      <c r="K424" s="246"/>
      <c r="L424" s="210" t="str">
        <f>IF('Dépenses de rémunération CU'!I424&lt;&gt;"",'Dépenses de rémunération CU'!I424,"")</f>
        <v/>
      </c>
      <c r="M424" s="246">
        <f t="shared" si="18"/>
        <v>0</v>
      </c>
      <c r="N424" s="111"/>
      <c r="O424" s="210" t="str">
        <f t="shared" si="19"/>
        <v/>
      </c>
      <c r="P424" s="246">
        <f t="shared" si="20"/>
        <v>0</v>
      </c>
      <c r="Q424" s="111"/>
    </row>
    <row r="425" spans="2:17" ht="19.899999999999999" hidden="1" customHeight="1" x14ac:dyDescent="0.35">
      <c r="B425" s="109">
        <v>418</v>
      </c>
      <c r="C425" s="111" t="str">
        <f>IF('Dépenses de rémunération CU'!C425&lt;&gt;"",'Dépenses de rémunération CU'!C425,"")</f>
        <v/>
      </c>
      <c r="D425" s="111" t="str">
        <f>IF('Dépenses de rémunération CU'!D425&lt;&gt;"",'Dépenses de rémunération CU'!D425,"")</f>
        <v/>
      </c>
      <c r="E425" s="111" t="str">
        <f>IF('Dépenses de rémunération CU'!E425&lt;&gt;"",'Dépenses de rémunération CU'!E425,"")</f>
        <v/>
      </c>
      <c r="F425" s="111" t="str">
        <f>IF('Dépenses de rémunération CU'!F425&lt;&gt;"",'Dépenses de rémunération CU'!F425,"")</f>
        <v/>
      </c>
      <c r="G425" s="80" t="str">
        <f>IF('Dépenses de rémunération CU'!G425&lt;&gt;"",'Dépenses de rémunération CU'!G425,"")</f>
        <v/>
      </c>
      <c r="H425" s="80" t="str">
        <f>IF('Dépenses de rémunération CU'!H425&lt;&gt;"",'Dépenses de rémunération CU'!H425,"")</f>
        <v/>
      </c>
      <c r="I425" s="246" t="str">
        <f>IF(F425&lt;&gt;"",IF(ISNA(VLOOKUP(F425,P_Paramétrage!$B$1586:$D$1588,2,FALSE)),0,VLOOKUP(F425,P_Paramétrage!$B$1586:$D$1588,2,FALSE)),"")</f>
        <v/>
      </c>
      <c r="J425" s="246">
        <f>'Dépenses de rémunération CU'!K425</f>
        <v>0</v>
      </c>
      <c r="K425" s="246"/>
      <c r="L425" s="210" t="str">
        <f>IF('Dépenses de rémunération CU'!I425&lt;&gt;"",'Dépenses de rémunération CU'!I425,"")</f>
        <v/>
      </c>
      <c r="M425" s="246">
        <f t="shared" si="18"/>
        <v>0</v>
      </c>
      <c r="N425" s="111"/>
      <c r="O425" s="210" t="str">
        <f t="shared" si="19"/>
        <v/>
      </c>
      <c r="P425" s="246">
        <f t="shared" si="20"/>
        <v>0</v>
      </c>
      <c r="Q425" s="111"/>
    </row>
    <row r="426" spans="2:17" ht="19.899999999999999" hidden="1" customHeight="1" x14ac:dyDescent="0.35">
      <c r="B426" s="109">
        <v>419</v>
      </c>
      <c r="C426" s="111" t="str">
        <f>IF('Dépenses de rémunération CU'!C426&lt;&gt;"",'Dépenses de rémunération CU'!C426,"")</f>
        <v/>
      </c>
      <c r="D426" s="111" t="str">
        <f>IF('Dépenses de rémunération CU'!D426&lt;&gt;"",'Dépenses de rémunération CU'!D426,"")</f>
        <v/>
      </c>
      <c r="E426" s="111" t="str">
        <f>IF('Dépenses de rémunération CU'!E426&lt;&gt;"",'Dépenses de rémunération CU'!E426,"")</f>
        <v/>
      </c>
      <c r="F426" s="111" t="str">
        <f>IF('Dépenses de rémunération CU'!F426&lt;&gt;"",'Dépenses de rémunération CU'!F426,"")</f>
        <v/>
      </c>
      <c r="G426" s="80" t="str">
        <f>IF('Dépenses de rémunération CU'!G426&lt;&gt;"",'Dépenses de rémunération CU'!G426,"")</f>
        <v/>
      </c>
      <c r="H426" s="80" t="str">
        <f>IF('Dépenses de rémunération CU'!H426&lt;&gt;"",'Dépenses de rémunération CU'!H426,"")</f>
        <v/>
      </c>
      <c r="I426" s="246" t="str">
        <f>IF(F426&lt;&gt;"",IF(ISNA(VLOOKUP(F426,P_Paramétrage!$B$1586:$D$1588,2,FALSE)),0,VLOOKUP(F426,P_Paramétrage!$B$1586:$D$1588,2,FALSE)),"")</f>
        <v/>
      </c>
      <c r="J426" s="246">
        <f>'Dépenses de rémunération CU'!K426</f>
        <v>0</v>
      </c>
      <c r="K426" s="246"/>
      <c r="L426" s="210" t="str">
        <f>IF('Dépenses de rémunération CU'!I426&lt;&gt;"",'Dépenses de rémunération CU'!I426,"")</f>
        <v/>
      </c>
      <c r="M426" s="246">
        <f t="shared" si="18"/>
        <v>0</v>
      </c>
      <c r="N426" s="111"/>
      <c r="O426" s="210" t="str">
        <f t="shared" si="19"/>
        <v/>
      </c>
      <c r="P426" s="246">
        <f t="shared" si="20"/>
        <v>0</v>
      </c>
      <c r="Q426" s="111"/>
    </row>
    <row r="427" spans="2:17" ht="19.899999999999999" hidden="1" customHeight="1" x14ac:dyDescent="0.35">
      <c r="B427" s="109">
        <v>420</v>
      </c>
      <c r="C427" s="111" t="str">
        <f>IF('Dépenses de rémunération CU'!C427&lt;&gt;"",'Dépenses de rémunération CU'!C427,"")</f>
        <v/>
      </c>
      <c r="D427" s="111" t="str">
        <f>IF('Dépenses de rémunération CU'!D427&lt;&gt;"",'Dépenses de rémunération CU'!D427,"")</f>
        <v/>
      </c>
      <c r="E427" s="111" t="str">
        <f>IF('Dépenses de rémunération CU'!E427&lt;&gt;"",'Dépenses de rémunération CU'!E427,"")</f>
        <v/>
      </c>
      <c r="F427" s="111" t="str">
        <f>IF('Dépenses de rémunération CU'!F427&lt;&gt;"",'Dépenses de rémunération CU'!F427,"")</f>
        <v/>
      </c>
      <c r="G427" s="80" t="str">
        <f>IF('Dépenses de rémunération CU'!G427&lt;&gt;"",'Dépenses de rémunération CU'!G427,"")</f>
        <v/>
      </c>
      <c r="H427" s="80" t="str">
        <f>IF('Dépenses de rémunération CU'!H427&lt;&gt;"",'Dépenses de rémunération CU'!H427,"")</f>
        <v/>
      </c>
      <c r="I427" s="246" t="str">
        <f>IF(F427&lt;&gt;"",IF(ISNA(VLOOKUP(F427,P_Paramétrage!$B$1586:$D$1588,2,FALSE)),0,VLOOKUP(F427,P_Paramétrage!$B$1586:$D$1588,2,FALSE)),"")</f>
        <v/>
      </c>
      <c r="J427" s="246">
        <f>'Dépenses de rémunération CU'!K427</f>
        <v>0</v>
      </c>
      <c r="K427" s="246"/>
      <c r="L427" s="210" t="str">
        <f>IF('Dépenses de rémunération CU'!I427&lt;&gt;"",'Dépenses de rémunération CU'!I427,"")</f>
        <v/>
      </c>
      <c r="M427" s="246">
        <f t="shared" si="18"/>
        <v>0</v>
      </c>
      <c r="N427" s="111"/>
      <c r="O427" s="210" t="str">
        <f t="shared" si="19"/>
        <v/>
      </c>
      <c r="P427" s="246">
        <f t="shared" si="20"/>
        <v>0</v>
      </c>
      <c r="Q427" s="111"/>
    </row>
    <row r="428" spans="2:17" ht="19.899999999999999" hidden="1" customHeight="1" x14ac:dyDescent="0.35">
      <c r="B428" s="109">
        <v>421</v>
      </c>
      <c r="C428" s="111" t="str">
        <f>IF('Dépenses de rémunération CU'!C428&lt;&gt;"",'Dépenses de rémunération CU'!C428,"")</f>
        <v/>
      </c>
      <c r="D428" s="111" t="str">
        <f>IF('Dépenses de rémunération CU'!D428&lt;&gt;"",'Dépenses de rémunération CU'!D428,"")</f>
        <v/>
      </c>
      <c r="E428" s="111" t="str">
        <f>IF('Dépenses de rémunération CU'!E428&lt;&gt;"",'Dépenses de rémunération CU'!E428,"")</f>
        <v/>
      </c>
      <c r="F428" s="111" t="str">
        <f>IF('Dépenses de rémunération CU'!F428&lt;&gt;"",'Dépenses de rémunération CU'!F428,"")</f>
        <v/>
      </c>
      <c r="G428" s="80" t="str">
        <f>IF('Dépenses de rémunération CU'!G428&lt;&gt;"",'Dépenses de rémunération CU'!G428,"")</f>
        <v/>
      </c>
      <c r="H428" s="80" t="str">
        <f>IF('Dépenses de rémunération CU'!H428&lt;&gt;"",'Dépenses de rémunération CU'!H428,"")</f>
        <v/>
      </c>
      <c r="I428" s="246" t="str">
        <f>IF(F428&lt;&gt;"",IF(ISNA(VLOOKUP(F428,P_Paramétrage!$B$1586:$D$1588,2,FALSE)),0,VLOOKUP(F428,P_Paramétrage!$B$1586:$D$1588,2,FALSE)),"")</f>
        <v/>
      </c>
      <c r="J428" s="246">
        <f>'Dépenses de rémunération CU'!K428</f>
        <v>0</v>
      </c>
      <c r="K428" s="246"/>
      <c r="L428" s="210" t="str">
        <f>IF('Dépenses de rémunération CU'!I428&lt;&gt;"",'Dépenses de rémunération CU'!I428,"")</f>
        <v/>
      </c>
      <c r="M428" s="246">
        <f t="shared" si="18"/>
        <v>0</v>
      </c>
      <c r="N428" s="111"/>
      <c r="O428" s="210" t="str">
        <f t="shared" si="19"/>
        <v/>
      </c>
      <c r="P428" s="246">
        <f t="shared" si="20"/>
        <v>0</v>
      </c>
      <c r="Q428" s="111"/>
    </row>
    <row r="429" spans="2:17" ht="19.899999999999999" hidden="1" customHeight="1" x14ac:dyDescent="0.35">
      <c r="B429" s="109">
        <v>422</v>
      </c>
      <c r="C429" s="111" t="str">
        <f>IF('Dépenses de rémunération CU'!C429&lt;&gt;"",'Dépenses de rémunération CU'!C429,"")</f>
        <v/>
      </c>
      <c r="D429" s="111" t="str">
        <f>IF('Dépenses de rémunération CU'!D429&lt;&gt;"",'Dépenses de rémunération CU'!D429,"")</f>
        <v/>
      </c>
      <c r="E429" s="111" t="str">
        <f>IF('Dépenses de rémunération CU'!E429&lt;&gt;"",'Dépenses de rémunération CU'!E429,"")</f>
        <v/>
      </c>
      <c r="F429" s="111" t="str">
        <f>IF('Dépenses de rémunération CU'!F429&lt;&gt;"",'Dépenses de rémunération CU'!F429,"")</f>
        <v/>
      </c>
      <c r="G429" s="80" t="str">
        <f>IF('Dépenses de rémunération CU'!G429&lt;&gt;"",'Dépenses de rémunération CU'!G429,"")</f>
        <v/>
      </c>
      <c r="H429" s="80" t="str">
        <f>IF('Dépenses de rémunération CU'!H429&lt;&gt;"",'Dépenses de rémunération CU'!H429,"")</f>
        <v/>
      </c>
      <c r="I429" s="246" t="str">
        <f>IF(F429&lt;&gt;"",IF(ISNA(VLOOKUP(F429,P_Paramétrage!$B$1586:$D$1588,2,FALSE)),0,VLOOKUP(F429,P_Paramétrage!$B$1586:$D$1588,2,FALSE)),"")</f>
        <v/>
      </c>
      <c r="J429" s="246">
        <f>'Dépenses de rémunération CU'!K429</f>
        <v>0</v>
      </c>
      <c r="K429" s="246"/>
      <c r="L429" s="210" t="str">
        <f>IF('Dépenses de rémunération CU'!I429&lt;&gt;"",'Dépenses de rémunération CU'!I429,"")</f>
        <v/>
      </c>
      <c r="M429" s="246">
        <f t="shared" si="18"/>
        <v>0</v>
      </c>
      <c r="N429" s="111"/>
      <c r="O429" s="210" t="str">
        <f t="shared" si="19"/>
        <v/>
      </c>
      <c r="P429" s="246">
        <f t="shared" si="20"/>
        <v>0</v>
      </c>
      <c r="Q429" s="111"/>
    </row>
    <row r="430" spans="2:17" ht="19.899999999999999" hidden="1" customHeight="1" x14ac:dyDescent="0.35">
      <c r="B430" s="109">
        <v>423</v>
      </c>
      <c r="C430" s="111" t="str">
        <f>IF('Dépenses de rémunération CU'!C430&lt;&gt;"",'Dépenses de rémunération CU'!C430,"")</f>
        <v/>
      </c>
      <c r="D430" s="111" t="str">
        <f>IF('Dépenses de rémunération CU'!D430&lt;&gt;"",'Dépenses de rémunération CU'!D430,"")</f>
        <v/>
      </c>
      <c r="E430" s="111" t="str">
        <f>IF('Dépenses de rémunération CU'!E430&lt;&gt;"",'Dépenses de rémunération CU'!E430,"")</f>
        <v/>
      </c>
      <c r="F430" s="111" t="str">
        <f>IF('Dépenses de rémunération CU'!F430&lt;&gt;"",'Dépenses de rémunération CU'!F430,"")</f>
        <v/>
      </c>
      <c r="G430" s="80" t="str">
        <f>IF('Dépenses de rémunération CU'!G430&lt;&gt;"",'Dépenses de rémunération CU'!G430,"")</f>
        <v/>
      </c>
      <c r="H430" s="80" t="str">
        <f>IF('Dépenses de rémunération CU'!H430&lt;&gt;"",'Dépenses de rémunération CU'!H430,"")</f>
        <v/>
      </c>
      <c r="I430" s="246" t="str">
        <f>IF(F430&lt;&gt;"",IF(ISNA(VLOOKUP(F430,P_Paramétrage!$B$1586:$D$1588,2,FALSE)),0,VLOOKUP(F430,P_Paramétrage!$B$1586:$D$1588,2,FALSE)),"")</f>
        <v/>
      </c>
      <c r="J430" s="246">
        <f>'Dépenses de rémunération CU'!K430</f>
        <v>0</v>
      </c>
      <c r="K430" s="246"/>
      <c r="L430" s="210" t="str">
        <f>IF('Dépenses de rémunération CU'!I430&lt;&gt;"",'Dépenses de rémunération CU'!I430,"")</f>
        <v/>
      </c>
      <c r="M430" s="246">
        <f t="shared" si="18"/>
        <v>0</v>
      </c>
      <c r="N430" s="111"/>
      <c r="O430" s="210" t="str">
        <f t="shared" si="19"/>
        <v/>
      </c>
      <c r="P430" s="246">
        <f t="shared" si="20"/>
        <v>0</v>
      </c>
      <c r="Q430" s="111"/>
    </row>
    <row r="431" spans="2:17" ht="19.899999999999999" hidden="1" customHeight="1" x14ac:dyDescent="0.35">
      <c r="B431" s="109">
        <v>424</v>
      </c>
      <c r="C431" s="111" t="str">
        <f>IF('Dépenses de rémunération CU'!C431&lt;&gt;"",'Dépenses de rémunération CU'!C431,"")</f>
        <v/>
      </c>
      <c r="D431" s="111" t="str">
        <f>IF('Dépenses de rémunération CU'!D431&lt;&gt;"",'Dépenses de rémunération CU'!D431,"")</f>
        <v/>
      </c>
      <c r="E431" s="111" t="str">
        <f>IF('Dépenses de rémunération CU'!E431&lt;&gt;"",'Dépenses de rémunération CU'!E431,"")</f>
        <v/>
      </c>
      <c r="F431" s="111" t="str">
        <f>IF('Dépenses de rémunération CU'!F431&lt;&gt;"",'Dépenses de rémunération CU'!F431,"")</f>
        <v/>
      </c>
      <c r="G431" s="80" t="str">
        <f>IF('Dépenses de rémunération CU'!G431&lt;&gt;"",'Dépenses de rémunération CU'!G431,"")</f>
        <v/>
      </c>
      <c r="H431" s="80" t="str">
        <f>IF('Dépenses de rémunération CU'!H431&lt;&gt;"",'Dépenses de rémunération CU'!H431,"")</f>
        <v/>
      </c>
      <c r="I431" s="246" t="str">
        <f>IF(F431&lt;&gt;"",IF(ISNA(VLOOKUP(F431,P_Paramétrage!$B$1586:$D$1588,2,FALSE)),0,VLOOKUP(F431,P_Paramétrage!$B$1586:$D$1588,2,FALSE)),"")</f>
        <v/>
      </c>
      <c r="J431" s="246">
        <f>'Dépenses de rémunération CU'!K431</f>
        <v>0</v>
      </c>
      <c r="K431" s="246"/>
      <c r="L431" s="210" t="str">
        <f>IF('Dépenses de rémunération CU'!I431&lt;&gt;"",'Dépenses de rémunération CU'!I431,"")</f>
        <v/>
      </c>
      <c r="M431" s="246">
        <f t="shared" si="18"/>
        <v>0</v>
      </c>
      <c r="N431" s="111"/>
      <c r="O431" s="210" t="str">
        <f t="shared" si="19"/>
        <v/>
      </c>
      <c r="P431" s="246">
        <f t="shared" si="20"/>
        <v>0</v>
      </c>
      <c r="Q431" s="111"/>
    </row>
    <row r="432" spans="2:17" ht="19.899999999999999" hidden="1" customHeight="1" x14ac:dyDescent="0.35">
      <c r="B432" s="109">
        <v>425</v>
      </c>
      <c r="C432" s="111" t="str">
        <f>IF('Dépenses de rémunération CU'!C432&lt;&gt;"",'Dépenses de rémunération CU'!C432,"")</f>
        <v/>
      </c>
      <c r="D432" s="111" t="str">
        <f>IF('Dépenses de rémunération CU'!D432&lt;&gt;"",'Dépenses de rémunération CU'!D432,"")</f>
        <v/>
      </c>
      <c r="E432" s="111" t="str">
        <f>IF('Dépenses de rémunération CU'!E432&lt;&gt;"",'Dépenses de rémunération CU'!E432,"")</f>
        <v/>
      </c>
      <c r="F432" s="111" t="str">
        <f>IF('Dépenses de rémunération CU'!F432&lt;&gt;"",'Dépenses de rémunération CU'!F432,"")</f>
        <v/>
      </c>
      <c r="G432" s="80" t="str">
        <f>IF('Dépenses de rémunération CU'!G432&lt;&gt;"",'Dépenses de rémunération CU'!G432,"")</f>
        <v/>
      </c>
      <c r="H432" s="80" t="str">
        <f>IF('Dépenses de rémunération CU'!H432&lt;&gt;"",'Dépenses de rémunération CU'!H432,"")</f>
        <v/>
      </c>
      <c r="I432" s="246" t="str">
        <f>IF(F432&lt;&gt;"",IF(ISNA(VLOOKUP(F432,P_Paramétrage!$B$1586:$D$1588,2,FALSE)),0,VLOOKUP(F432,P_Paramétrage!$B$1586:$D$1588,2,FALSE)),"")</f>
        <v/>
      </c>
      <c r="J432" s="246">
        <f>'Dépenses de rémunération CU'!K432</f>
        <v>0</v>
      </c>
      <c r="K432" s="246"/>
      <c r="L432" s="210" t="str">
        <f>IF('Dépenses de rémunération CU'!I432&lt;&gt;"",'Dépenses de rémunération CU'!I432,"")</f>
        <v/>
      </c>
      <c r="M432" s="246">
        <f t="shared" si="18"/>
        <v>0</v>
      </c>
      <c r="N432" s="111"/>
      <c r="O432" s="210" t="str">
        <f t="shared" si="19"/>
        <v/>
      </c>
      <c r="P432" s="246">
        <f t="shared" si="20"/>
        <v>0</v>
      </c>
      <c r="Q432" s="111"/>
    </row>
    <row r="433" spans="2:17" ht="19.899999999999999" hidden="1" customHeight="1" x14ac:dyDescent="0.35">
      <c r="B433" s="109">
        <v>426</v>
      </c>
      <c r="C433" s="111" t="str">
        <f>IF('Dépenses de rémunération CU'!C433&lt;&gt;"",'Dépenses de rémunération CU'!C433,"")</f>
        <v/>
      </c>
      <c r="D433" s="111" t="str">
        <f>IF('Dépenses de rémunération CU'!D433&lt;&gt;"",'Dépenses de rémunération CU'!D433,"")</f>
        <v/>
      </c>
      <c r="E433" s="111" t="str">
        <f>IF('Dépenses de rémunération CU'!E433&lt;&gt;"",'Dépenses de rémunération CU'!E433,"")</f>
        <v/>
      </c>
      <c r="F433" s="111" t="str">
        <f>IF('Dépenses de rémunération CU'!F433&lt;&gt;"",'Dépenses de rémunération CU'!F433,"")</f>
        <v/>
      </c>
      <c r="G433" s="80" t="str">
        <f>IF('Dépenses de rémunération CU'!G433&lt;&gt;"",'Dépenses de rémunération CU'!G433,"")</f>
        <v/>
      </c>
      <c r="H433" s="80" t="str">
        <f>IF('Dépenses de rémunération CU'!H433&lt;&gt;"",'Dépenses de rémunération CU'!H433,"")</f>
        <v/>
      </c>
      <c r="I433" s="246" t="str">
        <f>IF(F433&lt;&gt;"",IF(ISNA(VLOOKUP(F433,P_Paramétrage!$B$1586:$D$1588,2,FALSE)),0,VLOOKUP(F433,P_Paramétrage!$B$1586:$D$1588,2,FALSE)),"")</f>
        <v/>
      </c>
      <c r="J433" s="246">
        <f>'Dépenses de rémunération CU'!K433</f>
        <v>0</v>
      </c>
      <c r="K433" s="246"/>
      <c r="L433" s="210" t="str">
        <f>IF('Dépenses de rémunération CU'!I433&lt;&gt;"",'Dépenses de rémunération CU'!I433,"")</f>
        <v/>
      </c>
      <c r="M433" s="246">
        <f t="shared" si="18"/>
        <v>0</v>
      </c>
      <c r="N433" s="111"/>
      <c r="O433" s="210" t="str">
        <f t="shared" si="19"/>
        <v/>
      </c>
      <c r="P433" s="246">
        <f t="shared" si="20"/>
        <v>0</v>
      </c>
      <c r="Q433" s="111"/>
    </row>
    <row r="434" spans="2:17" ht="19.899999999999999" hidden="1" customHeight="1" x14ac:dyDescent="0.35">
      <c r="B434" s="109">
        <v>427</v>
      </c>
      <c r="C434" s="111" t="str">
        <f>IF('Dépenses de rémunération CU'!C434&lt;&gt;"",'Dépenses de rémunération CU'!C434,"")</f>
        <v/>
      </c>
      <c r="D434" s="111" t="str">
        <f>IF('Dépenses de rémunération CU'!D434&lt;&gt;"",'Dépenses de rémunération CU'!D434,"")</f>
        <v/>
      </c>
      <c r="E434" s="111" t="str">
        <f>IF('Dépenses de rémunération CU'!E434&lt;&gt;"",'Dépenses de rémunération CU'!E434,"")</f>
        <v/>
      </c>
      <c r="F434" s="111" t="str">
        <f>IF('Dépenses de rémunération CU'!F434&lt;&gt;"",'Dépenses de rémunération CU'!F434,"")</f>
        <v/>
      </c>
      <c r="G434" s="80" t="str">
        <f>IF('Dépenses de rémunération CU'!G434&lt;&gt;"",'Dépenses de rémunération CU'!G434,"")</f>
        <v/>
      </c>
      <c r="H434" s="80" t="str">
        <f>IF('Dépenses de rémunération CU'!H434&lt;&gt;"",'Dépenses de rémunération CU'!H434,"")</f>
        <v/>
      </c>
      <c r="I434" s="246" t="str">
        <f>IF(F434&lt;&gt;"",IF(ISNA(VLOOKUP(F434,P_Paramétrage!$B$1586:$D$1588,2,FALSE)),0,VLOOKUP(F434,P_Paramétrage!$B$1586:$D$1588,2,FALSE)),"")</f>
        <v/>
      </c>
      <c r="J434" s="246">
        <f>'Dépenses de rémunération CU'!K434</f>
        <v>0</v>
      </c>
      <c r="K434" s="246"/>
      <c r="L434" s="210" t="str">
        <f>IF('Dépenses de rémunération CU'!I434&lt;&gt;"",'Dépenses de rémunération CU'!I434,"")</f>
        <v/>
      </c>
      <c r="M434" s="246">
        <f t="shared" si="18"/>
        <v>0</v>
      </c>
      <c r="N434" s="111"/>
      <c r="O434" s="210" t="str">
        <f t="shared" si="19"/>
        <v/>
      </c>
      <c r="P434" s="246">
        <f t="shared" si="20"/>
        <v>0</v>
      </c>
      <c r="Q434" s="111"/>
    </row>
    <row r="435" spans="2:17" ht="19.899999999999999" hidden="1" customHeight="1" x14ac:dyDescent="0.35">
      <c r="B435" s="109">
        <v>428</v>
      </c>
      <c r="C435" s="111" t="str">
        <f>IF('Dépenses de rémunération CU'!C435&lt;&gt;"",'Dépenses de rémunération CU'!C435,"")</f>
        <v/>
      </c>
      <c r="D435" s="111" t="str">
        <f>IF('Dépenses de rémunération CU'!D435&lt;&gt;"",'Dépenses de rémunération CU'!D435,"")</f>
        <v/>
      </c>
      <c r="E435" s="111" t="str">
        <f>IF('Dépenses de rémunération CU'!E435&lt;&gt;"",'Dépenses de rémunération CU'!E435,"")</f>
        <v/>
      </c>
      <c r="F435" s="111" t="str">
        <f>IF('Dépenses de rémunération CU'!F435&lt;&gt;"",'Dépenses de rémunération CU'!F435,"")</f>
        <v/>
      </c>
      <c r="G435" s="80" t="str">
        <f>IF('Dépenses de rémunération CU'!G435&lt;&gt;"",'Dépenses de rémunération CU'!G435,"")</f>
        <v/>
      </c>
      <c r="H435" s="80" t="str">
        <f>IF('Dépenses de rémunération CU'!H435&lt;&gt;"",'Dépenses de rémunération CU'!H435,"")</f>
        <v/>
      </c>
      <c r="I435" s="246" t="str">
        <f>IF(F435&lt;&gt;"",IF(ISNA(VLOOKUP(F435,P_Paramétrage!$B$1586:$D$1588,2,FALSE)),0,VLOOKUP(F435,P_Paramétrage!$B$1586:$D$1588,2,FALSE)),"")</f>
        <v/>
      </c>
      <c r="J435" s="246">
        <f>'Dépenses de rémunération CU'!K435</f>
        <v>0</v>
      </c>
      <c r="K435" s="246"/>
      <c r="L435" s="210" t="str">
        <f>IF('Dépenses de rémunération CU'!I435&lt;&gt;"",'Dépenses de rémunération CU'!I435,"")</f>
        <v/>
      </c>
      <c r="M435" s="246">
        <f t="shared" si="18"/>
        <v>0</v>
      </c>
      <c r="N435" s="111"/>
      <c r="O435" s="210" t="str">
        <f t="shared" si="19"/>
        <v/>
      </c>
      <c r="P435" s="246">
        <f t="shared" si="20"/>
        <v>0</v>
      </c>
      <c r="Q435" s="111"/>
    </row>
    <row r="436" spans="2:17" ht="19.899999999999999" hidden="1" customHeight="1" x14ac:dyDescent="0.35">
      <c r="B436" s="109">
        <v>429</v>
      </c>
      <c r="C436" s="111" t="str">
        <f>IF('Dépenses de rémunération CU'!C436&lt;&gt;"",'Dépenses de rémunération CU'!C436,"")</f>
        <v/>
      </c>
      <c r="D436" s="111" t="str">
        <f>IF('Dépenses de rémunération CU'!D436&lt;&gt;"",'Dépenses de rémunération CU'!D436,"")</f>
        <v/>
      </c>
      <c r="E436" s="111" t="str">
        <f>IF('Dépenses de rémunération CU'!E436&lt;&gt;"",'Dépenses de rémunération CU'!E436,"")</f>
        <v/>
      </c>
      <c r="F436" s="111" t="str">
        <f>IF('Dépenses de rémunération CU'!F436&lt;&gt;"",'Dépenses de rémunération CU'!F436,"")</f>
        <v/>
      </c>
      <c r="G436" s="80" t="str">
        <f>IF('Dépenses de rémunération CU'!G436&lt;&gt;"",'Dépenses de rémunération CU'!G436,"")</f>
        <v/>
      </c>
      <c r="H436" s="80" t="str">
        <f>IF('Dépenses de rémunération CU'!H436&lt;&gt;"",'Dépenses de rémunération CU'!H436,"")</f>
        <v/>
      </c>
      <c r="I436" s="246" t="str">
        <f>IF(F436&lt;&gt;"",IF(ISNA(VLOOKUP(F436,P_Paramétrage!$B$1586:$D$1588,2,FALSE)),0,VLOOKUP(F436,P_Paramétrage!$B$1586:$D$1588,2,FALSE)),"")</f>
        <v/>
      </c>
      <c r="J436" s="246">
        <f>'Dépenses de rémunération CU'!K436</f>
        <v>0</v>
      </c>
      <c r="K436" s="246"/>
      <c r="L436" s="210" t="str">
        <f>IF('Dépenses de rémunération CU'!I436&lt;&gt;"",'Dépenses de rémunération CU'!I436,"")</f>
        <v/>
      </c>
      <c r="M436" s="246">
        <f t="shared" si="18"/>
        <v>0</v>
      </c>
      <c r="N436" s="111"/>
      <c r="O436" s="210" t="str">
        <f t="shared" si="19"/>
        <v/>
      </c>
      <c r="P436" s="246">
        <f t="shared" si="20"/>
        <v>0</v>
      </c>
      <c r="Q436" s="111"/>
    </row>
    <row r="437" spans="2:17" ht="19.899999999999999" hidden="1" customHeight="1" x14ac:dyDescent="0.35">
      <c r="B437" s="109">
        <v>430</v>
      </c>
      <c r="C437" s="111" t="str">
        <f>IF('Dépenses de rémunération CU'!C437&lt;&gt;"",'Dépenses de rémunération CU'!C437,"")</f>
        <v/>
      </c>
      <c r="D437" s="111" t="str">
        <f>IF('Dépenses de rémunération CU'!D437&lt;&gt;"",'Dépenses de rémunération CU'!D437,"")</f>
        <v/>
      </c>
      <c r="E437" s="111" t="str">
        <f>IF('Dépenses de rémunération CU'!E437&lt;&gt;"",'Dépenses de rémunération CU'!E437,"")</f>
        <v/>
      </c>
      <c r="F437" s="111" t="str">
        <f>IF('Dépenses de rémunération CU'!F437&lt;&gt;"",'Dépenses de rémunération CU'!F437,"")</f>
        <v/>
      </c>
      <c r="G437" s="80" t="str">
        <f>IF('Dépenses de rémunération CU'!G437&lt;&gt;"",'Dépenses de rémunération CU'!G437,"")</f>
        <v/>
      </c>
      <c r="H437" s="80" t="str">
        <f>IF('Dépenses de rémunération CU'!H437&lt;&gt;"",'Dépenses de rémunération CU'!H437,"")</f>
        <v/>
      </c>
      <c r="I437" s="246" t="str">
        <f>IF(F437&lt;&gt;"",IF(ISNA(VLOOKUP(F437,P_Paramétrage!$B$1586:$D$1588,2,FALSE)),0,VLOOKUP(F437,P_Paramétrage!$B$1586:$D$1588,2,FALSE)),"")</f>
        <v/>
      </c>
      <c r="J437" s="246">
        <f>'Dépenses de rémunération CU'!K437</f>
        <v>0</v>
      </c>
      <c r="K437" s="246"/>
      <c r="L437" s="210" t="str">
        <f>IF('Dépenses de rémunération CU'!I437&lt;&gt;"",'Dépenses de rémunération CU'!I437,"")</f>
        <v/>
      </c>
      <c r="M437" s="246">
        <f t="shared" si="18"/>
        <v>0</v>
      </c>
      <c r="N437" s="111"/>
      <c r="O437" s="210" t="str">
        <f t="shared" si="19"/>
        <v/>
      </c>
      <c r="P437" s="246">
        <f t="shared" si="20"/>
        <v>0</v>
      </c>
      <c r="Q437" s="111"/>
    </row>
    <row r="438" spans="2:17" ht="19.899999999999999" hidden="1" customHeight="1" x14ac:dyDescent="0.35">
      <c r="B438" s="109">
        <v>431</v>
      </c>
      <c r="C438" s="111" t="str">
        <f>IF('Dépenses de rémunération CU'!C438&lt;&gt;"",'Dépenses de rémunération CU'!C438,"")</f>
        <v/>
      </c>
      <c r="D438" s="111" t="str">
        <f>IF('Dépenses de rémunération CU'!D438&lt;&gt;"",'Dépenses de rémunération CU'!D438,"")</f>
        <v/>
      </c>
      <c r="E438" s="111" t="str">
        <f>IF('Dépenses de rémunération CU'!E438&lt;&gt;"",'Dépenses de rémunération CU'!E438,"")</f>
        <v/>
      </c>
      <c r="F438" s="111" t="str">
        <f>IF('Dépenses de rémunération CU'!F438&lt;&gt;"",'Dépenses de rémunération CU'!F438,"")</f>
        <v/>
      </c>
      <c r="G438" s="80" t="str">
        <f>IF('Dépenses de rémunération CU'!G438&lt;&gt;"",'Dépenses de rémunération CU'!G438,"")</f>
        <v/>
      </c>
      <c r="H438" s="80" t="str">
        <f>IF('Dépenses de rémunération CU'!H438&lt;&gt;"",'Dépenses de rémunération CU'!H438,"")</f>
        <v/>
      </c>
      <c r="I438" s="246" t="str">
        <f>IF(F438&lt;&gt;"",IF(ISNA(VLOOKUP(F438,P_Paramétrage!$B$1586:$D$1588,2,FALSE)),0,VLOOKUP(F438,P_Paramétrage!$B$1586:$D$1588,2,FALSE)),"")</f>
        <v/>
      </c>
      <c r="J438" s="246">
        <f>'Dépenses de rémunération CU'!K438</f>
        <v>0</v>
      </c>
      <c r="K438" s="246"/>
      <c r="L438" s="210" t="str">
        <f>IF('Dépenses de rémunération CU'!I438&lt;&gt;"",'Dépenses de rémunération CU'!I438,"")</f>
        <v/>
      </c>
      <c r="M438" s="246">
        <f t="shared" si="18"/>
        <v>0</v>
      </c>
      <c r="N438" s="111"/>
      <c r="O438" s="210" t="str">
        <f t="shared" si="19"/>
        <v/>
      </c>
      <c r="P438" s="246">
        <f t="shared" si="20"/>
        <v>0</v>
      </c>
      <c r="Q438" s="111"/>
    </row>
    <row r="439" spans="2:17" ht="19.899999999999999" hidden="1" customHeight="1" x14ac:dyDescent="0.35">
      <c r="B439" s="109">
        <v>432</v>
      </c>
      <c r="C439" s="111" t="str">
        <f>IF('Dépenses de rémunération CU'!C439&lt;&gt;"",'Dépenses de rémunération CU'!C439,"")</f>
        <v/>
      </c>
      <c r="D439" s="111" t="str">
        <f>IF('Dépenses de rémunération CU'!D439&lt;&gt;"",'Dépenses de rémunération CU'!D439,"")</f>
        <v/>
      </c>
      <c r="E439" s="111" t="str">
        <f>IF('Dépenses de rémunération CU'!E439&lt;&gt;"",'Dépenses de rémunération CU'!E439,"")</f>
        <v/>
      </c>
      <c r="F439" s="111" t="str">
        <f>IF('Dépenses de rémunération CU'!F439&lt;&gt;"",'Dépenses de rémunération CU'!F439,"")</f>
        <v/>
      </c>
      <c r="G439" s="80" t="str">
        <f>IF('Dépenses de rémunération CU'!G439&lt;&gt;"",'Dépenses de rémunération CU'!G439,"")</f>
        <v/>
      </c>
      <c r="H439" s="80" t="str">
        <f>IF('Dépenses de rémunération CU'!H439&lt;&gt;"",'Dépenses de rémunération CU'!H439,"")</f>
        <v/>
      </c>
      <c r="I439" s="246" t="str">
        <f>IF(F439&lt;&gt;"",IF(ISNA(VLOOKUP(F439,P_Paramétrage!$B$1586:$D$1588,2,FALSE)),0,VLOOKUP(F439,P_Paramétrage!$B$1586:$D$1588,2,FALSE)),"")</f>
        <v/>
      </c>
      <c r="J439" s="246">
        <f>'Dépenses de rémunération CU'!K439</f>
        <v>0</v>
      </c>
      <c r="K439" s="246"/>
      <c r="L439" s="210" t="str">
        <f>IF('Dépenses de rémunération CU'!I439&lt;&gt;"",'Dépenses de rémunération CU'!I439,"")</f>
        <v/>
      </c>
      <c r="M439" s="246">
        <f t="shared" si="18"/>
        <v>0</v>
      </c>
      <c r="N439" s="111"/>
      <c r="O439" s="210" t="str">
        <f t="shared" si="19"/>
        <v/>
      </c>
      <c r="P439" s="246">
        <f t="shared" si="20"/>
        <v>0</v>
      </c>
      <c r="Q439" s="111"/>
    </row>
    <row r="440" spans="2:17" ht="19.899999999999999" hidden="1" customHeight="1" x14ac:dyDescent="0.35">
      <c r="B440" s="109">
        <v>433</v>
      </c>
      <c r="C440" s="111" t="str">
        <f>IF('Dépenses de rémunération CU'!C440&lt;&gt;"",'Dépenses de rémunération CU'!C440,"")</f>
        <v/>
      </c>
      <c r="D440" s="111" t="str">
        <f>IF('Dépenses de rémunération CU'!D440&lt;&gt;"",'Dépenses de rémunération CU'!D440,"")</f>
        <v/>
      </c>
      <c r="E440" s="111" t="str">
        <f>IF('Dépenses de rémunération CU'!E440&lt;&gt;"",'Dépenses de rémunération CU'!E440,"")</f>
        <v/>
      </c>
      <c r="F440" s="111" t="str">
        <f>IF('Dépenses de rémunération CU'!F440&lt;&gt;"",'Dépenses de rémunération CU'!F440,"")</f>
        <v/>
      </c>
      <c r="G440" s="80" t="str">
        <f>IF('Dépenses de rémunération CU'!G440&lt;&gt;"",'Dépenses de rémunération CU'!G440,"")</f>
        <v/>
      </c>
      <c r="H440" s="80" t="str">
        <f>IF('Dépenses de rémunération CU'!H440&lt;&gt;"",'Dépenses de rémunération CU'!H440,"")</f>
        <v/>
      </c>
      <c r="I440" s="246" t="str">
        <f>IF(F440&lt;&gt;"",IF(ISNA(VLOOKUP(F440,P_Paramétrage!$B$1586:$D$1588,2,FALSE)),0,VLOOKUP(F440,P_Paramétrage!$B$1586:$D$1588,2,FALSE)),"")</f>
        <v/>
      </c>
      <c r="J440" s="246">
        <f>'Dépenses de rémunération CU'!K440</f>
        <v>0</v>
      </c>
      <c r="K440" s="246"/>
      <c r="L440" s="210" t="str">
        <f>IF('Dépenses de rémunération CU'!I440&lt;&gt;"",'Dépenses de rémunération CU'!I440,"")</f>
        <v/>
      </c>
      <c r="M440" s="246">
        <f t="shared" si="18"/>
        <v>0</v>
      </c>
      <c r="N440" s="111"/>
      <c r="O440" s="210" t="str">
        <f t="shared" si="19"/>
        <v/>
      </c>
      <c r="P440" s="246">
        <f t="shared" si="20"/>
        <v>0</v>
      </c>
      <c r="Q440" s="111"/>
    </row>
    <row r="441" spans="2:17" ht="19.899999999999999" hidden="1" customHeight="1" x14ac:dyDescent="0.35">
      <c r="B441" s="109">
        <v>434</v>
      </c>
      <c r="C441" s="111" t="str">
        <f>IF('Dépenses de rémunération CU'!C441&lt;&gt;"",'Dépenses de rémunération CU'!C441,"")</f>
        <v/>
      </c>
      <c r="D441" s="111" t="str">
        <f>IF('Dépenses de rémunération CU'!D441&lt;&gt;"",'Dépenses de rémunération CU'!D441,"")</f>
        <v/>
      </c>
      <c r="E441" s="111" t="str">
        <f>IF('Dépenses de rémunération CU'!E441&lt;&gt;"",'Dépenses de rémunération CU'!E441,"")</f>
        <v/>
      </c>
      <c r="F441" s="111" t="str">
        <f>IF('Dépenses de rémunération CU'!F441&lt;&gt;"",'Dépenses de rémunération CU'!F441,"")</f>
        <v/>
      </c>
      <c r="G441" s="80" t="str">
        <f>IF('Dépenses de rémunération CU'!G441&lt;&gt;"",'Dépenses de rémunération CU'!G441,"")</f>
        <v/>
      </c>
      <c r="H441" s="80" t="str">
        <f>IF('Dépenses de rémunération CU'!H441&lt;&gt;"",'Dépenses de rémunération CU'!H441,"")</f>
        <v/>
      </c>
      <c r="I441" s="246" t="str">
        <f>IF(F441&lt;&gt;"",IF(ISNA(VLOOKUP(F441,P_Paramétrage!$B$1586:$D$1588,2,FALSE)),0,VLOOKUP(F441,P_Paramétrage!$B$1586:$D$1588,2,FALSE)),"")</f>
        <v/>
      </c>
      <c r="J441" s="246">
        <f>'Dépenses de rémunération CU'!K441</f>
        <v>0</v>
      </c>
      <c r="K441" s="246"/>
      <c r="L441" s="210" t="str">
        <f>IF('Dépenses de rémunération CU'!I441&lt;&gt;"",'Dépenses de rémunération CU'!I441,"")</f>
        <v/>
      </c>
      <c r="M441" s="246">
        <f t="shared" si="18"/>
        <v>0</v>
      </c>
      <c r="N441" s="111"/>
      <c r="O441" s="210" t="str">
        <f t="shared" si="19"/>
        <v/>
      </c>
      <c r="P441" s="246">
        <f t="shared" si="20"/>
        <v>0</v>
      </c>
      <c r="Q441" s="111"/>
    </row>
    <row r="442" spans="2:17" ht="19.899999999999999" hidden="1" customHeight="1" x14ac:dyDescent="0.35">
      <c r="B442" s="109">
        <v>435</v>
      </c>
      <c r="C442" s="111" t="str">
        <f>IF('Dépenses de rémunération CU'!C442&lt;&gt;"",'Dépenses de rémunération CU'!C442,"")</f>
        <v/>
      </c>
      <c r="D442" s="111" t="str">
        <f>IF('Dépenses de rémunération CU'!D442&lt;&gt;"",'Dépenses de rémunération CU'!D442,"")</f>
        <v/>
      </c>
      <c r="E442" s="111" t="str">
        <f>IF('Dépenses de rémunération CU'!E442&lt;&gt;"",'Dépenses de rémunération CU'!E442,"")</f>
        <v/>
      </c>
      <c r="F442" s="111" t="str">
        <f>IF('Dépenses de rémunération CU'!F442&lt;&gt;"",'Dépenses de rémunération CU'!F442,"")</f>
        <v/>
      </c>
      <c r="G442" s="80" t="str">
        <f>IF('Dépenses de rémunération CU'!G442&lt;&gt;"",'Dépenses de rémunération CU'!G442,"")</f>
        <v/>
      </c>
      <c r="H442" s="80" t="str">
        <f>IF('Dépenses de rémunération CU'!H442&lt;&gt;"",'Dépenses de rémunération CU'!H442,"")</f>
        <v/>
      </c>
      <c r="I442" s="246" t="str">
        <f>IF(F442&lt;&gt;"",IF(ISNA(VLOOKUP(F442,P_Paramétrage!$B$1586:$D$1588,2,FALSE)),0,VLOOKUP(F442,P_Paramétrage!$B$1586:$D$1588,2,FALSE)),"")</f>
        <v/>
      </c>
      <c r="J442" s="246">
        <f>'Dépenses de rémunération CU'!K442</f>
        <v>0</v>
      </c>
      <c r="K442" s="246"/>
      <c r="L442" s="210" t="str">
        <f>IF('Dépenses de rémunération CU'!I442&lt;&gt;"",'Dépenses de rémunération CU'!I442,"")</f>
        <v/>
      </c>
      <c r="M442" s="246">
        <f t="shared" si="18"/>
        <v>0</v>
      </c>
      <c r="N442" s="111"/>
      <c r="O442" s="210" t="str">
        <f t="shared" si="19"/>
        <v/>
      </c>
      <c r="P442" s="246">
        <f t="shared" si="20"/>
        <v>0</v>
      </c>
      <c r="Q442" s="111"/>
    </row>
    <row r="443" spans="2:17" ht="19.899999999999999" hidden="1" customHeight="1" x14ac:dyDescent="0.35">
      <c r="B443" s="109">
        <v>436</v>
      </c>
      <c r="C443" s="111" t="str">
        <f>IF('Dépenses de rémunération CU'!C443&lt;&gt;"",'Dépenses de rémunération CU'!C443,"")</f>
        <v/>
      </c>
      <c r="D443" s="111" t="str">
        <f>IF('Dépenses de rémunération CU'!D443&lt;&gt;"",'Dépenses de rémunération CU'!D443,"")</f>
        <v/>
      </c>
      <c r="E443" s="111" t="str">
        <f>IF('Dépenses de rémunération CU'!E443&lt;&gt;"",'Dépenses de rémunération CU'!E443,"")</f>
        <v/>
      </c>
      <c r="F443" s="111" t="str">
        <f>IF('Dépenses de rémunération CU'!F443&lt;&gt;"",'Dépenses de rémunération CU'!F443,"")</f>
        <v/>
      </c>
      <c r="G443" s="80" t="str">
        <f>IF('Dépenses de rémunération CU'!G443&lt;&gt;"",'Dépenses de rémunération CU'!G443,"")</f>
        <v/>
      </c>
      <c r="H443" s="80" t="str">
        <f>IF('Dépenses de rémunération CU'!H443&lt;&gt;"",'Dépenses de rémunération CU'!H443,"")</f>
        <v/>
      </c>
      <c r="I443" s="246" t="str">
        <f>IF(F443&lt;&gt;"",IF(ISNA(VLOOKUP(F443,P_Paramétrage!$B$1586:$D$1588,2,FALSE)),0,VLOOKUP(F443,P_Paramétrage!$B$1586:$D$1588,2,FALSE)),"")</f>
        <v/>
      </c>
      <c r="J443" s="246">
        <f>'Dépenses de rémunération CU'!K443</f>
        <v>0</v>
      </c>
      <c r="K443" s="246"/>
      <c r="L443" s="210" t="str">
        <f>IF('Dépenses de rémunération CU'!I443&lt;&gt;"",'Dépenses de rémunération CU'!I443,"")</f>
        <v/>
      </c>
      <c r="M443" s="246">
        <f t="shared" si="18"/>
        <v>0</v>
      </c>
      <c r="N443" s="111"/>
      <c r="O443" s="210" t="str">
        <f t="shared" si="19"/>
        <v/>
      </c>
      <c r="P443" s="246">
        <f t="shared" si="20"/>
        <v>0</v>
      </c>
      <c r="Q443" s="111"/>
    </row>
    <row r="444" spans="2:17" ht="19.899999999999999" hidden="1" customHeight="1" x14ac:dyDescent="0.35">
      <c r="B444" s="109">
        <v>437</v>
      </c>
      <c r="C444" s="111" t="str">
        <f>IF('Dépenses de rémunération CU'!C444&lt;&gt;"",'Dépenses de rémunération CU'!C444,"")</f>
        <v/>
      </c>
      <c r="D444" s="111" t="str">
        <f>IF('Dépenses de rémunération CU'!D444&lt;&gt;"",'Dépenses de rémunération CU'!D444,"")</f>
        <v/>
      </c>
      <c r="E444" s="111" t="str">
        <f>IF('Dépenses de rémunération CU'!E444&lt;&gt;"",'Dépenses de rémunération CU'!E444,"")</f>
        <v/>
      </c>
      <c r="F444" s="111" t="str">
        <f>IF('Dépenses de rémunération CU'!F444&lt;&gt;"",'Dépenses de rémunération CU'!F444,"")</f>
        <v/>
      </c>
      <c r="G444" s="80" t="str">
        <f>IF('Dépenses de rémunération CU'!G444&lt;&gt;"",'Dépenses de rémunération CU'!G444,"")</f>
        <v/>
      </c>
      <c r="H444" s="80" t="str">
        <f>IF('Dépenses de rémunération CU'!H444&lt;&gt;"",'Dépenses de rémunération CU'!H444,"")</f>
        <v/>
      </c>
      <c r="I444" s="246" t="str">
        <f>IF(F444&lt;&gt;"",IF(ISNA(VLOOKUP(F444,P_Paramétrage!$B$1586:$D$1588,2,FALSE)),0,VLOOKUP(F444,P_Paramétrage!$B$1586:$D$1588,2,FALSE)),"")</f>
        <v/>
      </c>
      <c r="J444" s="246">
        <f>'Dépenses de rémunération CU'!K444</f>
        <v>0</v>
      </c>
      <c r="K444" s="246"/>
      <c r="L444" s="210" t="str">
        <f>IF('Dépenses de rémunération CU'!I444&lt;&gt;"",'Dépenses de rémunération CU'!I444,"")</f>
        <v/>
      </c>
      <c r="M444" s="246">
        <f t="shared" si="18"/>
        <v>0</v>
      </c>
      <c r="N444" s="111"/>
      <c r="O444" s="210" t="str">
        <f t="shared" si="19"/>
        <v/>
      </c>
      <c r="P444" s="246">
        <f t="shared" si="20"/>
        <v>0</v>
      </c>
      <c r="Q444" s="111"/>
    </row>
    <row r="445" spans="2:17" ht="19.899999999999999" hidden="1" customHeight="1" x14ac:dyDescent="0.35">
      <c r="B445" s="109">
        <v>438</v>
      </c>
      <c r="C445" s="111" t="str">
        <f>IF('Dépenses de rémunération CU'!C445&lt;&gt;"",'Dépenses de rémunération CU'!C445,"")</f>
        <v/>
      </c>
      <c r="D445" s="111" t="str">
        <f>IF('Dépenses de rémunération CU'!D445&lt;&gt;"",'Dépenses de rémunération CU'!D445,"")</f>
        <v/>
      </c>
      <c r="E445" s="111" t="str">
        <f>IF('Dépenses de rémunération CU'!E445&lt;&gt;"",'Dépenses de rémunération CU'!E445,"")</f>
        <v/>
      </c>
      <c r="F445" s="111" t="str">
        <f>IF('Dépenses de rémunération CU'!F445&lt;&gt;"",'Dépenses de rémunération CU'!F445,"")</f>
        <v/>
      </c>
      <c r="G445" s="80" t="str">
        <f>IF('Dépenses de rémunération CU'!G445&lt;&gt;"",'Dépenses de rémunération CU'!G445,"")</f>
        <v/>
      </c>
      <c r="H445" s="80" t="str">
        <f>IF('Dépenses de rémunération CU'!H445&lt;&gt;"",'Dépenses de rémunération CU'!H445,"")</f>
        <v/>
      </c>
      <c r="I445" s="246" t="str">
        <f>IF(F445&lt;&gt;"",IF(ISNA(VLOOKUP(F445,P_Paramétrage!$B$1586:$D$1588,2,FALSE)),0,VLOOKUP(F445,P_Paramétrage!$B$1586:$D$1588,2,FALSE)),"")</f>
        <v/>
      </c>
      <c r="J445" s="246">
        <f>'Dépenses de rémunération CU'!K445</f>
        <v>0</v>
      </c>
      <c r="K445" s="246"/>
      <c r="L445" s="210" t="str">
        <f>IF('Dépenses de rémunération CU'!I445&lt;&gt;"",'Dépenses de rémunération CU'!I445,"")</f>
        <v/>
      </c>
      <c r="M445" s="246">
        <f t="shared" si="18"/>
        <v>0</v>
      </c>
      <c r="N445" s="111"/>
      <c r="O445" s="210" t="str">
        <f t="shared" si="19"/>
        <v/>
      </c>
      <c r="P445" s="246">
        <f t="shared" si="20"/>
        <v>0</v>
      </c>
      <c r="Q445" s="111"/>
    </row>
    <row r="446" spans="2:17" ht="19.899999999999999" hidden="1" customHeight="1" x14ac:dyDescent="0.35">
      <c r="B446" s="109">
        <v>439</v>
      </c>
      <c r="C446" s="111" t="str">
        <f>IF('Dépenses de rémunération CU'!C446&lt;&gt;"",'Dépenses de rémunération CU'!C446,"")</f>
        <v/>
      </c>
      <c r="D446" s="111" t="str">
        <f>IF('Dépenses de rémunération CU'!D446&lt;&gt;"",'Dépenses de rémunération CU'!D446,"")</f>
        <v/>
      </c>
      <c r="E446" s="111" t="str">
        <f>IF('Dépenses de rémunération CU'!E446&lt;&gt;"",'Dépenses de rémunération CU'!E446,"")</f>
        <v/>
      </c>
      <c r="F446" s="111" t="str">
        <f>IF('Dépenses de rémunération CU'!F446&lt;&gt;"",'Dépenses de rémunération CU'!F446,"")</f>
        <v/>
      </c>
      <c r="G446" s="80" t="str">
        <f>IF('Dépenses de rémunération CU'!G446&lt;&gt;"",'Dépenses de rémunération CU'!G446,"")</f>
        <v/>
      </c>
      <c r="H446" s="80" t="str">
        <f>IF('Dépenses de rémunération CU'!H446&lt;&gt;"",'Dépenses de rémunération CU'!H446,"")</f>
        <v/>
      </c>
      <c r="I446" s="246" t="str">
        <f>IF(F446&lt;&gt;"",IF(ISNA(VLOOKUP(F446,P_Paramétrage!$B$1586:$D$1588,2,FALSE)),0,VLOOKUP(F446,P_Paramétrage!$B$1586:$D$1588,2,FALSE)),"")</f>
        <v/>
      </c>
      <c r="J446" s="246">
        <f>'Dépenses de rémunération CU'!K446</f>
        <v>0</v>
      </c>
      <c r="K446" s="246"/>
      <c r="L446" s="210" t="str">
        <f>IF('Dépenses de rémunération CU'!I446&lt;&gt;"",'Dépenses de rémunération CU'!I446,"")</f>
        <v/>
      </c>
      <c r="M446" s="246">
        <f t="shared" si="18"/>
        <v>0</v>
      </c>
      <c r="N446" s="111"/>
      <c r="O446" s="210" t="str">
        <f t="shared" si="19"/>
        <v/>
      </c>
      <c r="P446" s="246">
        <f t="shared" si="20"/>
        <v>0</v>
      </c>
      <c r="Q446" s="111"/>
    </row>
    <row r="447" spans="2:17" ht="19.899999999999999" hidden="1" customHeight="1" x14ac:dyDescent="0.35">
      <c r="B447" s="109">
        <v>440</v>
      </c>
      <c r="C447" s="111" t="str">
        <f>IF('Dépenses de rémunération CU'!C447&lt;&gt;"",'Dépenses de rémunération CU'!C447,"")</f>
        <v/>
      </c>
      <c r="D447" s="111" t="str">
        <f>IF('Dépenses de rémunération CU'!D447&lt;&gt;"",'Dépenses de rémunération CU'!D447,"")</f>
        <v/>
      </c>
      <c r="E447" s="111" t="str">
        <f>IF('Dépenses de rémunération CU'!E447&lt;&gt;"",'Dépenses de rémunération CU'!E447,"")</f>
        <v/>
      </c>
      <c r="F447" s="111" t="str">
        <f>IF('Dépenses de rémunération CU'!F447&lt;&gt;"",'Dépenses de rémunération CU'!F447,"")</f>
        <v/>
      </c>
      <c r="G447" s="80" t="str">
        <f>IF('Dépenses de rémunération CU'!G447&lt;&gt;"",'Dépenses de rémunération CU'!G447,"")</f>
        <v/>
      </c>
      <c r="H447" s="80" t="str">
        <f>IF('Dépenses de rémunération CU'!H447&lt;&gt;"",'Dépenses de rémunération CU'!H447,"")</f>
        <v/>
      </c>
      <c r="I447" s="246" t="str">
        <f>IF(F447&lt;&gt;"",IF(ISNA(VLOOKUP(F447,P_Paramétrage!$B$1586:$D$1588,2,FALSE)),0,VLOOKUP(F447,P_Paramétrage!$B$1586:$D$1588,2,FALSE)),"")</f>
        <v/>
      </c>
      <c r="J447" s="246">
        <f>'Dépenses de rémunération CU'!K447</f>
        <v>0</v>
      </c>
      <c r="K447" s="246"/>
      <c r="L447" s="210" t="str">
        <f>IF('Dépenses de rémunération CU'!I447&lt;&gt;"",'Dépenses de rémunération CU'!I447,"")</f>
        <v/>
      </c>
      <c r="M447" s="246">
        <f t="shared" si="18"/>
        <v>0</v>
      </c>
      <c r="N447" s="111"/>
      <c r="O447" s="210" t="str">
        <f t="shared" si="19"/>
        <v/>
      </c>
      <c r="P447" s="246">
        <f t="shared" si="20"/>
        <v>0</v>
      </c>
      <c r="Q447" s="111"/>
    </row>
    <row r="448" spans="2:17" ht="19.899999999999999" hidden="1" customHeight="1" x14ac:dyDescent="0.35">
      <c r="B448" s="109">
        <v>441</v>
      </c>
      <c r="C448" s="111" t="str">
        <f>IF('Dépenses de rémunération CU'!C448&lt;&gt;"",'Dépenses de rémunération CU'!C448,"")</f>
        <v/>
      </c>
      <c r="D448" s="111" t="str">
        <f>IF('Dépenses de rémunération CU'!D448&lt;&gt;"",'Dépenses de rémunération CU'!D448,"")</f>
        <v/>
      </c>
      <c r="E448" s="111" t="str">
        <f>IF('Dépenses de rémunération CU'!E448&lt;&gt;"",'Dépenses de rémunération CU'!E448,"")</f>
        <v/>
      </c>
      <c r="F448" s="111" t="str">
        <f>IF('Dépenses de rémunération CU'!F448&lt;&gt;"",'Dépenses de rémunération CU'!F448,"")</f>
        <v/>
      </c>
      <c r="G448" s="80" t="str">
        <f>IF('Dépenses de rémunération CU'!G448&lt;&gt;"",'Dépenses de rémunération CU'!G448,"")</f>
        <v/>
      </c>
      <c r="H448" s="80" t="str">
        <f>IF('Dépenses de rémunération CU'!H448&lt;&gt;"",'Dépenses de rémunération CU'!H448,"")</f>
        <v/>
      </c>
      <c r="I448" s="246" t="str">
        <f>IF(F448&lt;&gt;"",IF(ISNA(VLOOKUP(F448,P_Paramétrage!$B$1586:$D$1588,2,FALSE)),0,VLOOKUP(F448,P_Paramétrage!$B$1586:$D$1588,2,FALSE)),"")</f>
        <v/>
      </c>
      <c r="J448" s="246">
        <f>'Dépenses de rémunération CU'!K448</f>
        <v>0</v>
      </c>
      <c r="K448" s="246"/>
      <c r="L448" s="210" t="str">
        <f>IF('Dépenses de rémunération CU'!I448&lt;&gt;"",'Dépenses de rémunération CU'!I448,"")</f>
        <v/>
      </c>
      <c r="M448" s="246">
        <f t="shared" si="18"/>
        <v>0</v>
      </c>
      <c r="N448" s="111"/>
      <c r="O448" s="210" t="str">
        <f t="shared" si="19"/>
        <v/>
      </c>
      <c r="P448" s="246">
        <f t="shared" si="20"/>
        <v>0</v>
      </c>
      <c r="Q448" s="111"/>
    </row>
    <row r="449" spans="2:17" ht="19.899999999999999" hidden="1" customHeight="1" x14ac:dyDescent="0.35">
      <c r="B449" s="109">
        <v>442</v>
      </c>
      <c r="C449" s="111" t="str">
        <f>IF('Dépenses de rémunération CU'!C449&lt;&gt;"",'Dépenses de rémunération CU'!C449,"")</f>
        <v/>
      </c>
      <c r="D449" s="111" t="str">
        <f>IF('Dépenses de rémunération CU'!D449&lt;&gt;"",'Dépenses de rémunération CU'!D449,"")</f>
        <v/>
      </c>
      <c r="E449" s="111" t="str">
        <f>IF('Dépenses de rémunération CU'!E449&lt;&gt;"",'Dépenses de rémunération CU'!E449,"")</f>
        <v/>
      </c>
      <c r="F449" s="111" t="str">
        <f>IF('Dépenses de rémunération CU'!F449&lt;&gt;"",'Dépenses de rémunération CU'!F449,"")</f>
        <v/>
      </c>
      <c r="G449" s="80" t="str">
        <f>IF('Dépenses de rémunération CU'!G449&lt;&gt;"",'Dépenses de rémunération CU'!G449,"")</f>
        <v/>
      </c>
      <c r="H449" s="80" t="str">
        <f>IF('Dépenses de rémunération CU'!H449&lt;&gt;"",'Dépenses de rémunération CU'!H449,"")</f>
        <v/>
      </c>
      <c r="I449" s="246" t="str">
        <f>IF(F449&lt;&gt;"",IF(ISNA(VLOOKUP(F449,P_Paramétrage!$B$1586:$D$1588,2,FALSE)),0,VLOOKUP(F449,P_Paramétrage!$B$1586:$D$1588,2,FALSE)),"")</f>
        <v/>
      </c>
      <c r="J449" s="246">
        <f>'Dépenses de rémunération CU'!K449</f>
        <v>0</v>
      </c>
      <c r="K449" s="246"/>
      <c r="L449" s="210" t="str">
        <f>IF('Dépenses de rémunération CU'!I449&lt;&gt;"",'Dépenses de rémunération CU'!I449,"")</f>
        <v/>
      </c>
      <c r="M449" s="246">
        <f t="shared" si="18"/>
        <v>0</v>
      </c>
      <c r="N449" s="111"/>
      <c r="O449" s="210" t="str">
        <f t="shared" si="19"/>
        <v/>
      </c>
      <c r="P449" s="246">
        <f t="shared" si="20"/>
        <v>0</v>
      </c>
      <c r="Q449" s="111"/>
    </row>
    <row r="450" spans="2:17" ht="19.899999999999999" hidden="1" customHeight="1" x14ac:dyDescent="0.35">
      <c r="B450" s="109">
        <v>443</v>
      </c>
      <c r="C450" s="111" t="str">
        <f>IF('Dépenses de rémunération CU'!C450&lt;&gt;"",'Dépenses de rémunération CU'!C450,"")</f>
        <v/>
      </c>
      <c r="D450" s="111" t="str">
        <f>IF('Dépenses de rémunération CU'!D450&lt;&gt;"",'Dépenses de rémunération CU'!D450,"")</f>
        <v/>
      </c>
      <c r="E450" s="111" t="str">
        <f>IF('Dépenses de rémunération CU'!E450&lt;&gt;"",'Dépenses de rémunération CU'!E450,"")</f>
        <v/>
      </c>
      <c r="F450" s="111" t="str">
        <f>IF('Dépenses de rémunération CU'!F450&lt;&gt;"",'Dépenses de rémunération CU'!F450,"")</f>
        <v/>
      </c>
      <c r="G450" s="80" t="str">
        <f>IF('Dépenses de rémunération CU'!G450&lt;&gt;"",'Dépenses de rémunération CU'!G450,"")</f>
        <v/>
      </c>
      <c r="H450" s="80" t="str">
        <f>IF('Dépenses de rémunération CU'!H450&lt;&gt;"",'Dépenses de rémunération CU'!H450,"")</f>
        <v/>
      </c>
      <c r="I450" s="246" t="str">
        <f>IF(F450&lt;&gt;"",IF(ISNA(VLOOKUP(F450,P_Paramétrage!$B$1586:$D$1588,2,FALSE)),0,VLOOKUP(F450,P_Paramétrage!$B$1586:$D$1588,2,FALSE)),"")</f>
        <v/>
      </c>
      <c r="J450" s="246">
        <f>'Dépenses de rémunération CU'!K450</f>
        <v>0</v>
      </c>
      <c r="K450" s="246"/>
      <c r="L450" s="210" t="str">
        <f>IF('Dépenses de rémunération CU'!I450&lt;&gt;"",'Dépenses de rémunération CU'!I450,"")</f>
        <v/>
      </c>
      <c r="M450" s="246">
        <f t="shared" si="18"/>
        <v>0</v>
      </c>
      <c r="N450" s="111"/>
      <c r="O450" s="210" t="str">
        <f t="shared" si="19"/>
        <v/>
      </c>
      <c r="P450" s="246">
        <f t="shared" si="20"/>
        <v>0</v>
      </c>
      <c r="Q450" s="111"/>
    </row>
    <row r="451" spans="2:17" ht="19.899999999999999" hidden="1" customHeight="1" x14ac:dyDescent="0.35">
      <c r="B451" s="109">
        <v>444</v>
      </c>
      <c r="C451" s="111" t="str">
        <f>IF('Dépenses de rémunération CU'!C451&lt;&gt;"",'Dépenses de rémunération CU'!C451,"")</f>
        <v/>
      </c>
      <c r="D451" s="111" t="str">
        <f>IF('Dépenses de rémunération CU'!D451&lt;&gt;"",'Dépenses de rémunération CU'!D451,"")</f>
        <v/>
      </c>
      <c r="E451" s="111" t="str">
        <f>IF('Dépenses de rémunération CU'!E451&lt;&gt;"",'Dépenses de rémunération CU'!E451,"")</f>
        <v/>
      </c>
      <c r="F451" s="111" t="str">
        <f>IF('Dépenses de rémunération CU'!F451&lt;&gt;"",'Dépenses de rémunération CU'!F451,"")</f>
        <v/>
      </c>
      <c r="G451" s="80" t="str">
        <f>IF('Dépenses de rémunération CU'!G451&lt;&gt;"",'Dépenses de rémunération CU'!G451,"")</f>
        <v/>
      </c>
      <c r="H451" s="80" t="str">
        <f>IF('Dépenses de rémunération CU'!H451&lt;&gt;"",'Dépenses de rémunération CU'!H451,"")</f>
        <v/>
      </c>
      <c r="I451" s="246" t="str">
        <f>IF(F451&lt;&gt;"",IF(ISNA(VLOOKUP(F451,P_Paramétrage!$B$1586:$D$1588,2,FALSE)),0,VLOOKUP(F451,P_Paramétrage!$B$1586:$D$1588,2,FALSE)),"")</f>
        <v/>
      </c>
      <c r="J451" s="246">
        <f>'Dépenses de rémunération CU'!K451</f>
        <v>0</v>
      </c>
      <c r="K451" s="246"/>
      <c r="L451" s="210" t="str">
        <f>IF('Dépenses de rémunération CU'!I451&lt;&gt;"",'Dépenses de rémunération CU'!I451,"")</f>
        <v/>
      </c>
      <c r="M451" s="246">
        <f t="shared" si="18"/>
        <v>0</v>
      </c>
      <c r="N451" s="111"/>
      <c r="O451" s="210" t="str">
        <f t="shared" si="19"/>
        <v/>
      </c>
      <c r="P451" s="246">
        <f t="shared" si="20"/>
        <v>0</v>
      </c>
      <c r="Q451" s="111"/>
    </row>
    <row r="452" spans="2:17" ht="19.899999999999999" hidden="1" customHeight="1" x14ac:dyDescent="0.35">
      <c r="B452" s="109">
        <v>445</v>
      </c>
      <c r="C452" s="111" t="str">
        <f>IF('Dépenses de rémunération CU'!C452&lt;&gt;"",'Dépenses de rémunération CU'!C452,"")</f>
        <v/>
      </c>
      <c r="D452" s="111" t="str">
        <f>IF('Dépenses de rémunération CU'!D452&lt;&gt;"",'Dépenses de rémunération CU'!D452,"")</f>
        <v/>
      </c>
      <c r="E452" s="111" t="str">
        <f>IF('Dépenses de rémunération CU'!E452&lt;&gt;"",'Dépenses de rémunération CU'!E452,"")</f>
        <v/>
      </c>
      <c r="F452" s="111" t="str">
        <f>IF('Dépenses de rémunération CU'!F452&lt;&gt;"",'Dépenses de rémunération CU'!F452,"")</f>
        <v/>
      </c>
      <c r="G452" s="80" t="str">
        <f>IF('Dépenses de rémunération CU'!G452&lt;&gt;"",'Dépenses de rémunération CU'!G452,"")</f>
        <v/>
      </c>
      <c r="H452" s="80" t="str">
        <f>IF('Dépenses de rémunération CU'!H452&lt;&gt;"",'Dépenses de rémunération CU'!H452,"")</f>
        <v/>
      </c>
      <c r="I452" s="246" t="str">
        <f>IF(F452&lt;&gt;"",IF(ISNA(VLOOKUP(F452,P_Paramétrage!$B$1586:$D$1588,2,FALSE)),0,VLOOKUP(F452,P_Paramétrage!$B$1586:$D$1588,2,FALSE)),"")</f>
        <v/>
      </c>
      <c r="J452" s="246">
        <f>'Dépenses de rémunération CU'!K452</f>
        <v>0</v>
      </c>
      <c r="K452" s="246"/>
      <c r="L452" s="210" t="str">
        <f>IF('Dépenses de rémunération CU'!I452&lt;&gt;"",'Dépenses de rémunération CU'!I452,"")</f>
        <v/>
      </c>
      <c r="M452" s="246">
        <f t="shared" si="18"/>
        <v>0</v>
      </c>
      <c r="N452" s="111"/>
      <c r="O452" s="210" t="str">
        <f t="shared" si="19"/>
        <v/>
      </c>
      <c r="P452" s="246">
        <f t="shared" si="20"/>
        <v>0</v>
      </c>
      <c r="Q452" s="111"/>
    </row>
    <row r="453" spans="2:17" ht="19.899999999999999" hidden="1" customHeight="1" x14ac:dyDescent="0.35">
      <c r="B453" s="109">
        <v>446</v>
      </c>
      <c r="C453" s="111" t="str">
        <f>IF('Dépenses de rémunération CU'!C453&lt;&gt;"",'Dépenses de rémunération CU'!C453,"")</f>
        <v/>
      </c>
      <c r="D453" s="111" t="str">
        <f>IF('Dépenses de rémunération CU'!D453&lt;&gt;"",'Dépenses de rémunération CU'!D453,"")</f>
        <v/>
      </c>
      <c r="E453" s="111" t="str">
        <f>IF('Dépenses de rémunération CU'!E453&lt;&gt;"",'Dépenses de rémunération CU'!E453,"")</f>
        <v/>
      </c>
      <c r="F453" s="111" t="str">
        <f>IF('Dépenses de rémunération CU'!F453&lt;&gt;"",'Dépenses de rémunération CU'!F453,"")</f>
        <v/>
      </c>
      <c r="G453" s="80" t="str">
        <f>IF('Dépenses de rémunération CU'!G453&lt;&gt;"",'Dépenses de rémunération CU'!G453,"")</f>
        <v/>
      </c>
      <c r="H453" s="80" t="str">
        <f>IF('Dépenses de rémunération CU'!H453&lt;&gt;"",'Dépenses de rémunération CU'!H453,"")</f>
        <v/>
      </c>
      <c r="I453" s="246" t="str">
        <f>IF(F453&lt;&gt;"",IF(ISNA(VLOOKUP(F453,P_Paramétrage!$B$1586:$D$1588,2,FALSE)),0,VLOOKUP(F453,P_Paramétrage!$B$1586:$D$1588,2,FALSE)),"")</f>
        <v/>
      </c>
      <c r="J453" s="246">
        <f>'Dépenses de rémunération CU'!K453</f>
        <v>0</v>
      </c>
      <c r="K453" s="246"/>
      <c r="L453" s="210" t="str">
        <f>IF('Dépenses de rémunération CU'!I453&lt;&gt;"",'Dépenses de rémunération CU'!I453,"")</f>
        <v/>
      </c>
      <c r="M453" s="246">
        <f t="shared" si="18"/>
        <v>0</v>
      </c>
      <c r="N453" s="111"/>
      <c r="O453" s="210" t="str">
        <f t="shared" si="19"/>
        <v/>
      </c>
      <c r="P453" s="246">
        <f t="shared" si="20"/>
        <v>0</v>
      </c>
      <c r="Q453" s="111"/>
    </row>
    <row r="454" spans="2:17" ht="19.899999999999999" hidden="1" customHeight="1" x14ac:dyDescent="0.35">
      <c r="B454" s="109">
        <v>447</v>
      </c>
      <c r="C454" s="111" t="str">
        <f>IF('Dépenses de rémunération CU'!C454&lt;&gt;"",'Dépenses de rémunération CU'!C454,"")</f>
        <v/>
      </c>
      <c r="D454" s="111" t="str">
        <f>IF('Dépenses de rémunération CU'!D454&lt;&gt;"",'Dépenses de rémunération CU'!D454,"")</f>
        <v/>
      </c>
      <c r="E454" s="111" t="str">
        <f>IF('Dépenses de rémunération CU'!E454&lt;&gt;"",'Dépenses de rémunération CU'!E454,"")</f>
        <v/>
      </c>
      <c r="F454" s="111" t="str">
        <f>IF('Dépenses de rémunération CU'!F454&lt;&gt;"",'Dépenses de rémunération CU'!F454,"")</f>
        <v/>
      </c>
      <c r="G454" s="80" t="str">
        <f>IF('Dépenses de rémunération CU'!G454&lt;&gt;"",'Dépenses de rémunération CU'!G454,"")</f>
        <v/>
      </c>
      <c r="H454" s="80" t="str">
        <f>IF('Dépenses de rémunération CU'!H454&lt;&gt;"",'Dépenses de rémunération CU'!H454,"")</f>
        <v/>
      </c>
      <c r="I454" s="246" t="str">
        <f>IF(F454&lt;&gt;"",IF(ISNA(VLOOKUP(F454,P_Paramétrage!$B$1586:$D$1588,2,FALSE)),0,VLOOKUP(F454,P_Paramétrage!$B$1586:$D$1588,2,FALSE)),"")</f>
        <v/>
      </c>
      <c r="J454" s="246">
        <f>'Dépenses de rémunération CU'!K454</f>
        <v>0</v>
      </c>
      <c r="K454" s="246"/>
      <c r="L454" s="210" t="str">
        <f>IF('Dépenses de rémunération CU'!I454&lt;&gt;"",'Dépenses de rémunération CU'!I454,"")</f>
        <v/>
      </c>
      <c r="M454" s="246">
        <f t="shared" si="18"/>
        <v>0</v>
      </c>
      <c r="N454" s="111"/>
      <c r="O454" s="210" t="str">
        <f t="shared" si="19"/>
        <v/>
      </c>
      <c r="P454" s="246">
        <f t="shared" si="20"/>
        <v>0</v>
      </c>
      <c r="Q454" s="111"/>
    </row>
    <row r="455" spans="2:17" ht="19.899999999999999" hidden="1" customHeight="1" x14ac:dyDescent="0.35">
      <c r="B455" s="109">
        <v>448</v>
      </c>
      <c r="C455" s="111" t="str">
        <f>IF('Dépenses de rémunération CU'!C455&lt;&gt;"",'Dépenses de rémunération CU'!C455,"")</f>
        <v/>
      </c>
      <c r="D455" s="111" t="str">
        <f>IF('Dépenses de rémunération CU'!D455&lt;&gt;"",'Dépenses de rémunération CU'!D455,"")</f>
        <v/>
      </c>
      <c r="E455" s="111" t="str">
        <f>IF('Dépenses de rémunération CU'!E455&lt;&gt;"",'Dépenses de rémunération CU'!E455,"")</f>
        <v/>
      </c>
      <c r="F455" s="111" t="str">
        <f>IF('Dépenses de rémunération CU'!F455&lt;&gt;"",'Dépenses de rémunération CU'!F455,"")</f>
        <v/>
      </c>
      <c r="G455" s="80" t="str">
        <f>IF('Dépenses de rémunération CU'!G455&lt;&gt;"",'Dépenses de rémunération CU'!G455,"")</f>
        <v/>
      </c>
      <c r="H455" s="80" t="str">
        <f>IF('Dépenses de rémunération CU'!H455&lt;&gt;"",'Dépenses de rémunération CU'!H455,"")</f>
        <v/>
      </c>
      <c r="I455" s="246" t="str">
        <f>IF(F455&lt;&gt;"",IF(ISNA(VLOOKUP(F455,P_Paramétrage!$B$1586:$D$1588,2,FALSE)),0,VLOOKUP(F455,P_Paramétrage!$B$1586:$D$1588,2,FALSE)),"")</f>
        <v/>
      </c>
      <c r="J455" s="246">
        <f>'Dépenses de rémunération CU'!K455</f>
        <v>0</v>
      </c>
      <c r="K455" s="246"/>
      <c r="L455" s="210" t="str">
        <f>IF('Dépenses de rémunération CU'!I455&lt;&gt;"",'Dépenses de rémunération CU'!I455,"")</f>
        <v/>
      </c>
      <c r="M455" s="246">
        <f t="shared" si="18"/>
        <v>0</v>
      </c>
      <c r="N455" s="111"/>
      <c r="O455" s="210" t="str">
        <f t="shared" si="19"/>
        <v/>
      </c>
      <c r="P455" s="246">
        <f t="shared" si="20"/>
        <v>0</v>
      </c>
      <c r="Q455" s="111"/>
    </row>
    <row r="456" spans="2:17" ht="19.899999999999999" hidden="1" customHeight="1" x14ac:dyDescent="0.35">
      <c r="B456" s="109">
        <v>449</v>
      </c>
      <c r="C456" s="111" t="str">
        <f>IF('Dépenses de rémunération CU'!C456&lt;&gt;"",'Dépenses de rémunération CU'!C456,"")</f>
        <v/>
      </c>
      <c r="D456" s="111" t="str">
        <f>IF('Dépenses de rémunération CU'!D456&lt;&gt;"",'Dépenses de rémunération CU'!D456,"")</f>
        <v/>
      </c>
      <c r="E456" s="111" t="str">
        <f>IF('Dépenses de rémunération CU'!E456&lt;&gt;"",'Dépenses de rémunération CU'!E456,"")</f>
        <v/>
      </c>
      <c r="F456" s="111" t="str">
        <f>IF('Dépenses de rémunération CU'!F456&lt;&gt;"",'Dépenses de rémunération CU'!F456,"")</f>
        <v/>
      </c>
      <c r="G456" s="80" t="str">
        <f>IF('Dépenses de rémunération CU'!G456&lt;&gt;"",'Dépenses de rémunération CU'!G456,"")</f>
        <v/>
      </c>
      <c r="H456" s="80" t="str">
        <f>IF('Dépenses de rémunération CU'!H456&lt;&gt;"",'Dépenses de rémunération CU'!H456,"")</f>
        <v/>
      </c>
      <c r="I456" s="246" t="str">
        <f>IF(F456&lt;&gt;"",IF(ISNA(VLOOKUP(F456,P_Paramétrage!$B$1586:$D$1588,2,FALSE)),0,VLOOKUP(F456,P_Paramétrage!$B$1586:$D$1588,2,FALSE)),"")</f>
        <v/>
      </c>
      <c r="J456" s="246">
        <f>'Dépenses de rémunération CU'!K456</f>
        <v>0</v>
      </c>
      <c r="K456" s="246"/>
      <c r="L456" s="210" t="str">
        <f>IF('Dépenses de rémunération CU'!I456&lt;&gt;"",'Dépenses de rémunération CU'!I456,"")</f>
        <v/>
      </c>
      <c r="M456" s="246">
        <f t="shared" ref="M456:M519" si="21">IF(K456&lt;&gt;"",MIN(ROUND(K456,2),IF(AND(I456&lt;&gt;0,L456&lt;&gt;""),ROUND(L456*I456,2),0)),IF(AND(I456&lt;&gt;0,L456&lt;&gt;""),ROUND(L456*I456,2),0))</f>
        <v>0</v>
      </c>
      <c r="N456" s="111"/>
      <c r="O456" s="210" t="str">
        <f t="shared" ref="O456:O519" si="22">L456</f>
        <v/>
      </c>
      <c r="P456" s="246">
        <f t="shared" si="20"/>
        <v>0</v>
      </c>
      <c r="Q456" s="111"/>
    </row>
    <row r="457" spans="2:17" ht="19.899999999999999" hidden="1" customHeight="1" x14ac:dyDescent="0.35">
      <c r="B457" s="109">
        <v>450</v>
      </c>
      <c r="C457" s="111" t="str">
        <f>IF('Dépenses de rémunération CU'!C457&lt;&gt;"",'Dépenses de rémunération CU'!C457,"")</f>
        <v/>
      </c>
      <c r="D457" s="111" t="str">
        <f>IF('Dépenses de rémunération CU'!D457&lt;&gt;"",'Dépenses de rémunération CU'!D457,"")</f>
        <v/>
      </c>
      <c r="E457" s="111" t="str">
        <f>IF('Dépenses de rémunération CU'!E457&lt;&gt;"",'Dépenses de rémunération CU'!E457,"")</f>
        <v/>
      </c>
      <c r="F457" s="111" t="str">
        <f>IF('Dépenses de rémunération CU'!F457&lt;&gt;"",'Dépenses de rémunération CU'!F457,"")</f>
        <v/>
      </c>
      <c r="G457" s="80" t="str">
        <f>IF('Dépenses de rémunération CU'!G457&lt;&gt;"",'Dépenses de rémunération CU'!G457,"")</f>
        <v/>
      </c>
      <c r="H457" s="80" t="str">
        <f>IF('Dépenses de rémunération CU'!H457&lt;&gt;"",'Dépenses de rémunération CU'!H457,"")</f>
        <v/>
      </c>
      <c r="I457" s="246" t="str">
        <f>IF(F457&lt;&gt;"",IF(ISNA(VLOOKUP(F457,P_Paramétrage!$B$1586:$D$1588,2,FALSE)),0,VLOOKUP(F457,P_Paramétrage!$B$1586:$D$1588,2,FALSE)),"")</f>
        <v/>
      </c>
      <c r="J457" s="246">
        <f>'Dépenses de rémunération CU'!K457</f>
        <v>0</v>
      </c>
      <c r="K457" s="246"/>
      <c r="L457" s="210" t="str">
        <f>IF('Dépenses de rémunération CU'!I457&lt;&gt;"",'Dépenses de rémunération CU'!I457,"")</f>
        <v/>
      </c>
      <c r="M457" s="246">
        <f t="shared" si="21"/>
        <v>0</v>
      </c>
      <c r="N457" s="111"/>
      <c r="O457" s="210" t="str">
        <f t="shared" si="22"/>
        <v/>
      </c>
      <c r="P457" s="246">
        <f t="shared" ref="P457:P520" si="23">IF(K457&lt;&gt;"",MIN(ROUND(K457,2),IF(AND(I457&lt;&gt;0,O457&lt;&gt;""),ROUND(O457*I457,2),0)),IF(AND(I457&lt;&gt;0,O457&lt;&gt;""),ROUND(O457*I457,2),0))</f>
        <v>0</v>
      </c>
      <c r="Q457" s="111"/>
    </row>
    <row r="458" spans="2:17" ht="19.899999999999999" hidden="1" customHeight="1" x14ac:dyDescent="0.35">
      <c r="B458" s="109">
        <v>451</v>
      </c>
      <c r="C458" s="111" t="str">
        <f>IF('Dépenses de rémunération CU'!C458&lt;&gt;"",'Dépenses de rémunération CU'!C458,"")</f>
        <v/>
      </c>
      <c r="D458" s="111" t="str">
        <f>IF('Dépenses de rémunération CU'!D458&lt;&gt;"",'Dépenses de rémunération CU'!D458,"")</f>
        <v/>
      </c>
      <c r="E458" s="111" t="str">
        <f>IF('Dépenses de rémunération CU'!E458&lt;&gt;"",'Dépenses de rémunération CU'!E458,"")</f>
        <v/>
      </c>
      <c r="F458" s="111" t="str">
        <f>IF('Dépenses de rémunération CU'!F458&lt;&gt;"",'Dépenses de rémunération CU'!F458,"")</f>
        <v/>
      </c>
      <c r="G458" s="80" t="str">
        <f>IF('Dépenses de rémunération CU'!G458&lt;&gt;"",'Dépenses de rémunération CU'!G458,"")</f>
        <v/>
      </c>
      <c r="H458" s="80" t="str">
        <f>IF('Dépenses de rémunération CU'!H458&lt;&gt;"",'Dépenses de rémunération CU'!H458,"")</f>
        <v/>
      </c>
      <c r="I458" s="246" t="str">
        <f>IF(F458&lt;&gt;"",IF(ISNA(VLOOKUP(F458,P_Paramétrage!$B$1586:$D$1588,2,FALSE)),0,VLOOKUP(F458,P_Paramétrage!$B$1586:$D$1588,2,FALSE)),"")</f>
        <v/>
      </c>
      <c r="J458" s="246">
        <f>'Dépenses de rémunération CU'!K458</f>
        <v>0</v>
      </c>
      <c r="K458" s="246"/>
      <c r="L458" s="210" t="str">
        <f>IF('Dépenses de rémunération CU'!I458&lt;&gt;"",'Dépenses de rémunération CU'!I458,"")</f>
        <v/>
      </c>
      <c r="M458" s="246">
        <f t="shared" si="21"/>
        <v>0</v>
      </c>
      <c r="N458" s="111"/>
      <c r="O458" s="210" t="str">
        <f t="shared" si="22"/>
        <v/>
      </c>
      <c r="P458" s="246">
        <f t="shared" si="23"/>
        <v>0</v>
      </c>
      <c r="Q458" s="111"/>
    </row>
    <row r="459" spans="2:17" ht="19.899999999999999" hidden="1" customHeight="1" x14ac:dyDescent="0.35">
      <c r="B459" s="109">
        <v>452</v>
      </c>
      <c r="C459" s="111" t="str">
        <f>IF('Dépenses de rémunération CU'!C459&lt;&gt;"",'Dépenses de rémunération CU'!C459,"")</f>
        <v/>
      </c>
      <c r="D459" s="111" t="str">
        <f>IF('Dépenses de rémunération CU'!D459&lt;&gt;"",'Dépenses de rémunération CU'!D459,"")</f>
        <v/>
      </c>
      <c r="E459" s="111" t="str">
        <f>IF('Dépenses de rémunération CU'!E459&lt;&gt;"",'Dépenses de rémunération CU'!E459,"")</f>
        <v/>
      </c>
      <c r="F459" s="111" t="str">
        <f>IF('Dépenses de rémunération CU'!F459&lt;&gt;"",'Dépenses de rémunération CU'!F459,"")</f>
        <v/>
      </c>
      <c r="G459" s="80" t="str">
        <f>IF('Dépenses de rémunération CU'!G459&lt;&gt;"",'Dépenses de rémunération CU'!G459,"")</f>
        <v/>
      </c>
      <c r="H459" s="80" t="str">
        <f>IF('Dépenses de rémunération CU'!H459&lt;&gt;"",'Dépenses de rémunération CU'!H459,"")</f>
        <v/>
      </c>
      <c r="I459" s="246" t="str">
        <f>IF(F459&lt;&gt;"",IF(ISNA(VLOOKUP(F459,P_Paramétrage!$B$1586:$D$1588,2,FALSE)),0,VLOOKUP(F459,P_Paramétrage!$B$1586:$D$1588,2,FALSE)),"")</f>
        <v/>
      </c>
      <c r="J459" s="246">
        <f>'Dépenses de rémunération CU'!K459</f>
        <v>0</v>
      </c>
      <c r="K459" s="246"/>
      <c r="L459" s="210" t="str">
        <f>IF('Dépenses de rémunération CU'!I459&lt;&gt;"",'Dépenses de rémunération CU'!I459,"")</f>
        <v/>
      </c>
      <c r="M459" s="246">
        <f t="shared" si="21"/>
        <v>0</v>
      </c>
      <c r="N459" s="111"/>
      <c r="O459" s="210" t="str">
        <f t="shared" si="22"/>
        <v/>
      </c>
      <c r="P459" s="246">
        <f t="shared" si="23"/>
        <v>0</v>
      </c>
      <c r="Q459" s="111"/>
    </row>
    <row r="460" spans="2:17" ht="19.899999999999999" hidden="1" customHeight="1" x14ac:dyDescent="0.35">
      <c r="B460" s="109">
        <v>453</v>
      </c>
      <c r="C460" s="111" t="str">
        <f>IF('Dépenses de rémunération CU'!C460&lt;&gt;"",'Dépenses de rémunération CU'!C460,"")</f>
        <v/>
      </c>
      <c r="D460" s="111" t="str">
        <f>IF('Dépenses de rémunération CU'!D460&lt;&gt;"",'Dépenses de rémunération CU'!D460,"")</f>
        <v/>
      </c>
      <c r="E460" s="111" t="str">
        <f>IF('Dépenses de rémunération CU'!E460&lt;&gt;"",'Dépenses de rémunération CU'!E460,"")</f>
        <v/>
      </c>
      <c r="F460" s="111" t="str">
        <f>IF('Dépenses de rémunération CU'!F460&lt;&gt;"",'Dépenses de rémunération CU'!F460,"")</f>
        <v/>
      </c>
      <c r="G460" s="80" t="str">
        <f>IF('Dépenses de rémunération CU'!G460&lt;&gt;"",'Dépenses de rémunération CU'!G460,"")</f>
        <v/>
      </c>
      <c r="H460" s="80" t="str">
        <f>IF('Dépenses de rémunération CU'!H460&lt;&gt;"",'Dépenses de rémunération CU'!H460,"")</f>
        <v/>
      </c>
      <c r="I460" s="246" t="str">
        <f>IF(F460&lt;&gt;"",IF(ISNA(VLOOKUP(F460,P_Paramétrage!$B$1586:$D$1588,2,FALSE)),0,VLOOKUP(F460,P_Paramétrage!$B$1586:$D$1588,2,FALSE)),"")</f>
        <v/>
      </c>
      <c r="J460" s="246">
        <f>'Dépenses de rémunération CU'!K460</f>
        <v>0</v>
      </c>
      <c r="K460" s="246"/>
      <c r="L460" s="210" t="str">
        <f>IF('Dépenses de rémunération CU'!I460&lt;&gt;"",'Dépenses de rémunération CU'!I460,"")</f>
        <v/>
      </c>
      <c r="M460" s="246">
        <f t="shared" si="21"/>
        <v>0</v>
      </c>
      <c r="N460" s="111"/>
      <c r="O460" s="210" t="str">
        <f t="shared" si="22"/>
        <v/>
      </c>
      <c r="P460" s="246">
        <f t="shared" si="23"/>
        <v>0</v>
      </c>
      <c r="Q460" s="111"/>
    </row>
    <row r="461" spans="2:17" ht="19.899999999999999" hidden="1" customHeight="1" x14ac:dyDescent="0.35">
      <c r="B461" s="109">
        <v>454</v>
      </c>
      <c r="C461" s="111" t="str">
        <f>IF('Dépenses de rémunération CU'!C461&lt;&gt;"",'Dépenses de rémunération CU'!C461,"")</f>
        <v/>
      </c>
      <c r="D461" s="111" t="str">
        <f>IF('Dépenses de rémunération CU'!D461&lt;&gt;"",'Dépenses de rémunération CU'!D461,"")</f>
        <v/>
      </c>
      <c r="E461" s="111" t="str">
        <f>IF('Dépenses de rémunération CU'!E461&lt;&gt;"",'Dépenses de rémunération CU'!E461,"")</f>
        <v/>
      </c>
      <c r="F461" s="111" t="str">
        <f>IF('Dépenses de rémunération CU'!F461&lt;&gt;"",'Dépenses de rémunération CU'!F461,"")</f>
        <v/>
      </c>
      <c r="G461" s="80" t="str">
        <f>IF('Dépenses de rémunération CU'!G461&lt;&gt;"",'Dépenses de rémunération CU'!G461,"")</f>
        <v/>
      </c>
      <c r="H461" s="80" t="str">
        <f>IF('Dépenses de rémunération CU'!H461&lt;&gt;"",'Dépenses de rémunération CU'!H461,"")</f>
        <v/>
      </c>
      <c r="I461" s="246" t="str">
        <f>IF(F461&lt;&gt;"",IF(ISNA(VLOOKUP(F461,P_Paramétrage!$B$1586:$D$1588,2,FALSE)),0,VLOOKUP(F461,P_Paramétrage!$B$1586:$D$1588,2,FALSE)),"")</f>
        <v/>
      </c>
      <c r="J461" s="246">
        <f>'Dépenses de rémunération CU'!K461</f>
        <v>0</v>
      </c>
      <c r="K461" s="246"/>
      <c r="L461" s="210" t="str">
        <f>IF('Dépenses de rémunération CU'!I461&lt;&gt;"",'Dépenses de rémunération CU'!I461,"")</f>
        <v/>
      </c>
      <c r="M461" s="246">
        <f t="shared" si="21"/>
        <v>0</v>
      </c>
      <c r="N461" s="111"/>
      <c r="O461" s="210" t="str">
        <f t="shared" si="22"/>
        <v/>
      </c>
      <c r="P461" s="246">
        <f t="shared" si="23"/>
        <v>0</v>
      </c>
      <c r="Q461" s="111"/>
    </row>
    <row r="462" spans="2:17" ht="19.899999999999999" hidden="1" customHeight="1" x14ac:dyDescent="0.35">
      <c r="B462" s="109">
        <v>455</v>
      </c>
      <c r="C462" s="111" t="str">
        <f>IF('Dépenses de rémunération CU'!C462&lt;&gt;"",'Dépenses de rémunération CU'!C462,"")</f>
        <v/>
      </c>
      <c r="D462" s="111" t="str">
        <f>IF('Dépenses de rémunération CU'!D462&lt;&gt;"",'Dépenses de rémunération CU'!D462,"")</f>
        <v/>
      </c>
      <c r="E462" s="111" t="str">
        <f>IF('Dépenses de rémunération CU'!E462&lt;&gt;"",'Dépenses de rémunération CU'!E462,"")</f>
        <v/>
      </c>
      <c r="F462" s="111" t="str">
        <f>IF('Dépenses de rémunération CU'!F462&lt;&gt;"",'Dépenses de rémunération CU'!F462,"")</f>
        <v/>
      </c>
      <c r="G462" s="80" t="str">
        <f>IF('Dépenses de rémunération CU'!G462&lt;&gt;"",'Dépenses de rémunération CU'!G462,"")</f>
        <v/>
      </c>
      <c r="H462" s="80" t="str">
        <f>IF('Dépenses de rémunération CU'!H462&lt;&gt;"",'Dépenses de rémunération CU'!H462,"")</f>
        <v/>
      </c>
      <c r="I462" s="246" t="str">
        <f>IF(F462&lt;&gt;"",IF(ISNA(VLOOKUP(F462,P_Paramétrage!$B$1586:$D$1588,2,FALSE)),0,VLOOKUP(F462,P_Paramétrage!$B$1586:$D$1588,2,FALSE)),"")</f>
        <v/>
      </c>
      <c r="J462" s="246">
        <f>'Dépenses de rémunération CU'!K462</f>
        <v>0</v>
      </c>
      <c r="K462" s="246"/>
      <c r="L462" s="210" t="str">
        <f>IF('Dépenses de rémunération CU'!I462&lt;&gt;"",'Dépenses de rémunération CU'!I462,"")</f>
        <v/>
      </c>
      <c r="M462" s="246">
        <f t="shared" si="21"/>
        <v>0</v>
      </c>
      <c r="N462" s="111"/>
      <c r="O462" s="210" t="str">
        <f t="shared" si="22"/>
        <v/>
      </c>
      <c r="P462" s="246">
        <f t="shared" si="23"/>
        <v>0</v>
      </c>
      <c r="Q462" s="111"/>
    </row>
    <row r="463" spans="2:17" ht="19.899999999999999" hidden="1" customHeight="1" x14ac:dyDescent="0.35">
      <c r="B463" s="109">
        <v>456</v>
      </c>
      <c r="C463" s="111" t="str">
        <f>IF('Dépenses de rémunération CU'!C463&lt;&gt;"",'Dépenses de rémunération CU'!C463,"")</f>
        <v/>
      </c>
      <c r="D463" s="111" t="str">
        <f>IF('Dépenses de rémunération CU'!D463&lt;&gt;"",'Dépenses de rémunération CU'!D463,"")</f>
        <v/>
      </c>
      <c r="E463" s="111" t="str">
        <f>IF('Dépenses de rémunération CU'!E463&lt;&gt;"",'Dépenses de rémunération CU'!E463,"")</f>
        <v/>
      </c>
      <c r="F463" s="111" t="str">
        <f>IF('Dépenses de rémunération CU'!F463&lt;&gt;"",'Dépenses de rémunération CU'!F463,"")</f>
        <v/>
      </c>
      <c r="G463" s="80" t="str">
        <f>IF('Dépenses de rémunération CU'!G463&lt;&gt;"",'Dépenses de rémunération CU'!G463,"")</f>
        <v/>
      </c>
      <c r="H463" s="80" t="str">
        <f>IF('Dépenses de rémunération CU'!H463&lt;&gt;"",'Dépenses de rémunération CU'!H463,"")</f>
        <v/>
      </c>
      <c r="I463" s="246" t="str">
        <f>IF(F463&lt;&gt;"",IF(ISNA(VLOOKUP(F463,P_Paramétrage!$B$1586:$D$1588,2,FALSE)),0,VLOOKUP(F463,P_Paramétrage!$B$1586:$D$1588,2,FALSE)),"")</f>
        <v/>
      </c>
      <c r="J463" s="246">
        <f>'Dépenses de rémunération CU'!K463</f>
        <v>0</v>
      </c>
      <c r="K463" s="246"/>
      <c r="L463" s="210" t="str">
        <f>IF('Dépenses de rémunération CU'!I463&lt;&gt;"",'Dépenses de rémunération CU'!I463,"")</f>
        <v/>
      </c>
      <c r="M463" s="246">
        <f t="shared" si="21"/>
        <v>0</v>
      </c>
      <c r="N463" s="111"/>
      <c r="O463" s="210" t="str">
        <f t="shared" si="22"/>
        <v/>
      </c>
      <c r="P463" s="246">
        <f t="shared" si="23"/>
        <v>0</v>
      </c>
      <c r="Q463" s="111"/>
    </row>
    <row r="464" spans="2:17" ht="19.899999999999999" hidden="1" customHeight="1" x14ac:dyDescent="0.35">
      <c r="B464" s="109">
        <v>457</v>
      </c>
      <c r="C464" s="111" t="str">
        <f>IF('Dépenses de rémunération CU'!C464&lt;&gt;"",'Dépenses de rémunération CU'!C464,"")</f>
        <v/>
      </c>
      <c r="D464" s="111" t="str">
        <f>IF('Dépenses de rémunération CU'!D464&lt;&gt;"",'Dépenses de rémunération CU'!D464,"")</f>
        <v/>
      </c>
      <c r="E464" s="111" t="str">
        <f>IF('Dépenses de rémunération CU'!E464&lt;&gt;"",'Dépenses de rémunération CU'!E464,"")</f>
        <v/>
      </c>
      <c r="F464" s="111" t="str">
        <f>IF('Dépenses de rémunération CU'!F464&lt;&gt;"",'Dépenses de rémunération CU'!F464,"")</f>
        <v/>
      </c>
      <c r="G464" s="80" t="str">
        <f>IF('Dépenses de rémunération CU'!G464&lt;&gt;"",'Dépenses de rémunération CU'!G464,"")</f>
        <v/>
      </c>
      <c r="H464" s="80" t="str">
        <f>IF('Dépenses de rémunération CU'!H464&lt;&gt;"",'Dépenses de rémunération CU'!H464,"")</f>
        <v/>
      </c>
      <c r="I464" s="246" t="str">
        <f>IF(F464&lt;&gt;"",IF(ISNA(VLOOKUP(F464,P_Paramétrage!$B$1586:$D$1588,2,FALSE)),0,VLOOKUP(F464,P_Paramétrage!$B$1586:$D$1588,2,FALSE)),"")</f>
        <v/>
      </c>
      <c r="J464" s="246">
        <f>'Dépenses de rémunération CU'!K464</f>
        <v>0</v>
      </c>
      <c r="K464" s="246"/>
      <c r="L464" s="210" t="str">
        <f>IF('Dépenses de rémunération CU'!I464&lt;&gt;"",'Dépenses de rémunération CU'!I464,"")</f>
        <v/>
      </c>
      <c r="M464" s="246">
        <f t="shared" si="21"/>
        <v>0</v>
      </c>
      <c r="N464" s="111"/>
      <c r="O464" s="210" t="str">
        <f t="shared" si="22"/>
        <v/>
      </c>
      <c r="P464" s="246">
        <f t="shared" si="23"/>
        <v>0</v>
      </c>
      <c r="Q464" s="111"/>
    </row>
    <row r="465" spans="2:17" ht="19.899999999999999" hidden="1" customHeight="1" x14ac:dyDescent="0.35">
      <c r="B465" s="109">
        <v>458</v>
      </c>
      <c r="C465" s="111" t="str">
        <f>IF('Dépenses de rémunération CU'!C465&lt;&gt;"",'Dépenses de rémunération CU'!C465,"")</f>
        <v/>
      </c>
      <c r="D465" s="111" t="str">
        <f>IF('Dépenses de rémunération CU'!D465&lt;&gt;"",'Dépenses de rémunération CU'!D465,"")</f>
        <v/>
      </c>
      <c r="E465" s="111" t="str">
        <f>IF('Dépenses de rémunération CU'!E465&lt;&gt;"",'Dépenses de rémunération CU'!E465,"")</f>
        <v/>
      </c>
      <c r="F465" s="111" t="str">
        <f>IF('Dépenses de rémunération CU'!F465&lt;&gt;"",'Dépenses de rémunération CU'!F465,"")</f>
        <v/>
      </c>
      <c r="G465" s="80" t="str">
        <f>IF('Dépenses de rémunération CU'!G465&lt;&gt;"",'Dépenses de rémunération CU'!G465,"")</f>
        <v/>
      </c>
      <c r="H465" s="80" t="str">
        <f>IF('Dépenses de rémunération CU'!H465&lt;&gt;"",'Dépenses de rémunération CU'!H465,"")</f>
        <v/>
      </c>
      <c r="I465" s="246" t="str">
        <f>IF(F465&lt;&gt;"",IF(ISNA(VLOOKUP(F465,P_Paramétrage!$B$1586:$D$1588,2,FALSE)),0,VLOOKUP(F465,P_Paramétrage!$B$1586:$D$1588,2,FALSE)),"")</f>
        <v/>
      </c>
      <c r="J465" s="246">
        <f>'Dépenses de rémunération CU'!K465</f>
        <v>0</v>
      </c>
      <c r="K465" s="246"/>
      <c r="L465" s="210" t="str">
        <f>IF('Dépenses de rémunération CU'!I465&lt;&gt;"",'Dépenses de rémunération CU'!I465,"")</f>
        <v/>
      </c>
      <c r="M465" s="246">
        <f t="shared" si="21"/>
        <v>0</v>
      </c>
      <c r="N465" s="111"/>
      <c r="O465" s="210" t="str">
        <f t="shared" si="22"/>
        <v/>
      </c>
      <c r="P465" s="246">
        <f t="shared" si="23"/>
        <v>0</v>
      </c>
      <c r="Q465" s="111"/>
    </row>
    <row r="466" spans="2:17" ht="19.899999999999999" hidden="1" customHeight="1" x14ac:dyDescent="0.35">
      <c r="B466" s="109">
        <v>459</v>
      </c>
      <c r="C466" s="111" t="str">
        <f>IF('Dépenses de rémunération CU'!C466&lt;&gt;"",'Dépenses de rémunération CU'!C466,"")</f>
        <v/>
      </c>
      <c r="D466" s="111" t="str">
        <f>IF('Dépenses de rémunération CU'!D466&lt;&gt;"",'Dépenses de rémunération CU'!D466,"")</f>
        <v/>
      </c>
      <c r="E466" s="111" t="str">
        <f>IF('Dépenses de rémunération CU'!E466&lt;&gt;"",'Dépenses de rémunération CU'!E466,"")</f>
        <v/>
      </c>
      <c r="F466" s="111" t="str">
        <f>IF('Dépenses de rémunération CU'!F466&lt;&gt;"",'Dépenses de rémunération CU'!F466,"")</f>
        <v/>
      </c>
      <c r="G466" s="80" t="str">
        <f>IF('Dépenses de rémunération CU'!G466&lt;&gt;"",'Dépenses de rémunération CU'!G466,"")</f>
        <v/>
      </c>
      <c r="H466" s="80" t="str">
        <f>IF('Dépenses de rémunération CU'!H466&lt;&gt;"",'Dépenses de rémunération CU'!H466,"")</f>
        <v/>
      </c>
      <c r="I466" s="246" t="str">
        <f>IF(F466&lt;&gt;"",IF(ISNA(VLOOKUP(F466,P_Paramétrage!$B$1586:$D$1588,2,FALSE)),0,VLOOKUP(F466,P_Paramétrage!$B$1586:$D$1588,2,FALSE)),"")</f>
        <v/>
      </c>
      <c r="J466" s="246">
        <f>'Dépenses de rémunération CU'!K466</f>
        <v>0</v>
      </c>
      <c r="K466" s="246"/>
      <c r="L466" s="210" t="str">
        <f>IF('Dépenses de rémunération CU'!I466&lt;&gt;"",'Dépenses de rémunération CU'!I466,"")</f>
        <v/>
      </c>
      <c r="M466" s="246">
        <f t="shared" si="21"/>
        <v>0</v>
      </c>
      <c r="N466" s="111"/>
      <c r="O466" s="210" t="str">
        <f t="shared" si="22"/>
        <v/>
      </c>
      <c r="P466" s="246">
        <f t="shared" si="23"/>
        <v>0</v>
      </c>
      <c r="Q466" s="111"/>
    </row>
    <row r="467" spans="2:17" ht="19.899999999999999" hidden="1" customHeight="1" x14ac:dyDescent="0.35">
      <c r="B467" s="109">
        <v>460</v>
      </c>
      <c r="C467" s="111" t="str">
        <f>IF('Dépenses de rémunération CU'!C467&lt;&gt;"",'Dépenses de rémunération CU'!C467,"")</f>
        <v/>
      </c>
      <c r="D467" s="111" t="str">
        <f>IF('Dépenses de rémunération CU'!D467&lt;&gt;"",'Dépenses de rémunération CU'!D467,"")</f>
        <v/>
      </c>
      <c r="E467" s="111" t="str">
        <f>IF('Dépenses de rémunération CU'!E467&lt;&gt;"",'Dépenses de rémunération CU'!E467,"")</f>
        <v/>
      </c>
      <c r="F467" s="111" t="str">
        <f>IF('Dépenses de rémunération CU'!F467&lt;&gt;"",'Dépenses de rémunération CU'!F467,"")</f>
        <v/>
      </c>
      <c r="G467" s="80" t="str">
        <f>IF('Dépenses de rémunération CU'!G467&lt;&gt;"",'Dépenses de rémunération CU'!G467,"")</f>
        <v/>
      </c>
      <c r="H467" s="80" t="str">
        <f>IF('Dépenses de rémunération CU'!H467&lt;&gt;"",'Dépenses de rémunération CU'!H467,"")</f>
        <v/>
      </c>
      <c r="I467" s="246" t="str">
        <f>IF(F467&lt;&gt;"",IF(ISNA(VLOOKUP(F467,P_Paramétrage!$B$1586:$D$1588,2,FALSE)),0,VLOOKUP(F467,P_Paramétrage!$B$1586:$D$1588,2,FALSE)),"")</f>
        <v/>
      </c>
      <c r="J467" s="246">
        <f>'Dépenses de rémunération CU'!K467</f>
        <v>0</v>
      </c>
      <c r="K467" s="246"/>
      <c r="L467" s="210" t="str">
        <f>IF('Dépenses de rémunération CU'!I467&lt;&gt;"",'Dépenses de rémunération CU'!I467,"")</f>
        <v/>
      </c>
      <c r="M467" s="246">
        <f t="shared" si="21"/>
        <v>0</v>
      </c>
      <c r="N467" s="111"/>
      <c r="O467" s="210" t="str">
        <f t="shared" si="22"/>
        <v/>
      </c>
      <c r="P467" s="246">
        <f t="shared" si="23"/>
        <v>0</v>
      </c>
      <c r="Q467" s="111"/>
    </row>
    <row r="468" spans="2:17" ht="19.899999999999999" hidden="1" customHeight="1" x14ac:dyDescent="0.35">
      <c r="B468" s="109">
        <v>461</v>
      </c>
      <c r="C468" s="111" t="str">
        <f>IF('Dépenses de rémunération CU'!C468&lt;&gt;"",'Dépenses de rémunération CU'!C468,"")</f>
        <v/>
      </c>
      <c r="D468" s="111" t="str">
        <f>IF('Dépenses de rémunération CU'!D468&lt;&gt;"",'Dépenses de rémunération CU'!D468,"")</f>
        <v/>
      </c>
      <c r="E468" s="111" t="str">
        <f>IF('Dépenses de rémunération CU'!E468&lt;&gt;"",'Dépenses de rémunération CU'!E468,"")</f>
        <v/>
      </c>
      <c r="F468" s="111" t="str">
        <f>IF('Dépenses de rémunération CU'!F468&lt;&gt;"",'Dépenses de rémunération CU'!F468,"")</f>
        <v/>
      </c>
      <c r="G468" s="80" t="str">
        <f>IF('Dépenses de rémunération CU'!G468&lt;&gt;"",'Dépenses de rémunération CU'!G468,"")</f>
        <v/>
      </c>
      <c r="H468" s="80" t="str">
        <f>IF('Dépenses de rémunération CU'!H468&lt;&gt;"",'Dépenses de rémunération CU'!H468,"")</f>
        <v/>
      </c>
      <c r="I468" s="246" t="str">
        <f>IF(F468&lt;&gt;"",IF(ISNA(VLOOKUP(F468,P_Paramétrage!$B$1586:$D$1588,2,FALSE)),0,VLOOKUP(F468,P_Paramétrage!$B$1586:$D$1588,2,FALSE)),"")</f>
        <v/>
      </c>
      <c r="J468" s="246">
        <f>'Dépenses de rémunération CU'!K468</f>
        <v>0</v>
      </c>
      <c r="K468" s="246"/>
      <c r="L468" s="210" t="str">
        <f>IF('Dépenses de rémunération CU'!I468&lt;&gt;"",'Dépenses de rémunération CU'!I468,"")</f>
        <v/>
      </c>
      <c r="M468" s="246">
        <f t="shared" si="21"/>
        <v>0</v>
      </c>
      <c r="N468" s="111"/>
      <c r="O468" s="210" t="str">
        <f t="shared" si="22"/>
        <v/>
      </c>
      <c r="P468" s="246">
        <f t="shared" si="23"/>
        <v>0</v>
      </c>
      <c r="Q468" s="111"/>
    </row>
    <row r="469" spans="2:17" ht="19.899999999999999" hidden="1" customHeight="1" x14ac:dyDescent="0.35">
      <c r="B469" s="109">
        <v>462</v>
      </c>
      <c r="C469" s="111" t="str">
        <f>IF('Dépenses de rémunération CU'!C469&lt;&gt;"",'Dépenses de rémunération CU'!C469,"")</f>
        <v/>
      </c>
      <c r="D469" s="111" t="str">
        <f>IF('Dépenses de rémunération CU'!D469&lt;&gt;"",'Dépenses de rémunération CU'!D469,"")</f>
        <v/>
      </c>
      <c r="E469" s="111" t="str">
        <f>IF('Dépenses de rémunération CU'!E469&lt;&gt;"",'Dépenses de rémunération CU'!E469,"")</f>
        <v/>
      </c>
      <c r="F469" s="111" t="str">
        <f>IF('Dépenses de rémunération CU'!F469&lt;&gt;"",'Dépenses de rémunération CU'!F469,"")</f>
        <v/>
      </c>
      <c r="G469" s="80" t="str">
        <f>IF('Dépenses de rémunération CU'!G469&lt;&gt;"",'Dépenses de rémunération CU'!G469,"")</f>
        <v/>
      </c>
      <c r="H469" s="80" t="str">
        <f>IF('Dépenses de rémunération CU'!H469&lt;&gt;"",'Dépenses de rémunération CU'!H469,"")</f>
        <v/>
      </c>
      <c r="I469" s="246" t="str">
        <f>IF(F469&lt;&gt;"",IF(ISNA(VLOOKUP(F469,P_Paramétrage!$B$1586:$D$1588,2,FALSE)),0,VLOOKUP(F469,P_Paramétrage!$B$1586:$D$1588,2,FALSE)),"")</f>
        <v/>
      </c>
      <c r="J469" s="246">
        <f>'Dépenses de rémunération CU'!K469</f>
        <v>0</v>
      </c>
      <c r="K469" s="246"/>
      <c r="L469" s="210" t="str">
        <f>IF('Dépenses de rémunération CU'!I469&lt;&gt;"",'Dépenses de rémunération CU'!I469,"")</f>
        <v/>
      </c>
      <c r="M469" s="246">
        <f t="shared" si="21"/>
        <v>0</v>
      </c>
      <c r="N469" s="111"/>
      <c r="O469" s="210" t="str">
        <f t="shared" si="22"/>
        <v/>
      </c>
      <c r="P469" s="246">
        <f t="shared" si="23"/>
        <v>0</v>
      </c>
      <c r="Q469" s="111"/>
    </row>
    <row r="470" spans="2:17" ht="19.899999999999999" hidden="1" customHeight="1" x14ac:dyDescent="0.35">
      <c r="B470" s="109">
        <v>463</v>
      </c>
      <c r="C470" s="111" t="str">
        <f>IF('Dépenses de rémunération CU'!C470&lt;&gt;"",'Dépenses de rémunération CU'!C470,"")</f>
        <v/>
      </c>
      <c r="D470" s="111" t="str">
        <f>IF('Dépenses de rémunération CU'!D470&lt;&gt;"",'Dépenses de rémunération CU'!D470,"")</f>
        <v/>
      </c>
      <c r="E470" s="111" t="str">
        <f>IF('Dépenses de rémunération CU'!E470&lt;&gt;"",'Dépenses de rémunération CU'!E470,"")</f>
        <v/>
      </c>
      <c r="F470" s="111" t="str">
        <f>IF('Dépenses de rémunération CU'!F470&lt;&gt;"",'Dépenses de rémunération CU'!F470,"")</f>
        <v/>
      </c>
      <c r="G470" s="80" t="str">
        <f>IF('Dépenses de rémunération CU'!G470&lt;&gt;"",'Dépenses de rémunération CU'!G470,"")</f>
        <v/>
      </c>
      <c r="H470" s="80" t="str">
        <f>IF('Dépenses de rémunération CU'!H470&lt;&gt;"",'Dépenses de rémunération CU'!H470,"")</f>
        <v/>
      </c>
      <c r="I470" s="246" t="str">
        <f>IF(F470&lt;&gt;"",IF(ISNA(VLOOKUP(F470,P_Paramétrage!$B$1586:$D$1588,2,FALSE)),0,VLOOKUP(F470,P_Paramétrage!$B$1586:$D$1588,2,FALSE)),"")</f>
        <v/>
      </c>
      <c r="J470" s="246">
        <f>'Dépenses de rémunération CU'!K470</f>
        <v>0</v>
      </c>
      <c r="K470" s="246"/>
      <c r="L470" s="210" t="str">
        <f>IF('Dépenses de rémunération CU'!I470&lt;&gt;"",'Dépenses de rémunération CU'!I470,"")</f>
        <v/>
      </c>
      <c r="M470" s="246">
        <f t="shared" si="21"/>
        <v>0</v>
      </c>
      <c r="N470" s="111"/>
      <c r="O470" s="210" t="str">
        <f t="shared" si="22"/>
        <v/>
      </c>
      <c r="P470" s="246">
        <f t="shared" si="23"/>
        <v>0</v>
      </c>
      <c r="Q470" s="111"/>
    </row>
    <row r="471" spans="2:17" ht="19.899999999999999" hidden="1" customHeight="1" x14ac:dyDescent="0.35">
      <c r="B471" s="109">
        <v>464</v>
      </c>
      <c r="C471" s="111" t="str">
        <f>IF('Dépenses de rémunération CU'!C471&lt;&gt;"",'Dépenses de rémunération CU'!C471,"")</f>
        <v/>
      </c>
      <c r="D471" s="111" t="str">
        <f>IF('Dépenses de rémunération CU'!D471&lt;&gt;"",'Dépenses de rémunération CU'!D471,"")</f>
        <v/>
      </c>
      <c r="E471" s="111" t="str">
        <f>IF('Dépenses de rémunération CU'!E471&lt;&gt;"",'Dépenses de rémunération CU'!E471,"")</f>
        <v/>
      </c>
      <c r="F471" s="111" t="str">
        <f>IF('Dépenses de rémunération CU'!F471&lt;&gt;"",'Dépenses de rémunération CU'!F471,"")</f>
        <v/>
      </c>
      <c r="G471" s="80" t="str">
        <f>IF('Dépenses de rémunération CU'!G471&lt;&gt;"",'Dépenses de rémunération CU'!G471,"")</f>
        <v/>
      </c>
      <c r="H471" s="80" t="str">
        <f>IF('Dépenses de rémunération CU'!H471&lt;&gt;"",'Dépenses de rémunération CU'!H471,"")</f>
        <v/>
      </c>
      <c r="I471" s="246" t="str">
        <f>IF(F471&lt;&gt;"",IF(ISNA(VLOOKUP(F471,P_Paramétrage!$B$1586:$D$1588,2,FALSE)),0,VLOOKUP(F471,P_Paramétrage!$B$1586:$D$1588,2,FALSE)),"")</f>
        <v/>
      </c>
      <c r="J471" s="246">
        <f>'Dépenses de rémunération CU'!K471</f>
        <v>0</v>
      </c>
      <c r="K471" s="246"/>
      <c r="L471" s="210" t="str">
        <f>IF('Dépenses de rémunération CU'!I471&lt;&gt;"",'Dépenses de rémunération CU'!I471,"")</f>
        <v/>
      </c>
      <c r="M471" s="246">
        <f t="shared" si="21"/>
        <v>0</v>
      </c>
      <c r="N471" s="111"/>
      <c r="O471" s="210" t="str">
        <f t="shared" si="22"/>
        <v/>
      </c>
      <c r="P471" s="246">
        <f t="shared" si="23"/>
        <v>0</v>
      </c>
      <c r="Q471" s="111"/>
    </row>
    <row r="472" spans="2:17" ht="19.899999999999999" hidden="1" customHeight="1" x14ac:dyDescent="0.35">
      <c r="B472" s="109">
        <v>465</v>
      </c>
      <c r="C472" s="111" t="str">
        <f>IF('Dépenses de rémunération CU'!C472&lt;&gt;"",'Dépenses de rémunération CU'!C472,"")</f>
        <v/>
      </c>
      <c r="D472" s="111" t="str">
        <f>IF('Dépenses de rémunération CU'!D472&lt;&gt;"",'Dépenses de rémunération CU'!D472,"")</f>
        <v/>
      </c>
      <c r="E472" s="111" t="str">
        <f>IF('Dépenses de rémunération CU'!E472&lt;&gt;"",'Dépenses de rémunération CU'!E472,"")</f>
        <v/>
      </c>
      <c r="F472" s="111" t="str">
        <f>IF('Dépenses de rémunération CU'!F472&lt;&gt;"",'Dépenses de rémunération CU'!F472,"")</f>
        <v/>
      </c>
      <c r="G472" s="80" t="str">
        <f>IF('Dépenses de rémunération CU'!G472&lt;&gt;"",'Dépenses de rémunération CU'!G472,"")</f>
        <v/>
      </c>
      <c r="H472" s="80" t="str">
        <f>IF('Dépenses de rémunération CU'!H472&lt;&gt;"",'Dépenses de rémunération CU'!H472,"")</f>
        <v/>
      </c>
      <c r="I472" s="246" t="str">
        <f>IF(F472&lt;&gt;"",IF(ISNA(VLOOKUP(F472,P_Paramétrage!$B$1586:$D$1588,2,FALSE)),0,VLOOKUP(F472,P_Paramétrage!$B$1586:$D$1588,2,FALSE)),"")</f>
        <v/>
      </c>
      <c r="J472" s="246">
        <f>'Dépenses de rémunération CU'!K472</f>
        <v>0</v>
      </c>
      <c r="K472" s="246"/>
      <c r="L472" s="210" t="str">
        <f>IF('Dépenses de rémunération CU'!I472&lt;&gt;"",'Dépenses de rémunération CU'!I472,"")</f>
        <v/>
      </c>
      <c r="M472" s="246">
        <f t="shared" si="21"/>
        <v>0</v>
      </c>
      <c r="N472" s="111"/>
      <c r="O472" s="210" t="str">
        <f t="shared" si="22"/>
        <v/>
      </c>
      <c r="P472" s="246">
        <f t="shared" si="23"/>
        <v>0</v>
      </c>
      <c r="Q472" s="111"/>
    </row>
    <row r="473" spans="2:17" ht="19.899999999999999" hidden="1" customHeight="1" x14ac:dyDescent="0.35">
      <c r="B473" s="109">
        <v>466</v>
      </c>
      <c r="C473" s="111" t="str">
        <f>IF('Dépenses de rémunération CU'!C473&lt;&gt;"",'Dépenses de rémunération CU'!C473,"")</f>
        <v/>
      </c>
      <c r="D473" s="111" t="str">
        <f>IF('Dépenses de rémunération CU'!D473&lt;&gt;"",'Dépenses de rémunération CU'!D473,"")</f>
        <v/>
      </c>
      <c r="E473" s="111" t="str">
        <f>IF('Dépenses de rémunération CU'!E473&lt;&gt;"",'Dépenses de rémunération CU'!E473,"")</f>
        <v/>
      </c>
      <c r="F473" s="111" t="str">
        <f>IF('Dépenses de rémunération CU'!F473&lt;&gt;"",'Dépenses de rémunération CU'!F473,"")</f>
        <v/>
      </c>
      <c r="G473" s="80" t="str">
        <f>IF('Dépenses de rémunération CU'!G473&lt;&gt;"",'Dépenses de rémunération CU'!G473,"")</f>
        <v/>
      </c>
      <c r="H473" s="80" t="str">
        <f>IF('Dépenses de rémunération CU'!H473&lt;&gt;"",'Dépenses de rémunération CU'!H473,"")</f>
        <v/>
      </c>
      <c r="I473" s="246" t="str">
        <f>IF(F473&lt;&gt;"",IF(ISNA(VLOOKUP(F473,P_Paramétrage!$B$1586:$D$1588,2,FALSE)),0,VLOOKUP(F473,P_Paramétrage!$B$1586:$D$1588,2,FALSE)),"")</f>
        <v/>
      </c>
      <c r="J473" s="246">
        <f>'Dépenses de rémunération CU'!K473</f>
        <v>0</v>
      </c>
      <c r="K473" s="246"/>
      <c r="L473" s="210" t="str">
        <f>IF('Dépenses de rémunération CU'!I473&lt;&gt;"",'Dépenses de rémunération CU'!I473,"")</f>
        <v/>
      </c>
      <c r="M473" s="246">
        <f t="shared" si="21"/>
        <v>0</v>
      </c>
      <c r="N473" s="111"/>
      <c r="O473" s="210" t="str">
        <f t="shared" si="22"/>
        <v/>
      </c>
      <c r="P473" s="246">
        <f t="shared" si="23"/>
        <v>0</v>
      </c>
      <c r="Q473" s="111"/>
    </row>
    <row r="474" spans="2:17" ht="19.899999999999999" hidden="1" customHeight="1" x14ac:dyDescent="0.35">
      <c r="B474" s="109">
        <v>467</v>
      </c>
      <c r="C474" s="111" t="str">
        <f>IF('Dépenses de rémunération CU'!C474&lt;&gt;"",'Dépenses de rémunération CU'!C474,"")</f>
        <v/>
      </c>
      <c r="D474" s="111" t="str">
        <f>IF('Dépenses de rémunération CU'!D474&lt;&gt;"",'Dépenses de rémunération CU'!D474,"")</f>
        <v/>
      </c>
      <c r="E474" s="111" t="str">
        <f>IF('Dépenses de rémunération CU'!E474&lt;&gt;"",'Dépenses de rémunération CU'!E474,"")</f>
        <v/>
      </c>
      <c r="F474" s="111" t="str">
        <f>IF('Dépenses de rémunération CU'!F474&lt;&gt;"",'Dépenses de rémunération CU'!F474,"")</f>
        <v/>
      </c>
      <c r="G474" s="80" t="str">
        <f>IF('Dépenses de rémunération CU'!G474&lt;&gt;"",'Dépenses de rémunération CU'!G474,"")</f>
        <v/>
      </c>
      <c r="H474" s="80" t="str">
        <f>IF('Dépenses de rémunération CU'!H474&lt;&gt;"",'Dépenses de rémunération CU'!H474,"")</f>
        <v/>
      </c>
      <c r="I474" s="246" t="str">
        <f>IF(F474&lt;&gt;"",IF(ISNA(VLOOKUP(F474,P_Paramétrage!$B$1586:$D$1588,2,FALSE)),0,VLOOKUP(F474,P_Paramétrage!$B$1586:$D$1588,2,FALSE)),"")</f>
        <v/>
      </c>
      <c r="J474" s="246">
        <f>'Dépenses de rémunération CU'!K474</f>
        <v>0</v>
      </c>
      <c r="K474" s="246"/>
      <c r="L474" s="210" t="str">
        <f>IF('Dépenses de rémunération CU'!I474&lt;&gt;"",'Dépenses de rémunération CU'!I474,"")</f>
        <v/>
      </c>
      <c r="M474" s="246">
        <f t="shared" si="21"/>
        <v>0</v>
      </c>
      <c r="N474" s="111"/>
      <c r="O474" s="210" t="str">
        <f t="shared" si="22"/>
        <v/>
      </c>
      <c r="P474" s="246">
        <f t="shared" si="23"/>
        <v>0</v>
      </c>
      <c r="Q474" s="111"/>
    </row>
    <row r="475" spans="2:17" ht="19.899999999999999" hidden="1" customHeight="1" x14ac:dyDescent="0.35">
      <c r="B475" s="109">
        <v>468</v>
      </c>
      <c r="C475" s="111" t="str">
        <f>IF('Dépenses de rémunération CU'!C475&lt;&gt;"",'Dépenses de rémunération CU'!C475,"")</f>
        <v/>
      </c>
      <c r="D475" s="111" t="str">
        <f>IF('Dépenses de rémunération CU'!D475&lt;&gt;"",'Dépenses de rémunération CU'!D475,"")</f>
        <v/>
      </c>
      <c r="E475" s="111" t="str">
        <f>IF('Dépenses de rémunération CU'!E475&lt;&gt;"",'Dépenses de rémunération CU'!E475,"")</f>
        <v/>
      </c>
      <c r="F475" s="111" t="str">
        <f>IF('Dépenses de rémunération CU'!F475&lt;&gt;"",'Dépenses de rémunération CU'!F475,"")</f>
        <v/>
      </c>
      <c r="G475" s="80" t="str">
        <f>IF('Dépenses de rémunération CU'!G475&lt;&gt;"",'Dépenses de rémunération CU'!G475,"")</f>
        <v/>
      </c>
      <c r="H475" s="80" t="str">
        <f>IF('Dépenses de rémunération CU'!H475&lt;&gt;"",'Dépenses de rémunération CU'!H475,"")</f>
        <v/>
      </c>
      <c r="I475" s="246" t="str">
        <f>IF(F475&lt;&gt;"",IF(ISNA(VLOOKUP(F475,P_Paramétrage!$B$1586:$D$1588,2,FALSE)),0,VLOOKUP(F475,P_Paramétrage!$B$1586:$D$1588,2,FALSE)),"")</f>
        <v/>
      </c>
      <c r="J475" s="246">
        <f>'Dépenses de rémunération CU'!K475</f>
        <v>0</v>
      </c>
      <c r="K475" s="246"/>
      <c r="L475" s="210" t="str">
        <f>IF('Dépenses de rémunération CU'!I475&lt;&gt;"",'Dépenses de rémunération CU'!I475,"")</f>
        <v/>
      </c>
      <c r="M475" s="246">
        <f t="shared" si="21"/>
        <v>0</v>
      </c>
      <c r="N475" s="111"/>
      <c r="O475" s="210" t="str">
        <f t="shared" si="22"/>
        <v/>
      </c>
      <c r="P475" s="246">
        <f t="shared" si="23"/>
        <v>0</v>
      </c>
      <c r="Q475" s="111"/>
    </row>
    <row r="476" spans="2:17" ht="19.899999999999999" hidden="1" customHeight="1" x14ac:dyDescent="0.35">
      <c r="B476" s="109">
        <v>469</v>
      </c>
      <c r="C476" s="111" t="str">
        <f>IF('Dépenses de rémunération CU'!C476&lt;&gt;"",'Dépenses de rémunération CU'!C476,"")</f>
        <v/>
      </c>
      <c r="D476" s="111" t="str">
        <f>IF('Dépenses de rémunération CU'!D476&lt;&gt;"",'Dépenses de rémunération CU'!D476,"")</f>
        <v/>
      </c>
      <c r="E476" s="111" t="str">
        <f>IF('Dépenses de rémunération CU'!E476&lt;&gt;"",'Dépenses de rémunération CU'!E476,"")</f>
        <v/>
      </c>
      <c r="F476" s="111" t="str">
        <f>IF('Dépenses de rémunération CU'!F476&lt;&gt;"",'Dépenses de rémunération CU'!F476,"")</f>
        <v/>
      </c>
      <c r="G476" s="80" t="str">
        <f>IF('Dépenses de rémunération CU'!G476&lt;&gt;"",'Dépenses de rémunération CU'!G476,"")</f>
        <v/>
      </c>
      <c r="H476" s="80" t="str">
        <f>IF('Dépenses de rémunération CU'!H476&lt;&gt;"",'Dépenses de rémunération CU'!H476,"")</f>
        <v/>
      </c>
      <c r="I476" s="246" t="str">
        <f>IF(F476&lt;&gt;"",IF(ISNA(VLOOKUP(F476,P_Paramétrage!$B$1586:$D$1588,2,FALSE)),0,VLOOKUP(F476,P_Paramétrage!$B$1586:$D$1588,2,FALSE)),"")</f>
        <v/>
      </c>
      <c r="J476" s="246">
        <f>'Dépenses de rémunération CU'!K476</f>
        <v>0</v>
      </c>
      <c r="K476" s="246"/>
      <c r="L476" s="210" t="str">
        <f>IF('Dépenses de rémunération CU'!I476&lt;&gt;"",'Dépenses de rémunération CU'!I476,"")</f>
        <v/>
      </c>
      <c r="M476" s="246">
        <f t="shared" si="21"/>
        <v>0</v>
      </c>
      <c r="N476" s="111"/>
      <c r="O476" s="210" t="str">
        <f t="shared" si="22"/>
        <v/>
      </c>
      <c r="P476" s="246">
        <f t="shared" si="23"/>
        <v>0</v>
      </c>
      <c r="Q476" s="111"/>
    </row>
    <row r="477" spans="2:17" ht="19.899999999999999" hidden="1" customHeight="1" x14ac:dyDescent="0.35">
      <c r="B477" s="109">
        <v>470</v>
      </c>
      <c r="C477" s="111" t="str">
        <f>IF('Dépenses de rémunération CU'!C477&lt;&gt;"",'Dépenses de rémunération CU'!C477,"")</f>
        <v/>
      </c>
      <c r="D477" s="111" t="str">
        <f>IF('Dépenses de rémunération CU'!D477&lt;&gt;"",'Dépenses de rémunération CU'!D477,"")</f>
        <v/>
      </c>
      <c r="E477" s="111" t="str">
        <f>IF('Dépenses de rémunération CU'!E477&lt;&gt;"",'Dépenses de rémunération CU'!E477,"")</f>
        <v/>
      </c>
      <c r="F477" s="111" t="str">
        <f>IF('Dépenses de rémunération CU'!F477&lt;&gt;"",'Dépenses de rémunération CU'!F477,"")</f>
        <v/>
      </c>
      <c r="G477" s="80" t="str">
        <f>IF('Dépenses de rémunération CU'!G477&lt;&gt;"",'Dépenses de rémunération CU'!G477,"")</f>
        <v/>
      </c>
      <c r="H477" s="80" t="str">
        <f>IF('Dépenses de rémunération CU'!H477&lt;&gt;"",'Dépenses de rémunération CU'!H477,"")</f>
        <v/>
      </c>
      <c r="I477" s="246" t="str">
        <f>IF(F477&lt;&gt;"",IF(ISNA(VLOOKUP(F477,P_Paramétrage!$B$1586:$D$1588,2,FALSE)),0,VLOOKUP(F477,P_Paramétrage!$B$1586:$D$1588,2,FALSE)),"")</f>
        <v/>
      </c>
      <c r="J477" s="246">
        <f>'Dépenses de rémunération CU'!K477</f>
        <v>0</v>
      </c>
      <c r="K477" s="246"/>
      <c r="L477" s="210" t="str">
        <f>IF('Dépenses de rémunération CU'!I477&lt;&gt;"",'Dépenses de rémunération CU'!I477,"")</f>
        <v/>
      </c>
      <c r="M477" s="246">
        <f t="shared" si="21"/>
        <v>0</v>
      </c>
      <c r="N477" s="111"/>
      <c r="O477" s="210" t="str">
        <f t="shared" si="22"/>
        <v/>
      </c>
      <c r="P477" s="246">
        <f t="shared" si="23"/>
        <v>0</v>
      </c>
      <c r="Q477" s="111"/>
    </row>
    <row r="478" spans="2:17" ht="19.899999999999999" hidden="1" customHeight="1" x14ac:dyDescent="0.35">
      <c r="B478" s="109">
        <v>471</v>
      </c>
      <c r="C478" s="111" t="str">
        <f>IF('Dépenses de rémunération CU'!C478&lt;&gt;"",'Dépenses de rémunération CU'!C478,"")</f>
        <v/>
      </c>
      <c r="D478" s="111" t="str">
        <f>IF('Dépenses de rémunération CU'!D478&lt;&gt;"",'Dépenses de rémunération CU'!D478,"")</f>
        <v/>
      </c>
      <c r="E478" s="111" t="str">
        <f>IF('Dépenses de rémunération CU'!E478&lt;&gt;"",'Dépenses de rémunération CU'!E478,"")</f>
        <v/>
      </c>
      <c r="F478" s="111" t="str">
        <f>IF('Dépenses de rémunération CU'!F478&lt;&gt;"",'Dépenses de rémunération CU'!F478,"")</f>
        <v/>
      </c>
      <c r="G478" s="80" t="str">
        <f>IF('Dépenses de rémunération CU'!G478&lt;&gt;"",'Dépenses de rémunération CU'!G478,"")</f>
        <v/>
      </c>
      <c r="H478" s="80" t="str">
        <f>IF('Dépenses de rémunération CU'!H478&lt;&gt;"",'Dépenses de rémunération CU'!H478,"")</f>
        <v/>
      </c>
      <c r="I478" s="246" t="str">
        <f>IF(F478&lt;&gt;"",IF(ISNA(VLOOKUP(F478,P_Paramétrage!$B$1586:$D$1588,2,FALSE)),0,VLOOKUP(F478,P_Paramétrage!$B$1586:$D$1588,2,FALSE)),"")</f>
        <v/>
      </c>
      <c r="J478" s="246">
        <f>'Dépenses de rémunération CU'!K478</f>
        <v>0</v>
      </c>
      <c r="K478" s="246"/>
      <c r="L478" s="210" t="str">
        <f>IF('Dépenses de rémunération CU'!I478&lt;&gt;"",'Dépenses de rémunération CU'!I478,"")</f>
        <v/>
      </c>
      <c r="M478" s="246">
        <f t="shared" si="21"/>
        <v>0</v>
      </c>
      <c r="N478" s="111"/>
      <c r="O478" s="210" t="str">
        <f t="shared" si="22"/>
        <v/>
      </c>
      <c r="P478" s="246">
        <f t="shared" si="23"/>
        <v>0</v>
      </c>
      <c r="Q478" s="111"/>
    </row>
    <row r="479" spans="2:17" ht="19.899999999999999" hidden="1" customHeight="1" x14ac:dyDescent="0.35">
      <c r="B479" s="109">
        <v>472</v>
      </c>
      <c r="C479" s="111" t="str">
        <f>IF('Dépenses de rémunération CU'!C479&lt;&gt;"",'Dépenses de rémunération CU'!C479,"")</f>
        <v/>
      </c>
      <c r="D479" s="111" t="str">
        <f>IF('Dépenses de rémunération CU'!D479&lt;&gt;"",'Dépenses de rémunération CU'!D479,"")</f>
        <v/>
      </c>
      <c r="E479" s="111" t="str">
        <f>IF('Dépenses de rémunération CU'!E479&lt;&gt;"",'Dépenses de rémunération CU'!E479,"")</f>
        <v/>
      </c>
      <c r="F479" s="111" t="str">
        <f>IF('Dépenses de rémunération CU'!F479&lt;&gt;"",'Dépenses de rémunération CU'!F479,"")</f>
        <v/>
      </c>
      <c r="G479" s="80" t="str">
        <f>IF('Dépenses de rémunération CU'!G479&lt;&gt;"",'Dépenses de rémunération CU'!G479,"")</f>
        <v/>
      </c>
      <c r="H479" s="80" t="str">
        <f>IF('Dépenses de rémunération CU'!H479&lt;&gt;"",'Dépenses de rémunération CU'!H479,"")</f>
        <v/>
      </c>
      <c r="I479" s="246" t="str">
        <f>IF(F479&lt;&gt;"",IF(ISNA(VLOOKUP(F479,P_Paramétrage!$B$1586:$D$1588,2,FALSE)),0,VLOOKUP(F479,P_Paramétrage!$B$1586:$D$1588,2,FALSE)),"")</f>
        <v/>
      </c>
      <c r="J479" s="246">
        <f>'Dépenses de rémunération CU'!K479</f>
        <v>0</v>
      </c>
      <c r="K479" s="246"/>
      <c r="L479" s="210" t="str">
        <f>IF('Dépenses de rémunération CU'!I479&lt;&gt;"",'Dépenses de rémunération CU'!I479,"")</f>
        <v/>
      </c>
      <c r="M479" s="246">
        <f t="shared" si="21"/>
        <v>0</v>
      </c>
      <c r="N479" s="111"/>
      <c r="O479" s="210" t="str">
        <f t="shared" si="22"/>
        <v/>
      </c>
      <c r="P479" s="246">
        <f t="shared" si="23"/>
        <v>0</v>
      </c>
      <c r="Q479" s="111"/>
    </row>
    <row r="480" spans="2:17" ht="19.899999999999999" hidden="1" customHeight="1" x14ac:dyDescent="0.35">
      <c r="B480" s="109">
        <v>473</v>
      </c>
      <c r="C480" s="111" t="str">
        <f>IF('Dépenses de rémunération CU'!C480&lt;&gt;"",'Dépenses de rémunération CU'!C480,"")</f>
        <v/>
      </c>
      <c r="D480" s="111" t="str">
        <f>IF('Dépenses de rémunération CU'!D480&lt;&gt;"",'Dépenses de rémunération CU'!D480,"")</f>
        <v/>
      </c>
      <c r="E480" s="111" t="str">
        <f>IF('Dépenses de rémunération CU'!E480&lt;&gt;"",'Dépenses de rémunération CU'!E480,"")</f>
        <v/>
      </c>
      <c r="F480" s="111" t="str">
        <f>IF('Dépenses de rémunération CU'!F480&lt;&gt;"",'Dépenses de rémunération CU'!F480,"")</f>
        <v/>
      </c>
      <c r="G480" s="80" t="str">
        <f>IF('Dépenses de rémunération CU'!G480&lt;&gt;"",'Dépenses de rémunération CU'!G480,"")</f>
        <v/>
      </c>
      <c r="H480" s="80" t="str">
        <f>IF('Dépenses de rémunération CU'!H480&lt;&gt;"",'Dépenses de rémunération CU'!H480,"")</f>
        <v/>
      </c>
      <c r="I480" s="246" t="str">
        <f>IF(F480&lt;&gt;"",IF(ISNA(VLOOKUP(F480,P_Paramétrage!$B$1586:$D$1588,2,FALSE)),0,VLOOKUP(F480,P_Paramétrage!$B$1586:$D$1588,2,FALSE)),"")</f>
        <v/>
      </c>
      <c r="J480" s="246">
        <f>'Dépenses de rémunération CU'!K480</f>
        <v>0</v>
      </c>
      <c r="K480" s="246"/>
      <c r="L480" s="210" t="str">
        <f>IF('Dépenses de rémunération CU'!I480&lt;&gt;"",'Dépenses de rémunération CU'!I480,"")</f>
        <v/>
      </c>
      <c r="M480" s="246">
        <f t="shared" si="21"/>
        <v>0</v>
      </c>
      <c r="N480" s="111"/>
      <c r="O480" s="210" t="str">
        <f t="shared" si="22"/>
        <v/>
      </c>
      <c r="P480" s="246">
        <f t="shared" si="23"/>
        <v>0</v>
      </c>
      <c r="Q480" s="111"/>
    </row>
    <row r="481" spans="2:17" ht="19.899999999999999" hidden="1" customHeight="1" x14ac:dyDescent="0.35">
      <c r="B481" s="109">
        <v>474</v>
      </c>
      <c r="C481" s="111" t="str">
        <f>IF('Dépenses de rémunération CU'!C481&lt;&gt;"",'Dépenses de rémunération CU'!C481,"")</f>
        <v/>
      </c>
      <c r="D481" s="111" t="str">
        <f>IF('Dépenses de rémunération CU'!D481&lt;&gt;"",'Dépenses de rémunération CU'!D481,"")</f>
        <v/>
      </c>
      <c r="E481" s="111" t="str">
        <f>IF('Dépenses de rémunération CU'!E481&lt;&gt;"",'Dépenses de rémunération CU'!E481,"")</f>
        <v/>
      </c>
      <c r="F481" s="111" t="str">
        <f>IF('Dépenses de rémunération CU'!F481&lt;&gt;"",'Dépenses de rémunération CU'!F481,"")</f>
        <v/>
      </c>
      <c r="G481" s="80" t="str">
        <f>IF('Dépenses de rémunération CU'!G481&lt;&gt;"",'Dépenses de rémunération CU'!G481,"")</f>
        <v/>
      </c>
      <c r="H481" s="80" t="str">
        <f>IF('Dépenses de rémunération CU'!H481&lt;&gt;"",'Dépenses de rémunération CU'!H481,"")</f>
        <v/>
      </c>
      <c r="I481" s="246" t="str">
        <f>IF(F481&lt;&gt;"",IF(ISNA(VLOOKUP(F481,P_Paramétrage!$B$1586:$D$1588,2,FALSE)),0,VLOOKUP(F481,P_Paramétrage!$B$1586:$D$1588,2,FALSE)),"")</f>
        <v/>
      </c>
      <c r="J481" s="246">
        <f>'Dépenses de rémunération CU'!K481</f>
        <v>0</v>
      </c>
      <c r="K481" s="246"/>
      <c r="L481" s="210" t="str">
        <f>IF('Dépenses de rémunération CU'!I481&lt;&gt;"",'Dépenses de rémunération CU'!I481,"")</f>
        <v/>
      </c>
      <c r="M481" s="246">
        <f t="shared" si="21"/>
        <v>0</v>
      </c>
      <c r="N481" s="111"/>
      <c r="O481" s="210" t="str">
        <f t="shared" si="22"/>
        <v/>
      </c>
      <c r="P481" s="246">
        <f t="shared" si="23"/>
        <v>0</v>
      </c>
      <c r="Q481" s="111"/>
    </row>
    <row r="482" spans="2:17" ht="19.899999999999999" hidden="1" customHeight="1" x14ac:dyDescent="0.35">
      <c r="B482" s="109">
        <v>475</v>
      </c>
      <c r="C482" s="111" t="str">
        <f>IF('Dépenses de rémunération CU'!C482&lt;&gt;"",'Dépenses de rémunération CU'!C482,"")</f>
        <v/>
      </c>
      <c r="D482" s="111" t="str">
        <f>IF('Dépenses de rémunération CU'!D482&lt;&gt;"",'Dépenses de rémunération CU'!D482,"")</f>
        <v/>
      </c>
      <c r="E482" s="111" t="str">
        <f>IF('Dépenses de rémunération CU'!E482&lt;&gt;"",'Dépenses de rémunération CU'!E482,"")</f>
        <v/>
      </c>
      <c r="F482" s="111" t="str">
        <f>IF('Dépenses de rémunération CU'!F482&lt;&gt;"",'Dépenses de rémunération CU'!F482,"")</f>
        <v/>
      </c>
      <c r="G482" s="80" t="str">
        <f>IF('Dépenses de rémunération CU'!G482&lt;&gt;"",'Dépenses de rémunération CU'!G482,"")</f>
        <v/>
      </c>
      <c r="H482" s="80" t="str">
        <f>IF('Dépenses de rémunération CU'!H482&lt;&gt;"",'Dépenses de rémunération CU'!H482,"")</f>
        <v/>
      </c>
      <c r="I482" s="246" t="str">
        <f>IF(F482&lt;&gt;"",IF(ISNA(VLOOKUP(F482,P_Paramétrage!$B$1586:$D$1588,2,FALSE)),0,VLOOKUP(F482,P_Paramétrage!$B$1586:$D$1588,2,FALSE)),"")</f>
        <v/>
      </c>
      <c r="J482" s="246">
        <f>'Dépenses de rémunération CU'!K482</f>
        <v>0</v>
      </c>
      <c r="K482" s="246"/>
      <c r="L482" s="210" t="str">
        <f>IF('Dépenses de rémunération CU'!I482&lt;&gt;"",'Dépenses de rémunération CU'!I482,"")</f>
        <v/>
      </c>
      <c r="M482" s="246">
        <f t="shared" si="21"/>
        <v>0</v>
      </c>
      <c r="N482" s="111"/>
      <c r="O482" s="210" t="str">
        <f t="shared" si="22"/>
        <v/>
      </c>
      <c r="P482" s="246">
        <f t="shared" si="23"/>
        <v>0</v>
      </c>
      <c r="Q482" s="111"/>
    </row>
    <row r="483" spans="2:17" ht="19.899999999999999" hidden="1" customHeight="1" x14ac:dyDescent="0.35">
      <c r="B483" s="109">
        <v>476</v>
      </c>
      <c r="C483" s="111" t="str">
        <f>IF('Dépenses de rémunération CU'!C483&lt;&gt;"",'Dépenses de rémunération CU'!C483,"")</f>
        <v/>
      </c>
      <c r="D483" s="111" t="str">
        <f>IF('Dépenses de rémunération CU'!D483&lt;&gt;"",'Dépenses de rémunération CU'!D483,"")</f>
        <v/>
      </c>
      <c r="E483" s="111" t="str">
        <f>IF('Dépenses de rémunération CU'!E483&lt;&gt;"",'Dépenses de rémunération CU'!E483,"")</f>
        <v/>
      </c>
      <c r="F483" s="111" t="str">
        <f>IF('Dépenses de rémunération CU'!F483&lt;&gt;"",'Dépenses de rémunération CU'!F483,"")</f>
        <v/>
      </c>
      <c r="G483" s="80" t="str">
        <f>IF('Dépenses de rémunération CU'!G483&lt;&gt;"",'Dépenses de rémunération CU'!G483,"")</f>
        <v/>
      </c>
      <c r="H483" s="80" t="str">
        <f>IF('Dépenses de rémunération CU'!H483&lt;&gt;"",'Dépenses de rémunération CU'!H483,"")</f>
        <v/>
      </c>
      <c r="I483" s="246" t="str">
        <f>IF(F483&lt;&gt;"",IF(ISNA(VLOOKUP(F483,P_Paramétrage!$B$1586:$D$1588,2,FALSE)),0,VLOOKUP(F483,P_Paramétrage!$B$1586:$D$1588,2,FALSE)),"")</f>
        <v/>
      </c>
      <c r="J483" s="246">
        <f>'Dépenses de rémunération CU'!K483</f>
        <v>0</v>
      </c>
      <c r="K483" s="246"/>
      <c r="L483" s="210" t="str">
        <f>IF('Dépenses de rémunération CU'!I483&lt;&gt;"",'Dépenses de rémunération CU'!I483,"")</f>
        <v/>
      </c>
      <c r="M483" s="246">
        <f t="shared" si="21"/>
        <v>0</v>
      </c>
      <c r="N483" s="111"/>
      <c r="O483" s="210" t="str">
        <f t="shared" si="22"/>
        <v/>
      </c>
      <c r="P483" s="246">
        <f t="shared" si="23"/>
        <v>0</v>
      </c>
      <c r="Q483" s="111"/>
    </row>
    <row r="484" spans="2:17" ht="19.899999999999999" hidden="1" customHeight="1" x14ac:dyDescent="0.35">
      <c r="B484" s="109">
        <v>477</v>
      </c>
      <c r="C484" s="111" t="str">
        <f>IF('Dépenses de rémunération CU'!C484&lt;&gt;"",'Dépenses de rémunération CU'!C484,"")</f>
        <v/>
      </c>
      <c r="D484" s="111" t="str">
        <f>IF('Dépenses de rémunération CU'!D484&lt;&gt;"",'Dépenses de rémunération CU'!D484,"")</f>
        <v/>
      </c>
      <c r="E484" s="111" t="str">
        <f>IF('Dépenses de rémunération CU'!E484&lt;&gt;"",'Dépenses de rémunération CU'!E484,"")</f>
        <v/>
      </c>
      <c r="F484" s="111" t="str">
        <f>IF('Dépenses de rémunération CU'!F484&lt;&gt;"",'Dépenses de rémunération CU'!F484,"")</f>
        <v/>
      </c>
      <c r="G484" s="80" t="str">
        <f>IF('Dépenses de rémunération CU'!G484&lt;&gt;"",'Dépenses de rémunération CU'!G484,"")</f>
        <v/>
      </c>
      <c r="H484" s="80" t="str">
        <f>IF('Dépenses de rémunération CU'!H484&lt;&gt;"",'Dépenses de rémunération CU'!H484,"")</f>
        <v/>
      </c>
      <c r="I484" s="246" t="str">
        <f>IF(F484&lt;&gt;"",IF(ISNA(VLOOKUP(F484,P_Paramétrage!$B$1586:$D$1588,2,FALSE)),0,VLOOKUP(F484,P_Paramétrage!$B$1586:$D$1588,2,FALSE)),"")</f>
        <v/>
      </c>
      <c r="J484" s="246">
        <f>'Dépenses de rémunération CU'!K484</f>
        <v>0</v>
      </c>
      <c r="K484" s="246"/>
      <c r="L484" s="210" t="str">
        <f>IF('Dépenses de rémunération CU'!I484&lt;&gt;"",'Dépenses de rémunération CU'!I484,"")</f>
        <v/>
      </c>
      <c r="M484" s="246">
        <f t="shared" si="21"/>
        <v>0</v>
      </c>
      <c r="N484" s="111"/>
      <c r="O484" s="210" t="str">
        <f t="shared" si="22"/>
        <v/>
      </c>
      <c r="P484" s="246">
        <f t="shared" si="23"/>
        <v>0</v>
      </c>
      <c r="Q484" s="111"/>
    </row>
    <row r="485" spans="2:17" ht="19.899999999999999" hidden="1" customHeight="1" x14ac:dyDescent="0.35">
      <c r="B485" s="109">
        <v>478</v>
      </c>
      <c r="C485" s="111" t="str">
        <f>IF('Dépenses de rémunération CU'!C485&lt;&gt;"",'Dépenses de rémunération CU'!C485,"")</f>
        <v/>
      </c>
      <c r="D485" s="111" t="str">
        <f>IF('Dépenses de rémunération CU'!D485&lt;&gt;"",'Dépenses de rémunération CU'!D485,"")</f>
        <v/>
      </c>
      <c r="E485" s="111" t="str">
        <f>IF('Dépenses de rémunération CU'!E485&lt;&gt;"",'Dépenses de rémunération CU'!E485,"")</f>
        <v/>
      </c>
      <c r="F485" s="111" t="str">
        <f>IF('Dépenses de rémunération CU'!F485&lt;&gt;"",'Dépenses de rémunération CU'!F485,"")</f>
        <v/>
      </c>
      <c r="G485" s="80" t="str">
        <f>IF('Dépenses de rémunération CU'!G485&lt;&gt;"",'Dépenses de rémunération CU'!G485,"")</f>
        <v/>
      </c>
      <c r="H485" s="80" t="str">
        <f>IF('Dépenses de rémunération CU'!H485&lt;&gt;"",'Dépenses de rémunération CU'!H485,"")</f>
        <v/>
      </c>
      <c r="I485" s="246" t="str">
        <f>IF(F485&lt;&gt;"",IF(ISNA(VLOOKUP(F485,P_Paramétrage!$B$1586:$D$1588,2,FALSE)),0,VLOOKUP(F485,P_Paramétrage!$B$1586:$D$1588,2,FALSE)),"")</f>
        <v/>
      </c>
      <c r="J485" s="246">
        <f>'Dépenses de rémunération CU'!K485</f>
        <v>0</v>
      </c>
      <c r="K485" s="246"/>
      <c r="L485" s="210" t="str">
        <f>IF('Dépenses de rémunération CU'!I485&lt;&gt;"",'Dépenses de rémunération CU'!I485,"")</f>
        <v/>
      </c>
      <c r="M485" s="246">
        <f t="shared" si="21"/>
        <v>0</v>
      </c>
      <c r="N485" s="111"/>
      <c r="O485" s="210" t="str">
        <f t="shared" si="22"/>
        <v/>
      </c>
      <c r="P485" s="246">
        <f t="shared" si="23"/>
        <v>0</v>
      </c>
      <c r="Q485" s="111"/>
    </row>
    <row r="486" spans="2:17" ht="19.899999999999999" hidden="1" customHeight="1" x14ac:dyDescent="0.35">
      <c r="B486" s="109">
        <v>479</v>
      </c>
      <c r="C486" s="111" t="str">
        <f>IF('Dépenses de rémunération CU'!C486&lt;&gt;"",'Dépenses de rémunération CU'!C486,"")</f>
        <v/>
      </c>
      <c r="D486" s="111" t="str">
        <f>IF('Dépenses de rémunération CU'!D486&lt;&gt;"",'Dépenses de rémunération CU'!D486,"")</f>
        <v/>
      </c>
      <c r="E486" s="111" t="str">
        <f>IF('Dépenses de rémunération CU'!E486&lt;&gt;"",'Dépenses de rémunération CU'!E486,"")</f>
        <v/>
      </c>
      <c r="F486" s="111" t="str">
        <f>IF('Dépenses de rémunération CU'!F486&lt;&gt;"",'Dépenses de rémunération CU'!F486,"")</f>
        <v/>
      </c>
      <c r="G486" s="80" t="str">
        <f>IF('Dépenses de rémunération CU'!G486&lt;&gt;"",'Dépenses de rémunération CU'!G486,"")</f>
        <v/>
      </c>
      <c r="H486" s="80" t="str">
        <f>IF('Dépenses de rémunération CU'!H486&lt;&gt;"",'Dépenses de rémunération CU'!H486,"")</f>
        <v/>
      </c>
      <c r="I486" s="246" t="str">
        <f>IF(F486&lt;&gt;"",IF(ISNA(VLOOKUP(F486,P_Paramétrage!$B$1586:$D$1588,2,FALSE)),0,VLOOKUP(F486,P_Paramétrage!$B$1586:$D$1588,2,FALSE)),"")</f>
        <v/>
      </c>
      <c r="J486" s="246">
        <f>'Dépenses de rémunération CU'!K486</f>
        <v>0</v>
      </c>
      <c r="K486" s="246"/>
      <c r="L486" s="210" t="str">
        <f>IF('Dépenses de rémunération CU'!I486&lt;&gt;"",'Dépenses de rémunération CU'!I486,"")</f>
        <v/>
      </c>
      <c r="M486" s="246">
        <f t="shared" si="21"/>
        <v>0</v>
      </c>
      <c r="N486" s="111"/>
      <c r="O486" s="210" t="str">
        <f t="shared" si="22"/>
        <v/>
      </c>
      <c r="P486" s="246">
        <f t="shared" si="23"/>
        <v>0</v>
      </c>
      <c r="Q486" s="111"/>
    </row>
    <row r="487" spans="2:17" ht="19.899999999999999" hidden="1" customHeight="1" x14ac:dyDescent="0.35">
      <c r="B487" s="109">
        <v>480</v>
      </c>
      <c r="C487" s="111" t="str">
        <f>IF('Dépenses de rémunération CU'!C487&lt;&gt;"",'Dépenses de rémunération CU'!C487,"")</f>
        <v/>
      </c>
      <c r="D487" s="111" t="str">
        <f>IF('Dépenses de rémunération CU'!D487&lt;&gt;"",'Dépenses de rémunération CU'!D487,"")</f>
        <v/>
      </c>
      <c r="E487" s="111" t="str">
        <f>IF('Dépenses de rémunération CU'!E487&lt;&gt;"",'Dépenses de rémunération CU'!E487,"")</f>
        <v/>
      </c>
      <c r="F487" s="111" t="str">
        <f>IF('Dépenses de rémunération CU'!F487&lt;&gt;"",'Dépenses de rémunération CU'!F487,"")</f>
        <v/>
      </c>
      <c r="G487" s="80" t="str">
        <f>IF('Dépenses de rémunération CU'!G487&lt;&gt;"",'Dépenses de rémunération CU'!G487,"")</f>
        <v/>
      </c>
      <c r="H487" s="80" t="str">
        <f>IF('Dépenses de rémunération CU'!H487&lt;&gt;"",'Dépenses de rémunération CU'!H487,"")</f>
        <v/>
      </c>
      <c r="I487" s="246" t="str">
        <f>IF(F487&lt;&gt;"",IF(ISNA(VLOOKUP(F487,P_Paramétrage!$B$1586:$D$1588,2,FALSE)),0,VLOOKUP(F487,P_Paramétrage!$B$1586:$D$1588,2,FALSE)),"")</f>
        <v/>
      </c>
      <c r="J487" s="246">
        <f>'Dépenses de rémunération CU'!K487</f>
        <v>0</v>
      </c>
      <c r="K487" s="246"/>
      <c r="L487" s="210" t="str">
        <f>IF('Dépenses de rémunération CU'!I487&lt;&gt;"",'Dépenses de rémunération CU'!I487,"")</f>
        <v/>
      </c>
      <c r="M487" s="246">
        <f t="shared" si="21"/>
        <v>0</v>
      </c>
      <c r="N487" s="111"/>
      <c r="O487" s="210" t="str">
        <f t="shared" si="22"/>
        <v/>
      </c>
      <c r="P487" s="246">
        <f t="shared" si="23"/>
        <v>0</v>
      </c>
      <c r="Q487" s="111"/>
    </row>
    <row r="488" spans="2:17" ht="19.899999999999999" hidden="1" customHeight="1" x14ac:dyDescent="0.35">
      <c r="B488" s="109">
        <v>481</v>
      </c>
      <c r="C488" s="111" t="str">
        <f>IF('Dépenses de rémunération CU'!C488&lt;&gt;"",'Dépenses de rémunération CU'!C488,"")</f>
        <v/>
      </c>
      <c r="D488" s="111" t="str">
        <f>IF('Dépenses de rémunération CU'!D488&lt;&gt;"",'Dépenses de rémunération CU'!D488,"")</f>
        <v/>
      </c>
      <c r="E488" s="111" t="str">
        <f>IF('Dépenses de rémunération CU'!E488&lt;&gt;"",'Dépenses de rémunération CU'!E488,"")</f>
        <v/>
      </c>
      <c r="F488" s="111" t="str">
        <f>IF('Dépenses de rémunération CU'!F488&lt;&gt;"",'Dépenses de rémunération CU'!F488,"")</f>
        <v/>
      </c>
      <c r="G488" s="80" t="str">
        <f>IF('Dépenses de rémunération CU'!G488&lt;&gt;"",'Dépenses de rémunération CU'!G488,"")</f>
        <v/>
      </c>
      <c r="H488" s="80" t="str">
        <f>IF('Dépenses de rémunération CU'!H488&lt;&gt;"",'Dépenses de rémunération CU'!H488,"")</f>
        <v/>
      </c>
      <c r="I488" s="246" t="str">
        <f>IF(F488&lt;&gt;"",IF(ISNA(VLOOKUP(F488,P_Paramétrage!$B$1586:$D$1588,2,FALSE)),0,VLOOKUP(F488,P_Paramétrage!$B$1586:$D$1588,2,FALSE)),"")</f>
        <v/>
      </c>
      <c r="J488" s="246">
        <f>'Dépenses de rémunération CU'!K488</f>
        <v>0</v>
      </c>
      <c r="K488" s="246"/>
      <c r="L488" s="210" t="str">
        <f>IF('Dépenses de rémunération CU'!I488&lt;&gt;"",'Dépenses de rémunération CU'!I488,"")</f>
        <v/>
      </c>
      <c r="M488" s="246">
        <f t="shared" si="21"/>
        <v>0</v>
      </c>
      <c r="N488" s="111"/>
      <c r="O488" s="210" t="str">
        <f t="shared" si="22"/>
        <v/>
      </c>
      <c r="P488" s="246">
        <f t="shared" si="23"/>
        <v>0</v>
      </c>
      <c r="Q488" s="111"/>
    </row>
    <row r="489" spans="2:17" ht="19.899999999999999" hidden="1" customHeight="1" x14ac:dyDescent="0.35">
      <c r="B489" s="109">
        <v>482</v>
      </c>
      <c r="C489" s="111" t="str">
        <f>IF('Dépenses de rémunération CU'!C489&lt;&gt;"",'Dépenses de rémunération CU'!C489,"")</f>
        <v/>
      </c>
      <c r="D489" s="111" t="str">
        <f>IF('Dépenses de rémunération CU'!D489&lt;&gt;"",'Dépenses de rémunération CU'!D489,"")</f>
        <v/>
      </c>
      <c r="E489" s="111" t="str">
        <f>IF('Dépenses de rémunération CU'!E489&lt;&gt;"",'Dépenses de rémunération CU'!E489,"")</f>
        <v/>
      </c>
      <c r="F489" s="111" t="str">
        <f>IF('Dépenses de rémunération CU'!F489&lt;&gt;"",'Dépenses de rémunération CU'!F489,"")</f>
        <v/>
      </c>
      <c r="G489" s="80" t="str">
        <f>IF('Dépenses de rémunération CU'!G489&lt;&gt;"",'Dépenses de rémunération CU'!G489,"")</f>
        <v/>
      </c>
      <c r="H489" s="80" t="str">
        <f>IF('Dépenses de rémunération CU'!H489&lt;&gt;"",'Dépenses de rémunération CU'!H489,"")</f>
        <v/>
      </c>
      <c r="I489" s="246" t="str">
        <f>IF(F489&lt;&gt;"",IF(ISNA(VLOOKUP(F489,P_Paramétrage!$B$1586:$D$1588,2,FALSE)),0,VLOOKUP(F489,P_Paramétrage!$B$1586:$D$1588,2,FALSE)),"")</f>
        <v/>
      </c>
      <c r="J489" s="246">
        <f>'Dépenses de rémunération CU'!K489</f>
        <v>0</v>
      </c>
      <c r="K489" s="246"/>
      <c r="L489" s="210" t="str">
        <f>IF('Dépenses de rémunération CU'!I489&lt;&gt;"",'Dépenses de rémunération CU'!I489,"")</f>
        <v/>
      </c>
      <c r="M489" s="246">
        <f t="shared" si="21"/>
        <v>0</v>
      </c>
      <c r="N489" s="111"/>
      <c r="O489" s="210" t="str">
        <f t="shared" si="22"/>
        <v/>
      </c>
      <c r="P489" s="246">
        <f t="shared" si="23"/>
        <v>0</v>
      </c>
      <c r="Q489" s="111"/>
    </row>
    <row r="490" spans="2:17" ht="19.899999999999999" hidden="1" customHeight="1" x14ac:dyDescent="0.35">
      <c r="B490" s="109">
        <v>483</v>
      </c>
      <c r="C490" s="111" t="str">
        <f>IF('Dépenses de rémunération CU'!C490&lt;&gt;"",'Dépenses de rémunération CU'!C490,"")</f>
        <v/>
      </c>
      <c r="D490" s="111" t="str">
        <f>IF('Dépenses de rémunération CU'!D490&lt;&gt;"",'Dépenses de rémunération CU'!D490,"")</f>
        <v/>
      </c>
      <c r="E490" s="111" t="str">
        <f>IF('Dépenses de rémunération CU'!E490&lt;&gt;"",'Dépenses de rémunération CU'!E490,"")</f>
        <v/>
      </c>
      <c r="F490" s="111" t="str">
        <f>IF('Dépenses de rémunération CU'!F490&lt;&gt;"",'Dépenses de rémunération CU'!F490,"")</f>
        <v/>
      </c>
      <c r="G490" s="80" t="str">
        <f>IF('Dépenses de rémunération CU'!G490&lt;&gt;"",'Dépenses de rémunération CU'!G490,"")</f>
        <v/>
      </c>
      <c r="H490" s="80" t="str">
        <f>IF('Dépenses de rémunération CU'!H490&lt;&gt;"",'Dépenses de rémunération CU'!H490,"")</f>
        <v/>
      </c>
      <c r="I490" s="246" t="str">
        <f>IF(F490&lt;&gt;"",IF(ISNA(VLOOKUP(F490,P_Paramétrage!$B$1586:$D$1588,2,FALSE)),0,VLOOKUP(F490,P_Paramétrage!$B$1586:$D$1588,2,FALSE)),"")</f>
        <v/>
      </c>
      <c r="J490" s="246">
        <f>'Dépenses de rémunération CU'!K490</f>
        <v>0</v>
      </c>
      <c r="K490" s="246"/>
      <c r="L490" s="210" t="str">
        <f>IF('Dépenses de rémunération CU'!I490&lt;&gt;"",'Dépenses de rémunération CU'!I490,"")</f>
        <v/>
      </c>
      <c r="M490" s="246">
        <f t="shared" si="21"/>
        <v>0</v>
      </c>
      <c r="N490" s="111"/>
      <c r="O490" s="210" t="str">
        <f t="shared" si="22"/>
        <v/>
      </c>
      <c r="P490" s="246">
        <f t="shared" si="23"/>
        <v>0</v>
      </c>
      <c r="Q490" s="111"/>
    </row>
    <row r="491" spans="2:17" ht="19.899999999999999" hidden="1" customHeight="1" x14ac:dyDescent="0.35">
      <c r="B491" s="109">
        <v>484</v>
      </c>
      <c r="C491" s="111" t="str">
        <f>IF('Dépenses de rémunération CU'!C491&lt;&gt;"",'Dépenses de rémunération CU'!C491,"")</f>
        <v/>
      </c>
      <c r="D491" s="111" t="str">
        <f>IF('Dépenses de rémunération CU'!D491&lt;&gt;"",'Dépenses de rémunération CU'!D491,"")</f>
        <v/>
      </c>
      <c r="E491" s="111" t="str">
        <f>IF('Dépenses de rémunération CU'!E491&lt;&gt;"",'Dépenses de rémunération CU'!E491,"")</f>
        <v/>
      </c>
      <c r="F491" s="111" t="str">
        <f>IF('Dépenses de rémunération CU'!F491&lt;&gt;"",'Dépenses de rémunération CU'!F491,"")</f>
        <v/>
      </c>
      <c r="G491" s="80" t="str">
        <f>IF('Dépenses de rémunération CU'!G491&lt;&gt;"",'Dépenses de rémunération CU'!G491,"")</f>
        <v/>
      </c>
      <c r="H491" s="80" t="str">
        <f>IF('Dépenses de rémunération CU'!H491&lt;&gt;"",'Dépenses de rémunération CU'!H491,"")</f>
        <v/>
      </c>
      <c r="I491" s="246" t="str">
        <f>IF(F491&lt;&gt;"",IF(ISNA(VLOOKUP(F491,P_Paramétrage!$B$1586:$D$1588,2,FALSE)),0,VLOOKUP(F491,P_Paramétrage!$B$1586:$D$1588,2,FALSE)),"")</f>
        <v/>
      </c>
      <c r="J491" s="246">
        <f>'Dépenses de rémunération CU'!K491</f>
        <v>0</v>
      </c>
      <c r="K491" s="246"/>
      <c r="L491" s="210" t="str">
        <f>IF('Dépenses de rémunération CU'!I491&lt;&gt;"",'Dépenses de rémunération CU'!I491,"")</f>
        <v/>
      </c>
      <c r="M491" s="246">
        <f t="shared" si="21"/>
        <v>0</v>
      </c>
      <c r="N491" s="111"/>
      <c r="O491" s="210" t="str">
        <f t="shared" si="22"/>
        <v/>
      </c>
      <c r="P491" s="246">
        <f t="shared" si="23"/>
        <v>0</v>
      </c>
      <c r="Q491" s="111"/>
    </row>
    <row r="492" spans="2:17" ht="19.899999999999999" hidden="1" customHeight="1" x14ac:dyDescent="0.35">
      <c r="B492" s="109">
        <v>485</v>
      </c>
      <c r="C492" s="111" t="str">
        <f>IF('Dépenses de rémunération CU'!C492&lt;&gt;"",'Dépenses de rémunération CU'!C492,"")</f>
        <v/>
      </c>
      <c r="D492" s="111" t="str">
        <f>IF('Dépenses de rémunération CU'!D492&lt;&gt;"",'Dépenses de rémunération CU'!D492,"")</f>
        <v/>
      </c>
      <c r="E492" s="111" t="str">
        <f>IF('Dépenses de rémunération CU'!E492&lt;&gt;"",'Dépenses de rémunération CU'!E492,"")</f>
        <v/>
      </c>
      <c r="F492" s="111" t="str">
        <f>IF('Dépenses de rémunération CU'!F492&lt;&gt;"",'Dépenses de rémunération CU'!F492,"")</f>
        <v/>
      </c>
      <c r="G492" s="80" t="str">
        <f>IF('Dépenses de rémunération CU'!G492&lt;&gt;"",'Dépenses de rémunération CU'!G492,"")</f>
        <v/>
      </c>
      <c r="H492" s="80" t="str">
        <f>IF('Dépenses de rémunération CU'!H492&lt;&gt;"",'Dépenses de rémunération CU'!H492,"")</f>
        <v/>
      </c>
      <c r="I492" s="246" t="str">
        <f>IF(F492&lt;&gt;"",IF(ISNA(VLOOKUP(F492,P_Paramétrage!$B$1586:$D$1588,2,FALSE)),0,VLOOKUP(F492,P_Paramétrage!$B$1586:$D$1588,2,FALSE)),"")</f>
        <v/>
      </c>
      <c r="J492" s="246">
        <f>'Dépenses de rémunération CU'!K492</f>
        <v>0</v>
      </c>
      <c r="K492" s="246"/>
      <c r="L492" s="210" t="str">
        <f>IF('Dépenses de rémunération CU'!I492&lt;&gt;"",'Dépenses de rémunération CU'!I492,"")</f>
        <v/>
      </c>
      <c r="M492" s="246">
        <f t="shared" si="21"/>
        <v>0</v>
      </c>
      <c r="N492" s="111"/>
      <c r="O492" s="210" t="str">
        <f t="shared" si="22"/>
        <v/>
      </c>
      <c r="P492" s="246">
        <f t="shared" si="23"/>
        <v>0</v>
      </c>
      <c r="Q492" s="111"/>
    </row>
    <row r="493" spans="2:17" ht="19.899999999999999" hidden="1" customHeight="1" x14ac:dyDescent="0.35">
      <c r="B493" s="109">
        <v>486</v>
      </c>
      <c r="C493" s="111" t="str">
        <f>IF('Dépenses de rémunération CU'!C493&lt;&gt;"",'Dépenses de rémunération CU'!C493,"")</f>
        <v/>
      </c>
      <c r="D493" s="111" t="str">
        <f>IF('Dépenses de rémunération CU'!D493&lt;&gt;"",'Dépenses de rémunération CU'!D493,"")</f>
        <v/>
      </c>
      <c r="E493" s="111" t="str">
        <f>IF('Dépenses de rémunération CU'!E493&lt;&gt;"",'Dépenses de rémunération CU'!E493,"")</f>
        <v/>
      </c>
      <c r="F493" s="111" t="str">
        <f>IF('Dépenses de rémunération CU'!F493&lt;&gt;"",'Dépenses de rémunération CU'!F493,"")</f>
        <v/>
      </c>
      <c r="G493" s="80" t="str">
        <f>IF('Dépenses de rémunération CU'!G493&lt;&gt;"",'Dépenses de rémunération CU'!G493,"")</f>
        <v/>
      </c>
      <c r="H493" s="80" t="str">
        <f>IF('Dépenses de rémunération CU'!H493&lt;&gt;"",'Dépenses de rémunération CU'!H493,"")</f>
        <v/>
      </c>
      <c r="I493" s="246" t="str">
        <f>IF(F493&lt;&gt;"",IF(ISNA(VLOOKUP(F493,P_Paramétrage!$B$1586:$D$1588,2,FALSE)),0,VLOOKUP(F493,P_Paramétrage!$B$1586:$D$1588,2,FALSE)),"")</f>
        <v/>
      </c>
      <c r="J493" s="246">
        <f>'Dépenses de rémunération CU'!K493</f>
        <v>0</v>
      </c>
      <c r="K493" s="246"/>
      <c r="L493" s="210" t="str">
        <f>IF('Dépenses de rémunération CU'!I493&lt;&gt;"",'Dépenses de rémunération CU'!I493,"")</f>
        <v/>
      </c>
      <c r="M493" s="246">
        <f t="shared" si="21"/>
        <v>0</v>
      </c>
      <c r="N493" s="111"/>
      <c r="O493" s="210" t="str">
        <f t="shared" si="22"/>
        <v/>
      </c>
      <c r="P493" s="246">
        <f t="shared" si="23"/>
        <v>0</v>
      </c>
      <c r="Q493" s="111"/>
    </row>
    <row r="494" spans="2:17" ht="19.899999999999999" hidden="1" customHeight="1" x14ac:dyDescent="0.35">
      <c r="B494" s="109">
        <v>487</v>
      </c>
      <c r="C494" s="111" t="str">
        <f>IF('Dépenses de rémunération CU'!C494&lt;&gt;"",'Dépenses de rémunération CU'!C494,"")</f>
        <v/>
      </c>
      <c r="D494" s="111" t="str">
        <f>IF('Dépenses de rémunération CU'!D494&lt;&gt;"",'Dépenses de rémunération CU'!D494,"")</f>
        <v/>
      </c>
      <c r="E494" s="111" t="str">
        <f>IF('Dépenses de rémunération CU'!E494&lt;&gt;"",'Dépenses de rémunération CU'!E494,"")</f>
        <v/>
      </c>
      <c r="F494" s="111" t="str">
        <f>IF('Dépenses de rémunération CU'!F494&lt;&gt;"",'Dépenses de rémunération CU'!F494,"")</f>
        <v/>
      </c>
      <c r="G494" s="80" t="str">
        <f>IF('Dépenses de rémunération CU'!G494&lt;&gt;"",'Dépenses de rémunération CU'!G494,"")</f>
        <v/>
      </c>
      <c r="H494" s="80" t="str">
        <f>IF('Dépenses de rémunération CU'!H494&lt;&gt;"",'Dépenses de rémunération CU'!H494,"")</f>
        <v/>
      </c>
      <c r="I494" s="246" t="str">
        <f>IF(F494&lt;&gt;"",IF(ISNA(VLOOKUP(F494,P_Paramétrage!$B$1586:$D$1588,2,FALSE)),0,VLOOKUP(F494,P_Paramétrage!$B$1586:$D$1588,2,FALSE)),"")</f>
        <v/>
      </c>
      <c r="J494" s="246">
        <f>'Dépenses de rémunération CU'!K494</f>
        <v>0</v>
      </c>
      <c r="K494" s="246"/>
      <c r="L494" s="210" t="str">
        <f>IF('Dépenses de rémunération CU'!I494&lt;&gt;"",'Dépenses de rémunération CU'!I494,"")</f>
        <v/>
      </c>
      <c r="M494" s="246">
        <f t="shared" si="21"/>
        <v>0</v>
      </c>
      <c r="N494" s="111"/>
      <c r="O494" s="210" t="str">
        <f t="shared" si="22"/>
        <v/>
      </c>
      <c r="P494" s="246">
        <f t="shared" si="23"/>
        <v>0</v>
      </c>
      <c r="Q494" s="111"/>
    </row>
    <row r="495" spans="2:17" ht="19.899999999999999" hidden="1" customHeight="1" x14ac:dyDescent="0.35">
      <c r="B495" s="109">
        <v>488</v>
      </c>
      <c r="C495" s="111" t="str">
        <f>IF('Dépenses de rémunération CU'!C495&lt;&gt;"",'Dépenses de rémunération CU'!C495,"")</f>
        <v/>
      </c>
      <c r="D495" s="111" t="str">
        <f>IF('Dépenses de rémunération CU'!D495&lt;&gt;"",'Dépenses de rémunération CU'!D495,"")</f>
        <v/>
      </c>
      <c r="E495" s="111" t="str">
        <f>IF('Dépenses de rémunération CU'!E495&lt;&gt;"",'Dépenses de rémunération CU'!E495,"")</f>
        <v/>
      </c>
      <c r="F495" s="111" t="str">
        <f>IF('Dépenses de rémunération CU'!F495&lt;&gt;"",'Dépenses de rémunération CU'!F495,"")</f>
        <v/>
      </c>
      <c r="G495" s="80" t="str">
        <f>IF('Dépenses de rémunération CU'!G495&lt;&gt;"",'Dépenses de rémunération CU'!G495,"")</f>
        <v/>
      </c>
      <c r="H495" s="80" t="str">
        <f>IF('Dépenses de rémunération CU'!H495&lt;&gt;"",'Dépenses de rémunération CU'!H495,"")</f>
        <v/>
      </c>
      <c r="I495" s="246" t="str">
        <f>IF(F495&lt;&gt;"",IF(ISNA(VLOOKUP(F495,P_Paramétrage!$B$1586:$D$1588,2,FALSE)),0,VLOOKUP(F495,P_Paramétrage!$B$1586:$D$1588,2,FALSE)),"")</f>
        <v/>
      </c>
      <c r="J495" s="246">
        <f>'Dépenses de rémunération CU'!K495</f>
        <v>0</v>
      </c>
      <c r="K495" s="246"/>
      <c r="L495" s="210" t="str">
        <f>IF('Dépenses de rémunération CU'!I495&lt;&gt;"",'Dépenses de rémunération CU'!I495,"")</f>
        <v/>
      </c>
      <c r="M495" s="246">
        <f t="shared" si="21"/>
        <v>0</v>
      </c>
      <c r="N495" s="111"/>
      <c r="O495" s="210" t="str">
        <f t="shared" si="22"/>
        <v/>
      </c>
      <c r="P495" s="246">
        <f t="shared" si="23"/>
        <v>0</v>
      </c>
      <c r="Q495" s="111"/>
    </row>
    <row r="496" spans="2:17" ht="19.899999999999999" hidden="1" customHeight="1" x14ac:dyDescent="0.35">
      <c r="B496" s="109">
        <v>489</v>
      </c>
      <c r="C496" s="111" t="str">
        <f>IF('Dépenses de rémunération CU'!C496&lt;&gt;"",'Dépenses de rémunération CU'!C496,"")</f>
        <v/>
      </c>
      <c r="D496" s="111" t="str">
        <f>IF('Dépenses de rémunération CU'!D496&lt;&gt;"",'Dépenses de rémunération CU'!D496,"")</f>
        <v/>
      </c>
      <c r="E496" s="111" t="str">
        <f>IF('Dépenses de rémunération CU'!E496&lt;&gt;"",'Dépenses de rémunération CU'!E496,"")</f>
        <v/>
      </c>
      <c r="F496" s="111" t="str">
        <f>IF('Dépenses de rémunération CU'!F496&lt;&gt;"",'Dépenses de rémunération CU'!F496,"")</f>
        <v/>
      </c>
      <c r="G496" s="80" t="str">
        <f>IF('Dépenses de rémunération CU'!G496&lt;&gt;"",'Dépenses de rémunération CU'!G496,"")</f>
        <v/>
      </c>
      <c r="H496" s="80" t="str">
        <f>IF('Dépenses de rémunération CU'!H496&lt;&gt;"",'Dépenses de rémunération CU'!H496,"")</f>
        <v/>
      </c>
      <c r="I496" s="246" t="str">
        <f>IF(F496&lt;&gt;"",IF(ISNA(VLOOKUP(F496,P_Paramétrage!$B$1586:$D$1588,2,FALSE)),0,VLOOKUP(F496,P_Paramétrage!$B$1586:$D$1588,2,FALSE)),"")</f>
        <v/>
      </c>
      <c r="J496" s="246">
        <f>'Dépenses de rémunération CU'!K496</f>
        <v>0</v>
      </c>
      <c r="K496" s="246"/>
      <c r="L496" s="210" t="str">
        <f>IF('Dépenses de rémunération CU'!I496&lt;&gt;"",'Dépenses de rémunération CU'!I496,"")</f>
        <v/>
      </c>
      <c r="M496" s="246">
        <f t="shared" si="21"/>
        <v>0</v>
      </c>
      <c r="N496" s="111"/>
      <c r="O496" s="210" t="str">
        <f t="shared" si="22"/>
        <v/>
      </c>
      <c r="P496" s="246">
        <f t="shared" si="23"/>
        <v>0</v>
      </c>
      <c r="Q496" s="111"/>
    </row>
    <row r="497" spans="2:17" ht="19.899999999999999" hidden="1" customHeight="1" x14ac:dyDescent="0.35">
      <c r="B497" s="109">
        <v>490</v>
      </c>
      <c r="C497" s="111" t="str">
        <f>IF('Dépenses de rémunération CU'!C497&lt;&gt;"",'Dépenses de rémunération CU'!C497,"")</f>
        <v/>
      </c>
      <c r="D497" s="111" t="str">
        <f>IF('Dépenses de rémunération CU'!D497&lt;&gt;"",'Dépenses de rémunération CU'!D497,"")</f>
        <v/>
      </c>
      <c r="E497" s="111" t="str">
        <f>IF('Dépenses de rémunération CU'!E497&lt;&gt;"",'Dépenses de rémunération CU'!E497,"")</f>
        <v/>
      </c>
      <c r="F497" s="111" t="str">
        <f>IF('Dépenses de rémunération CU'!F497&lt;&gt;"",'Dépenses de rémunération CU'!F497,"")</f>
        <v/>
      </c>
      <c r="G497" s="80" t="str">
        <f>IF('Dépenses de rémunération CU'!G497&lt;&gt;"",'Dépenses de rémunération CU'!G497,"")</f>
        <v/>
      </c>
      <c r="H497" s="80" t="str">
        <f>IF('Dépenses de rémunération CU'!H497&lt;&gt;"",'Dépenses de rémunération CU'!H497,"")</f>
        <v/>
      </c>
      <c r="I497" s="246" t="str">
        <f>IF(F497&lt;&gt;"",IF(ISNA(VLOOKUP(F497,P_Paramétrage!$B$1586:$D$1588,2,FALSE)),0,VLOOKUP(F497,P_Paramétrage!$B$1586:$D$1588,2,FALSE)),"")</f>
        <v/>
      </c>
      <c r="J497" s="246">
        <f>'Dépenses de rémunération CU'!K497</f>
        <v>0</v>
      </c>
      <c r="K497" s="246"/>
      <c r="L497" s="210" t="str">
        <f>IF('Dépenses de rémunération CU'!I497&lt;&gt;"",'Dépenses de rémunération CU'!I497,"")</f>
        <v/>
      </c>
      <c r="M497" s="246">
        <f t="shared" si="21"/>
        <v>0</v>
      </c>
      <c r="N497" s="111"/>
      <c r="O497" s="210" t="str">
        <f t="shared" si="22"/>
        <v/>
      </c>
      <c r="P497" s="246">
        <f t="shared" si="23"/>
        <v>0</v>
      </c>
      <c r="Q497" s="111"/>
    </row>
    <row r="498" spans="2:17" ht="19.899999999999999" hidden="1" customHeight="1" x14ac:dyDescent="0.35">
      <c r="B498" s="109">
        <v>491</v>
      </c>
      <c r="C498" s="111" t="str">
        <f>IF('Dépenses de rémunération CU'!C498&lt;&gt;"",'Dépenses de rémunération CU'!C498,"")</f>
        <v/>
      </c>
      <c r="D498" s="111" t="str">
        <f>IF('Dépenses de rémunération CU'!D498&lt;&gt;"",'Dépenses de rémunération CU'!D498,"")</f>
        <v/>
      </c>
      <c r="E498" s="111" t="str">
        <f>IF('Dépenses de rémunération CU'!E498&lt;&gt;"",'Dépenses de rémunération CU'!E498,"")</f>
        <v/>
      </c>
      <c r="F498" s="111" t="str">
        <f>IF('Dépenses de rémunération CU'!F498&lt;&gt;"",'Dépenses de rémunération CU'!F498,"")</f>
        <v/>
      </c>
      <c r="G498" s="80" t="str">
        <f>IF('Dépenses de rémunération CU'!G498&lt;&gt;"",'Dépenses de rémunération CU'!G498,"")</f>
        <v/>
      </c>
      <c r="H498" s="80" t="str">
        <f>IF('Dépenses de rémunération CU'!H498&lt;&gt;"",'Dépenses de rémunération CU'!H498,"")</f>
        <v/>
      </c>
      <c r="I498" s="246" t="str">
        <f>IF(F498&lt;&gt;"",IF(ISNA(VLOOKUP(F498,P_Paramétrage!$B$1586:$D$1588,2,FALSE)),0,VLOOKUP(F498,P_Paramétrage!$B$1586:$D$1588,2,FALSE)),"")</f>
        <v/>
      </c>
      <c r="J498" s="246">
        <f>'Dépenses de rémunération CU'!K498</f>
        <v>0</v>
      </c>
      <c r="K498" s="246"/>
      <c r="L498" s="210" t="str">
        <f>IF('Dépenses de rémunération CU'!I498&lt;&gt;"",'Dépenses de rémunération CU'!I498,"")</f>
        <v/>
      </c>
      <c r="M498" s="246">
        <f t="shared" si="21"/>
        <v>0</v>
      </c>
      <c r="N498" s="111"/>
      <c r="O498" s="210" t="str">
        <f t="shared" si="22"/>
        <v/>
      </c>
      <c r="P498" s="246">
        <f t="shared" si="23"/>
        <v>0</v>
      </c>
      <c r="Q498" s="111"/>
    </row>
    <row r="499" spans="2:17" ht="19.899999999999999" hidden="1" customHeight="1" x14ac:dyDescent="0.35">
      <c r="B499" s="109">
        <v>492</v>
      </c>
      <c r="C499" s="111" t="str">
        <f>IF('Dépenses de rémunération CU'!C499&lt;&gt;"",'Dépenses de rémunération CU'!C499,"")</f>
        <v/>
      </c>
      <c r="D499" s="111" t="str">
        <f>IF('Dépenses de rémunération CU'!D499&lt;&gt;"",'Dépenses de rémunération CU'!D499,"")</f>
        <v/>
      </c>
      <c r="E499" s="111" t="str">
        <f>IF('Dépenses de rémunération CU'!E499&lt;&gt;"",'Dépenses de rémunération CU'!E499,"")</f>
        <v/>
      </c>
      <c r="F499" s="111" t="str">
        <f>IF('Dépenses de rémunération CU'!F499&lt;&gt;"",'Dépenses de rémunération CU'!F499,"")</f>
        <v/>
      </c>
      <c r="G499" s="80" t="str">
        <f>IF('Dépenses de rémunération CU'!G499&lt;&gt;"",'Dépenses de rémunération CU'!G499,"")</f>
        <v/>
      </c>
      <c r="H499" s="80" t="str">
        <f>IF('Dépenses de rémunération CU'!H499&lt;&gt;"",'Dépenses de rémunération CU'!H499,"")</f>
        <v/>
      </c>
      <c r="I499" s="246" t="str">
        <f>IF(F499&lt;&gt;"",IF(ISNA(VLOOKUP(F499,P_Paramétrage!$B$1586:$D$1588,2,FALSE)),0,VLOOKUP(F499,P_Paramétrage!$B$1586:$D$1588,2,FALSE)),"")</f>
        <v/>
      </c>
      <c r="J499" s="246">
        <f>'Dépenses de rémunération CU'!K499</f>
        <v>0</v>
      </c>
      <c r="K499" s="246"/>
      <c r="L499" s="210" t="str">
        <f>IF('Dépenses de rémunération CU'!I499&lt;&gt;"",'Dépenses de rémunération CU'!I499,"")</f>
        <v/>
      </c>
      <c r="M499" s="246">
        <f t="shared" si="21"/>
        <v>0</v>
      </c>
      <c r="N499" s="111"/>
      <c r="O499" s="210" t="str">
        <f t="shared" si="22"/>
        <v/>
      </c>
      <c r="P499" s="246">
        <f t="shared" si="23"/>
        <v>0</v>
      </c>
      <c r="Q499" s="111"/>
    </row>
    <row r="500" spans="2:17" ht="19.899999999999999" hidden="1" customHeight="1" x14ac:dyDescent="0.35">
      <c r="B500" s="109">
        <v>493</v>
      </c>
      <c r="C500" s="111" t="str">
        <f>IF('Dépenses de rémunération CU'!C500&lt;&gt;"",'Dépenses de rémunération CU'!C500,"")</f>
        <v/>
      </c>
      <c r="D500" s="111" t="str">
        <f>IF('Dépenses de rémunération CU'!D500&lt;&gt;"",'Dépenses de rémunération CU'!D500,"")</f>
        <v/>
      </c>
      <c r="E500" s="111" t="str">
        <f>IF('Dépenses de rémunération CU'!E500&lt;&gt;"",'Dépenses de rémunération CU'!E500,"")</f>
        <v/>
      </c>
      <c r="F500" s="111" t="str">
        <f>IF('Dépenses de rémunération CU'!F500&lt;&gt;"",'Dépenses de rémunération CU'!F500,"")</f>
        <v/>
      </c>
      <c r="G500" s="80" t="str">
        <f>IF('Dépenses de rémunération CU'!G500&lt;&gt;"",'Dépenses de rémunération CU'!G500,"")</f>
        <v/>
      </c>
      <c r="H500" s="80" t="str">
        <f>IF('Dépenses de rémunération CU'!H500&lt;&gt;"",'Dépenses de rémunération CU'!H500,"")</f>
        <v/>
      </c>
      <c r="I500" s="246" t="str">
        <f>IF(F500&lt;&gt;"",IF(ISNA(VLOOKUP(F500,P_Paramétrage!$B$1586:$D$1588,2,FALSE)),0,VLOOKUP(F500,P_Paramétrage!$B$1586:$D$1588,2,FALSE)),"")</f>
        <v/>
      </c>
      <c r="J500" s="246">
        <f>'Dépenses de rémunération CU'!K500</f>
        <v>0</v>
      </c>
      <c r="K500" s="246"/>
      <c r="L500" s="210" t="str">
        <f>IF('Dépenses de rémunération CU'!I500&lt;&gt;"",'Dépenses de rémunération CU'!I500,"")</f>
        <v/>
      </c>
      <c r="M500" s="246">
        <f t="shared" si="21"/>
        <v>0</v>
      </c>
      <c r="N500" s="111"/>
      <c r="O500" s="210" t="str">
        <f t="shared" si="22"/>
        <v/>
      </c>
      <c r="P500" s="246">
        <f t="shared" si="23"/>
        <v>0</v>
      </c>
      <c r="Q500" s="111"/>
    </row>
    <row r="501" spans="2:17" ht="19.899999999999999" hidden="1" customHeight="1" x14ac:dyDescent="0.35">
      <c r="B501" s="109">
        <v>494</v>
      </c>
      <c r="C501" s="111" t="str">
        <f>IF('Dépenses de rémunération CU'!C501&lt;&gt;"",'Dépenses de rémunération CU'!C501,"")</f>
        <v/>
      </c>
      <c r="D501" s="111" t="str">
        <f>IF('Dépenses de rémunération CU'!D501&lt;&gt;"",'Dépenses de rémunération CU'!D501,"")</f>
        <v/>
      </c>
      <c r="E501" s="111" t="str">
        <f>IF('Dépenses de rémunération CU'!E501&lt;&gt;"",'Dépenses de rémunération CU'!E501,"")</f>
        <v/>
      </c>
      <c r="F501" s="111" t="str">
        <f>IF('Dépenses de rémunération CU'!F501&lt;&gt;"",'Dépenses de rémunération CU'!F501,"")</f>
        <v/>
      </c>
      <c r="G501" s="80" t="str">
        <f>IF('Dépenses de rémunération CU'!G501&lt;&gt;"",'Dépenses de rémunération CU'!G501,"")</f>
        <v/>
      </c>
      <c r="H501" s="80" t="str">
        <f>IF('Dépenses de rémunération CU'!H501&lt;&gt;"",'Dépenses de rémunération CU'!H501,"")</f>
        <v/>
      </c>
      <c r="I501" s="246" t="str">
        <f>IF(F501&lt;&gt;"",IF(ISNA(VLOOKUP(F501,P_Paramétrage!$B$1586:$D$1588,2,FALSE)),0,VLOOKUP(F501,P_Paramétrage!$B$1586:$D$1588,2,FALSE)),"")</f>
        <v/>
      </c>
      <c r="J501" s="246">
        <f>'Dépenses de rémunération CU'!K501</f>
        <v>0</v>
      </c>
      <c r="K501" s="246"/>
      <c r="L501" s="210" t="str">
        <f>IF('Dépenses de rémunération CU'!I501&lt;&gt;"",'Dépenses de rémunération CU'!I501,"")</f>
        <v/>
      </c>
      <c r="M501" s="246">
        <f t="shared" si="21"/>
        <v>0</v>
      </c>
      <c r="N501" s="111"/>
      <c r="O501" s="210" t="str">
        <f t="shared" si="22"/>
        <v/>
      </c>
      <c r="P501" s="246">
        <f t="shared" si="23"/>
        <v>0</v>
      </c>
      <c r="Q501" s="111"/>
    </row>
    <row r="502" spans="2:17" ht="19.899999999999999" hidden="1" customHeight="1" x14ac:dyDescent="0.35">
      <c r="B502" s="109">
        <v>495</v>
      </c>
      <c r="C502" s="111" t="str">
        <f>IF('Dépenses de rémunération CU'!C502&lt;&gt;"",'Dépenses de rémunération CU'!C502,"")</f>
        <v/>
      </c>
      <c r="D502" s="111" t="str">
        <f>IF('Dépenses de rémunération CU'!D502&lt;&gt;"",'Dépenses de rémunération CU'!D502,"")</f>
        <v/>
      </c>
      <c r="E502" s="111" t="str">
        <f>IF('Dépenses de rémunération CU'!E502&lt;&gt;"",'Dépenses de rémunération CU'!E502,"")</f>
        <v/>
      </c>
      <c r="F502" s="111" t="str">
        <f>IF('Dépenses de rémunération CU'!F502&lt;&gt;"",'Dépenses de rémunération CU'!F502,"")</f>
        <v/>
      </c>
      <c r="G502" s="80" t="str">
        <f>IF('Dépenses de rémunération CU'!G502&lt;&gt;"",'Dépenses de rémunération CU'!G502,"")</f>
        <v/>
      </c>
      <c r="H502" s="80" t="str">
        <f>IF('Dépenses de rémunération CU'!H502&lt;&gt;"",'Dépenses de rémunération CU'!H502,"")</f>
        <v/>
      </c>
      <c r="I502" s="246" t="str">
        <f>IF(F502&lt;&gt;"",IF(ISNA(VLOOKUP(F502,P_Paramétrage!$B$1586:$D$1588,2,FALSE)),0,VLOOKUP(F502,P_Paramétrage!$B$1586:$D$1588,2,FALSE)),"")</f>
        <v/>
      </c>
      <c r="J502" s="246">
        <f>'Dépenses de rémunération CU'!K502</f>
        <v>0</v>
      </c>
      <c r="K502" s="246"/>
      <c r="L502" s="210" t="str">
        <f>IF('Dépenses de rémunération CU'!I502&lt;&gt;"",'Dépenses de rémunération CU'!I502,"")</f>
        <v/>
      </c>
      <c r="M502" s="246">
        <f t="shared" si="21"/>
        <v>0</v>
      </c>
      <c r="N502" s="111"/>
      <c r="O502" s="210" t="str">
        <f t="shared" si="22"/>
        <v/>
      </c>
      <c r="P502" s="246">
        <f t="shared" si="23"/>
        <v>0</v>
      </c>
      <c r="Q502" s="111"/>
    </row>
    <row r="503" spans="2:17" ht="19.899999999999999" hidden="1" customHeight="1" x14ac:dyDescent="0.35">
      <c r="B503" s="109">
        <v>496</v>
      </c>
      <c r="C503" s="111" t="str">
        <f>IF('Dépenses de rémunération CU'!C503&lt;&gt;"",'Dépenses de rémunération CU'!C503,"")</f>
        <v/>
      </c>
      <c r="D503" s="111" t="str">
        <f>IF('Dépenses de rémunération CU'!D503&lt;&gt;"",'Dépenses de rémunération CU'!D503,"")</f>
        <v/>
      </c>
      <c r="E503" s="111" t="str">
        <f>IF('Dépenses de rémunération CU'!E503&lt;&gt;"",'Dépenses de rémunération CU'!E503,"")</f>
        <v/>
      </c>
      <c r="F503" s="111" t="str">
        <f>IF('Dépenses de rémunération CU'!F503&lt;&gt;"",'Dépenses de rémunération CU'!F503,"")</f>
        <v/>
      </c>
      <c r="G503" s="80" t="str">
        <f>IF('Dépenses de rémunération CU'!G503&lt;&gt;"",'Dépenses de rémunération CU'!G503,"")</f>
        <v/>
      </c>
      <c r="H503" s="80" t="str">
        <f>IF('Dépenses de rémunération CU'!H503&lt;&gt;"",'Dépenses de rémunération CU'!H503,"")</f>
        <v/>
      </c>
      <c r="I503" s="246" t="str">
        <f>IF(F503&lt;&gt;"",IF(ISNA(VLOOKUP(F503,P_Paramétrage!$B$1586:$D$1588,2,FALSE)),0,VLOOKUP(F503,P_Paramétrage!$B$1586:$D$1588,2,FALSE)),"")</f>
        <v/>
      </c>
      <c r="J503" s="246">
        <f>'Dépenses de rémunération CU'!K503</f>
        <v>0</v>
      </c>
      <c r="K503" s="246"/>
      <c r="L503" s="210" t="str">
        <f>IF('Dépenses de rémunération CU'!I503&lt;&gt;"",'Dépenses de rémunération CU'!I503,"")</f>
        <v/>
      </c>
      <c r="M503" s="246">
        <f t="shared" si="21"/>
        <v>0</v>
      </c>
      <c r="N503" s="111"/>
      <c r="O503" s="210" t="str">
        <f t="shared" si="22"/>
        <v/>
      </c>
      <c r="P503" s="246">
        <f t="shared" si="23"/>
        <v>0</v>
      </c>
      <c r="Q503" s="111"/>
    </row>
    <row r="504" spans="2:17" ht="19.899999999999999" hidden="1" customHeight="1" x14ac:dyDescent="0.35">
      <c r="B504" s="109">
        <v>497</v>
      </c>
      <c r="C504" s="111" t="str">
        <f>IF('Dépenses de rémunération CU'!C504&lt;&gt;"",'Dépenses de rémunération CU'!C504,"")</f>
        <v/>
      </c>
      <c r="D504" s="111" t="str">
        <f>IF('Dépenses de rémunération CU'!D504&lt;&gt;"",'Dépenses de rémunération CU'!D504,"")</f>
        <v/>
      </c>
      <c r="E504" s="111" t="str">
        <f>IF('Dépenses de rémunération CU'!E504&lt;&gt;"",'Dépenses de rémunération CU'!E504,"")</f>
        <v/>
      </c>
      <c r="F504" s="111" t="str">
        <f>IF('Dépenses de rémunération CU'!F504&lt;&gt;"",'Dépenses de rémunération CU'!F504,"")</f>
        <v/>
      </c>
      <c r="G504" s="80" t="str">
        <f>IF('Dépenses de rémunération CU'!G504&lt;&gt;"",'Dépenses de rémunération CU'!G504,"")</f>
        <v/>
      </c>
      <c r="H504" s="80" t="str">
        <f>IF('Dépenses de rémunération CU'!H504&lt;&gt;"",'Dépenses de rémunération CU'!H504,"")</f>
        <v/>
      </c>
      <c r="I504" s="246" t="str">
        <f>IF(F504&lt;&gt;"",IF(ISNA(VLOOKUP(F504,P_Paramétrage!$B$1586:$D$1588,2,FALSE)),0,VLOOKUP(F504,P_Paramétrage!$B$1586:$D$1588,2,FALSE)),"")</f>
        <v/>
      </c>
      <c r="J504" s="246">
        <f>'Dépenses de rémunération CU'!K504</f>
        <v>0</v>
      </c>
      <c r="K504" s="246"/>
      <c r="L504" s="210" t="str">
        <f>IF('Dépenses de rémunération CU'!I504&lt;&gt;"",'Dépenses de rémunération CU'!I504,"")</f>
        <v/>
      </c>
      <c r="M504" s="246">
        <f t="shared" si="21"/>
        <v>0</v>
      </c>
      <c r="N504" s="111"/>
      <c r="O504" s="210" t="str">
        <f t="shared" si="22"/>
        <v/>
      </c>
      <c r="P504" s="246">
        <f t="shared" si="23"/>
        <v>0</v>
      </c>
      <c r="Q504" s="111"/>
    </row>
    <row r="505" spans="2:17" ht="19.899999999999999" hidden="1" customHeight="1" x14ac:dyDescent="0.35">
      <c r="B505" s="109">
        <v>498</v>
      </c>
      <c r="C505" s="111" t="str">
        <f>IF('Dépenses de rémunération CU'!C505&lt;&gt;"",'Dépenses de rémunération CU'!C505,"")</f>
        <v/>
      </c>
      <c r="D505" s="111" t="str">
        <f>IF('Dépenses de rémunération CU'!D505&lt;&gt;"",'Dépenses de rémunération CU'!D505,"")</f>
        <v/>
      </c>
      <c r="E505" s="111" t="str">
        <f>IF('Dépenses de rémunération CU'!E505&lt;&gt;"",'Dépenses de rémunération CU'!E505,"")</f>
        <v/>
      </c>
      <c r="F505" s="111" t="str">
        <f>IF('Dépenses de rémunération CU'!F505&lt;&gt;"",'Dépenses de rémunération CU'!F505,"")</f>
        <v/>
      </c>
      <c r="G505" s="80" t="str">
        <f>IF('Dépenses de rémunération CU'!G505&lt;&gt;"",'Dépenses de rémunération CU'!G505,"")</f>
        <v/>
      </c>
      <c r="H505" s="80" t="str">
        <f>IF('Dépenses de rémunération CU'!H505&lt;&gt;"",'Dépenses de rémunération CU'!H505,"")</f>
        <v/>
      </c>
      <c r="I505" s="246" t="str">
        <f>IF(F505&lt;&gt;"",IF(ISNA(VLOOKUP(F505,P_Paramétrage!$B$1586:$D$1588,2,FALSE)),0,VLOOKUP(F505,P_Paramétrage!$B$1586:$D$1588,2,FALSE)),"")</f>
        <v/>
      </c>
      <c r="J505" s="246">
        <f>'Dépenses de rémunération CU'!K505</f>
        <v>0</v>
      </c>
      <c r="K505" s="246"/>
      <c r="L505" s="210" t="str">
        <f>IF('Dépenses de rémunération CU'!I505&lt;&gt;"",'Dépenses de rémunération CU'!I505,"")</f>
        <v/>
      </c>
      <c r="M505" s="246">
        <f t="shared" si="21"/>
        <v>0</v>
      </c>
      <c r="N505" s="111"/>
      <c r="O505" s="210" t="str">
        <f t="shared" si="22"/>
        <v/>
      </c>
      <c r="P505" s="246">
        <f t="shared" si="23"/>
        <v>0</v>
      </c>
      <c r="Q505" s="111"/>
    </row>
    <row r="506" spans="2:17" ht="19.899999999999999" hidden="1" customHeight="1" x14ac:dyDescent="0.35">
      <c r="B506" s="109">
        <v>499</v>
      </c>
      <c r="C506" s="111" t="str">
        <f>IF('Dépenses de rémunération CU'!C506&lt;&gt;"",'Dépenses de rémunération CU'!C506,"")</f>
        <v/>
      </c>
      <c r="D506" s="111" t="str">
        <f>IF('Dépenses de rémunération CU'!D506&lt;&gt;"",'Dépenses de rémunération CU'!D506,"")</f>
        <v/>
      </c>
      <c r="E506" s="111" t="str">
        <f>IF('Dépenses de rémunération CU'!E506&lt;&gt;"",'Dépenses de rémunération CU'!E506,"")</f>
        <v/>
      </c>
      <c r="F506" s="111" t="str">
        <f>IF('Dépenses de rémunération CU'!F506&lt;&gt;"",'Dépenses de rémunération CU'!F506,"")</f>
        <v/>
      </c>
      <c r="G506" s="80" t="str">
        <f>IF('Dépenses de rémunération CU'!G506&lt;&gt;"",'Dépenses de rémunération CU'!G506,"")</f>
        <v/>
      </c>
      <c r="H506" s="80" t="str">
        <f>IF('Dépenses de rémunération CU'!H506&lt;&gt;"",'Dépenses de rémunération CU'!H506,"")</f>
        <v/>
      </c>
      <c r="I506" s="246" t="str">
        <f>IF(F506&lt;&gt;"",IF(ISNA(VLOOKUP(F506,P_Paramétrage!$B$1586:$D$1588,2,FALSE)),0,VLOOKUP(F506,P_Paramétrage!$B$1586:$D$1588,2,FALSE)),"")</f>
        <v/>
      </c>
      <c r="J506" s="246">
        <f>'Dépenses de rémunération CU'!K506</f>
        <v>0</v>
      </c>
      <c r="K506" s="246"/>
      <c r="L506" s="210" t="str">
        <f>IF('Dépenses de rémunération CU'!I506&lt;&gt;"",'Dépenses de rémunération CU'!I506,"")</f>
        <v/>
      </c>
      <c r="M506" s="246">
        <f t="shared" si="21"/>
        <v>0</v>
      </c>
      <c r="N506" s="111"/>
      <c r="O506" s="210" t="str">
        <f t="shared" si="22"/>
        <v/>
      </c>
      <c r="P506" s="246">
        <f t="shared" si="23"/>
        <v>0</v>
      </c>
      <c r="Q506" s="111"/>
    </row>
    <row r="507" spans="2:17" ht="19.899999999999999" hidden="1" customHeight="1" x14ac:dyDescent="0.35">
      <c r="B507" s="109">
        <v>500</v>
      </c>
      <c r="C507" s="111" t="str">
        <f>IF('Dépenses de rémunération CU'!C507&lt;&gt;"",'Dépenses de rémunération CU'!C507,"")</f>
        <v/>
      </c>
      <c r="D507" s="111" t="str">
        <f>IF('Dépenses de rémunération CU'!D507&lt;&gt;"",'Dépenses de rémunération CU'!D507,"")</f>
        <v/>
      </c>
      <c r="E507" s="111" t="str">
        <f>IF('Dépenses de rémunération CU'!E507&lt;&gt;"",'Dépenses de rémunération CU'!E507,"")</f>
        <v/>
      </c>
      <c r="F507" s="111" t="str">
        <f>IF('Dépenses de rémunération CU'!F507&lt;&gt;"",'Dépenses de rémunération CU'!F507,"")</f>
        <v/>
      </c>
      <c r="G507" s="80" t="str">
        <f>IF('Dépenses de rémunération CU'!G507&lt;&gt;"",'Dépenses de rémunération CU'!G507,"")</f>
        <v/>
      </c>
      <c r="H507" s="80" t="str">
        <f>IF('Dépenses de rémunération CU'!H507&lt;&gt;"",'Dépenses de rémunération CU'!H507,"")</f>
        <v/>
      </c>
      <c r="I507" s="246" t="str">
        <f>IF(F507&lt;&gt;"",IF(ISNA(VLOOKUP(F507,P_Paramétrage!$B$1586:$D$1588,2,FALSE)),0,VLOOKUP(F507,P_Paramétrage!$B$1586:$D$1588,2,FALSE)),"")</f>
        <v/>
      </c>
      <c r="J507" s="246">
        <f>'Dépenses de rémunération CU'!K507</f>
        <v>0</v>
      </c>
      <c r="K507" s="246"/>
      <c r="L507" s="210" t="str">
        <f>IF('Dépenses de rémunération CU'!I507&lt;&gt;"",'Dépenses de rémunération CU'!I507,"")</f>
        <v/>
      </c>
      <c r="M507" s="246">
        <f t="shared" si="21"/>
        <v>0</v>
      </c>
      <c r="N507" s="111"/>
      <c r="O507" s="210" t="str">
        <f t="shared" si="22"/>
        <v/>
      </c>
      <c r="P507" s="246">
        <f t="shared" si="23"/>
        <v>0</v>
      </c>
      <c r="Q507" s="111"/>
    </row>
    <row r="508" spans="2:17" ht="19.899999999999999" hidden="1" customHeight="1" x14ac:dyDescent="0.35">
      <c r="B508" s="109">
        <v>501</v>
      </c>
      <c r="C508" s="111" t="str">
        <f>IF('Dépenses de rémunération CU'!C508&lt;&gt;"",'Dépenses de rémunération CU'!C508,"")</f>
        <v/>
      </c>
      <c r="D508" s="111" t="str">
        <f>IF('Dépenses de rémunération CU'!D508&lt;&gt;"",'Dépenses de rémunération CU'!D508,"")</f>
        <v/>
      </c>
      <c r="E508" s="111" t="str">
        <f>IF('Dépenses de rémunération CU'!E508&lt;&gt;"",'Dépenses de rémunération CU'!E508,"")</f>
        <v/>
      </c>
      <c r="F508" s="111" t="str">
        <f>IF('Dépenses de rémunération CU'!F508&lt;&gt;"",'Dépenses de rémunération CU'!F508,"")</f>
        <v/>
      </c>
      <c r="G508" s="80" t="str">
        <f>IF('Dépenses de rémunération CU'!G508&lt;&gt;"",'Dépenses de rémunération CU'!G508,"")</f>
        <v/>
      </c>
      <c r="H508" s="80" t="str">
        <f>IF('Dépenses de rémunération CU'!H508&lt;&gt;"",'Dépenses de rémunération CU'!H508,"")</f>
        <v/>
      </c>
      <c r="I508" s="246" t="str">
        <f>IF(F508&lt;&gt;"",IF(ISNA(VLOOKUP(F508,P_Paramétrage!$B$1586:$D$1588,2,FALSE)),0,VLOOKUP(F508,P_Paramétrage!$B$1586:$D$1588,2,FALSE)),"")</f>
        <v/>
      </c>
      <c r="J508" s="246">
        <f>'Dépenses de rémunération CU'!K508</f>
        <v>0</v>
      </c>
      <c r="K508" s="246"/>
      <c r="L508" s="210" t="str">
        <f>IF('Dépenses de rémunération CU'!I508&lt;&gt;"",'Dépenses de rémunération CU'!I508,"")</f>
        <v/>
      </c>
      <c r="M508" s="246">
        <f t="shared" si="21"/>
        <v>0</v>
      </c>
      <c r="N508" s="111"/>
      <c r="O508" s="210" t="str">
        <f t="shared" si="22"/>
        <v/>
      </c>
      <c r="P508" s="246">
        <f t="shared" si="23"/>
        <v>0</v>
      </c>
      <c r="Q508" s="111"/>
    </row>
    <row r="509" spans="2:17" ht="19.899999999999999" hidden="1" customHeight="1" x14ac:dyDescent="0.35">
      <c r="B509" s="109">
        <v>502</v>
      </c>
      <c r="C509" s="111" t="str">
        <f>IF('Dépenses de rémunération CU'!C509&lt;&gt;"",'Dépenses de rémunération CU'!C509,"")</f>
        <v/>
      </c>
      <c r="D509" s="111" t="str">
        <f>IF('Dépenses de rémunération CU'!D509&lt;&gt;"",'Dépenses de rémunération CU'!D509,"")</f>
        <v/>
      </c>
      <c r="E509" s="111" t="str">
        <f>IF('Dépenses de rémunération CU'!E509&lt;&gt;"",'Dépenses de rémunération CU'!E509,"")</f>
        <v/>
      </c>
      <c r="F509" s="111" t="str">
        <f>IF('Dépenses de rémunération CU'!F509&lt;&gt;"",'Dépenses de rémunération CU'!F509,"")</f>
        <v/>
      </c>
      <c r="G509" s="80" t="str">
        <f>IF('Dépenses de rémunération CU'!G509&lt;&gt;"",'Dépenses de rémunération CU'!G509,"")</f>
        <v/>
      </c>
      <c r="H509" s="80" t="str">
        <f>IF('Dépenses de rémunération CU'!H509&lt;&gt;"",'Dépenses de rémunération CU'!H509,"")</f>
        <v/>
      </c>
      <c r="I509" s="246" t="str">
        <f>IF(F509&lt;&gt;"",IF(ISNA(VLOOKUP(F509,P_Paramétrage!$B$1586:$D$1588,2,FALSE)),0,VLOOKUP(F509,P_Paramétrage!$B$1586:$D$1588,2,FALSE)),"")</f>
        <v/>
      </c>
      <c r="J509" s="246">
        <f>'Dépenses de rémunération CU'!K509</f>
        <v>0</v>
      </c>
      <c r="K509" s="246"/>
      <c r="L509" s="210" t="str">
        <f>IF('Dépenses de rémunération CU'!I509&lt;&gt;"",'Dépenses de rémunération CU'!I509,"")</f>
        <v/>
      </c>
      <c r="M509" s="246">
        <f t="shared" si="21"/>
        <v>0</v>
      </c>
      <c r="N509" s="111"/>
      <c r="O509" s="210" t="str">
        <f t="shared" si="22"/>
        <v/>
      </c>
      <c r="P509" s="246">
        <f t="shared" si="23"/>
        <v>0</v>
      </c>
      <c r="Q509" s="111"/>
    </row>
    <row r="510" spans="2:17" ht="19.899999999999999" hidden="1" customHeight="1" x14ac:dyDescent="0.35">
      <c r="B510" s="109">
        <v>503</v>
      </c>
      <c r="C510" s="111" t="str">
        <f>IF('Dépenses de rémunération CU'!C510&lt;&gt;"",'Dépenses de rémunération CU'!C510,"")</f>
        <v/>
      </c>
      <c r="D510" s="111" t="str">
        <f>IF('Dépenses de rémunération CU'!D510&lt;&gt;"",'Dépenses de rémunération CU'!D510,"")</f>
        <v/>
      </c>
      <c r="E510" s="111" t="str">
        <f>IF('Dépenses de rémunération CU'!E510&lt;&gt;"",'Dépenses de rémunération CU'!E510,"")</f>
        <v/>
      </c>
      <c r="F510" s="111" t="str">
        <f>IF('Dépenses de rémunération CU'!F510&lt;&gt;"",'Dépenses de rémunération CU'!F510,"")</f>
        <v/>
      </c>
      <c r="G510" s="80" t="str">
        <f>IF('Dépenses de rémunération CU'!G510&lt;&gt;"",'Dépenses de rémunération CU'!G510,"")</f>
        <v/>
      </c>
      <c r="H510" s="80" t="str">
        <f>IF('Dépenses de rémunération CU'!H510&lt;&gt;"",'Dépenses de rémunération CU'!H510,"")</f>
        <v/>
      </c>
      <c r="I510" s="246" t="str">
        <f>IF(F510&lt;&gt;"",IF(ISNA(VLOOKUP(F510,P_Paramétrage!$B$1586:$D$1588,2,FALSE)),0,VLOOKUP(F510,P_Paramétrage!$B$1586:$D$1588,2,FALSE)),"")</f>
        <v/>
      </c>
      <c r="J510" s="246">
        <f>'Dépenses de rémunération CU'!K510</f>
        <v>0</v>
      </c>
      <c r="K510" s="246"/>
      <c r="L510" s="210" t="str">
        <f>IF('Dépenses de rémunération CU'!I510&lt;&gt;"",'Dépenses de rémunération CU'!I510,"")</f>
        <v/>
      </c>
      <c r="M510" s="246">
        <f t="shared" si="21"/>
        <v>0</v>
      </c>
      <c r="N510" s="111"/>
      <c r="O510" s="210" t="str">
        <f t="shared" si="22"/>
        <v/>
      </c>
      <c r="P510" s="246">
        <f t="shared" si="23"/>
        <v>0</v>
      </c>
      <c r="Q510" s="111"/>
    </row>
    <row r="511" spans="2:17" ht="19.899999999999999" hidden="1" customHeight="1" x14ac:dyDescent="0.35">
      <c r="B511" s="109">
        <v>504</v>
      </c>
      <c r="C511" s="111" t="str">
        <f>IF('Dépenses de rémunération CU'!C511&lt;&gt;"",'Dépenses de rémunération CU'!C511,"")</f>
        <v/>
      </c>
      <c r="D511" s="111" t="str">
        <f>IF('Dépenses de rémunération CU'!D511&lt;&gt;"",'Dépenses de rémunération CU'!D511,"")</f>
        <v/>
      </c>
      <c r="E511" s="111" t="str">
        <f>IF('Dépenses de rémunération CU'!E511&lt;&gt;"",'Dépenses de rémunération CU'!E511,"")</f>
        <v/>
      </c>
      <c r="F511" s="111" t="str">
        <f>IF('Dépenses de rémunération CU'!F511&lt;&gt;"",'Dépenses de rémunération CU'!F511,"")</f>
        <v/>
      </c>
      <c r="G511" s="80" t="str">
        <f>IF('Dépenses de rémunération CU'!G511&lt;&gt;"",'Dépenses de rémunération CU'!G511,"")</f>
        <v/>
      </c>
      <c r="H511" s="80" t="str">
        <f>IF('Dépenses de rémunération CU'!H511&lt;&gt;"",'Dépenses de rémunération CU'!H511,"")</f>
        <v/>
      </c>
      <c r="I511" s="246" t="str">
        <f>IF(F511&lt;&gt;"",IF(ISNA(VLOOKUP(F511,P_Paramétrage!$B$1586:$D$1588,2,FALSE)),0,VLOOKUP(F511,P_Paramétrage!$B$1586:$D$1588,2,FALSE)),"")</f>
        <v/>
      </c>
      <c r="J511" s="246">
        <f>'Dépenses de rémunération CU'!K511</f>
        <v>0</v>
      </c>
      <c r="K511" s="246"/>
      <c r="L511" s="210" t="str">
        <f>IF('Dépenses de rémunération CU'!I511&lt;&gt;"",'Dépenses de rémunération CU'!I511,"")</f>
        <v/>
      </c>
      <c r="M511" s="246">
        <f t="shared" si="21"/>
        <v>0</v>
      </c>
      <c r="N511" s="111"/>
      <c r="O511" s="210" t="str">
        <f t="shared" si="22"/>
        <v/>
      </c>
      <c r="P511" s="246">
        <f t="shared" si="23"/>
        <v>0</v>
      </c>
      <c r="Q511" s="111"/>
    </row>
    <row r="512" spans="2:17" ht="19.899999999999999" hidden="1" customHeight="1" x14ac:dyDescent="0.35">
      <c r="B512" s="109">
        <v>505</v>
      </c>
      <c r="C512" s="111" t="str">
        <f>IF('Dépenses de rémunération CU'!C512&lt;&gt;"",'Dépenses de rémunération CU'!C512,"")</f>
        <v/>
      </c>
      <c r="D512" s="111" t="str">
        <f>IF('Dépenses de rémunération CU'!D512&lt;&gt;"",'Dépenses de rémunération CU'!D512,"")</f>
        <v/>
      </c>
      <c r="E512" s="111" t="str">
        <f>IF('Dépenses de rémunération CU'!E512&lt;&gt;"",'Dépenses de rémunération CU'!E512,"")</f>
        <v/>
      </c>
      <c r="F512" s="111" t="str">
        <f>IF('Dépenses de rémunération CU'!F512&lt;&gt;"",'Dépenses de rémunération CU'!F512,"")</f>
        <v/>
      </c>
      <c r="G512" s="80" t="str">
        <f>IF('Dépenses de rémunération CU'!G512&lt;&gt;"",'Dépenses de rémunération CU'!G512,"")</f>
        <v/>
      </c>
      <c r="H512" s="80" t="str">
        <f>IF('Dépenses de rémunération CU'!H512&lt;&gt;"",'Dépenses de rémunération CU'!H512,"")</f>
        <v/>
      </c>
      <c r="I512" s="246" t="str">
        <f>IF(F512&lt;&gt;"",IF(ISNA(VLOOKUP(F512,P_Paramétrage!$B$1586:$D$1588,2,FALSE)),0,VLOOKUP(F512,P_Paramétrage!$B$1586:$D$1588,2,FALSE)),"")</f>
        <v/>
      </c>
      <c r="J512" s="246">
        <f>'Dépenses de rémunération CU'!K512</f>
        <v>0</v>
      </c>
      <c r="K512" s="246"/>
      <c r="L512" s="210" t="str">
        <f>IF('Dépenses de rémunération CU'!I512&lt;&gt;"",'Dépenses de rémunération CU'!I512,"")</f>
        <v/>
      </c>
      <c r="M512" s="246">
        <f t="shared" si="21"/>
        <v>0</v>
      </c>
      <c r="N512" s="111"/>
      <c r="O512" s="210" t="str">
        <f t="shared" si="22"/>
        <v/>
      </c>
      <c r="P512" s="246">
        <f t="shared" si="23"/>
        <v>0</v>
      </c>
      <c r="Q512" s="111"/>
    </row>
    <row r="513" spans="2:17" ht="19.899999999999999" hidden="1" customHeight="1" x14ac:dyDescent="0.35">
      <c r="B513" s="109">
        <v>506</v>
      </c>
      <c r="C513" s="111" t="str">
        <f>IF('Dépenses de rémunération CU'!C513&lt;&gt;"",'Dépenses de rémunération CU'!C513,"")</f>
        <v/>
      </c>
      <c r="D513" s="111" t="str">
        <f>IF('Dépenses de rémunération CU'!D513&lt;&gt;"",'Dépenses de rémunération CU'!D513,"")</f>
        <v/>
      </c>
      <c r="E513" s="111" t="str">
        <f>IF('Dépenses de rémunération CU'!E513&lt;&gt;"",'Dépenses de rémunération CU'!E513,"")</f>
        <v/>
      </c>
      <c r="F513" s="111" t="str">
        <f>IF('Dépenses de rémunération CU'!F513&lt;&gt;"",'Dépenses de rémunération CU'!F513,"")</f>
        <v/>
      </c>
      <c r="G513" s="80" t="str">
        <f>IF('Dépenses de rémunération CU'!G513&lt;&gt;"",'Dépenses de rémunération CU'!G513,"")</f>
        <v/>
      </c>
      <c r="H513" s="80" t="str">
        <f>IF('Dépenses de rémunération CU'!H513&lt;&gt;"",'Dépenses de rémunération CU'!H513,"")</f>
        <v/>
      </c>
      <c r="I513" s="246" t="str">
        <f>IF(F513&lt;&gt;"",IF(ISNA(VLOOKUP(F513,P_Paramétrage!$B$1586:$D$1588,2,FALSE)),0,VLOOKUP(F513,P_Paramétrage!$B$1586:$D$1588,2,FALSE)),"")</f>
        <v/>
      </c>
      <c r="J513" s="246">
        <f>'Dépenses de rémunération CU'!K513</f>
        <v>0</v>
      </c>
      <c r="K513" s="246"/>
      <c r="L513" s="210" t="str">
        <f>IF('Dépenses de rémunération CU'!I513&lt;&gt;"",'Dépenses de rémunération CU'!I513,"")</f>
        <v/>
      </c>
      <c r="M513" s="246">
        <f t="shared" si="21"/>
        <v>0</v>
      </c>
      <c r="N513" s="111"/>
      <c r="O513" s="210" t="str">
        <f t="shared" si="22"/>
        <v/>
      </c>
      <c r="P513" s="246">
        <f t="shared" si="23"/>
        <v>0</v>
      </c>
      <c r="Q513" s="111"/>
    </row>
    <row r="514" spans="2:17" ht="19.899999999999999" hidden="1" customHeight="1" x14ac:dyDescent="0.35">
      <c r="B514" s="109">
        <v>507</v>
      </c>
      <c r="C514" s="111" t="str">
        <f>IF('Dépenses de rémunération CU'!C514&lt;&gt;"",'Dépenses de rémunération CU'!C514,"")</f>
        <v/>
      </c>
      <c r="D514" s="111" t="str">
        <f>IF('Dépenses de rémunération CU'!D514&lt;&gt;"",'Dépenses de rémunération CU'!D514,"")</f>
        <v/>
      </c>
      <c r="E514" s="111" t="str">
        <f>IF('Dépenses de rémunération CU'!E514&lt;&gt;"",'Dépenses de rémunération CU'!E514,"")</f>
        <v/>
      </c>
      <c r="F514" s="111" t="str">
        <f>IF('Dépenses de rémunération CU'!F514&lt;&gt;"",'Dépenses de rémunération CU'!F514,"")</f>
        <v/>
      </c>
      <c r="G514" s="80" t="str">
        <f>IF('Dépenses de rémunération CU'!G514&lt;&gt;"",'Dépenses de rémunération CU'!G514,"")</f>
        <v/>
      </c>
      <c r="H514" s="80" t="str">
        <f>IF('Dépenses de rémunération CU'!H514&lt;&gt;"",'Dépenses de rémunération CU'!H514,"")</f>
        <v/>
      </c>
      <c r="I514" s="246" t="str">
        <f>IF(F514&lt;&gt;"",IF(ISNA(VLOOKUP(F514,P_Paramétrage!$B$1586:$D$1588,2,FALSE)),0,VLOOKUP(F514,P_Paramétrage!$B$1586:$D$1588,2,FALSE)),"")</f>
        <v/>
      </c>
      <c r="J514" s="246">
        <f>'Dépenses de rémunération CU'!K514</f>
        <v>0</v>
      </c>
      <c r="K514" s="246"/>
      <c r="L514" s="210" t="str">
        <f>IF('Dépenses de rémunération CU'!I514&lt;&gt;"",'Dépenses de rémunération CU'!I514,"")</f>
        <v/>
      </c>
      <c r="M514" s="246">
        <f t="shared" si="21"/>
        <v>0</v>
      </c>
      <c r="N514" s="111"/>
      <c r="O514" s="210" t="str">
        <f t="shared" si="22"/>
        <v/>
      </c>
      <c r="P514" s="246">
        <f t="shared" si="23"/>
        <v>0</v>
      </c>
      <c r="Q514" s="111"/>
    </row>
    <row r="515" spans="2:17" ht="19.899999999999999" hidden="1" customHeight="1" x14ac:dyDescent="0.35">
      <c r="B515" s="109">
        <v>508</v>
      </c>
      <c r="C515" s="111" t="str">
        <f>IF('Dépenses de rémunération CU'!C515&lt;&gt;"",'Dépenses de rémunération CU'!C515,"")</f>
        <v/>
      </c>
      <c r="D515" s="111" t="str">
        <f>IF('Dépenses de rémunération CU'!D515&lt;&gt;"",'Dépenses de rémunération CU'!D515,"")</f>
        <v/>
      </c>
      <c r="E515" s="111" t="str">
        <f>IF('Dépenses de rémunération CU'!E515&lt;&gt;"",'Dépenses de rémunération CU'!E515,"")</f>
        <v/>
      </c>
      <c r="F515" s="111" t="str">
        <f>IF('Dépenses de rémunération CU'!F515&lt;&gt;"",'Dépenses de rémunération CU'!F515,"")</f>
        <v/>
      </c>
      <c r="G515" s="80" t="str">
        <f>IF('Dépenses de rémunération CU'!G515&lt;&gt;"",'Dépenses de rémunération CU'!G515,"")</f>
        <v/>
      </c>
      <c r="H515" s="80" t="str">
        <f>IF('Dépenses de rémunération CU'!H515&lt;&gt;"",'Dépenses de rémunération CU'!H515,"")</f>
        <v/>
      </c>
      <c r="I515" s="246" t="str">
        <f>IF(F515&lt;&gt;"",IF(ISNA(VLOOKUP(F515,P_Paramétrage!$B$1586:$D$1588,2,FALSE)),0,VLOOKUP(F515,P_Paramétrage!$B$1586:$D$1588,2,FALSE)),"")</f>
        <v/>
      </c>
      <c r="J515" s="246">
        <f>'Dépenses de rémunération CU'!K515</f>
        <v>0</v>
      </c>
      <c r="K515" s="246"/>
      <c r="L515" s="210" t="str">
        <f>IF('Dépenses de rémunération CU'!I515&lt;&gt;"",'Dépenses de rémunération CU'!I515,"")</f>
        <v/>
      </c>
      <c r="M515" s="246">
        <f t="shared" si="21"/>
        <v>0</v>
      </c>
      <c r="N515" s="111"/>
      <c r="O515" s="210" t="str">
        <f t="shared" si="22"/>
        <v/>
      </c>
      <c r="P515" s="246">
        <f t="shared" si="23"/>
        <v>0</v>
      </c>
      <c r="Q515" s="111"/>
    </row>
    <row r="516" spans="2:17" ht="19.899999999999999" hidden="1" customHeight="1" x14ac:dyDescent="0.35">
      <c r="B516" s="109">
        <v>509</v>
      </c>
      <c r="C516" s="111" t="str">
        <f>IF('Dépenses de rémunération CU'!C516&lt;&gt;"",'Dépenses de rémunération CU'!C516,"")</f>
        <v/>
      </c>
      <c r="D516" s="111" t="str">
        <f>IF('Dépenses de rémunération CU'!D516&lt;&gt;"",'Dépenses de rémunération CU'!D516,"")</f>
        <v/>
      </c>
      <c r="E516" s="111" t="str">
        <f>IF('Dépenses de rémunération CU'!E516&lt;&gt;"",'Dépenses de rémunération CU'!E516,"")</f>
        <v/>
      </c>
      <c r="F516" s="111" t="str">
        <f>IF('Dépenses de rémunération CU'!F516&lt;&gt;"",'Dépenses de rémunération CU'!F516,"")</f>
        <v/>
      </c>
      <c r="G516" s="80" t="str">
        <f>IF('Dépenses de rémunération CU'!G516&lt;&gt;"",'Dépenses de rémunération CU'!G516,"")</f>
        <v/>
      </c>
      <c r="H516" s="80" t="str">
        <f>IF('Dépenses de rémunération CU'!H516&lt;&gt;"",'Dépenses de rémunération CU'!H516,"")</f>
        <v/>
      </c>
      <c r="I516" s="246" t="str">
        <f>IF(F516&lt;&gt;"",IF(ISNA(VLOOKUP(F516,P_Paramétrage!$B$1586:$D$1588,2,FALSE)),0,VLOOKUP(F516,P_Paramétrage!$B$1586:$D$1588,2,FALSE)),"")</f>
        <v/>
      </c>
      <c r="J516" s="246">
        <f>'Dépenses de rémunération CU'!K516</f>
        <v>0</v>
      </c>
      <c r="K516" s="246"/>
      <c r="L516" s="210" t="str">
        <f>IF('Dépenses de rémunération CU'!I516&lt;&gt;"",'Dépenses de rémunération CU'!I516,"")</f>
        <v/>
      </c>
      <c r="M516" s="246">
        <f t="shared" si="21"/>
        <v>0</v>
      </c>
      <c r="N516" s="111"/>
      <c r="O516" s="210" t="str">
        <f t="shared" si="22"/>
        <v/>
      </c>
      <c r="P516" s="246">
        <f t="shared" si="23"/>
        <v>0</v>
      </c>
      <c r="Q516" s="111"/>
    </row>
    <row r="517" spans="2:17" ht="19.899999999999999" hidden="1" customHeight="1" x14ac:dyDescent="0.35">
      <c r="B517" s="109">
        <v>510</v>
      </c>
      <c r="C517" s="111" t="str">
        <f>IF('Dépenses de rémunération CU'!C517&lt;&gt;"",'Dépenses de rémunération CU'!C517,"")</f>
        <v/>
      </c>
      <c r="D517" s="111" t="str">
        <f>IF('Dépenses de rémunération CU'!D517&lt;&gt;"",'Dépenses de rémunération CU'!D517,"")</f>
        <v/>
      </c>
      <c r="E517" s="111" t="str">
        <f>IF('Dépenses de rémunération CU'!E517&lt;&gt;"",'Dépenses de rémunération CU'!E517,"")</f>
        <v/>
      </c>
      <c r="F517" s="111" t="str">
        <f>IF('Dépenses de rémunération CU'!F517&lt;&gt;"",'Dépenses de rémunération CU'!F517,"")</f>
        <v/>
      </c>
      <c r="G517" s="80" t="str">
        <f>IF('Dépenses de rémunération CU'!G517&lt;&gt;"",'Dépenses de rémunération CU'!G517,"")</f>
        <v/>
      </c>
      <c r="H517" s="80" t="str">
        <f>IF('Dépenses de rémunération CU'!H517&lt;&gt;"",'Dépenses de rémunération CU'!H517,"")</f>
        <v/>
      </c>
      <c r="I517" s="246" t="str">
        <f>IF(F517&lt;&gt;"",IF(ISNA(VLOOKUP(F517,P_Paramétrage!$B$1586:$D$1588,2,FALSE)),0,VLOOKUP(F517,P_Paramétrage!$B$1586:$D$1588,2,FALSE)),"")</f>
        <v/>
      </c>
      <c r="J517" s="246">
        <f>'Dépenses de rémunération CU'!K517</f>
        <v>0</v>
      </c>
      <c r="K517" s="246"/>
      <c r="L517" s="210" t="str">
        <f>IF('Dépenses de rémunération CU'!I517&lt;&gt;"",'Dépenses de rémunération CU'!I517,"")</f>
        <v/>
      </c>
      <c r="M517" s="246">
        <f t="shared" si="21"/>
        <v>0</v>
      </c>
      <c r="N517" s="111"/>
      <c r="O517" s="210" t="str">
        <f t="shared" si="22"/>
        <v/>
      </c>
      <c r="P517" s="246">
        <f t="shared" si="23"/>
        <v>0</v>
      </c>
      <c r="Q517" s="111"/>
    </row>
    <row r="518" spans="2:17" ht="19.899999999999999" hidden="1" customHeight="1" x14ac:dyDescent="0.35">
      <c r="B518" s="109">
        <v>511</v>
      </c>
      <c r="C518" s="111" t="str">
        <f>IF('Dépenses de rémunération CU'!C518&lt;&gt;"",'Dépenses de rémunération CU'!C518,"")</f>
        <v/>
      </c>
      <c r="D518" s="111" t="str">
        <f>IF('Dépenses de rémunération CU'!D518&lt;&gt;"",'Dépenses de rémunération CU'!D518,"")</f>
        <v/>
      </c>
      <c r="E518" s="111" t="str">
        <f>IF('Dépenses de rémunération CU'!E518&lt;&gt;"",'Dépenses de rémunération CU'!E518,"")</f>
        <v/>
      </c>
      <c r="F518" s="111" t="str">
        <f>IF('Dépenses de rémunération CU'!F518&lt;&gt;"",'Dépenses de rémunération CU'!F518,"")</f>
        <v/>
      </c>
      <c r="G518" s="80" t="str">
        <f>IF('Dépenses de rémunération CU'!G518&lt;&gt;"",'Dépenses de rémunération CU'!G518,"")</f>
        <v/>
      </c>
      <c r="H518" s="80" t="str">
        <f>IF('Dépenses de rémunération CU'!H518&lt;&gt;"",'Dépenses de rémunération CU'!H518,"")</f>
        <v/>
      </c>
      <c r="I518" s="246" t="str">
        <f>IF(F518&lt;&gt;"",IF(ISNA(VLOOKUP(F518,P_Paramétrage!$B$1586:$D$1588,2,FALSE)),0,VLOOKUP(F518,P_Paramétrage!$B$1586:$D$1588,2,FALSE)),"")</f>
        <v/>
      </c>
      <c r="J518" s="246">
        <f>'Dépenses de rémunération CU'!K518</f>
        <v>0</v>
      </c>
      <c r="K518" s="246"/>
      <c r="L518" s="210" t="str">
        <f>IF('Dépenses de rémunération CU'!I518&lt;&gt;"",'Dépenses de rémunération CU'!I518,"")</f>
        <v/>
      </c>
      <c r="M518" s="246">
        <f t="shared" si="21"/>
        <v>0</v>
      </c>
      <c r="N518" s="111"/>
      <c r="O518" s="210" t="str">
        <f t="shared" si="22"/>
        <v/>
      </c>
      <c r="P518" s="246">
        <f t="shared" si="23"/>
        <v>0</v>
      </c>
      <c r="Q518" s="111"/>
    </row>
    <row r="519" spans="2:17" ht="19.899999999999999" hidden="1" customHeight="1" x14ac:dyDescent="0.35">
      <c r="B519" s="109">
        <v>512</v>
      </c>
      <c r="C519" s="111" t="str">
        <f>IF('Dépenses de rémunération CU'!C519&lt;&gt;"",'Dépenses de rémunération CU'!C519,"")</f>
        <v/>
      </c>
      <c r="D519" s="111" t="str">
        <f>IF('Dépenses de rémunération CU'!D519&lt;&gt;"",'Dépenses de rémunération CU'!D519,"")</f>
        <v/>
      </c>
      <c r="E519" s="111" t="str">
        <f>IF('Dépenses de rémunération CU'!E519&lt;&gt;"",'Dépenses de rémunération CU'!E519,"")</f>
        <v/>
      </c>
      <c r="F519" s="111" t="str">
        <f>IF('Dépenses de rémunération CU'!F519&lt;&gt;"",'Dépenses de rémunération CU'!F519,"")</f>
        <v/>
      </c>
      <c r="G519" s="80" t="str">
        <f>IF('Dépenses de rémunération CU'!G519&lt;&gt;"",'Dépenses de rémunération CU'!G519,"")</f>
        <v/>
      </c>
      <c r="H519" s="80" t="str">
        <f>IF('Dépenses de rémunération CU'!H519&lt;&gt;"",'Dépenses de rémunération CU'!H519,"")</f>
        <v/>
      </c>
      <c r="I519" s="246" t="str">
        <f>IF(F519&lt;&gt;"",IF(ISNA(VLOOKUP(F519,P_Paramétrage!$B$1586:$D$1588,2,FALSE)),0,VLOOKUP(F519,P_Paramétrage!$B$1586:$D$1588,2,FALSE)),"")</f>
        <v/>
      </c>
      <c r="J519" s="246">
        <f>'Dépenses de rémunération CU'!K519</f>
        <v>0</v>
      </c>
      <c r="K519" s="246"/>
      <c r="L519" s="210" t="str">
        <f>IF('Dépenses de rémunération CU'!I519&lt;&gt;"",'Dépenses de rémunération CU'!I519,"")</f>
        <v/>
      </c>
      <c r="M519" s="246">
        <f t="shared" si="21"/>
        <v>0</v>
      </c>
      <c r="N519" s="111"/>
      <c r="O519" s="210" t="str">
        <f t="shared" si="22"/>
        <v/>
      </c>
      <c r="P519" s="246">
        <f t="shared" si="23"/>
        <v>0</v>
      </c>
      <c r="Q519" s="111"/>
    </row>
    <row r="520" spans="2:17" ht="19.899999999999999" hidden="1" customHeight="1" x14ac:dyDescent="0.35">
      <c r="B520" s="109">
        <v>513</v>
      </c>
      <c r="C520" s="111" t="str">
        <f>IF('Dépenses de rémunération CU'!C520&lt;&gt;"",'Dépenses de rémunération CU'!C520,"")</f>
        <v/>
      </c>
      <c r="D520" s="111" t="str">
        <f>IF('Dépenses de rémunération CU'!D520&lt;&gt;"",'Dépenses de rémunération CU'!D520,"")</f>
        <v/>
      </c>
      <c r="E520" s="111" t="str">
        <f>IF('Dépenses de rémunération CU'!E520&lt;&gt;"",'Dépenses de rémunération CU'!E520,"")</f>
        <v/>
      </c>
      <c r="F520" s="111" t="str">
        <f>IF('Dépenses de rémunération CU'!F520&lt;&gt;"",'Dépenses de rémunération CU'!F520,"")</f>
        <v/>
      </c>
      <c r="G520" s="80" t="str">
        <f>IF('Dépenses de rémunération CU'!G520&lt;&gt;"",'Dépenses de rémunération CU'!G520,"")</f>
        <v/>
      </c>
      <c r="H520" s="80" t="str">
        <f>IF('Dépenses de rémunération CU'!H520&lt;&gt;"",'Dépenses de rémunération CU'!H520,"")</f>
        <v/>
      </c>
      <c r="I520" s="246" t="str">
        <f>IF(F520&lt;&gt;"",IF(ISNA(VLOOKUP(F520,P_Paramétrage!$B$1586:$D$1588,2,FALSE)),0,VLOOKUP(F520,P_Paramétrage!$B$1586:$D$1588,2,FALSE)),"")</f>
        <v/>
      </c>
      <c r="J520" s="246">
        <f>'Dépenses de rémunération CU'!K520</f>
        <v>0</v>
      </c>
      <c r="K520" s="246"/>
      <c r="L520" s="210" t="str">
        <f>IF('Dépenses de rémunération CU'!I520&lt;&gt;"",'Dépenses de rémunération CU'!I520,"")</f>
        <v/>
      </c>
      <c r="M520" s="246">
        <f t="shared" ref="M520:M583" si="24">IF(K520&lt;&gt;"",MIN(ROUND(K520,2),IF(AND(I520&lt;&gt;0,L520&lt;&gt;""),ROUND(L520*I520,2),0)),IF(AND(I520&lt;&gt;0,L520&lt;&gt;""),ROUND(L520*I520,2),0))</f>
        <v>0</v>
      </c>
      <c r="N520" s="111"/>
      <c r="O520" s="210" t="str">
        <f t="shared" ref="O520:O583" si="25">L520</f>
        <v/>
      </c>
      <c r="P520" s="246">
        <f t="shared" si="23"/>
        <v>0</v>
      </c>
      <c r="Q520" s="111"/>
    </row>
    <row r="521" spans="2:17" ht="19.899999999999999" hidden="1" customHeight="1" x14ac:dyDescent="0.35">
      <c r="B521" s="109">
        <v>514</v>
      </c>
      <c r="C521" s="111" t="str">
        <f>IF('Dépenses de rémunération CU'!C521&lt;&gt;"",'Dépenses de rémunération CU'!C521,"")</f>
        <v/>
      </c>
      <c r="D521" s="111" t="str">
        <f>IF('Dépenses de rémunération CU'!D521&lt;&gt;"",'Dépenses de rémunération CU'!D521,"")</f>
        <v/>
      </c>
      <c r="E521" s="111" t="str">
        <f>IF('Dépenses de rémunération CU'!E521&lt;&gt;"",'Dépenses de rémunération CU'!E521,"")</f>
        <v/>
      </c>
      <c r="F521" s="111" t="str">
        <f>IF('Dépenses de rémunération CU'!F521&lt;&gt;"",'Dépenses de rémunération CU'!F521,"")</f>
        <v/>
      </c>
      <c r="G521" s="80" t="str">
        <f>IF('Dépenses de rémunération CU'!G521&lt;&gt;"",'Dépenses de rémunération CU'!G521,"")</f>
        <v/>
      </c>
      <c r="H521" s="80" t="str">
        <f>IF('Dépenses de rémunération CU'!H521&lt;&gt;"",'Dépenses de rémunération CU'!H521,"")</f>
        <v/>
      </c>
      <c r="I521" s="246" t="str">
        <f>IF(F521&lt;&gt;"",IF(ISNA(VLOOKUP(F521,P_Paramétrage!$B$1586:$D$1588,2,FALSE)),0,VLOOKUP(F521,P_Paramétrage!$B$1586:$D$1588,2,FALSE)),"")</f>
        <v/>
      </c>
      <c r="J521" s="246">
        <f>'Dépenses de rémunération CU'!K521</f>
        <v>0</v>
      </c>
      <c r="K521" s="246"/>
      <c r="L521" s="210" t="str">
        <f>IF('Dépenses de rémunération CU'!I521&lt;&gt;"",'Dépenses de rémunération CU'!I521,"")</f>
        <v/>
      </c>
      <c r="M521" s="246">
        <f t="shared" si="24"/>
        <v>0</v>
      </c>
      <c r="N521" s="111"/>
      <c r="O521" s="210" t="str">
        <f t="shared" si="25"/>
        <v/>
      </c>
      <c r="P521" s="246">
        <f t="shared" ref="P521:P584" si="26">IF(K521&lt;&gt;"",MIN(ROUND(K521,2),IF(AND(I521&lt;&gt;0,O521&lt;&gt;""),ROUND(O521*I521,2),0)),IF(AND(I521&lt;&gt;0,O521&lt;&gt;""),ROUND(O521*I521,2),0))</f>
        <v>0</v>
      </c>
      <c r="Q521" s="111"/>
    </row>
    <row r="522" spans="2:17" ht="19.899999999999999" hidden="1" customHeight="1" x14ac:dyDescent="0.35">
      <c r="B522" s="109">
        <v>515</v>
      </c>
      <c r="C522" s="111" t="str">
        <f>IF('Dépenses de rémunération CU'!C522&lt;&gt;"",'Dépenses de rémunération CU'!C522,"")</f>
        <v/>
      </c>
      <c r="D522" s="111" t="str">
        <f>IF('Dépenses de rémunération CU'!D522&lt;&gt;"",'Dépenses de rémunération CU'!D522,"")</f>
        <v/>
      </c>
      <c r="E522" s="111" t="str">
        <f>IF('Dépenses de rémunération CU'!E522&lt;&gt;"",'Dépenses de rémunération CU'!E522,"")</f>
        <v/>
      </c>
      <c r="F522" s="111" t="str">
        <f>IF('Dépenses de rémunération CU'!F522&lt;&gt;"",'Dépenses de rémunération CU'!F522,"")</f>
        <v/>
      </c>
      <c r="G522" s="80" t="str">
        <f>IF('Dépenses de rémunération CU'!G522&lt;&gt;"",'Dépenses de rémunération CU'!G522,"")</f>
        <v/>
      </c>
      <c r="H522" s="80" t="str">
        <f>IF('Dépenses de rémunération CU'!H522&lt;&gt;"",'Dépenses de rémunération CU'!H522,"")</f>
        <v/>
      </c>
      <c r="I522" s="246" t="str">
        <f>IF(F522&lt;&gt;"",IF(ISNA(VLOOKUP(F522,P_Paramétrage!$B$1586:$D$1588,2,FALSE)),0,VLOOKUP(F522,P_Paramétrage!$B$1586:$D$1588,2,FALSE)),"")</f>
        <v/>
      </c>
      <c r="J522" s="246">
        <f>'Dépenses de rémunération CU'!K522</f>
        <v>0</v>
      </c>
      <c r="K522" s="246"/>
      <c r="L522" s="210" t="str">
        <f>IF('Dépenses de rémunération CU'!I522&lt;&gt;"",'Dépenses de rémunération CU'!I522,"")</f>
        <v/>
      </c>
      <c r="M522" s="246">
        <f t="shared" si="24"/>
        <v>0</v>
      </c>
      <c r="N522" s="111"/>
      <c r="O522" s="210" t="str">
        <f t="shared" si="25"/>
        <v/>
      </c>
      <c r="P522" s="246">
        <f t="shared" si="26"/>
        <v>0</v>
      </c>
      <c r="Q522" s="111"/>
    </row>
    <row r="523" spans="2:17" ht="19.899999999999999" hidden="1" customHeight="1" x14ac:dyDescent="0.35">
      <c r="B523" s="109">
        <v>516</v>
      </c>
      <c r="C523" s="111" t="str">
        <f>IF('Dépenses de rémunération CU'!C523&lt;&gt;"",'Dépenses de rémunération CU'!C523,"")</f>
        <v/>
      </c>
      <c r="D523" s="111" t="str">
        <f>IF('Dépenses de rémunération CU'!D523&lt;&gt;"",'Dépenses de rémunération CU'!D523,"")</f>
        <v/>
      </c>
      <c r="E523" s="111" t="str">
        <f>IF('Dépenses de rémunération CU'!E523&lt;&gt;"",'Dépenses de rémunération CU'!E523,"")</f>
        <v/>
      </c>
      <c r="F523" s="111" t="str">
        <f>IF('Dépenses de rémunération CU'!F523&lt;&gt;"",'Dépenses de rémunération CU'!F523,"")</f>
        <v/>
      </c>
      <c r="G523" s="80" t="str">
        <f>IF('Dépenses de rémunération CU'!G523&lt;&gt;"",'Dépenses de rémunération CU'!G523,"")</f>
        <v/>
      </c>
      <c r="H523" s="80" t="str">
        <f>IF('Dépenses de rémunération CU'!H523&lt;&gt;"",'Dépenses de rémunération CU'!H523,"")</f>
        <v/>
      </c>
      <c r="I523" s="246" t="str">
        <f>IF(F523&lt;&gt;"",IF(ISNA(VLOOKUP(F523,P_Paramétrage!$B$1586:$D$1588,2,FALSE)),0,VLOOKUP(F523,P_Paramétrage!$B$1586:$D$1588,2,FALSE)),"")</f>
        <v/>
      </c>
      <c r="J523" s="246">
        <f>'Dépenses de rémunération CU'!K523</f>
        <v>0</v>
      </c>
      <c r="K523" s="246"/>
      <c r="L523" s="210" t="str">
        <f>IF('Dépenses de rémunération CU'!I523&lt;&gt;"",'Dépenses de rémunération CU'!I523,"")</f>
        <v/>
      </c>
      <c r="M523" s="246">
        <f t="shared" si="24"/>
        <v>0</v>
      </c>
      <c r="N523" s="111"/>
      <c r="O523" s="210" t="str">
        <f t="shared" si="25"/>
        <v/>
      </c>
      <c r="P523" s="246">
        <f t="shared" si="26"/>
        <v>0</v>
      </c>
      <c r="Q523" s="111"/>
    </row>
    <row r="524" spans="2:17" ht="19.899999999999999" hidden="1" customHeight="1" x14ac:dyDescent="0.35">
      <c r="B524" s="109">
        <v>517</v>
      </c>
      <c r="C524" s="111" t="str">
        <f>IF('Dépenses de rémunération CU'!C524&lt;&gt;"",'Dépenses de rémunération CU'!C524,"")</f>
        <v/>
      </c>
      <c r="D524" s="111" t="str">
        <f>IF('Dépenses de rémunération CU'!D524&lt;&gt;"",'Dépenses de rémunération CU'!D524,"")</f>
        <v/>
      </c>
      <c r="E524" s="111" t="str">
        <f>IF('Dépenses de rémunération CU'!E524&lt;&gt;"",'Dépenses de rémunération CU'!E524,"")</f>
        <v/>
      </c>
      <c r="F524" s="111" t="str">
        <f>IF('Dépenses de rémunération CU'!F524&lt;&gt;"",'Dépenses de rémunération CU'!F524,"")</f>
        <v/>
      </c>
      <c r="G524" s="80" t="str">
        <f>IF('Dépenses de rémunération CU'!G524&lt;&gt;"",'Dépenses de rémunération CU'!G524,"")</f>
        <v/>
      </c>
      <c r="H524" s="80" t="str">
        <f>IF('Dépenses de rémunération CU'!H524&lt;&gt;"",'Dépenses de rémunération CU'!H524,"")</f>
        <v/>
      </c>
      <c r="I524" s="246" t="str">
        <f>IF(F524&lt;&gt;"",IF(ISNA(VLOOKUP(F524,P_Paramétrage!$B$1586:$D$1588,2,FALSE)),0,VLOOKUP(F524,P_Paramétrage!$B$1586:$D$1588,2,FALSE)),"")</f>
        <v/>
      </c>
      <c r="J524" s="246">
        <f>'Dépenses de rémunération CU'!K524</f>
        <v>0</v>
      </c>
      <c r="K524" s="246"/>
      <c r="L524" s="210" t="str">
        <f>IF('Dépenses de rémunération CU'!I524&lt;&gt;"",'Dépenses de rémunération CU'!I524,"")</f>
        <v/>
      </c>
      <c r="M524" s="246">
        <f t="shared" si="24"/>
        <v>0</v>
      </c>
      <c r="N524" s="111"/>
      <c r="O524" s="210" t="str">
        <f t="shared" si="25"/>
        <v/>
      </c>
      <c r="P524" s="246">
        <f t="shared" si="26"/>
        <v>0</v>
      </c>
      <c r="Q524" s="111"/>
    </row>
    <row r="525" spans="2:17" ht="19.899999999999999" hidden="1" customHeight="1" x14ac:dyDescent="0.35">
      <c r="B525" s="109">
        <v>518</v>
      </c>
      <c r="C525" s="111" t="str">
        <f>IF('Dépenses de rémunération CU'!C525&lt;&gt;"",'Dépenses de rémunération CU'!C525,"")</f>
        <v/>
      </c>
      <c r="D525" s="111" t="str">
        <f>IF('Dépenses de rémunération CU'!D525&lt;&gt;"",'Dépenses de rémunération CU'!D525,"")</f>
        <v/>
      </c>
      <c r="E525" s="111" t="str">
        <f>IF('Dépenses de rémunération CU'!E525&lt;&gt;"",'Dépenses de rémunération CU'!E525,"")</f>
        <v/>
      </c>
      <c r="F525" s="111" t="str">
        <f>IF('Dépenses de rémunération CU'!F525&lt;&gt;"",'Dépenses de rémunération CU'!F525,"")</f>
        <v/>
      </c>
      <c r="G525" s="80" t="str">
        <f>IF('Dépenses de rémunération CU'!G525&lt;&gt;"",'Dépenses de rémunération CU'!G525,"")</f>
        <v/>
      </c>
      <c r="H525" s="80" t="str">
        <f>IF('Dépenses de rémunération CU'!H525&lt;&gt;"",'Dépenses de rémunération CU'!H525,"")</f>
        <v/>
      </c>
      <c r="I525" s="246" t="str">
        <f>IF(F525&lt;&gt;"",IF(ISNA(VLOOKUP(F525,P_Paramétrage!$B$1586:$D$1588,2,FALSE)),0,VLOOKUP(F525,P_Paramétrage!$B$1586:$D$1588,2,FALSE)),"")</f>
        <v/>
      </c>
      <c r="J525" s="246">
        <f>'Dépenses de rémunération CU'!K525</f>
        <v>0</v>
      </c>
      <c r="K525" s="246"/>
      <c r="L525" s="210" t="str">
        <f>IF('Dépenses de rémunération CU'!I525&lt;&gt;"",'Dépenses de rémunération CU'!I525,"")</f>
        <v/>
      </c>
      <c r="M525" s="246">
        <f t="shared" si="24"/>
        <v>0</v>
      </c>
      <c r="N525" s="111"/>
      <c r="O525" s="210" t="str">
        <f t="shared" si="25"/>
        <v/>
      </c>
      <c r="P525" s="246">
        <f t="shared" si="26"/>
        <v>0</v>
      </c>
      <c r="Q525" s="111"/>
    </row>
    <row r="526" spans="2:17" ht="19.899999999999999" hidden="1" customHeight="1" x14ac:dyDescent="0.35">
      <c r="B526" s="109">
        <v>519</v>
      </c>
      <c r="C526" s="111" t="str">
        <f>IF('Dépenses de rémunération CU'!C526&lt;&gt;"",'Dépenses de rémunération CU'!C526,"")</f>
        <v/>
      </c>
      <c r="D526" s="111" t="str">
        <f>IF('Dépenses de rémunération CU'!D526&lt;&gt;"",'Dépenses de rémunération CU'!D526,"")</f>
        <v/>
      </c>
      <c r="E526" s="111" t="str">
        <f>IF('Dépenses de rémunération CU'!E526&lt;&gt;"",'Dépenses de rémunération CU'!E526,"")</f>
        <v/>
      </c>
      <c r="F526" s="111" t="str">
        <f>IF('Dépenses de rémunération CU'!F526&lt;&gt;"",'Dépenses de rémunération CU'!F526,"")</f>
        <v/>
      </c>
      <c r="G526" s="80" t="str">
        <f>IF('Dépenses de rémunération CU'!G526&lt;&gt;"",'Dépenses de rémunération CU'!G526,"")</f>
        <v/>
      </c>
      <c r="H526" s="80" t="str">
        <f>IF('Dépenses de rémunération CU'!H526&lt;&gt;"",'Dépenses de rémunération CU'!H526,"")</f>
        <v/>
      </c>
      <c r="I526" s="246" t="str">
        <f>IF(F526&lt;&gt;"",IF(ISNA(VLOOKUP(F526,P_Paramétrage!$B$1586:$D$1588,2,FALSE)),0,VLOOKUP(F526,P_Paramétrage!$B$1586:$D$1588,2,FALSE)),"")</f>
        <v/>
      </c>
      <c r="J526" s="246">
        <f>'Dépenses de rémunération CU'!K526</f>
        <v>0</v>
      </c>
      <c r="K526" s="246"/>
      <c r="L526" s="210" t="str">
        <f>IF('Dépenses de rémunération CU'!I526&lt;&gt;"",'Dépenses de rémunération CU'!I526,"")</f>
        <v/>
      </c>
      <c r="M526" s="246">
        <f t="shared" si="24"/>
        <v>0</v>
      </c>
      <c r="N526" s="111"/>
      <c r="O526" s="210" t="str">
        <f t="shared" si="25"/>
        <v/>
      </c>
      <c r="P526" s="246">
        <f t="shared" si="26"/>
        <v>0</v>
      </c>
      <c r="Q526" s="111"/>
    </row>
    <row r="527" spans="2:17" ht="19.899999999999999" hidden="1" customHeight="1" x14ac:dyDescent="0.35">
      <c r="B527" s="109">
        <v>520</v>
      </c>
      <c r="C527" s="111" t="str">
        <f>IF('Dépenses de rémunération CU'!C527&lt;&gt;"",'Dépenses de rémunération CU'!C527,"")</f>
        <v/>
      </c>
      <c r="D527" s="111" t="str">
        <f>IF('Dépenses de rémunération CU'!D527&lt;&gt;"",'Dépenses de rémunération CU'!D527,"")</f>
        <v/>
      </c>
      <c r="E527" s="111" t="str">
        <f>IF('Dépenses de rémunération CU'!E527&lt;&gt;"",'Dépenses de rémunération CU'!E527,"")</f>
        <v/>
      </c>
      <c r="F527" s="111" t="str">
        <f>IF('Dépenses de rémunération CU'!F527&lt;&gt;"",'Dépenses de rémunération CU'!F527,"")</f>
        <v/>
      </c>
      <c r="G527" s="80" t="str">
        <f>IF('Dépenses de rémunération CU'!G527&lt;&gt;"",'Dépenses de rémunération CU'!G527,"")</f>
        <v/>
      </c>
      <c r="H527" s="80" t="str">
        <f>IF('Dépenses de rémunération CU'!H527&lt;&gt;"",'Dépenses de rémunération CU'!H527,"")</f>
        <v/>
      </c>
      <c r="I527" s="246" t="str">
        <f>IF(F527&lt;&gt;"",IF(ISNA(VLOOKUP(F527,P_Paramétrage!$B$1586:$D$1588,2,FALSE)),0,VLOOKUP(F527,P_Paramétrage!$B$1586:$D$1588,2,FALSE)),"")</f>
        <v/>
      </c>
      <c r="J527" s="246">
        <f>'Dépenses de rémunération CU'!K527</f>
        <v>0</v>
      </c>
      <c r="K527" s="246"/>
      <c r="L527" s="210" t="str">
        <f>IF('Dépenses de rémunération CU'!I527&lt;&gt;"",'Dépenses de rémunération CU'!I527,"")</f>
        <v/>
      </c>
      <c r="M527" s="246">
        <f t="shared" si="24"/>
        <v>0</v>
      </c>
      <c r="N527" s="111"/>
      <c r="O527" s="210" t="str">
        <f t="shared" si="25"/>
        <v/>
      </c>
      <c r="P527" s="246">
        <f t="shared" si="26"/>
        <v>0</v>
      </c>
      <c r="Q527" s="111"/>
    </row>
    <row r="528" spans="2:17" ht="19.899999999999999" hidden="1" customHeight="1" x14ac:dyDescent="0.35">
      <c r="B528" s="109">
        <v>521</v>
      </c>
      <c r="C528" s="111" t="str">
        <f>IF('Dépenses de rémunération CU'!C528&lt;&gt;"",'Dépenses de rémunération CU'!C528,"")</f>
        <v/>
      </c>
      <c r="D528" s="111" t="str">
        <f>IF('Dépenses de rémunération CU'!D528&lt;&gt;"",'Dépenses de rémunération CU'!D528,"")</f>
        <v/>
      </c>
      <c r="E528" s="111" t="str">
        <f>IF('Dépenses de rémunération CU'!E528&lt;&gt;"",'Dépenses de rémunération CU'!E528,"")</f>
        <v/>
      </c>
      <c r="F528" s="111" t="str">
        <f>IF('Dépenses de rémunération CU'!F528&lt;&gt;"",'Dépenses de rémunération CU'!F528,"")</f>
        <v/>
      </c>
      <c r="G528" s="80" t="str">
        <f>IF('Dépenses de rémunération CU'!G528&lt;&gt;"",'Dépenses de rémunération CU'!G528,"")</f>
        <v/>
      </c>
      <c r="H528" s="80" t="str">
        <f>IF('Dépenses de rémunération CU'!H528&lt;&gt;"",'Dépenses de rémunération CU'!H528,"")</f>
        <v/>
      </c>
      <c r="I528" s="246" t="str">
        <f>IF(F528&lt;&gt;"",IF(ISNA(VLOOKUP(F528,P_Paramétrage!$B$1586:$D$1588,2,FALSE)),0,VLOOKUP(F528,P_Paramétrage!$B$1586:$D$1588,2,FALSE)),"")</f>
        <v/>
      </c>
      <c r="J528" s="246">
        <f>'Dépenses de rémunération CU'!K528</f>
        <v>0</v>
      </c>
      <c r="K528" s="246"/>
      <c r="L528" s="210" t="str">
        <f>IF('Dépenses de rémunération CU'!I528&lt;&gt;"",'Dépenses de rémunération CU'!I528,"")</f>
        <v/>
      </c>
      <c r="M528" s="246">
        <f t="shared" si="24"/>
        <v>0</v>
      </c>
      <c r="N528" s="111"/>
      <c r="O528" s="210" t="str">
        <f t="shared" si="25"/>
        <v/>
      </c>
      <c r="P528" s="246">
        <f t="shared" si="26"/>
        <v>0</v>
      </c>
      <c r="Q528" s="111"/>
    </row>
    <row r="529" spans="2:17" ht="19.899999999999999" hidden="1" customHeight="1" x14ac:dyDescent="0.35">
      <c r="B529" s="109">
        <v>522</v>
      </c>
      <c r="C529" s="111" t="str">
        <f>IF('Dépenses de rémunération CU'!C529&lt;&gt;"",'Dépenses de rémunération CU'!C529,"")</f>
        <v/>
      </c>
      <c r="D529" s="111" t="str">
        <f>IF('Dépenses de rémunération CU'!D529&lt;&gt;"",'Dépenses de rémunération CU'!D529,"")</f>
        <v/>
      </c>
      <c r="E529" s="111" t="str">
        <f>IF('Dépenses de rémunération CU'!E529&lt;&gt;"",'Dépenses de rémunération CU'!E529,"")</f>
        <v/>
      </c>
      <c r="F529" s="111" t="str">
        <f>IF('Dépenses de rémunération CU'!F529&lt;&gt;"",'Dépenses de rémunération CU'!F529,"")</f>
        <v/>
      </c>
      <c r="G529" s="80" t="str">
        <f>IF('Dépenses de rémunération CU'!G529&lt;&gt;"",'Dépenses de rémunération CU'!G529,"")</f>
        <v/>
      </c>
      <c r="H529" s="80" t="str">
        <f>IF('Dépenses de rémunération CU'!H529&lt;&gt;"",'Dépenses de rémunération CU'!H529,"")</f>
        <v/>
      </c>
      <c r="I529" s="246" t="str">
        <f>IF(F529&lt;&gt;"",IF(ISNA(VLOOKUP(F529,P_Paramétrage!$B$1586:$D$1588,2,FALSE)),0,VLOOKUP(F529,P_Paramétrage!$B$1586:$D$1588,2,FALSE)),"")</f>
        <v/>
      </c>
      <c r="J529" s="246">
        <f>'Dépenses de rémunération CU'!K529</f>
        <v>0</v>
      </c>
      <c r="K529" s="246"/>
      <c r="L529" s="210" t="str">
        <f>IF('Dépenses de rémunération CU'!I529&lt;&gt;"",'Dépenses de rémunération CU'!I529,"")</f>
        <v/>
      </c>
      <c r="M529" s="246">
        <f t="shared" si="24"/>
        <v>0</v>
      </c>
      <c r="N529" s="111"/>
      <c r="O529" s="210" t="str">
        <f t="shared" si="25"/>
        <v/>
      </c>
      <c r="P529" s="246">
        <f t="shared" si="26"/>
        <v>0</v>
      </c>
      <c r="Q529" s="111"/>
    </row>
    <row r="530" spans="2:17" ht="19.899999999999999" hidden="1" customHeight="1" x14ac:dyDescent="0.35">
      <c r="B530" s="109">
        <v>523</v>
      </c>
      <c r="C530" s="111" t="str">
        <f>IF('Dépenses de rémunération CU'!C530&lt;&gt;"",'Dépenses de rémunération CU'!C530,"")</f>
        <v/>
      </c>
      <c r="D530" s="111" t="str">
        <f>IF('Dépenses de rémunération CU'!D530&lt;&gt;"",'Dépenses de rémunération CU'!D530,"")</f>
        <v/>
      </c>
      <c r="E530" s="111" t="str">
        <f>IF('Dépenses de rémunération CU'!E530&lt;&gt;"",'Dépenses de rémunération CU'!E530,"")</f>
        <v/>
      </c>
      <c r="F530" s="111" t="str">
        <f>IF('Dépenses de rémunération CU'!F530&lt;&gt;"",'Dépenses de rémunération CU'!F530,"")</f>
        <v/>
      </c>
      <c r="G530" s="80" t="str">
        <f>IF('Dépenses de rémunération CU'!G530&lt;&gt;"",'Dépenses de rémunération CU'!G530,"")</f>
        <v/>
      </c>
      <c r="H530" s="80" t="str">
        <f>IF('Dépenses de rémunération CU'!H530&lt;&gt;"",'Dépenses de rémunération CU'!H530,"")</f>
        <v/>
      </c>
      <c r="I530" s="246" t="str">
        <f>IF(F530&lt;&gt;"",IF(ISNA(VLOOKUP(F530,P_Paramétrage!$B$1586:$D$1588,2,FALSE)),0,VLOOKUP(F530,P_Paramétrage!$B$1586:$D$1588,2,FALSE)),"")</f>
        <v/>
      </c>
      <c r="J530" s="246">
        <f>'Dépenses de rémunération CU'!K530</f>
        <v>0</v>
      </c>
      <c r="K530" s="246"/>
      <c r="L530" s="210" t="str">
        <f>IF('Dépenses de rémunération CU'!I530&lt;&gt;"",'Dépenses de rémunération CU'!I530,"")</f>
        <v/>
      </c>
      <c r="M530" s="246">
        <f t="shared" si="24"/>
        <v>0</v>
      </c>
      <c r="N530" s="111"/>
      <c r="O530" s="210" t="str">
        <f t="shared" si="25"/>
        <v/>
      </c>
      <c r="P530" s="246">
        <f t="shared" si="26"/>
        <v>0</v>
      </c>
      <c r="Q530" s="111"/>
    </row>
    <row r="531" spans="2:17" ht="19.899999999999999" hidden="1" customHeight="1" x14ac:dyDescent="0.35">
      <c r="B531" s="109">
        <v>524</v>
      </c>
      <c r="C531" s="111" t="str">
        <f>IF('Dépenses de rémunération CU'!C531&lt;&gt;"",'Dépenses de rémunération CU'!C531,"")</f>
        <v/>
      </c>
      <c r="D531" s="111" t="str">
        <f>IF('Dépenses de rémunération CU'!D531&lt;&gt;"",'Dépenses de rémunération CU'!D531,"")</f>
        <v/>
      </c>
      <c r="E531" s="111" t="str">
        <f>IF('Dépenses de rémunération CU'!E531&lt;&gt;"",'Dépenses de rémunération CU'!E531,"")</f>
        <v/>
      </c>
      <c r="F531" s="111" t="str">
        <f>IF('Dépenses de rémunération CU'!F531&lt;&gt;"",'Dépenses de rémunération CU'!F531,"")</f>
        <v/>
      </c>
      <c r="G531" s="80" t="str">
        <f>IF('Dépenses de rémunération CU'!G531&lt;&gt;"",'Dépenses de rémunération CU'!G531,"")</f>
        <v/>
      </c>
      <c r="H531" s="80" t="str">
        <f>IF('Dépenses de rémunération CU'!H531&lt;&gt;"",'Dépenses de rémunération CU'!H531,"")</f>
        <v/>
      </c>
      <c r="I531" s="246" t="str">
        <f>IF(F531&lt;&gt;"",IF(ISNA(VLOOKUP(F531,P_Paramétrage!$B$1586:$D$1588,2,FALSE)),0,VLOOKUP(F531,P_Paramétrage!$B$1586:$D$1588,2,FALSE)),"")</f>
        <v/>
      </c>
      <c r="J531" s="246">
        <f>'Dépenses de rémunération CU'!K531</f>
        <v>0</v>
      </c>
      <c r="K531" s="246"/>
      <c r="L531" s="210" t="str">
        <f>IF('Dépenses de rémunération CU'!I531&lt;&gt;"",'Dépenses de rémunération CU'!I531,"")</f>
        <v/>
      </c>
      <c r="M531" s="246">
        <f t="shared" si="24"/>
        <v>0</v>
      </c>
      <c r="N531" s="111"/>
      <c r="O531" s="210" t="str">
        <f t="shared" si="25"/>
        <v/>
      </c>
      <c r="P531" s="246">
        <f t="shared" si="26"/>
        <v>0</v>
      </c>
      <c r="Q531" s="111"/>
    </row>
    <row r="532" spans="2:17" ht="19.899999999999999" hidden="1" customHeight="1" x14ac:dyDescent="0.35">
      <c r="B532" s="109">
        <v>525</v>
      </c>
      <c r="C532" s="111" t="str">
        <f>IF('Dépenses de rémunération CU'!C532&lt;&gt;"",'Dépenses de rémunération CU'!C532,"")</f>
        <v/>
      </c>
      <c r="D532" s="111" t="str">
        <f>IF('Dépenses de rémunération CU'!D532&lt;&gt;"",'Dépenses de rémunération CU'!D532,"")</f>
        <v/>
      </c>
      <c r="E532" s="111" t="str">
        <f>IF('Dépenses de rémunération CU'!E532&lt;&gt;"",'Dépenses de rémunération CU'!E532,"")</f>
        <v/>
      </c>
      <c r="F532" s="111" t="str">
        <f>IF('Dépenses de rémunération CU'!F532&lt;&gt;"",'Dépenses de rémunération CU'!F532,"")</f>
        <v/>
      </c>
      <c r="G532" s="80" t="str">
        <f>IF('Dépenses de rémunération CU'!G532&lt;&gt;"",'Dépenses de rémunération CU'!G532,"")</f>
        <v/>
      </c>
      <c r="H532" s="80" t="str">
        <f>IF('Dépenses de rémunération CU'!H532&lt;&gt;"",'Dépenses de rémunération CU'!H532,"")</f>
        <v/>
      </c>
      <c r="I532" s="246" t="str">
        <f>IF(F532&lt;&gt;"",IF(ISNA(VLOOKUP(F532,P_Paramétrage!$B$1586:$D$1588,2,FALSE)),0,VLOOKUP(F532,P_Paramétrage!$B$1586:$D$1588,2,FALSE)),"")</f>
        <v/>
      </c>
      <c r="J532" s="246">
        <f>'Dépenses de rémunération CU'!K532</f>
        <v>0</v>
      </c>
      <c r="K532" s="246"/>
      <c r="L532" s="210" t="str">
        <f>IF('Dépenses de rémunération CU'!I532&lt;&gt;"",'Dépenses de rémunération CU'!I532,"")</f>
        <v/>
      </c>
      <c r="M532" s="246">
        <f t="shared" si="24"/>
        <v>0</v>
      </c>
      <c r="N532" s="111"/>
      <c r="O532" s="210" t="str">
        <f t="shared" si="25"/>
        <v/>
      </c>
      <c r="P532" s="246">
        <f t="shared" si="26"/>
        <v>0</v>
      </c>
      <c r="Q532" s="111"/>
    </row>
    <row r="533" spans="2:17" ht="19.899999999999999" hidden="1" customHeight="1" x14ac:dyDescent="0.35">
      <c r="B533" s="109">
        <v>526</v>
      </c>
      <c r="C533" s="111" t="str">
        <f>IF('Dépenses de rémunération CU'!C533&lt;&gt;"",'Dépenses de rémunération CU'!C533,"")</f>
        <v/>
      </c>
      <c r="D533" s="111" t="str">
        <f>IF('Dépenses de rémunération CU'!D533&lt;&gt;"",'Dépenses de rémunération CU'!D533,"")</f>
        <v/>
      </c>
      <c r="E533" s="111" t="str">
        <f>IF('Dépenses de rémunération CU'!E533&lt;&gt;"",'Dépenses de rémunération CU'!E533,"")</f>
        <v/>
      </c>
      <c r="F533" s="111" t="str">
        <f>IF('Dépenses de rémunération CU'!F533&lt;&gt;"",'Dépenses de rémunération CU'!F533,"")</f>
        <v/>
      </c>
      <c r="G533" s="80" t="str">
        <f>IF('Dépenses de rémunération CU'!G533&lt;&gt;"",'Dépenses de rémunération CU'!G533,"")</f>
        <v/>
      </c>
      <c r="H533" s="80" t="str">
        <f>IF('Dépenses de rémunération CU'!H533&lt;&gt;"",'Dépenses de rémunération CU'!H533,"")</f>
        <v/>
      </c>
      <c r="I533" s="246" t="str">
        <f>IF(F533&lt;&gt;"",IF(ISNA(VLOOKUP(F533,P_Paramétrage!$B$1586:$D$1588,2,FALSE)),0,VLOOKUP(F533,P_Paramétrage!$B$1586:$D$1588,2,FALSE)),"")</f>
        <v/>
      </c>
      <c r="J533" s="246">
        <f>'Dépenses de rémunération CU'!K533</f>
        <v>0</v>
      </c>
      <c r="K533" s="246"/>
      <c r="L533" s="210" t="str">
        <f>IF('Dépenses de rémunération CU'!I533&lt;&gt;"",'Dépenses de rémunération CU'!I533,"")</f>
        <v/>
      </c>
      <c r="M533" s="246">
        <f t="shared" si="24"/>
        <v>0</v>
      </c>
      <c r="N533" s="111"/>
      <c r="O533" s="210" t="str">
        <f t="shared" si="25"/>
        <v/>
      </c>
      <c r="P533" s="246">
        <f t="shared" si="26"/>
        <v>0</v>
      </c>
      <c r="Q533" s="111"/>
    </row>
    <row r="534" spans="2:17" ht="19.899999999999999" hidden="1" customHeight="1" x14ac:dyDescent="0.35">
      <c r="B534" s="109">
        <v>527</v>
      </c>
      <c r="C534" s="111" t="str">
        <f>IF('Dépenses de rémunération CU'!C534&lt;&gt;"",'Dépenses de rémunération CU'!C534,"")</f>
        <v/>
      </c>
      <c r="D534" s="111" t="str">
        <f>IF('Dépenses de rémunération CU'!D534&lt;&gt;"",'Dépenses de rémunération CU'!D534,"")</f>
        <v/>
      </c>
      <c r="E534" s="111" t="str">
        <f>IF('Dépenses de rémunération CU'!E534&lt;&gt;"",'Dépenses de rémunération CU'!E534,"")</f>
        <v/>
      </c>
      <c r="F534" s="111" t="str">
        <f>IF('Dépenses de rémunération CU'!F534&lt;&gt;"",'Dépenses de rémunération CU'!F534,"")</f>
        <v/>
      </c>
      <c r="G534" s="80" t="str">
        <f>IF('Dépenses de rémunération CU'!G534&lt;&gt;"",'Dépenses de rémunération CU'!G534,"")</f>
        <v/>
      </c>
      <c r="H534" s="80" t="str">
        <f>IF('Dépenses de rémunération CU'!H534&lt;&gt;"",'Dépenses de rémunération CU'!H534,"")</f>
        <v/>
      </c>
      <c r="I534" s="246" t="str">
        <f>IF(F534&lt;&gt;"",IF(ISNA(VLOOKUP(F534,P_Paramétrage!$B$1586:$D$1588,2,FALSE)),0,VLOOKUP(F534,P_Paramétrage!$B$1586:$D$1588,2,FALSE)),"")</f>
        <v/>
      </c>
      <c r="J534" s="246">
        <f>'Dépenses de rémunération CU'!K534</f>
        <v>0</v>
      </c>
      <c r="K534" s="246"/>
      <c r="L534" s="210" t="str">
        <f>IF('Dépenses de rémunération CU'!I534&lt;&gt;"",'Dépenses de rémunération CU'!I534,"")</f>
        <v/>
      </c>
      <c r="M534" s="246">
        <f t="shared" si="24"/>
        <v>0</v>
      </c>
      <c r="N534" s="111"/>
      <c r="O534" s="210" t="str">
        <f t="shared" si="25"/>
        <v/>
      </c>
      <c r="P534" s="246">
        <f t="shared" si="26"/>
        <v>0</v>
      </c>
      <c r="Q534" s="111"/>
    </row>
    <row r="535" spans="2:17" ht="19.899999999999999" hidden="1" customHeight="1" x14ac:dyDescent="0.35">
      <c r="B535" s="109">
        <v>528</v>
      </c>
      <c r="C535" s="111" t="str">
        <f>IF('Dépenses de rémunération CU'!C535&lt;&gt;"",'Dépenses de rémunération CU'!C535,"")</f>
        <v/>
      </c>
      <c r="D535" s="111" t="str">
        <f>IF('Dépenses de rémunération CU'!D535&lt;&gt;"",'Dépenses de rémunération CU'!D535,"")</f>
        <v/>
      </c>
      <c r="E535" s="111" t="str">
        <f>IF('Dépenses de rémunération CU'!E535&lt;&gt;"",'Dépenses de rémunération CU'!E535,"")</f>
        <v/>
      </c>
      <c r="F535" s="111" t="str">
        <f>IF('Dépenses de rémunération CU'!F535&lt;&gt;"",'Dépenses de rémunération CU'!F535,"")</f>
        <v/>
      </c>
      <c r="G535" s="80" t="str">
        <f>IF('Dépenses de rémunération CU'!G535&lt;&gt;"",'Dépenses de rémunération CU'!G535,"")</f>
        <v/>
      </c>
      <c r="H535" s="80" t="str">
        <f>IF('Dépenses de rémunération CU'!H535&lt;&gt;"",'Dépenses de rémunération CU'!H535,"")</f>
        <v/>
      </c>
      <c r="I535" s="246" t="str">
        <f>IF(F535&lt;&gt;"",IF(ISNA(VLOOKUP(F535,P_Paramétrage!$B$1586:$D$1588,2,FALSE)),0,VLOOKUP(F535,P_Paramétrage!$B$1586:$D$1588,2,FALSE)),"")</f>
        <v/>
      </c>
      <c r="J535" s="246">
        <f>'Dépenses de rémunération CU'!K535</f>
        <v>0</v>
      </c>
      <c r="K535" s="246"/>
      <c r="L535" s="210" t="str">
        <f>IF('Dépenses de rémunération CU'!I535&lt;&gt;"",'Dépenses de rémunération CU'!I535,"")</f>
        <v/>
      </c>
      <c r="M535" s="246">
        <f t="shared" si="24"/>
        <v>0</v>
      </c>
      <c r="N535" s="111"/>
      <c r="O535" s="210" t="str">
        <f t="shared" si="25"/>
        <v/>
      </c>
      <c r="P535" s="246">
        <f t="shared" si="26"/>
        <v>0</v>
      </c>
      <c r="Q535" s="111"/>
    </row>
    <row r="536" spans="2:17" ht="19.899999999999999" hidden="1" customHeight="1" x14ac:dyDescent="0.35">
      <c r="B536" s="109">
        <v>529</v>
      </c>
      <c r="C536" s="111" t="str">
        <f>IF('Dépenses de rémunération CU'!C536&lt;&gt;"",'Dépenses de rémunération CU'!C536,"")</f>
        <v/>
      </c>
      <c r="D536" s="111" t="str">
        <f>IF('Dépenses de rémunération CU'!D536&lt;&gt;"",'Dépenses de rémunération CU'!D536,"")</f>
        <v/>
      </c>
      <c r="E536" s="111" t="str">
        <f>IF('Dépenses de rémunération CU'!E536&lt;&gt;"",'Dépenses de rémunération CU'!E536,"")</f>
        <v/>
      </c>
      <c r="F536" s="111" t="str">
        <f>IF('Dépenses de rémunération CU'!F536&lt;&gt;"",'Dépenses de rémunération CU'!F536,"")</f>
        <v/>
      </c>
      <c r="G536" s="80" t="str">
        <f>IF('Dépenses de rémunération CU'!G536&lt;&gt;"",'Dépenses de rémunération CU'!G536,"")</f>
        <v/>
      </c>
      <c r="H536" s="80" t="str">
        <f>IF('Dépenses de rémunération CU'!H536&lt;&gt;"",'Dépenses de rémunération CU'!H536,"")</f>
        <v/>
      </c>
      <c r="I536" s="246" t="str">
        <f>IF(F536&lt;&gt;"",IF(ISNA(VLOOKUP(F536,P_Paramétrage!$B$1586:$D$1588,2,FALSE)),0,VLOOKUP(F536,P_Paramétrage!$B$1586:$D$1588,2,FALSE)),"")</f>
        <v/>
      </c>
      <c r="J536" s="246">
        <f>'Dépenses de rémunération CU'!K536</f>
        <v>0</v>
      </c>
      <c r="K536" s="246"/>
      <c r="L536" s="210" t="str">
        <f>IF('Dépenses de rémunération CU'!I536&lt;&gt;"",'Dépenses de rémunération CU'!I536,"")</f>
        <v/>
      </c>
      <c r="M536" s="246">
        <f t="shared" si="24"/>
        <v>0</v>
      </c>
      <c r="N536" s="111"/>
      <c r="O536" s="210" t="str">
        <f t="shared" si="25"/>
        <v/>
      </c>
      <c r="P536" s="246">
        <f t="shared" si="26"/>
        <v>0</v>
      </c>
      <c r="Q536" s="111"/>
    </row>
    <row r="537" spans="2:17" ht="19.899999999999999" hidden="1" customHeight="1" x14ac:dyDescent="0.35">
      <c r="B537" s="109">
        <v>530</v>
      </c>
      <c r="C537" s="111" t="str">
        <f>IF('Dépenses de rémunération CU'!C537&lt;&gt;"",'Dépenses de rémunération CU'!C537,"")</f>
        <v/>
      </c>
      <c r="D537" s="111" t="str">
        <f>IF('Dépenses de rémunération CU'!D537&lt;&gt;"",'Dépenses de rémunération CU'!D537,"")</f>
        <v/>
      </c>
      <c r="E537" s="111" t="str">
        <f>IF('Dépenses de rémunération CU'!E537&lt;&gt;"",'Dépenses de rémunération CU'!E537,"")</f>
        <v/>
      </c>
      <c r="F537" s="111" t="str">
        <f>IF('Dépenses de rémunération CU'!F537&lt;&gt;"",'Dépenses de rémunération CU'!F537,"")</f>
        <v/>
      </c>
      <c r="G537" s="80" t="str">
        <f>IF('Dépenses de rémunération CU'!G537&lt;&gt;"",'Dépenses de rémunération CU'!G537,"")</f>
        <v/>
      </c>
      <c r="H537" s="80" t="str">
        <f>IF('Dépenses de rémunération CU'!H537&lt;&gt;"",'Dépenses de rémunération CU'!H537,"")</f>
        <v/>
      </c>
      <c r="I537" s="246" t="str">
        <f>IF(F537&lt;&gt;"",IF(ISNA(VLOOKUP(F537,P_Paramétrage!$B$1586:$D$1588,2,FALSE)),0,VLOOKUP(F537,P_Paramétrage!$B$1586:$D$1588,2,FALSE)),"")</f>
        <v/>
      </c>
      <c r="J537" s="246">
        <f>'Dépenses de rémunération CU'!K537</f>
        <v>0</v>
      </c>
      <c r="K537" s="246"/>
      <c r="L537" s="210" t="str">
        <f>IF('Dépenses de rémunération CU'!I537&lt;&gt;"",'Dépenses de rémunération CU'!I537,"")</f>
        <v/>
      </c>
      <c r="M537" s="246">
        <f t="shared" si="24"/>
        <v>0</v>
      </c>
      <c r="N537" s="111"/>
      <c r="O537" s="210" t="str">
        <f t="shared" si="25"/>
        <v/>
      </c>
      <c r="P537" s="246">
        <f t="shared" si="26"/>
        <v>0</v>
      </c>
      <c r="Q537" s="111"/>
    </row>
    <row r="538" spans="2:17" ht="19.899999999999999" hidden="1" customHeight="1" x14ac:dyDescent="0.35">
      <c r="B538" s="109">
        <v>531</v>
      </c>
      <c r="C538" s="111" t="str">
        <f>IF('Dépenses de rémunération CU'!C538&lt;&gt;"",'Dépenses de rémunération CU'!C538,"")</f>
        <v/>
      </c>
      <c r="D538" s="111" t="str">
        <f>IF('Dépenses de rémunération CU'!D538&lt;&gt;"",'Dépenses de rémunération CU'!D538,"")</f>
        <v/>
      </c>
      <c r="E538" s="111" t="str">
        <f>IF('Dépenses de rémunération CU'!E538&lt;&gt;"",'Dépenses de rémunération CU'!E538,"")</f>
        <v/>
      </c>
      <c r="F538" s="111" t="str">
        <f>IF('Dépenses de rémunération CU'!F538&lt;&gt;"",'Dépenses de rémunération CU'!F538,"")</f>
        <v/>
      </c>
      <c r="G538" s="80" t="str">
        <f>IF('Dépenses de rémunération CU'!G538&lt;&gt;"",'Dépenses de rémunération CU'!G538,"")</f>
        <v/>
      </c>
      <c r="H538" s="80" t="str">
        <f>IF('Dépenses de rémunération CU'!H538&lt;&gt;"",'Dépenses de rémunération CU'!H538,"")</f>
        <v/>
      </c>
      <c r="I538" s="246" t="str">
        <f>IF(F538&lt;&gt;"",IF(ISNA(VLOOKUP(F538,P_Paramétrage!$B$1586:$D$1588,2,FALSE)),0,VLOOKUP(F538,P_Paramétrage!$B$1586:$D$1588,2,FALSE)),"")</f>
        <v/>
      </c>
      <c r="J538" s="246">
        <f>'Dépenses de rémunération CU'!K538</f>
        <v>0</v>
      </c>
      <c r="K538" s="246"/>
      <c r="L538" s="210" t="str">
        <f>IF('Dépenses de rémunération CU'!I538&lt;&gt;"",'Dépenses de rémunération CU'!I538,"")</f>
        <v/>
      </c>
      <c r="M538" s="246">
        <f t="shared" si="24"/>
        <v>0</v>
      </c>
      <c r="N538" s="111"/>
      <c r="O538" s="210" t="str">
        <f t="shared" si="25"/>
        <v/>
      </c>
      <c r="P538" s="246">
        <f t="shared" si="26"/>
        <v>0</v>
      </c>
      <c r="Q538" s="111"/>
    </row>
    <row r="539" spans="2:17" ht="19.899999999999999" hidden="1" customHeight="1" x14ac:dyDescent="0.35">
      <c r="B539" s="109">
        <v>532</v>
      </c>
      <c r="C539" s="111" t="str">
        <f>IF('Dépenses de rémunération CU'!C539&lt;&gt;"",'Dépenses de rémunération CU'!C539,"")</f>
        <v/>
      </c>
      <c r="D539" s="111" t="str">
        <f>IF('Dépenses de rémunération CU'!D539&lt;&gt;"",'Dépenses de rémunération CU'!D539,"")</f>
        <v/>
      </c>
      <c r="E539" s="111" t="str">
        <f>IF('Dépenses de rémunération CU'!E539&lt;&gt;"",'Dépenses de rémunération CU'!E539,"")</f>
        <v/>
      </c>
      <c r="F539" s="111" t="str">
        <f>IF('Dépenses de rémunération CU'!F539&lt;&gt;"",'Dépenses de rémunération CU'!F539,"")</f>
        <v/>
      </c>
      <c r="G539" s="80" t="str">
        <f>IF('Dépenses de rémunération CU'!G539&lt;&gt;"",'Dépenses de rémunération CU'!G539,"")</f>
        <v/>
      </c>
      <c r="H539" s="80" t="str">
        <f>IF('Dépenses de rémunération CU'!H539&lt;&gt;"",'Dépenses de rémunération CU'!H539,"")</f>
        <v/>
      </c>
      <c r="I539" s="246" t="str">
        <f>IF(F539&lt;&gt;"",IF(ISNA(VLOOKUP(F539,P_Paramétrage!$B$1586:$D$1588,2,FALSE)),0,VLOOKUP(F539,P_Paramétrage!$B$1586:$D$1588,2,FALSE)),"")</f>
        <v/>
      </c>
      <c r="J539" s="246">
        <f>'Dépenses de rémunération CU'!K539</f>
        <v>0</v>
      </c>
      <c r="K539" s="246"/>
      <c r="L539" s="210" t="str">
        <f>IF('Dépenses de rémunération CU'!I539&lt;&gt;"",'Dépenses de rémunération CU'!I539,"")</f>
        <v/>
      </c>
      <c r="M539" s="246">
        <f t="shared" si="24"/>
        <v>0</v>
      </c>
      <c r="N539" s="111"/>
      <c r="O539" s="210" t="str">
        <f t="shared" si="25"/>
        <v/>
      </c>
      <c r="P539" s="246">
        <f t="shared" si="26"/>
        <v>0</v>
      </c>
      <c r="Q539" s="111"/>
    </row>
    <row r="540" spans="2:17" ht="19.899999999999999" hidden="1" customHeight="1" x14ac:dyDescent="0.35">
      <c r="B540" s="109">
        <v>533</v>
      </c>
      <c r="C540" s="111" t="str">
        <f>IF('Dépenses de rémunération CU'!C540&lt;&gt;"",'Dépenses de rémunération CU'!C540,"")</f>
        <v/>
      </c>
      <c r="D540" s="111" t="str">
        <f>IF('Dépenses de rémunération CU'!D540&lt;&gt;"",'Dépenses de rémunération CU'!D540,"")</f>
        <v/>
      </c>
      <c r="E540" s="111" t="str">
        <f>IF('Dépenses de rémunération CU'!E540&lt;&gt;"",'Dépenses de rémunération CU'!E540,"")</f>
        <v/>
      </c>
      <c r="F540" s="111" t="str">
        <f>IF('Dépenses de rémunération CU'!F540&lt;&gt;"",'Dépenses de rémunération CU'!F540,"")</f>
        <v/>
      </c>
      <c r="G540" s="80" t="str">
        <f>IF('Dépenses de rémunération CU'!G540&lt;&gt;"",'Dépenses de rémunération CU'!G540,"")</f>
        <v/>
      </c>
      <c r="H540" s="80" t="str">
        <f>IF('Dépenses de rémunération CU'!H540&lt;&gt;"",'Dépenses de rémunération CU'!H540,"")</f>
        <v/>
      </c>
      <c r="I540" s="246" t="str">
        <f>IF(F540&lt;&gt;"",IF(ISNA(VLOOKUP(F540,P_Paramétrage!$B$1586:$D$1588,2,FALSE)),0,VLOOKUP(F540,P_Paramétrage!$B$1586:$D$1588,2,FALSE)),"")</f>
        <v/>
      </c>
      <c r="J540" s="246">
        <f>'Dépenses de rémunération CU'!K540</f>
        <v>0</v>
      </c>
      <c r="K540" s="246"/>
      <c r="L540" s="210" t="str">
        <f>IF('Dépenses de rémunération CU'!I540&lt;&gt;"",'Dépenses de rémunération CU'!I540,"")</f>
        <v/>
      </c>
      <c r="M540" s="246">
        <f t="shared" si="24"/>
        <v>0</v>
      </c>
      <c r="N540" s="111"/>
      <c r="O540" s="210" t="str">
        <f t="shared" si="25"/>
        <v/>
      </c>
      <c r="P540" s="246">
        <f t="shared" si="26"/>
        <v>0</v>
      </c>
      <c r="Q540" s="111"/>
    </row>
    <row r="541" spans="2:17" ht="19.899999999999999" hidden="1" customHeight="1" x14ac:dyDescent="0.35">
      <c r="B541" s="109">
        <v>534</v>
      </c>
      <c r="C541" s="111" t="str">
        <f>IF('Dépenses de rémunération CU'!C541&lt;&gt;"",'Dépenses de rémunération CU'!C541,"")</f>
        <v/>
      </c>
      <c r="D541" s="111" t="str">
        <f>IF('Dépenses de rémunération CU'!D541&lt;&gt;"",'Dépenses de rémunération CU'!D541,"")</f>
        <v/>
      </c>
      <c r="E541" s="111" t="str">
        <f>IF('Dépenses de rémunération CU'!E541&lt;&gt;"",'Dépenses de rémunération CU'!E541,"")</f>
        <v/>
      </c>
      <c r="F541" s="111" t="str">
        <f>IF('Dépenses de rémunération CU'!F541&lt;&gt;"",'Dépenses de rémunération CU'!F541,"")</f>
        <v/>
      </c>
      <c r="G541" s="80" t="str">
        <f>IF('Dépenses de rémunération CU'!G541&lt;&gt;"",'Dépenses de rémunération CU'!G541,"")</f>
        <v/>
      </c>
      <c r="H541" s="80" t="str">
        <f>IF('Dépenses de rémunération CU'!H541&lt;&gt;"",'Dépenses de rémunération CU'!H541,"")</f>
        <v/>
      </c>
      <c r="I541" s="246" t="str">
        <f>IF(F541&lt;&gt;"",IF(ISNA(VLOOKUP(F541,P_Paramétrage!$B$1586:$D$1588,2,FALSE)),0,VLOOKUP(F541,P_Paramétrage!$B$1586:$D$1588,2,FALSE)),"")</f>
        <v/>
      </c>
      <c r="J541" s="246">
        <f>'Dépenses de rémunération CU'!K541</f>
        <v>0</v>
      </c>
      <c r="K541" s="246"/>
      <c r="L541" s="210" t="str">
        <f>IF('Dépenses de rémunération CU'!I541&lt;&gt;"",'Dépenses de rémunération CU'!I541,"")</f>
        <v/>
      </c>
      <c r="M541" s="246">
        <f t="shared" si="24"/>
        <v>0</v>
      </c>
      <c r="N541" s="111"/>
      <c r="O541" s="210" t="str">
        <f t="shared" si="25"/>
        <v/>
      </c>
      <c r="P541" s="246">
        <f t="shared" si="26"/>
        <v>0</v>
      </c>
      <c r="Q541" s="111"/>
    </row>
    <row r="542" spans="2:17" ht="19.899999999999999" hidden="1" customHeight="1" x14ac:dyDescent="0.35">
      <c r="B542" s="109">
        <v>535</v>
      </c>
      <c r="C542" s="111" t="str">
        <f>IF('Dépenses de rémunération CU'!C542&lt;&gt;"",'Dépenses de rémunération CU'!C542,"")</f>
        <v/>
      </c>
      <c r="D542" s="111" t="str">
        <f>IF('Dépenses de rémunération CU'!D542&lt;&gt;"",'Dépenses de rémunération CU'!D542,"")</f>
        <v/>
      </c>
      <c r="E542" s="111" t="str">
        <f>IF('Dépenses de rémunération CU'!E542&lt;&gt;"",'Dépenses de rémunération CU'!E542,"")</f>
        <v/>
      </c>
      <c r="F542" s="111" t="str">
        <f>IF('Dépenses de rémunération CU'!F542&lt;&gt;"",'Dépenses de rémunération CU'!F542,"")</f>
        <v/>
      </c>
      <c r="G542" s="80" t="str">
        <f>IF('Dépenses de rémunération CU'!G542&lt;&gt;"",'Dépenses de rémunération CU'!G542,"")</f>
        <v/>
      </c>
      <c r="H542" s="80" t="str">
        <f>IF('Dépenses de rémunération CU'!H542&lt;&gt;"",'Dépenses de rémunération CU'!H542,"")</f>
        <v/>
      </c>
      <c r="I542" s="246" t="str">
        <f>IF(F542&lt;&gt;"",IF(ISNA(VLOOKUP(F542,P_Paramétrage!$B$1586:$D$1588,2,FALSE)),0,VLOOKUP(F542,P_Paramétrage!$B$1586:$D$1588,2,FALSE)),"")</f>
        <v/>
      </c>
      <c r="J542" s="246">
        <f>'Dépenses de rémunération CU'!K542</f>
        <v>0</v>
      </c>
      <c r="K542" s="246"/>
      <c r="L542" s="210" t="str">
        <f>IF('Dépenses de rémunération CU'!I542&lt;&gt;"",'Dépenses de rémunération CU'!I542,"")</f>
        <v/>
      </c>
      <c r="M542" s="246">
        <f t="shared" si="24"/>
        <v>0</v>
      </c>
      <c r="N542" s="111"/>
      <c r="O542" s="210" t="str">
        <f t="shared" si="25"/>
        <v/>
      </c>
      <c r="P542" s="246">
        <f t="shared" si="26"/>
        <v>0</v>
      </c>
      <c r="Q542" s="111"/>
    </row>
    <row r="543" spans="2:17" ht="19.899999999999999" hidden="1" customHeight="1" x14ac:dyDescent="0.35">
      <c r="B543" s="109">
        <v>536</v>
      </c>
      <c r="C543" s="111" t="str">
        <f>IF('Dépenses de rémunération CU'!C543&lt;&gt;"",'Dépenses de rémunération CU'!C543,"")</f>
        <v/>
      </c>
      <c r="D543" s="111" t="str">
        <f>IF('Dépenses de rémunération CU'!D543&lt;&gt;"",'Dépenses de rémunération CU'!D543,"")</f>
        <v/>
      </c>
      <c r="E543" s="111" t="str">
        <f>IF('Dépenses de rémunération CU'!E543&lt;&gt;"",'Dépenses de rémunération CU'!E543,"")</f>
        <v/>
      </c>
      <c r="F543" s="111" t="str">
        <f>IF('Dépenses de rémunération CU'!F543&lt;&gt;"",'Dépenses de rémunération CU'!F543,"")</f>
        <v/>
      </c>
      <c r="G543" s="80" t="str">
        <f>IF('Dépenses de rémunération CU'!G543&lt;&gt;"",'Dépenses de rémunération CU'!G543,"")</f>
        <v/>
      </c>
      <c r="H543" s="80" t="str">
        <f>IF('Dépenses de rémunération CU'!H543&lt;&gt;"",'Dépenses de rémunération CU'!H543,"")</f>
        <v/>
      </c>
      <c r="I543" s="246" t="str">
        <f>IF(F543&lt;&gt;"",IF(ISNA(VLOOKUP(F543,P_Paramétrage!$B$1586:$D$1588,2,FALSE)),0,VLOOKUP(F543,P_Paramétrage!$B$1586:$D$1588,2,FALSE)),"")</f>
        <v/>
      </c>
      <c r="J543" s="246">
        <f>'Dépenses de rémunération CU'!K543</f>
        <v>0</v>
      </c>
      <c r="K543" s="246"/>
      <c r="L543" s="210" t="str">
        <f>IF('Dépenses de rémunération CU'!I543&lt;&gt;"",'Dépenses de rémunération CU'!I543,"")</f>
        <v/>
      </c>
      <c r="M543" s="246">
        <f t="shared" si="24"/>
        <v>0</v>
      </c>
      <c r="N543" s="111"/>
      <c r="O543" s="210" t="str">
        <f t="shared" si="25"/>
        <v/>
      </c>
      <c r="P543" s="246">
        <f t="shared" si="26"/>
        <v>0</v>
      </c>
      <c r="Q543" s="111"/>
    </row>
    <row r="544" spans="2:17" ht="19.899999999999999" hidden="1" customHeight="1" x14ac:dyDescent="0.35">
      <c r="B544" s="109">
        <v>537</v>
      </c>
      <c r="C544" s="111" t="str">
        <f>IF('Dépenses de rémunération CU'!C544&lt;&gt;"",'Dépenses de rémunération CU'!C544,"")</f>
        <v/>
      </c>
      <c r="D544" s="111" t="str">
        <f>IF('Dépenses de rémunération CU'!D544&lt;&gt;"",'Dépenses de rémunération CU'!D544,"")</f>
        <v/>
      </c>
      <c r="E544" s="111" t="str">
        <f>IF('Dépenses de rémunération CU'!E544&lt;&gt;"",'Dépenses de rémunération CU'!E544,"")</f>
        <v/>
      </c>
      <c r="F544" s="111" t="str">
        <f>IF('Dépenses de rémunération CU'!F544&lt;&gt;"",'Dépenses de rémunération CU'!F544,"")</f>
        <v/>
      </c>
      <c r="G544" s="80" t="str">
        <f>IF('Dépenses de rémunération CU'!G544&lt;&gt;"",'Dépenses de rémunération CU'!G544,"")</f>
        <v/>
      </c>
      <c r="H544" s="80" t="str">
        <f>IF('Dépenses de rémunération CU'!H544&lt;&gt;"",'Dépenses de rémunération CU'!H544,"")</f>
        <v/>
      </c>
      <c r="I544" s="246" t="str">
        <f>IF(F544&lt;&gt;"",IF(ISNA(VLOOKUP(F544,P_Paramétrage!$B$1586:$D$1588,2,FALSE)),0,VLOOKUP(F544,P_Paramétrage!$B$1586:$D$1588,2,FALSE)),"")</f>
        <v/>
      </c>
      <c r="J544" s="246">
        <f>'Dépenses de rémunération CU'!K544</f>
        <v>0</v>
      </c>
      <c r="K544" s="246"/>
      <c r="L544" s="210" t="str">
        <f>IF('Dépenses de rémunération CU'!I544&lt;&gt;"",'Dépenses de rémunération CU'!I544,"")</f>
        <v/>
      </c>
      <c r="M544" s="246">
        <f t="shared" si="24"/>
        <v>0</v>
      </c>
      <c r="N544" s="111"/>
      <c r="O544" s="210" t="str">
        <f t="shared" si="25"/>
        <v/>
      </c>
      <c r="P544" s="246">
        <f t="shared" si="26"/>
        <v>0</v>
      </c>
      <c r="Q544" s="111"/>
    </row>
    <row r="545" spans="2:17" ht="19.899999999999999" hidden="1" customHeight="1" x14ac:dyDescent="0.35">
      <c r="B545" s="109">
        <v>538</v>
      </c>
      <c r="C545" s="111" t="str">
        <f>IF('Dépenses de rémunération CU'!C545&lt;&gt;"",'Dépenses de rémunération CU'!C545,"")</f>
        <v/>
      </c>
      <c r="D545" s="111" t="str">
        <f>IF('Dépenses de rémunération CU'!D545&lt;&gt;"",'Dépenses de rémunération CU'!D545,"")</f>
        <v/>
      </c>
      <c r="E545" s="111" t="str">
        <f>IF('Dépenses de rémunération CU'!E545&lt;&gt;"",'Dépenses de rémunération CU'!E545,"")</f>
        <v/>
      </c>
      <c r="F545" s="111" t="str">
        <f>IF('Dépenses de rémunération CU'!F545&lt;&gt;"",'Dépenses de rémunération CU'!F545,"")</f>
        <v/>
      </c>
      <c r="G545" s="80" t="str">
        <f>IF('Dépenses de rémunération CU'!G545&lt;&gt;"",'Dépenses de rémunération CU'!G545,"")</f>
        <v/>
      </c>
      <c r="H545" s="80" t="str">
        <f>IF('Dépenses de rémunération CU'!H545&lt;&gt;"",'Dépenses de rémunération CU'!H545,"")</f>
        <v/>
      </c>
      <c r="I545" s="246" t="str">
        <f>IF(F545&lt;&gt;"",IF(ISNA(VLOOKUP(F545,P_Paramétrage!$B$1586:$D$1588,2,FALSE)),0,VLOOKUP(F545,P_Paramétrage!$B$1586:$D$1588,2,FALSE)),"")</f>
        <v/>
      </c>
      <c r="J545" s="246">
        <f>'Dépenses de rémunération CU'!K545</f>
        <v>0</v>
      </c>
      <c r="K545" s="246"/>
      <c r="L545" s="210" t="str">
        <f>IF('Dépenses de rémunération CU'!I545&lt;&gt;"",'Dépenses de rémunération CU'!I545,"")</f>
        <v/>
      </c>
      <c r="M545" s="246">
        <f t="shared" si="24"/>
        <v>0</v>
      </c>
      <c r="N545" s="111"/>
      <c r="O545" s="210" t="str">
        <f t="shared" si="25"/>
        <v/>
      </c>
      <c r="P545" s="246">
        <f t="shared" si="26"/>
        <v>0</v>
      </c>
      <c r="Q545" s="111"/>
    </row>
    <row r="546" spans="2:17" ht="19.899999999999999" hidden="1" customHeight="1" x14ac:dyDescent="0.35">
      <c r="B546" s="109">
        <v>539</v>
      </c>
      <c r="C546" s="111" t="str">
        <f>IF('Dépenses de rémunération CU'!C546&lt;&gt;"",'Dépenses de rémunération CU'!C546,"")</f>
        <v/>
      </c>
      <c r="D546" s="111" t="str">
        <f>IF('Dépenses de rémunération CU'!D546&lt;&gt;"",'Dépenses de rémunération CU'!D546,"")</f>
        <v/>
      </c>
      <c r="E546" s="111" t="str">
        <f>IF('Dépenses de rémunération CU'!E546&lt;&gt;"",'Dépenses de rémunération CU'!E546,"")</f>
        <v/>
      </c>
      <c r="F546" s="111" t="str">
        <f>IF('Dépenses de rémunération CU'!F546&lt;&gt;"",'Dépenses de rémunération CU'!F546,"")</f>
        <v/>
      </c>
      <c r="G546" s="80" t="str">
        <f>IF('Dépenses de rémunération CU'!G546&lt;&gt;"",'Dépenses de rémunération CU'!G546,"")</f>
        <v/>
      </c>
      <c r="H546" s="80" t="str">
        <f>IF('Dépenses de rémunération CU'!H546&lt;&gt;"",'Dépenses de rémunération CU'!H546,"")</f>
        <v/>
      </c>
      <c r="I546" s="246" t="str">
        <f>IF(F546&lt;&gt;"",IF(ISNA(VLOOKUP(F546,P_Paramétrage!$B$1586:$D$1588,2,FALSE)),0,VLOOKUP(F546,P_Paramétrage!$B$1586:$D$1588,2,FALSE)),"")</f>
        <v/>
      </c>
      <c r="J546" s="246">
        <f>'Dépenses de rémunération CU'!K546</f>
        <v>0</v>
      </c>
      <c r="K546" s="246"/>
      <c r="L546" s="210" t="str">
        <f>IF('Dépenses de rémunération CU'!I546&lt;&gt;"",'Dépenses de rémunération CU'!I546,"")</f>
        <v/>
      </c>
      <c r="M546" s="246">
        <f t="shared" si="24"/>
        <v>0</v>
      </c>
      <c r="N546" s="111"/>
      <c r="O546" s="210" t="str">
        <f t="shared" si="25"/>
        <v/>
      </c>
      <c r="P546" s="246">
        <f t="shared" si="26"/>
        <v>0</v>
      </c>
      <c r="Q546" s="111"/>
    </row>
    <row r="547" spans="2:17" ht="19.899999999999999" hidden="1" customHeight="1" x14ac:dyDescent="0.35">
      <c r="B547" s="109">
        <v>540</v>
      </c>
      <c r="C547" s="111" t="str">
        <f>IF('Dépenses de rémunération CU'!C547&lt;&gt;"",'Dépenses de rémunération CU'!C547,"")</f>
        <v/>
      </c>
      <c r="D547" s="111" t="str">
        <f>IF('Dépenses de rémunération CU'!D547&lt;&gt;"",'Dépenses de rémunération CU'!D547,"")</f>
        <v/>
      </c>
      <c r="E547" s="111" t="str">
        <f>IF('Dépenses de rémunération CU'!E547&lt;&gt;"",'Dépenses de rémunération CU'!E547,"")</f>
        <v/>
      </c>
      <c r="F547" s="111" t="str">
        <f>IF('Dépenses de rémunération CU'!F547&lt;&gt;"",'Dépenses de rémunération CU'!F547,"")</f>
        <v/>
      </c>
      <c r="G547" s="80" t="str">
        <f>IF('Dépenses de rémunération CU'!G547&lt;&gt;"",'Dépenses de rémunération CU'!G547,"")</f>
        <v/>
      </c>
      <c r="H547" s="80" t="str">
        <f>IF('Dépenses de rémunération CU'!H547&lt;&gt;"",'Dépenses de rémunération CU'!H547,"")</f>
        <v/>
      </c>
      <c r="I547" s="246" t="str">
        <f>IF(F547&lt;&gt;"",IF(ISNA(VLOOKUP(F547,P_Paramétrage!$B$1586:$D$1588,2,FALSE)),0,VLOOKUP(F547,P_Paramétrage!$B$1586:$D$1588,2,FALSE)),"")</f>
        <v/>
      </c>
      <c r="J547" s="246">
        <f>'Dépenses de rémunération CU'!K547</f>
        <v>0</v>
      </c>
      <c r="K547" s="246"/>
      <c r="L547" s="210" t="str">
        <f>IF('Dépenses de rémunération CU'!I547&lt;&gt;"",'Dépenses de rémunération CU'!I547,"")</f>
        <v/>
      </c>
      <c r="M547" s="246">
        <f t="shared" si="24"/>
        <v>0</v>
      </c>
      <c r="N547" s="111"/>
      <c r="O547" s="210" t="str">
        <f t="shared" si="25"/>
        <v/>
      </c>
      <c r="P547" s="246">
        <f t="shared" si="26"/>
        <v>0</v>
      </c>
      <c r="Q547" s="111"/>
    </row>
    <row r="548" spans="2:17" ht="19.899999999999999" hidden="1" customHeight="1" x14ac:dyDescent="0.35">
      <c r="B548" s="109">
        <v>541</v>
      </c>
      <c r="C548" s="111" t="str">
        <f>IF('Dépenses de rémunération CU'!C548&lt;&gt;"",'Dépenses de rémunération CU'!C548,"")</f>
        <v/>
      </c>
      <c r="D548" s="111" t="str">
        <f>IF('Dépenses de rémunération CU'!D548&lt;&gt;"",'Dépenses de rémunération CU'!D548,"")</f>
        <v/>
      </c>
      <c r="E548" s="111" t="str">
        <f>IF('Dépenses de rémunération CU'!E548&lt;&gt;"",'Dépenses de rémunération CU'!E548,"")</f>
        <v/>
      </c>
      <c r="F548" s="111" t="str">
        <f>IF('Dépenses de rémunération CU'!F548&lt;&gt;"",'Dépenses de rémunération CU'!F548,"")</f>
        <v/>
      </c>
      <c r="G548" s="80" t="str">
        <f>IF('Dépenses de rémunération CU'!G548&lt;&gt;"",'Dépenses de rémunération CU'!G548,"")</f>
        <v/>
      </c>
      <c r="H548" s="80" t="str">
        <f>IF('Dépenses de rémunération CU'!H548&lt;&gt;"",'Dépenses de rémunération CU'!H548,"")</f>
        <v/>
      </c>
      <c r="I548" s="246" t="str">
        <f>IF(F548&lt;&gt;"",IF(ISNA(VLOOKUP(F548,P_Paramétrage!$B$1586:$D$1588,2,FALSE)),0,VLOOKUP(F548,P_Paramétrage!$B$1586:$D$1588,2,FALSE)),"")</f>
        <v/>
      </c>
      <c r="J548" s="246">
        <f>'Dépenses de rémunération CU'!K548</f>
        <v>0</v>
      </c>
      <c r="K548" s="246"/>
      <c r="L548" s="210" t="str">
        <f>IF('Dépenses de rémunération CU'!I548&lt;&gt;"",'Dépenses de rémunération CU'!I548,"")</f>
        <v/>
      </c>
      <c r="M548" s="246">
        <f t="shared" si="24"/>
        <v>0</v>
      </c>
      <c r="N548" s="111"/>
      <c r="O548" s="210" t="str">
        <f t="shared" si="25"/>
        <v/>
      </c>
      <c r="P548" s="246">
        <f t="shared" si="26"/>
        <v>0</v>
      </c>
      <c r="Q548" s="111"/>
    </row>
    <row r="549" spans="2:17" ht="19.899999999999999" hidden="1" customHeight="1" x14ac:dyDescent="0.35">
      <c r="B549" s="109">
        <v>542</v>
      </c>
      <c r="C549" s="111" t="str">
        <f>IF('Dépenses de rémunération CU'!C549&lt;&gt;"",'Dépenses de rémunération CU'!C549,"")</f>
        <v/>
      </c>
      <c r="D549" s="111" t="str">
        <f>IF('Dépenses de rémunération CU'!D549&lt;&gt;"",'Dépenses de rémunération CU'!D549,"")</f>
        <v/>
      </c>
      <c r="E549" s="111" t="str">
        <f>IF('Dépenses de rémunération CU'!E549&lt;&gt;"",'Dépenses de rémunération CU'!E549,"")</f>
        <v/>
      </c>
      <c r="F549" s="111" t="str">
        <f>IF('Dépenses de rémunération CU'!F549&lt;&gt;"",'Dépenses de rémunération CU'!F549,"")</f>
        <v/>
      </c>
      <c r="G549" s="80" t="str">
        <f>IF('Dépenses de rémunération CU'!G549&lt;&gt;"",'Dépenses de rémunération CU'!G549,"")</f>
        <v/>
      </c>
      <c r="H549" s="80" t="str">
        <f>IF('Dépenses de rémunération CU'!H549&lt;&gt;"",'Dépenses de rémunération CU'!H549,"")</f>
        <v/>
      </c>
      <c r="I549" s="246" t="str">
        <f>IF(F549&lt;&gt;"",IF(ISNA(VLOOKUP(F549,P_Paramétrage!$B$1586:$D$1588,2,FALSE)),0,VLOOKUP(F549,P_Paramétrage!$B$1586:$D$1588,2,FALSE)),"")</f>
        <v/>
      </c>
      <c r="J549" s="246">
        <f>'Dépenses de rémunération CU'!K549</f>
        <v>0</v>
      </c>
      <c r="K549" s="246"/>
      <c r="L549" s="210" t="str">
        <f>IF('Dépenses de rémunération CU'!I549&lt;&gt;"",'Dépenses de rémunération CU'!I549,"")</f>
        <v/>
      </c>
      <c r="M549" s="246">
        <f t="shared" si="24"/>
        <v>0</v>
      </c>
      <c r="N549" s="111"/>
      <c r="O549" s="210" t="str">
        <f t="shared" si="25"/>
        <v/>
      </c>
      <c r="P549" s="246">
        <f t="shared" si="26"/>
        <v>0</v>
      </c>
      <c r="Q549" s="111"/>
    </row>
    <row r="550" spans="2:17" ht="19.899999999999999" hidden="1" customHeight="1" x14ac:dyDescent="0.35">
      <c r="B550" s="109">
        <v>543</v>
      </c>
      <c r="C550" s="111" t="str">
        <f>IF('Dépenses de rémunération CU'!C550&lt;&gt;"",'Dépenses de rémunération CU'!C550,"")</f>
        <v/>
      </c>
      <c r="D550" s="111" t="str">
        <f>IF('Dépenses de rémunération CU'!D550&lt;&gt;"",'Dépenses de rémunération CU'!D550,"")</f>
        <v/>
      </c>
      <c r="E550" s="111" t="str">
        <f>IF('Dépenses de rémunération CU'!E550&lt;&gt;"",'Dépenses de rémunération CU'!E550,"")</f>
        <v/>
      </c>
      <c r="F550" s="111" t="str">
        <f>IF('Dépenses de rémunération CU'!F550&lt;&gt;"",'Dépenses de rémunération CU'!F550,"")</f>
        <v/>
      </c>
      <c r="G550" s="80" t="str">
        <f>IF('Dépenses de rémunération CU'!G550&lt;&gt;"",'Dépenses de rémunération CU'!G550,"")</f>
        <v/>
      </c>
      <c r="H550" s="80" t="str">
        <f>IF('Dépenses de rémunération CU'!H550&lt;&gt;"",'Dépenses de rémunération CU'!H550,"")</f>
        <v/>
      </c>
      <c r="I550" s="246" t="str">
        <f>IF(F550&lt;&gt;"",IF(ISNA(VLOOKUP(F550,P_Paramétrage!$B$1586:$D$1588,2,FALSE)),0,VLOOKUP(F550,P_Paramétrage!$B$1586:$D$1588,2,FALSE)),"")</f>
        <v/>
      </c>
      <c r="J550" s="246">
        <f>'Dépenses de rémunération CU'!K550</f>
        <v>0</v>
      </c>
      <c r="K550" s="246"/>
      <c r="L550" s="210" t="str">
        <f>IF('Dépenses de rémunération CU'!I550&lt;&gt;"",'Dépenses de rémunération CU'!I550,"")</f>
        <v/>
      </c>
      <c r="M550" s="246">
        <f t="shared" si="24"/>
        <v>0</v>
      </c>
      <c r="N550" s="111"/>
      <c r="O550" s="210" t="str">
        <f t="shared" si="25"/>
        <v/>
      </c>
      <c r="P550" s="246">
        <f t="shared" si="26"/>
        <v>0</v>
      </c>
      <c r="Q550" s="111"/>
    </row>
    <row r="551" spans="2:17" ht="19.899999999999999" hidden="1" customHeight="1" x14ac:dyDescent="0.35">
      <c r="B551" s="109">
        <v>544</v>
      </c>
      <c r="C551" s="111" t="str">
        <f>IF('Dépenses de rémunération CU'!C551&lt;&gt;"",'Dépenses de rémunération CU'!C551,"")</f>
        <v/>
      </c>
      <c r="D551" s="111" t="str">
        <f>IF('Dépenses de rémunération CU'!D551&lt;&gt;"",'Dépenses de rémunération CU'!D551,"")</f>
        <v/>
      </c>
      <c r="E551" s="111" t="str">
        <f>IF('Dépenses de rémunération CU'!E551&lt;&gt;"",'Dépenses de rémunération CU'!E551,"")</f>
        <v/>
      </c>
      <c r="F551" s="111" t="str">
        <f>IF('Dépenses de rémunération CU'!F551&lt;&gt;"",'Dépenses de rémunération CU'!F551,"")</f>
        <v/>
      </c>
      <c r="G551" s="80" t="str">
        <f>IF('Dépenses de rémunération CU'!G551&lt;&gt;"",'Dépenses de rémunération CU'!G551,"")</f>
        <v/>
      </c>
      <c r="H551" s="80" t="str">
        <f>IF('Dépenses de rémunération CU'!H551&lt;&gt;"",'Dépenses de rémunération CU'!H551,"")</f>
        <v/>
      </c>
      <c r="I551" s="246" t="str">
        <f>IF(F551&lt;&gt;"",IF(ISNA(VLOOKUP(F551,P_Paramétrage!$B$1586:$D$1588,2,FALSE)),0,VLOOKUP(F551,P_Paramétrage!$B$1586:$D$1588,2,FALSE)),"")</f>
        <v/>
      </c>
      <c r="J551" s="246">
        <f>'Dépenses de rémunération CU'!K551</f>
        <v>0</v>
      </c>
      <c r="K551" s="246"/>
      <c r="L551" s="210" t="str">
        <f>IF('Dépenses de rémunération CU'!I551&lt;&gt;"",'Dépenses de rémunération CU'!I551,"")</f>
        <v/>
      </c>
      <c r="M551" s="246">
        <f t="shared" si="24"/>
        <v>0</v>
      </c>
      <c r="N551" s="111"/>
      <c r="O551" s="210" t="str">
        <f t="shared" si="25"/>
        <v/>
      </c>
      <c r="P551" s="246">
        <f t="shared" si="26"/>
        <v>0</v>
      </c>
      <c r="Q551" s="111"/>
    </row>
    <row r="552" spans="2:17" ht="19.899999999999999" hidden="1" customHeight="1" x14ac:dyDescent="0.35">
      <c r="B552" s="109">
        <v>545</v>
      </c>
      <c r="C552" s="111" t="str">
        <f>IF('Dépenses de rémunération CU'!C552&lt;&gt;"",'Dépenses de rémunération CU'!C552,"")</f>
        <v/>
      </c>
      <c r="D552" s="111" t="str">
        <f>IF('Dépenses de rémunération CU'!D552&lt;&gt;"",'Dépenses de rémunération CU'!D552,"")</f>
        <v/>
      </c>
      <c r="E552" s="111" t="str">
        <f>IF('Dépenses de rémunération CU'!E552&lt;&gt;"",'Dépenses de rémunération CU'!E552,"")</f>
        <v/>
      </c>
      <c r="F552" s="111" t="str">
        <f>IF('Dépenses de rémunération CU'!F552&lt;&gt;"",'Dépenses de rémunération CU'!F552,"")</f>
        <v/>
      </c>
      <c r="G552" s="80" t="str">
        <f>IF('Dépenses de rémunération CU'!G552&lt;&gt;"",'Dépenses de rémunération CU'!G552,"")</f>
        <v/>
      </c>
      <c r="H552" s="80" t="str">
        <f>IF('Dépenses de rémunération CU'!H552&lt;&gt;"",'Dépenses de rémunération CU'!H552,"")</f>
        <v/>
      </c>
      <c r="I552" s="246" t="str">
        <f>IF(F552&lt;&gt;"",IF(ISNA(VLOOKUP(F552,P_Paramétrage!$B$1586:$D$1588,2,FALSE)),0,VLOOKUP(F552,P_Paramétrage!$B$1586:$D$1588,2,FALSE)),"")</f>
        <v/>
      </c>
      <c r="J552" s="246">
        <f>'Dépenses de rémunération CU'!K552</f>
        <v>0</v>
      </c>
      <c r="K552" s="246"/>
      <c r="L552" s="210" t="str">
        <f>IF('Dépenses de rémunération CU'!I552&lt;&gt;"",'Dépenses de rémunération CU'!I552,"")</f>
        <v/>
      </c>
      <c r="M552" s="246">
        <f t="shared" si="24"/>
        <v>0</v>
      </c>
      <c r="N552" s="111"/>
      <c r="O552" s="210" t="str">
        <f t="shared" si="25"/>
        <v/>
      </c>
      <c r="P552" s="246">
        <f t="shared" si="26"/>
        <v>0</v>
      </c>
      <c r="Q552" s="111"/>
    </row>
    <row r="553" spans="2:17" ht="19.899999999999999" hidden="1" customHeight="1" x14ac:dyDescent="0.35">
      <c r="B553" s="109">
        <v>546</v>
      </c>
      <c r="C553" s="111" t="str">
        <f>IF('Dépenses de rémunération CU'!C553&lt;&gt;"",'Dépenses de rémunération CU'!C553,"")</f>
        <v/>
      </c>
      <c r="D553" s="111" t="str">
        <f>IF('Dépenses de rémunération CU'!D553&lt;&gt;"",'Dépenses de rémunération CU'!D553,"")</f>
        <v/>
      </c>
      <c r="E553" s="111" t="str">
        <f>IF('Dépenses de rémunération CU'!E553&lt;&gt;"",'Dépenses de rémunération CU'!E553,"")</f>
        <v/>
      </c>
      <c r="F553" s="111" t="str">
        <f>IF('Dépenses de rémunération CU'!F553&lt;&gt;"",'Dépenses de rémunération CU'!F553,"")</f>
        <v/>
      </c>
      <c r="G553" s="80" t="str">
        <f>IF('Dépenses de rémunération CU'!G553&lt;&gt;"",'Dépenses de rémunération CU'!G553,"")</f>
        <v/>
      </c>
      <c r="H553" s="80" t="str">
        <f>IF('Dépenses de rémunération CU'!H553&lt;&gt;"",'Dépenses de rémunération CU'!H553,"")</f>
        <v/>
      </c>
      <c r="I553" s="246" t="str">
        <f>IF(F553&lt;&gt;"",IF(ISNA(VLOOKUP(F553,P_Paramétrage!$B$1586:$D$1588,2,FALSE)),0,VLOOKUP(F553,P_Paramétrage!$B$1586:$D$1588,2,FALSE)),"")</f>
        <v/>
      </c>
      <c r="J553" s="246">
        <f>'Dépenses de rémunération CU'!K553</f>
        <v>0</v>
      </c>
      <c r="K553" s="246"/>
      <c r="L553" s="210" t="str">
        <f>IF('Dépenses de rémunération CU'!I553&lt;&gt;"",'Dépenses de rémunération CU'!I553,"")</f>
        <v/>
      </c>
      <c r="M553" s="246">
        <f t="shared" si="24"/>
        <v>0</v>
      </c>
      <c r="N553" s="111"/>
      <c r="O553" s="210" t="str">
        <f t="shared" si="25"/>
        <v/>
      </c>
      <c r="P553" s="246">
        <f t="shared" si="26"/>
        <v>0</v>
      </c>
      <c r="Q553" s="111"/>
    </row>
    <row r="554" spans="2:17" ht="19.899999999999999" hidden="1" customHeight="1" x14ac:dyDescent="0.35">
      <c r="B554" s="109">
        <v>547</v>
      </c>
      <c r="C554" s="111" t="str">
        <f>IF('Dépenses de rémunération CU'!C554&lt;&gt;"",'Dépenses de rémunération CU'!C554,"")</f>
        <v/>
      </c>
      <c r="D554" s="111" t="str">
        <f>IF('Dépenses de rémunération CU'!D554&lt;&gt;"",'Dépenses de rémunération CU'!D554,"")</f>
        <v/>
      </c>
      <c r="E554" s="111" t="str">
        <f>IF('Dépenses de rémunération CU'!E554&lt;&gt;"",'Dépenses de rémunération CU'!E554,"")</f>
        <v/>
      </c>
      <c r="F554" s="111" t="str">
        <f>IF('Dépenses de rémunération CU'!F554&lt;&gt;"",'Dépenses de rémunération CU'!F554,"")</f>
        <v/>
      </c>
      <c r="G554" s="80" t="str">
        <f>IF('Dépenses de rémunération CU'!G554&lt;&gt;"",'Dépenses de rémunération CU'!G554,"")</f>
        <v/>
      </c>
      <c r="H554" s="80" t="str">
        <f>IF('Dépenses de rémunération CU'!H554&lt;&gt;"",'Dépenses de rémunération CU'!H554,"")</f>
        <v/>
      </c>
      <c r="I554" s="246" t="str">
        <f>IF(F554&lt;&gt;"",IF(ISNA(VLOOKUP(F554,P_Paramétrage!$B$1586:$D$1588,2,FALSE)),0,VLOOKUP(F554,P_Paramétrage!$B$1586:$D$1588,2,FALSE)),"")</f>
        <v/>
      </c>
      <c r="J554" s="246">
        <f>'Dépenses de rémunération CU'!K554</f>
        <v>0</v>
      </c>
      <c r="K554" s="246"/>
      <c r="L554" s="210" t="str">
        <f>IF('Dépenses de rémunération CU'!I554&lt;&gt;"",'Dépenses de rémunération CU'!I554,"")</f>
        <v/>
      </c>
      <c r="M554" s="246">
        <f t="shared" si="24"/>
        <v>0</v>
      </c>
      <c r="N554" s="111"/>
      <c r="O554" s="210" t="str">
        <f t="shared" si="25"/>
        <v/>
      </c>
      <c r="P554" s="246">
        <f t="shared" si="26"/>
        <v>0</v>
      </c>
      <c r="Q554" s="111"/>
    </row>
    <row r="555" spans="2:17" ht="19.899999999999999" hidden="1" customHeight="1" x14ac:dyDescent="0.35">
      <c r="B555" s="109">
        <v>548</v>
      </c>
      <c r="C555" s="111" t="str">
        <f>IF('Dépenses de rémunération CU'!C555&lt;&gt;"",'Dépenses de rémunération CU'!C555,"")</f>
        <v/>
      </c>
      <c r="D555" s="111" t="str">
        <f>IF('Dépenses de rémunération CU'!D555&lt;&gt;"",'Dépenses de rémunération CU'!D555,"")</f>
        <v/>
      </c>
      <c r="E555" s="111" t="str">
        <f>IF('Dépenses de rémunération CU'!E555&lt;&gt;"",'Dépenses de rémunération CU'!E555,"")</f>
        <v/>
      </c>
      <c r="F555" s="111" t="str">
        <f>IF('Dépenses de rémunération CU'!F555&lt;&gt;"",'Dépenses de rémunération CU'!F555,"")</f>
        <v/>
      </c>
      <c r="G555" s="80" t="str">
        <f>IF('Dépenses de rémunération CU'!G555&lt;&gt;"",'Dépenses de rémunération CU'!G555,"")</f>
        <v/>
      </c>
      <c r="H555" s="80" t="str">
        <f>IF('Dépenses de rémunération CU'!H555&lt;&gt;"",'Dépenses de rémunération CU'!H555,"")</f>
        <v/>
      </c>
      <c r="I555" s="246" t="str">
        <f>IF(F555&lt;&gt;"",IF(ISNA(VLOOKUP(F555,P_Paramétrage!$B$1586:$D$1588,2,FALSE)),0,VLOOKUP(F555,P_Paramétrage!$B$1586:$D$1588,2,FALSE)),"")</f>
        <v/>
      </c>
      <c r="J555" s="246">
        <f>'Dépenses de rémunération CU'!K555</f>
        <v>0</v>
      </c>
      <c r="K555" s="246"/>
      <c r="L555" s="210" t="str">
        <f>IF('Dépenses de rémunération CU'!I555&lt;&gt;"",'Dépenses de rémunération CU'!I555,"")</f>
        <v/>
      </c>
      <c r="M555" s="246">
        <f t="shared" si="24"/>
        <v>0</v>
      </c>
      <c r="N555" s="111"/>
      <c r="O555" s="210" t="str">
        <f t="shared" si="25"/>
        <v/>
      </c>
      <c r="P555" s="246">
        <f t="shared" si="26"/>
        <v>0</v>
      </c>
      <c r="Q555" s="111"/>
    </row>
    <row r="556" spans="2:17" ht="19.899999999999999" hidden="1" customHeight="1" x14ac:dyDescent="0.35">
      <c r="B556" s="109">
        <v>549</v>
      </c>
      <c r="C556" s="111" t="str">
        <f>IF('Dépenses de rémunération CU'!C556&lt;&gt;"",'Dépenses de rémunération CU'!C556,"")</f>
        <v/>
      </c>
      <c r="D556" s="111" t="str">
        <f>IF('Dépenses de rémunération CU'!D556&lt;&gt;"",'Dépenses de rémunération CU'!D556,"")</f>
        <v/>
      </c>
      <c r="E556" s="111" t="str">
        <f>IF('Dépenses de rémunération CU'!E556&lt;&gt;"",'Dépenses de rémunération CU'!E556,"")</f>
        <v/>
      </c>
      <c r="F556" s="111" t="str">
        <f>IF('Dépenses de rémunération CU'!F556&lt;&gt;"",'Dépenses de rémunération CU'!F556,"")</f>
        <v/>
      </c>
      <c r="G556" s="80" t="str">
        <f>IF('Dépenses de rémunération CU'!G556&lt;&gt;"",'Dépenses de rémunération CU'!G556,"")</f>
        <v/>
      </c>
      <c r="H556" s="80" t="str">
        <f>IF('Dépenses de rémunération CU'!H556&lt;&gt;"",'Dépenses de rémunération CU'!H556,"")</f>
        <v/>
      </c>
      <c r="I556" s="246" t="str">
        <f>IF(F556&lt;&gt;"",IF(ISNA(VLOOKUP(F556,P_Paramétrage!$B$1586:$D$1588,2,FALSE)),0,VLOOKUP(F556,P_Paramétrage!$B$1586:$D$1588,2,FALSE)),"")</f>
        <v/>
      </c>
      <c r="J556" s="246">
        <f>'Dépenses de rémunération CU'!K556</f>
        <v>0</v>
      </c>
      <c r="K556" s="246"/>
      <c r="L556" s="210" t="str">
        <f>IF('Dépenses de rémunération CU'!I556&lt;&gt;"",'Dépenses de rémunération CU'!I556,"")</f>
        <v/>
      </c>
      <c r="M556" s="246">
        <f t="shared" si="24"/>
        <v>0</v>
      </c>
      <c r="N556" s="111"/>
      <c r="O556" s="210" t="str">
        <f t="shared" si="25"/>
        <v/>
      </c>
      <c r="P556" s="246">
        <f t="shared" si="26"/>
        <v>0</v>
      </c>
      <c r="Q556" s="111"/>
    </row>
    <row r="557" spans="2:17" ht="19.899999999999999" hidden="1" customHeight="1" x14ac:dyDescent="0.35">
      <c r="B557" s="109">
        <v>550</v>
      </c>
      <c r="C557" s="111" t="str">
        <f>IF('Dépenses de rémunération CU'!C557&lt;&gt;"",'Dépenses de rémunération CU'!C557,"")</f>
        <v/>
      </c>
      <c r="D557" s="111" t="str">
        <f>IF('Dépenses de rémunération CU'!D557&lt;&gt;"",'Dépenses de rémunération CU'!D557,"")</f>
        <v/>
      </c>
      <c r="E557" s="111" t="str">
        <f>IF('Dépenses de rémunération CU'!E557&lt;&gt;"",'Dépenses de rémunération CU'!E557,"")</f>
        <v/>
      </c>
      <c r="F557" s="111" t="str">
        <f>IF('Dépenses de rémunération CU'!F557&lt;&gt;"",'Dépenses de rémunération CU'!F557,"")</f>
        <v/>
      </c>
      <c r="G557" s="80" t="str">
        <f>IF('Dépenses de rémunération CU'!G557&lt;&gt;"",'Dépenses de rémunération CU'!G557,"")</f>
        <v/>
      </c>
      <c r="H557" s="80" t="str">
        <f>IF('Dépenses de rémunération CU'!H557&lt;&gt;"",'Dépenses de rémunération CU'!H557,"")</f>
        <v/>
      </c>
      <c r="I557" s="246" t="str">
        <f>IF(F557&lt;&gt;"",IF(ISNA(VLOOKUP(F557,P_Paramétrage!$B$1586:$D$1588,2,FALSE)),0,VLOOKUP(F557,P_Paramétrage!$B$1586:$D$1588,2,FALSE)),"")</f>
        <v/>
      </c>
      <c r="J557" s="246">
        <f>'Dépenses de rémunération CU'!K557</f>
        <v>0</v>
      </c>
      <c r="K557" s="246"/>
      <c r="L557" s="210" t="str">
        <f>IF('Dépenses de rémunération CU'!I557&lt;&gt;"",'Dépenses de rémunération CU'!I557,"")</f>
        <v/>
      </c>
      <c r="M557" s="246">
        <f t="shared" si="24"/>
        <v>0</v>
      </c>
      <c r="N557" s="111"/>
      <c r="O557" s="210" t="str">
        <f t="shared" si="25"/>
        <v/>
      </c>
      <c r="P557" s="246">
        <f t="shared" si="26"/>
        <v>0</v>
      </c>
      <c r="Q557" s="111"/>
    </row>
    <row r="558" spans="2:17" ht="19.899999999999999" hidden="1" customHeight="1" x14ac:dyDescent="0.35">
      <c r="B558" s="109">
        <v>551</v>
      </c>
      <c r="C558" s="111" t="str">
        <f>IF('Dépenses de rémunération CU'!C558&lt;&gt;"",'Dépenses de rémunération CU'!C558,"")</f>
        <v/>
      </c>
      <c r="D558" s="111" t="str">
        <f>IF('Dépenses de rémunération CU'!D558&lt;&gt;"",'Dépenses de rémunération CU'!D558,"")</f>
        <v/>
      </c>
      <c r="E558" s="111" t="str">
        <f>IF('Dépenses de rémunération CU'!E558&lt;&gt;"",'Dépenses de rémunération CU'!E558,"")</f>
        <v/>
      </c>
      <c r="F558" s="111" t="str">
        <f>IF('Dépenses de rémunération CU'!F558&lt;&gt;"",'Dépenses de rémunération CU'!F558,"")</f>
        <v/>
      </c>
      <c r="G558" s="80" t="str">
        <f>IF('Dépenses de rémunération CU'!G558&lt;&gt;"",'Dépenses de rémunération CU'!G558,"")</f>
        <v/>
      </c>
      <c r="H558" s="80" t="str">
        <f>IF('Dépenses de rémunération CU'!H558&lt;&gt;"",'Dépenses de rémunération CU'!H558,"")</f>
        <v/>
      </c>
      <c r="I558" s="246" t="str">
        <f>IF(F558&lt;&gt;"",IF(ISNA(VLOOKUP(F558,P_Paramétrage!$B$1586:$D$1588,2,FALSE)),0,VLOOKUP(F558,P_Paramétrage!$B$1586:$D$1588,2,FALSE)),"")</f>
        <v/>
      </c>
      <c r="J558" s="246">
        <f>'Dépenses de rémunération CU'!K558</f>
        <v>0</v>
      </c>
      <c r="K558" s="246"/>
      <c r="L558" s="210" t="str">
        <f>IF('Dépenses de rémunération CU'!I558&lt;&gt;"",'Dépenses de rémunération CU'!I558,"")</f>
        <v/>
      </c>
      <c r="M558" s="246">
        <f t="shared" si="24"/>
        <v>0</v>
      </c>
      <c r="N558" s="111"/>
      <c r="O558" s="210" t="str">
        <f t="shared" si="25"/>
        <v/>
      </c>
      <c r="P558" s="246">
        <f t="shared" si="26"/>
        <v>0</v>
      </c>
      <c r="Q558" s="111"/>
    </row>
    <row r="559" spans="2:17" ht="19.899999999999999" hidden="1" customHeight="1" x14ac:dyDescent="0.35">
      <c r="B559" s="109">
        <v>552</v>
      </c>
      <c r="C559" s="111" t="str">
        <f>IF('Dépenses de rémunération CU'!C559&lt;&gt;"",'Dépenses de rémunération CU'!C559,"")</f>
        <v/>
      </c>
      <c r="D559" s="111" t="str">
        <f>IF('Dépenses de rémunération CU'!D559&lt;&gt;"",'Dépenses de rémunération CU'!D559,"")</f>
        <v/>
      </c>
      <c r="E559" s="111" t="str">
        <f>IF('Dépenses de rémunération CU'!E559&lt;&gt;"",'Dépenses de rémunération CU'!E559,"")</f>
        <v/>
      </c>
      <c r="F559" s="111" t="str">
        <f>IF('Dépenses de rémunération CU'!F559&lt;&gt;"",'Dépenses de rémunération CU'!F559,"")</f>
        <v/>
      </c>
      <c r="G559" s="80" t="str">
        <f>IF('Dépenses de rémunération CU'!G559&lt;&gt;"",'Dépenses de rémunération CU'!G559,"")</f>
        <v/>
      </c>
      <c r="H559" s="80" t="str">
        <f>IF('Dépenses de rémunération CU'!H559&lt;&gt;"",'Dépenses de rémunération CU'!H559,"")</f>
        <v/>
      </c>
      <c r="I559" s="246" t="str">
        <f>IF(F559&lt;&gt;"",IF(ISNA(VLOOKUP(F559,P_Paramétrage!$B$1586:$D$1588,2,FALSE)),0,VLOOKUP(F559,P_Paramétrage!$B$1586:$D$1588,2,FALSE)),"")</f>
        <v/>
      </c>
      <c r="J559" s="246">
        <f>'Dépenses de rémunération CU'!K559</f>
        <v>0</v>
      </c>
      <c r="K559" s="246"/>
      <c r="L559" s="210" t="str">
        <f>IF('Dépenses de rémunération CU'!I559&lt;&gt;"",'Dépenses de rémunération CU'!I559,"")</f>
        <v/>
      </c>
      <c r="M559" s="246">
        <f t="shared" si="24"/>
        <v>0</v>
      </c>
      <c r="N559" s="111"/>
      <c r="O559" s="210" t="str">
        <f t="shared" si="25"/>
        <v/>
      </c>
      <c r="P559" s="246">
        <f t="shared" si="26"/>
        <v>0</v>
      </c>
      <c r="Q559" s="111"/>
    </row>
    <row r="560" spans="2:17" ht="19.899999999999999" hidden="1" customHeight="1" x14ac:dyDescent="0.35">
      <c r="B560" s="109">
        <v>553</v>
      </c>
      <c r="C560" s="111" t="str">
        <f>IF('Dépenses de rémunération CU'!C560&lt;&gt;"",'Dépenses de rémunération CU'!C560,"")</f>
        <v/>
      </c>
      <c r="D560" s="111" t="str">
        <f>IF('Dépenses de rémunération CU'!D560&lt;&gt;"",'Dépenses de rémunération CU'!D560,"")</f>
        <v/>
      </c>
      <c r="E560" s="111" t="str">
        <f>IF('Dépenses de rémunération CU'!E560&lt;&gt;"",'Dépenses de rémunération CU'!E560,"")</f>
        <v/>
      </c>
      <c r="F560" s="111" t="str">
        <f>IF('Dépenses de rémunération CU'!F560&lt;&gt;"",'Dépenses de rémunération CU'!F560,"")</f>
        <v/>
      </c>
      <c r="G560" s="80" t="str">
        <f>IF('Dépenses de rémunération CU'!G560&lt;&gt;"",'Dépenses de rémunération CU'!G560,"")</f>
        <v/>
      </c>
      <c r="H560" s="80" t="str">
        <f>IF('Dépenses de rémunération CU'!H560&lt;&gt;"",'Dépenses de rémunération CU'!H560,"")</f>
        <v/>
      </c>
      <c r="I560" s="246" t="str">
        <f>IF(F560&lt;&gt;"",IF(ISNA(VLOOKUP(F560,P_Paramétrage!$B$1586:$D$1588,2,FALSE)),0,VLOOKUP(F560,P_Paramétrage!$B$1586:$D$1588,2,FALSE)),"")</f>
        <v/>
      </c>
      <c r="J560" s="246">
        <f>'Dépenses de rémunération CU'!K560</f>
        <v>0</v>
      </c>
      <c r="K560" s="246"/>
      <c r="L560" s="210" t="str">
        <f>IF('Dépenses de rémunération CU'!I560&lt;&gt;"",'Dépenses de rémunération CU'!I560,"")</f>
        <v/>
      </c>
      <c r="M560" s="246">
        <f t="shared" si="24"/>
        <v>0</v>
      </c>
      <c r="N560" s="111"/>
      <c r="O560" s="210" t="str">
        <f t="shared" si="25"/>
        <v/>
      </c>
      <c r="P560" s="246">
        <f t="shared" si="26"/>
        <v>0</v>
      </c>
      <c r="Q560" s="111"/>
    </row>
    <row r="561" spans="2:17" ht="19.899999999999999" hidden="1" customHeight="1" x14ac:dyDescent="0.35">
      <c r="B561" s="109">
        <v>554</v>
      </c>
      <c r="C561" s="111" t="str">
        <f>IF('Dépenses de rémunération CU'!C561&lt;&gt;"",'Dépenses de rémunération CU'!C561,"")</f>
        <v/>
      </c>
      <c r="D561" s="111" t="str">
        <f>IF('Dépenses de rémunération CU'!D561&lt;&gt;"",'Dépenses de rémunération CU'!D561,"")</f>
        <v/>
      </c>
      <c r="E561" s="111" t="str">
        <f>IF('Dépenses de rémunération CU'!E561&lt;&gt;"",'Dépenses de rémunération CU'!E561,"")</f>
        <v/>
      </c>
      <c r="F561" s="111" t="str">
        <f>IF('Dépenses de rémunération CU'!F561&lt;&gt;"",'Dépenses de rémunération CU'!F561,"")</f>
        <v/>
      </c>
      <c r="G561" s="80" t="str">
        <f>IF('Dépenses de rémunération CU'!G561&lt;&gt;"",'Dépenses de rémunération CU'!G561,"")</f>
        <v/>
      </c>
      <c r="H561" s="80" t="str">
        <f>IF('Dépenses de rémunération CU'!H561&lt;&gt;"",'Dépenses de rémunération CU'!H561,"")</f>
        <v/>
      </c>
      <c r="I561" s="246" t="str">
        <f>IF(F561&lt;&gt;"",IF(ISNA(VLOOKUP(F561,P_Paramétrage!$B$1586:$D$1588,2,FALSE)),0,VLOOKUP(F561,P_Paramétrage!$B$1586:$D$1588,2,FALSE)),"")</f>
        <v/>
      </c>
      <c r="J561" s="246">
        <f>'Dépenses de rémunération CU'!K561</f>
        <v>0</v>
      </c>
      <c r="K561" s="246"/>
      <c r="L561" s="210" t="str">
        <f>IF('Dépenses de rémunération CU'!I561&lt;&gt;"",'Dépenses de rémunération CU'!I561,"")</f>
        <v/>
      </c>
      <c r="M561" s="246">
        <f t="shared" si="24"/>
        <v>0</v>
      </c>
      <c r="N561" s="111"/>
      <c r="O561" s="210" t="str">
        <f t="shared" si="25"/>
        <v/>
      </c>
      <c r="P561" s="246">
        <f t="shared" si="26"/>
        <v>0</v>
      </c>
      <c r="Q561" s="111"/>
    </row>
    <row r="562" spans="2:17" ht="19.899999999999999" hidden="1" customHeight="1" x14ac:dyDescent="0.35">
      <c r="B562" s="109">
        <v>555</v>
      </c>
      <c r="C562" s="111" t="str">
        <f>IF('Dépenses de rémunération CU'!C562&lt;&gt;"",'Dépenses de rémunération CU'!C562,"")</f>
        <v/>
      </c>
      <c r="D562" s="111" t="str">
        <f>IF('Dépenses de rémunération CU'!D562&lt;&gt;"",'Dépenses de rémunération CU'!D562,"")</f>
        <v/>
      </c>
      <c r="E562" s="111" t="str">
        <f>IF('Dépenses de rémunération CU'!E562&lt;&gt;"",'Dépenses de rémunération CU'!E562,"")</f>
        <v/>
      </c>
      <c r="F562" s="111" t="str">
        <f>IF('Dépenses de rémunération CU'!F562&lt;&gt;"",'Dépenses de rémunération CU'!F562,"")</f>
        <v/>
      </c>
      <c r="G562" s="80" t="str">
        <f>IF('Dépenses de rémunération CU'!G562&lt;&gt;"",'Dépenses de rémunération CU'!G562,"")</f>
        <v/>
      </c>
      <c r="H562" s="80" t="str">
        <f>IF('Dépenses de rémunération CU'!H562&lt;&gt;"",'Dépenses de rémunération CU'!H562,"")</f>
        <v/>
      </c>
      <c r="I562" s="246" t="str">
        <f>IF(F562&lt;&gt;"",IF(ISNA(VLOOKUP(F562,P_Paramétrage!$B$1586:$D$1588,2,FALSE)),0,VLOOKUP(F562,P_Paramétrage!$B$1586:$D$1588,2,FALSE)),"")</f>
        <v/>
      </c>
      <c r="J562" s="246">
        <f>'Dépenses de rémunération CU'!K562</f>
        <v>0</v>
      </c>
      <c r="K562" s="246"/>
      <c r="L562" s="210" t="str">
        <f>IF('Dépenses de rémunération CU'!I562&lt;&gt;"",'Dépenses de rémunération CU'!I562,"")</f>
        <v/>
      </c>
      <c r="M562" s="246">
        <f t="shared" si="24"/>
        <v>0</v>
      </c>
      <c r="N562" s="111"/>
      <c r="O562" s="210" t="str">
        <f t="shared" si="25"/>
        <v/>
      </c>
      <c r="P562" s="246">
        <f t="shared" si="26"/>
        <v>0</v>
      </c>
      <c r="Q562" s="111"/>
    </row>
    <row r="563" spans="2:17" ht="19.899999999999999" hidden="1" customHeight="1" x14ac:dyDescent="0.35">
      <c r="B563" s="109">
        <v>556</v>
      </c>
      <c r="C563" s="111" t="str">
        <f>IF('Dépenses de rémunération CU'!C563&lt;&gt;"",'Dépenses de rémunération CU'!C563,"")</f>
        <v/>
      </c>
      <c r="D563" s="111" t="str">
        <f>IF('Dépenses de rémunération CU'!D563&lt;&gt;"",'Dépenses de rémunération CU'!D563,"")</f>
        <v/>
      </c>
      <c r="E563" s="111" t="str">
        <f>IF('Dépenses de rémunération CU'!E563&lt;&gt;"",'Dépenses de rémunération CU'!E563,"")</f>
        <v/>
      </c>
      <c r="F563" s="111" t="str">
        <f>IF('Dépenses de rémunération CU'!F563&lt;&gt;"",'Dépenses de rémunération CU'!F563,"")</f>
        <v/>
      </c>
      <c r="G563" s="80" t="str">
        <f>IF('Dépenses de rémunération CU'!G563&lt;&gt;"",'Dépenses de rémunération CU'!G563,"")</f>
        <v/>
      </c>
      <c r="H563" s="80" t="str">
        <f>IF('Dépenses de rémunération CU'!H563&lt;&gt;"",'Dépenses de rémunération CU'!H563,"")</f>
        <v/>
      </c>
      <c r="I563" s="246" t="str">
        <f>IF(F563&lt;&gt;"",IF(ISNA(VLOOKUP(F563,P_Paramétrage!$B$1586:$D$1588,2,FALSE)),0,VLOOKUP(F563,P_Paramétrage!$B$1586:$D$1588,2,FALSE)),"")</f>
        <v/>
      </c>
      <c r="J563" s="246">
        <f>'Dépenses de rémunération CU'!K563</f>
        <v>0</v>
      </c>
      <c r="K563" s="246"/>
      <c r="L563" s="210" t="str">
        <f>IF('Dépenses de rémunération CU'!I563&lt;&gt;"",'Dépenses de rémunération CU'!I563,"")</f>
        <v/>
      </c>
      <c r="M563" s="246">
        <f t="shared" si="24"/>
        <v>0</v>
      </c>
      <c r="N563" s="111"/>
      <c r="O563" s="210" t="str">
        <f t="shared" si="25"/>
        <v/>
      </c>
      <c r="P563" s="246">
        <f t="shared" si="26"/>
        <v>0</v>
      </c>
      <c r="Q563" s="111"/>
    </row>
    <row r="564" spans="2:17" ht="19.899999999999999" hidden="1" customHeight="1" x14ac:dyDescent="0.35">
      <c r="B564" s="109">
        <v>557</v>
      </c>
      <c r="C564" s="111" t="str">
        <f>IF('Dépenses de rémunération CU'!C564&lt;&gt;"",'Dépenses de rémunération CU'!C564,"")</f>
        <v/>
      </c>
      <c r="D564" s="111" t="str">
        <f>IF('Dépenses de rémunération CU'!D564&lt;&gt;"",'Dépenses de rémunération CU'!D564,"")</f>
        <v/>
      </c>
      <c r="E564" s="111" t="str">
        <f>IF('Dépenses de rémunération CU'!E564&lt;&gt;"",'Dépenses de rémunération CU'!E564,"")</f>
        <v/>
      </c>
      <c r="F564" s="111" t="str">
        <f>IF('Dépenses de rémunération CU'!F564&lt;&gt;"",'Dépenses de rémunération CU'!F564,"")</f>
        <v/>
      </c>
      <c r="G564" s="80" t="str">
        <f>IF('Dépenses de rémunération CU'!G564&lt;&gt;"",'Dépenses de rémunération CU'!G564,"")</f>
        <v/>
      </c>
      <c r="H564" s="80" t="str">
        <f>IF('Dépenses de rémunération CU'!H564&lt;&gt;"",'Dépenses de rémunération CU'!H564,"")</f>
        <v/>
      </c>
      <c r="I564" s="246" t="str">
        <f>IF(F564&lt;&gt;"",IF(ISNA(VLOOKUP(F564,P_Paramétrage!$B$1586:$D$1588,2,FALSE)),0,VLOOKUP(F564,P_Paramétrage!$B$1586:$D$1588,2,FALSE)),"")</f>
        <v/>
      </c>
      <c r="J564" s="246">
        <f>'Dépenses de rémunération CU'!K564</f>
        <v>0</v>
      </c>
      <c r="K564" s="246"/>
      <c r="L564" s="210" t="str">
        <f>IF('Dépenses de rémunération CU'!I564&lt;&gt;"",'Dépenses de rémunération CU'!I564,"")</f>
        <v/>
      </c>
      <c r="M564" s="246">
        <f t="shared" si="24"/>
        <v>0</v>
      </c>
      <c r="N564" s="111"/>
      <c r="O564" s="210" t="str">
        <f t="shared" si="25"/>
        <v/>
      </c>
      <c r="P564" s="246">
        <f t="shared" si="26"/>
        <v>0</v>
      </c>
      <c r="Q564" s="111"/>
    </row>
    <row r="565" spans="2:17" ht="19.899999999999999" hidden="1" customHeight="1" x14ac:dyDescent="0.35">
      <c r="B565" s="109">
        <v>558</v>
      </c>
      <c r="C565" s="111" t="str">
        <f>IF('Dépenses de rémunération CU'!C565&lt;&gt;"",'Dépenses de rémunération CU'!C565,"")</f>
        <v/>
      </c>
      <c r="D565" s="111" t="str">
        <f>IF('Dépenses de rémunération CU'!D565&lt;&gt;"",'Dépenses de rémunération CU'!D565,"")</f>
        <v/>
      </c>
      <c r="E565" s="111" t="str">
        <f>IF('Dépenses de rémunération CU'!E565&lt;&gt;"",'Dépenses de rémunération CU'!E565,"")</f>
        <v/>
      </c>
      <c r="F565" s="111" t="str">
        <f>IF('Dépenses de rémunération CU'!F565&lt;&gt;"",'Dépenses de rémunération CU'!F565,"")</f>
        <v/>
      </c>
      <c r="G565" s="80" t="str">
        <f>IF('Dépenses de rémunération CU'!G565&lt;&gt;"",'Dépenses de rémunération CU'!G565,"")</f>
        <v/>
      </c>
      <c r="H565" s="80" t="str">
        <f>IF('Dépenses de rémunération CU'!H565&lt;&gt;"",'Dépenses de rémunération CU'!H565,"")</f>
        <v/>
      </c>
      <c r="I565" s="246" t="str">
        <f>IF(F565&lt;&gt;"",IF(ISNA(VLOOKUP(F565,P_Paramétrage!$B$1586:$D$1588,2,FALSE)),0,VLOOKUP(F565,P_Paramétrage!$B$1586:$D$1588,2,FALSE)),"")</f>
        <v/>
      </c>
      <c r="J565" s="246">
        <f>'Dépenses de rémunération CU'!K565</f>
        <v>0</v>
      </c>
      <c r="K565" s="246"/>
      <c r="L565" s="210" t="str">
        <f>IF('Dépenses de rémunération CU'!I565&lt;&gt;"",'Dépenses de rémunération CU'!I565,"")</f>
        <v/>
      </c>
      <c r="M565" s="246">
        <f t="shared" si="24"/>
        <v>0</v>
      </c>
      <c r="N565" s="111"/>
      <c r="O565" s="210" t="str">
        <f t="shared" si="25"/>
        <v/>
      </c>
      <c r="P565" s="246">
        <f t="shared" si="26"/>
        <v>0</v>
      </c>
      <c r="Q565" s="111"/>
    </row>
    <row r="566" spans="2:17" ht="19.899999999999999" hidden="1" customHeight="1" x14ac:dyDescent="0.35">
      <c r="B566" s="109">
        <v>559</v>
      </c>
      <c r="C566" s="111" t="str">
        <f>IF('Dépenses de rémunération CU'!C566&lt;&gt;"",'Dépenses de rémunération CU'!C566,"")</f>
        <v/>
      </c>
      <c r="D566" s="111" t="str">
        <f>IF('Dépenses de rémunération CU'!D566&lt;&gt;"",'Dépenses de rémunération CU'!D566,"")</f>
        <v/>
      </c>
      <c r="E566" s="111" t="str">
        <f>IF('Dépenses de rémunération CU'!E566&lt;&gt;"",'Dépenses de rémunération CU'!E566,"")</f>
        <v/>
      </c>
      <c r="F566" s="111" t="str">
        <f>IF('Dépenses de rémunération CU'!F566&lt;&gt;"",'Dépenses de rémunération CU'!F566,"")</f>
        <v/>
      </c>
      <c r="G566" s="80" t="str">
        <f>IF('Dépenses de rémunération CU'!G566&lt;&gt;"",'Dépenses de rémunération CU'!G566,"")</f>
        <v/>
      </c>
      <c r="H566" s="80" t="str">
        <f>IF('Dépenses de rémunération CU'!H566&lt;&gt;"",'Dépenses de rémunération CU'!H566,"")</f>
        <v/>
      </c>
      <c r="I566" s="246" t="str">
        <f>IF(F566&lt;&gt;"",IF(ISNA(VLOOKUP(F566,P_Paramétrage!$B$1586:$D$1588,2,FALSE)),0,VLOOKUP(F566,P_Paramétrage!$B$1586:$D$1588,2,FALSE)),"")</f>
        <v/>
      </c>
      <c r="J566" s="246">
        <f>'Dépenses de rémunération CU'!K566</f>
        <v>0</v>
      </c>
      <c r="K566" s="246"/>
      <c r="L566" s="210" t="str">
        <f>IF('Dépenses de rémunération CU'!I566&lt;&gt;"",'Dépenses de rémunération CU'!I566,"")</f>
        <v/>
      </c>
      <c r="M566" s="246">
        <f t="shared" si="24"/>
        <v>0</v>
      </c>
      <c r="N566" s="111"/>
      <c r="O566" s="210" t="str">
        <f t="shared" si="25"/>
        <v/>
      </c>
      <c r="P566" s="246">
        <f t="shared" si="26"/>
        <v>0</v>
      </c>
      <c r="Q566" s="111"/>
    </row>
    <row r="567" spans="2:17" ht="19.899999999999999" hidden="1" customHeight="1" x14ac:dyDescent="0.35">
      <c r="B567" s="109">
        <v>560</v>
      </c>
      <c r="C567" s="111" t="str">
        <f>IF('Dépenses de rémunération CU'!C567&lt;&gt;"",'Dépenses de rémunération CU'!C567,"")</f>
        <v/>
      </c>
      <c r="D567" s="111" t="str">
        <f>IF('Dépenses de rémunération CU'!D567&lt;&gt;"",'Dépenses de rémunération CU'!D567,"")</f>
        <v/>
      </c>
      <c r="E567" s="111" t="str">
        <f>IF('Dépenses de rémunération CU'!E567&lt;&gt;"",'Dépenses de rémunération CU'!E567,"")</f>
        <v/>
      </c>
      <c r="F567" s="111" t="str">
        <f>IF('Dépenses de rémunération CU'!F567&lt;&gt;"",'Dépenses de rémunération CU'!F567,"")</f>
        <v/>
      </c>
      <c r="G567" s="80" t="str">
        <f>IF('Dépenses de rémunération CU'!G567&lt;&gt;"",'Dépenses de rémunération CU'!G567,"")</f>
        <v/>
      </c>
      <c r="H567" s="80" t="str">
        <f>IF('Dépenses de rémunération CU'!H567&lt;&gt;"",'Dépenses de rémunération CU'!H567,"")</f>
        <v/>
      </c>
      <c r="I567" s="246" t="str">
        <f>IF(F567&lt;&gt;"",IF(ISNA(VLOOKUP(F567,P_Paramétrage!$B$1586:$D$1588,2,FALSE)),0,VLOOKUP(F567,P_Paramétrage!$B$1586:$D$1588,2,FALSE)),"")</f>
        <v/>
      </c>
      <c r="J567" s="246">
        <f>'Dépenses de rémunération CU'!K567</f>
        <v>0</v>
      </c>
      <c r="K567" s="246"/>
      <c r="L567" s="210" t="str">
        <f>IF('Dépenses de rémunération CU'!I567&lt;&gt;"",'Dépenses de rémunération CU'!I567,"")</f>
        <v/>
      </c>
      <c r="M567" s="246">
        <f t="shared" si="24"/>
        <v>0</v>
      </c>
      <c r="N567" s="111"/>
      <c r="O567" s="210" t="str">
        <f t="shared" si="25"/>
        <v/>
      </c>
      <c r="P567" s="246">
        <f t="shared" si="26"/>
        <v>0</v>
      </c>
      <c r="Q567" s="111"/>
    </row>
    <row r="568" spans="2:17" ht="19.899999999999999" hidden="1" customHeight="1" x14ac:dyDescent="0.35">
      <c r="B568" s="109">
        <v>561</v>
      </c>
      <c r="C568" s="111" t="str">
        <f>IF('Dépenses de rémunération CU'!C568&lt;&gt;"",'Dépenses de rémunération CU'!C568,"")</f>
        <v/>
      </c>
      <c r="D568" s="111" t="str">
        <f>IF('Dépenses de rémunération CU'!D568&lt;&gt;"",'Dépenses de rémunération CU'!D568,"")</f>
        <v/>
      </c>
      <c r="E568" s="111" t="str">
        <f>IF('Dépenses de rémunération CU'!E568&lt;&gt;"",'Dépenses de rémunération CU'!E568,"")</f>
        <v/>
      </c>
      <c r="F568" s="111" t="str">
        <f>IF('Dépenses de rémunération CU'!F568&lt;&gt;"",'Dépenses de rémunération CU'!F568,"")</f>
        <v/>
      </c>
      <c r="G568" s="80" t="str">
        <f>IF('Dépenses de rémunération CU'!G568&lt;&gt;"",'Dépenses de rémunération CU'!G568,"")</f>
        <v/>
      </c>
      <c r="H568" s="80" t="str">
        <f>IF('Dépenses de rémunération CU'!H568&lt;&gt;"",'Dépenses de rémunération CU'!H568,"")</f>
        <v/>
      </c>
      <c r="I568" s="246" t="str">
        <f>IF(F568&lt;&gt;"",IF(ISNA(VLOOKUP(F568,P_Paramétrage!$B$1586:$D$1588,2,FALSE)),0,VLOOKUP(F568,P_Paramétrage!$B$1586:$D$1588,2,FALSE)),"")</f>
        <v/>
      </c>
      <c r="J568" s="246">
        <f>'Dépenses de rémunération CU'!K568</f>
        <v>0</v>
      </c>
      <c r="K568" s="246"/>
      <c r="L568" s="210" t="str">
        <f>IF('Dépenses de rémunération CU'!I568&lt;&gt;"",'Dépenses de rémunération CU'!I568,"")</f>
        <v/>
      </c>
      <c r="M568" s="246">
        <f t="shared" si="24"/>
        <v>0</v>
      </c>
      <c r="N568" s="111"/>
      <c r="O568" s="210" t="str">
        <f t="shared" si="25"/>
        <v/>
      </c>
      <c r="P568" s="246">
        <f t="shared" si="26"/>
        <v>0</v>
      </c>
      <c r="Q568" s="111"/>
    </row>
    <row r="569" spans="2:17" ht="19.899999999999999" hidden="1" customHeight="1" x14ac:dyDescent="0.35">
      <c r="B569" s="109">
        <v>562</v>
      </c>
      <c r="C569" s="111" t="str">
        <f>IF('Dépenses de rémunération CU'!C569&lt;&gt;"",'Dépenses de rémunération CU'!C569,"")</f>
        <v/>
      </c>
      <c r="D569" s="111" t="str">
        <f>IF('Dépenses de rémunération CU'!D569&lt;&gt;"",'Dépenses de rémunération CU'!D569,"")</f>
        <v/>
      </c>
      <c r="E569" s="111" t="str">
        <f>IF('Dépenses de rémunération CU'!E569&lt;&gt;"",'Dépenses de rémunération CU'!E569,"")</f>
        <v/>
      </c>
      <c r="F569" s="111" t="str">
        <f>IF('Dépenses de rémunération CU'!F569&lt;&gt;"",'Dépenses de rémunération CU'!F569,"")</f>
        <v/>
      </c>
      <c r="G569" s="80" t="str">
        <f>IF('Dépenses de rémunération CU'!G569&lt;&gt;"",'Dépenses de rémunération CU'!G569,"")</f>
        <v/>
      </c>
      <c r="H569" s="80" t="str">
        <f>IF('Dépenses de rémunération CU'!H569&lt;&gt;"",'Dépenses de rémunération CU'!H569,"")</f>
        <v/>
      </c>
      <c r="I569" s="246" t="str">
        <f>IF(F569&lt;&gt;"",IF(ISNA(VLOOKUP(F569,P_Paramétrage!$B$1586:$D$1588,2,FALSE)),0,VLOOKUP(F569,P_Paramétrage!$B$1586:$D$1588,2,FALSE)),"")</f>
        <v/>
      </c>
      <c r="J569" s="246">
        <f>'Dépenses de rémunération CU'!K569</f>
        <v>0</v>
      </c>
      <c r="K569" s="246"/>
      <c r="L569" s="210" t="str">
        <f>IF('Dépenses de rémunération CU'!I569&lt;&gt;"",'Dépenses de rémunération CU'!I569,"")</f>
        <v/>
      </c>
      <c r="M569" s="246">
        <f t="shared" si="24"/>
        <v>0</v>
      </c>
      <c r="N569" s="111"/>
      <c r="O569" s="210" t="str">
        <f t="shared" si="25"/>
        <v/>
      </c>
      <c r="P569" s="246">
        <f t="shared" si="26"/>
        <v>0</v>
      </c>
      <c r="Q569" s="111"/>
    </row>
    <row r="570" spans="2:17" ht="19.899999999999999" hidden="1" customHeight="1" x14ac:dyDescent="0.35">
      <c r="B570" s="109">
        <v>563</v>
      </c>
      <c r="C570" s="111" t="str">
        <f>IF('Dépenses de rémunération CU'!C570&lt;&gt;"",'Dépenses de rémunération CU'!C570,"")</f>
        <v/>
      </c>
      <c r="D570" s="111" t="str">
        <f>IF('Dépenses de rémunération CU'!D570&lt;&gt;"",'Dépenses de rémunération CU'!D570,"")</f>
        <v/>
      </c>
      <c r="E570" s="111" t="str">
        <f>IF('Dépenses de rémunération CU'!E570&lt;&gt;"",'Dépenses de rémunération CU'!E570,"")</f>
        <v/>
      </c>
      <c r="F570" s="111" t="str">
        <f>IF('Dépenses de rémunération CU'!F570&lt;&gt;"",'Dépenses de rémunération CU'!F570,"")</f>
        <v/>
      </c>
      <c r="G570" s="80" t="str">
        <f>IF('Dépenses de rémunération CU'!G570&lt;&gt;"",'Dépenses de rémunération CU'!G570,"")</f>
        <v/>
      </c>
      <c r="H570" s="80" t="str">
        <f>IF('Dépenses de rémunération CU'!H570&lt;&gt;"",'Dépenses de rémunération CU'!H570,"")</f>
        <v/>
      </c>
      <c r="I570" s="246" t="str">
        <f>IF(F570&lt;&gt;"",IF(ISNA(VLOOKUP(F570,P_Paramétrage!$B$1586:$D$1588,2,FALSE)),0,VLOOKUP(F570,P_Paramétrage!$B$1586:$D$1588,2,FALSE)),"")</f>
        <v/>
      </c>
      <c r="J570" s="246">
        <f>'Dépenses de rémunération CU'!K570</f>
        <v>0</v>
      </c>
      <c r="K570" s="246"/>
      <c r="L570" s="210" t="str">
        <f>IF('Dépenses de rémunération CU'!I570&lt;&gt;"",'Dépenses de rémunération CU'!I570,"")</f>
        <v/>
      </c>
      <c r="M570" s="246">
        <f t="shared" si="24"/>
        <v>0</v>
      </c>
      <c r="N570" s="111"/>
      <c r="O570" s="210" t="str">
        <f t="shared" si="25"/>
        <v/>
      </c>
      <c r="P570" s="246">
        <f t="shared" si="26"/>
        <v>0</v>
      </c>
      <c r="Q570" s="111"/>
    </row>
    <row r="571" spans="2:17" ht="19.899999999999999" hidden="1" customHeight="1" x14ac:dyDescent="0.35">
      <c r="B571" s="109">
        <v>564</v>
      </c>
      <c r="C571" s="111" t="str">
        <f>IF('Dépenses de rémunération CU'!C571&lt;&gt;"",'Dépenses de rémunération CU'!C571,"")</f>
        <v/>
      </c>
      <c r="D571" s="111" t="str">
        <f>IF('Dépenses de rémunération CU'!D571&lt;&gt;"",'Dépenses de rémunération CU'!D571,"")</f>
        <v/>
      </c>
      <c r="E571" s="111" t="str">
        <f>IF('Dépenses de rémunération CU'!E571&lt;&gt;"",'Dépenses de rémunération CU'!E571,"")</f>
        <v/>
      </c>
      <c r="F571" s="111" t="str">
        <f>IF('Dépenses de rémunération CU'!F571&lt;&gt;"",'Dépenses de rémunération CU'!F571,"")</f>
        <v/>
      </c>
      <c r="G571" s="80" t="str">
        <f>IF('Dépenses de rémunération CU'!G571&lt;&gt;"",'Dépenses de rémunération CU'!G571,"")</f>
        <v/>
      </c>
      <c r="H571" s="80" t="str">
        <f>IF('Dépenses de rémunération CU'!H571&lt;&gt;"",'Dépenses de rémunération CU'!H571,"")</f>
        <v/>
      </c>
      <c r="I571" s="246" t="str">
        <f>IF(F571&lt;&gt;"",IF(ISNA(VLOOKUP(F571,P_Paramétrage!$B$1586:$D$1588,2,FALSE)),0,VLOOKUP(F571,P_Paramétrage!$B$1586:$D$1588,2,FALSE)),"")</f>
        <v/>
      </c>
      <c r="J571" s="246">
        <f>'Dépenses de rémunération CU'!K571</f>
        <v>0</v>
      </c>
      <c r="K571" s="246"/>
      <c r="L571" s="210" t="str">
        <f>IF('Dépenses de rémunération CU'!I571&lt;&gt;"",'Dépenses de rémunération CU'!I571,"")</f>
        <v/>
      </c>
      <c r="M571" s="246">
        <f t="shared" si="24"/>
        <v>0</v>
      </c>
      <c r="N571" s="111"/>
      <c r="O571" s="210" t="str">
        <f t="shared" si="25"/>
        <v/>
      </c>
      <c r="P571" s="246">
        <f t="shared" si="26"/>
        <v>0</v>
      </c>
      <c r="Q571" s="111"/>
    </row>
    <row r="572" spans="2:17" ht="19.899999999999999" hidden="1" customHeight="1" x14ac:dyDescent="0.35">
      <c r="B572" s="109">
        <v>565</v>
      </c>
      <c r="C572" s="111" t="str">
        <f>IF('Dépenses de rémunération CU'!C572&lt;&gt;"",'Dépenses de rémunération CU'!C572,"")</f>
        <v/>
      </c>
      <c r="D572" s="111" t="str">
        <f>IF('Dépenses de rémunération CU'!D572&lt;&gt;"",'Dépenses de rémunération CU'!D572,"")</f>
        <v/>
      </c>
      <c r="E572" s="111" t="str">
        <f>IF('Dépenses de rémunération CU'!E572&lt;&gt;"",'Dépenses de rémunération CU'!E572,"")</f>
        <v/>
      </c>
      <c r="F572" s="111" t="str">
        <f>IF('Dépenses de rémunération CU'!F572&lt;&gt;"",'Dépenses de rémunération CU'!F572,"")</f>
        <v/>
      </c>
      <c r="G572" s="80" t="str">
        <f>IF('Dépenses de rémunération CU'!G572&lt;&gt;"",'Dépenses de rémunération CU'!G572,"")</f>
        <v/>
      </c>
      <c r="H572" s="80" t="str">
        <f>IF('Dépenses de rémunération CU'!H572&lt;&gt;"",'Dépenses de rémunération CU'!H572,"")</f>
        <v/>
      </c>
      <c r="I572" s="246" t="str">
        <f>IF(F572&lt;&gt;"",IF(ISNA(VLOOKUP(F572,P_Paramétrage!$B$1586:$D$1588,2,FALSE)),0,VLOOKUP(F572,P_Paramétrage!$B$1586:$D$1588,2,FALSE)),"")</f>
        <v/>
      </c>
      <c r="J572" s="246">
        <f>'Dépenses de rémunération CU'!K572</f>
        <v>0</v>
      </c>
      <c r="K572" s="246"/>
      <c r="L572" s="210" t="str">
        <f>IF('Dépenses de rémunération CU'!I572&lt;&gt;"",'Dépenses de rémunération CU'!I572,"")</f>
        <v/>
      </c>
      <c r="M572" s="246">
        <f t="shared" si="24"/>
        <v>0</v>
      </c>
      <c r="N572" s="111"/>
      <c r="O572" s="210" t="str">
        <f t="shared" si="25"/>
        <v/>
      </c>
      <c r="P572" s="246">
        <f t="shared" si="26"/>
        <v>0</v>
      </c>
      <c r="Q572" s="111"/>
    </row>
    <row r="573" spans="2:17" ht="19.899999999999999" hidden="1" customHeight="1" x14ac:dyDescent="0.35">
      <c r="B573" s="109">
        <v>566</v>
      </c>
      <c r="C573" s="111" t="str">
        <f>IF('Dépenses de rémunération CU'!C573&lt;&gt;"",'Dépenses de rémunération CU'!C573,"")</f>
        <v/>
      </c>
      <c r="D573" s="111" t="str">
        <f>IF('Dépenses de rémunération CU'!D573&lt;&gt;"",'Dépenses de rémunération CU'!D573,"")</f>
        <v/>
      </c>
      <c r="E573" s="111" t="str">
        <f>IF('Dépenses de rémunération CU'!E573&lt;&gt;"",'Dépenses de rémunération CU'!E573,"")</f>
        <v/>
      </c>
      <c r="F573" s="111" t="str">
        <f>IF('Dépenses de rémunération CU'!F573&lt;&gt;"",'Dépenses de rémunération CU'!F573,"")</f>
        <v/>
      </c>
      <c r="G573" s="80" t="str">
        <f>IF('Dépenses de rémunération CU'!G573&lt;&gt;"",'Dépenses de rémunération CU'!G573,"")</f>
        <v/>
      </c>
      <c r="H573" s="80" t="str">
        <f>IF('Dépenses de rémunération CU'!H573&lt;&gt;"",'Dépenses de rémunération CU'!H573,"")</f>
        <v/>
      </c>
      <c r="I573" s="246" t="str">
        <f>IF(F573&lt;&gt;"",IF(ISNA(VLOOKUP(F573,P_Paramétrage!$B$1586:$D$1588,2,FALSE)),0,VLOOKUP(F573,P_Paramétrage!$B$1586:$D$1588,2,FALSE)),"")</f>
        <v/>
      </c>
      <c r="J573" s="246">
        <f>'Dépenses de rémunération CU'!K573</f>
        <v>0</v>
      </c>
      <c r="K573" s="246"/>
      <c r="L573" s="210" t="str">
        <f>IF('Dépenses de rémunération CU'!I573&lt;&gt;"",'Dépenses de rémunération CU'!I573,"")</f>
        <v/>
      </c>
      <c r="M573" s="246">
        <f t="shared" si="24"/>
        <v>0</v>
      </c>
      <c r="N573" s="111"/>
      <c r="O573" s="210" t="str">
        <f t="shared" si="25"/>
        <v/>
      </c>
      <c r="P573" s="246">
        <f t="shared" si="26"/>
        <v>0</v>
      </c>
      <c r="Q573" s="111"/>
    </row>
    <row r="574" spans="2:17" ht="19.899999999999999" hidden="1" customHeight="1" x14ac:dyDescent="0.35">
      <c r="B574" s="109">
        <v>567</v>
      </c>
      <c r="C574" s="111" t="str">
        <f>IF('Dépenses de rémunération CU'!C574&lt;&gt;"",'Dépenses de rémunération CU'!C574,"")</f>
        <v/>
      </c>
      <c r="D574" s="111" t="str">
        <f>IF('Dépenses de rémunération CU'!D574&lt;&gt;"",'Dépenses de rémunération CU'!D574,"")</f>
        <v/>
      </c>
      <c r="E574" s="111" t="str">
        <f>IF('Dépenses de rémunération CU'!E574&lt;&gt;"",'Dépenses de rémunération CU'!E574,"")</f>
        <v/>
      </c>
      <c r="F574" s="111" t="str">
        <f>IF('Dépenses de rémunération CU'!F574&lt;&gt;"",'Dépenses de rémunération CU'!F574,"")</f>
        <v/>
      </c>
      <c r="G574" s="80" t="str">
        <f>IF('Dépenses de rémunération CU'!G574&lt;&gt;"",'Dépenses de rémunération CU'!G574,"")</f>
        <v/>
      </c>
      <c r="H574" s="80" t="str">
        <f>IF('Dépenses de rémunération CU'!H574&lt;&gt;"",'Dépenses de rémunération CU'!H574,"")</f>
        <v/>
      </c>
      <c r="I574" s="246" t="str">
        <f>IF(F574&lt;&gt;"",IF(ISNA(VLOOKUP(F574,P_Paramétrage!$B$1586:$D$1588,2,FALSE)),0,VLOOKUP(F574,P_Paramétrage!$B$1586:$D$1588,2,FALSE)),"")</f>
        <v/>
      </c>
      <c r="J574" s="246">
        <f>'Dépenses de rémunération CU'!K574</f>
        <v>0</v>
      </c>
      <c r="K574" s="246"/>
      <c r="L574" s="210" t="str">
        <f>IF('Dépenses de rémunération CU'!I574&lt;&gt;"",'Dépenses de rémunération CU'!I574,"")</f>
        <v/>
      </c>
      <c r="M574" s="246">
        <f t="shared" si="24"/>
        <v>0</v>
      </c>
      <c r="N574" s="111"/>
      <c r="O574" s="210" t="str">
        <f t="shared" si="25"/>
        <v/>
      </c>
      <c r="P574" s="246">
        <f t="shared" si="26"/>
        <v>0</v>
      </c>
      <c r="Q574" s="111"/>
    </row>
    <row r="575" spans="2:17" ht="19.899999999999999" hidden="1" customHeight="1" x14ac:dyDescent="0.35">
      <c r="B575" s="109">
        <v>568</v>
      </c>
      <c r="C575" s="111" t="str">
        <f>IF('Dépenses de rémunération CU'!C575&lt;&gt;"",'Dépenses de rémunération CU'!C575,"")</f>
        <v/>
      </c>
      <c r="D575" s="111" t="str">
        <f>IF('Dépenses de rémunération CU'!D575&lt;&gt;"",'Dépenses de rémunération CU'!D575,"")</f>
        <v/>
      </c>
      <c r="E575" s="111" t="str">
        <f>IF('Dépenses de rémunération CU'!E575&lt;&gt;"",'Dépenses de rémunération CU'!E575,"")</f>
        <v/>
      </c>
      <c r="F575" s="111" t="str">
        <f>IF('Dépenses de rémunération CU'!F575&lt;&gt;"",'Dépenses de rémunération CU'!F575,"")</f>
        <v/>
      </c>
      <c r="G575" s="80" t="str">
        <f>IF('Dépenses de rémunération CU'!G575&lt;&gt;"",'Dépenses de rémunération CU'!G575,"")</f>
        <v/>
      </c>
      <c r="H575" s="80" t="str">
        <f>IF('Dépenses de rémunération CU'!H575&lt;&gt;"",'Dépenses de rémunération CU'!H575,"")</f>
        <v/>
      </c>
      <c r="I575" s="246" t="str">
        <f>IF(F575&lt;&gt;"",IF(ISNA(VLOOKUP(F575,P_Paramétrage!$B$1586:$D$1588,2,FALSE)),0,VLOOKUP(F575,P_Paramétrage!$B$1586:$D$1588,2,FALSE)),"")</f>
        <v/>
      </c>
      <c r="J575" s="246">
        <f>'Dépenses de rémunération CU'!K575</f>
        <v>0</v>
      </c>
      <c r="K575" s="246"/>
      <c r="L575" s="210" t="str">
        <f>IF('Dépenses de rémunération CU'!I575&lt;&gt;"",'Dépenses de rémunération CU'!I575,"")</f>
        <v/>
      </c>
      <c r="M575" s="246">
        <f t="shared" si="24"/>
        <v>0</v>
      </c>
      <c r="N575" s="111"/>
      <c r="O575" s="210" t="str">
        <f t="shared" si="25"/>
        <v/>
      </c>
      <c r="P575" s="246">
        <f t="shared" si="26"/>
        <v>0</v>
      </c>
      <c r="Q575" s="111"/>
    </row>
    <row r="576" spans="2:17" ht="19.899999999999999" hidden="1" customHeight="1" x14ac:dyDescent="0.35">
      <c r="B576" s="109">
        <v>569</v>
      </c>
      <c r="C576" s="111" t="str">
        <f>IF('Dépenses de rémunération CU'!C576&lt;&gt;"",'Dépenses de rémunération CU'!C576,"")</f>
        <v/>
      </c>
      <c r="D576" s="111" t="str">
        <f>IF('Dépenses de rémunération CU'!D576&lt;&gt;"",'Dépenses de rémunération CU'!D576,"")</f>
        <v/>
      </c>
      <c r="E576" s="111" t="str">
        <f>IF('Dépenses de rémunération CU'!E576&lt;&gt;"",'Dépenses de rémunération CU'!E576,"")</f>
        <v/>
      </c>
      <c r="F576" s="111" t="str">
        <f>IF('Dépenses de rémunération CU'!F576&lt;&gt;"",'Dépenses de rémunération CU'!F576,"")</f>
        <v/>
      </c>
      <c r="G576" s="80" t="str">
        <f>IF('Dépenses de rémunération CU'!G576&lt;&gt;"",'Dépenses de rémunération CU'!G576,"")</f>
        <v/>
      </c>
      <c r="H576" s="80" t="str">
        <f>IF('Dépenses de rémunération CU'!H576&lt;&gt;"",'Dépenses de rémunération CU'!H576,"")</f>
        <v/>
      </c>
      <c r="I576" s="246" t="str">
        <f>IF(F576&lt;&gt;"",IF(ISNA(VLOOKUP(F576,P_Paramétrage!$B$1586:$D$1588,2,FALSE)),0,VLOOKUP(F576,P_Paramétrage!$B$1586:$D$1588,2,FALSE)),"")</f>
        <v/>
      </c>
      <c r="J576" s="246">
        <f>'Dépenses de rémunération CU'!K576</f>
        <v>0</v>
      </c>
      <c r="K576" s="246"/>
      <c r="L576" s="210" t="str">
        <f>IF('Dépenses de rémunération CU'!I576&lt;&gt;"",'Dépenses de rémunération CU'!I576,"")</f>
        <v/>
      </c>
      <c r="M576" s="246">
        <f t="shared" si="24"/>
        <v>0</v>
      </c>
      <c r="N576" s="111"/>
      <c r="O576" s="210" t="str">
        <f t="shared" si="25"/>
        <v/>
      </c>
      <c r="P576" s="246">
        <f t="shared" si="26"/>
        <v>0</v>
      </c>
      <c r="Q576" s="111"/>
    </row>
    <row r="577" spans="2:17" ht="19.899999999999999" hidden="1" customHeight="1" x14ac:dyDescent="0.35">
      <c r="B577" s="109">
        <v>570</v>
      </c>
      <c r="C577" s="111" t="str">
        <f>IF('Dépenses de rémunération CU'!C577&lt;&gt;"",'Dépenses de rémunération CU'!C577,"")</f>
        <v/>
      </c>
      <c r="D577" s="111" t="str">
        <f>IF('Dépenses de rémunération CU'!D577&lt;&gt;"",'Dépenses de rémunération CU'!D577,"")</f>
        <v/>
      </c>
      <c r="E577" s="111" t="str">
        <f>IF('Dépenses de rémunération CU'!E577&lt;&gt;"",'Dépenses de rémunération CU'!E577,"")</f>
        <v/>
      </c>
      <c r="F577" s="111" t="str">
        <f>IF('Dépenses de rémunération CU'!F577&lt;&gt;"",'Dépenses de rémunération CU'!F577,"")</f>
        <v/>
      </c>
      <c r="G577" s="80" t="str">
        <f>IF('Dépenses de rémunération CU'!G577&lt;&gt;"",'Dépenses de rémunération CU'!G577,"")</f>
        <v/>
      </c>
      <c r="H577" s="80" t="str">
        <f>IF('Dépenses de rémunération CU'!H577&lt;&gt;"",'Dépenses de rémunération CU'!H577,"")</f>
        <v/>
      </c>
      <c r="I577" s="246" t="str">
        <f>IF(F577&lt;&gt;"",IF(ISNA(VLOOKUP(F577,P_Paramétrage!$B$1586:$D$1588,2,FALSE)),0,VLOOKUP(F577,P_Paramétrage!$B$1586:$D$1588,2,FALSE)),"")</f>
        <v/>
      </c>
      <c r="J577" s="246">
        <f>'Dépenses de rémunération CU'!K577</f>
        <v>0</v>
      </c>
      <c r="K577" s="246"/>
      <c r="L577" s="210" t="str">
        <f>IF('Dépenses de rémunération CU'!I577&lt;&gt;"",'Dépenses de rémunération CU'!I577,"")</f>
        <v/>
      </c>
      <c r="M577" s="246">
        <f t="shared" si="24"/>
        <v>0</v>
      </c>
      <c r="N577" s="111"/>
      <c r="O577" s="210" t="str">
        <f t="shared" si="25"/>
        <v/>
      </c>
      <c r="P577" s="246">
        <f t="shared" si="26"/>
        <v>0</v>
      </c>
      <c r="Q577" s="111"/>
    </row>
    <row r="578" spans="2:17" ht="19.899999999999999" hidden="1" customHeight="1" x14ac:dyDescent="0.35">
      <c r="B578" s="109">
        <v>571</v>
      </c>
      <c r="C578" s="111" t="str">
        <f>IF('Dépenses de rémunération CU'!C578&lt;&gt;"",'Dépenses de rémunération CU'!C578,"")</f>
        <v/>
      </c>
      <c r="D578" s="111" t="str">
        <f>IF('Dépenses de rémunération CU'!D578&lt;&gt;"",'Dépenses de rémunération CU'!D578,"")</f>
        <v/>
      </c>
      <c r="E578" s="111" t="str">
        <f>IF('Dépenses de rémunération CU'!E578&lt;&gt;"",'Dépenses de rémunération CU'!E578,"")</f>
        <v/>
      </c>
      <c r="F578" s="111" t="str">
        <f>IF('Dépenses de rémunération CU'!F578&lt;&gt;"",'Dépenses de rémunération CU'!F578,"")</f>
        <v/>
      </c>
      <c r="G578" s="80" t="str">
        <f>IF('Dépenses de rémunération CU'!G578&lt;&gt;"",'Dépenses de rémunération CU'!G578,"")</f>
        <v/>
      </c>
      <c r="H578" s="80" t="str">
        <f>IF('Dépenses de rémunération CU'!H578&lt;&gt;"",'Dépenses de rémunération CU'!H578,"")</f>
        <v/>
      </c>
      <c r="I578" s="246" t="str">
        <f>IF(F578&lt;&gt;"",IF(ISNA(VLOOKUP(F578,P_Paramétrage!$B$1586:$D$1588,2,FALSE)),0,VLOOKUP(F578,P_Paramétrage!$B$1586:$D$1588,2,FALSE)),"")</f>
        <v/>
      </c>
      <c r="J578" s="246">
        <f>'Dépenses de rémunération CU'!K578</f>
        <v>0</v>
      </c>
      <c r="K578" s="246"/>
      <c r="L578" s="210" t="str">
        <f>IF('Dépenses de rémunération CU'!I578&lt;&gt;"",'Dépenses de rémunération CU'!I578,"")</f>
        <v/>
      </c>
      <c r="M578" s="246">
        <f t="shared" si="24"/>
        <v>0</v>
      </c>
      <c r="N578" s="111"/>
      <c r="O578" s="210" t="str">
        <f t="shared" si="25"/>
        <v/>
      </c>
      <c r="P578" s="246">
        <f t="shared" si="26"/>
        <v>0</v>
      </c>
      <c r="Q578" s="111"/>
    </row>
    <row r="579" spans="2:17" ht="19.899999999999999" hidden="1" customHeight="1" x14ac:dyDescent="0.35">
      <c r="B579" s="109">
        <v>572</v>
      </c>
      <c r="C579" s="111" t="str">
        <f>IF('Dépenses de rémunération CU'!C579&lt;&gt;"",'Dépenses de rémunération CU'!C579,"")</f>
        <v/>
      </c>
      <c r="D579" s="111" t="str">
        <f>IF('Dépenses de rémunération CU'!D579&lt;&gt;"",'Dépenses de rémunération CU'!D579,"")</f>
        <v/>
      </c>
      <c r="E579" s="111" t="str">
        <f>IF('Dépenses de rémunération CU'!E579&lt;&gt;"",'Dépenses de rémunération CU'!E579,"")</f>
        <v/>
      </c>
      <c r="F579" s="111" t="str">
        <f>IF('Dépenses de rémunération CU'!F579&lt;&gt;"",'Dépenses de rémunération CU'!F579,"")</f>
        <v/>
      </c>
      <c r="G579" s="80" t="str">
        <f>IF('Dépenses de rémunération CU'!G579&lt;&gt;"",'Dépenses de rémunération CU'!G579,"")</f>
        <v/>
      </c>
      <c r="H579" s="80" t="str">
        <f>IF('Dépenses de rémunération CU'!H579&lt;&gt;"",'Dépenses de rémunération CU'!H579,"")</f>
        <v/>
      </c>
      <c r="I579" s="246" t="str">
        <f>IF(F579&lt;&gt;"",IF(ISNA(VLOOKUP(F579,P_Paramétrage!$B$1586:$D$1588,2,FALSE)),0,VLOOKUP(F579,P_Paramétrage!$B$1586:$D$1588,2,FALSE)),"")</f>
        <v/>
      </c>
      <c r="J579" s="246">
        <f>'Dépenses de rémunération CU'!K579</f>
        <v>0</v>
      </c>
      <c r="K579" s="246"/>
      <c r="L579" s="210" t="str">
        <f>IF('Dépenses de rémunération CU'!I579&lt;&gt;"",'Dépenses de rémunération CU'!I579,"")</f>
        <v/>
      </c>
      <c r="M579" s="246">
        <f t="shared" si="24"/>
        <v>0</v>
      </c>
      <c r="N579" s="111"/>
      <c r="O579" s="210" t="str">
        <f t="shared" si="25"/>
        <v/>
      </c>
      <c r="P579" s="246">
        <f t="shared" si="26"/>
        <v>0</v>
      </c>
      <c r="Q579" s="111"/>
    </row>
    <row r="580" spans="2:17" ht="19.899999999999999" hidden="1" customHeight="1" x14ac:dyDescent="0.35">
      <c r="B580" s="109">
        <v>573</v>
      </c>
      <c r="C580" s="111" t="str">
        <f>IF('Dépenses de rémunération CU'!C580&lt;&gt;"",'Dépenses de rémunération CU'!C580,"")</f>
        <v/>
      </c>
      <c r="D580" s="111" t="str">
        <f>IF('Dépenses de rémunération CU'!D580&lt;&gt;"",'Dépenses de rémunération CU'!D580,"")</f>
        <v/>
      </c>
      <c r="E580" s="111" t="str">
        <f>IF('Dépenses de rémunération CU'!E580&lt;&gt;"",'Dépenses de rémunération CU'!E580,"")</f>
        <v/>
      </c>
      <c r="F580" s="111" t="str">
        <f>IF('Dépenses de rémunération CU'!F580&lt;&gt;"",'Dépenses de rémunération CU'!F580,"")</f>
        <v/>
      </c>
      <c r="G580" s="80" t="str">
        <f>IF('Dépenses de rémunération CU'!G580&lt;&gt;"",'Dépenses de rémunération CU'!G580,"")</f>
        <v/>
      </c>
      <c r="H580" s="80" t="str">
        <f>IF('Dépenses de rémunération CU'!H580&lt;&gt;"",'Dépenses de rémunération CU'!H580,"")</f>
        <v/>
      </c>
      <c r="I580" s="246" t="str">
        <f>IF(F580&lt;&gt;"",IF(ISNA(VLOOKUP(F580,P_Paramétrage!$B$1586:$D$1588,2,FALSE)),0,VLOOKUP(F580,P_Paramétrage!$B$1586:$D$1588,2,FALSE)),"")</f>
        <v/>
      </c>
      <c r="J580" s="246">
        <f>'Dépenses de rémunération CU'!K580</f>
        <v>0</v>
      </c>
      <c r="K580" s="246"/>
      <c r="L580" s="210" t="str">
        <f>IF('Dépenses de rémunération CU'!I580&lt;&gt;"",'Dépenses de rémunération CU'!I580,"")</f>
        <v/>
      </c>
      <c r="M580" s="246">
        <f t="shared" si="24"/>
        <v>0</v>
      </c>
      <c r="N580" s="111"/>
      <c r="O580" s="210" t="str">
        <f t="shared" si="25"/>
        <v/>
      </c>
      <c r="P580" s="246">
        <f t="shared" si="26"/>
        <v>0</v>
      </c>
      <c r="Q580" s="111"/>
    </row>
    <row r="581" spans="2:17" ht="19.899999999999999" hidden="1" customHeight="1" x14ac:dyDescent="0.35">
      <c r="B581" s="109">
        <v>574</v>
      </c>
      <c r="C581" s="111" t="str">
        <f>IF('Dépenses de rémunération CU'!C581&lt;&gt;"",'Dépenses de rémunération CU'!C581,"")</f>
        <v/>
      </c>
      <c r="D581" s="111" t="str">
        <f>IF('Dépenses de rémunération CU'!D581&lt;&gt;"",'Dépenses de rémunération CU'!D581,"")</f>
        <v/>
      </c>
      <c r="E581" s="111" t="str">
        <f>IF('Dépenses de rémunération CU'!E581&lt;&gt;"",'Dépenses de rémunération CU'!E581,"")</f>
        <v/>
      </c>
      <c r="F581" s="111" t="str">
        <f>IF('Dépenses de rémunération CU'!F581&lt;&gt;"",'Dépenses de rémunération CU'!F581,"")</f>
        <v/>
      </c>
      <c r="G581" s="80" t="str">
        <f>IF('Dépenses de rémunération CU'!G581&lt;&gt;"",'Dépenses de rémunération CU'!G581,"")</f>
        <v/>
      </c>
      <c r="H581" s="80" t="str">
        <f>IF('Dépenses de rémunération CU'!H581&lt;&gt;"",'Dépenses de rémunération CU'!H581,"")</f>
        <v/>
      </c>
      <c r="I581" s="246" t="str">
        <f>IF(F581&lt;&gt;"",IF(ISNA(VLOOKUP(F581,P_Paramétrage!$B$1586:$D$1588,2,FALSE)),0,VLOOKUP(F581,P_Paramétrage!$B$1586:$D$1588,2,FALSE)),"")</f>
        <v/>
      </c>
      <c r="J581" s="246">
        <f>'Dépenses de rémunération CU'!K581</f>
        <v>0</v>
      </c>
      <c r="K581" s="246"/>
      <c r="L581" s="210" t="str">
        <f>IF('Dépenses de rémunération CU'!I581&lt;&gt;"",'Dépenses de rémunération CU'!I581,"")</f>
        <v/>
      </c>
      <c r="M581" s="246">
        <f t="shared" si="24"/>
        <v>0</v>
      </c>
      <c r="N581" s="111"/>
      <c r="O581" s="210" t="str">
        <f t="shared" si="25"/>
        <v/>
      </c>
      <c r="P581" s="246">
        <f t="shared" si="26"/>
        <v>0</v>
      </c>
      <c r="Q581" s="111"/>
    </row>
    <row r="582" spans="2:17" ht="19.899999999999999" hidden="1" customHeight="1" x14ac:dyDescent="0.35">
      <c r="B582" s="109">
        <v>575</v>
      </c>
      <c r="C582" s="111" t="str">
        <f>IF('Dépenses de rémunération CU'!C582&lt;&gt;"",'Dépenses de rémunération CU'!C582,"")</f>
        <v/>
      </c>
      <c r="D582" s="111" t="str">
        <f>IF('Dépenses de rémunération CU'!D582&lt;&gt;"",'Dépenses de rémunération CU'!D582,"")</f>
        <v/>
      </c>
      <c r="E582" s="111" t="str">
        <f>IF('Dépenses de rémunération CU'!E582&lt;&gt;"",'Dépenses de rémunération CU'!E582,"")</f>
        <v/>
      </c>
      <c r="F582" s="111" t="str">
        <f>IF('Dépenses de rémunération CU'!F582&lt;&gt;"",'Dépenses de rémunération CU'!F582,"")</f>
        <v/>
      </c>
      <c r="G582" s="80" t="str">
        <f>IF('Dépenses de rémunération CU'!G582&lt;&gt;"",'Dépenses de rémunération CU'!G582,"")</f>
        <v/>
      </c>
      <c r="H582" s="80" t="str">
        <f>IF('Dépenses de rémunération CU'!H582&lt;&gt;"",'Dépenses de rémunération CU'!H582,"")</f>
        <v/>
      </c>
      <c r="I582" s="246" t="str">
        <f>IF(F582&lt;&gt;"",IF(ISNA(VLOOKUP(F582,P_Paramétrage!$B$1586:$D$1588,2,FALSE)),0,VLOOKUP(F582,P_Paramétrage!$B$1586:$D$1588,2,FALSE)),"")</f>
        <v/>
      </c>
      <c r="J582" s="246">
        <f>'Dépenses de rémunération CU'!K582</f>
        <v>0</v>
      </c>
      <c r="K582" s="246"/>
      <c r="L582" s="210" t="str">
        <f>IF('Dépenses de rémunération CU'!I582&lt;&gt;"",'Dépenses de rémunération CU'!I582,"")</f>
        <v/>
      </c>
      <c r="M582" s="246">
        <f t="shared" si="24"/>
        <v>0</v>
      </c>
      <c r="N582" s="111"/>
      <c r="O582" s="210" t="str">
        <f t="shared" si="25"/>
        <v/>
      </c>
      <c r="P582" s="246">
        <f t="shared" si="26"/>
        <v>0</v>
      </c>
      <c r="Q582" s="111"/>
    </row>
    <row r="583" spans="2:17" ht="19.899999999999999" hidden="1" customHeight="1" x14ac:dyDescent="0.35">
      <c r="B583" s="109">
        <v>576</v>
      </c>
      <c r="C583" s="111" t="str">
        <f>IF('Dépenses de rémunération CU'!C583&lt;&gt;"",'Dépenses de rémunération CU'!C583,"")</f>
        <v/>
      </c>
      <c r="D583" s="111" t="str">
        <f>IF('Dépenses de rémunération CU'!D583&lt;&gt;"",'Dépenses de rémunération CU'!D583,"")</f>
        <v/>
      </c>
      <c r="E583" s="111" t="str">
        <f>IF('Dépenses de rémunération CU'!E583&lt;&gt;"",'Dépenses de rémunération CU'!E583,"")</f>
        <v/>
      </c>
      <c r="F583" s="111" t="str">
        <f>IF('Dépenses de rémunération CU'!F583&lt;&gt;"",'Dépenses de rémunération CU'!F583,"")</f>
        <v/>
      </c>
      <c r="G583" s="80" t="str">
        <f>IF('Dépenses de rémunération CU'!G583&lt;&gt;"",'Dépenses de rémunération CU'!G583,"")</f>
        <v/>
      </c>
      <c r="H583" s="80" t="str">
        <f>IF('Dépenses de rémunération CU'!H583&lt;&gt;"",'Dépenses de rémunération CU'!H583,"")</f>
        <v/>
      </c>
      <c r="I583" s="246" t="str">
        <f>IF(F583&lt;&gt;"",IF(ISNA(VLOOKUP(F583,P_Paramétrage!$B$1586:$D$1588,2,FALSE)),0,VLOOKUP(F583,P_Paramétrage!$B$1586:$D$1588,2,FALSE)),"")</f>
        <v/>
      </c>
      <c r="J583" s="246">
        <f>'Dépenses de rémunération CU'!K583</f>
        <v>0</v>
      </c>
      <c r="K583" s="246"/>
      <c r="L583" s="210" t="str">
        <f>IF('Dépenses de rémunération CU'!I583&lt;&gt;"",'Dépenses de rémunération CU'!I583,"")</f>
        <v/>
      </c>
      <c r="M583" s="246">
        <f t="shared" si="24"/>
        <v>0</v>
      </c>
      <c r="N583" s="111"/>
      <c r="O583" s="210" t="str">
        <f t="shared" si="25"/>
        <v/>
      </c>
      <c r="P583" s="246">
        <f t="shared" si="26"/>
        <v>0</v>
      </c>
      <c r="Q583" s="111"/>
    </row>
    <row r="584" spans="2:17" ht="19.899999999999999" hidden="1" customHeight="1" x14ac:dyDescent="0.35">
      <c r="B584" s="109">
        <v>577</v>
      </c>
      <c r="C584" s="111" t="str">
        <f>IF('Dépenses de rémunération CU'!C584&lt;&gt;"",'Dépenses de rémunération CU'!C584,"")</f>
        <v/>
      </c>
      <c r="D584" s="111" t="str">
        <f>IF('Dépenses de rémunération CU'!D584&lt;&gt;"",'Dépenses de rémunération CU'!D584,"")</f>
        <v/>
      </c>
      <c r="E584" s="111" t="str">
        <f>IF('Dépenses de rémunération CU'!E584&lt;&gt;"",'Dépenses de rémunération CU'!E584,"")</f>
        <v/>
      </c>
      <c r="F584" s="111" t="str">
        <f>IF('Dépenses de rémunération CU'!F584&lt;&gt;"",'Dépenses de rémunération CU'!F584,"")</f>
        <v/>
      </c>
      <c r="G584" s="80" t="str">
        <f>IF('Dépenses de rémunération CU'!G584&lt;&gt;"",'Dépenses de rémunération CU'!G584,"")</f>
        <v/>
      </c>
      <c r="H584" s="80" t="str">
        <f>IF('Dépenses de rémunération CU'!H584&lt;&gt;"",'Dépenses de rémunération CU'!H584,"")</f>
        <v/>
      </c>
      <c r="I584" s="246" t="str">
        <f>IF(F584&lt;&gt;"",IF(ISNA(VLOOKUP(F584,P_Paramétrage!$B$1586:$D$1588,2,FALSE)),0,VLOOKUP(F584,P_Paramétrage!$B$1586:$D$1588,2,FALSE)),"")</f>
        <v/>
      </c>
      <c r="J584" s="246">
        <f>'Dépenses de rémunération CU'!K584</f>
        <v>0</v>
      </c>
      <c r="K584" s="246"/>
      <c r="L584" s="210" t="str">
        <f>IF('Dépenses de rémunération CU'!I584&lt;&gt;"",'Dépenses de rémunération CU'!I584,"")</f>
        <v/>
      </c>
      <c r="M584" s="246">
        <f t="shared" ref="M584:M607" si="27">IF(K584&lt;&gt;"",MIN(ROUND(K584,2),IF(AND(I584&lt;&gt;0,L584&lt;&gt;""),ROUND(L584*I584,2),0)),IF(AND(I584&lt;&gt;0,L584&lt;&gt;""),ROUND(L584*I584,2),0))</f>
        <v>0</v>
      </c>
      <c r="N584" s="111"/>
      <c r="O584" s="210" t="str">
        <f t="shared" ref="O584:O607" si="28">L584</f>
        <v/>
      </c>
      <c r="P584" s="246">
        <f t="shared" si="26"/>
        <v>0</v>
      </c>
      <c r="Q584" s="111"/>
    </row>
    <row r="585" spans="2:17" ht="19.899999999999999" hidden="1" customHeight="1" x14ac:dyDescent="0.35">
      <c r="B585" s="109">
        <v>578</v>
      </c>
      <c r="C585" s="111" t="str">
        <f>IF('Dépenses de rémunération CU'!C585&lt;&gt;"",'Dépenses de rémunération CU'!C585,"")</f>
        <v/>
      </c>
      <c r="D585" s="111" t="str">
        <f>IF('Dépenses de rémunération CU'!D585&lt;&gt;"",'Dépenses de rémunération CU'!D585,"")</f>
        <v/>
      </c>
      <c r="E585" s="111" t="str">
        <f>IF('Dépenses de rémunération CU'!E585&lt;&gt;"",'Dépenses de rémunération CU'!E585,"")</f>
        <v/>
      </c>
      <c r="F585" s="111" t="str">
        <f>IF('Dépenses de rémunération CU'!F585&lt;&gt;"",'Dépenses de rémunération CU'!F585,"")</f>
        <v/>
      </c>
      <c r="G585" s="80" t="str">
        <f>IF('Dépenses de rémunération CU'!G585&lt;&gt;"",'Dépenses de rémunération CU'!G585,"")</f>
        <v/>
      </c>
      <c r="H585" s="80" t="str">
        <f>IF('Dépenses de rémunération CU'!H585&lt;&gt;"",'Dépenses de rémunération CU'!H585,"")</f>
        <v/>
      </c>
      <c r="I585" s="246" t="str">
        <f>IF(F585&lt;&gt;"",IF(ISNA(VLOOKUP(F585,P_Paramétrage!$B$1586:$D$1588,2,FALSE)),0,VLOOKUP(F585,P_Paramétrage!$B$1586:$D$1588,2,FALSE)),"")</f>
        <v/>
      </c>
      <c r="J585" s="246">
        <f>'Dépenses de rémunération CU'!K585</f>
        <v>0</v>
      </c>
      <c r="K585" s="246"/>
      <c r="L585" s="210" t="str">
        <f>IF('Dépenses de rémunération CU'!I585&lt;&gt;"",'Dépenses de rémunération CU'!I585,"")</f>
        <v/>
      </c>
      <c r="M585" s="246">
        <f t="shared" si="27"/>
        <v>0</v>
      </c>
      <c r="N585" s="111"/>
      <c r="O585" s="210" t="str">
        <f t="shared" si="28"/>
        <v/>
      </c>
      <c r="P585" s="246">
        <f t="shared" ref="P585:P607" si="29">IF(K585&lt;&gt;"",MIN(ROUND(K585,2),IF(AND(I585&lt;&gt;0,O585&lt;&gt;""),ROUND(O585*I585,2),0)),IF(AND(I585&lt;&gt;0,O585&lt;&gt;""),ROUND(O585*I585,2),0))</f>
        <v>0</v>
      </c>
      <c r="Q585" s="111"/>
    </row>
    <row r="586" spans="2:17" ht="19.899999999999999" hidden="1" customHeight="1" x14ac:dyDescent="0.35">
      <c r="B586" s="109">
        <v>579</v>
      </c>
      <c r="C586" s="111" t="str">
        <f>IF('Dépenses de rémunération CU'!C586&lt;&gt;"",'Dépenses de rémunération CU'!C586,"")</f>
        <v/>
      </c>
      <c r="D586" s="111" t="str">
        <f>IF('Dépenses de rémunération CU'!D586&lt;&gt;"",'Dépenses de rémunération CU'!D586,"")</f>
        <v/>
      </c>
      <c r="E586" s="111" t="str">
        <f>IF('Dépenses de rémunération CU'!E586&lt;&gt;"",'Dépenses de rémunération CU'!E586,"")</f>
        <v/>
      </c>
      <c r="F586" s="111" t="str">
        <f>IF('Dépenses de rémunération CU'!F586&lt;&gt;"",'Dépenses de rémunération CU'!F586,"")</f>
        <v/>
      </c>
      <c r="G586" s="80" t="str">
        <f>IF('Dépenses de rémunération CU'!G586&lt;&gt;"",'Dépenses de rémunération CU'!G586,"")</f>
        <v/>
      </c>
      <c r="H586" s="80" t="str">
        <f>IF('Dépenses de rémunération CU'!H586&lt;&gt;"",'Dépenses de rémunération CU'!H586,"")</f>
        <v/>
      </c>
      <c r="I586" s="246" t="str">
        <f>IF(F586&lt;&gt;"",IF(ISNA(VLOOKUP(F586,P_Paramétrage!$B$1586:$D$1588,2,FALSE)),0,VLOOKUP(F586,P_Paramétrage!$B$1586:$D$1588,2,FALSE)),"")</f>
        <v/>
      </c>
      <c r="J586" s="246">
        <f>'Dépenses de rémunération CU'!K586</f>
        <v>0</v>
      </c>
      <c r="K586" s="246"/>
      <c r="L586" s="210" t="str">
        <f>IF('Dépenses de rémunération CU'!I586&lt;&gt;"",'Dépenses de rémunération CU'!I586,"")</f>
        <v/>
      </c>
      <c r="M586" s="246">
        <f t="shared" si="27"/>
        <v>0</v>
      </c>
      <c r="N586" s="111"/>
      <c r="O586" s="210" t="str">
        <f t="shared" si="28"/>
        <v/>
      </c>
      <c r="P586" s="246">
        <f t="shared" si="29"/>
        <v>0</v>
      </c>
      <c r="Q586" s="111"/>
    </row>
    <row r="587" spans="2:17" ht="19.899999999999999" hidden="1" customHeight="1" x14ac:dyDescent="0.35">
      <c r="B587" s="109">
        <v>580</v>
      </c>
      <c r="C587" s="111" t="str">
        <f>IF('Dépenses de rémunération CU'!C587&lt;&gt;"",'Dépenses de rémunération CU'!C587,"")</f>
        <v/>
      </c>
      <c r="D587" s="111" t="str">
        <f>IF('Dépenses de rémunération CU'!D587&lt;&gt;"",'Dépenses de rémunération CU'!D587,"")</f>
        <v/>
      </c>
      <c r="E587" s="111" t="str">
        <f>IF('Dépenses de rémunération CU'!E587&lt;&gt;"",'Dépenses de rémunération CU'!E587,"")</f>
        <v/>
      </c>
      <c r="F587" s="111" t="str">
        <f>IF('Dépenses de rémunération CU'!F587&lt;&gt;"",'Dépenses de rémunération CU'!F587,"")</f>
        <v/>
      </c>
      <c r="G587" s="80" t="str">
        <f>IF('Dépenses de rémunération CU'!G587&lt;&gt;"",'Dépenses de rémunération CU'!G587,"")</f>
        <v/>
      </c>
      <c r="H587" s="80" t="str">
        <f>IF('Dépenses de rémunération CU'!H587&lt;&gt;"",'Dépenses de rémunération CU'!H587,"")</f>
        <v/>
      </c>
      <c r="I587" s="246" t="str">
        <f>IF(F587&lt;&gt;"",IF(ISNA(VLOOKUP(F587,P_Paramétrage!$B$1586:$D$1588,2,FALSE)),0,VLOOKUP(F587,P_Paramétrage!$B$1586:$D$1588,2,FALSE)),"")</f>
        <v/>
      </c>
      <c r="J587" s="246">
        <f>'Dépenses de rémunération CU'!K587</f>
        <v>0</v>
      </c>
      <c r="K587" s="246"/>
      <c r="L587" s="210" t="str">
        <f>IF('Dépenses de rémunération CU'!I587&lt;&gt;"",'Dépenses de rémunération CU'!I587,"")</f>
        <v/>
      </c>
      <c r="M587" s="246">
        <f t="shared" si="27"/>
        <v>0</v>
      </c>
      <c r="N587" s="111"/>
      <c r="O587" s="210" t="str">
        <f t="shared" si="28"/>
        <v/>
      </c>
      <c r="P587" s="246">
        <f t="shared" si="29"/>
        <v>0</v>
      </c>
      <c r="Q587" s="111"/>
    </row>
    <row r="588" spans="2:17" ht="19.899999999999999" hidden="1" customHeight="1" x14ac:dyDescent="0.35">
      <c r="B588" s="109">
        <v>581</v>
      </c>
      <c r="C588" s="111" t="str">
        <f>IF('Dépenses de rémunération CU'!C588&lt;&gt;"",'Dépenses de rémunération CU'!C588,"")</f>
        <v/>
      </c>
      <c r="D588" s="111" t="str">
        <f>IF('Dépenses de rémunération CU'!D588&lt;&gt;"",'Dépenses de rémunération CU'!D588,"")</f>
        <v/>
      </c>
      <c r="E588" s="111" t="str">
        <f>IF('Dépenses de rémunération CU'!E588&lt;&gt;"",'Dépenses de rémunération CU'!E588,"")</f>
        <v/>
      </c>
      <c r="F588" s="111" t="str">
        <f>IF('Dépenses de rémunération CU'!F588&lt;&gt;"",'Dépenses de rémunération CU'!F588,"")</f>
        <v/>
      </c>
      <c r="G588" s="80" t="str">
        <f>IF('Dépenses de rémunération CU'!G588&lt;&gt;"",'Dépenses de rémunération CU'!G588,"")</f>
        <v/>
      </c>
      <c r="H588" s="80" t="str">
        <f>IF('Dépenses de rémunération CU'!H588&lt;&gt;"",'Dépenses de rémunération CU'!H588,"")</f>
        <v/>
      </c>
      <c r="I588" s="246" t="str">
        <f>IF(F588&lt;&gt;"",IF(ISNA(VLOOKUP(F588,P_Paramétrage!$B$1586:$D$1588,2,FALSE)),0,VLOOKUP(F588,P_Paramétrage!$B$1586:$D$1588,2,FALSE)),"")</f>
        <v/>
      </c>
      <c r="J588" s="246">
        <f>'Dépenses de rémunération CU'!K588</f>
        <v>0</v>
      </c>
      <c r="K588" s="246"/>
      <c r="L588" s="210" t="str">
        <f>IF('Dépenses de rémunération CU'!I588&lt;&gt;"",'Dépenses de rémunération CU'!I588,"")</f>
        <v/>
      </c>
      <c r="M588" s="246">
        <f t="shared" si="27"/>
        <v>0</v>
      </c>
      <c r="N588" s="111"/>
      <c r="O588" s="210" t="str">
        <f t="shared" si="28"/>
        <v/>
      </c>
      <c r="P588" s="246">
        <f t="shared" si="29"/>
        <v>0</v>
      </c>
      <c r="Q588" s="111"/>
    </row>
    <row r="589" spans="2:17" ht="19.899999999999999" hidden="1" customHeight="1" x14ac:dyDescent="0.35">
      <c r="B589" s="109">
        <v>582</v>
      </c>
      <c r="C589" s="111" t="str">
        <f>IF('Dépenses de rémunération CU'!C589&lt;&gt;"",'Dépenses de rémunération CU'!C589,"")</f>
        <v/>
      </c>
      <c r="D589" s="111" t="str">
        <f>IF('Dépenses de rémunération CU'!D589&lt;&gt;"",'Dépenses de rémunération CU'!D589,"")</f>
        <v/>
      </c>
      <c r="E589" s="111" t="str">
        <f>IF('Dépenses de rémunération CU'!E589&lt;&gt;"",'Dépenses de rémunération CU'!E589,"")</f>
        <v/>
      </c>
      <c r="F589" s="111" t="str">
        <f>IF('Dépenses de rémunération CU'!F589&lt;&gt;"",'Dépenses de rémunération CU'!F589,"")</f>
        <v/>
      </c>
      <c r="G589" s="80" t="str">
        <f>IF('Dépenses de rémunération CU'!G589&lt;&gt;"",'Dépenses de rémunération CU'!G589,"")</f>
        <v/>
      </c>
      <c r="H589" s="80" t="str">
        <f>IF('Dépenses de rémunération CU'!H589&lt;&gt;"",'Dépenses de rémunération CU'!H589,"")</f>
        <v/>
      </c>
      <c r="I589" s="246" t="str">
        <f>IF(F589&lt;&gt;"",IF(ISNA(VLOOKUP(F589,P_Paramétrage!$B$1586:$D$1588,2,FALSE)),0,VLOOKUP(F589,P_Paramétrage!$B$1586:$D$1588,2,FALSE)),"")</f>
        <v/>
      </c>
      <c r="J589" s="246">
        <f>'Dépenses de rémunération CU'!K589</f>
        <v>0</v>
      </c>
      <c r="K589" s="246"/>
      <c r="L589" s="210" t="str">
        <f>IF('Dépenses de rémunération CU'!I589&lt;&gt;"",'Dépenses de rémunération CU'!I589,"")</f>
        <v/>
      </c>
      <c r="M589" s="246">
        <f t="shared" si="27"/>
        <v>0</v>
      </c>
      <c r="N589" s="111"/>
      <c r="O589" s="210" t="str">
        <f t="shared" si="28"/>
        <v/>
      </c>
      <c r="P589" s="246">
        <f t="shared" si="29"/>
        <v>0</v>
      </c>
      <c r="Q589" s="111"/>
    </row>
    <row r="590" spans="2:17" ht="19.899999999999999" hidden="1" customHeight="1" x14ac:dyDescent="0.35">
      <c r="B590" s="109">
        <v>583</v>
      </c>
      <c r="C590" s="111" t="str">
        <f>IF('Dépenses de rémunération CU'!C590&lt;&gt;"",'Dépenses de rémunération CU'!C590,"")</f>
        <v/>
      </c>
      <c r="D590" s="111" t="str">
        <f>IF('Dépenses de rémunération CU'!D590&lt;&gt;"",'Dépenses de rémunération CU'!D590,"")</f>
        <v/>
      </c>
      <c r="E590" s="111" t="str">
        <f>IF('Dépenses de rémunération CU'!E590&lt;&gt;"",'Dépenses de rémunération CU'!E590,"")</f>
        <v/>
      </c>
      <c r="F590" s="111" t="str">
        <f>IF('Dépenses de rémunération CU'!F590&lt;&gt;"",'Dépenses de rémunération CU'!F590,"")</f>
        <v/>
      </c>
      <c r="G590" s="80" t="str">
        <f>IF('Dépenses de rémunération CU'!G590&lt;&gt;"",'Dépenses de rémunération CU'!G590,"")</f>
        <v/>
      </c>
      <c r="H590" s="80" t="str">
        <f>IF('Dépenses de rémunération CU'!H590&lt;&gt;"",'Dépenses de rémunération CU'!H590,"")</f>
        <v/>
      </c>
      <c r="I590" s="246" t="str">
        <f>IF(F590&lt;&gt;"",IF(ISNA(VLOOKUP(F590,P_Paramétrage!$B$1586:$D$1588,2,FALSE)),0,VLOOKUP(F590,P_Paramétrage!$B$1586:$D$1588,2,FALSE)),"")</f>
        <v/>
      </c>
      <c r="J590" s="246">
        <f>'Dépenses de rémunération CU'!K590</f>
        <v>0</v>
      </c>
      <c r="K590" s="246"/>
      <c r="L590" s="210" t="str">
        <f>IF('Dépenses de rémunération CU'!I590&lt;&gt;"",'Dépenses de rémunération CU'!I590,"")</f>
        <v/>
      </c>
      <c r="M590" s="246">
        <f t="shared" si="27"/>
        <v>0</v>
      </c>
      <c r="N590" s="111"/>
      <c r="O590" s="210" t="str">
        <f t="shared" si="28"/>
        <v/>
      </c>
      <c r="P590" s="246">
        <f t="shared" si="29"/>
        <v>0</v>
      </c>
      <c r="Q590" s="111"/>
    </row>
    <row r="591" spans="2:17" ht="19.899999999999999" hidden="1" customHeight="1" x14ac:dyDescent="0.35">
      <c r="B591" s="109">
        <v>584</v>
      </c>
      <c r="C591" s="111" t="str">
        <f>IF('Dépenses de rémunération CU'!C591&lt;&gt;"",'Dépenses de rémunération CU'!C591,"")</f>
        <v/>
      </c>
      <c r="D591" s="111" t="str">
        <f>IF('Dépenses de rémunération CU'!D591&lt;&gt;"",'Dépenses de rémunération CU'!D591,"")</f>
        <v/>
      </c>
      <c r="E591" s="111" t="str">
        <f>IF('Dépenses de rémunération CU'!E591&lt;&gt;"",'Dépenses de rémunération CU'!E591,"")</f>
        <v/>
      </c>
      <c r="F591" s="111" t="str">
        <f>IF('Dépenses de rémunération CU'!F591&lt;&gt;"",'Dépenses de rémunération CU'!F591,"")</f>
        <v/>
      </c>
      <c r="G591" s="80" t="str">
        <f>IF('Dépenses de rémunération CU'!G591&lt;&gt;"",'Dépenses de rémunération CU'!G591,"")</f>
        <v/>
      </c>
      <c r="H591" s="80" t="str">
        <f>IF('Dépenses de rémunération CU'!H591&lt;&gt;"",'Dépenses de rémunération CU'!H591,"")</f>
        <v/>
      </c>
      <c r="I591" s="246" t="str">
        <f>IF(F591&lt;&gt;"",IF(ISNA(VLOOKUP(F591,P_Paramétrage!$B$1586:$D$1588,2,FALSE)),0,VLOOKUP(F591,P_Paramétrage!$B$1586:$D$1588,2,FALSE)),"")</f>
        <v/>
      </c>
      <c r="J591" s="246">
        <f>'Dépenses de rémunération CU'!K591</f>
        <v>0</v>
      </c>
      <c r="K591" s="246"/>
      <c r="L591" s="210" t="str">
        <f>IF('Dépenses de rémunération CU'!I591&lt;&gt;"",'Dépenses de rémunération CU'!I591,"")</f>
        <v/>
      </c>
      <c r="M591" s="246">
        <f t="shared" si="27"/>
        <v>0</v>
      </c>
      <c r="N591" s="111"/>
      <c r="O591" s="210" t="str">
        <f t="shared" si="28"/>
        <v/>
      </c>
      <c r="P591" s="246">
        <f t="shared" si="29"/>
        <v>0</v>
      </c>
      <c r="Q591" s="111"/>
    </row>
    <row r="592" spans="2:17" ht="19.899999999999999" hidden="1" customHeight="1" x14ac:dyDescent="0.35">
      <c r="B592" s="109">
        <v>585</v>
      </c>
      <c r="C592" s="111" t="str">
        <f>IF('Dépenses de rémunération CU'!C592&lt;&gt;"",'Dépenses de rémunération CU'!C592,"")</f>
        <v/>
      </c>
      <c r="D592" s="111" t="str">
        <f>IF('Dépenses de rémunération CU'!D592&lt;&gt;"",'Dépenses de rémunération CU'!D592,"")</f>
        <v/>
      </c>
      <c r="E592" s="111" t="str">
        <f>IF('Dépenses de rémunération CU'!E592&lt;&gt;"",'Dépenses de rémunération CU'!E592,"")</f>
        <v/>
      </c>
      <c r="F592" s="111" t="str">
        <f>IF('Dépenses de rémunération CU'!F592&lt;&gt;"",'Dépenses de rémunération CU'!F592,"")</f>
        <v/>
      </c>
      <c r="G592" s="80" t="str">
        <f>IF('Dépenses de rémunération CU'!G592&lt;&gt;"",'Dépenses de rémunération CU'!G592,"")</f>
        <v/>
      </c>
      <c r="H592" s="80" t="str">
        <f>IF('Dépenses de rémunération CU'!H592&lt;&gt;"",'Dépenses de rémunération CU'!H592,"")</f>
        <v/>
      </c>
      <c r="I592" s="246" t="str">
        <f>IF(F592&lt;&gt;"",IF(ISNA(VLOOKUP(F592,P_Paramétrage!$B$1586:$D$1588,2,FALSE)),0,VLOOKUP(F592,P_Paramétrage!$B$1586:$D$1588,2,FALSE)),"")</f>
        <v/>
      </c>
      <c r="J592" s="246">
        <f>'Dépenses de rémunération CU'!K592</f>
        <v>0</v>
      </c>
      <c r="K592" s="246"/>
      <c r="L592" s="210" t="str">
        <f>IF('Dépenses de rémunération CU'!I592&lt;&gt;"",'Dépenses de rémunération CU'!I592,"")</f>
        <v/>
      </c>
      <c r="M592" s="246">
        <f t="shared" si="27"/>
        <v>0</v>
      </c>
      <c r="N592" s="111"/>
      <c r="O592" s="210" t="str">
        <f t="shared" si="28"/>
        <v/>
      </c>
      <c r="P592" s="246">
        <f t="shared" si="29"/>
        <v>0</v>
      </c>
      <c r="Q592" s="111"/>
    </row>
    <row r="593" spans="2:17" ht="19.899999999999999" hidden="1" customHeight="1" x14ac:dyDescent="0.35">
      <c r="B593" s="109">
        <v>586</v>
      </c>
      <c r="C593" s="111" t="str">
        <f>IF('Dépenses de rémunération CU'!C593&lt;&gt;"",'Dépenses de rémunération CU'!C593,"")</f>
        <v/>
      </c>
      <c r="D593" s="111" t="str">
        <f>IF('Dépenses de rémunération CU'!D593&lt;&gt;"",'Dépenses de rémunération CU'!D593,"")</f>
        <v/>
      </c>
      <c r="E593" s="111" t="str">
        <f>IF('Dépenses de rémunération CU'!E593&lt;&gt;"",'Dépenses de rémunération CU'!E593,"")</f>
        <v/>
      </c>
      <c r="F593" s="111" t="str">
        <f>IF('Dépenses de rémunération CU'!F593&lt;&gt;"",'Dépenses de rémunération CU'!F593,"")</f>
        <v/>
      </c>
      <c r="G593" s="80" t="str">
        <f>IF('Dépenses de rémunération CU'!G593&lt;&gt;"",'Dépenses de rémunération CU'!G593,"")</f>
        <v/>
      </c>
      <c r="H593" s="80" t="str">
        <f>IF('Dépenses de rémunération CU'!H593&lt;&gt;"",'Dépenses de rémunération CU'!H593,"")</f>
        <v/>
      </c>
      <c r="I593" s="246" t="str">
        <f>IF(F593&lt;&gt;"",IF(ISNA(VLOOKUP(F593,P_Paramétrage!$B$1586:$D$1588,2,FALSE)),0,VLOOKUP(F593,P_Paramétrage!$B$1586:$D$1588,2,FALSE)),"")</f>
        <v/>
      </c>
      <c r="J593" s="246">
        <f>'Dépenses de rémunération CU'!K593</f>
        <v>0</v>
      </c>
      <c r="K593" s="246"/>
      <c r="L593" s="210" t="str">
        <f>IF('Dépenses de rémunération CU'!I593&lt;&gt;"",'Dépenses de rémunération CU'!I593,"")</f>
        <v/>
      </c>
      <c r="M593" s="246">
        <f t="shared" si="27"/>
        <v>0</v>
      </c>
      <c r="N593" s="111"/>
      <c r="O593" s="210" t="str">
        <f t="shared" si="28"/>
        <v/>
      </c>
      <c r="P593" s="246">
        <f t="shared" si="29"/>
        <v>0</v>
      </c>
      <c r="Q593" s="111"/>
    </row>
    <row r="594" spans="2:17" ht="19.899999999999999" hidden="1" customHeight="1" x14ac:dyDescent="0.35">
      <c r="B594" s="109">
        <v>587</v>
      </c>
      <c r="C594" s="111" t="str">
        <f>IF('Dépenses de rémunération CU'!C594&lt;&gt;"",'Dépenses de rémunération CU'!C594,"")</f>
        <v/>
      </c>
      <c r="D594" s="111" t="str">
        <f>IF('Dépenses de rémunération CU'!D594&lt;&gt;"",'Dépenses de rémunération CU'!D594,"")</f>
        <v/>
      </c>
      <c r="E594" s="111" t="str">
        <f>IF('Dépenses de rémunération CU'!E594&lt;&gt;"",'Dépenses de rémunération CU'!E594,"")</f>
        <v/>
      </c>
      <c r="F594" s="111" t="str">
        <f>IF('Dépenses de rémunération CU'!F594&lt;&gt;"",'Dépenses de rémunération CU'!F594,"")</f>
        <v/>
      </c>
      <c r="G594" s="80" t="str">
        <f>IF('Dépenses de rémunération CU'!G594&lt;&gt;"",'Dépenses de rémunération CU'!G594,"")</f>
        <v/>
      </c>
      <c r="H594" s="80" t="str">
        <f>IF('Dépenses de rémunération CU'!H594&lt;&gt;"",'Dépenses de rémunération CU'!H594,"")</f>
        <v/>
      </c>
      <c r="I594" s="246" t="str">
        <f>IF(F594&lt;&gt;"",IF(ISNA(VLOOKUP(F594,P_Paramétrage!$B$1586:$D$1588,2,FALSE)),0,VLOOKUP(F594,P_Paramétrage!$B$1586:$D$1588,2,FALSE)),"")</f>
        <v/>
      </c>
      <c r="J594" s="246">
        <f>'Dépenses de rémunération CU'!K594</f>
        <v>0</v>
      </c>
      <c r="K594" s="246"/>
      <c r="L594" s="210" t="str">
        <f>IF('Dépenses de rémunération CU'!I594&lt;&gt;"",'Dépenses de rémunération CU'!I594,"")</f>
        <v/>
      </c>
      <c r="M594" s="246">
        <f t="shared" si="27"/>
        <v>0</v>
      </c>
      <c r="N594" s="111"/>
      <c r="O594" s="210" t="str">
        <f t="shared" si="28"/>
        <v/>
      </c>
      <c r="P594" s="246">
        <f t="shared" si="29"/>
        <v>0</v>
      </c>
      <c r="Q594" s="111"/>
    </row>
    <row r="595" spans="2:17" ht="19.899999999999999" hidden="1" customHeight="1" x14ac:dyDescent="0.35">
      <c r="B595" s="109">
        <v>588</v>
      </c>
      <c r="C595" s="111" t="str">
        <f>IF('Dépenses de rémunération CU'!C595&lt;&gt;"",'Dépenses de rémunération CU'!C595,"")</f>
        <v/>
      </c>
      <c r="D595" s="111" t="str">
        <f>IF('Dépenses de rémunération CU'!D595&lt;&gt;"",'Dépenses de rémunération CU'!D595,"")</f>
        <v/>
      </c>
      <c r="E595" s="111" t="str">
        <f>IF('Dépenses de rémunération CU'!E595&lt;&gt;"",'Dépenses de rémunération CU'!E595,"")</f>
        <v/>
      </c>
      <c r="F595" s="111" t="str">
        <f>IF('Dépenses de rémunération CU'!F595&lt;&gt;"",'Dépenses de rémunération CU'!F595,"")</f>
        <v/>
      </c>
      <c r="G595" s="80" t="str">
        <f>IF('Dépenses de rémunération CU'!G595&lt;&gt;"",'Dépenses de rémunération CU'!G595,"")</f>
        <v/>
      </c>
      <c r="H595" s="80" t="str">
        <f>IF('Dépenses de rémunération CU'!H595&lt;&gt;"",'Dépenses de rémunération CU'!H595,"")</f>
        <v/>
      </c>
      <c r="I595" s="246" t="str">
        <f>IF(F595&lt;&gt;"",IF(ISNA(VLOOKUP(F595,P_Paramétrage!$B$1586:$D$1588,2,FALSE)),0,VLOOKUP(F595,P_Paramétrage!$B$1586:$D$1588,2,FALSE)),"")</f>
        <v/>
      </c>
      <c r="J595" s="246">
        <f>'Dépenses de rémunération CU'!K595</f>
        <v>0</v>
      </c>
      <c r="K595" s="246"/>
      <c r="L595" s="210" t="str">
        <f>IF('Dépenses de rémunération CU'!I595&lt;&gt;"",'Dépenses de rémunération CU'!I595,"")</f>
        <v/>
      </c>
      <c r="M595" s="246">
        <f t="shared" si="27"/>
        <v>0</v>
      </c>
      <c r="N595" s="111"/>
      <c r="O595" s="210" t="str">
        <f t="shared" si="28"/>
        <v/>
      </c>
      <c r="P595" s="246">
        <f t="shared" si="29"/>
        <v>0</v>
      </c>
      <c r="Q595" s="111"/>
    </row>
    <row r="596" spans="2:17" ht="19.899999999999999" hidden="1" customHeight="1" x14ac:dyDescent="0.35">
      <c r="B596" s="109">
        <v>589</v>
      </c>
      <c r="C596" s="111" t="str">
        <f>IF('Dépenses de rémunération CU'!C596&lt;&gt;"",'Dépenses de rémunération CU'!C596,"")</f>
        <v/>
      </c>
      <c r="D596" s="111" t="str">
        <f>IF('Dépenses de rémunération CU'!D596&lt;&gt;"",'Dépenses de rémunération CU'!D596,"")</f>
        <v/>
      </c>
      <c r="E596" s="111" t="str">
        <f>IF('Dépenses de rémunération CU'!E596&lt;&gt;"",'Dépenses de rémunération CU'!E596,"")</f>
        <v/>
      </c>
      <c r="F596" s="111" t="str">
        <f>IF('Dépenses de rémunération CU'!F596&lt;&gt;"",'Dépenses de rémunération CU'!F596,"")</f>
        <v/>
      </c>
      <c r="G596" s="80" t="str">
        <f>IF('Dépenses de rémunération CU'!G596&lt;&gt;"",'Dépenses de rémunération CU'!G596,"")</f>
        <v/>
      </c>
      <c r="H596" s="80" t="str">
        <f>IF('Dépenses de rémunération CU'!H596&lt;&gt;"",'Dépenses de rémunération CU'!H596,"")</f>
        <v/>
      </c>
      <c r="I596" s="246" t="str">
        <f>IF(F596&lt;&gt;"",IF(ISNA(VLOOKUP(F596,P_Paramétrage!$B$1586:$D$1588,2,FALSE)),0,VLOOKUP(F596,P_Paramétrage!$B$1586:$D$1588,2,FALSE)),"")</f>
        <v/>
      </c>
      <c r="J596" s="246">
        <f>'Dépenses de rémunération CU'!K596</f>
        <v>0</v>
      </c>
      <c r="K596" s="246"/>
      <c r="L596" s="210" t="str">
        <f>IF('Dépenses de rémunération CU'!I596&lt;&gt;"",'Dépenses de rémunération CU'!I596,"")</f>
        <v/>
      </c>
      <c r="M596" s="246">
        <f t="shared" si="27"/>
        <v>0</v>
      </c>
      <c r="N596" s="111"/>
      <c r="O596" s="210" t="str">
        <f t="shared" si="28"/>
        <v/>
      </c>
      <c r="P596" s="246">
        <f t="shared" si="29"/>
        <v>0</v>
      </c>
      <c r="Q596" s="111"/>
    </row>
    <row r="597" spans="2:17" ht="19.899999999999999" hidden="1" customHeight="1" x14ac:dyDescent="0.35">
      <c r="B597" s="109">
        <v>590</v>
      </c>
      <c r="C597" s="111" t="str">
        <f>IF('Dépenses de rémunération CU'!C597&lt;&gt;"",'Dépenses de rémunération CU'!C597,"")</f>
        <v/>
      </c>
      <c r="D597" s="111" t="str">
        <f>IF('Dépenses de rémunération CU'!D597&lt;&gt;"",'Dépenses de rémunération CU'!D597,"")</f>
        <v/>
      </c>
      <c r="E597" s="111" t="str">
        <f>IF('Dépenses de rémunération CU'!E597&lt;&gt;"",'Dépenses de rémunération CU'!E597,"")</f>
        <v/>
      </c>
      <c r="F597" s="111" t="str">
        <f>IF('Dépenses de rémunération CU'!F597&lt;&gt;"",'Dépenses de rémunération CU'!F597,"")</f>
        <v/>
      </c>
      <c r="G597" s="80" t="str">
        <f>IF('Dépenses de rémunération CU'!G597&lt;&gt;"",'Dépenses de rémunération CU'!G597,"")</f>
        <v/>
      </c>
      <c r="H597" s="80" t="str">
        <f>IF('Dépenses de rémunération CU'!H597&lt;&gt;"",'Dépenses de rémunération CU'!H597,"")</f>
        <v/>
      </c>
      <c r="I597" s="246" t="str">
        <f>IF(F597&lt;&gt;"",IF(ISNA(VLOOKUP(F597,P_Paramétrage!$B$1586:$D$1588,2,FALSE)),0,VLOOKUP(F597,P_Paramétrage!$B$1586:$D$1588,2,FALSE)),"")</f>
        <v/>
      </c>
      <c r="J597" s="246">
        <f>'Dépenses de rémunération CU'!K597</f>
        <v>0</v>
      </c>
      <c r="K597" s="246"/>
      <c r="L597" s="210" t="str">
        <f>IF('Dépenses de rémunération CU'!I597&lt;&gt;"",'Dépenses de rémunération CU'!I597,"")</f>
        <v/>
      </c>
      <c r="M597" s="246">
        <f t="shared" si="27"/>
        <v>0</v>
      </c>
      <c r="N597" s="111"/>
      <c r="O597" s="210" t="str">
        <f t="shared" si="28"/>
        <v/>
      </c>
      <c r="P597" s="246">
        <f t="shared" si="29"/>
        <v>0</v>
      </c>
      <c r="Q597" s="111"/>
    </row>
    <row r="598" spans="2:17" ht="19.899999999999999" hidden="1" customHeight="1" x14ac:dyDescent="0.35">
      <c r="B598" s="109">
        <v>591</v>
      </c>
      <c r="C598" s="111" t="str">
        <f>IF('Dépenses de rémunération CU'!C598&lt;&gt;"",'Dépenses de rémunération CU'!C598,"")</f>
        <v/>
      </c>
      <c r="D598" s="111" t="str">
        <f>IF('Dépenses de rémunération CU'!D598&lt;&gt;"",'Dépenses de rémunération CU'!D598,"")</f>
        <v/>
      </c>
      <c r="E598" s="111" t="str">
        <f>IF('Dépenses de rémunération CU'!E598&lt;&gt;"",'Dépenses de rémunération CU'!E598,"")</f>
        <v/>
      </c>
      <c r="F598" s="111" t="str">
        <f>IF('Dépenses de rémunération CU'!F598&lt;&gt;"",'Dépenses de rémunération CU'!F598,"")</f>
        <v/>
      </c>
      <c r="G598" s="80" t="str">
        <f>IF('Dépenses de rémunération CU'!G598&lt;&gt;"",'Dépenses de rémunération CU'!G598,"")</f>
        <v/>
      </c>
      <c r="H598" s="80" t="str">
        <f>IF('Dépenses de rémunération CU'!H598&lt;&gt;"",'Dépenses de rémunération CU'!H598,"")</f>
        <v/>
      </c>
      <c r="I598" s="246" t="str">
        <f>IF(F598&lt;&gt;"",IF(ISNA(VLOOKUP(F598,P_Paramétrage!$B$1586:$D$1588,2,FALSE)),0,VLOOKUP(F598,P_Paramétrage!$B$1586:$D$1588,2,FALSE)),"")</f>
        <v/>
      </c>
      <c r="J598" s="246">
        <f>'Dépenses de rémunération CU'!K598</f>
        <v>0</v>
      </c>
      <c r="K598" s="246"/>
      <c r="L598" s="210" t="str">
        <f>IF('Dépenses de rémunération CU'!I598&lt;&gt;"",'Dépenses de rémunération CU'!I598,"")</f>
        <v/>
      </c>
      <c r="M598" s="246">
        <f t="shared" si="27"/>
        <v>0</v>
      </c>
      <c r="N598" s="111"/>
      <c r="O598" s="210" t="str">
        <f t="shared" si="28"/>
        <v/>
      </c>
      <c r="P598" s="246">
        <f t="shared" si="29"/>
        <v>0</v>
      </c>
      <c r="Q598" s="111"/>
    </row>
    <row r="599" spans="2:17" ht="19.899999999999999" hidden="1" customHeight="1" x14ac:dyDescent="0.35">
      <c r="B599" s="109">
        <v>592</v>
      </c>
      <c r="C599" s="111" t="str">
        <f>IF('Dépenses de rémunération CU'!C599&lt;&gt;"",'Dépenses de rémunération CU'!C599,"")</f>
        <v/>
      </c>
      <c r="D599" s="111" t="str">
        <f>IF('Dépenses de rémunération CU'!D599&lt;&gt;"",'Dépenses de rémunération CU'!D599,"")</f>
        <v/>
      </c>
      <c r="E599" s="111" t="str">
        <f>IF('Dépenses de rémunération CU'!E599&lt;&gt;"",'Dépenses de rémunération CU'!E599,"")</f>
        <v/>
      </c>
      <c r="F599" s="111" t="str">
        <f>IF('Dépenses de rémunération CU'!F599&lt;&gt;"",'Dépenses de rémunération CU'!F599,"")</f>
        <v/>
      </c>
      <c r="G599" s="80" t="str">
        <f>IF('Dépenses de rémunération CU'!G599&lt;&gt;"",'Dépenses de rémunération CU'!G599,"")</f>
        <v/>
      </c>
      <c r="H599" s="80" t="str">
        <f>IF('Dépenses de rémunération CU'!H599&lt;&gt;"",'Dépenses de rémunération CU'!H599,"")</f>
        <v/>
      </c>
      <c r="I599" s="246" t="str">
        <f>IF(F599&lt;&gt;"",IF(ISNA(VLOOKUP(F599,P_Paramétrage!$B$1586:$D$1588,2,FALSE)),0,VLOOKUP(F599,P_Paramétrage!$B$1586:$D$1588,2,FALSE)),"")</f>
        <v/>
      </c>
      <c r="J599" s="246">
        <f>'Dépenses de rémunération CU'!K599</f>
        <v>0</v>
      </c>
      <c r="K599" s="246"/>
      <c r="L599" s="210" t="str">
        <f>IF('Dépenses de rémunération CU'!I599&lt;&gt;"",'Dépenses de rémunération CU'!I599,"")</f>
        <v/>
      </c>
      <c r="M599" s="246">
        <f t="shared" si="27"/>
        <v>0</v>
      </c>
      <c r="N599" s="111"/>
      <c r="O599" s="210" t="str">
        <f t="shared" si="28"/>
        <v/>
      </c>
      <c r="P599" s="246">
        <f t="shared" si="29"/>
        <v>0</v>
      </c>
      <c r="Q599" s="111"/>
    </row>
    <row r="600" spans="2:17" ht="19.899999999999999" hidden="1" customHeight="1" x14ac:dyDescent="0.35">
      <c r="B600" s="109">
        <v>593</v>
      </c>
      <c r="C600" s="111" t="str">
        <f>IF('Dépenses de rémunération CU'!C600&lt;&gt;"",'Dépenses de rémunération CU'!C600,"")</f>
        <v/>
      </c>
      <c r="D600" s="111" t="str">
        <f>IF('Dépenses de rémunération CU'!D600&lt;&gt;"",'Dépenses de rémunération CU'!D600,"")</f>
        <v/>
      </c>
      <c r="E600" s="111" t="str">
        <f>IF('Dépenses de rémunération CU'!E600&lt;&gt;"",'Dépenses de rémunération CU'!E600,"")</f>
        <v/>
      </c>
      <c r="F600" s="111" t="str">
        <f>IF('Dépenses de rémunération CU'!F600&lt;&gt;"",'Dépenses de rémunération CU'!F600,"")</f>
        <v/>
      </c>
      <c r="G600" s="80" t="str">
        <f>IF('Dépenses de rémunération CU'!G600&lt;&gt;"",'Dépenses de rémunération CU'!G600,"")</f>
        <v/>
      </c>
      <c r="H600" s="80" t="str">
        <f>IF('Dépenses de rémunération CU'!H600&lt;&gt;"",'Dépenses de rémunération CU'!H600,"")</f>
        <v/>
      </c>
      <c r="I600" s="246" t="str">
        <f>IF(F600&lt;&gt;"",IF(ISNA(VLOOKUP(F600,P_Paramétrage!$B$1586:$D$1588,2,FALSE)),0,VLOOKUP(F600,P_Paramétrage!$B$1586:$D$1588,2,FALSE)),"")</f>
        <v/>
      </c>
      <c r="J600" s="246">
        <f>'Dépenses de rémunération CU'!K600</f>
        <v>0</v>
      </c>
      <c r="K600" s="246"/>
      <c r="L600" s="210" t="str">
        <f>IF('Dépenses de rémunération CU'!I600&lt;&gt;"",'Dépenses de rémunération CU'!I600,"")</f>
        <v/>
      </c>
      <c r="M600" s="246">
        <f t="shared" si="27"/>
        <v>0</v>
      </c>
      <c r="N600" s="111"/>
      <c r="O600" s="210" t="str">
        <f t="shared" si="28"/>
        <v/>
      </c>
      <c r="P600" s="246">
        <f t="shared" si="29"/>
        <v>0</v>
      </c>
      <c r="Q600" s="111"/>
    </row>
    <row r="601" spans="2:17" ht="19.899999999999999" hidden="1" customHeight="1" x14ac:dyDescent="0.35">
      <c r="B601" s="109">
        <v>594</v>
      </c>
      <c r="C601" s="111" t="str">
        <f>IF('Dépenses de rémunération CU'!C601&lt;&gt;"",'Dépenses de rémunération CU'!C601,"")</f>
        <v/>
      </c>
      <c r="D601" s="111" t="str">
        <f>IF('Dépenses de rémunération CU'!D601&lt;&gt;"",'Dépenses de rémunération CU'!D601,"")</f>
        <v/>
      </c>
      <c r="E601" s="111" t="str">
        <f>IF('Dépenses de rémunération CU'!E601&lt;&gt;"",'Dépenses de rémunération CU'!E601,"")</f>
        <v/>
      </c>
      <c r="F601" s="111" t="str">
        <f>IF('Dépenses de rémunération CU'!F601&lt;&gt;"",'Dépenses de rémunération CU'!F601,"")</f>
        <v/>
      </c>
      <c r="G601" s="80" t="str">
        <f>IF('Dépenses de rémunération CU'!G601&lt;&gt;"",'Dépenses de rémunération CU'!G601,"")</f>
        <v/>
      </c>
      <c r="H601" s="80" t="str">
        <f>IF('Dépenses de rémunération CU'!H601&lt;&gt;"",'Dépenses de rémunération CU'!H601,"")</f>
        <v/>
      </c>
      <c r="I601" s="246" t="str">
        <f>IF(F601&lt;&gt;"",IF(ISNA(VLOOKUP(F601,P_Paramétrage!$B$1586:$D$1588,2,FALSE)),0,VLOOKUP(F601,P_Paramétrage!$B$1586:$D$1588,2,FALSE)),"")</f>
        <v/>
      </c>
      <c r="J601" s="246">
        <f>'Dépenses de rémunération CU'!K601</f>
        <v>0</v>
      </c>
      <c r="K601" s="246"/>
      <c r="L601" s="210" t="str">
        <f>IF('Dépenses de rémunération CU'!I601&lt;&gt;"",'Dépenses de rémunération CU'!I601,"")</f>
        <v/>
      </c>
      <c r="M601" s="246">
        <f t="shared" si="27"/>
        <v>0</v>
      </c>
      <c r="N601" s="111"/>
      <c r="O601" s="210" t="str">
        <f t="shared" si="28"/>
        <v/>
      </c>
      <c r="P601" s="246">
        <f t="shared" si="29"/>
        <v>0</v>
      </c>
      <c r="Q601" s="111"/>
    </row>
    <row r="602" spans="2:17" ht="19.899999999999999" hidden="1" customHeight="1" x14ac:dyDescent="0.35">
      <c r="B602" s="109">
        <v>595</v>
      </c>
      <c r="C602" s="111" t="str">
        <f>IF('Dépenses de rémunération CU'!C602&lt;&gt;"",'Dépenses de rémunération CU'!C602,"")</f>
        <v/>
      </c>
      <c r="D602" s="111" t="str">
        <f>IF('Dépenses de rémunération CU'!D602&lt;&gt;"",'Dépenses de rémunération CU'!D602,"")</f>
        <v/>
      </c>
      <c r="E602" s="111" t="str">
        <f>IF('Dépenses de rémunération CU'!E602&lt;&gt;"",'Dépenses de rémunération CU'!E602,"")</f>
        <v/>
      </c>
      <c r="F602" s="111" t="str">
        <f>IF('Dépenses de rémunération CU'!F602&lt;&gt;"",'Dépenses de rémunération CU'!F602,"")</f>
        <v/>
      </c>
      <c r="G602" s="80" t="str">
        <f>IF('Dépenses de rémunération CU'!G602&lt;&gt;"",'Dépenses de rémunération CU'!G602,"")</f>
        <v/>
      </c>
      <c r="H602" s="80" t="str">
        <f>IF('Dépenses de rémunération CU'!H602&lt;&gt;"",'Dépenses de rémunération CU'!H602,"")</f>
        <v/>
      </c>
      <c r="I602" s="246" t="str">
        <f>IF(F602&lt;&gt;"",IF(ISNA(VLOOKUP(F602,P_Paramétrage!$B$1586:$D$1588,2,FALSE)),0,VLOOKUP(F602,P_Paramétrage!$B$1586:$D$1588,2,FALSE)),"")</f>
        <v/>
      </c>
      <c r="J602" s="246">
        <f>'Dépenses de rémunération CU'!K602</f>
        <v>0</v>
      </c>
      <c r="K602" s="246"/>
      <c r="L602" s="210" t="str">
        <f>IF('Dépenses de rémunération CU'!I602&lt;&gt;"",'Dépenses de rémunération CU'!I602,"")</f>
        <v/>
      </c>
      <c r="M602" s="246">
        <f t="shared" si="27"/>
        <v>0</v>
      </c>
      <c r="N602" s="111"/>
      <c r="O602" s="210" t="str">
        <f t="shared" si="28"/>
        <v/>
      </c>
      <c r="P602" s="246">
        <f t="shared" si="29"/>
        <v>0</v>
      </c>
      <c r="Q602" s="111"/>
    </row>
    <row r="603" spans="2:17" ht="19.899999999999999" hidden="1" customHeight="1" x14ac:dyDescent="0.35">
      <c r="B603" s="109">
        <v>596</v>
      </c>
      <c r="C603" s="111" t="str">
        <f>IF('Dépenses de rémunération CU'!C603&lt;&gt;"",'Dépenses de rémunération CU'!C603,"")</f>
        <v/>
      </c>
      <c r="D603" s="111" t="str">
        <f>IF('Dépenses de rémunération CU'!D603&lt;&gt;"",'Dépenses de rémunération CU'!D603,"")</f>
        <v/>
      </c>
      <c r="E603" s="111" t="str">
        <f>IF('Dépenses de rémunération CU'!E603&lt;&gt;"",'Dépenses de rémunération CU'!E603,"")</f>
        <v/>
      </c>
      <c r="F603" s="111" t="str">
        <f>IF('Dépenses de rémunération CU'!F603&lt;&gt;"",'Dépenses de rémunération CU'!F603,"")</f>
        <v/>
      </c>
      <c r="G603" s="80" t="str">
        <f>IF('Dépenses de rémunération CU'!G603&lt;&gt;"",'Dépenses de rémunération CU'!G603,"")</f>
        <v/>
      </c>
      <c r="H603" s="80" t="str">
        <f>IF('Dépenses de rémunération CU'!H603&lt;&gt;"",'Dépenses de rémunération CU'!H603,"")</f>
        <v/>
      </c>
      <c r="I603" s="246" t="str">
        <f>IF(F603&lt;&gt;"",IF(ISNA(VLOOKUP(F603,P_Paramétrage!$B$1586:$D$1588,2,FALSE)),0,VLOOKUP(F603,P_Paramétrage!$B$1586:$D$1588,2,FALSE)),"")</f>
        <v/>
      </c>
      <c r="J603" s="246">
        <f>'Dépenses de rémunération CU'!K603</f>
        <v>0</v>
      </c>
      <c r="K603" s="246"/>
      <c r="L603" s="210" t="str">
        <f>IF('Dépenses de rémunération CU'!I603&lt;&gt;"",'Dépenses de rémunération CU'!I603,"")</f>
        <v/>
      </c>
      <c r="M603" s="246">
        <f t="shared" si="27"/>
        <v>0</v>
      </c>
      <c r="N603" s="111"/>
      <c r="O603" s="210" t="str">
        <f t="shared" si="28"/>
        <v/>
      </c>
      <c r="P603" s="246">
        <f t="shared" si="29"/>
        <v>0</v>
      </c>
      <c r="Q603" s="111"/>
    </row>
    <row r="604" spans="2:17" ht="19.899999999999999" hidden="1" customHeight="1" x14ac:dyDescent="0.35">
      <c r="B604" s="109">
        <v>597</v>
      </c>
      <c r="C604" s="111" t="str">
        <f>IF('Dépenses de rémunération CU'!C604&lt;&gt;"",'Dépenses de rémunération CU'!C604,"")</f>
        <v/>
      </c>
      <c r="D604" s="111" t="str">
        <f>IF('Dépenses de rémunération CU'!D604&lt;&gt;"",'Dépenses de rémunération CU'!D604,"")</f>
        <v/>
      </c>
      <c r="E604" s="111" t="str">
        <f>IF('Dépenses de rémunération CU'!E604&lt;&gt;"",'Dépenses de rémunération CU'!E604,"")</f>
        <v/>
      </c>
      <c r="F604" s="111" t="str">
        <f>IF('Dépenses de rémunération CU'!F604&lt;&gt;"",'Dépenses de rémunération CU'!F604,"")</f>
        <v/>
      </c>
      <c r="G604" s="80" t="str">
        <f>IF('Dépenses de rémunération CU'!G604&lt;&gt;"",'Dépenses de rémunération CU'!G604,"")</f>
        <v/>
      </c>
      <c r="H604" s="80" t="str">
        <f>IF('Dépenses de rémunération CU'!H604&lt;&gt;"",'Dépenses de rémunération CU'!H604,"")</f>
        <v/>
      </c>
      <c r="I604" s="246" t="str">
        <f>IF(F604&lt;&gt;"",IF(ISNA(VLOOKUP(F604,P_Paramétrage!$B$1586:$D$1588,2,FALSE)),0,VLOOKUP(F604,P_Paramétrage!$B$1586:$D$1588,2,FALSE)),"")</f>
        <v/>
      </c>
      <c r="J604" s="246">
        <f>'Dépenses de rémunération CU'!K604</f>
        <v>0</v>
      </c>
      <c r="K604" s="246"/>
      <c r="L604" s="210" t="str">
        <f>IF('Dépenses de rémunération CU'!I604&lt;&gt;"",'Dépenses de rémunération CU'!I604,"")</f>
        <v/>
      </c>
      <c r="M604" s="246">
        <f t="shared" si="27"/>
        <v>0</v>
      </c>
      <c r="N604" s="111"/>
      <c r="O604" s="210" t="str">
        <f t="shared" si="28"/>
        <v/>
      </c>
      <c r="P604" s="246">
        <f t="shared" si="29"/>
        <v>0</v>
      </c>
      <c r="Q604" s="111"/>
    </row>
    <row r="605" spans="2:17" ht="19.899999999999999" hidden="1" customHeight="1" x14ac:dyDescent="0.35">
      <c r="B605" s="109">
        <v>598</v>
      </c>
      <c r="C605" s="111" t="str">
        <f>IF('Dépenses de rémunération CU'!C605&lt;&gt;"",'Dépenses de rémunération CU'!C605,"")</f>
        <v/>
      </c>
      <c r="D605" s="111" t="str">
        <f>IF('Dépenses de rémunération CU'!D605&lt;&gt;"",'Dépenses de rémunération CU'!D605,"")</f>
        <v/>
      </c>
      <c r="E605" s="111" t="str">
        <f>IF('Dépenses de rémunération CU'!E605&lt;&gt;"",'Dépenses de rémunération CU'!E605,"")</f>
        <v/>
      </c>
      <c r="F605" s="111" t="str">
        <f>IF('Dépenses de rémunération CU'!F605&lt;&gt;"",'Dépenses de rémunération CU'!F605,"")</f>
        <v/>
      </c>
      <c r="G605" s="80" t="str">
        <f>IF('Dépenses de rémunération CU'!G605&lt;&gt;"",'Dépenses de rémunération CU'!G605,"")</f>
        <v/>
      </c>
      <c r="H605" s="80" t="str">
        <f>IF('Dépenses de rémunération CU'!H605&lt;&gt;"",'Dépenses de rémunération CU'!H605,"")</f>
        <v/>
      </c>
      <c r="I605" s="246" t="str">
        <f>IF(F605&lt;&gt;"",IF(ISNA(VLOOKUP(F605,P_Paramétrage!$B$1586:$D$1588,2,FALSE)),0,VLOOKUP(F605,P_Paramétrage!$B$1586:$D$1588,2,FALSE)),"")</f>
        <v/>
      </c>
      <c r="J605" s="246">
        <f>'Dépenses de rémunération CU'!K605</f>
        <v>0</v>
      </c>
      <c r="K605" s="246"/>
      <c r="L605" s="210" t="str">
        <f>IF('Dépenses de rémunération CU'!I605&lt;&gt;"",'Dépenses de rémunération CU'!I605,"")</f>
        <v/>
      </c>
      <c r="M605" s="246">
        <f t="shared" si="27"/>
        <v>0</v>
      </c>
      <c r="N605" s="111"/>
      <c r="O605" s="210" t="str">
        <f t="shared" si="28"/>
        <v/>
      </c>
      <c r="P605" s="246">
        <f t="shared" si="29"/>
        <v>0</v>
      </c>
      <c r="Q605" s="111"/>
    </row>
    <row r="606" spans="2:17" ht="19.899999999999999" hidden="1" customHeight="1" x14ac:dyDescent="0.35">
      <c r="B606" s="109">
        <v>599</v>
      </c>
      <c r="C606" s="111" t="str">
        <f>IF('Dépenses de rémunération CU'!C606&lt;&gt;"",'Dépenses de rémunération CU'!C606,"")</f>
        <v/>
      </c>
      <c r="D606" s="111" t="str">
        <f>IF('Dépenses de rémunération CU'!D606&lt;&gt;"",'Dépenses de rémunération CU'!D606,"")</f>
        <v/>
      </c>
      <c r="E606" s="111" t="str">
        <f>IF('Dépenses de rémunération CU'!E606&lt;&gt;"",'Dépenses de rémunération CU'!E606,"")</f>
        <v/>
      </c>
      <c r="F606" s="111" t="str">
        <f>IF('Dépenses de rémunération CU'!F606&lt;&gt;"",'Dépenses de rémunération CU'!F606,"")</f>
        <v/>
      </c>
      <c r="G606" s="80" t="str">
        <f>IF('Dépenses de rémunération CU'!G606&lt;&gt;"",'Dépenses de rémunération CU'!G606,"")</f>
        <v/>
      </c>
      <c r="H606" s="80" t="str">
        <f>IF('Dépenses de rémunération CU'!H606&lt;&gt;"",'Dépenses de rémunération CU'!H606,"")</f>
        <v/>
      </c>
      <c r="I606" s="246" t="str">
        <f>IF(F606&lt;&gt;"",IF(ISNA(VLOOKUP(F606,P_Paramétrage!$B$1586:$D$1588,2,FALSE)),0,VLOOKUP(F606,P_Paramétrage!$B$1586:$D$1588,2,FALSE)),"")</f>
        <v/>
      </c>
      <c r="J606" s="246">
        <f>'Dépenses de rémunération CU'!K606</f>
        <v>0</v>
      </c>
      <c r="K606" s="246"/>
      <c r="L606" s="210" t="str">
        <f>IF('Dépenses de rémunération CU'!I606&lt;&gt;"",'Dépenses de rémunération CU'!I606,"")</f>
        <v/>
      </c>
      <c r="M606" s="246">
        <f t="shared" si="27"/>
        <v>0</v>
      </c>
      <c r="N606" s="111"/>
      <c r="O606" s="210" t="str">
        <f t="shared" si="28"/>
        <v/>
      </c>
      <c r="P606" s="246">
        <f t="shared" si="29"/>
        <v>0</v>
      </c>
      <c r="Q606" s="111"/>
    </row>
    <row r="607" spans="2:17" ht="19.899999999999999" hidden="1" customHeight="1" x14ac:dyDescent="0.35">
      <c r="B607" s="109">
        <v>600</v>
      </c>
      <c r="C607" s="111" t="str">
        <f>IF('Dépenses de rémunération CU'!C607&lt;&gt;"",'Dépenses de rémunération CU'!C607,"")</f>
        <v/>
      </c>
      <c r="D607" s="111" t="str">
        <f>IF('Dépenses de rémunération CU'!D607&lt;&gt;"",'Dépenses de rémunération CU'!D607,"")</f>
        <v/>
      </c>
      <c r="E607" s="111" t="str">
        <f>IF('Dépenses de rémunération CU'!E607&lt;&gt;"",'Dépenses de rémunération CU'!E607,"")</f>
        <v/>
      </c>
      <c r="F607" s="111" t="str">
        <f>IF('Dépenses de rémunération CU'!F607&lt;&gt;"",'Dépenses de rémunération CU'!F607,"")</f>
        <v/>
      </c>
      <c r="G607" s="80" t="str">
        <f>IF('Dépenses de rémunération CU'!G607&lt;&gt;"",'Dépenses de rémunération CU'!G607,"")</f>
        <v/>
      </c>
      <c r="H607" s="80" t="str">
        <f>IF('Dépenses de rémunération CU'!H607&lt;&gt;"",'Dépenses de rémunération CU'!H607,"")</f>
        <v/>
      </c>
      <c r="I607" s="246" t="str">
        <f>IF(F607&lt;&gt;"",IF(ISNA(VLOOKUP(F607,P_Paramétrage!$B$1586:$D$1588,2,FALSE)),0,VLOOKUP(F607,P_Paramétrage!$B$1586:$D$1588,2,FALSE)),"")</f>
        <v/>
      </c>
      <c r="J607" s="246">
        <f>'Dépenses de rémunération CU'!K607</f>
        <v>0</v>
      </c>
      <c r="K607" s="246"/>
      <c r="L607" s="210" t="str">
        <f>IF('Dépenses de rémunération CU'!I607&lt;&gt;"",'Dépenses de rémunération CU'!I607,"")</f>
        <v/>
      </c>
      <c r="M607" s="246">
        <f t="shared" si="27"/>
        <v>0</v>
      </c>
      <c r="N607" s="111"/>
      <c r="O607" s="210" t="str">
        <f t="shared" si="28"/>
        <v/>
      </c>
      <c r="P607" s="246">
        <f t="shared" si="29"/>
        <v>0</v>
      </c>
      <c r="Q607" s="111"/>
    </row>
    <row r="608" spans="2:17" ht="19.899999999999999" customHeight="1" x14ac:dyDescent="0.35">
      <c r="B608" s="110" t="s">
        <v>230</v>
      </c>
      <c r="C608" s="146"/>
      <c r="D608" s="147"/>
      <c r="E608" s="147"/>
      <c r="F608" s="147"/>
      <c r="G608" s="147"/>
      <c r="H608" s="147"/>
      <c r="I608" s="147"/>
      <c r="J608" s="149">
        <f>SUM(J8:J607)</f>
        <v>0</v>
      </c>
      <c r="K608" s="149"/>
      <c r="L608" s="147"/>
      <c r="M608" s="149">
        <f>SUM(M8:M607)</f>
        <v>0</v>
      </c>
      <c r="N608" s="147"/>
      <c r="O608" s="147"/>
      <c r="P608" s="149">
        <f>SUM(P8:P607)</f>
        <v>0</v>
      </c>
      <c r="Q608" s="148"/>
    </row>
  </sheetData>
  <sheetProtection formatColumns="0" selectLockedCells="1"/>
  <mergeCells count="3">
    <mergeCell ref="B1:Q1"/>
    <mergeCell ref="B3:Q3"/>
    <mergeCell ref="B5:B6"/>
  </mergeCells>
  <conditionalFormatting sqref="C608:Q608">
    <cfRule type="expression" dxfId="342" priority="28">
      <formula>P_Z_F_B_TYPE_3_ACTIVE&lt;&gt;P_Z_G_R_G_BOOLEEN_OUI</formula>
    </cfRule>
  </conditionalFormatting>
  <conditionalFormatting sqref="M8:M607 O8:O607">
    <cfRule type="expression" dxfId="341" priority="25">
      <formula>M8&lt;&gt;J8</formula>
    </cfRule>
  </conditionalFormatting>
  <conditionalFormatting sqref="N8:N607">
    <cfRule type="expression" dxfId="340" priority="24">
      <formula>N8&lt;&gt;""</formula>
    </cfRule>
  </conditionalFormatting>
  <conditionalFormatting sqref="P8:P607">
    <cfRule type="expression" dxfId="339" priority="22">
      <formula>P8&lt;&gt;M8</formula>
    </cfRule>
  </conditionalFormatting>
  <conditionalFormatting sqref="H5:H7 H608">
    <cfRule type="expression" dxfId="338" priority="21">
      <formula>P_Z_0_B_UTILISATION_SOUS_OPERATIONS&lt;&gt;P_Z_G_R_G_BOOLEEN_OUI</formula>
    </cfRule>
  </conditionalFormatting>
  <conditionalFormatting sqref="O5:P608">
    <cfRule type="expression" dxfId="337" priority="19">
      <formula>P_Z_0_B_UTILISATION_COUT_RAISONNABLE&lt;&gt;P_Z_G_R_G_BOOLEEN_OUI</formula>
    </cfRule>
  </conditionalFormatting>
  <conditionalFormatting sqref="B7:Q7">
    <cfRule type="expression" dxfId="336" priority="18">
      <formula>P_Z_3_B_EXEMPLE_UTILISATION&lt;&gt;P_Z_G_R_G_BOOLEEN_OUI</formula>
    </cfRule>
  </conditionalFormatting>
  <conditionalFormatting sqref="K1:K1048576">
    <cfRule type="expression" dxfId="335" priority="12">
      <formula>OR(P_Z_0_B_UTILISATION_MT_MAX&lt;&gt;P_Z_G_R_G_BOOLEEN_OUI,P_Z_3_B_COLONNE_MT_MAX_ACTIVE&lt;&gt;P_Z_G_R_G_BOOLEEN_OUI)</formula>
    </cfRule>
  </conditionalFormatting>
  <conditionalFormatting sqref="H8:H607">
    <cfRule type="expression" dxfId="334" priority="3">
      <formula>P_Z_0_B_UTILISATION_SOUS_OPERATIONS&lt;&gt;"OUI"</formula>
    </cfRule>
  </conditionalFormatting>
  <dataValidations count="5">
    <dataValidation type="list" allowBlank="1" showInputMessage="1" showErrorMessage="1" sqref="N8:N607" xr:uid="{36EB5CE4-DCDD-4D3D-B5CF-5855EF68C261}">
      <formula1>P_Z_0_R_LIBELLES_MOTIFS_INELIGIBILITE</formula1>
    </dataValidation>
    <dataValidation type="list" allowBlank="1" showInputMessage="1" showErrorMessage="1" sqref="D8:E607 C83:C607" xr:uid="{21A96DF8-C6EC-495A-8952-912A78C37F96}">
      <formula1>IF(P_Z_8_B_ULD=P_Z_G_R_G_BOOLEEN_OUI,IF(P_Z_8_B_UFD=P_Z_G_R_G_BOOLEEN_OUI,INDIRECT("P_Z_8_R_LIBELLES_DESCRIPTIONS"&amp;"_"&amp;COUNTA(P_Z_8_R_LIBELLES_DESCRIPTIONS)),INDIRECT("P_Z_0_R_LIBELLES_DESCRIPTIONS"&amp;"_"&amp;COUNTA(P_Z_0_R_LIBELLES_DESCRIPTIONS))),"")</formula1>
    </dataValidation>
    <dataValidation type="list" allowBlank="1" showInputMessage="1" showErrorMessage="1" sqref="G8:G607" xr:uid="{00C1BE20-6F94-422C-AFC7-8F9D1ACA800B}">
      <formula1>IF(P_Z_3_B_UTILISATION_FILTRE_POSTES=P_Z_G_R_G_BOOLEEN_OUI,INDIRECT("P_Z_3_R_LIBELLES_POSTES"&amp;"_"&amp;COUNTA(P_Z_3_R_LIBELLES_POSTES)),INDIRECT("P_Z_0_R_LIBELLES_POSTES"&amp;"_"&amp;COUNTA(P_Z_0_R_LIBELLES_POSTES)))</formula1>
    </dataValidation>
    <dataValidation type="list" allowBlank="1" showInputMessage="1" showErrorMessage="1" sqref="H8:H607" xr:uid="{0156DE6D-A8A2-4A41-BC96-0CA9B3275BB9}">
      <formula1>IF(P_Z_3_B_UTILISATION_FILTRE_SOUS_OPERATIONS=P_Z_G_R_G_BOOLEEN_OUI,INDIRECT("P_Z_3_R_LIBELLES_SOUS_OPERATIONS"&amp;"_"&amp;COUNTA(P_Z_3_R_LIBELLES_SOUS_OPERATIONS)),INDIRECT("P_Z_0_R_LIBELLES_SOUS_OPERATIONS"&amp;"_"&amp;COUNTA(P_Z_0_R_LIBELLES_SOUS_OPERATIONS)))</formula1>
    </dataValidation>
    <dataValidation type="list" allowBlank="1" showInputMessage="1" showErrorMessage="1" sqref="F8:F607" xr:uid="{3FC1C5E7-C263-4902-A5DF-A585BD8ADEC6}">
      <formula1>INDIRECT("P_Z_3_R_LIBELLES_CODES_MODALITE_HORAIRE"&amp;"_"&amp;COUNTA(P_Z_3_R_LIBELLES_CODES_MODALITE_HORAIRE))</formula1>
    </dataValidation>
  </dataValidations>
  <pageMargins left="0.70866141732283472" right="0.70866141732283472" top="0.74803149606299213" bottom="0.74803149606299213" header="0.31496062992125984" footer="0.31496062992125984"/>
  <pageSetup paperSize="9" scale="21" orientation="portrait" r:id="rId1"/>
  <extLst>
    <ext xmlns:x14="http://schemas.microsoft.com/office/spreadsheetml/2009/9/main" uri="{78C0D931-6437-407d-A8EE-F0AAD7539E65}">
      <x14:conditionalFormattings>
        <x14:conditionalFormatting xmlns:xm="http://schemas.microsoft.com/office/excel/2006/main">
          <x14:cfRule type="expression" priority="26" id="{61DD9DA1-C2F3-49CD-A718-12E307CF4628}">
            <xm:f>L8&lt;&gt;'Dépenses de rémunération CU'!I8</xm:f>
            <x14:dxf>
              <font>
                <color rgb="FFFF0000"/>
              </font>
            </x14:dxf>
          </x14:cfRule>
          <xm:sqref>L8:L607</xm:sqref>
        </x14:conditionalFormatting>
        <x14:conditionalFormatting xmlns:xm="http://schemas.microsoft.com/office/excel/2006/main">
          <x14:cfRule type="expression" priority="374" id="{61DD9DA1-C2F3-49CD-A718-12E307CF4628}">
            <xm:f>D8&lt;&gt;'Dépenses de rémunération CU'!D8</xm:f>
            <x14:dxf>
              <font>
                <color rgb="FFFF0000"/>
              </font>
            </x14:dxf>
          </x14:cfRule>
          <xm:sqref>D8:F607</xm:sqref>
        </x14:conditionalFormatting>
        <x14:conditionalFormatting xmlns:xm="http://schemas.microsoft.com/office/excel/2006/main">
          <x14:cfRule type="expression" priority="5" id="{DEC47CF2-E403-46A2-9554-880E26192291}">
            <xm:f>'Dépenses de rémunération CU'!G8&lt;&gt;G8</xm:f>
            <x14:dxf>
              <font>
                <color rgb="FFFF0000"/>
              </font>
            </x14:dxf>
          </x14:cfRule>
          <xm:sqref>G8:H607</xm:sqref>
        </x14:conditionalFormatting>
        <x14:conditionalFormatting xmlns:xm="http://schemas.microsoft.com/office/excel/2006/main">
          <x14:cfRule type="expression" priority="1" id="{D7B3DD79-470D-43E8-BFF7-AF70B0CDDACE}">
            <xm:f>I8&lt;&gt;'Dépenses de rémunération CU'!J8</xm:f>
            <x14:dxf>
              <font>
                <color rgb="FFFF0000"/>
              </font>
            </x14:dxf>
          </x14:cfRule>
          <xm:sqref>I8:I607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E4C5D-C66F-4015-A790-E85C2790F7D9}">
  <dimension ref="B1:K10"/>
  <sheetViews>
    <sheetView showGridLines="0" topLeftCell="B5" workbookViewId="0">
      <selection activeCell="D8" sqref="D8"/>
    </sheetView>
  </sheetViews>
  <sheetFormatPr baseColWidth="10" defaultRowHeight="14.5" x14ac:dyDescent="0.35"/>
  <cols>
    <col min="1" max="1" width="0" hidden="1" customWidth="1"/>
    <col min="2" max="2" width="8.7265625" customWidth="1"/>
    <col min="3" max="3" width="36.26953125" customWidth="1"/>
    <col min="4" max="4" width="27.54296875" customWidth="1"/>
    <col min="5" max="5" width="30.7265625" customWidth="1"/>
    <col min="6" max="6" width="30.7265625" hidden="1" customWidth="1"/>
    <col min="7" max="9" width="30.7265625" customWidth="1"/>
    <col min="10" max="10" width="30.7265625" hidden="1" customWidth="1"/>
    <col min="11" max="12" width="30.7265625" customWidth="1"/>
  </cols>
  <sheetData>
    <row r="1" spans="2:11" ht="35.15" customHeight="1" x14ac:dyDescent="0.35">
      <c r="B1" s="329" t="str" cm="1">
        <f t="array" ref="B1">IF(P_Z_12_B_INTITULE_DEPENSES_TAUX_STANDARD=P_Z_G_R_G_BOOLEEN_NON,P_Z_12_N_INTITULE_DEPENSES_TAUX_SPECIFIQUE,P_Z_12_N_INTITULE_DEPENSES_TAUX_DEFAUT)</f>
        <v>Dépenses prévisionnelles sur taux forfaitaire</v>
      </c>
      <c r="C1" s="329"/>
      <c r="D1" s="329"/>
      <c r="E1" s="329"/>
      <c r="F1" s="329"/>
      <c r="G1" s="329"/>
      <c r="H1" s="329"/>
      <c r="I1" s="329"/>
      <c r="J1" s="329"/>
      <c r="K1" s="329"/>
    </row>
    <row r="2" spans="2:11" ht="7.5" customHeight="1" x14ac:dyDescent="0.35"/>
    <row r="3" spans="2:11" ht="45" customHeight="1" x14ac:dyDescent="0.35">
      <c r="B3" s="342" t="str">
        <f>IF(P_Z_12_N_CONSIGNE_DEPENSES_TAUX&lt;&gt;"",P_Z_12_N_CONSIGNE_DEPENSES_TAUX,"")</f>
        <v>Indiquez en colonne "Sollicitation" si vous sollicitez ou pas l'aide forfaitaire (OUI / NON). 
Au préalable, les dépenses de rémunération doivent être renseignées pour bénéficier du calcul du taux forfaitaire.</v>
      </c>
      <c r="C3" s="342"/>
      <c r="D3" s="342"/>
      <c r="E3" s="342"/>
      <c r="F3" s="342"/>
      <c r="G3" s="342"/>
      <c r="H3" s="342"/>
      <c r="I3" s="342"/>
      <c r="J3" s="342"/>
      <c r="K3" s="342"/>
    </row>
    <row r="4" spans="2:11" ht="7.5" customHeight="1" x14ac:dyDescent="0.35"/>
    <row r="5" spans="2:11" ht="29.15" customHeight="1" x14ac:dyDescent="0.35">
      <c r="B5" s="344" t="s">
        <v>0</v>
      </c>
      <c r="C5" s="158" t="str">
        <f>IF(P_Z_12_B_COLONNE_DESCRIPTION=P_Z_G_R_G_BOOLEEN_NON,P_Z_12_N_COLONNE_DESCRIPTION_SPECIFIQUE,P_Z_12_N_COLONNE_DESCRIPTION_STANDARD)</f>
        <v>Description de la dépense prévue</v>
      </c>
      <c r="D5" s="158" t="str">
        <f>IF(P_Z_12_B_COLONNE_ACTIVATION=P_Z_G_R_G_BOOLEEN_NON,P_Z_12_N_COLONNE_ACTIVATION_SPECIFIQUE,P_Z_12_N_COLONNE_ACTIVATION_STANDARD)</f>
        <v>Sollicitation</v>
      </c>
      <c r="E5" s="158" t="str">
        <f>IF(P_Z_12_B_COLONNE_POSTE=P_Z_G_R_G_BOOLEEN_NON,P_Z_12_N_COLONNE_POSTE_SPECIFIQUE,P_Z_12_N_COLONNE_POSTE_STANDARD)</f>
        <v>Poste</v>
      </c>
      <c r="F5" s="158" t="str">
        <f>IF(P_Z_12_B_COLONNE_SOUS_OPERATION=P_Z_G_R_G_BOOLEEN_NON,P_Z_12_N_COLONNE_SOUS_OPERATION_SPECIFIQUE,P_Z_12_N_COLONNE_SOUS_OPERATION_STANDARD)</f>
        <v>Sous-opération</v>
      </c>
      <c r="G5" s="158" t="str" cm="1">
        <f t="array" ref="G5">IF(P_Z_12_B_COLONNE_TAUX=P_Z_G_R_G_BOOLEEN_NON,P_Z_12_N_COLONNE_TAUX_SPECIFIQUE,P_Z_12_N_COLONNE_TAUX_STANDARD)</f>
        <v>Taux</v>
      </c>
      <c r="H5" s="158" t="str">
        <f>IF(P_Z_12_B_COLONNE_BASE=P_Z_G_R_G_BOOLEEN_NON,P_Z_12_N_COLONNE_BASE_SPECIFIQUE,P_Z_12_N_COLONNE_BASE_STANDARD)</f>
        <v>Montant de base</v>
      </c>
      <c r="I5" s="158" t="str">
        <f>IF(P_Z_12_B_COLONNE_MT_PRESENTE=P_Z_G_R_G_BOOLEEN_NON,P_Z_12_N_COLONNE_MT_PRESENTE_SPECIFIQUE,P_Z_12_N_COLONNE_MT_PRESENTE_STANDARD)</f>
        <v>Montant présenté</v>
      </c>
      <c r="J5" s="158" t="str">
        <f>IF(P_Z_12_B_COLONNE_JUSTIFICATIF=P_Z_G_R_G_BOOLEEN_NON,P_Z_12_N_COLONNE_JUSTIFICATIF_SPECIFIQUE,P_Z_12_N_COLONNE_JUSTIFICATIF_STANDARD)</f>
        <v>Justificatif(s)</v>
      </c>
      <c r="K5" s="158" t="str">
        <f>IF(P_Z_12_B_COLONNE_COMMENTAIRE=P_Z_G_R_G_BOOLEEN_NON,P_Z_12_N_COLONNE_COMMENTAIRE_SPECIFIQUE,P_Z_12_N_COLONNE_COMMENTAIRE_STANDARD)</f>
        <v>Commentaire(s)</v>
      </c>
    </row>
    <row r="6" spans="2:11" ht="86.5" customHeight="1" x14ac:dyDescent="0.35">
      <c r="B6" s="344"/>
      <c r="C6" s="137" t="str">
        <f>IF(P_Z_12_B_COLONNE_INDICATION_DESCRIPTION=P_Z_G_R_G_BOOLEEN_NON,P_Z_12_N_COLONNE_INDICATION_DESCRIPTION_SPECIFIQUE,P_Z_12_N_COLONNE_INDICATION_DESCRIPTION_STANDARD)</f>
        <v>(Les options possibles ci-dessous sont à activer ou non pour votre opération)</v>
      </c>
      <c r="D6" s="137" t="str">
        <f>IF(P_Z_12_B_COLONNE_INDICATION_ACTIVATION=P_Z_G_R_G_BOOLEEN_NON,P_Z_12_N_COLONNE_INDICATION_ACTIVATION_SPECIFIQUE,P_Z_12_N_COLONNE_INDICATION_ACTIVATION_STANDARD)</f>
        <v>(Oui / Non, en fonction du cas dans lequel est le projet)</v>
      </c>
      <c r="E6" s="137" t="str">
        <f>IF(P_Z_12_B_COLONNE_INDICATION_POSTE=P_Z_G_R_G_BOOLEEN_NON,P_Z_12_N_COLONNE_INDICATION_POSTE_SPECIFIQUE,P_Z_12_N_COLONNE_INDICATION_POSTE_STANDARD)</f>
        <v>(à choisir dans le menu déroulant)</v>
      </c>
      <c r="F6" s="137" t="str">
        <f>IF(P_Z_12_B_COLONNE_INDICATION_SOUS_OPERATION=P_Z_G_R_G_BOOLEEN_NON,P_Z_12_N_COLONNE_INDICATION_SOUS_OPERATION_SPECIFIQUE,P_Z_12_N_COLONNE_INDICATION_SOUS_OPERATION_STANDARD)</f>
        <v>(à choisir dans le menu déroulant)</v>
      </c>
      <c r="G6" s="137" t="str">
        <f>IF(P_Z_12_B_COLONNE_INDICATION_TAUX=P_Z_G_R_G_BOOLEEN_NON,P_Z_12_N_COLONNE_INDICATION_TAUX_SPECIFIQUE,P_Z_12_N_COLONNE_INDICATION_TAUX_STANDARD)</f>
        <v>(le taux s'affiche automatiquement pour l'option activée)</v>
      </c>
      <c r="H6" s="137" t="str">
        <f>IF(P_Z_12_B_COLONNE_INDICATION_BASE=P_Z_G_R_G_BOOLEEN_NON,P_Z_12_N_COLONNE_INDICATION_BASE_SPECIFIQUE,P_Z_12_N_COLONNE_INDICATION_BASE_STANDARD)</f>
        <v>(le montant s'affiche automatiquement pour l'option activée)</v>
      </c>
      <c r="I6" s="137" t="str">
        <f>IF(P_Z_12_B_COLONNE_INDICATION_MT_PRESENTE=P_Z_G_R_G_BOOLEEN_NON,P_Z_12_N_COLONNE_INDICATION_MT_PRESENTE_SPECIFIQUE,P_Z_12_N_COLONNE_INDICATION_MT_PRESENTE_STANDARD)</f>
        <v>(montant calculé automatiquement pour le projet)</v>
      </c>
      <c r="J6" s="137" t="str">
        <f>IF(P_Z_12_B_COLONNE_INDICATION_JUSTIFICATIF=P_Z_G_R_G_BOOLEEN_NON,P_Z_12_N_COLONNE_INDICATION_JUSTIFICATIF_SPECIFIQUE,P_Z_12_N_COLONNE_INDICATION_JUSTIFICATIF_STANDARD)</f>
        <v>(toute pièce du projet permettant de référencer l'action)</v>
      </c>
      <c r="K6" s="137" t="str">
        <f>IF(P_Z_12_B_COLONNE_INDICATION_COMMENTAIRE=P_Z_G_R_G_BOOLEEN_NON,P_Z_12_N_COLONNE_INDICATION_COMMENTAIRE_SPECIFIQUE,P_Z_12_N_COLONNE_INDICATION_COMMENTAIRE_STANDARD)</f>
        <v>(toute précision pertinente le cas échéant pour la compréhension de l'action prévue...)</v>
      </c>
    </row>
    <row r="7" spans="2:11" ht="20.149999999999999" customHeight="1" x14ac:dyDescent="0.35">
      <c r="B7" s="159" t="s">
        <v>195</v>
      </c>
      <c r="C7" s="159" t="str" cm="1">
        <f t="array" ref="C7:K7">IF(P_Z_12_B_EXEMPLE_UTILISATION=P_Z_G_R_G_BOOLEEN_OUI,P_Z_12_R_EXEMPLE_VALEURS,"")</f>
        <v>descp 1</v>
      </c>
      <c r="D7" s="159" t="str">
        <v>Oui</v>
      </c>
      <c r="E7" s="159" t="str">
        <v>Poste 1</v>
      </c>
      <c r="F7" s="159" t="str">
        <v>Sous op 2</v>
      </c>
      <c r="G7" s="227">
        <v>0.15</v>
      </c>
      <c r="H7" s="228">
        <v>15000</v>
      </c>
      <c r="I7" s="228">
        <v>14000</v>
      </c>
      <c r="J7" s="159">
        <v>0</v>
      </c>
      <c r="K7" s="159">
        <v>0</v>
      </c>
    </row>
    <row r="8" spans="2:11" ht="20.149999999999999" customHeight="1" x14ac:dyDescent="0.35">
      <c r="B8" s="160">
        <v>1</v>
      </c>
      <c r="C8" s="161" t="s">
        <v>396</v>
      </c>
      <c r="D8" s="166"/>
      <c r="E8" s="166"/>
      <c r="F8" s="166"/>
      <c r="G8" s="218">
        <f>IF(C8&lt;&gt;"",IF(ISNA(VLOOKUP(C8,P_Paramétrage!$B$4286:$D$4289,2,FALSE)),"",VLOOKUP(C8,P_Paramétrage!$B$4286:$D$4289,2,FALSE)),"")</f>
        <v>0.15</v>
      </c>
      <c r="H8" s="219">
        <f>IF(C8&lt;&gt;"",IF(ISNA(VLOOKUP(C8,P_Paramétrage!$B$4286:$D$4289,3,FALSE)),"",VLOOKUP(C8,P_Paramétrage!$B$4286:$D$4289,3,FALSE)),"")</f>
        <v>0</v>
      </c>
      <c r="I8" s="164">
        <f>IF(OR(D8&lt;&gt;"Oui",C8="",G8="",G8=0,H8="",H8=0),0,G8*H8)</f>
        <v>0</v>
      </c>
      <c r="J8" s="166"/>
      <c r="K8" s="166"/>
    </row>
    <row r="9" spans="2:11" ht="20.149999999999999" customHeight="1" x14ac:dyDescent="0.35">
      <c r="B9" s="160">
        <v>2</v>
      </c>
      <c r="C9" s="161" t="s">
        <v>397</v>
      </c>
      <c r="D9" s="166"/>
      <c r="E9" s="166"/>
      <c r="F9" s="166"/>
      <c r="G9" s="218">
        <f>IF(C9&lt;&gt;"",IF(ISNA(VLOOKUP(C9,P_Paramétrage!$B$4286:$D$4289,2,FALSE)),"",VLOOKUP(C9,P_Paramétrage!$B$4286:$D$4289,2,FALSE)),"")</f>
        <v>0.05</v>
      </c>
      <c r="H9" s="219">
        <f>IF(C9&lt;&gt;"",IF(ISNA(VLOOKUP(C9,P_Paramétrage!$B$4286:$D$4289,3,FALSE)),"",VLOOKUP(C9,P_Paramétrage!$B$4286:$D$4289,3,FALSE)),"")</f>
        <v>0</v>
      </c>
      <c r="I9" s="164">
        <f t="shared" ref="I9" si="0">IF(OR(D9&lt;&gt;"Oui",C9="",G9="",G9=0,H9="",H9=0),0,G9*H9)</f>
        <v>0</v>
      </c>
      <c r="J9" s="166"/>
      <c r="K9" s="166"/>
    </row>
    <row r="10" spans="2:11" ht="20.149999999999999" customHeight="1" x14ac:dyDescent="0.35">
      <c r="B10" s="162" t="s">
        <v>230</v>
      </c>
      <c r="C10" s="163"/>
      <c r="D10" s="163"/>
      <c r="E10" s="163"/>
      <c r="F10" s="163"/>
      <c r="G10" s="163"/>
      <c r="H10" s="163"/>
      <c r="I10" s="165">
        <f>SUM(I8:I9)</f>
        <v>0</v>
      </c>
      <c r="J10" s="163"/>
      <c r="K10" s="163"/>
    </row>
  </sheetData>
  <sheetProtection algorithmName="SHA-512" hashValue="4OyfUjKWq1kfa2xuHYD+ygxg/FzNpnamyAooVgEXEUM5ed/vN6sg5WBEyPQ69PFPPCN3GRRxLRLxp9qqc9IrPg==" saltValue="AMOqRttNjXQUj/zJlcU3bQ==" spinCount="100000" sheet="1" formatColumns="0" selectLockedCells="1"/>
  <mergeCells count="3">
    <mergeCell ref="B1:K1"/>
    <mergeCell ref="B5:B6"/>
    <mergeCell ref="B3:K3"/>
  </mergeCells>
  <conditionalFormatting sqref="F5:F10">
    <cfRule type="expression" dxfId="329" priority="5">
      <formula>P_Z_0_B_UTILISATION_SOUS_OPERATIONS&lt;&gt;P_Z_G_R_G_BOOLEEN_OUI</formula>
    </cfRule>
  </conditionalFormatting>
  <conditionalFormatting sqref="J5:J10">
    <cfRule type="expression" dxfId="328" priority="4">
      <formula>P_Z_12_B_COLONNE_JUSTIFICATIF_ACTIVE&lt;&gt;P_Z_G_R_G_BOOLEEN_OUI</formula>
    </cfRule>
  </conditionalFormatting>
  <conditionalFormatting sqref="K5:K10">
    <cfRule type="expression" dxfId="327" priority="3">
      <formula>P_Z_12_B_COLONNE_COMMENTAIRE_ACTIVE&lt;&gt;P_Z_G_R_G_BOOLEEN_OUI</formula>
    </cfRule>
  </conditionalFormatting>
  <conditionalFormatting sqref="B7:K7">
    <cfRule type="expression" dxfId="326" priority="2">
      <formula>P_Z_12_B_EXEMPLE_UTILISATION&lt;&gt;P_Z_G_R_G_BOOLEEN_OUI</formula>
    </cfRule>
  </conditionalFormatting>
  <conditionalFormatting sqref="A1:XFD1048576">
    <cfRule type="expression" dxfId="325" priority="1">
      <formula>P_Z_F_B_TYPE_12_ACTIVE&lt;&gt;P_Z_G_R_G_BOOLEEN_OUI</formula>
    </cfRule>
  </conditionalFormatting>
  <dataValidations count="4">
    <dataValidation type="list" allowBlank="1" showInputMessage="1" showErrorMessage="1" sqref="D8:D9" xr:uid="{4DA9FA23-6AFF-463D-8A1E-51A743D5F316}">
      <formula1>P_Z_G_R_G_BOOLEEN</formula1>
    </dataValidation>
    <dataValidation type="list" allowBlank="1" showInputMessage="1" showErrorMessage="1" sqref="F8:F9" xr:uid="{C0762B1E-A6EB-4844-904A-CF231DE021D2}">
      <formula1>IF(P_Z_12_B_UTILISATION_FILTRE_SOUS_OPERATIONS=P_Z_G_R_G_BOOLEEN_OUI,INDIRECT("P_Z_12_R_LIBELLES_SOUS_OPERATIONS"&amp;"_"&amp;COUNTA(P_Z_12_R_LIBELLES_SOUS_OPERATIONS)),INDIRECT("P_Z_0_R_LIBELLES_SOUS_OPERATIONS"&amp;"_"&amp;COUNTA(P_Z_0_R_LIBELLES_SOUS_OPERATIONS)))</formula1>
    </dataValidation>
    <dataValidation type="list" allowBlank="1" showInputMessage="1" showErrorMessage="1" sqref="C8:C9" xr:uid="{3CF88A4F-BBE7-4415-B840-1B989E8EF2C7}">
      <formula1>P_Z_12_R_LIBELLES_CODES_TAUX</formula1>
    </dataValidation>
    <dataValidation type="list" allowBlank="1" showInputMessage="1" showErrorMessage="1" sqref="E8:E9" xr:uid="{6BE66E99-40DD-4717-9EF3-93C0A571781C}">
      <formula1>IF(P_Z_12_B_UTILISATION_FILTRE_POSTES=P_Z_G_R_G_BOOLEEN_OUI,INDIRECT("P_Z_12_R_LIBELLES_POSTES"&amp;"_"&amp;COUNTA(P_Z_12_R_LIBELLES_POSTES)),INDIRECT("P_Z_0_R_LIBELLES_POSTES"&amp;"_"&amp;COUNTA(P_Z_0_R_LIBELLES_POSTES)))</formula1>
    </dataValidation>
  </dataValidation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1830A-0146-4271-BF77-85F1DBE30FE2}">
  <dimension ref="B1:L10"/>
  <sheetViews>
    <sheetView showGridLines="0" topLeftCell="B1" workbookViewId="0">
      <pane xSplit="1" topLeftCell="C1" activePane="topRight" state="frozen"/>
      <selection activeCell="B1" sqref="B1"/>
      <selection pane="topRight" activeCell="D8" sqref="D8"/>
    </sheetView>
  </sheetViews>
  <sheetFormatPr baseColWidth="10" defaultColWidth="11.54296875" defaultRowHeight="14.5" x14ac:dyDescent="0.35"/>
  <cols>
    <col min="1" max="1" width="0" style="54" hidden="1" customWidth="1"/>
    <col min="2" max="2" width="8.7265625" style="54" customWidth="1"/>
    <col min="3" max="3" width="31.453125" style="54" customWidth="1"/>
    <col min="4" max="4" width="19.26953125" style="54" customWidth="1"/>
    <col min="5" max="5" width="30" style="54" customWidth="1"/>
    <col min="6" max="7" width="30.7265625" style="54" hidden="1" customWidth="1"/>
    <col min="8" max="8" width="27.26953125" style="54" customWidth="1"/>
    <col min="9" max="9" width="26" style="54" customWidth="1"/>
    <col min="10" max="13" width="30.7265625" style="54" customWidth="1"/>
    <col min="14" max="16384" width="11.54296875" style="54"/>
  </cols>
  <sheetData>
    <row r="1" spans="2:12" ht="35.15" customHeight="1" x14ac:dyDescent="0.35">
      <c r="B1" s="345" t="str" cm="1">
        <f t="array" ref="B1">"INSTRUCTION : "&amp;IF(P_Z_12_B_INTITULE_DEPENSES_TAUX_STANDARD=P_Z_G_R_G_BOOLEEN_NON,P_Z_12_N_INTITULE_DEPENSES_TAUX_SPECIFIQUE,P_Z_12_N_INTITULE_DEPENSES_TAUX_DEFAUT)</f>
        <v>INSTRUCTION : Dépenses prévisionnelles sur taux forfaitaire</v>
      </c>
      <c r="C1" s="345"/>
      <c r="D1" s="345"/>
      <c r="E1" s="345"/>
      <c r="F1" s="345"/>
      <c r="G1" s="345"/>
      <c r="H1" s="345"/>
      <c r="I1" s="345"/>
      <c r="J1" s="345"/>
      <c r="K1" s="345"/>
      <c r="L1" s="345"/>
    </row>
    <row r="2" spans="2:12" ht="21" customHeight="1" x14ac:dyDescent="0.35"/>
    <row r="3" spans="2:12" ht="42" customHeight="1" x14ac:dyDescent="0.35">
      <c r="B3" s="325" t="str">
        <f>IF(P_Z_12_N_CONSIGNE_DEPENSES_TAUX_I&lt;&gt;"",P_Z_12_N_CONSIGNE_DEPENSES_TAUX_I,"")</f>
        <v/>
      </c>
      <c r="C3" s="325"/>
      <c r="D3" s="325"/>
      <c r="E3" s="325"/>
      <c r="F3" s="325"/>
      <c r="G3" s="325"/>
      <c r="H3" s="325"/>
      <c r="I3" s="325"/>
      <c r="J3" s="325"/>
      <c r="K3" s="325"/>
      <c r="L3" s="325"/>
    </row>
    <row r="4" spans="2:12" ht="6.75" customHeight="1" x14ac:dyDescent="0.35"/>
    <row r="5" spans="2:12" ht="29.15" customHeight="1" x14ac:dyDescent="0.35">
      <c r="B5" s="346" t="s">
        <v>0</v>
      </c>
      <c r="C5" s="106" t="str">
        <f>IF(P_Z_12_B_COLONNE_DESCRIPTION=P_Z_G_R_G_BOOLEEN_NON,P_Z_12_N_COLONNE_DESCRIPTION_SPECIFIQUE,P_Z_12_N_COLONNE_DESCRIPTION_STANDARD)</f>
        <v>Description de la dépense prévue</v>
      </c>
      <c r="D5" s="106" t="str" cm="1">
        <f t="array" ref="D5">IF(P_Z_12_B_COLONNE_ACTIVATION_ELIGIBLE_LIBELLE_STANDARD=P_Z_G_R_G_BOOLEEN_NON,P_Z_12_B_COLONNE_ACTIVATION_ELIGIBLE_LIBELLE_SPECIFIQUE,P_Z_12_N_COLONNE_ACTIVATION_ELIGIBLE_LIBELLE_DEFAUT)</f>
        <v>Sollicitation éligible</v>
      </c>
      <c r="E5" s="106" t="str">
        <f>IF(P_Z_12_B_COLONNE_POSTE=P_Z_G_R_G_BOOLEEN_NON,P_Z_12_N_COLONNE_POSTE_SPECIFIQUE,P_Z_12_N_COLONNE_POSTE_STANDARD)</f>
        <v>Poste</v>
      </c>
      <c r="F5" s="106" t="str">
        <f>IF(P_Z_12_B_COLONNE_SOUS_OPERATION=P_Z_G_R_G_BOOLEEN_NON,P_Z_12_N_COLONNE_SOUS_OPERATION_SPECIFIQUE,P_Z_12_N_COLONNE_SOUS_OPERATION_STANDARD)</f>
        <v>Sous-opération</v>
      </c>
      <c r="G5" s="106" t="str">
        <f>IF(P_Z_12_B_COLONNE_MT_MAX_LIBELLE_STANDARD=P_Z_G_R_G_BOOLEEN_NON,P_Z_12_N_COLONNE_MT_MAX_LIBELLE_SPECIFIQUE,P_Z_12_N_COLONNE_MT_MAX_LIBELLE_DEFAUT)</f>
        <v>Montant maximal</v>
      </c>
      <c r="H5" s="106" t="str">
        <f>IF(P_Z_12_B_COLONNE_MT_PRESENTE=P_Z_G_R_G_BOOLEEN_NON,P_Z_12_N_COLONNE_MT_PRESENTE_SPECIFIQUE,P_Z_12_N_COLONNE_MT_PRESENTE_STANDARD)</f>
        <v>Montant présenté</v>
      </c>
      <c r="I5" s="106" t="str">
        <f>IF(P_Z_12_B_COLONNE_MT_ELIGIBLE_LIBELLE_STANDARD=P_Z_G_R_G_BOOLEEN_NON,P_Z_12_N_COLONNE_MT_ELIGIBLE_LIBELLE_SPECIFIQUE,P_Z_12_N_COLONNE_MT_ELIGIBLE_LIBELLE_DEFAUT)</f>
        <v>Montant éligible</v>
      </c>
      <c r="J5" s="106" t="str">
        <f>IF(P_Z_12_B_COLONNE_MOTIFS_INELIGIBILITE_LIBELLE_STANDARD=P_Z_G_R_G_BOOLEEN_NON,P_Z_12_N_COLONNE_MOTIFS_INELIGIBILITE_SPECIFIQUE,P_Z_12_N_COLONNE_MOTIFS_INELIGIBILITE_DEFAUT)</f>
        <v>Motif d'inégibilité</v>
      </c>
      <c r="K5" s="106" t="str">
        <f>IF(P_Z_12_B_COLONNE_MT_RAISONNABLE_LIBELLE_STANDARD=P_Z_G_R_G_BOOLEEN_NON,P_Z_12_N_COLONNE_MT_RAISONNABLE_LIBELLE_SPECIFIQUE,P_Z_12_N_COLONNE_MT_RAISONNABLE_LIBELLE_DEFAUT)</f>
        <v>Montant raisonnable</v>
      </c>
      <c r="L5" s="106" t="str">
        <f>IF(P_Z_12_B_COLONNE_COMMENTAIRE_SI_LIBELLE_STANDARD=P_Z_12_N_COLONNE_COMMENTAIRE_SI_LIBELLE_SPECIFIQUE,P_Z_12_N_COLONNE_COMMENTAIRE_SI_LIBELLE_DEFAUT)</f>
        <v>Commentaire(s) du SI</v>
      </c>
    </row>
    <row r="6" spans="2:12" ht="86.5" customHeight="1" x14ac:dyDescent="0.35">
      <c r="B6" s="346"/>
      <c r="C6" s="108" t="str">
        <f>IF(P_Z_12_B_COLONNE_INDICATION_DESCRIPTION=P_Z_G_R_G_BOOLEEN_NON,P_Z_12_N_COLONNE_INDICATION_DESCRIPTION_SPECIFIQUE,P_Z_12_N_COLONNE_INDICATION_DESCRIPTION_STANDARD)</f>
        <v>(Les options possibles ci-dessous sont à activer ou non pour votre opération)</v>
      </c>
      <c r="D6" s="108" t="str">
        <f>IF(P_Z_12_B_COLONNE_INDICATION_POSTE=P_Z_G_R_G_BOOLEEN_NON,P_Z_12_N_COLONNE_INDICATION_ACTIVATION_STANDARD,P_Z_12_N_COLONNE_ACTIVATION_STANDARD)</f>
        <v>Sollicitation</v>
      </c>
      <c r="E6" s="108" t="str">
        <f>IF(P_Z_12_B_COLONNE_INDICATION_POSTE=P_Z_G_R_G_BOOLEEN_NON,P_Z_12_N_COLONNE_INDICATION_POSTE_SPECIFIQUE,P_Z_12_N_COLONNE_INDICATION_POSTE_STANDARD)</f>
        <v>(à choisir dans le menu déroulant)</v>
      </c>
      <c r="F6" s="108" t="str">
        <f>IF(P_Z_12_B_COLONNE_INDICATION_SOUS_OPERATION=P_Z_G_R_G_BOOLEEN_NON,P_Z_12_N_COLONNE_INDICATION_SOUS_OPERATION_SPECIFIQUE,P_Z_12_N_COLONNE_INDICATION_SOUS_OPERATION_STANDARD)</f>
        <v>(à choisir dans le menu déroulant)</v>
      </c>
      <c r="G6" s="108"/>
      <c r="H6" s="108" t="str">
        <f>IF(P_Z_12_B_COLONNE_INDICATION_MT_PRESENTE=P_Z_G_R_G_BOOLEEN_NON,P_Z_12_N_COLONNE_INDICATION_MT_PRESENTE_SPECIFIQUE,P_Z_12_N_COLONNE_INDICATION_MT_PRESENTE_STANDARD)</f>
        <v>(montant calculé automatiquement pour le projet)</v>
      </c>
      <c r="I6" s="108"/>
      <c r="J6" s="108"/>
      <c r="K6" s="108"/>
      <c r="L6" s="108"/>
    </row>
    <row r="7" spans="2:12" ht="20.149999999999999" customHeight="1" x14ac:dyDescent="0.35">
      <c r="B7" s="168" t="s">
        <v>195</v>
      </c>
      <c r="C7" s="168" t="str" cm="1">
        <f t="array" ref="C7:K7">IF(P_Z_12_B_EXEMPLE_UTILISATION=P_Z_G_R_G_BOOLEEN_OUI,P_Z_12_R_EXEMPLE_VALEURS,"")</f>
        <v>descp 1</v>
      </c>
      <c r="D7" s="168" t="str">
        <v>Oui</v>
      </c>
      <c r="E7" s="168" t="str">
        <v>Poste 1</v>
      </c>
      <c r="F7" s="168" t="str">
        <v>Sous op 2</v>
      </c>
      <c r="G7" s="168">
        <v>0.15</v>
      </c>
      <c r="H7" s="229">
        <v>15000</v>
      </c>
      <c r="I7" s="229">
        <v>14000</v>
      </c>
      <c r="J7" s="168">
        <v>0</v>
      </c>
      <c r="K7" s="229">
        <v>0</v>
      </c>
      <c r="L7" s="168"/>
    </row>
    <row r="8" spans="2:12" ht="20.149999999999999" customHeight="1" x14ac:dyDescent="0.35">
      <c r="B8" s="169">
        <v>1</v>
      </c>
      <c r="C8" s="248" t="str">
        <f>IF('Dépenses sur taux forfaitaire'!C8&lt;&gt;"",'Dépenses sur taux forfaitaire'!C8,"")</f>
        <v>Coûts indirects</v>
      </c>
      <c r="D8" s="167" t="str">
        <f>IF('Dépenses sur taux forfaitaire'!D8&lt;&gt;"",'Dépenses sur taux forfaitaire'!D8,"")</f>
        <v/>
      </c>
      <c r="E8" s="167" t="str">
        <f>IF('Dépenses sur taux forfaitaire'!E8&lt;&gt;"",'Dépenses sur taux forfaitaire'!E8,"")</f>
        <v/>
      </c>
      <c r="F8" s="167" t="str">
        <f>IF('Dépenses sur taux forfaitaire'!F8&lt;&gt;"",'Dépenses sur taux forfaitaire'!F8,"")</f>
        <v/>
      </c>
      <c r="G8" s="248"/>
      <c r="H8" s="249">
        <f>'Dépenses sur taux forfaitaire'!I8</f>
        <v>0</v>
      </c>
      <c r="I8" s="249">
        <f>IF(OR(D8&lt;&gt;"OUI",C8=""),0,P_Paramétrage!C4287*P_Paramétrage!E4287)</f>
        <v>0</v>
      </c>
      <c r="J8" s="167"/>
      <c r="K8" s="249">
        <f>IF(OR(D8&lt;&gt;"OUI",C8=""),0,P_Paramétrage!C4287*P_Paramétrage!F4287)</f>
        <v>0</v>
      </c>
      <c r="L8" s="167"/>
    </row>
    <row r="9" spans="2:12" ht="20.149999999999999" customHeight="1" x14ac:dyDescent="0.35">
      <c r="B9" s="169">
        <v>2</v>
      </c>
      <c r="C9" s="248" t="str">
        <f>IF('Dépenses sur taux forfaitaire'!C9&lt;&gt;"",'Dépenses sur taux forfaitaire'!C9,"")</f>
        <v>Déplacements</v>
      </c>
      <c r="D9" s="167" t="str">
        <f>IF('Dépenses sur taux forfaitaire'!D9&lt;&gt;"",'Dépenses sur taux forfaitaire'!D9,"")</f>
        <v/>
      </c>
      <c r="E9" s="167" t="str">
        <f>IF('Dépenses sur taux forfaitaire'!E9&lt;&gt;"",'Dépenses sur taux forfaitaire'!E9,"")</f>
        <v/>
      </c>
      <c r="F9" s="167" t="str">
        <f>IF('Dépenses sur taux forfaitaire'!F9&lt;&gt;"",'Dépenses sur taux forfaitaire'!F9,"")</f>
        <v/>
      </c>
      <c r="G9" s="248"/>
      <c r="H9" s="249">
        <f>'Dépenses sur taux forfaitaire'!I9</f>
        <v>0</v>
      </c>
      <c r="I9" s="249">
        <f>IF(OR(D9&lt;&gt;"OUI",C9=""),0,P_Paramétrage!C4288*P_Paramétrage!E4288)</f>
        <v>0</v>
      </c>
      <c r="J9" s="167"/>
      <c r="K9" s="249">
        <f>IF(OR(D9&lt;&gt;"OUI",C9=""),0,P_Paramétrage!C4288*P_Paramétrage!F4288)</f>
        <v>0</v>
      </c>
      <c r="L9" s="167"/>
    </row>
    <row r="10" spans="2:12" ht="20.149999999999999" customHeight="1" x14ac:dyDescent="0.35">
      <c r="B10" s="170" t="s">
        <v>230</v>
      </c>
      <c r="C10" s="171"/>
      <c r="D10" s="171"/>
      <c r="E10" s="171"/>
      <c r="F10" s="171"/>
      <c r="G10" s="171"/>
      <c r="H10" s="172">
        <f>SUM(H8:H9)</f>
        <v>0</v>
      </c>
      <c r="I10" s="172">
        <f>SUM(I8:I9)</f>
        <v>0</v>
      </c>
      <c r="J10" s="171"/>
      <c r="K10" s="172">
        <f>SUM(K8:K9)</f>
        <v>0</v>
      </c>
      <c r="L10" s="171"/>
    </row>
  </sheetData>
  <sheetProtection formatColumns="0" selectLockedCells="1"/>
  <mergeCells count="3">
    <mergeCell ref="B1:L1"/>
    <mergeCell ref="B3:L3"/>
    <mergeCell ref="B5:B6"/>
  </mergeCells>
  <conditionalFormatting sqref="F5:F10">
    <cfRule type="expression" dxfId="324" priority="16">
      <formula>P_Z_0_B_UTILISATION_SOUS_OPERATIONS&lt;&gt;P_Z_G_R_G_BOOLEEN_OUI</formula>
    </cfRule>
  </conditionalFormatting>
  <conditionalFormatting sqref="B7:L7">
    <cfRule type="expression" dxfId="323" priority="13">
      <formula>P_Z_12_B_EXEMPLE_UTILISATION&lt;&gt;P_Z_G_R_G_BOOLEEN_OUI</formula>
    </cfRule>
  </conditionalFormatting>
  <conditionalFormatting sqref="A1:XFD1048576">
    <cfRule type="expression" dxfId="322" priority="12">
      <formula>P_Z_F_B_TYPE_12_ACTIVE&lt;&gt;P_Z_G_R_G_BOOLEEN_OUI</formula>
    </cfRule>
  </conditionalFormatting>
  <conditionalFormatting sqref="G5:G10">
    <cfRule type="expression" dxfId="321" priority="11">
      <formula>OR(P_Z_0_B_UTILISATION_MT_MAX&lt;&gt;P_Z_G_R_G_BOOLEEN_OUI,P_Z_12_B_COLONNE_MT_MAX_ACTIVE&lt;&gt;P_Z_G_R_G_BOOLEEN_OUI)</formula>
    </cfRule>
  </conditionalFormatting>
  <conditionalFormatting sqref="J8:J9">
    <cfRule type="expression" dxfId="320" priority="3">
      <formula>J8&lt;&gt;""</formula>
    </cfRule>
  </conditionalFormatting>
  <conditionalFormatting sqref="K5:K10">
    <cfRule type="expression" dxfId="319" priority="2">
      <formula>P_Z_0_B_UTILISATION_COUT_RAISONNABLE&lt;&gt;P_Z_G_R_G_BOOLEEN_OUI</formula>
    </cfRule>
  </conditionalFormatting>
  <dataValidations count="4">
    <dataValidation type="list" allowBlank="1" showInputMessage="1" showErrorMessage="1" sqref="D8:D9" xr:uid="{F14E71F3-E990-4573-91B7-3A7A543A8F06}">
      <formula1>P_Z_G_R_G_BOOLEEN</formula1>
    </dataValidation>
    <dataValidation type="list" allowBlank="1" showInputMessage="1" showErrorMessage="1" sqref="J8:J9" xr:uid="{AF1D9113-2D18-4265-A583-2CA9194EDA03}">
      <formula1>P_Z_0_R_LIBELLES_MOTIFS_INELIGIBILITE</formula1>
    </dataValidation>
    <dataValidation type="list" allowBlank="1" showInputMessage="1" showErrorMessage="1" sqref="E8:E9" xr:uid="{EEB5281C-7402-4C4E-AA69-67675456C605}">
      <formula1>IF(P_Z_12_B_UTILISATION_FILTRE_POSTES=P_Z_G_R_G_BOOLEEN_OUI,INDIRECT("P_Z_12_R_LIBELLES_POSTES"&amp;"_"&amp;COUNTA(P_Z_12_R_LIBELLES_POSTES)),INDIRECT("P_Z_0_R_LIBELLES_POSTES"&amp;"_"&amp;COUNTA(P_Z_0_R_LIBELLES_POSTES)))</formula1>
    </dataValidation>
    <dataValidation type="list" allowBlank="1" showInputMessage="1" showErrorMessage="1" sqref="F8:F9" xr:uid="{A69DA49D-C2FC-4DB6-B282-D685D081010C}">
      <formula1>IF(P_Z_12_B_UTILISATION_FILTRE_SOUS_OPERATIONS=P_Z_G_R_G_BOOLEEN_OUI,INDIRECT("P_Z_12_R_LIBELLES_SOUS_OPERATIONS"&amp;"_"&amp;COUNTA(P_Z_12_R_LIBELLES_SOUS_OPERATIONS)),INDIRECT("P_Z_0_R_LIBELLES_SOUS_OPERATIONS"&amp;"_"&amp;COUNTA(P_Z_0_R_LIBELLES_SOUS_OPERATIONS)))</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0" id="{29688CF5-B27E-4CD4-9CC4-EEBF22BFDEA9}">
            <xm:f>D8&lt;&gt;'Dépenses sur taux forfaitaire'!D8</xm:f>
            <x14:dxf>
              <font>
                <color rgb="FFFF0000"/>
              </font>
            </x14:dxf>
          </x14:cfRule>
          <xm:sqref>I8:I9 D8:F9</xm:sqref>
        </x14:conditionalFormatting>
        <x14:conditionalFormatting xmlns:xm="http://schemas.microsoft.com/office/excel/2006/main">
          <x14:cfRule type="expression" priority="5" id="{C9E2BED8-253F-498C-B91E-6B38AD915D40}">
            <xm:f>K8&lt;&gt;'Dépenses sur taux forfaitaire'!I8</xm:f>
            <x14:dxf>
              <font>
                <color rgb="FFFF0000"/>
              </font>
            </x14:dxf>
          </x14:cfRule>
          <xm:sqref>K8:K9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4FB4D-92A3-463E-AB96-5CA383C24A60}">
  <sheetPr>
    <pageSetUpPr fitToPage="1"/>
  </sheetPr>
  <dimension ref="B1:J608"/>
  <sheetViews>
    <sheetView showGridLines="0" view="pageBreakPreview" topLeftCell="B1" zoomScaleNormal="100" zoomScaleSheetLayoutView="100" workbookViewId="0">
      <pane xSplit="1" ySplit="7" topLeftCell="C8" activePane="bottomRight" state="frozen"/>
      <selection activeCell="B1" sqref="B1"/>
      <selection pane="topRight" activeCell="C1" sqref="C1"/>
      <selection pane="bottomLeft" activeCell="B8" sqref="B8"/>
      <selection pane="bottomRight" activeCell="C8" sqref="C8"/>
    </sheetView>
  </sheetViews>
  <sheetFormatPr baseColWidth="10" defaultColWidth="11.54296875" defaultRowHeight="14.5" x14ac:dyDescent="0.35"/>
  <cols>
    <col min="1" max="1" width="4.7265625" style="220" customWidth="1"/>
    <col min="2" max="2" width="8.7265625" style="220" customWidth="1"/>
    <col min="3" max="15" width="30.7265625" style="220" customWidth="1"/>
    <col min="16" max="16384" width="11.54296875" style="220"/>
  </cols>
  <sheetData>
    <row r="1" spans="2:10" ht="34.9" customHeight="1" x14ac:dyDescent="0.35">
      <c r="B1" s="329" t="str">
        <f>IF(P_Z_7_B_INTITULE_DEPENSES_FORFAIT_STANDARD=P_Z_G_R_G_BOOLEEN_NON,P_Z_7_N_INTITULE_DEPENSES_FORFAIT_SPECIFIQUE,P_Z_7_N_INTITULE_DEPENSES_FORFAIT_DEFAUT)</f>
        <v>Dépenses prévisionnelles forfaitaires</v>
      </c>
      <c r="C1" s="329"/>
      <c r="D1" s="329"/>
      <c r="E1" s="329"/>
      <c r="F1" s="329"/>
      <c r="G1" s="329"/>
      <c r="H1" s="329"/>
      <c r="I1" s="329"/>
      <c r="J1" s="329"/>
    </row>
    <row r="2" spans="2:10" ht="7.5" customHeight="1" x14ac:dyDescent="0.35"/>
    <row r="3" spans="2:10" ht="45" customHeight="1" x14ac:dyDescent="0.35">
      <c r="B3" s="330" t="str">
        <f>IF(P_Z_7_N_CONSIGNE_DEPENSES_FORFAIT&lt;&gt;"",P_Z_7_N_CONSIGNE_DEPENSES_FORFAIT,"")</f>
        <v>forfait P</v>
      </c>
      <c r="C3" s="330"/>
      <c r="D3" s="330"/>
      <c r="E3" s="330"/>
      <c r="F3" s="330"/>
      <c r="G3" s="330"/>
      <c r="H3" s="330"/>
      <c r="I3" s="330"/>
      <c r="J3" s="330"/>
    </row>
    <row r="4" spans="2:10" ht="7.5" customHeight="1" x14ac:dyDescent="0.35"/>
    <row r="5" spans="2:10" ht="28.9" customHeight="1" x14ac:dyDescent="0.35">
      <c r="B5" s="331" t="s">
        <v>0</v>
      </c>
      <c r="C5" s="221" t="s">
        <v>289</v>
      </c>
      <c r="D5" s="221" t="s">
        <v>4</v>
      </c>
      <c r="E5" s="221" t="s">
        <v>7</v>
      </c>
      <c r="F5" s="221" t="s">
        <v>8</v>
      </c>
      <c r="G5" s="221" t="s">
        <v>432</v>
      </c>
      <c r="H5" s="221" t="s">
        <v>128</v>
      </c>
      <c r="I5" s="221" t="s">
        <v>251</v>
      </c>
      <c r="J5" s="221" t="s">
        <v>2</v>
      </c>
    </row>
    <row r="6" spans="2:10" ht="86.5" customHeight="1" x14ac:dyDescent="0.35">
      <c r="B6" s="332"/>
      <c r="C6" s="137" t="s">
        <v>433</v>
      </c>
      <c r="D6" s="137" t="s">
        <v>129</v>
      </c>
      <c r="E6" s="137" t="s">
        <v>129</v>
      </c>
      <c r="F6" s="137" t="s">
        <v>437</v>
      </c>
      <c r="G6" s="137" t="s">
        <v>438</v>
      </c>
      <c r="H6" s="137" t="s">
        <v>439</v>
      </c>
      <c r="I6" s="137" t="s">
        <v>294</v>
      </c>
      <c r="J6" s="137" t="s">
        <v>295</v>
      </c>
    </row>
    <row r="7" spans="2:10" ht="19.899999999999999" customHeight="1" x14ac:dyDescent="0.35">
      <c r="B7" s="134" t="s">
        <v>195</v>
      </c>
      <c r="C7" s="134" t="str">
        <f>IF(P_Z_7_B_EXEMPLE_UTILISATION&lt;&gt;P_Z_G_R_G_BOOLEEN_OUI,"",P_Z_7_N_EXEMPLE_DESCRIPTION)</f>
        <v>descrp ex</v>
      </c>
      <c r="D7" s="134" t="str">
        <f>IF(P_Z_7_B_EXEMPLE_UTILISATION&lt;&gt;P_Z_G_R_G_BOOLEEN_OUI,"",P_Z_7_N_EXEMPLE_POSTE)</f>
        <v>Poste ex</v>
      </c>
      <c r="E7" s="134" t="str">
        <f>IF(P_Z_7_B_EXEMPLE_UTILISATION&lt;&gt;P_Z_G_R_G_BOOLEEN_OUI,"",P_Z_7_N_EXEMPLE_SOUS_OPERATION)</f>
        <v>Sous-op ex</v>
      </c>
      <c r="F7" s="134" t="str">
        <f>IF(P_Z_7_B_EXEMPLE_UTILISATION&lt;&gt;P_Z_G_R_G_BOOLEEN_OUI,"",P_Z_7_N_EXEMPLE_QUANTITE)</f>
        <v>Qte ex 1</v>
      </c>
      <c r="G7" s="228">
        <f>IF(P_Z_7_B_EXEMPLE_UTILISATION&lt;&gt;P_Z_G_R_G_BOOLEEN_OUI,"",P_Z_7_N_EXEMPLE_MT_FORFAIT)</f>
        <v>1000</v>
      </c>
      <c r="H7" s="228">
        <f>IF(P_Z_7_B_EXEMPLE_UTILISATION&lt;&gt;P_Z_G_R_G_BOOLEEN_OUI,"",P_Z_7_N_EXEMPLE_MT_PRESENTE)</f>
        <v>1200</v>
      </c>
      <c r="I7" s="134" t="str">
        <f>IF(P_Z_7_B_EXEMPLE_UTILISATION&lt;&gt;P_Z_G_R_G_BOOLEEN_OUI,"",P_Z_7_N_EXEMPLE_JUSTIFICATIF)</f>
        <v>Justif ex</v>
      </c>
      <c r="J7" s="134" t="str">
        <f>IF(P_Z_7_B_EXEMPLE_UTILISATION&lt;&gt;P_Z_G_R_G_BOOLEEN_OUI,"",P_Z_7_N_EXEMPLE_COMMENTAIRE)</f>
        <v>Commen ex</v>
      </c>
    </row>
    <row r="8" spans="2:10" ht="19.899999999999999" customHeight="1" x14ac:dyDescent="0.35">
      <c r="B8" s="133">
        <v>1</v>
      </c>
      <c r="C8" s="50"/>
      <c r="D8" s="50"/>
      <c r="E8" s="50"/>
      <c r="F8" s="209"/>
      <c r="G8" s="101">
        <f t="shared" ref="G8:G71" si="0">IF($C8&lt;&gt;"",IF(P_Z_7_R_FORFAIT&lt;&gt;"",P_Z_7_R_FORFAIT,0),0)</f>
        <v>0</v>
      </c>
      <c r="H8" s="101">
        <f>IF(AND(G8&lt;&gt;0,F8&lt;&gt;""),ROUND(F8*G8,2),0)</f>
        <v>0</v>
      </c>
      <c r="I8" s="50"/>
      <c r="J8" s="50"/>
    </row>
    <row r="9" spans="2:10" ht="19.899999999999999" customHeight="1" x14ac:dyDescent="0.35">
      <c r="B9" s="97">
        <v>2</v>
      </c>
      <c r="C9" s="50"/>
      <c r="D9" s="50"/>
      <c r="E9" s="50"/>
      <c r="F9" s="209"/>
      <c r="G9" s="101">
        <f t="shared" si="0"/>
        <v>0</v>
      </c>
      <c r="H9" s="101">
        <f t="shared" ref="H9:H72" si="1">IF(AND(G9&lt;&gt;0,F9&lt;&gt;""),ROUND(F9*G9,2),0)</f>
        <v>0</v>
      </c>
      <c r="I9" s="50"/>
      <c r="J9" s="50"/>
    </row>
    <row r="10" spans="2:10" ht="19.899999999999999" customHeight="1" x14ac:dyDescent="0.35">
      <c r="B10" s="97">
        <v>3</v>
      </c>
      <c r="C10" s="50"/>
      <c r="D10" s="50"/>
      <c r="E10" s="50"/>
      <c r="F10" s="209"/>
      <c r="G10" s="101">
        <f t="shared" si="0"/>
        <v>0</v>
      </c>
      <c r="H10" s="101">
        <f t="shared" si="1"/>
        <v>0</v>
      </c>
      <c r="I10" s="50"/>
      <c r="J10" s="50"/>
    </row>
    <row r="11" spans="2:10" ht="19.899999999999999" customHeight="1" x14ac:dyDescent="0.35">
      <c r="B11" s="97">
        <v>4</v>
      </c>
      <c r="C11" s="50"/>
      <c r="D11" s="50"/>
      <c r="E11" s="50"/>
      <c r="F11" s="209"/>
      <c r="G11" s="101">
        <f t="shared" si="0"/>
        <v>0</v>
      </c>
      <c r="H11" s="101">
        <f t="shared" si="1"/>
        <v>0</v>
      </c>
      <c r="I11" s="50"/>
      <c r="J11" s="50"/>
    </row>
    <row r="12" spans="2:10" ht="19.899999999999999" customHeight="1" x14ac:dyDescent="0.35">
      <c r="B12" s="97">
        <v>5</v>
      </c>
      <c r="C12" s="50"/>
      <c r="D12" s="50"/>
      <c r="E12" s="50"/>
      <c r="F12" s="209"/>
      <c r="G12" s="101">
        <f t="shared" si="0"/>
        <v>0</v>
      </c>
      <c r="H12" s="101">
        <f t="shared" si="1"/>
        <v>0</v>
      </c>
      <c r="I12" s="50"/>
      <c r="J12" s="50"/>
    </row>
    <row r="13" spans="2:10" ht="19.899999999999999" customHeight="1" x14ac:dyDescent="0.35">
      <c r="B13" s="97">
        <v>6</v>
      </c>
      <c r="C13" s="50"/>
      <c r="D13" s="50"/>
      <c r="E13" s="50"/>
      <c r="F13" s="209"/>
      <c r="G13" s="101">
        <f t="shared" si="0"/>
        <v>0</v>
      </c>
      <c r="H13" s="101">
        <f t="shared" si="1"/>
        <v>0</v>
      </c>
      <c r="I13" s="50"/>
      <c r="J13" s="50"/>
    </row>
    <row r="14" spans="2:10" ht="19.899999999999999" customHeight="1" x14ac:dyDescent="0.35">
      <c r="B14" s="97">
        <v>7</v>
      </c>
      <c r="C14" s="50"/>
      <c r="D14" s="50"/>
      <c r="E14" s="50"/>
      <c r="F14" s="209"/>
      <c r="G14" s="101">
        <f t="shared" si="0"/>
        <v>0</v>
      </c>
      <c r="H14" s="101">
        <f t="shared" si="1"/>
        <v>0</v>
      </c>
      <c r="I14" s="50"/>
      <c r="J14" s="50"/>
    </row>
    <row r="15" spans="2:10" ht="19.899999999999999" customHeight="1" x14ac:dyDescent="0.35">
      <c r="B15" s="97">
        <v>8</v>
      </c>
      <c r="C15" s="50"/>
      <c r="D15" s="50"/>
      <c r="E15" s="50"/>
      <c r="F15" s="209"/>
      <c r="G15" s="101">
        <f t="shared" si="0"/>
        <v>0</v>
      </c>
      <c r="H15" s="101">
        <f t="shared" si="1"/>
        <v>0</v>
      </c>
      <c r="I15" s="50"/>
      <c r="J15" s="50"/>
    </row>
    <row r="16" spans="2:10" ht="19.899999999999999" customHeight="1" x14ac:dyDescent="0.35">
      <c r="B16" s="97">
        <v>9</v>
      </c>
      <c r="C16" s="50"/>
      <c r="D16" s="50"/>
      <c r="E16" s="50"/>
      <c r="F16" s="209"/>
      <c r="G16" s="101">
        <f t="shared" si="0"/>
        <v>0</v>
      </c>
      <c r="H16" s="101">
        <f t="shared" si="1"/>
        <v>0</v>
      </c>
      <c r="I16" s="50"/>
      <c r="J16" s="50"/>
    </row>
    <row r="17" spans="2:10" ht="19.899999999999999" customHeight="1" x14ac:dyDescent="0.35">
      <c r="B17" s="97">
        <v>10</v>
      </c>
      <c r="C17" s="50"/>
      <c r="D17" s="50"/>
      <c r="E17" s="50"/>
      <c r="F17" s="209"/>
      <c r="G17" s="101">
        <f t="shared" si="0"/>
        <v>0</v>
      </c>
      <c r="H17" s="101">
        <f t="shared" si="1"/>
        <v>0</v>
      </c>
      <c r="I17" s="50"/>
      <c r="J17" s="50"/>
    </row>
    <row r="18" spans="2:10" ht="19.899999999999999" customHeight="1" x14ac:dyDescent="0.35">
      <c r="B18" s="97">
        <v>11</v>
      </c>
      <c r="C18" s="50"/>
      <c r="D18" s="50"/>
      <c r="E18" s="50"/>
      <c r="F18" s="209"/>
      <c r="G18" s="101">
        <f t="shared" si="0"/>
        <v>0</v>
      </c>
      <c r="H18" s="101">
        <f t="shared" si="1"/>
        <v>0</v>
      </c>
      <c r="I18" s="50"/>
      <c r="J18" s="50"/>
    </row>
    <row r="19" spans="2:10" ht="19.899999999999999" customHeight="1" x14ac:dyDescent="0.35">
      <c r="B19" s="97">
        <v>12</v>
      </c>
      <c r="C19" s="50"/>
      <c r="D19" s="50"/>
      <c r="E19" s="50"/>
      <c r="F19" s="209"/>
      <c r="G19" s="101">
        <f t="shared" si="0"/>
        <v>0</v>
      </c>
      <c r="H19" s="101">
        <f t="shared" si="1"/>
        <v>0</v>
      </c>
      <c r="I19" s="50"/>
      <c r="J19" s="50"/>
    </row>
    <row r="20" spans="2:10" ht="19.899999999999999" customHeight="1" x14ac:dyDescent="0.35">
      <c r="B20" s="97">
        <v>13</v>
      </c>
      <c r="C20" s="50"/>
      <c r="D20" s="50"/>
      <c r="E20" s="50"/>
      <c r="F20" s="209"/>
      <c r="G20" s="101">
        <f t="shared" si="0"/>
        <v>0</v>
      </c>
      <c r="H20" s="101">
        <f t="shared" si="1"/>
        <v>0</v>
      </c>
      <c r="I20" s="50"/>
      <c r="J20" s="50"/>
    </row>
    <row r="21" spans="2:10" ht="19.899999999999999" customHeight="1" x14ac:dyDescent="0.35">
      <c r="B21" s="97">
        <v>14</v>
      </c>
      <c r="C21" s="50"/>
      <c r="D21" s="50"/>
      <c r="E21" s="50"/>
      <c r="F21" s="209"/>
      <c r="G21" s="101">
        <f t="shared" si="0"/>
        <v>0</v>
      </c>
      <c r="H21" s="101">
        <f t="shared" si="1"/>
        <v>0</v>
      </c>
      <c r="I21" s="50"/>
      <c r="J21" s="50"/>
    </row>
    <row r="22" spans="2:10" ht="19.899999999999999" customHeight="1" x14ac:dyDescent="0.35">
      <c r="B22" s="97">
        <v>15</v>
      </c>
      <c r="C22" s="50"/>
      <c r="D22" s="50"/>
      <c r="E22" s="50"/>
      <c r="F22" s="209"/>
      <c r="G22" s="101">
        <f t="shared" si="0"/>
        <v>0</v>
      </c>
      <c r="H22" s="101">
        <f t="shared" si="1"/>
        <v>0</v>
      </c>
      <c r="I22" s="50"/>
      <c r="J22" s="50"/>
    </row>
    <row r="23" spans="2:10" ht="19.899999999999999" customHeight="1" x14ac:dyDescent="0.35">
      <c r="B23" s="97">
        <v>16</v>
      </c>
      <c r="C23" s="50"/>
      <c r="D23" s="50"/>
      <c r="E23" s="50"/>
      <c r="F23" s="209"/>
      <c r="G23" s="101">
        <f t="shared" si="0"/>
        <v>0</v>
      </c>
      <c r="H23" s="101">
        <f t="shared" si="1"/>
        <v>0</v>
      </c>
      <c r="I23" s="50"/>
      <c r="J23" s="50"/>
    </row>
    <row r="24" spans="2:10" ht="19.899999999999999" customHeight="1" x14ac:dyDescent="0.35">
      <c r="B24" s="97">
        <v>17</v>
      </c>
      <c r="C24" s="50"/>
      <c r="D24" s="50"/>
      <c r="E24" s="50"/>
      <c r="F24" s="209"/>
      <c r="G24" s="101">
        <f t="shared" si="0"/>
        <v>0</v>
      </c>
      <c r="H24" s="101">
        <f t="shared" si="1"/>
        <v>0</v>
      </c>
      <c r="I24" s="50"/>
      <c r="J24" s="50"/>
    </row>
    <row r="25" spans="2:10" ht="19.899999999999999" customHeight="1" x14ac:dyDescent="0.35">
      <c r="B25" s="97">
        <v>18</v>
      </c>
      <c r="C25" s="50"/>
      <c r="D25" s="50"/>
      <c r="E25" s="50"/>
      <c r="F25" s="209"/>
      <c r="G25" s="101">
        <f t="shared" si="0"/>
        <v>0</v>
      </c>
      <c r="H25" s="101">
        <f t="shared" si="1"/>
        <v>0</v>
      </c>
      <c r="I25" s="50"/>
      <c r="J25" s="50"/>
    </row>
    <row r="26" spans="2:10" ht="19.899999999999999" customHeight="1" x14ac:dyDescent="0.35">
      <c r="B26" s="97">
        <v>19</v>
      </c>
      <c r="C26" s="50"/>
      <c r="D26" s="50"/>
      <c r="E26" s="50"/>
      <c r="F26" s="209"/>
      <c r="G26" s="101">
        <f t="shared" si="0"/>
        <v>0</v>
      </c>
      <c r="H26" s="101">
        <f t="shared" si="1"/>
        <v>0</v>
      </c>
      <c r="I26" s="50"/>
      <c r="J26" s="50"/>
    </row>
    <row r="27" spans="2:10" ht="19.899999999999999" customHeight="1" x14ac:dyDescent="0.35">
      <c r="B27" s="97">
        <v>20</v>
      </c>
      <c r="C27" s="50"/>
      <c r="D27" s="50"/>
      <c r="E27" s="50"/>
      <c r="F27" s="209"/>
      <c r="G27" s="101">
        <f t="shared" si="0"/>
        <v>0</v>
      </c>
      <c r="H27" s="101">
        <f t="shared" si="1"/>
        <v>0</v>
      </c>
      <c r="I27" s="50"/>
      <c r="J27" s="50"/>
    </row>
    <row r="28" spans="2:10" ht="19.899999999999999" customHeight="1" x14ac:dyDescent="0.35">
      <c r="B28" s="97">
        <v>21</v>
      </c>
      <c r="C28" s="50"/>
      <c r="D28" s="50"/>
      <c r="E28" s="50"/>
      <c r="F28" s="209"/>
      <c r="G28" s="101">
        <f t="shared" si="0"/>
        <v>0</v>
      </c>
      <c r="H28" s="101">
        <f t="shared" si="1"/>
        <v>0</v>
      </c>
      <c r="I28" s="50"/>
      <c r="J28" s="50"/>
    </row>
    <row r="29" spans="2:10" ht="19.899999999999999" customHeight="1" x14ac:dyDescent="0.35">
      <c r="B29" s="97">
        <v>22</v>
      </c>
      <c r="C29" s="50"/>
      <c r="D29" s="50"/>
      <c r="E29" s="50"/>
      <c r="F29" s="209"/>
      <c r="G29" s="101">
        <f t="shared" si="0"/>
        <v>0</v>
      </c>
      <c r="H29" s="101">
        <f t="shared" si="1"/>
        <v>0</v>
      </c>
      <c r="I29" s="50"/>
      <c r="J29" s="50"/>
    </row>
    <row r="30" spans="2:10" ht="19.899999999999999" customHeight="1" x14ac:dyDescent="0.35">
      <c r="B30" s="97">
        <v>23</v>
      </c>
      <c r="C30" s="50"/>
      <c r="D30" s="50"/>
      <c r="E30" s="50"/>
      <c r="F30" s="209"/>
      <c r="G30" s="101">
        <f t="shared" si="0"/>
        <v>0</v>
      </c>
      <c r="H30" s="101">
        <f t="shared" si="1"/>
        <v>0</v>
      </c>
      <c r="I30" s="50"/>
      <c r="J30" s="50"/>
    </row>
    <row r="31" spans="2:10" ht="19.899999999999999" customHeight="1" x14ac:dyDescent="0.35">
      <c r="B31" s="97">
        <v>24</v>
      </c>
      <c r="C31" s="50"/>
      <c r="D31" s="50"/>
      <c r="E31" s="50"/>
      <c r="F31" s="209"/>
      <c r="G31" s="101">
        <f t="shared" si="0"/>
        <v>0</v>
      </c>
      <c r="H31" s="101">
        <f t="shared" si="1"/>
        <v>0</v>
      </c>
      <c r="I31" s="50"/>
      <c r="J31" s="50"/>
    </row>
    <row r="32" spans="2:10" ht="19.899999999999999" customHeight="1" x14ac:dyDescent="0.35">
      <c r="B32" s="97">
        <v>25</v>
      </c>
      <c r="C32" s="50"/>
      <c r="D32" s="50"/>
      <c r="E32" s="50"/>
      <c r="F32" s="209"/>
      <c r="G32" s="101">
        <f t="shared" si="0"/>
        <v>0</v>
      </c>
      <c r="H32" s="101">
        <f t="shared" si="1"/>
        <v>0</v>
      </c>
      <c r="I32" s="50"/>
      <c r="J32" s="50"/>
    </row>
    <row r="33" spans="2:10" ht="19.899999999999999" customHeight="1" x14ac:dyDescent="0.35">
      <c r="B33" s="97">
        <v>26</v>
      </c>
      <c r="C33" s="50"/>
      <c r="D33" s="50"/>
      <c r="E33" s="50"/>
      <c r="F33" s="209"/>
      <c r="G33" s="101">
        <f t="shared" si="0"/>
        <v>0</v>
      </c>
      <c r="H33" s="101">
        <f t="shared" si="1"/>
        <v>0</v>
      </c>
      <c r="I33" s="50"/>
      <c r="J33" s="50"/>
    </row>
    <row r="34" spans="2:10" ht="19.899999999999999" customHeight="1" x14ac:dyDescent="0.35">
      <c r="B34" s="97">
        <v>27</v>
      </c>
      <c r="C34" s="50"/>
      <c r="D34" s="50"/>
      <c r="E34" s="50"/>
      <c r="F34" s="209"/>
      <c r="G34" s="101">
        <f t="shared" si="0"/>
        <v>0</v>
      </c>
      <c r="H34" s="101">
        <f t="shared" si="1"/>
        <v>0</v>
      </c>
      <c r="I34" s="50"/>
      <c r="J34" s="50"/>
    </row>
    <row r="35" spans="2:10" ht="19.899999999999999" customHeight="1" x14ac:dyDescent="0.35">
      <c r="B35" s="97">
        <v>28</v>
      </c>
      <c r="C35" s="50"/>
      <c r="D35" s="50"/>
      <c r="E35" s="50"/>
      <c r="F35" s="209"/>
      <c r="G35" s="101">
        <f t="shared" si="0"/>
        <v>0</v>
      </c>
      <c r="H35" s="101">
        <f t="shared" si="1"/>
        <v>0</v>
      </c>
      <c r="I35" s="50"/>
      <c r="J35" s="50"/>
    </row>
    <row r="36" spans="2:10" ht="19.899999999999999" customHeight="1" x14ac:dyDescent="0.35">
      <c r="B36" s="97">
        <v>29</v>
      </c>
      <c r="C36" s="50"/>
      <c r="D36" s="50"/>
      <c r="E36" s="50"/>
      <c r="F36" s="209"/>
      <c r="G36" s="101">
        <f t="shared" si="0"/>
        <v>0</v>
      </c>
      <c r="H36" s="101">
        <f t="shared" si="1"/>
        <v>0</v>
      </c>
      <c r="I36" s="50"/>
      <c r="J36" s="50"/>
    </row>
    <row r="37" spans="2:10" ht="19.899999999999999" customHeight="1" x14ac:dyDescent="0.35">
      <c r="B37" s="97">
        <v>30</v>
      </c>
      <c r="C37" s="50"/>
      <c r="D37" s="50"/>
      <c r="E37" s="50"/>
      <c r="F37" s="209"/>
      <c r="G37" s="101">
        <f t="shared" si="0"/>
        <v>0</v>
      </c>
      <c r="H37" s="101">
        <f t="shared" si="1"/>
        <v>0</v>
      </c>
      <c r="I37" s="50"/>
      <c r="J37" s="50"/>
    </row>
    <row r="38" spans="2:10" ht="19.899999999999999" customHeight="1" x14ac:dyDescent="0.35">
      <c r="B38" s="97">
        <v>31</v>
      </c>
      <c r="C38" s="50"/>
      <c r="D38" s="50"/>
      <c r="E38" s="50"/>
      <c r="F38" s="209"/>
      <c r="G38" s="101">
        <f t="shared" si="0"/>
        <v>0</v>
      </c>
      <c r="H38" s="101">
        <f t="shared" si="1"/>
        <v>0</v>
      </c>
      <c r="I38" s="50"/>
      <c r="J38" s="50"/>
    </row>
    <row r="39" spans="2:10" ht="19.899999999999999" customHeight="1" x14ac:dyDescent="0.35">
      <c r="B39" s="97">
        <v>32</v>
      </c>
      <c r="C39" s="50"/>
      <c r="D39" s="50"/>
      <c r="E39" s="50"/>
      <c r="F39" s="209"/>
      <c r="G39" s="101">
        <f t="shared" si="0"/>
        <v>0</v>
      </c>
      <c r="H39" s="101">
        <f t="shared" si="1"/>
        <v>0</v>
      </c>
      <c r="I39" s="50"/>
      <c r="J39" s="50"/>
    </row>
    <row r="40" spans="2:10" ht="19.899999999999999" customHeight="1" x14ac:dyDescent="0.35">
      <c r="B40" s="97">
        <v>33</v>
      </c>
      <c r="C40" s="50"/>
      <c r="D40" s="50"/>
      <c r="E40" s="50"/>
      <c r="F40" s="209"/>
      <c r="G40" s="101">
        <f t="shared" si="0"/>
        <v>0</v>
      </c>
      <c r="H40" s="101">
        <f t="shared" si="1"/>
        <v>0</v>
      </c>
      <c r="I40" s="50"/>
      <c r="J40" s="50"/>
    </row>
    <row r="41" spans="2:10" ht="19.899999999999999" customHeight="1" x14ac:dyDescent="0.35">
      <c r="B41" s="97">
        <v>34</v>
      </c>
      <c r="C41" s="50"/>
      <c r="D41" s="50"/>
      <c r="E41" s="50"/>
      <c r="F41" s="209"/>
      <c r="G41" s="101">
        <f t="shared" si="0"/>
        <v>0</v>
      </c>
      <c r="H41" s="101">
        <f t="shared" si="1"/>
        <v>0</v>
      </c>
      <c r="I41" s="50"/>
      <c r="J41" s="50"/>
    </row>
    <row r="42" spans="2:10" ht="19.899999999999999" customHeight="1" x14ac:dyDescent="0.35">
      <c r="B42" s="97">
        <v>35</v>
      </c>
      <c r="C42" s="50"/>
      <c r="D42" s="50"/>
      <c r="E42" s="50"/>
      <c r="F42" s="209"/>
      <c r="G42" s="101">
        <f t="shared" si="0"/>
        <v>0</v>
      </c>
      <c r="H42" s="101">
        <f t="shared" si="1"/>
        <v>0</v>
      </c>
      <c r="I42" s="50"/>
      <c r="J42" s="50"/>
    </row>
    <row r="43" spans="2:10" ht="19.899999999999999" customHeight="1" x14ac:dyDescent="0.35">
      <c r="B43" s="97">
        <v>36</v>
      </c>
      <c r="C43" s="50"/>
      <c r="D43" s="50"/>
      <c r="E43" s="50"/>
      <c r="F43" s="209"/>
      <c r="G43" s="101">
        <f t="shared" si="0"/>
        <v>0</v>
      </c>
      <c r="H43" s="101">
        <f t="shared" si="1"/>
        <v>0</v>
      </c>
      <c r="I43" s="50"/>
      <c r="J43" s="50"/>
    </row>
    <row r="44" spans="2:10" ht="19.899999999999999" customHeight="1" x14ac:dyDescent="0.35">
      <c r="B44" s="97">
        <v>37</v>
      </c>
      <c r="C44" s="50"/>
      <c r="D44" s="50"/>
      <c r="E44" s="50"/>
      <c r="F44" s="209"/>
      <c r="G44" s="101">
        <f t="shared" si="0"/>
        <v>0</v>
      </c>
      <c r="H44" s="101">
        <f t="shared" si="1"/>
        <v>0</v>
      </c>
      <c r="I44" s="50"/>
      <c r="J44" s="50"/>
    </row>
    <row r="45" spans="2:10" ht="19.899999999999999" customHeight="1" x14ac:dyDescent="0.35">
      <c r="B45" s="97">
        <v>38</v>
      </c>
      <c r="C45" s="50"/>
      <c r="D45" s="50"/>
      <c r="E45" s="50"/>
      <c r="F45" s="209"/>
      <c r="G45" s="101">
        <f t="shared" si="0"/>
        <v>0</v>
      </c>
      <c r="H45" s="101">
        <f t="shared" si="1"/>
        <v>0</v>
      </c>
      <c r="I45" s="50"/>
      <c r="J45" s="50"/>
    </row>
    <row r="46" spans="2:10" ht="19.899999999999999" customHeight="1" x14ac:dyDescent="0.35">
      <c r="B46" s="97">
        <v>39</v>
      </c>
      <c r="C46" s="50"/>
      <c r="D46" s="50"/>
      <c r="E46" s="50"/>
      <c r="F46" s="209"/>
      <c r="G46" s="101">
        <f t="shared" si="0"/>
        <v>0</v>
      </c>
      <c r="H46" s="101">
        <f t="shared" si="1"/>
        <v>0</v>
      </c>
      <c r="I46" s="50"/>
      <c r="J46" s="50"/>
    </row>
    <row r="47" spans="2:10" ht="19.899999999999999" customHeight="1" x14ac:dyDescent="0.35">
      <c r="B47" s="97">
        <v>40</v>
      </c>
      <c r="C47" s="50"/>
      <c r="D47" s="50"/>
      <c r="E47" s="50"/>
      <c r="F47" s="209"/>
      <c r="G47" s="101">
        <f t="shared" si="0"/>
        <v>0</v>
      </c>
      <c r="H47" s="101">
        <f t="shared" si="1"/>
        <v>0</v>
      </c>
      <c r="I47" s="50"/>
      <c r="J47" s="50"/>
    </row>
    <row r="48" spans="2:10" ht="19.899999999999999" customHeight="1" x14ac:dyDescent="0.35">
      <c r="B48" s="97">
        <v>41</v>
      </c>
      <c r="C48" s="50"/>
      <c r="D48" s="50"/>
      <c r="E48" s="50"/>
      <c r="F48" s="209"/>
      <c r="G48" s="101">
        <f t="shared" si="0"/>
        <v>0</v>
      </c>
      <c r="H48" s="101">
        <f t="shared" si="1"/>
        <v>0</v>
      </c>
      <c r="I48" s="50"/>
      <c r="J48" s="50"/>
    </row>
    <row r="49" spans="2:10" ht="19.899999999999999" customHeight="1" x14ac:dyDescent="0.35">
      <c r="B49" s="97">
        <v>42</v>
      </c>
      <c r="C49" s="50"/>
      <c r="D49" s="50"/>
      <c r="E49" s="50"/>
      <c r="F49" s="209"/>
      <c r="G49" s="101">
        <f t="shared" si="0"/>
        <v>0</v>
      </c>
      <c r="H49" s="101">
        <f t="shared" si="1"/>
        <v>0</v>
      </c>
      <c r="I49" s="50"/>
      <c r="J49" s="50"/>
    </row>
    <row r="50" spans="2:10" ht="19.899999999999999" customHeight="1" x14ac:dyDescent="0.35">
      <c r="B50" s="97">
        <v>43</v>
      </c>
      <c r="C50" s="50"/>
      <c r="D50" s="50"/>
      <c r="E50" s="50"/>
      <c r="F50" s="209"/>
      <c r="G50" s="101">
        <f t="shared" si="0"/>
        <v>0</v>
      </c>
      <c r="H50" s="101">
        <f t="shared" si="1"/>
        <v>0</v>
      </c>
      <c r="I50" s="50"/>
      <c r="J50" s="50"/>
    </row>
    <row r="51" spans="2:10" ht="19.899999999999999" customHeight="1" x14ac:dyDescent="0.35">
      <c r="B51" s="97">
        <v>44</v>
      </c>
      <c r="C51" s="50"/>
      <c r="D51" s="50"/>
      <c r="E51" s="50"/>
      <c r="F51" s="209"/>
      <c r="G51" s="101">
        <f t="shared" si="0"/>
        <v>0</v>
      </c>
      <c r="H51" s="101">
        <f t="shared" si="1"/>
        <v>0</v>
      </c>
      <c r="I51" s="50"/>
      <c r="J51" s="50"/>
    </row>
    <row r="52" spans="2:10" ht="19.899999999999999" customHeight="1" x14ac:dyDescent="0.35">
      <c r="B52" s="97">
        <v>45</v>
      </c>
      <c r="C52" s="50"/>
      <c r="D52" s="50"/>
      <c r="E52" s="50"/>
      <c r="F52" s="209"/>
      <c r="G52" s="101">
        <f t="shared" si="0"/>
        <v>0</v>
      </c>
      <c r="H52" s="101">
        <f t="shared" si="1"/>
        <v>0</v>
      </c>
      <c r="I52" s="50"/>
      <c r="J52" s="50"/>
    </row>
    <row r="53" spans="2:10" ht="19.899999999999999" customHeight="1" x14ac:dyDescent="0.35">
      <c r="B53" s="97">
        <v>46</v>
      </c>
      <c r="C53" s="50"/>
      <c r="D53" s="50"/>
      <c r="E53" s="50"/>
      <c r="F53" s="209"/>
      <c r="G53" s="101">
        <f t="shared" si="0"/>
        <v>0</v>
      </c>
      <c r="H53" s="101">
        <f t="shared" si="1"/>
        <v>0</v>
      </c>
      <c r="I53" s="50"/>
      <c r="J53" s="50"/>
    </row>
    <row r="54" spans="2:10" ht="19.899999999999999" customHeight="1" x14ac:dyDescent="0.35">
      <c r="B54" s="97">
        <v>47</v>
      </c>
      <c r="C54" s="50"/>
      <c r="D54" s="50"/>
      <c r="E54" s="50"/>
      <c r="F54" s="209"/>
      <c r="G54" s="101">
        <f t="shared" si="0"/>
        <v>0</v>
      </c>
      <c r="H54" s="101">
        <f t="shared" si="1"/>
        <v>0</v>
      </c>
      <c r="I54" s="50"/>
      <c r="J54" s="50"/>
    </row>
    <row r="55" spans="2:10" ht="19.899999999999999" customHeight="1" x14ac:dyDescent="0.35">
      <c r="B55" s="97">
        <v>48</v>
      </c>
      <c r="C55" s="50"/>
      <c r="D55" s="50"/>
      <c r="E55" s="50"/>
      <c r="F55" s="209"/>
      <c r="G55" s="101">
        <f t="shared" si="0"/>
        <v>0</v>
      </c>
      <c r="H55" s="101">
        <f t="shared" si="1"/>
        <v>0</v>
      </c>
      <c r="I55" s="50"/>
      <c r="J55" s="50"/>
    </row>
    <row r="56" spans="2:10" ht="19.899999999999999" customHeight="1" x14ac:dyDescent="0.35">
      <c r="B56" s="97">
        <v>49</v>
      </c>
      <c r="C56" s="50"/>
      <c r="D56" s="50"/>
      <c r="E56" s="50"/>
      <c r="F56" s="209"/>
      <c r="G56" s="101">
        <f t="shared" si="0"/>
        <v>0</v>
      </c>
      <c r="H56" s="101">
        <f t="shared" si="1"/>
        <v>0</v>
      </c>
      <c r="I56" s="50"/>
      <c r="J56" s="50"/>
    </row>
    <row r="57" spans="2:10" ht="19.899999999999999" customHeight="1" x14ac:dyDescent="0.35">
      <c r="B57" s="97">
        <v>50</v>
      </c>
      <c r="C57" s="50"/>
      <c r="D57" s="50"/>
      <c r="E57" s="50"/>
      <c r="F57" s="209"/>
      <c r="G57" s="101">
        <f t="shared" si="0"/>
        <v>0</v>
      </c>
      <c r="H57" s="101">
        <f t="shared" si="1"/>
        <v>0</v>
      </c>
      <c r="I57" s="50"/>
      <c r="J57" s="50"/>
    </row>
    <row r="58" spans="2:10" ht="19.899999999999999" customHeight="1" x14ac:dyDescent="0.35">
      <c r="B58" s="97">
        <v>51</v>
      </c>
      <c r="C58" s="50"/>
      <c r="D58" s="50"/>
      <c r="E58" s="50"/>
      <c r="F58" s="209"/>
      <c r="G58" s="101">
        <f t="shared" si="0"/>
        <v>0</v>
      </c>
      <c r="H58" s="101">
        <f t="shared" si="1"/>
        <v>0</v>
      </c>
      <c r="I58" s="50"/>
      <c r="J58" s="50"/>
    </row>
    <row r="59" spans="2:10" ht="19.899999999999999" customHeight="1" x14ac:dyDescent="0.35">
      <c r="B59" s="97">
        <v>52</v>
      </c>
      <c r="C59" s="50"/>
      <c r="D59" s="50"/>
      <c r="E59" s="50"/>
      <c r="F59" s="209"/>
      <c r="G59" s="101">
        <f t="shared" si="0"/>
        <v>0</v>
      </c>
      <c r="H59" s="101">
        <f t="shared" si="1"/>
        <v>0</v>
      </c>
      <c r="I59" s="50"/>
      <c r="J59" s="50"/>
    </row>
    <row r="60" spans="2:10" ht="19.899999999999999" customHeight="1" x14ac:dyDescent="0.35">
      <c r="B60" s="97">
        <v>53</v>
      </c>
      <c r="C60" s="50"/>
      <c r="D60" s="50"/>
      <c r="E60" s="50"/>
      <c r="F60" s="209"/>
      <c r="G60" s="101">
        <f t="shared" si="0"/>
        <v>0</v>
      </c>
      <c r="H60" s="101">
        <f t="shared" si="1"/>
        <v>0</v>
      </c>
      <c r="I60" s="50"/>
      <c r="J60" s="50"/>
    </row>
    <row r="61" spans="2:10" ht="19.899999999999999" customHeight="1" x14ac:dyDescent="0.35">
      <c r="B61" s="97">
        <v>54</v>
      </c>
      <c r="C61" s="50"/>
      <c r="D61" s="50"/>
      <c r="E61" s="50"/>
      <c r="F61" s="209"/>
      <c r="G61" s="101">
        <f t="shared" si="0"/>
        <v>0</v>
      </c>
      <c r="H61" s="101">
        <f t="shared" si="1"/>
        <v>0</v>
      </c>
      <c r="I61" s="50"/>
      <c r="J61" s="50"/>
    </row>
    <row r="62" spans="2:10" ht="19.899999999999999" customHeight="1" x14ac:dyDescent="0.35">
      <c r="B62" s="97">
        <v>55</v>
      </c>
      <c r="C62" s="50"/>
      <c r="D62" s="50"/>
      <c r="E62" s="50"/>
      <c r="F62" s="209"/>
      <c r="G62" s="101">
        <f t="shared" si="0"/>
        <v>0</v>
      </c>
      <c r="H62" s="101">
        <f t="shared" si="1"/>
        <v>0</v>
      </c>
      <c r="I62" s="50"/>
      <c r="J62" s="50"/>
    </row>
    <row r="63" spans="2:10" ht="19.899999999999999" customHeight="1" x14ac:dyDescent="0.35">
      <c r="B63" s="97">
        <v>56</v>
      </c>
      <c r="C63" s="50"/>
      <c r="D63" s="50"/>
      <c r="E63" s="50"/>
      <c r="F63" s="209"/>
      <c r="G63" s="101">
        <f t="shared" si="0"/>
        <v>0</v>
      </c>
      <c r="H63" s="101">
        <f t="shared" si="1"/>
        <v>0</v>
      </c>
      <c r="I63" s="50"/>
      <c r="J63" s="50"/>
    </row>
    <row r="64" spans="2:10" ht="19.899999999999999" customHeight="1" x14ac:dyDescent="0.35">
      <c r="B64" s="97">
        <v>57</v>
      </c>
      <c r="C64" s="50"/>
      <c r="D64" s="50"/>
      <c r="E64" s="50"/>
      <c r="F64" s="209"/>
      <c r="G64" s="101">
        <f t="shared" si="0"/>
        <v>0</v>
      </c>
      <c r="H64" s="101">
        <f t="shared" si="1"/>
        <v>0</v>
      </c>
      <c r="I64" s="50"/>
      <c r="J64" s="50"/>
    </row>
    <row r="65" spans="2:10" ht="19.899999999999999" customHeight="1" x14ac:dyDescent="0.35">
      <c r="B65" s="97">
        <v>58</v>
      </c>
      <c r="C65" s="50"/>
      <c r="D65" s="50"/>
      <c r="E65" s="50"/>
      <c r="F65" s="209"/>
      <c r="G65" s="101">
        <f t="shared" si="0"/>
        <v>0</v>
      </c>
      <c r="H65" s="101">
        <f t="shared" si="1"/>
        <v>0</v>
      </c>
      <c r="I65" s="50"/>
      <c r="J65" s="50"/>
    </row>
    <row r="66" spans="2:10" ht="19.899999999999999" customHeight="1" x14ac:dyDescent="0.35">
      <c r="B66" s="97">
        <v>59</v>
      </c>
      <c r="C66" s="50"/>
      <c r="D66" s="50"/>
      <c r="E66" s="50"/>
      <c r="F66" s="209"/>
      <c r="G66" s="101">
        <f t="shared" si="0"/>
        <v>0</v>
      </c>
      <c r="H66" s="101">
        <f t="shared" si="1"/>
        <v>0</v>
      </c>
      <c r="I66" s="50"/>
      <c r="J66" s="50"/>
    </row>
    <row r="67" spans="2:10" ht="19.899999999999999" customHeight="1" x14ac:dyDescent="0.35">
      <c r="B67" s="97">
        <v>60</v>
      </c>
      <c r="C67" s="50"/>
      <c r="D67" s="50"/>
      <c r="E67" s="50"/>
      <c r="F67" s="209"/>
      <c r="G67" s="101">
        <f t="shared" si="0"/>
        <v>0</v>
      </c>
      <c r="H67" s="101">
        <f t="shared" si="1"/>
        <v>0</v>
      </c>
      <c r="I67" s="50"/>
      <c r="J67" s="50"/>
    </row>
    <row r="68" spans="2:10" ht="19.899999999999999" customHeight="1" x14ac:dyDescent="0.35">
      <c r="B68" s="97">
        <v>61</v>
      </c>
      <c r="C68" s="50"/>
      <c r="D68" s="50"/>
      <c r="E68" s="50"/>
      <c r="F68" s="209"/>
      <c r="G68" s="101">
        <f t="shared" si="0"/>
        <v>0</v>
      </c>
      <c r="H68" s="101">
        <f t="shared" si="1"/>
        <v>0</v>
      </c>
      <c r="I68" s="50"/>
      <c r="J68" s="50"/>
    </row>
    <row r="69" spans="2:10" ht="19.899999999999999" customHeight="1" x14ac:dyDescent="0.35">
      <c r="B69" s="97">
        <v>62</v>
      </c>
      <c r="C69" s="50"/>
      <c r="D69" s="50"/>
      <c r="E69" s="50"/>
      <c r="F69" s="209"/>
      <c r="G69" s="101">
        <f t="shared" si="0"/>
        <v>0</v>
      </c>
      <c r="H69" s="101">
        <f t="shared" si="1"/>
        <v>0</v>
      </c>
      <c r="I69" s="50"/>
      <c r="J69" s="50"/>
    </row>
    <row r="70" spans="2:10" ht="19.899999999999999" customHeight="1" x14ac:dyDescent="0.35">
      <c r="B70" s="97">
        <v>63</v>
      </c>
      <c r="C70" s="50"/>
      <c r="D70" s="50"/>
      <c r="E70" s="50"/>
      <c r="F70" s="209"/>
      <c r="G70" s="101">
        <f t="shared" si="0"/>
        <v>0</v>
      </c>
      <c r="H70" s="101">
        <f t="shared" si="1"/>
        <v>0</v>
      </c>
      <c r="I70" s="50"/>
      <c r="J70" s="50"/>
    </row>
    <row r="71" spans="2:10" ht="19.899999999999999" customHeight="1" x14ac:dyDescent="0.35">
      <c r="B71" s="97">
        <v>64</v>
      </c>
      <c r="C71" s="50"/>
      <c r="D71" s="50"/>
      <c r="E71" s="50"/>
      <c r="F71" s="209"/>
      <c r="G71" s="101">
        <f t="shared" si="0"/>
        <v>0</v>
      </c>
      <c r="H71" s="101">
        <f t="shared" si="1"/>
        <v>0</v>
      </c>
      <c r="I71" s="50"/>
      <c r="J71" s="50"/>
    </row>
    <row r="72" spans="2:10" ht="19.899999999999999" customHeight="1" x14ac:dyDescent="0.35">
      <c r="B72" s="97">
        <v>65</v>
      </c>
      <c r="C72" s="50"/>
      <c r="D72" s="50"/>
      <c r="E72" s="50"/>
      <c r="F72" s="209"/>
      <c r="G72" s="101">
        <f t="shared" ref="G72:G135" si="2">IF($C72&lt;&gt;"",IF(P_Z_7_R_FORFAIT&lt;&gt;"",P_Z_7_R_FORFAIT,0),0)</f>
        <v>0</v>
      </c>
      <c r="H72" s="101">
        <f t="shared" si="1"/>
        <v>0</v>
      </c>
      <c r="I72" s="50"/>
      <c r="J72" s="50"/>
    </row>
    <row r="73" spans="2:10" ht="19.899999999999999" customHeight="1" x14ac:dyDescent="0.35">
      <c r="B73" s="97">
        <v>66</v>
      </c>
      <c r="C73" s="50"/>
      <c r="D73" s="50"/>
      <c r="E73" s="50"/>
      <c r="F73" s="209"/>
      <c r="G73" s="101">
        <f t="shared" si="2"/>
        <v>0</v>
      </c>
      <c r="H73" s="101">
        <f t="shared" ref="H73:H136" si="3">IF(AND(G73&lt;&gt;0,F73&lt;&gt;""),ROUND(F73*G73,2),0)</f>
        <v>0</v>
      </c>
      <c r="I73" s="50"/>
      <c r="J73" s="50"/>
    </row>
    <row r="74" spans="2:10" ht="19.899999999999999" customHeight="1" x14ac:dyDescent="0.35">
      <c r="B74" s="97">
        <v>67</v>
      </c>
      <c r="C74" s="50"/>
      <c r="D74" s="50"/>
      <c r="E74" s="50"/>
      <c r="F74" s="209"/>
      <c r="G74" s="101">
        <f t="shared" si="2"/>
        <v>0</v>
      </c>
      <c r="H74" s="101">
        <f t="shared" si="3"/>
        <v>0</v>
      </c>
      <c r="I74" s="50"/>
      <c r="J74" s="50"/>
    </row>
    <row r="75" spans="2:10" ht="19.899999999999999" customHeight="1" x14ac:dyDescent="0.35">
      <c r="B75" s="97">
        <v>68</v>
      </c>
      <c r="C75" s="50"/>
      <c r="D75" s="50"/>
      <c r="E75" s="50"/>
      <c r="F75" s="209"/>
      <c r="G75" s="101">
        <f t="shared" si="2"/>
        <v>0</v>
      </c>
      <c r="H75" s="101">
        <f t="shared" si="3"/>
        <v>0</v>
      </c>
      <c r="I75" s="50"/>
      <c r="J75" s="50"/>
    </row>
    <row r="76" spans="2:10" ht="19.899999999999999" customHeight="1" x14ac:dyDescent="0.35">
      <c r="B76" s="97">
        <v>69</v>
      </c>
      <c r="C76" s="50"/>
      <c r="D76" s="50"/>
      <c r="E76" s="50"/>
      <c r="F76" s="209"/>
      <c r="G76" s="101">
        <f t="shared" si="2"/>
        <v>0</v>
      </c>
      <c r="H76" s="101">
        <f t="shared" si="3"/>
        <v>0</v>
      </c>
      <c r="I76" s="50"/>
      <c r="J76" s="50"/>
    </row>
    <row r="77" spans="2:10" ht="19.899999999999999" customHeight="1" x14ac:dyDescent="0.35">
      <c r="B77" s="97">
        <v>70</v>
      </c>
      <c r="C77" s="50"/>
      <c r="D77" s="50"/>
      <c r="E77" s="50"/>
      <c r="F77" s="209"/>
      <c r="G77" s="101">
        <f t="shared" si="2"/>
        <v>0</v>
      </c>
      <c r="H77" s="101">
        <f t="shared" si="3"/>
        <v>0</v>
      </c>
      <c r="I77" s="50"/>
      <c r="J77" s="50"/>
    </row>
    <row r="78" spans="2:10" ht="19.899999999999999" customHeight="1" x14ac:dyDescent="0.35">
      <c r="B78" s="97">
        <v>71</v>
      </c>
      <c r="C78" s="50"/>
      <c r="D78" s="50"/>
      <c r="E78" s="50"/>
      <c r="F78" s="209"/>
      <c r="G78" s="101">
        <f t="shared" si="2"/>
        <v>0</v>
      </c>
      <c r="H78" s="101">
        <f t="shared" si="3"/>
        <v>0</v>
      </c>
      <c r="I78" s="50"/>
      <c r="J78" s="50"/>
    </row>
    <row r="79" spans="2:10" ht="19.899999999999999" customHeight="1" x14ac:dyDescent="0.35">
      <c r="B79" s="97">
        <v>72</v>
      </c>
      <c r="C79" s="50"/>
      <c r="D79" s="50"/>
      <c r="E79" s="50"/>
      <c r="F79" s="209"/>
      <c r="G79" s="101">
        <f t="shared" si="2"/>
        <v>0</v>
      </c>
      <c r="H79" s="101">
        <f t="shared" si="3"/>
        <v>0</v>
      </c>
      <c r="I79" s="50"/>
      <c r="J79" s="50"/>
    </row>
    <row r="80" spans="2:10" ht="19.899999999999999" customHeight="1" x14ac:dyDescent="0.35">
      <c r="B80" s="97">
        <v>73</v>
      </c>
      <c r="C80" s="50"/>
      <c r="D80" s="50"/>
      <c r="E80" s="50"/>
      <c r="F80" s="209"/>
      <c r="G80" s="101">
        <f t="shared" si="2"/>
        <v>0</v>
      </c>
      <c r="H80" s="101">
        <f t="shared" si="3"/>
        <v>0</v>
      </c>
      <c r="I80" s="50"/>
      <c r="J80" s="50"/>
    </row>
    <row r="81" spans="2:10" ht="19.899999999999999" customHeight="1" x14ac:dyDescent="0.35">
      <c r="B81" s="97">
        <v>74</v>
      </c>
      <c r="C81" s="50"/>
      <c r="D81" s="50"/>
      <c r="E81" s="50"/>
      <c r="F81" s="209"/>
      <c r="G81" s="101">
        <f t="shared" si="2"/>
        <v>0</v>
      </c>
      <c r="H81" s="101">
        <f t="shared" si="3"/>
        <v>0</v>
      </c>
      <c r="I81" s="50"/>
      <c r="J81" s="50"/>
    </row>
    <row r="82" spans="2:10" ht="19.899999999999999" customHeight="1" x14ac:dyDescent="0.35">
      <c r="B82" s="97">
        <v>75</v>
      </c>
      <c r="C82" s="50"/>
      <c r="D82" s="50"/>
      <c r="E82" s="50"/>
      <c r="F82" s="209"/>
      <c r="G82" s="101">
        <f t="shared" si="2"/>
        <v>0</v>
      </c>
      <c r="H82" s="101">
        <f t="shared" si="3"/>
        <v>0</v>
      </c>
      <c r="I82" s="50"/>
      <c r="J82" s="50"/>
    </row>
    <row r="83" spans="2:10" ht="19.899999999999999" customHeight="1" x14ac:dyDescent="0.35">
      <c r="B83" s="97">
        <v>76</v>
      </c>
      <c r="C83" s="50"/>
      <c r="D83" s="50"/>
      <c r="E83" s="50"/>
      <c r="F83" s="209"/>
      <c r="G83" s="101">
        <f t="shared" si="2"/>
        <v>0</v>
      </c>
      <c r="H83" s="101">
        <f t="shared" si="3"/>
        <v>0</v>
      </c>
      <c r="I83" s="50"/>
      <c r="J83" s="50"/>
    </row>
    <row r="84" spans="2:10" ht="19.899999999999999" customHeight="1" x14ac:dyDescent="0.35">
      <c r="B84" s="97">
        <v>77</v>
      </c>
      <c r="C84" s="50"/>
      <c r="D84" s="50"/>
      <c r="E84" s="50"/>
      <c r="F84" s="209"/>
      <c r="G84" s="101">
        <f t="shared" si="2"/>
        <v>0</v>
      </c>
      <c r="H84" s="101">
        <f t="shared" si="3"/>
        <v>0</v>
      </c>
      <c r="I84" s="50"/>
      <c r="J84" s="50"/>
    </row>
    <row r="85" spans="2:10" ht="19.899999999999999" customHeight="1" x14ac:dyDescent="0.35">
      <c r="B85" s="97">
        <v>78</v>
      </c>
      <c r="C85" s="50"/>
      <c r="D85" s="50"/>
      <c r="E85" s="50"/>
      <c r="F85" s="209"/>
      <c r="G85" s="101">
        <f t="shared" si="2"/>
        <v>0</v>
      </c>
      <c r="H85" s="101">
        <f t="shared" si="3"/>
        <v>0</v>
      </c>
      <c r="I85" s="50"/>
      <c r="J85" s="50"/>
    </row>
    <row r="86" spans="2:10" ht="19.899999999999999" customHeight="1" x14ac:dyDescent="0.35">
      <c r="B86" s="97">
        <v>79</v>
      </c>
      <c r="C86" s="50"/>
      <c r="D86" s="50"/>
      <c r="E86" s="50"/>
      <c r="F86" s="209"/>
      <c r="G86" s="101">
        <f t="shared" si="2"/>
        <v>0</v>
      </c>
      <c r="H86" s="101">
        <f t="shared" si="3"/>
        <v>0</v>
      </c>
      <c r="I86" s="50"/>
      <c r="J86" s="50"/>
    </row>
    <row r="87" spans="2:10" ht="19.899999999999999" customHeight="1" x14ac:dyDescent="0.35">
      <c r="B87" s="97">
        <v>80</v>
      </c>
      <c r="C87" s="50"/>
      <c r="D87" s="50"/>
      <c r="E87" s="50"/>
      <c r="F87" s="209"/>
      <c r="G87" s="101">
        <f t="shared" si="2"/>
        <v>0</v>
      </c>
      <c r="H87" s="101">
        <f t="shared" si="3"/>
        <v>0</v>
      </c>
      <c r="I87" s="50"/>
      <c r="J87" s="50"/>
    </row>
    <row r="88" spans="2:10" ht="19.899999999999999" customHeight="1" x14ac:dyDescent="0.35">
      <c r="B88" s="97">
        <v>81</v>
      </c>
      <c r="C88" s="50"/>
      <c r="D88" s="50"/>
      <c r="E88" s="50"/>
      <c r="F88" s="209"/>
      <c r="G88" s="101">
        <f t="shared" si="2"/>
        <v>0</v>
      </c>
      <c r="H88" s="101">
        <f t="shared" si="3"/>
        <v>0</v>
      </c>
      <c r="I88" s="50"/>
      <c r="J88" s="50"/>
    </row>
    <row r="89" spans="2:10" ht="19.899999999999999" customHeight="1" x14ac:dyDescent="0.35">
      <c r="B89" s="97">
        <v>82</v>
      </c>
      <c r="C89" s="50"/>
      <c r="D89" s="50"/>
      <c r="E89" s="50"/>
      <c r="F89" s="209"/>
      <c r="G89" s="101">
        <f t="shared" si="2"/>
        <v>0</v>
      </c>
      <c r="H89" s="101">
        <f t="shared" si="3"/>
        <v>0</v>
      </c>
      <c r="I89" s="50"/>
      <c r="J89" s="50"/>
    </row>
    <row r="90" spans="2:10" ht="19.899999999999999" customHeight="1" x14ac:dyDescent="0.35">
      <c r="B90" s="97">
        <v>83</v>
      </c>
      <c r="C90" s="50"/>
      <c r="D90" s="50"/>
      <c r="E90" s="50"/>
      <c r="F90" s="209"/>
      <c r="G90" s="101">
        <f t="shared" si="2"/>
        <v>0</v>
      </c>
      <c r="H90" s="101">
        <f t="shared" si="3"/>
        <v>0</v>
      </c>
      <c r="I90" s="50"/>
      <c r="J90" s="50"/>
    </row>
    <row r="91" spans="2:10" ht="19.899999999999999" customHeight="1" x14ac:dyDescent="0.35">
      <c r="B91" s="97">
        <v>84</v>
      </c>
      <c r="C91" s="50"/>
      <c r="D91" s="50"/>
      <c r="E91" s="50"/>
      <c r="F91" s="209"/>
      <c r="G91" s="101">
        <f t="shared" si="2"/>
        <v>0</v>
      </c>
      <c r="H91" s="101">
        <f t="shared" si="3"/>
        <v>0</v>
      </c>
      <c r="I91" s="50"/>
      <c r="J91" s="50"/>
    </row>
    <row r="92" spans="2:10" ht="19.899999999999999" customHeight="1" x14ac:dyDescent="0.35">
      <c r="B92" s="97">
        <v>85</v>
      </c>
      <c r="C92" s="50"/>
      <c r="D92" s="50"/>
      <c r="E92" s="50"/>
      <c r="F92" s="209"/>
      <c r="G92" s="101">
        <f t="shared" si="2"/>
        <v>0</v>
      </c>
      <c r="H92" s="101">
        <f t="shared" si="3"/>
        <v>0</v>
      </c>
      <c r="I92" s="50"/>
      <c r="J92" s="50"/>
    </row>
    <row r="93" spans="2:10" ht="19.899999999999999" customHeight="1" x14ac:dyDescent="0.35">
      <c r="B93" s="97">
        <v>86</v>
      </c>
      <c r="C93" s="50"/>
      <c r="D93" s="50"/>
      <c r="E93" s="50"/>
      <c r="F93" s="209"/>
      <c r="G93" s="101">
        <f t="shared" si="2"/>
        <v>0</v>
      </c>
      <c r="H93" s="101">
        <f t="shared" si="3"/>
        <v>0</v>
      </c>
      <c r="I93" s="50"/>
      <c r="J93" s="50"/>
    </row>
    <row r="94" spans="2:10" ht="19.899999999999999" customHeight="1" x14ac:dyDescent="0.35">
      <c r="B94" s="97">
        <v>87</v>
      </c>
      <c r="C94" s="50"/>
      <c r="D94" s="50"/>
      <c r="E94" s="50"/>
      <c r="F94" s="209"/>
      <c r="G94" s="101">
        <f t="shared" si="2"/>
        <v>0</v>
      </c>
      <c r="H94" s="101">
        <f t="shared" si="3"/>
        <v>0</v>
      </c>
      <c r="I94" s="50"/>
      <c r="J94" s="50"/>
    </row>
    <row r="95" spans="2:10" ht="19.899999999999999" customHeight="1" x14ac:dyDescent="0.35">
      <c r="B95" s="97">
        <v>88</v>
      </c>
      <c r="C95" s="50"/>
      <c r="D95" s="50"/>
      <c r="E95" s="50"/>
      <c r="F95" s="209"/>
      <c r="G95" s="101">
        <f t="shared" si="2"/>
        <v>0</v>
      </c>
      <c r="H95" s="101">
        <f t="shared" si="3"/>
        <v>0</v>
      </c>
      <c r="I95" s="50"/>
      <c r="J95" s="50"/>
    </row>
    <row r="96" spans="2:10" ht="19.899999999999999" customHeight="1" x14ac:dyDescent="0.35">
      <c r="B96" s="97">
        <v>89</v>
      </c>
      <c r="C96" s="50"/>
      <c r="D96" s="50"/>
      <c r="E96" s="50"/>
      <c r="F96" s="209"/>
      <c r="G96" s="101">
        <f t="shared" si="2"/>
        <v>0</v>
      </c>
      <c r="H96" s="101">
        <f t="shared" si="3"/>
        <v>0</v>
      </c>
      <c r="I96" s="50"/>
      <c r="J96" s="50"/>
    </row>
    <row r="97" spans="2:10" ht="19.899999999999999" customHeight="1" x14ac:dyDescent="0.35">
      <c r="B97" s="97">
        <v>90</v>
      </c>
      <c r="C97" s="50"/>
      <c r="D97" s="50"/>
      <c r="E97" s="50"/>
      <c r="F97" s="209"/>
      <c r="G97" s="101">
        <f t="shared" si="2"/>
        <v>0</v>
      </c>
      <c r="H97" s="101">
        <f t="shared" si="3"/>
        <v>0</v>
      </c>
      <c r="I97" s="50"/>
      <c r="J97" s="50"/>
    </row>
    <row r="98" spans="2:10" ht="19.899999999999999" customHeight="1" x14ac:dyDescent="0.35">
      <c r="B98" s="97">
        <v>91</v>
      </c>
      <c r="C98" s="50"/>
      <c r="D98" s="50"/>
      <c r="E98" s="50"/>
      <c r="F98" s="209"/>
      <c r="G98" s="101">
        <f t="shared" si="2"/>
        <v>0</v>
      </c>
      <c r="H98" s="101">
        <f t="shared" si="3"/>
        <v>0</v>
      </c>
      <c r="I98" s="50"/>
      <c r="J98" s="50"/>
    </row>
    <row r="99" spans="2:10" ht="19.899999999999999" customHeight="1" x14ac:dyDescent="0.35">
      <c r="B99" s="97">
        <v>92</v>
      </c>
      <c r="C99" s="50"/>
      <c r="D99" s="50"/>
      <c r="E99" s="50"/>
      <c r="F99" s="209"/>
      <c r="G99" s="101">
        <f t="shared" si="2"/>
        <v>0</v>
      </c>
      <c r="H99" s="101">
        <f t="shared" si="3"/>
        <v>0</v>
      </c>
      <c r="I99" s="50"/>
      <c r="J99" s="50"/>
    </row>
    <row r="100" spans="2:10" ht="19.899999999999999" customHeight="1" x14ac:dyDescent="0.35">
      <c r="B100" s="97">
        <v>93</v>
      </c>
      <c r="C100" s="50"/>
      <c r="D100" s="50"/>
      <c r="E100" s="50"/>
      <c r="F100" s="209"/>
      <c r="G100" s="101">
        <f t="shared" si="2"/>
        <v>0</v>
      </c>
      <c r="H100" s="101">
        <f t="shared" si="3"/>
        <v>0</v>
      </c>
      <c r="I100" s="50"/>
      <c r="J100" s="50"/>
    </row>
    <row r="101" spans="2:10" ht="19.899999999999999" customHeight="1" x14ac:dyDescent="0.35">
      <c r="B101" s="97">
        <v>94</v>
      </c>
      <c r="C101" s="50"/>
      <c r="D101" s="50"/>
      <c r="E101" s="50"/>
      <c r="F101" s="209"/>
      <c r="G101" s="101">
        <f t="shared" si="2"/>
        <v>0</v>
      </c>
      <c r="H101" s="101">
        <f t="shared" si="3"/>
        <v>0</v>
      </c>
      <c r="I101" s="50"/>
      <c r="J101" s="50"/>
    </row>
    <row r="102" spans="2:10" ht="19.899999999999999" customHeight="1" x14ac:dyDescent="0.35">
      <c r="B102" s="97">
        <v>95</v>
      </c>
      <c r="C102" s="50"/>
      <c r="D102" s="50"/>
      <c r="E102" s="50"/>
      <c r="F102" s="209"/>
      <c r="G102" s="101">
        <f t="shared" si="2"/>
        <v>0</v>
      </c>
      <c r="H102" s="101">
        <f t="shared" si="3"/>
        <v>0</v>
      </c>
      <c r="I102" s="50"/>
      <c r="J102" s="50"/>
    </row>
    <row r="103" spans="2:10" ht="19.899999999999999" customHeight="1" x14ac:dyDescent="0.35">
      <c r="B103" s="97">
        <v>96</v>
      </c>
      <c r="C103" s="50"/>
      <c r="D103" s="50"/>
      <c r="E103" s="50"/>
      <c r="F103" s="209"/>
      <c r="G103" s="101">
        <f t="shared" si="2"/>
        <v>0</v>
      </c>
      <c r="H103" s="101">
        <f t="shared" si="3"/>
        <v>0</v>
      </c>
      <c r="I103" s="50"/>
      <c r="J103" s="50"/>
    </row>
    <row r="104" spans="2:10" ht="19.899999999999999" customHeight="1" x14ac:dyDescent="0.35">
      <c r="B104" s="97">
        <v>97</v>
      </c>
      <c r="C104" s="50"/>
      <c r="D104" s="50"/>
      <c r="E104" s="50"/>
      <c r="F104" s="209"/>
      <c r="G104" s="101">
        <f t="shared" si="2"/>
        <v>0</v>
      </c>
      <c r="H104" s="101">
        <f t="shared" si="3"/>
        <v>0</v>
      </c>
      <c r="I104" s="50"/>
      <c r="J104" s="50"/>
    </row>
    <row r="105" spans="2:10" ht="19.899999999999999" customHeight="1" x14ac:dyDescent="0.35">
      <c r="B105" s="97">
        <v>98</v>
      </c>
      <c r="C105" s="50"/>
      <c r="D105" s="50"/>
      <c r="E105" s="50"/>
      <c r="F105" s="209"/>
      <c r="G105" s="101">
        <f t="shared" si="2"/>
        <v>0</v>
      </c>
      <c r="H105" s="101">
        <f t="shared" si="3"/>
        <v>0</v>
      </c>
      <c r="I105" s="50"/>
      <c r="J105" s="50"/>
    </row>
    <row r="106" spans="2:10" ht="19.899999999999999" customHeight="1" x14ac:dyDescent="0.35">
      <c r="B106" s="97">
        <v>99</v>
      </c>
      <c r="C106" s="50"/>
      <c r="D106" s="50"/>
      <c r="E106" s="50"/>
      <c r="F106" s="209"/>
      <c r="G106" s="101">
        <f t="shared" si="2"/>
        <v>0</v>
      </c>
      <c r="H106" s="101">
        <f t="shared" si="3"/>
        <v>0</v>
      </c>
      <c r="I106" s="50"/>
      <c r="J106" s="50"/>
    </row>
    <row r="107" spans="2:10" ht="19.899999999999999" customHeight="1" x14ac:dyDescent="0.35">
      <c r="B107" s="97">
        <v>100</v>
      </c>
      <c r="C107" s="50"/>
      <c r="D107" s="50"/>
      <c r="E107" s="50"/>
      <c r="F107" s="209"/>
      <c r="G107" s="101">
        <f t="shared" si="2"/>
        <v>0</v>
      </c>
      <c r="H107" s="101">
        <f t="shared" si="3"/>
        <v>0</v>
      </c>
      <c r="I107" s="50"/>
      <c r="J107" s="50"/>
    </row>
    <row r="108" spans="2:10" ht="19.899999999999999" customHeight="1" x14ac:dyDescent="0.35">
      <c r="B108" s="97">
        <v>101</v>
      </c>
      <c r="C108" s="50"/>
      <c r="D108" s="50"/>
      <c r="E108" s="50"/>
      <c r="F108" s="209"/>
      <c r="G108" s="101">
        <f t="shared" si="2"/>
        <v>0</v>
      </c>
      <c r="H108" s="101">
        <f t="shared" si="3"/>
        <v>0</v>
      </c>
      <c r="I108" s="50"/>
      <c r="J108" s="50"/>
    </row>
    <row r="109" spans="2:10" ht="19.899999999999999" customHeight="1" x14ac:dyDescent="0.35">
      <c r="B109" s="97">
        <v>102</v>
      </c>
      <c r="C109" s="50"/>
      <c r="D109" s="50"/>
      <c r="E109" s="50"/>
      <c r="F109" s="209"/>
      <c r="G109" s="101">
        <f t="shared" si="2"/>
        <v>0</v>
      </c>
      <c r="H109" s="101">
        <f t="shared" si="3"/>
        <v>0</v>
      </c>
      <c r="I109" s="50"/>
      <c r="J109" s="50"/>
    </row>
    <row r="110" spans="2:10" ht="19.899999999999999" customHeight="1" x14ac:dyDescent="0.35">
      <c r="B110" s="97">
        <v>103</v>
      </c>
      <c r="C110" s="50"/>
      <c r="D110" s="50"/>
      <c r="E110" s="50"/>
      <c r="F110" s="209"/>
      <c r="G110" s="101">
        <f t="shared" si="2"/>
        <v>0</v>
      </c>
      <c r="H110" s="101">
        <f t="shared" si="3"/>
        <v>0</v>
      </c>
      <c r="I110" s="50"/>
      <c r="J110" s="50"/>
    </row>
    <row r="111" spans="2:10" ht="19.899999999999999" customHeight="1" x14ac:dyDescent="0.35">
      <c r="B111" s="97">
        <v>104</v>
      </c>
      <c r="C111" s="50"/>
      <c r="D111" s="50"/>
      <c r="E111" s="50"/>
      <c r="F111" s="209"/>
      <c r="G111" s="101">
        <f t="shared" si="2"/>
        <v>0</v>
      </c>
      <c r="H111" s="101">
        <f t="shared" si="3"/>
        <v>0</v>
      </c>
      <c r="I111" s="50"/>
      <c r="J111" s="50"/>
    </row>
    <row r="112" spans="2:10" ht="19.899999999999999" customHeight="1" x14ac:dyDescent="0.35">
      <c r="B112" s="97">
        <v>105</v>
      </c>
      <c r="C112" s="50"/>
      <c r="D112" s="50"/>
      <c r="E112" s="50"/>
      <c r="F112" s="209"/>
      <c r="G112" s="101">
        <f t="shared" si="2"/>
        <v>0</v>
      </c>
      <c r="H112" s="101">
        <f t="shared" si="3"/>
        <v>0</v>
      </c>
      <c r="I112" s="50"/>
      <c r="J112" s="50"/>
    </row>
    <row r="113" spans="2:10" ht="19.899999999999999" customHeight="1" x14ac:dyDescent="0.35">
      <c r="B113" s="97">
        <v>106</v>
      </c>
      <c r="C113" s="50"/>
      <c r="D113" s="50"/>
      <c r="E113" s="50"/>
      <c r="F113" s="209"/>
      <c r="G113" s="101">
        <f t="shared" si="2"/>
        <v>0</v>
      </c>
      <c r="H113" s="101">
        <f t="shared" si="3"/>
        <v>0</v>
      </c>
      <c r="I113" s="50"/>
      <c r="J113" s="50"/>
    </row>
    <row r="114" spans="2:10" ht="19.899999999999999" customHeight="1" x14ac:dyDescent="0.35">
      <c r="B114" s="97">
        <v>107</v>
      </c>
      <c r="C114" s="50"/>
      <c r="D114" s="50"/>
      <c r="E114" s="50"/>
      <c r="F114" s="209"/>
      <c r="G114" s="101">
        <f t="shared" si="2"/>
        <v>0</v>
      </c>
      <c r="H114" s="101">
        <f t="shared" si="3"/>
        <v>0</v>
      </c>
      <c r="I114" s="50"/>
      <c r="J114" s="50"/>
    </row>
    <row r="115" spans="2:10" ht="19.899999999999999" customHeight="1" x14ac:dyDescent="0.35">
      <c r="B115" s="97">
        <v>108</v>
      </c>
      <c r="C115" s="50"/>
      <c r="D115" s="50"/>
      <c r="E115" s="50"/>
      <c r="F115" s="209"/>
      <c r="G115" s="101">
        <f t="shared" si="2"/>
        <v>0</v>
      </c>
      <c r="H115" s="101">
        <f t="shared" si="3"/>
        <v>0</v>
      </c>
      <c r="I115" s="50"/>
      <c r="J115" s="50"/>
    </row>
    <row r="116" spans="2:10" ht="19.899999999999999" customHeight="1" x14ac:dyDescent="0.35">
      <c r="B116" s="97">
        <v>109</v>
      </c>
      <c r="C116" s="50"/>
      <c r="D116" s="50"/>
      <c r="E116" s="50"/>
      <c r="F116" s="209"/>
      <c r="G116" s="101">
        <f t="shared" si="2"/>
        <v>0</v>
      </c>
      <c r="H116" s="101">
        <f t="shared" si="3"/>
        <v>0</v>
      </c>
      <c r="I116" s="50"/>
      <c r="J116" s="50"/>
    </row>
    <row r="117" spans="2:10" ht="19.899999999999999" customHeight="1" x14ac:dyDescent="0.35">
      <c r="B117" s="97">
        <v>110</v>
      </c>
      <c r="C117" s="50"/>
      <c r="D117" s="50"/>
      <c r="E117" s="50"/>
      <c r="F117" s="209"/>
      <c r="G117" s="101">
        <f t="shared" si="2"/>
        <v>0</v>
      </c>
      <c r="H117" s="101">
        <f t="shared" si="3"/>
        <v>0</v>
      </c>
      <c r="I117" s="50"/>
      <c r="J117" s="50"/>
    </row>
    <row r="118" spans="2:10" ht="19.899999999999999" customHeight="1" x14ac:dyDescent="0.35">
      <c r="B118" s="97">
        <v>111</v>
      </c>
      <c r="C118" s="50"/>
      <c r="D118" s="50"/>
      <c r="E118" s="50"/>
      <c r="F118" s="209"/>
      <c r="G118" s="101">
        <f t="shared" si="2"/>
        <v>0</v>
      </c>
      <c r="H118" s="101">
        <f t="shared" si="3"/>
        <v>0</v>
      </c>
      <c r="I118" s="50"/>
      <c r="J118" s="50"/>
    </row>
    <row r="119" spans="2:10" ht="19.899999999999999" customHeight="1" x14ac:dyDescent="0.35">
      <c r="B119" s="97">
        <v>112</v>
      </c>
      <c r="C119" s="50"/>
      <c r="D119" s="50"/>
      <c r="E119" s="50"/>
      <c r="F119" s="209"/>
      <c r="G119" s="101">
        <f t="shared" si="2"/>
        <v>0</v>
      </c>
      <c r="H119" s="101">
        <f t="shared" si="3"/>
        <v>0</v>
      </c>
      <c r="I119" s="50"/>
      <c r="J119" s="50"/>
    </row>
    <row r="120" spans="2:10" ht="19.899999999999999" customHeight="1" x14ac:dyDescent="0.35">
      <c r="B120" s="97">
        <v>113</v>
      </c>
      <c r="C120" s="50"/>
      <c r="D120" s="50"/>
      <c r="E120" s="50"/>
      <c r="F120" s="209"/>
      <c r="G120" s="101">
        <f t="shared" si="2"/>
        <v>0</v>
      </c>
      <c r="H120" s="101">
        <f t="shared" si="3"/>
        <v>0</v>
      </c>
      <c r="I120" s="50"/>
      <c r="J120" s="50"/>
    </row>
    <row r="121" spans="2:10" ht="19.899999999999999" customHeight="1" x14ac:dyDescent="0.35">
      <c r="B121" s="97">
        <v>114</v>
      </c>
      <c r="C121" s="50"/>
      <c r="D121" s="50"/>
      <c r="E121" s="50"/>
      <c r="F121" s="209"/>
      <c r="G121" s="101">
        <f t="shared" si="2"/>
        <v>0</v>
      </c>
      <c r="H121" s="101">
        <f t="shared" si="3"/>
        <v>0</v>
      </c>
      <c r="I121" s="50"/>
      <c r="J121" s="50"/>
    </row>
    <row r="122" spans="2:10" ht="19.899999999999999" customHeight="1" x14ac:dyDescent="0.35">
      <c r="B122" s="97">
        <v>115</v>
      </c>
      <c r="C122" s="50"/>
      <c r="D122" s="50"/>
      <c r="E122" s="50"/>
      <c r="F122" s="209"/>
      <c r="G122" s="101">
        <f t="shared" si="2"/>
        <v>0</v>
      </c>
      <c r="H122" s="101">
        <f t="shared" si="3"/>
        <v>0</v>
      </c>
      <c r="I122" s="50"/>
      <c r="J122" s="50"/>
    </row>
    <row r="123" spans="2:10" ht="19.899999999999999" customHeight="1" x14ac:dyDescent="0.35">
      <c r="B123" s="97">
        <v>116</v>
      </c>
      <c r="C123" s="50"/>
      <c r="D123" s="50"/>
      <c r="E123" s="50"/>
      <c r="F123" s="209"/>
      <c r="G123" s="101">
        <f t="shared" si="2"/>
        <v>0</v>
      </c>
      <c r="H123" s="101">
        <f t="shared" si="3"/>
        <v>0</v>
      </c>
      <c r="I123" s="50"/>
      <c r="J123" s="50"/>
    </row>
    <row r="124" spans="2:10" ht="19.899999999999999" customHeight="1" x14ac:dyDescent="0.35">
      <c r="B124" s="97">
        <v>117</v>
      </c>
      <c r="C124" s="50"/>
      <c r="D124" s="50"/>
      <c r="E124" s="50"/>
      <c r="F124" s="209"/>
      <c r="G124" s="101">
        <f t="shared" si="2"/>
        <v>0</v>
      </c>
      <c r="H124" s="101">
        <f t="shared" si="3"/>
        <v>0</v>
      </c>
      <c r="I124" s="50"/>
      <c r="J124" s="50"/>
    </row>
    <row r="125" spans="2:10" ht="19.899999999999999" customHeight="1" x14ac:dyDescent="0.35">
      <c r="B125" s="97">
        <v>118</v>
      </c>
      <c r="C125" s="50"/>
      <c r="D125" s="50"/>
      <c r="E125" s="50"/>
      <c r="F125" s="209"/>
      <c r="G125" s="101">
        <f t="shared" si="2"/>
        <v>0</v>
      </c>
      <c r="H125" s="101">
        <f t="shared" si="3"/>
        <v>0</v>
      </c>
      <c r="I125" s="50"/>
      <c r="J125" s="50"/>
    </row>
    <row r="126" spans="2:10" ht="19.899999999999999" customHeight="1" x14ac:dyDescent="0.35">
      <c r="B126" s="97">
        <v>119</v>
      </c>
      <c r="C126" s="50"/>
      <c r="D126" s="50"/>
      <c r="E126" s="50"/>
      <c r="F126" s="209"/>
      <c r="G126" s="101">
        <f t="shared" si="2"/>
        <v>0</v>
      </c>
      <c r="H126" s="101">
        <f t="shared" si="3"/>
        <v>0</v>
      </c>
      <c r="I126" s="50"/>
      <c r="J126" s="50"/>
    </row>
    <row r="127" spans="2:10" ht="19.899999999999999" customHeight="1" x14ac:dyDescent="0.35">
      <c r="B127" s="97">
        <v>120</v>
      </c>
      <c r="C127" s="50"/>
      <c r="D127" s="50"/>
      <c r="E127" s="50"/>
      <c r="F127" s="209"/>
      <c r="G127" s="101">
        <f t="shared" si="2"/>
        <v>0</v>
      </c>
      <c r="H127" s="101">
        <f t="shared" si="3"/>
        <v>0</v>
      </c>
      <c r="I127" s="50"/>
      <c r="J127" s="50"/>
    </row>
    <row r="128" spans="2:10" ht="19.899999999999999" customHeight="1" x14ac:dyDescent="0.35">
      <c r="B128" s="97">
        <v>121</v>
      </c>
      <c r="C128" s="50"/>
      <c r="D128" s="50"/>
      <c r="E128" s="50"/>
      <c r="F128" s="209"/>
      <c r="G128" s="101">
        <f t="shared" si="2"/>
        <v>0</v>
      </c>
      <c r="H128" s="101">
        <f t="shared" si="3"/>
        <v>0</v>
      </c>
      <c r="I128" s="50"/>
      <c r="J128" s="50"/>
    </row>
    <row r="129" spans="2:10" ht="19.899999999999999" customHeight="1" x14ac:dyDescent="0.35">
      <c r="B129" s="97">
        <v>122</v>
      </c>
      <c r="C129" s="50"/>
      <c r="D129" s="50"/>
      <c r="E129" s="50"/>
      <c r="F129" s="209"/>
      <c r="G129" s="101">
        <f t="shared" si="2"/>
        <v>0</v>
      </c>
      <c r="H129" s="101">
        <f t="shared" si="3"/>
        <v>0</v>
      </c>
      <c r="I129" s="50"/>
      <c r="J129" s="50"/>
    </row>
    <row r="130" spans="2:10" ht="19.899999999999999" customHeight="1" x14ac:dyDescent="0.35">
      <c r="B130" s="97">
        <v>123</v>
      </c>
      <c r="C130" s="50"/>
      <c r="D130" s="50"/>
      <c r="E130" s="50"/>
      <c r="F130" s="209"/>
      <c r="G130" s="101">
        <f t="shared" si="2"/>
        <v>0</v>
      </c>
      <c r="H130" s="101">
        <f t="shared" si="3"/>
        <v>0</v>
      </c>
      <c r="I130" s="50"/>
      <c r="J130" s="50"/>
    </row>
    <row r="131" spans="2:10" ht="19.899999999999999" customHeight="1" x14ac:dyDescent="0.35">
      <c r="B131" s="97">
        <v>124</v>
      </c>
      <c r="C131" s="50"/>
      <c r="D131" s="50"/>
      <c r="E131" s="50"/>
      <c r="F131" s="209"/>
      <c r="G131" s="101">
        <f t="shared" si="2"/>
        <v>0</v>
      </c>
      <c r="H131" s="101">
        <f t="shared" si="3"/>
        <v>0</v>
      </c>
      <c r="I131" s="50"/>
      <c r="J131" s="50"/>
    </row>
    <row r="132" spans="2:10" ht="19.899999999999999" customHeight="1" x14ac:dyDescent="0.35">
      <c r="B132" s="97">
        <v>125</v>
      </c>
      <c r="C132" s="50"/>
      <c r="D132" s="50"/>
      <c r="E132" s="50"/>
      <c r="F132" s="209"/>
      <c r="G132" s="101">
        <f t="shared" si="2"/>
        <v>0</v>
      </c>
      <c r="H132" s="101">
        <f t="shared" si="3"/>
        <v>0</v>
      </c>
      <c r="I132" s="50"/>
      <c r="J132" s="50"/>
    </row>
    <row r="133" spans="2:10" ht="19.899999999999999" customHeight="1" x14ac:dyDescent="0.35">
      <c r="B133" s="97">
        <v>126</v>
      </c>
      <c r="C133" s="50"/>
      <c r="D133" s="50"/>
      <c r="E133" s="50"/>
      <c r="F133" s="209"/>
      <c r="G133" s="101">
        <f t="shared" si="2"/>
        <v>0</v>
      </c>
      <c r="H133" s="101">
        <f t="shared" si="3"/>
        <v>0</v>
      </c>
      <c r="I133" s="50"/>
      <c r="J133" s="50"/>
    </row>
    <row r="134" spans="2:10" ht="19.899999999999999" customHeight="1" x14ac:dyDescent="0.35">
      <c r="B134" s="97">
        <v>127</v>
      </c>
      <c r="C134" s="50"/>
      <c r="D134" s="50"/>
      <c r="E134" s="50"/>
      <c r="F134" s="209"/>
      <c r="G134" s="101">
        <f t="shared" si="2"/>
        <v>0</v>
      </c>
      <c r="H134" s="101">
        <f t="shared" si="3"/>
        <v>0</v>
      </c>
      <c r="I134" s="50"/>
      <c r="J134" s="50"/>
    </row>
    <row r="135" spans="2:10" ht="19.899999999999999" customHeight="1" x14ac:dyDescent="0.35">
      <c r="B135" s="97">
        <v>128</v>
      </c>
      <c r="C135" s="50"/>
      <c r="D135" s="50"/>
      <c r="E135" s="50"/>
      <c r="F135" s="209"/>
      <c r="G135" s="101">
        <f t="shared" si="2"/>
        <v>0</v>
      </c>
      <c r="H135" s="101">
        <f t="shared" si="3"/>
        <v>0</v>
      </c>
      <c r="I135" s="50"/>
      <c r="J135" s="50"/>
    </row>
    <row r="136" spans="2:10" ht="19.899999999999999" customHeight="1" x14ac:dyDescent="0.35">
      <c r="B136" s="97">
        <v>129</v>
      </c>
      <c r="C136" s="50"/>
      <c r="D136" s="50"/>
      <c r="E136" s="50"/>
      <c r="F136" s="209"/>
      <c r="G136" s="101">
        <f t="shared" ref="G136:G199" si="4">IF($C136&lt;&gt;"",IF(P_Z_7_R_FORFAIT&lt;&gt;"",P_Z_7_R_FORFAIT,0),0)</f>
        <v>0</v>
      </c>
      <c r="H136" s="101">
        <f t="shared" si="3"/>
        <v>0</v>
      </c>
      <c r="I136" s="50"/>
      <c r="J136" s="50"/>
    </row>
    <row r="137" spans="2:10" ht="19.899999999999999" customHeight="1" x14ac:dyDescent="0.35">
      <c r="B137" s="97">
        <v>130</v>
      </c>
      <c r="C137" s="50"/>
      <c r="D137" s="50"/>
      <c r="E137" s="50"/>
      <c r="F137" s="209"/>
      <c r="G137" s="101">
        <f t="shared" si="4"/>
        <v>0</v>
      </c>
      <c r="H137" s="101">
        <f t="shared" ref="H137:H200" si="5">IF(AND(G137&lt;&gt;0,F137&lt;&gt;""),ROUND(F137*G137,2),0)</f>
        <v>0</v>
      </c>
      <c r="I137" s="50"/>
      <c r="J137" s="50"/>
    </row>
    <row r="138" spans="2:10" ht="19.899999999999999" customHeight="1" x14ac:dyDescent="0.35">
      <c r="B138" s="97">
        <v>131</v>
      </c>
      <c r="C138" s="50"/>
      <c r="D138" s="50"/>
      <c r="E138" s="50"/>
      <c r="F138" s="209"/>
      <c r="G138" s="101">
        <f t="shared" si="4"/>
        <v>0</v>
      </c>
      <c r="H138" s="101">
        <f t="shared" si="5"/>
        <v>0</v>
      </c>
      <c r="I138" s="50"/>
      <c r="J138" s="50"/>
    </row>
    <row r="139" spans="2:10" ht="19.899999999999999" customHeight="1" x14ac:dyDescent="0.35">
      <c r="B139" s="97">
        <v>132</v>
      </c>
      <c r="C139" s="50"/>
      <c r="D139" s="50"/>
      <c r="E139" s="50"/>
      <c r="F139" s="209"/>
      <c r="G139" s="101">
        <f t="shared" si="4"/>
        <v>0</v>
      </c>
      <c r="H139" s="101">
        <f t="shared" si="5"/>
        <v>0</v>
      </c>
      <c r="I139" s="50"/>
      <c r="J139" s="50"/>
    </row>
    <row r="140" spans="2:10" ht="19.899999999999999" customHeight="1" x14ac:dyDescent="0.35">
      <c r="B140" s="97">
        <v>133</v>
      </c>
      <c r="C140" s="50"/>
      <c r="D140" s="50"/>
      <c r="E140" s="50"/>
      <c r="F140" s="209"/>
      <c r="G140" s="101">
        <f t="shared" si="4"/>
        <v>0</v>
      </c>
      <c r="H140" s="101">
        <f t="shared" si="5"/>
        <v>0</v>
      </c>
      <c r="I140" s="50"/>
      <c r="J140" s="50"/>
    </row>
    <row r="141" spans="2:10" ht="19.899999999999999" customHeight="1" x14ac:dyDescent="0.35">
      <c r="B141" s="97">
        <v>134</v>
      </c>
      <c r="C141" s="50"/>
      <c r="D141" s="50"/>
      <c r="E141" s="50"/>
      <c r="F141" s="209"/>
      <c r="G141" s="101">
        <f t="shared" si="4"/>
        <v>0</v>
      </c>
      <c r="H141" s="101">
        <f t="shared" si="5"/>
        <v>0</v>
      </c>
      <c r="I141" s="50"/>
      <c r="J141" s="50"/>
    </row>
    <row r="142" spans="2:10" ht="19.899999999999999" customHeight="1" x14ac:dyDescent="0.35">
      <c r="B142" s="97">
        <v>135</v>
      </c>
      <c r="C142" s="50"/>
      <c r="D142" s="50"/>
      <c r="E142" s="50"/>
      <c r="F142" s="209"/>
      <c r="G142" s="101">
        <f t="shared" si="4"/>
        <v>0</v>
      </c>
      <c r="H142" s="101">
        <f t="shared" si="5"/>
        <v>0</v>
      </c>
      <c r="I142" s="50"/>
      <c r="J142" s="50"/>
    </row>
    <row r="143" spans="2:10" ht="19.899999999999999" customHeight="1" x14ac:dyDescent="0.35">
      <c r="B143" s="97">
        <v>136</v>
      </c>
      <c r="C143" s="50"/>
      <c r="D143" s="50"/>
      <c r="E143" s="50"/>
      <c r="F143" s="209"/>
      <c r="G143" s="101">
        <f t="shared" si="4"/>
        <v>0</v>
      </c>
      <c r="H143" s="101">
        <f t="shared" si="5"/>
        <v>0</v>
      </c>
      <c r="I143" s="50"/>
      <c r="J143" s="50"/>
    </row>
    <row r="144" spans="2:10" ht="19.899999999999999" customHeight="1" x14ac:dyDescent="0.35">
      <c r="B144" s="97">
        <v>137</v>
      </c>
      <c r="C144" s="50"/>
      <c r="D144" s="50"/>
      <c r="E144" s="50"/>
      <c r="F144" s="209"/>
      <c r="G144" s="101">
        <f t="shared" si="4"/>
        <v>0</v>
      </c>
      <c r="H144" s="101">
        <f t="shared" si="5"/>
        <v>0</v>
      </c>
      <c r="I144" s="50"/>
      <c r="J144" s="50"/>
    </row>
    <row r="145" spans="2:10" ht="19.899999999999999" customHeight="1" x14ac:dyDescent="0.35">
      <c r="B145" s="97">
        <v>138</v>
      </c>
      <c r="C145" s="50"/>
      <c r="D145" s="50"/>
      <c r="E145" s="50"/>
      <c r="F145" s="209"/>
      <c r="G145" s="101">
        <f t="shared" si="4"/>
        <v>0</v>
      </c>
      <c r="H145" s="101">
        <f t="shared" si="5"/>
        <v>0</v>
      </c>
      <c r="I145" s="50"/>
      <c r="J145" s="50"/>
    </row>
    <row r="146" spans="2:10" ht="19.899999999999999" customHeight="1" x14ac:dyDescent="0.35">
      <c r="B146" s="97">
        <v>139</v>
      </c>
      <c r="C146" s="50"/>
      <c r="D146" s="50"/>
      <c r="E146" s="50"/>
      <c r="F146" s="209"/>
      <c r="G146" s="101">
        <f t="shared" si="4"/>
        <v>0</v>
      </c>
      <c r="H146" s="101">
        <f t="shared" si="5"/>
        <v>0</v>
      </c>
      <c r="I146" s="50"/>
      <c r="J146" s="50"/>
    </row>
    <row r="147" spans="2:10" ht="19.899999999999999" customHeight="1" x14ac:dyDescent="0.35">
      <c r="B147" s="97">
        <v>140</v>
      </c>
      <c r="C147" s="50"/>
      <c r="D147" s="50"/>
      <c r="E147" s="50"/>
      <c r="F147" s="209"/>
      <c r="G147" s="101">
        <f t="shared" si="4"/>
        <v>0</v>
      </c>
      <c r="H147" s="101">
        <f t="shared" si="5"/>
        <v>0</v>
      </c>
      <c r="I147" s="50"/>
      <c r="J147" s="50"/>
    </row>
    <row r="148" spans="2:10" ht="19.899999999999999" customHeight="1" x14ac:dyDescent="0.35">
      <c r="B148" s="97">
        <v>141</v>
      </c>
      <c r="C148" s="50"/>
      <c r="D148" s="50"/>
      <c r="E148" s="50"/>
      <c r="F148" s="209"/>
      <c r="G148" s="101">
        <f t="shared" si="4"/>
        <v>0</v>
      </c>
      <c r="H148" s="101">
        <f t="shared" si="5"/>
        <v>0</v>
      </c>
      <c r="I148" s="50"/>
      <c r="J148" s="50"/>
    </row>
    <row r="149" spans="2:10" ht="19.899999999999999" customHeight="1" x14ac:dyDescent="0.35">
      <c r="B149" s="97">
        <v>142</v>
      </c>
      <c r="C149" s="50"/>
      <c r="D149" s="50"/>
      <c r="E149" s="50"/>
      <c r="F149" s="209"/>
      <c r="G149" s="101">
        <f t="shared" si="4"/>
        <v>0</v>
      </c>
      <c r="H149" s="101">
        <f t="shared" si="5"/>
        <v>0</v>
      </c>
      <c r="I149" s="50"/>
      <c r="J149" s="50"/>
    </row>
    <row r="150" spans="2:10" ht="19.899999999999999" customHeight="1" x14ac:dyDescent="0.35">
      <c r="B150" s="97">
        <v>143</v>
      </c>
      <c r="C150" s="50"/>
      <c r="D150" s="50"/>
      <c r="E150" s="50"/>
      <c r="F150" s="209"/>
      <c r="G150" s="101">
        <f t="shared" si="4"/>
        <v>0</v>
      </c>
      <c r="H150" s="101">
        <f t="shared" si="5"/>
        <v>0</v>
      </c>
      <c r="I150" s="50"/>
      <c r="J150" s="50"/>
    </row>
    <row r="151" spans="2:10" ht="19.899999999999999" customHeight="1" x14ac:dyDescent="0.35">
      <c r="B151" s="97">
        <v>144</v>
      </c>
      <c r="C151" s="50"/>
      <c r="D151" s="50"/>
      <c r="E151" s="50"/>
      <c r="F151" s="209"/>
      <c r="G151" s="101">
        <f t="shared" si="4"/>
        <v>0</v>
      </c>
      <c r="H151" s="101">
        <f t="shared" si="5"/>
        <v>0</v>
      </c>
      <c r="I151" s="50"/>
      <c r="J151" s="50"/>
    </row>
    <row r="152" spans="2:10" ht="19.899999999999999" customHeight="1" x14ac:dyDescent="0.35">
      <c r="B152" s="97">
        <v>145</v>
      </c>
      <c r="C152" s="50"/>
      <c r="D152" s="50"/>
      <c r="E152" s="50"/>
      <c r="F152" s="209"/>
      <c r="G152" s="101">
        <f t="shared" si="4"/>
        <v>0</v>
      </c>
      <c r="H152" s="101">
        <f t="shared" si="5"/>
        <v>0</v>
      </c>
      <c r="I152" s="50"/>
      <c r="J152" s="50"/>
    </row>
    <row r="153" spans="2:10" ht="19.899999999999999" customHeight="1" x14ac:dyDescent="0.35">
      <c r="B153" s="97">
        <v>146</v>
      </c>
      <c r="C153" s="50"/>
      <c r="D153" s="50"/>
      <c r="E153" s="50"/>
      <c r="F153" s="209"/>
      <c r="G153" s="101">
        <f t="shared" si="4"/>
        <v>0</v>
      </c>
      <c r="H153" s="101">
        <f t="shared" si="5"/>
        <v>0</v>
      </c>
      <c r="I153" s="50"/>
      <c r="J153" s="50"/>
    </row>
    <row r="154" spans="2:10" ht="19.899999999999999" customHeight="1" x14ac:dyDescent="0.35">
      <c r="B154" s="97">
        <v>147</v>
      </c>
      <c r="C154" s="50"/>
      <c r="D154" s="50"/>
      <c r="E154" s="50"/>
      <c r="F154" s="209"/>
      <c r="G154" s="101">
        <f t="shared" si="4"/>
        <v>0</v>
      </c>
      <c r="H154" s="101">
        <f t="shared" si="5"/>
        <v>0</v>
      </c>
      <c r="I154" s="50"/>
      <c r="J154" s="50"/>
    </row>
    <row r="155" spans="2:10" ht="19.899999999999999" customHeight="1" x14ac:dyDescent="0.35">
      <c r="B155" s="97">
        <v>148</v>
      </c>
      <c r="C155" s="50"/>
      <c r="D155" s="50"/>
      <c r="E155" s="50"/>
      <c r="F155" s="209"/>
      <c r="G155" s="101">
        <f t="shared" si="4"/>
        <v>0</v>
      </c>
      <c r="H155" s="101">
        <f t="shared" si="5"/>
        <v>0</v>
      </c>
      <c r="I155" s="50"/>
      <c r="J155" s="50"/>
    </row>
    <row r="156" spans="2:10" ht="19.899999999999999" customHeight="1" x14ac:dyDescent="0.35">
      <c r="B156" s="97">
        <v>149</v>
      </c>
      <c r="C156" s="50"/>
      <c r="D156" s="50"/>
      <c r="E156" s="50"/>
      <c r="F156" s="209"/>
      <c r="G156" s="101">
        <f t="shared" si="4"/>
        <v>0</v>
      </c>
      <c r="H156" s="101">
        <f t="shared" si="5"/>
        <v>0</v>
      </c>
      <c r="I156" s="50"/>
      <c r="J156" s="50"/>
    </row>
    <row r="157" spans="2:10" ht="19.899999999999999" customHeight="1" x14ac:dyDescent="0.35">
      <c r="B157" s="97">
        <v>150</v>
      </c>
      <c r="C157" s="50"/>
      <c r="D157" s="50"/>
      <c r="E157" s="50"/>
      <c r="F157" s="209"/>
      <c r="G157" s="101">
        <f t="shared" si="4"/>
        <v>0</v>
      </c>
      <c r="H157" s="101">
        <f t="shared" si="5"/>
        <v>0</v>
      </c>
      <c r="I157" s="50"/>
      <c r="J157" s="50"/>
    </row>
    <row r="158" spans="2:10" ht="19.899999999999999" customHeight="1" x14ac:dyDescent="0.35">
      <c r="B158" s="97">
        <v>151</v>
      </c>
      <c r="C158" s="50"/>
      <c r="D158" s="50"/>
      <c r="E158" s="50"/>
      <c r="F158" s="209"/>
      <c r="G158" s="101">
        <f t="shared" si="4"/>
        <v>0</v>
      </c>
      <c r="H158" s="101">
        <f t="shared" si="5"/>
        <v>0</v>
      </c>
      <c r="I158" s="50"/>
      <c r="J158" s="50"/>
    </row>
    <row r="159" spans="2:10" ht="19.899999999999999" customHeight="1" x14ac:dyDescent="0.35">
      <c r="B159" s="97">
        <v>152</v>
      </c>
      <c r="C159" s="50"/>
      <c r="D159" s="50"/>
      <c r="E159" s="50"/>
      <c r="F159" s="209"/>
      <c r="G159" s="101">
        <f t="shared" si="4"/>
        <v>0</v>
      </c>
      <c r="H159" s="101">
        <f t="shared" si="5"/>
        <v>0</v>
      </c>
      <c r="I159" s="50"/>
      <c r="J159" s="50"/>
    </row>
    <row r="160" spans="2:10" ht="19.899999999999999" customHeight="1" x14ac:dyDescent="0.35">
      <c r="B160" s="97">
        <v>153</v>
      </c>
      <c r="C160" s="50"/>
      <c r="D160" s="50"/>
      <c r="E160" s="50"/>
      <c r="F160" s="209"/>
      <c r="G160" s="101">
        <f t="shared" si="4"/>
        <v>0</v>
      </c>
      <c r="H160" s="101">
        <f t="shared" si="5"/>
        <v>0</v>
      </c>
      <c r="I160" s="50"/>
      <c r="J160" s="50"/>
    </row>
    <row r="161" spans="2:10" ht="19.899999999999999" customHeight="1" x14ac:dyDescent="0.35">
      <c r="B161" s="97">
        <v>154</v>
      </c>
      <c r="C161" s="50"/>
      <c r="D161" s="50"/>
      <c r="E161" s="50"/>
      <c r="F161" s="209"/>
      <c r="G161" s="101">
        <f t="shared" si="4"/>
        <v>0</v>
      </c>
      <c r="H161" s="101">
        <f t="shared" si="5"/>
        <v>0</v>
      </c>
      <c r="I161" s="50"/>
      <c r="J161" s="50"/>
    </row>
    <row r="162" spans="2:10" ht="19.899999999999999" customHeight="1" x14ac:dyDescent="0.35">
      <c r="B162" s="97">
        <v>155</v>
      </c>
      <c r="C162" s="50"/>
      <c r="D162" s="50"/>
      <c r="E162" s="50"/>
      <c r="F162" s="209"/>
      <c r="G162" s="101">
        <f t="shared" si="4"/>
        <v>0</v>
      </c>
      <c r="H162" s="101">
        <f t="shared" si="5"/>
        <v>0</v>
      </c>
      <c r="I162" s="50"/>
      <c r="J162" s="50"/>
    </row>
    <row r="163" spans="2:10" ht="19.899999999999999" customHeight="1" x14ac:dyDescent="0.35">
      <c r="B163" s="97">
        <v>156</v>
      </c>
      <c r="C163" s="50"/>
      <c r="D163" s="50"/>
      <c r="E163" s="50"/>
      <c r="F163" s="209"/>
      <c r="G163" s="101">
        <f t="shared" si="4"/>
        <v>0</v>
      </c>
      <c r="H163" s="101">
        <f t="shared" si="5"/>
        <v>0</v>
      </c>
      <c r="I163" s="50"/>
      <c r="J163" s="50"/>
    </row>
    <row r="164" spans="2:10" ht="19.899999999999999" customHeight="1" x14ac:dyDescent="0.35">
      <c r="B164" s="97">
        <v>157</v>
      </c>
      <c r="C164" s="50"/>
      <c r="D164" s="50"/>
      <c r="E164" s="50"/>
      <c r="F164" s="209"/>
      <c r="G164" s="101">
        <f t="shared" si="4"/>
        <v>0</v>
      </c>
      <c r="H164" s="101">
        <f t="shared" si="5"/>
        <v>0</v>
      </c>
      <c r="I164" s="50"/>
      <c r="J164" s="50"/>
    </row>
    <row r="165" spans="2:10" ht="19.899999999999999" customHeight="1" x14ac:dyDescent="0.35">
      <c r="B165" s="97">
        <v>158</v>
      </c>
      <c r="C165" s="50"/>
      <c r="D165" s="50"/>
      <c r="E165" s="50"/>
      <c r="F165" s="209"/>
      <c r="G165" s="101">
        <f t="shared" si="4"/>
        <v>0</v>
      </c>
      <c r="H165" s="101">
        <f t="shared" si="5"/>
        <v>0</v>
      </c>
      <c r="I165" s="50"/>
      <c r="J165" s="50"/>
    </row>
    <row r="166" spans="2:10" ht="19.899999999999999" customHeight="1" x14ac:dyDescent="0.35">
      <c r="B166" s="97">
        <v>159</v>
      </c>
      <c r="C166" s="50"/>
      <c r="D166" s="50"/>
      <c r="E166" s="50"/>
      <c r="F166" s="209"/>
      <c r="G166" s="101">
        <f t="shared" si="4"/>
        <v>0</v>
      </c>
      <c r="H166" s="101">
        <f t="shared" si="5"/>
        <v>0</v>
      </c>
      <c r="I166" s="50"/>
      <c r="J166" s="50"/>
    </row>
    <row r="167" spans="2:10" ht="19.899999999999999" customHeight="1" x14ac:dyDescent="0.35">
      <c r="B167" s="97">
        <v>160</v>
      </c>
      <c r="C167" s="50"/>
      <c r="D167" s="50"/>
      <c r="E167" s="50"/>
      <c r="F167" s="209"/>
      <c r="G167" s="101">
        <f t="shared" si="4"/>
        <v>0</v>
      </c>
      <c r="H167" s="101">
        <f t="shared" si="5"/>
        <v>0</v>
      </c>
      <c r="I167" s="50"/>
      <c r="J167" s="50"/>
    </row>
    <row r="168" spans="2:10" ht="19.899999999999999" customHeight="1" x14ac:dyDescent="0.35">
      <c r="B168" s="97">
        <v>161</v>
      </c>
      <c r="C168" s="50"/>
      <c r="D168" s="50"/>
      <c r="E168" s="50"/>
      <c r="F168" s="209"/>
      <c r="G168" s="101">
        <f t="shared" si="4"/>
        <v>0</v>
      </c>
      <c r="H168" s="101">
        <f t="shared" si="5"/>
        <v>0</v>
      </c>
      <c r="I168" s="50"/>
      <c r="J168" s="50"/>
    </row>
    <row r="169" spans="2:10" ht="19.899999999999999" customHeight="1" x14ac:dyDescent="0.35">
      <c r="B169" s="97">
        <v>162</v>
      </c>
      <c r="C169" s="50"/>
      <c r="D169" s="50"/>
      <c r="E169" s="50"/>
      <c r="F169" s="209"/>
      <c r="G169" s="101">
        <f t="shared" si="4"/>
        <v>0</v>
      </c>
      <c r="H169" s="101">
        <f t="shared" si="5"/>
        <v>0</v>
      </c>
      <c r="I169" s="50"/>
      <c r="J169" s="50"/>
    </row>
    <row r="170" spans="2:10" ht="19.899999999999999" customHeight="1" x14ac:dyDescent="0.35">
      <c r="B170" s="97">
        <v>163</v>
      </c>
      <c r="C170" s="50"/>
      <c r="D170" s="50"/>
      <c r="E170" s="50"/>
      <c r="F170" s="209"/>
      <c r="G170" s="101">
        <f t="shared" si="4"/>
        <v>0</v>
      </c>
      <c r="H170" s="101">
        <f t="shared" si="5"/>
        <v>0</v>
      </c>
      <c r="I170" s="50"/>
      <c r="J170" s="50"/>
    </row>
    <row r="171" spans="2:10" ht="19.899999999999999" customHeight="1" x14ac:dyDescent="0.35">
      <c r="B171" s="97">
        <v>164</v>
      </c>
      <c r="C171" s="50"/>
      <c r="D171" s="50"/>
      <c r="E171" s="50"/>
      <c r="F171" s="209"/>
      <c r="G171" s="101">
        <f t="shared" si="4"/>
        <v>0</v>
      </c>
      <c r="H171" s="101">
        <f t="shared" si="5"/>
        <v>0</v>
      </c>
      <c r="I171" s="50"/>
      <c r="J171" s="50"/>
    </row>
    <row r="172" spans="2:10" ht="19.899999999999999" customHeight="1" x14ac:dyDescent="0.35">
      <c r="B172" s="97">
        <v>165</v>
      </c>
      <c r="C172" s="50"/>
      <c r="D172" s="50"/>
      <c r="E172" s="50"/>
      <c r="F172" s="209"/>
      <c r="G172" s="101">
        <f t="shared" si="4"/>
        <v>0</v>
      </c>
      <c r="H172" s="101">
        <f t="shared" si="5"/>
        <v>0</v>
      </c>
      <c r="I172" s="50"/>
      <c r="J172" s="50"/>
    </row>
    <row r="173" spans="2:10" ht="19.899999999999999" customHeight="1" x14ac:dyDescent="0.35">
      <c r="B173" s="97">
        <v>166</v>
      </c>
      <c r="C173" s="50"/>
      <c r="D173" s="50"/>
      <c r="E173" s="50"/>
      <c r="F173" s="209"/>
      <c r="G173" s="101">
        <f t="shared" si="4"/>
        <v>0</v>
      </c>
      <c r="H173" s="101">
        <f t="shared" si="5"/>
        <v>0</v>
      </c>
      <c r="I173" s="50"/>
      <c r="J173" s="50"/>
    </row>
    <row r="174" spans="2:10" ht="19.899999999999999" customHeight="1" x14ac:dyDescent="0.35">
      <c r="B174" s="97">
        <v>167</v>
      </c>
      <c r="C174" s="50"/>
      <c r="D174" s="50"/>
      <c r="E174" s="50"/>
      <c r="F174" s="209"/>
      <c r="G174" s="101">
        <f t="shared" si="4"/>
        <v>0</v>
      </c>
      <c r="H174" s="101">
        <f t="shared" si="5"/>
        <v>0</v>
      </c>
      <c r="I174" s="50"/>
      <c r="J174" s="50"/>
    </row>
    <row r="175" spans="2:10" ht="19.899999999999999" customHeight="1" x14ac:dyDescent="0.35">
      <c r="B175" s="97">
        <v>168</v>
      </c>
      <c r="C175" s="50"/>
      <c r="D175" s="50"/>
      <c r="E175" s="50"/>
      <c r="F175" s="209"/>
      <c r="G175" s="101">
        <f t="shared" si="4"/>
        <v>0</v>
      </c>
      <c r="H175" s="101">
        <f t="shared" si="5"/>
        <v>0</v>
      </c>
      <c r="I175" s="50"/>
      <c r="J175" s="50"/>
    </row>
    <row r="176" spans="2:10" ht="19.899999999999999" customHeight="1" x14ac:dyDescent="0.35">
      <c r="B176" s="97">
        <v>169</v>
      </c>
      <c r="C176" s="50"/>
      <c r="D176" s="50"/>
      <c r="E176" s="50"/>
      <c r="F176" s="209"/>
      <c r="G176" s="101">
        <f t="shared" si="4"/>
        <v>0</v>
      </c>
      <c r="H176" s="101">
        <f t="shared" si="5"/>
        <v>0</v>
      </c>
      <c r="I176" s="50"/>
      <c r="J176" s="50"/>
    </row>
    <row r="177" spans="2:10" ht="19.899999999999999" customHeight="1" x14ac:dyDescent="0.35">
      <c r="B177" s="97">
        <v>170</v>
      </c>
      <c r="C177" s="50"/>
      <c r="D177" s="50"/>
      <c r="E177" s="50"/>
      <c r="F177" s="209"/>
      <c r="G177" s="101">
        <f t="shared" si="4"/>
        <v>0</v>
      </c>
      <c r="H177" s="101">
        <f t="shared" si="5"/>
        <v>0</v>
      </c>
      <c r="I177" s="50"/>
      <c r="J177" s="50"/>
    </row>
    <row r="178" spans="2:10" ht="19.899999999999999" customHeight="1" x14ac:dyDescent="0.35">
      <c r="B178" s="97">
        <v>171</v>
      </c>
      <c r="C178" s="50"/>
      <c r="D178" s="50"/>
      <c r="E178" s="50"/>
      <c r="F178" s="209"/>
      <c r="G178" s="101">
        <f t="shared" si="4"/>
        <v>0</v>
      </c>
      <c r="H178" s="101">
        <f t="shared" si="5"/>
        <v>0</v>
      </c>
      <c r="I178" s="50"/>
      <c r="J178" s="50"/>
    </row>
    <row r="179" spans="2:10" ht="19.899999999999999" customHeight="1" x14ac:dyDescent="0.35">
      <c r="B179" s="97">
        <v>172</v>
      </c>
      <c r="C179" s="50"/>
      <c r="D179" s="50"/>
      <c r="E179" s="50"/>
      <c r="F179" s="209"/>
      <c r="G179" s="101">
        <f t="shared" si="4"/>
        <v>0</v>
      </c>
      <c r="H179" s="101">
        <f t="shared" si="5"/>
        <v>0</v>
      </c>
      <c r="I179" s="50"/>
      <c r="J179" s="50"/>
    </row>
    <row r="180" spans="2:10" ht="19.899999999999999" customHeight="1" x14ac:dyDescent="0.35">
      <c r="B180" s="97">
        <v>173</v>
      </c>
      <c r="C180" s="50"/>
      <c r="D180" s="50"/>
      <c r="E180" s="50"/>
      <c r="F180" s="209"/>
      <c r="G180" s="101">
        <f t="shared" si="4"/>
        <v>0</v>
      </c>
      <c r="H180" s="101">
        <f t="shared" si="5"/>
        <v>0</v>
      </c>
      <c r="I180" s="50"/>
      <c r="J180" s="50"/>
    </row>
    <row r="181" spans="2:10" ht="19.899999999999999" customHeight="1" x14ac:dyDescent="0.35">
      <c r="B181" s="97">
        <v>174</v>
      </c>
      <c r="C181" s="50"/>
      <c r="D181" s="50"/>
      <c r="E181" s="50"/>
      <c r="F181" s="209"/>
      <c r="G181" s="101">
        <f t="shared" si="4"/>
        <v>0</v>
      </c>
      <c r="H181" s="101">
        <f t="shared" si="5"/>
        <v>0</v>
      </c>
      <c r="I181" s="50"/>
      <c r="J181" s="50"/>
    </row>
    <row r="182" spans="2:10" ht="19.899999999999999" customHeight="1" x14ac:dyDescent="0.35">
      <c r="B182" s="97">
        <v>175</v>
      </c>
      <c r="C182" s="50"/>
      <c r="D182" s="50"/>
      <c r="E182" s="50"/>
      <c r="F182" s="209"/>
      <c r="G182" s="101">
        <f t="shared" si="4"/>
        <v>0</v>
      </c>
      <c r="H182" s="101">
        <f t="shared" si="5"/>
        <v>0</v>
      </c>
      <c r="I182" s="50"/>
      <c r="J182" s="50"/>
    </row>
    <row r="183" spans="2:10" ht="19.899999999999999" customHeight="1" x14ac:dyDescent="0.35">
      <c r="B183" s="97">
        <v>176</v>
      </c>
      <c r="C183" s="50"/>
      <c r="D183" s="50"/>
      <c r="E183" s="50"/>
      <c r="F183" s="209"/>
      <c r="G183" s="101">
        <f t="shared" si="4"/>
        <v>0</v>
      </c>
      <c r="H183" s="101">
        <f t="shared" si="5"/>
        <v>0</v>
      </c>
      <c r="I183" s="50"/>
      <c r="J183" s="50"/>
    </row>
    <row r="184" spans="2:10" ht="19.899999999999999" customHeight="1" x14ac:dyDescent="0.35">
      <c r="B184" s="97">
        <v>177</v>
      </c>
      <c r="C184" s="50"/>
      <c r="D184" s="50"/>
      <c r="E184" s="50"/>
      <c r="F184" s="209"/>
      <c r="G184" s="101">
        <f t="shared" si="4"/>
        <v>0</v>
      </c>
      <c r="H184" s="101">
        <f t="shared" si="5"/>
        <v>0</v>
      </c>
      <c r="I184" s="50"/>
      <c r="J184" s="50"/>
    </row>
    <row r="185" spans="2:10" ht="19.899999999999999" customHeight="1" x14ac:dyDescent="0.35">
      <c r="B185" s="97">
        <v>178</v>
      </c>
      <c r="C185" s="50"/>
      <c r="D185" s="50"/>
      <c r="E185" s="50"/>
      <c r="F185" s="209"/>
      <c r="G185" s="101">
        <f t="shared" si="4"/>
        <v>0</v>
      </c>
      <c r="H185" s="101">
        <f t="shared" si="5"/>
        <v>0</v>
      </c>
      <c r="I185" s="50"/>
      <c r="J185" s="50"/>
    </row>
    <row r="186" spans="2:10" ht="19.899999999999999" customHeight="1" x14ac:dyDescent="0.35">
      <c r="B186" s="97">
        <v>179</v>
      </c>
      <c r="C186" s="50"/>
      <c r="D186" s="50"/>
      <c r="E186" s="50"/>
      <c r="F186" s="209"/>
      <c r="G186" s="101">
        <f t="shared" si="4"/>
        <v>0</v>
      </c>
      <c r="H186" s="101">
        <f t="shared" si="5"/>
        <v>0</v>
      </c>
      <c r="I186" s="50"/>
      <c r="J186" s="50"/>
    </row>
    <row r="187" spans="2:10" ht="19.899999999999999" customHeight="1" x14ac:dyDescent="0.35">
      <c r="B187" s="97">
        <v>180</v>
      </c>
      <c r="C187" s="50"/>
      <c r="D187" s="50"/>
      <c r="E187" s="50"/>
      <c r="F187" s="209"/>
      <c r="G187" s="101">
        <f t="shared" si="4"/>
        <v>0</v>
      </c>
      <c r="H187" s="101">
        <f t="shared" si="5"/>
        <v>0</v>
      </c>
      <c r="I187" s="50"/>
      <c r="J187" s="50"/>
    </row>
    <row r="188" spans="2:10" ht="19.899999999999999" customHeight="1" x14ac:dyDescent="0.35">
      <c r="B188" s="97">
        <v>181</v>
      </c>
      <c r="C188" s="50"/>
      <c r="D188" s="50"/>
      <c r="E188" s="50"/>
      <c r="F188" s="209"/>
      <c r="G188" s="101">
        <f t="shared" si="4"/>
        <v>0</v>
      </c>
      <c r="H188" s="101">
        <f t="shared" si="5"/>
        <v>0</v>
      </c>
      <c r="I188" s="50"/>
      <c r="J188" s="50"/>
    </row>
    <row r="189" spans="2:10" ht="19.899999999999999" customHeight="1" x14ac:dyDescent="0.35">
      <c r="B189" s="97">
        <v>182</v>
      </c>
      <c r="C189" s="50"/>
      <c r="D189" s="50"/>
      <c r="E189" s="50"/>
      <c r="F189" s="209"/>
      <c r="G189" s="101">
        <f t="shared" si="4"/>
        <v>0</v>
      </c>
      <c r="H189" s="101">
        <f t="shared" si="5"/>
        <v>0</v>
      </c>
      <c r="I189" s="50"/>
      <c r="J189" s="50"/>
    </row>
    <row r="190" spans="2:10" ht="19.899999999999999" customHeight="1" x14ac:dyDescent="0.35">
      <c r="B190" s="97">
        <v>183</v>
      </c>
      <c r="C190" s="50"/>
      <c r="D190" s="50"/>
      <c r="E190" s="50"/>
      <c r="F190" s="209"/>
      <c r="G190" s="101">
        <f t="shared" si="4"/>
        <v>0</v>
      </c>
      <c r="H190" s="101">
        <f t="shared" si="5"/>
        <v>0</v>
      </c>
      <c r="I190" s="50"/>
      <c r="J190" s="50"/>
    </row>
    <row r="191" spans="2:10" ht="19.899999999999999" customHeight="1" x14ac:dyDescent="0.35">
      <c r="B191" s="97">
        <v>184</v>
      </c>
      <c r="C191" s="50"/>
      <c r="D191" s="50"/>
      <c r="E191" s="50"/>
      <c r="F191" s="209"/>
      <c r="G191" s="101">
        <f t="shared" si="4"/>
        <v>0</v>
      </c>
      <c r="H191" s="101">
        <f t="shared" si="5"/>
        <v>0</v>
      </c>
      <c r="I191" s="50"/>
      <c r="J191" s="50"/>
    </row>
    <row r="192" spans="2:10" ht="19.899999999999999" customHeight="1" x14ac:dyDescent="0.35">
      <c r="B192" s="97">
        <v>185</v>
      </c>
      <c r="C192" s="50"/>
      <c r="D192" s="50"/>
      <c r="E192" s="50"/>
      <c r="F192" s="209"/>
      <c r="G192" s="101">
        <f t="shared" si="4"/>
        <v>0</v>
      </c>
      <c r="H192" s="101">
        <f t="shared" si="5"/>
        <v>0</v>
      </c>
      <c r="I192" s="50"/>
      <c r="J192" s="50"/>
    </row>
    <row r="193" spans="2:10" ht="19.899999999999999" customHeight="1" x14ac:dyDescent="0.35">
      <c r="B193" s="97">
        <v>186</v>
      </c>
      <c r="C193" s="50"/>
      <c r="D193" s="50"/>
      <c r="E193" s="50"/>
      <c r="F193" s="209"/>
      <c r="G193" s="101">
        <f t="shared" si="4"/>
        <v>0</v>
      </c>
      <c r="H193" s="101">
        <f t="shared" si="5"/>
        <v>0</v>
      </c>
      <c r="I193" s="50"/>
      <c r="J193" s="50"/>
    </row>
    <row r="194" spans="2:10" ht="19.899999999999999" customHeight="1" x14ac:dyDescent="0.35">
      <c r="B194" s="97">
        <v>187</v>
      </c>
      <c r="C194" s="50"/>
      <c r="D194" s="50"/>
      <c r="E194" s="50"/>
      <c r="F194" s="209"/>
      <c r="G194" s="101">
        <f t="shared" si="4"/>
        <v>0</v>
      </c>
      <c r="H194" s="101">
        <f t="shared" si="5"/>
        <v>0</v>
      </c>
      <c r="I194" s="50"/>
      <c r="J194" s="50"/>
    </row>
    <row r="195" spans="2:10" ht="19.899999999999999" customHeight="1" x14ac:dyDescent="0.35">
      <c r="B195" s="97">
        <v>188</v>
      </c>
      <c r="C195" s="50"/>
      <c r="D195" s="50"/>
      <c r="E195" s="50"/>
      <c r="F195" s="209"/>
      <c r="G195" s="101">
        <f t="shared" si="4"/>
        <v>0</v>
      </c>
      <c r="H195" s="101">
        <f t="shared" si="5"/>
        <v>0</v>
      </c>
      <c r="I195" s="50"/>
      <c r="J195" s="50"/>
    </row>
    <row r="196" spans="2:10" ht="19.899999999999999" customHeight="1" x14ac:dyDescent="0.35">
      <c r="B196" s="97">
        <v>189</v>
      </c>
      <c r="C196" s="50"/>
      <c r="D196" s="50"/>
      <c r="E196" s="50"/>
      <c r="F196" s="209"/>
      <c r="G196" s="101">
        <f t="shared" si="4"/>
        <v>0</v>
      </c>
      <c r="H196" s="101">
        <f t="shared" si="5"/>
        <v>0</v>
      </c>
      <c r="I196" s="50"/>
      <c r="J196" s="50"/>
    </row>
    <row r="197" spans="2:10" ht="19.899999999999999" customHeight="1" x14ac:dyDescent="0.35">
      <c r="B197" s="97">
        <v>190</v>
      </c>
      <c r="C197" s="50"/>
      <c r="D197" s="50"/>
      <c r="E197" s="50"/>
      <c r="F197" s="209"/>
      <c r="G197" s="101">
        <f t="shared" si="4"/>
        <v>0</v>
      </c>
      <c r="H197" s="101">
        <f t="shared" si="5"/>
        <v>0</v>
      </c>
      <c r="I197" s="50"/>
      <c r="J197" s="50"/>
    </row>
    <row r="198" spans="2:10" ht="19.899999999999999" customHeight="1" x14ac:dyDescent="0.35">
      <c r="B198" s="97">
        <v>191</v>
      </c>
      <c r="C198" s="50"/>
      <c r="D198" s="50"/>
      <c r="E198" s="50"/>
      <c r="F198" s="209"/>
      <c r="G198" s="101">
        <f t="shared" si="4"/>
        <v>0</v>
      </c>
      <c r="H198" s="101">
        <f t="shared" si="5"/>
        <v>0</v>
      </c>
      <c r="I198" s="50"/>
      <c r="J198" s="50"/>
    </row>
    <row r="199" spans="2:10" ht="19.899999999999999" customHeight="1" x14ac:dyDescent="0.35">
      <c r="B199" s="97">
        <v>192</v>
      </c>
      <c r="C199" s="50"/>
      <c r="D199" s="50"/>
      <c r="E199" s="50"/>
      <c r="F199" s="209"/>
      <c r="G199" s="101">
        <f t="shared" si="4"/>
        <v>0</v>
      </c>
      <c r="H199" s="101">
        <f t="shared" si="5"/>
        <v>0</v>
      </c>
      <c r="I199" s="50"/>
      <c r="J199" s="50"/>
    </row>
    <row r="200" spans="2:10" ht="19.899999999999999" customHeight="1" x14ac:dyDescent="0.35">
      <c r="B200" s="97">
        <v>193</v>
      </c>
      <c r="C200" s="50"/>
      <c r="D200" s="50"/>
      <c r="E200" s="50"/>
      <c r="F200" s="209"/>
      <c r="G200" s="101">
        <f t="shared" ref="G200:G263" si="6">IF($C200&lt;&gt;"",IF(P_Z_7_R_FORFAIT&lt;&gt;"",P_Z_7_R_FORFAIT,0),0)</f>
        <v>0</v>
      </c>
      <c r="H200" s="101">
        <f t="shared" si="5"/>
        <v>0</v>
      </c>
      <c r="I200" s="50"/>
      <c r="J200" s="50"/>
    </row>
    <row r="201" spans="2:10" ht="19.899999999999999" customHeight="1" x14ac:dyDescent="0.35">
      <c r="B201" s="97">
        <v>194</v>
      </c>
      <c r="C201" s="50"/>
      <c r="D201" s="50"/>
      <c r="E201" s="50"/>
      <c r="F201" s="209"/>
      <c r="G201" s="101">
        <f t="shared" si="6"/>
        <v>0</v>
      </c>
      <c r="H201" s="101">
        <f t="shared" ref="H201:H264" si="7">IF(AND(G201&lt;&gt;0,F201&lt;&gt;""),ROUND(F201*G201,2),0)</f>
        <v>0</v>
      </c>
      <c r="I201" s="50"/>
      <c r="J201" s="50"/>
    </row>
    <row r="202" spans="2:10" ht="19.899999999999999" customHeight="1" x14ac:dyDescent="0.35">
      <c r="B202" s="97">
        <v>195</v>
      </c>
      <c r="C202" s="50"/>
      <c r="D202" s="50"/>
      <c r="E202" s="50"/>
      <c r="F202" s="209"/>
      <c r="G202" s="101">
        <f t="shared" si="6"/>
        <v>0</v>
      </c>
      <c r="H202" s="101">
        <f t="shared" si="7"/>
        <v>0</v>
      </c>
      <c r="I202" s="50"/>
      <c r="J202" s="50"/>
    </row>
    <row r="203" spans="2:10" ht="19.899999999999999" customHeight="1" x14ac:dyDescent="0.35">
      <c r="B203" s="97">
        <v>196</v>
      </c>
      <c r="C203" s="50"/>
      <c r="D203" s="50"/>
      <c r="E203" s="50"/>
      <c r="F203" s="209"/>
      <c r="G203" s="101">
        <f t="shared" si="6"/>
        <v>0</v>
      </c>
      <c r="H203" s="101">
        <f t="shared" si="7"/>
        <v>0</v>
      </c>
      <c r="I203" s="50"/>
      <c r="J203" s="50"/>
    </row>
    <row r="204" spans="2:10" ht="19.899999999999999" customHeight="1" x14ac:dyDescent="0.35">
      <c r="B204" s="97">
        <v>197</v>
      </c>
      <c r="C204" s="50"/>
      <c r="D204" s="50"/>
      <c r="E204" s="50"/>
      <c r="F204" s="209"/>
      <c r="G204" s="101">
        <f t="shared" si="6"/>
        <v>0</v>
      </c>
      <c r="H204" s="101">
        <f t="shared" si="7"/>
        <v>0</v>
      </c>
      <c r="I204" s="50"/>
      <c r="J204" s="50"/>
    </row>
    <row r="205" spans="2:10" ht="19.899999999999999" customHeight="1" x14ac:dyDescent="0.35">
      <c r="B205" s="97">
        <v>198</v>
      </c>
      <c r="C205" s="50"/>
      <c r="D205" s="50"/>
      <c r="E205" s="50"/>
      <c r="F205" s="209"/>
      <c r="G205" s="101">
        <f t="shared" si="6"/>
        <v>0</v>
      </c>
      <c r="H205" s="101">
        <f t="shared" si="7"/>
        <v>0</v>
      </c>
      <c r="I205" s="50"/>
      <c r="J205" s="50"/>
    </row>
    <row r="206" spans="2:10" ht="19.899999999999999" customHeight="1" x14ac:dyDescent="0.35">
      <c r="B206" s="97">
        <v>199</v>
      </c>
      <c r="C206" s="50"/>
      <c r="D206" s="50"/>
      <c r="E206" s="50"/>
      <c r="F206" s="209"/>
      <c r="G206" s="101">
        <f t="shared" si="6"/>
        <v>0</v>
      </c>
      <c r="H206" s="101">
        <f t="shared" si="7"/>
        <v>0</v>
      </c>
      <c r="I206" s="50"/>
      <c r="J206" s="50"/>
    </row>
    <row r="207" spans="2:10" ht="19.899999999999999" customHeight="1" x14ac:dyDescent="0.35">
      <c r="B207" s="97">
        <v>200</v>
      </c>
      <c r="C207" s="50"/>
      <c r="D207" s="50"/>
      <c r="E207" s="50"/>
      <c r="F207" s="209"/>
      <c r="G207" s="101">
        <f t="shared" si="6"/>
        <v>0</v>
      </c>
      <c r="H207" s="101">
        <f t="shared" si="7"/>
        <v>0</v>
      </c>
      <c r="I207" s="50"/>
      <c r="J207" s="50"/>
    </row>
    <row r="208" spans="2:10" ht="19.899999999999999" customHeight="1" x14ac:dyDescent="0.35">
      <c r="B208" s="97">
        <v>201</v>
      </c>
      <c r="C208" s="50"/>
      <c r="D208" s="50"/>
      <c r="E208" s="50"/>
      <c r="F208" s="209"/>
      <c r="G208" s="101">
        <f t="shared" si="6"/>
        <v>0</v>
      </c>
      <c r="H208" s="101">
        <f t="shared" si="7"/>
        <v>0</v>
      </c>
      <c r="I208" s="50"/>
      <c r="J208" s="50"/>
    </row>
    <row r="209" spans="2:10" ht="19.899999999999999" customHeight="1" x14ac:dyDescent="0.35">
      <c r="B209" s="97">
        <v>202</v>
      </c>
      <c r="C209" s="50"/>
      <c r="D209" s="50"/>
      <c r="E209" s="50"/>
      <c r="F209" s="209"/>
      <c r="G209" s="101">
        <f t="shared" si="6"/>
        <v>0</v>
      </c>
      <c r="H209" s="101">
        <f t="shared" si="7"/>
        <v>0</v>
      </c>
      <c r="I209" s="50"/>
      <c r="J209" s="50"/>
    </row>
    <row r="210" spans="2:10" ht="19.899999999999999" customHeight="1" x14ac:dyDescent="0.35">
      <c r="B210" s="97">
        <v>203</v>
      </c>
      <c r="C210" s="50"/>
      <c r="D210" s="50"/>
      <c r="E210" s="50"/>
      <c r="F210" s="209"/>
      <c r="G210" s="101">
        <f t="shared" si="6"/>
        <v>0</v>
      </c>
      <c r="H210" s="101">
        <f t="shared" si="7"/>
        <v>0</v>
      </c>
      <c r="I210" s="50"/>
      <c r="J210" s="50"/>
    </row>
    <row r="211" spans="2:10" ht="19.899999999999999" customHeight="1" x14ac:dyDescent="0.35">
      <c r="B211" s="97">
        <v>204</v>
      </c>
      <c r="C211" s="50"/>
      <c r="D211" s="50"/>
      <c r="E211" s="50"/>
      <c r="F211" s="209"/>
      <c r="G211" s="101">
        <f t="shared" si="6"/>
        <v>0</v>
      </c>
      <c r="H211" s="101">
        <f t="shared" si="7"/>
        <v>0</v>
      </c>
      <c r="I211" s="50"/>
      <c r="J211" s="50"/>
    </row>
    <row r="212" spans="2:10" ht="19.899999999999999" customHeight="1" x14ac:dyDescent="0.35">
      <c r="B212" s="97">
        <v>205</v>
      </c>
      <c r="C212" s="50"/>
      <c r="D212" s="50"/>
      <c r="E212" s="50"/>
      <c r="F212" s="209"/>
      <c r="G212" s="101">
        <f t="shared" si="6"/>
        <v>0</v>
      </c>
      <c r="H212" s="101">
        <f t="shared" si="7"/>
        <v>0</v>
      </c>
      <c r="I212" s="50"/>
      <c r="J212" s="50"/>
    </row>
    <row r="213" spans="2:10" ht="19.899999999999999" customHeight="1" x14ac:dyDescent="0.35">
      <c r="B213" s="97">
        <v>206</v>
      </c>
      <c r="C213" s="50"/>
      <c r="D213" s="50"/>
      <c r="E213" s="50"/>
      <c r="F213" s="209"/>
      <c r="G213" s="101">
        <f t="shared" si="6"/>
        <v>0</v>
      </c>
      <c r="H213" s="101">
        <f t="shared" si="7"/>
        <v>0</v>
      </c>
      <c r="I213" s="50"/>
      <c r="J213" s="50"/>
    </row>
    <row r="214" spans="2:10" ht="19.899999999999999" customHeight="1" x14ac:dyDescent="0.35">
      <c r="B214" s="97">
        <v>207</v>
      </c>
      <c r="C214" s="50"/>
      <c r="D214" s="50"/>
      <c r="E214" s="50"/>
      <c r="F214" s="209"/>
      <c r="G214" s="101">
        <f t="shared" si="6"/>
        <v>0</v>
      </c>
      <c r="H214" s="101">
        <f t="shared" si="7"/>
        <v>0</v>
      </c>
      <c r="I214" s="50"/>
      <c r="J214" s="50"/>
    </row>
    <row r="215" spans="2:10" ht="19.899999999999999" customHeight="1" x14ac:dyDescent="0.35">
      <c r="B215" s="97">
        <v>208</v>
      </c>
      <c r="C215" s="50"/>
      <c r="D215" s="50"/>
      <c r="E215" s="50"/>
      <c r="F215" s="209"/>
      <c r="G215" s="101">
        <f t="shared" si="6"/>
        <v>0</v>
      </c>
      <c r="H215" s="101">
        <f t="shared" si="7"/>
        <v>0</v>
      </c>
      <c r="I215" s="50"/>
      <c r="J215" s="50"/>
    </row>
    <row r="216" spans="2:10" ht="19.899999999999999" customHeight="1" x14ac:dyDescent="0.35">
      <c r="B216" s="97">
        <v>209</v>
      </c>
      <c r="C216" s="50"/>
      <c r="D216" s="50"/>
      <c r="E216" s="50"/>
      <c r="F216" s="209"/>
      <c r="G216" s="101">
        <f t="shared" si="6"/>
        <v>0</v>
      </c>
      <c r="H216" s="101">
        <f t="shared" si="7"/>
        <v>0</v>
      </c>
      <c r="I216" s="50"/>
      <c r="J216" s="50"/>
    </row>
    <row r="217" spans="2:10" ht="19.899999999999999" customHeight="1" x14ac:dyDescent="0.35">
      <c r="B217" s="97">
        <v>210</v>
      </c>
      <c r="C217" s="50"/>
      <c r="D217" s="50"/>
      <c r="E217" s="50"/>
      <c r="F217" s="209"/>
      <c r="G217" s="101">
        <f t="shared" si="6"/>
        <v>0</v>
      </c>
      <c r="H217" s="101">
        <f t="shared" si="7"/>
        <v>0</v>
      </c>
      <c r="I217" s="50"/>
      <c r="J217" s="50"/>
    </row>
    <row r="218" spans="2:10" ht="19.899999999999999" customHeight="1" x14ac:dyDescent="0.35">
      <c r="B218" s="97">
        <v>211</v>
      </c>
      <c r="C218" s="50"/>
      <c r="D218" s="50"/>
      <c r="E218" s="50"/>
      <c r="F218" s="209"/>
      <c r="G218" s="101">
        <f t="shared" si="6"/>
        <v>0</v>
      </c>
      <c r="H218" s="101">
        <f t="shared" si="7"/>
        <v>0</v>
      </c>
      <c r="I218" s="50"/>
      <c r="J218" s="50"/>
    </row>
    <row r="219" spans="2:10" ht="19.899999999999999" customHeight="1" x14ac:dyDescent="0.35">
      <c r="B219" s="97">
        <v>212</v>
      </c>
      <c r="C219" s="50"/>
      <c r="D219" s="50"/>
      <c r="E219" s="50"/>
      <c r="F219" s="209"/>
      <c r="G219" s="101">
        <f t="shared" si="6"/>
        <v>0</v>
      </c>
      <c r="H219" s="101">
        <f t="shared" si="7"/>
        <v>0</v>
      </c>
      <c r="I219" s="50"/>
      <c r="J219" s="50"/>
    </row>
    <row r="220" spans="2:10" ht="19.899999999999999" customHeight="1" x14ac:dyDescent="0.35">
      <c r="B220" s="97">
        <v>213</v>
      </c>
      <c r="C220" s="50"/>
      <c r="D220" s="50"/>
      <c r="E220" s="50"/>
      <c r="F220" s="209"/>
      <c r="G220" s="101">
        <f t="shared" si="6"/>
        <v>0</v>
      </c>
      <c r="H220" s="101">
        <f t="shared" si="7"/>
        <v>0</v>
      </c>
      <c r="I220" s="50"/>
      <c r="J220" s="50"/>
    </row>
    <row r="221" spans="2:10" ht="19.899999999999999" customHeight="1" x14ac:dyDescent="0.35">
      <c r="B221" s="97">
        <v>214</v>
      </c>
      <c r="C221" s="50"/>
      <c r="D221" s="50"/>
      <c r="E221" s="50"/>
      <c r="F221" s="209"/>
      <c r="G221" s="101">
        <f t="shared" si="6"/>
        <v>0</v>
      </c>
      <c r="H221" s="101">
        <f t="shared" si="7"/>
        <v>0</v>
      </c>
      <c r="I221" s="50"/>
      <c r="J221" s="50"/>
    </row>
    <row r="222" spans="2:10" ht="19.899999999999999" customHeight="1" x14ac:dyDescent="0.35">
      <c r="B222" s="97">
        <v>215</v>
      </c>
      <c r="C222" s="50"/>
      <c r="D222" s="50"/>
      <c r="E222" s="50"/>
      <c r="F222" s="209"/>
      <c r="G222" s="101">
        <f t="shared" si="6"/>
        <v>0</v>
      </c>
      <c r="H222" s="101">
        <f t="shared" si="7"/>
        <v>0</v>
      </c>
      <c r="I222" s="50"/>
      <c r="J222" s="50"/>
    </row>
    <row r="223" spans="2:10" ht="19.899999999999999" customHeight="1" x14ac:dyDescent="0.35">
      <c r="B223" s="97">
        <v>216</v>
      </c>
      <c r="C223" s="50"/>
      <c r="D223" s="50"/>
      <c r="E223" s="50"/>
      <c r="F223" s="209"/>
      <c r="G223" s="101">
        <f t="shared" si="6"/>
        <v>0</v>
      </c>
      <c r="H223" s="101">
        <f t="shared" si="7"/>
        <v>0</v>
      </c>
      <c r="I223" s="50"/>
      <c r="J223" s="50"/>
    </row>
    <row r="224" spans="2:10" ht="19.899999999999999" customHeight="1" x14ac:dyDescent="0.35">
      <c r="B224" s="97">
        <v>217</v>
      </c>
      <c r="C224" s="50"/>
      <c r="D224" s="50"/>
      <c r="E224" s="50"/>
      <c r="F224" s="209"/>
      <c r="G224" s="101">
        <f t="shared" si="6"/>
        <v>0</v>
      </c>
      <c r="H224" s="101">
        <f t="shared" si="7"/>
        <v>0</v>
      </c>
      <c r="I224" s="50"/>
      <c r="J224" s="50"/>
    </row>
    <row r="225" spans="2:10" ht="19.899999999999999" customHeight="1" x14ac:dyDescent="0.35">
      <c r="B225" s="97">
        <v>218</v>
      </c>
      <c r="C225" s="50"/>
      <c r="D225" s="50"/>
      <c r="E225" s="50"/>
      <c r="F225" s="209"/>
      <c r="G225" s="101">
        <f t="shared" si="6"/>
        <v>0</v>
      </c>
      <c r="H225" s="101">
        <f t="shared" si="7"/>
        <v>0</v>
      </c>
      <c r="I225" s="50"/>
      <c r="J225" s="50"/>
    </row>
    <row r="226" spans="2:10" ht="19.899999999999999" customHeight="1" x14ac:dyDescent="0.35">
      <c r="B226" s="97">
        <v>219</v>
      </c>
      <c r="C226" s="50"/>
      <c r="D226" s="50"/>
      <c r="E226" s="50"/>
      <c r="F226" s="209"/>
      <c r="G226" s="101">
        <f t="shared" si="6"/>
        <v>0</v>
      </c>
      <c r="H226" s="101">
        <f t="shared" si="7"/>
        <v>0</v>
      </c>
      <c r="I226" s="50"/>
      <c r="J226" s="50"/>
    </row>
    <row r="227" spans="2:10" ht="19.899999999999999" customHeight="1" x14ac:dyDescent="0.35">
      <c r="B227" s="97">
        <v>220</v>
      </c>
      <c r="C227" s="50"/>
      <c r="D227" s="50"/>
      <c r="E227" s="50"/>
      <c r="F227" s="209"/>
      <c r="G227" s="101">
        <f t="shared" si="6"/>
        <v>0</v>
      </c>
      <c r="H227" s="101">
        <f t="shared" si="7"/>
        <v>0</v>
      </c>
      <c r="I227" s="50"/>
      <c r="J227" s="50"/>
    </row>
    <row r="228" spans="2:10" ht="19.899999999999999" customHeight="1" x14ac:dyDescent="0.35">
      <c r="B228" s="97">
        <v>221</v>
      </c>
      <c r="C228" s="50"/>
      <c r="D228" s="50"/>
      <c r="E228" s="50"/>
      <c r="F228" s="209"/>
      <c r="G228" s="101">
        <f t="shared" si="6"/>
        <v>0</v>
      </c>
      <c r="H228" s="101">
        <f t="shared" si="7"/>
        <v>0</v>
      </c>
      <c r="I228" s="50"/>
      <c r="J228" s="50"/>
    </row>
    <row r="229" spans="2:10" ht="19.899999999999999" customHeight="1" x14ac:dyDescent="0.35">
      <c r="B229" s="97">
        <v>222</v>
      </c>
      <c r="C229" s="50"/>
      <c r="D229" s="50"/>
      <c r="E229" s="50"/>
      <c r="F229" s="209"/>
      <c r="G229" s="101">
        <f t="shared" si="6"/>
        <v>0</v>
      </c>
      <c r="H229" s="101">
        <f t="shared" si="7"/>
        <v>0</v>
      </c>
      <c r="I229" s="50"/>
      <c r="J229" s="50"/>
    </row>
    <row r="230" spans="2:10" ht="19.899999999999999" customHeight="1" x14ac:dyDescent="0.35">
      <c r="B230" s="97">
        <v>223</v>
      </c>
      <c r="C230" s="50"/>
      <c r="D230" s="50"/>
      <c r="E230" s="50"/>
      <c r="F230" s="209"/>
      <c r="G230" s="101">
        <f t="shared" si="6"/>
        <v>0</v>
      </c>
      <c r="H230" s="101">
        <f t="shared" si="7"/>
        <v>0</v>
      </c>
      <c r="I230" s="50"/>
      <c r="J230" s="50"/>
    </row>
    <row r="231" spans="2:10" ht="19.899999999999999" customHeight="1" x14ac:dyDescent="0.35">
      <c r="B231" s="97">
        <v>224</v>
      </c>
      <c r="C231" s="50"/>
      <c r="D231" s="50"/>
      <c r="E231" s="50"/>
      <c r="F231" s="209"/>
      <c r="G231" s="101">
        <f t="shared" si="6"/>
        <v>0</v>
      </c>
      <c r="H231" s="101">
        <f t="shared" si="7"/>
        <v>0</v>
      </c>
      <c r="I231" s="50"/>
      <c r="J231" s="50"/>
    </row>
    <row r="232" spans="2:10" ht="19.899999999999999" customHeight="1" x14ac:dyDescent="0.35">
      <c r="B232" s="97">
        <v>225</v>
      </c>
      <c r="C232" s="50"/>
      <c r="D232" s="50"/>
      <c r="E232" s="50"/>
      <c r="F232" s="209"/>
      <c r="G232" s="101">
        <f t="shared" si="6"/>
        <v>0</v>
      </c>
      <c r="H232" s="101">
        <f t="shared" si="7"/>
        <v>0</v>
      </c>
      <c r="I232" s="50"/>
      <c r="J232" s="50"/>
    </row>
    <row r="233" spans="2:10" ht="19.899999999999999" customHeight="1" x14ac:dyDescent="0.35">
      <c r="B233" s="97">
        <v>226</v>
      </c>
      <c r="C233" s="50"/>
      <c r="D233" s="50"/>
      <c r="E233" s="50"/>
      <c r="F233" s="209"/>
      <c r="G233" s="101">
        <f t="shared" si="6"/>
        <v>0</v>
      </c>
      <c r="H233" s="101">
        <f t="shared" si="7"/>
        <v>0</v>
      </c>
      <c r="I233" s="50"/>
      <c r="J233" s="50"/>
    </row>
    <row r="234" spans="2:10" ht="19.899999999999999" customHeight="1" x14ac:dyDescent="0.35">
      <c r="B234" s="97">
        <v>227</v>
      </c>
      <c r="C234" s="50"/>
      <c r="D234" s="50"/>
      <c r="E234" s="50"/>
      <c r="F234" s="209"/>
      <c r="G234" s="101">
        <f t="shared" si="6"/>
        <v>0</v>
      </c>
      <c r="H234" s="101">
        <f t="shared" si="7"/>
        <v>0</v>
      </c>
      <c r="I234" s="50"/>
      <c r="J234" s="50"/>
    </row>
    <row r="235" spans="2:10" ht="19.899999999999999" customHeight="1" x14ac:dyDescent="0.35">
      <c r="B235" s="97">
        <v>228</v>
      </c>
      <c r="C235" s="50"/>
      <c r="D235" s="50"/>
      <c r="E235" s="50"/>
      <c r="F235" s="209"/>
      <c r="G235" s="101">
        <f t="shared" si="6"/>
        <v>0</v>
      </c>
      <c r="H235" s="101">
        <f t="shared" si="7"/>
        <v>0</v>
      </c>
      <c r="I235" s="50"/>
      <c r="J235" s="50"/>
    </row>
    <row r="236" spans="2:10" ht="19.899999999999999" customHeight="1" x14ac:dyDescent="0.35">
      <c r="B236" s="97">
        <v>229</v>
      </c>
      <c r="C236" s="50"/>
      <c r="D236" s="50"/>
      <c r="E236" s="50"/>
      <c r="F236" s="209"/>
      <c r="G236" s="101">
        <f t="shared" si="6"/>
        <v>0</v>
      </c>
      <c r="H236" s="101">
        <f t="shared" si="7"/>
        <v>0</v>
      </c>
      <c r="I236" s="50"/>
      <c r="J236" s="50"/>
    </row>
    <row r="237" spans="2:10" ht="19.899999999999999" customHeight="1" x14ac:dyDescent="0.35">
      <c r="B237" s="97">
        <v>230</v>
      </c>
      <c r="C237" s="50"/>
      <c r="D237" s="50"/>
      <c r="E237" s="50"/>
      <c r="F237" s="209"/>
      <c r="G237" s="101">
        <f t="shared" si="6"/>
        <v>0</v>
      </c>
      <c r="H237" s="101">
        <f t="shared" si="7"/>
        <v>0</v>
      </c>
      <c r="I237" s="50"/>
      <c r="J237" s="50"/>
    </row>
    <row r="238" spans="2:10" ht="19.899999999999999" customHeight="1" x14ac:dyDescent="0.35">
      <c r="B238" s="97">
        <v>231</v>
      </c>
      <c r="C238" s="50"/>
      <c r="D238" s="50"/>
      <c r="E238" s="50"/>
      <c r="F238" s="209"/>
      <c r="G238" s="101">
        <f t="shared" si="6"/>
        <v>0</v>
      </c>
      <c r="H238" s="101">
        <f t="shared" si="7"/>
        <v>0</v>
      </c>
      <c r="I238" s="50"/>
      <c r="J238" s="50"/>
    </row>
    <row r="239" spans="2:10" ht="19.899999999999999" customHeight="1" x14ac:dyDescent="0.35">
      <c r="B239" s="97">
        <v>232</v>
      </c>
      <c r="C239" s="50"/>
      <c r="D239" s="50"/>
      <c r="E239" s="50"/>
      <c r="F239" s="209"/>
      <c r="G239" s="101">
        <f t="shared" si="6"/>
        <v>0</v>
      </c>
      <c r="H239" s="101">
        <f t="shared" si="7"/>
        <v>0</v>
      </c>
      <c r="I239" s="50"/>
      <c r="J239" s="50"/>
    </row>
    <row r="240" spans="2:10" ht="19.899999999999999" customHeight="1" x14ac:dyDescent="0.35">
      <c r="B240" s="97">
        <v>233</v>
      </c>
      <c r="C240" s="50"/>
      <c r="D240" s="50"/>
      <c r="E240" s="50"/>
      <c r="F240" s="209"/>
      <c r="G240" s="101">
        <f t="shared" si="6"/>
        <v>0</v>
      </c>
      <c r="H240" s="101">
        <f t="shared" si="7"/>
        <v>0</v>
      </c>
      <c r="I240" s="50"/>
      <c r="J240" s="50"/>
    </row>
    <row r="241" spans="2:10" ht="19.899999999999999" customHeight="1" x14ac:dyDescent="0.35">
      <c r="B241" s="97">
        <v>234</v>
      </c>
      <c r="C241" s="50"/>
      <c r="D241" s="50"/>
      <c r="E241" s="50"/>
      <c r="F241" s="209"/>
      <c r="G241" s="101">
        <f t="shared" si="6"/>
        <v>0</v>
      </c>
      <c r="H241" s="101">
        <f t="shared" si="7"/>
        <v>0</v>
      </c>
      <c r="I241" s="50"/>
      <c r="J241" s="50"/>
    </row>
    <row r="242" spans="2:10" ht="19.899999999999999" customHeight="1" x14ac:dyDescent="0.35">
      <c r="B242" s="97">
        <v>235</v>
      </c>
      <c r="C242" s="50"/>
      <c r="D242" s="50"/>
      <c r="E242" s="50"/>
      <c r="F242" s="209"/>
      <c r="G242" s="101">
        <f t="shared" si="6"/>
        <v>0</v>
      </c>
      <c r="H242" s="101">
        <f t="shared" si="7"/>
        <v>0</v>
      </c>
      <c r="I242" s="50"/>
      <c r="J242" s="50"/>
    </row>
    <row r="243" spans="2:10" ht="19.899999999999999" customHeight="1" x14ac:dyDescent="0.35">
      <c r="B243" s="97">
        <v>236</v>
      </c>
      <c r="C243" s="50"/>
      <c r="D243" s="50"/>
      <c r="E243" s="50"/>
      <c r="F243" s="209"/>
      <c r="G243" s="101">
        <f t="shared" si="6"/>
        <v>0</v>
      </c>
      <c r="H243" s="101">
        <f t="shared" si="7"/>
        <v>0</v>
      </c>
      <c r="I243" s="50"/>
      <c r="J243" s="50"/>
    </row>
    <row r="244" spans="2:10" ht="19.899999999999999" customHeight="1" x14ac:dyDescent="0.35">
      <c r="B244" s="97">
        <v>237</v>
      </c>
      <c r="C244" s="50"/>
      <c r="D244" s="50"/>
      <c r="E244" s="50"/>
      <c r="F244" s="209"/>
      <c r="G244" s="101">
        <f t="shared" si="6"/>
        <v>0</v>
      </c>
      <c r="H244" s="101">
        <f t="shared" si="7"/>
        <v>0</v>
      </c>
      <c r="I244" s="50"/>
      <c r="J244" s="50"/>
    </row>
    <row r="245" spans="2:10" ht="19.899999999999999" customHeight="1" x14ac:dyDescent="0.35">
      <c r="B245" s="97">
        <v>238</v>
      </c>
      <c r="C245" s="50"/>
      <c r="D245" s="50"/>
      <c r="E245" s="50"/>
      <c r="F245" s="209"/>
      <c r="G245" s="101">
        <f t="shared" si="6"/>
        <v>0</v>
      </c>
      <c r="H245" s="101">
        <f t="shared" si="7"/>
        <v>0</v>
      </c>
      <c r="I245" s="50"/>
      <c r="J245" s="50"/>
    </row>
    <row r="246" spans="2:10" ht="19.899999999999999" customHeight="1" x14ac:dyDescent="0.35">
      <c r="B246" s="97">
        <v>239</v>
      </c>
      <c r="C246" s="50"/>
      <c r="D246" s="50"/>
      <c r="E246" s="50"/>
      <c r="F246" s="209"/>
      <c r="G246" s="101">
        <f t="shared" si="6"/>
        <v>0</v>
      </c>
      <c r="H246" s="101">
        <f t="shared" si="7"/>
        <v>0</v>
      </c>
      <c r="I246" s="50"/>
      <c r="J246" s="50"/>
    </row>
    <row r="247" spans="2:10" ht="19.899999999999999" customHeight="1" x14ac:dyDescent="0.35">
      <c r="B247" s="97">
        <v>240</v>
      </c>
      <c r="C247" s="50"/>
      <c r="D247" s="50"/>
      <c r="E247" s="50"/>
      <c r="F247" s="209"/>
      <c r="G247" s="101">
        <f t="shared" si="6"/>
        <v>0</v>
      </c>
      <c r="H247" s="101">
        <f t="shared" si="7"/>
        <v>0</v>
      </c>
      <c r="I247" s="50"/>
      <c r="J247" s="50"/>
    </row>
    <row r="248" spans="2:10" ht="19.899999999999999" customHeight="1" x14ac:dyDescent="0.35">
      <c r="B248" s="97">
        <v>241</v>
      </c>
      <c r="C248" s="50"/>
      <c r="D248" s="50"/>
      <c r="E248" s="50"/>
      <c r="F248" s="209"/>
      <c r="G248" s="101">
        <f t="shared" si="6"/>
        <v>0</v>
      </c>
      <c r="H248" s="101">
        <f t="shared" si="7"/>
        <v>0</v>
      </c>
      <c r="I248" s="50"/>
      <c r="J248" s="50"/>
    </row>
    <row r="249" spans="2:10" ht="19.899999999999999" customHeight="1" x14ac:dyDescent="0.35">
      <c r="B249" s="97">
        <v>242</v>
      </c>
      <c r="C249" s="50"/>
      <c r="D249" s="50"/>
      <c r="E249" s="50"/>
      <c r="F249" s="209"/>
      <c r="G249" s="101">
        <f t="shared" si="6"/>
        <v>0</v>
      </c>
      <c r="H249" s="101">
        <f t="shared" si="7"/>
        <v>0</v>
      </c>
      <c r="I249" s="50"/>
      <c r="J249" s="50"/>
    </row>
    <row r="250" spans="2:10" ht="19.899999999999999" customHeight="1" x14ac:dyDescent="0.35">
      <c r="B250" s="97">
        <v>243</v>
      </c>
      <c r="C250" s="50"/>
      <c r="D250" s="50"/>
      <c r="E250" s="50"/>
      <c r="F250" s="209"/>
      <c r="G250" s="101">
        <f t="shared" si="6"/>
        <v>0</v>
      </c>
      <c r="H250" s="101">
        <f t="shared" si="7"/>
        <v>0</v>
      </c>
      <c r="I250" s="50"/>
      <c r="J250" s="50"/>
    </row>
    <row r="251" spans="2:10" ht="19.899999999999999" customHeight="1" x14ac:dyDescent="0.35">
      <c r="B251" s="97">
        <v>244</v>
      </c>
      <c r="C251" s="50"/>
      <c r="D251" s="50"/>
      <c r="E251" s="50"/>
      <c r="F251" s="209"/>
      <c r="G251" s="101">
        <f t="shared" si="6"/>
        <v>0</v>
      </c>
      <c r="H251" s="101">
        <f t="shared" si="7"/>
        <v>0</v>
      </c>
      <c r="I251" s="50"/>
      <c r="J251" s="50"/>
    </row>
    <row r="252" spans="2:10" ht="19.899999999999999" customHeight="1" x14ac:dyDescent="0.35">
      <c r="B252" s="97">
        <v>245</v>
      </c>
      <c r="C252" s="50"/>
      <c r="D252" s="50"/>
      <c r="E252" s="50"/>
      <c r="F252" s="209"/>
      <c r="G252" s="101">
        <f t="shared" si="6"/>
        <v>0</v>
      </c>
      <c r="H252" s="101">
        <f t="shared" si="7"/>
        <v>0</v>
      </c>
      <c r="I252" s="50"/>
      <c r="J252" s="50"/>
    </row>
    <row r="253" spans="2:10" ht="19.899999999999999" customHeight="1" x14ac:dyDescent="0.35">
      <c r="B253" s="97">
        <v>246</v>
      </c>
      <c r="C253" s="50"/>
      <c r="D253" s="50"/>
      <c r="E253" s="50"/>
      <c r="F253" s="209"/>
      <c r="G253" s="101">
        <f t="shared" si="6"/>
        <v>0</v>
      </c>
      <c r="H253" s="101">
        <f t="shared" si="7"/>
        <v>0</v>
      </c>
      <c r="I253" s="50"/>
      <c r="J253" s="50"/>
    </row>
    <row r="254" spans="2:10" ht="19.899999999999999" customHeight="1" x14ac:dyDescent="0.35">
      <c r="B254" s="97">
        <v>247</v>
      </c>
      <c r="C254" s="50"/>
      <c r="D254" s="50"/>
      <c r="E254" s="50"/>
      <c r="F254" s="209"/>
      <c r="G254" s="101">
        <f t="shared" si="6"/>
        <v>0</v>
      </c>
      <c r="H254" s="101">
        <f t="shared" si="7"/>
        <v>0</v>
      </c>
      <c r="I254" s="50"/>
      <c r="J254" s="50"/>
    </row>
    <row r="255" spans="2:10" ht="19.899999999999999" customHeight="1" x14ac:dyDescent="0.35">
      <c r="B255" s="97">
        <v>248</v>
      </c>
      <c r="C255" s="50"/>
      <c r="D255" s="50"/>
      <c r="E255" s="50"/>
      <c r="F255" s="209"/>
      <c r="G255" s="101">
        <f t="shared" si="6"/>
        <v>0</v>
      </c>
      <c r="H255" s="101">
        <f t="shared" si="7"/>
        <v>0</v>
      </c>
      <c r="I255" s="50"/>
      <c r="J255" s="50"/>
    </row>
    <row r="256" spans="2:10" ht="19.899999999999999" customHeight="1" x14ac:dyDescent="0.35">
      <c r="B256" s="97">
        <v>249</v>
      </c>
      <c r="C256" s="50"/>
      <c r="D256" s="50"/>
      <c r="E256" s="50"/>
      <c r="F256" s="209"/>
      <c r="G256" s="101">
        <f t="shared" si="6"/>
        <v>0</v>
      </c>
      <c r="H256" s="101">
        <f t="shared" si="7"/>
        <v>0</v>
      </c>
      <c r="I256" s="50"/>
      <c r="J256" s="50"/>
    </row>
    <row r="257" spans="2:10" ht="19.899999999999999" customHeight="1" x14ac:dyDescent="0.35">
      <c r="B257" s="97">
        <v>250</v>
      </c>
      <c r="C257" s="50"/>
      <c r="D257" s="50"/>
      <c r="E257" s="50"/>
      <c r="F257" s="209"/>
      <c r="G257" s="101">
        <f t="shared" si="6"/>
        <v>0</v>
      </c>
      <c r="H257" s="101">
        <f t="shared" si="7"/>
        <v>0</v>
      </c>
      <c r="I257" s="50"/>
      <c r="J257" s="50"/>
    </row>
    <row r="258" spans="2:10" ht="19.899999999999999" customHeight="1" x14ac:dyDescent="0.35">
      <c r="B258" s="97">
        <v>251</v>
      </c>
      <c r="C258" s="50"/>
      <c r="D258" s="50"/>
      <c r="E258" s="50"/>
      <c r="F258" s="209"/>
      <c r="G258" s="101">
        <f t="shared" si="6"/>
        <v>0</v>
      </c>
      <c r="H258" s="101">
        <f t="shared" si="7"/>
        <v>0</v>
      </c>
      <c r="I258" s="50"/>
      <c r="J258" s="50"/>
    </row>
    <row r="259" spans="2:10" ht="19.899999999999999" customHeight="1" x14ac:dyDescent="0.35">
      <c r="B259" s="97">
        <v>252</v>
      </c>
      <c r="C259" s="50"/>
      <c r="D259" s="50"/>
      <c r="E259" s="50"/>
      <c r="F259" s="209"/>
      <c r="G259" s="101">
        <f t="shared" si="6"/>
        <v>0</v>
      </c>
      <c r="H259" s="101">
        <f t="shared" si="7"/>
        <v>0</v>
      </c>
      <c r="I259" s="50"/>
      <c r="J259" s="50"/>
    </row>
    <row r="260" spans="2:10" ht="19.899999999999999" customHeight="1" x14ac:dyDescent="0.35">
      <c r="B260" s="97">
        <v>253</v>
      </c>
      <c r="C260" s="50"/>
      <c r="D260" s="50"/>
      <c r="E260" s="50"/>
      <c r="F260" s="209"/>
      <c r="G260" s="101">
        <f t="shared" si="6"/>
        <v>0</v>
      </c>
      <c r="H260" s="101">
        <f t="shared" si="7"/>
        <v>0</v>
      </c>
      <c r="I260" s="50"/>
      <c r="J260" s="50"/>
    </row>
    <row r="261" spans="2:10" ht="19.899999999999999" customHeight="1" x14ac:dyDescent="0.35">
      <c r="B261" s="97">
        <v>254</v>
      </c>
      <c r="C261" s="50"/>
      <c r="D261" s="50"/>
      <c r="E261" s="50"/>
      <c r="F261" s="209"/>
      <c r="G261" s="101">
        <f t="shared" si="6"/>
        <v>0</v>
      </c>
      <c r="H261" s="101">
        <f t="shared" si="7"/>
        <v>0</v>
      </c>
      <c r="I261" s="50"/>
      <c r="J261" s="50"/>
    </row>
    <row r="262" spans="2:10" ht="19.899999999999999" customHeight="1" x14ac:dyDescent="0.35">
      <c r="B262" s="97">
        <v>255</v>
      </c>
      <c r="C262" s="50"/>
      <c r="D262" s="50"/>
      <c r="E262" s="50"/>
      <c r="F262" s="209"/>
      <c r="G262" s="101">
        <f t="shared" si="6"/>
        <v>0</v>
      </c>
      <c r="H262" s="101">
        <f t="shared" si="7"/>
        <v>0</v>
      </c>
      <c r="I262" s="50"/>
      <c r="J262" s="50"/>
    </row>
    <row r="263" spans="2:10" ht="19.899999999999999" customHeight="1" x14ac:dyDescent="0.35">
      <c r="B263" s="97">
        <v>256</v>
      </c>
      <c r="C263" s="50"/>
      <c r="D263" s="50"/>
      <c r="E263" s="50"/>
      <c r="F263" s="209"/>
      <c r="G263" s="101">
        <f t="shared" si="6"/>
        <v>0</v>
      </c>
      <c r="H263" s="101">
        <f t="shared" si="7"/>
        <v>0</v>
      </c>
      <c r="I263" s="50"/>
      <c r="J263" s="50"/>
    </row>
    <row r="264" spans="2:10" ht="19.899999999999999" customHeight="1" x14ac:dyDescent="0.35">
      <c r="B264" s="97">
        <v>257</v>
      </c>
      <c r="C264" s="50"/>
      <c r="D264" s="50"/>
      <c r="E264" s="50"/>
      <c r="F264" s="209"/>
      <c r="G264" s="101">
        <f t="shared" ref="G264:G327" si="8">IF($C264&lt;&gt;"",IF(P_Z_7_R_FORFAIT&lt;&gt;"",P_Z_7_R_FORFAIT,0),0)</f>
        <v>0</v>
      </c>
      <c r="H264" s="101">
        <f t="shared" si="7"/>
        <v>0</v>
      </c>
      <c r="I264" s="50"/>
      <c r="J264" s="50"/>
    </row>
    <row r="265" spans="2:10" ht="19.899999999999999" customHeight="1" x14ac:dyDescent="0.35">
      <c r="B265" s="97">
        <v>258</v>
      </c>
      <c r="C265" s="50"/>
      <c r="D265" s="50"/>
      <c r="E265" s="50"/>
      <c r="F265" s="209"/>
      <c r="G265" s="101">
        <f t="shared" si="8"/>
        <v>0</v>
      </c>
      <c r="H265" s="101">
        <f t="shared" ref="H265:H328" si="9">IF(AND(G265&lt;&gt;0,F265&lt;&gt;""),ROUND(F265*G265,2),0)</f>
        <v>0</v>
      </c>
      <c r="I265" s="50"/>
      <c r="J265" s="50"/>
    </row>
    <row r="266" spans="2:10" ht="19.899999999999999" customHeight="1" x14ac:dyDescent="0.35">
      <c r="B266" s="97">
        <v>259</v>
      </c>
      <c r="C266" s="50"/>
      <c r="D266" s="50"/>
      <c r="E266" s="50"/>
      <c r="F266" s="209"/>
      <c r="G266" s="101">
        <f t="shared" si="8"/>
        <v>0</v>
      </c>
      <c r="H266" s="101">
        <f t="shared" si="9"/>
        <v>0</v>
      </c>
      <c r="I266" s="50"/>
      <c r="J266" s="50"/>
    </row>
    <row r="267" spans="2:10" ht="19.899999999999999" customHeight="1" x14ac:dyDescent="0.35">
      <c r="B267" s="97">
        <v>260</v>
      </c>
      <c r="C267" s="50"/>
      <c r="D267" s="50"/>
      <c r="E267" s="50"/>
      <c r="F267" s="209"/>
      <c r="G267" s="101">
        <f t="shared" si="8"/>
        <v>0</v>
      </c>
      <c r="H267" s="101">
        <f t="shared" si="9"/>
        <v>0</v>
      </c>
      <c r="I267" s="50"/>
      <c r="J267" s="50"/>
    </row>
    <row r="268" spans="2:10" ht="19.899999999999999" customHeight="1" x14ac:dyDescent="0.35">
      <c r="B268" s="97">
        <v>261</v>
      </c>
      <c r="C268" s="50"/>
      <c r="D268" s="50"/>
      <c r="E268" s="50"/>
      <c r="F268" s="209"/>
      <c r="G268" s="101">
        <f t="shared" si="8"/>
        <v>0</v>
      </c>
      <c r="H268" s="101">
        <f t="shared" si="9"/>
        <v>0</v>
      </c>
      <c r="I268" s="50"/>
      <c r="J268" s="50"/>
    </row>
    <row r="269" spans="2:10" ht="19.899999999999999" customHeight="1" x14ac:dyDescent="0.35">
      <c r="B269" s="97">
        <v>262</v>
      </c>
      <c r="C269" s="50"/>
      <c r="D269" s="50"/>
      <c r="E269" s="50"/>
      <c r="F269" s="209"/>
      <c r="G269" s="101">
        <f t="shared" si="8"/>
        <v>0</v>
      </c>
      <c r="H269" s="101">
        <f t="shared" si="9"/>
        <v>0</v>
      </c>
      <c r="I269" s="50"/>
      <c r="J269" s="50"/>
    </row>
    <row r="270" spans="2:10" ht="19.899999999999999" customHeight="1" x14ac:dyDescent="0.35">
      <c r="B270" s="97">
        <v>263</v>
      </c>
      <c r="C270" s="50"/>
      <c r="D270" s="50"/>
      <c r="E270" s="50"/>
      <c r="F270" s="209"/>
      <c r="G270" s="101">
        <f t="shared" si="8"/>
        <v>0</v>
      </c>
      <c r="H270" s="101">
        <f t="shared" si="9"/>
        <v>0</v>
      </c>
      <c r="I270" s="50"/>
      <c r="J270" s="50"/>
    </row>
    <row r="271" spans="2:10" ht="19.899999999999999" customHeight="1" x14ac:dyDescent="0.35">
      <c r="B271" s="97">
        <v>264</v>
      </c>
      <c r="C271" s="50"/>
      <c r="D271" s="50"/>
      <c r="E271" s="50"/>
      <c r="F271" s="209"/>
      <c r="G271" s="101">
        <f t="shared" si="8"/>
        <v>0</v>
      </c>
      <c r="H271" s="101">
        <f t="shared" si="9"/>
        <v>0</v>
      </c>
      <c r="I271" s="50"/>
      <c r="J271" s="50"/>
    </row>
    <row r="272" spans="2:10" ht="19.899999999999999" customHeight="1" x14ac:dyDescent="0.35">
      <c r="B272" s="97">
        <v>265</v>
      </c>
      <c r="C272" s="50"/>
      <c r="D272" s="50"/>
      <c r="E272" s="50"/>
      <c r="F272" s="209"/>
      <c r="G272" s="101">
        <f t="shared" si="8"/>
        <v>0</v>
      </c>
      <c r="H272" s="101">
        <f t="shared" si="9"/>
        <v>0</v>
      </c>
      <c r="I272" s="50"/>
      <c r="J272" s="50"/>
    </row>
    <row r="273" spans="2:10" ht="19.899999999999999" customHeight="1" x14ac:dyDescent="0.35">
      <c r="B273" s="97">
        <v>266</v>
      </c>
      <c r="C273" s="50"/>
      <c r="D273" s="50"/>
      <c r="E273" s="50"/>
      <c r="F273" s="209"/>
      <c r="G273" s="101">
        <f t="shared" si="8"/>
        <v>0</v>
      </c>
      <c r="H273" s="101">
        <f t="shared" si="9"/>
        <v>0</v>
      </c>
      <c r="I273" s="50"/>
      <c r="J273" s="50"/>
    </row>
    <row r="274" spans="2:10" ht="19.899999999999999" customHeight="1" x14ac:dyDescent="0.35">
      <c r="B274" s="97">
        <v>267</v>
      </c>
      <c r="C274" s="50"/>
      <c r="D274" s="50"/>
      <c r="E274" s="50"/>
      <c r="F274" s="209"/>
      <c r="G274" s="101">
        <f t="shared" si="8"/>
        <v>0</v>
      </c>
      <c r="H274" s="101">
        <f t="shared" si="9"/>
        <v>0</v>
      </c>
      <c r="I274" s="50"/>
      <c r="J274" s="50"/>
    </row>
    <row r="275" spans="2:10" ht="19.899999999999999" customHeight="1" x14ac:dyDescent="0.35">
      <c r="B275" s="97">
        <v>268</v>
      </c>
      <c r="C275" s="50"/>
      <c r="D275" s="50"/>
      <c r="E275" s="50"/>
      <c r="F275" s="209"/>
      <c r="G275" s="101">
        <f t="shared" si="8"/>
        <v>0</v>
      </c>
      <c r="H275" s="101">
        <f t="shared" si="9"/>
        <v>0</v>
      </c>
      <c r="I275" s="50"/>
      <c r="J275" s="50"/>
    </row>
    <row r="276" spans="2:10" ht="19.899999999999999" customHeight="1" x14ac:dyDescent="0.35">
      <c r="B276" s="97">
        <v>269</v>
      </c>
      <c r="C276" s="50"/>
      <c r="D276" s="50"/>
      <c r="E276" s="50"/>
      <c r="F276" s="209"/>
      <c r="G276" s="101">
        <f t="shared" si="8"/>
        <v>0</v>
      </c>
      <c r="H276" s="101">
        <f t="shared" si="9"/>
        <v>0</v>
      </c>
      <c r="I276" s="50"/>
      <c r="J276" s="50"/>
    </row>
    <row r="277" spans="2:10" ht="19.899999999999999" customHeight="1" x14ac:dyDescent="0.35">
      <c r="B277" s="97">
        <v>270</v>
      </c>
      <c r="C277" s="50"/>
      <c r="D277" s="50"/>
      <c r="E277" s="50"/>
      <c r="F277" s="209"/>
      <c r="G277" s="101">
        <f t="shared" si="8"/>
        <v>0</v>
      </c>
      <c r="H277" s="101">
        <f t="shared" si="9"/>
        <v>0</v>
      </c>
      <c r="I277" s="50"/>
      <c r="J277" s="50"/>
    </row>
    <row r="278" spans="2:10" ht="19.899999999999999" customHeight="1" x14ac:dyDescent="0.35">
      <c r="B278" s="97">
        <v>271</v>
      </c>
      <c r="C278" s="50"/>
      <c r="D278" s="50"/>
      <c r="E278" s="50"/>
      <c r="F278" s="209"/>
      <c r="G278" s="101">
        <f t="shared" si="8"/>
        <v>0</v>
      </c>
      <c r="H278" s="101">
        <f t="shared" si="9"/>
        <v>0</v>
      </c>
      <c r="I278" s="50"/>
      <c r="J278" s="50"/>
    </row>
    <row r="279" spans="2:10" ht="19.899999999999999" customHeight="1" x14ac:dyDescent="0.35">
      <c r="B279" s="97">
        <v>272</v>
      </c>
      <c r="C279" s="50"/>
      <c r="D279" s="50"/>
      <c r="E279" s="50"/>
      <c r="F279" s="209"/>
      <c r="G279" s="101">
        <f t="shared" si="8"/>
        <v>0</v>
      </c>
      <c r="H279" s="101">
        <f t="shared" si="9"/>
        <v>0</v>
      </c>
      <c r="I279" s="50"/>
      <c r="J279" s="50"/>
    </row>
    <row r="280" spans="2:10" ht="19.899999999999999" customHeight="1" x14ac:dyDescent="0.35">
      <c r="B280" s="97">
        <v>273</v>
      </c>
      <c r="C280" s="50"/>
      <c r="D280" s="50"/>
      <c r="E280" s="50"/>
      <c r="F280" s="209"/>
      <c r="G280" s="101">
        <f t="shared" si="8"/>
        <v>0</v>
      </c>
      <c r="H280" s="101">
        <f t="shared" si="9"/>
        <v>0</v>
      </c>
      <c r="I280" s="50"/>
      <c r="J280" s="50"/>
    </row>
    <row r="281" spans="2:10" ht="19.899999999999999" customHeight="1" x14ac:dyDescent="0.35">
      <c r="B281" s="97">
        <v>274</v>
      </c>
      <c r="C281" s="50"/>
      <c r="D281" s="50"/>
      <c r="E281" s="50"/>
      <c r="F281" s="209"/>
      <c r="G281" s="101">
        <f t="shared" si="8"/>
        <v>0</v>
      </c>
      <c r="H281" s="101">
        <f t="shared" si="9"/>
        <v>0</v>
      </c>
      <c r="I281" s="50"/>
      <c r="J281" s="50"/>
    </row>
    <row r="282" spans="2:10" ht="19.899999999999999" customHeight="1" x14ac:dyDescent="0.35">
      <c r="B282" s="97">
        <v>275</v>
      </c>
      <c r="C282" s="50"/>
      <c r="D282" s="50"/>
      <c r="E282" s="50"/>
      <c r="F282" s="209"/>
      <c r="G282" s="101">
        <f t="shared" si="8"/>
        <v>0</v>
      </c>
      <c r="H282" s="101">
        <f t="shared" si="9"/>
        <v>0</v>
      </c>
      <c r="I282" s="50"/>
      <c r="J282" s="50"/>
    </row>
    <row r="283" spans="2:10" ht="19.899999999999999" customHeight="1" x14ac:dyDescent="0.35">
      <c r="B283" s="97">
        <v>276</v>
      </c>
      <c r="C283" s="50"/>
      <c r="D283" s="50"/>
      <c r="E283" s="50"/>
      <c r="F283" s="209"/>
      <c r="G283" s="101">
        <f t="shared" si="8"/>
        <v>0</v>
      </c>
      <c r="H283" s="101">
        <f t="shared" si="9"/>
        <v>0</v>
      </c>
      <c r="I283" s="50"/>
      <c r="J283" s="50"/>
    </row>
    <row r="284" spans="2:10" ht="19.899999999999999" customHeight="1" x14ac:dyDescent="0.35">
      <c r="B284" s="97">
        <v>277</v>
      </c>
      <c r="C284" s="50"/>
      <c r="D284" s="50"/>
      <c r="E284" s="50"/>
      <c r="F284" s="209"/>
      <c r="G284" s="101">
        <f t="shared" si="8"/>
        <v>0</v>
      </c>
      <c r="H284" s="101">
        <f t="shared" si="9"/>
        <v>0</v>
      </c>
      <c r="I284" s="50"/>
      <c r="J284" s="50"/>
    </row>
    <row r="285" spans="2:10" ht="19.899999999999999" customHeight="1" x14ac:dyDescent="0.35">
      <c r="B285" s="97">
        <v>278</v>
      </c>
      <c r="C285" s="50"/>
      <c r="D285" s="50"/>
      <c r="E285" s="50"/>
      <c r="F285" s="209"/>
      <c r="G285" s="101">
        <f t="shared" si="8"/>
        <v>0</v>
      </c>
      <c r="H285" s="101">
        <f t="shared" si="9"/>
        <v>0</v>
      </c>
      <c r="I285" s="50"/>
      <c r="J285" s="50"/>
    </row>
    <row r="286" spans="2:10" ht="19.899999999999999" customHeight="1" x14ac:dyDescent="0.35">
      <c r="B286" s="97">
        <v>279</v>
      </c>
      <c r="C286" s="50"/>
      <c r="D286" s="50"/>
      <c r="E286" s="50"/>
      <c r="F286" s="209"/>
      <c r="G286" s="101">
        <f t="shared" si="8"/>
        <v>0</v>
      </c>
      <c r="H286" s="101">
        <f t="shared" si="9"/>
        <v>0</v>
      </c>
      <c r="I286" s="50"/>
      <c r="J286" s="50"/>
    </row>
    <row r="287" spans="2:10" ht="19.899999999999999" customHeight="1" x14ac:dyDescent="0.35">
      <c r="B287" s="97">
        <v>280</v>
      </c>
      <c r="C287" s="50"/>
      <c r="D287" s="50"/>
      <c r="E287" s="50"/>
      <c r="F287" s="209"/>
      <c r="G287" s="101">
        <f t="shared" si="8"/>
        <v>0</v>
      </c>
      <c r="H287" s="101">
        <f t="shared" si="9"/>
        <v>0</v>
      </c>
      <c r="I287" s="50"/>
      <c r="J287" s="50"/>
    </row>
    <row r="288" spans="2:10" ht="19.899999999999999" customHeight="1" x14ac:dyDescent="0.35">
      <c r="B288" s="97">
        <v>281</v>
      </c>
      <c r="C288" s="50"/>
      <c r="D288" s="50"/>
      <c r="E288" s="50"/>
      <c r="F288" s="209"/>
      <c r="G288" s="101">
        <f t="shared" si="8"/>
        <v>0</v>
      </c>
      <c r="H288" s="101">
        <f t="shared" si="9"/>
        <v>0</v>
      </c>
      <c r="I288" s="50"/>
      <c r="J288" s="50"/>
    </row>
    <row r="289" spans="2:10" ht="19.899999999999999" customHeight="1" x14ac:dyDescent="0.35">
      <c r="B289" s="97">
        <v>282</v>
      </c>
      <c r="C289" s="50"/>
      <c r="D289" s="50"/>
      <c r="E289" s="50"/>
      <c r="F289" s="209"/>
      <c r="G289" s="101">
        <f t="shared" si="8"/>
        <v>0</v>
      </c>
      <c r="H289" s="101">
        <f t="shared" si="9"/>
        <v>0</v>
      </c>
      <c r="I289" s="50"/>
      <c r="J289" s="50"/>
    </row>
    <row r="290" spans="2:10" ht="19.899999999999999" customHeight="1" x14ac:dyDescent="0.35">
      <c r="B290" s="97">
        <v>283</v>
      </c>
      <c r="C290" s="50"/>
      <c r="D290" s="50"/>
      <c r="E290" s="50"/>
      <c r="F290" s="209"/>
      <c r="G290" s="101">
        <f t="shared" si="8"/>
        <v>0</v>
      </c>
      <c r="H290" s="101">
        <f t="shared" si="9"/>
        <v>0</v>
      </c>
      <c r="I290" s="50"/>
      <c r="J290" s="50"/>
    </row>
    <row r="291" spans="2:10" ht="19.899999999999999" customHeight="1" x14ac:dyDescent="0.35">
      <c r="B291" s="97">
        <v>284</v>
      </c>
      <c r="C291" s="50"/>
      <c r="D291" s="50"/>
      <c r="E291" s="50"/>
      <c r="F291" s="209"/>
      <c r="G291" s="101">
        <f t="shared" si="8"/>
        <v>0</v>
      </c>
      <c r="H291" s="101">
        <f t="shared" si="9"/>
        <v>0</v>
      </c>
      <c r="I291" s="50"/>
      <c r="J291" s="50"/>
    </row>
    <row r="292" spans="2:10" ht="19.899999999999999" customHeight="1" x14ac:dyDescent="0.35">
      <c r="B292" s="97">
        <v>285</v>
      </c>
      <c r="C292" s="50"/>
      <c r="D292" s="50"/>
      <c r="E292" s="50"/>
      <c r="F292" s="209"/>
      <c r="G292" s="101">
        <f t="shared" si="8"/>
        <v>0</v>
      </c>
      <c r="H292" s="101">
        <f t="shared" si="9"/>
        <v>0</v>
      </c>
      <c r="I292" s="50"/>
      <c r="J292" s="50"/>
    </row>
    <row r="293" spans="2:10" ht="19.899999999999999" customHeight="1" x14ac:dyDescent="0.35">
      <c r="B293" s="97">
        <v>286</v>
      </c>
      <c r="C293" s="50"/>
      <c r="D293" s="50"/>
      <c r="E293" s="50"/>
      <c r="F293" s="209"/>
      <c r="G293" s="101">
        <f t="shared" si="8"/>
        <v>0</v>
      </c>
      <c r="H293" s="101">
        <f t="shared" si="9"/>
        <v>0</v>
      </c>
      <c r="I293" s="50"/>
      <c r="J293" s="50"/>
    </row>
    <row r="294" spans="2:10" ht="19.899999999999999" customHeight="1" x14ac:dyDescent="0.35">
      <c r="B294" s="97">
        <v>287</v>
      </c>
      <c r="C294" s="50"/>
      <c r="D294" s="50"/>
      <c r="E294" s="50"/>
      <c r="F294" s="209"/>
      <c r="G294" s="101">
        <f t="shared" si="8"/>
        <v>0</v>
      </c>
      <c r="H294" s="101">
        <f t="shared" si="9"/>
        <v>0</v>
      </c>
      <c r="I294" s="50"/>
      <c r="J294" s="50"/>
    </row>
    <row r="295" spans="2:10" ht="19.899999999999999" customHeight="1" x14ac:dyDescent="0.35">
      <c r="B295" s="97">
        <v>288</v>
      </c>
      <c r="C295" s="50"/>
      <c r="D295" s="50"/>
      <c r="E295" s="50"/>
      <c r="F295" s="209"/>
      <c r="G295" s="101">
        <f t="shared" si="8"/>
        <v>0</v>
      </c>
      <c r="H295" s="101">
        <f t="shared" si="9"/>
        <v>0</v>
      </c>
      <c r="I295" s="50"/>
      <c r="J295" s="50"/>
    </row>
    <row r="296" spans="2:10" ht="19.899999999999999" customHeight="1" x14ac:dyDescent="0.35">
      <c r="B296" s="97">
        <v>289</v>
      </c>
      <c r="C296" s="50"/>
      <c r="D296" s="50"/>
      <c r="E296" s="50"/>
      <c r="F296" s="209"/>
      <c r="G296" s="101">
        <f t="shared" si="8"/>
        <v>0</v>
      </c>
      <c r="H296" s="101">
        <f t="shared" si="9"/>
        <v>0</v>
      </c>
      <c r="I296" s="50"/>
      <c r="J296" s="50"/>
    </row>
    <row r="297" spans="2:10" ht="19.899999999999999" customHeight="1" x14ac:dyDescent="0.35">
      <c r="B297" s="97">
        <v>290</v>
      </c>
      <c r="C297" s="50"/>
      <c r="D297" s="50"/>
      <c r="E297" s="50"/>
      <c r="F297" s="209"/>
      <c r="G297" s="101">
        <f t="shared" si="8"/>
        <v>0</v>
      </c>
      <c r="H297" s="101">
        <f t="shared" si="9"/>
        <v>0</v>
      </c>
      <c r="I297" s="50"/>
      <c r="J297" s="50"/>
    </row>
    <row r="298" spans="2:10" ht="19.899999999999999" customHeight="1" x14ac:dyDescent="0.35">
      <c r="B298" s="97">
        <v>291</v>
      </c>
      <c r="C298" s="50"/>
      <c r="D298" s="50"/>
      <c r="E298" s="50"/>
      <c r="F298" s="209"/>
      <c r="G298" s="101">
        <f t="shared" si="8"/>
        <v>0</v>
      </c>
      <c r="H298" s="101">
        <f t="shared" si="9"/>
        <v>0</v>
      </c>
      <c r="I298" s="50"/>
      <c r="J298" s="50"/>
    </row>
    <row r="299" spans="2:10" ht="19.899999999999999" customHeight="1" x14ac:dyDescent="0.35">
      <c r="B299" s="97">
        <v>292</v>
      </c>
      <c r="C299" s="50"/>
      <c r="D299" s="50"/>
      <c r="E299" s="50"/>
      <c r="F299" s="209"/>
      <c r="G299" s="101">
        <f t="shared" si="8"/>
        <v>0</v>
      </c>
      <c r="H299" s="101">
        <f t="shared" si="9"/>
        <v>0</v>
      </c>
      <c r="I299" s="50"/>
      <c r="J299" s="50"/>
    </row>
    <row r="300" spans="2:10" ht="19.899999999999999" customHeight="1" x14ac:dyDescent="0.35">
      <c r="B300" s="97">
        <v>293</v>
      </c>
      <c r="C300" s="50"/>
      <c r="D300" s="50"/>
      <c r="E300" s="50"/>
      <c r="F300" s="209"/>
      <c r="G300" s="101">
        <f t="shared" si="8"/>
        <v>0</v>
      </c>
      <c r="H300" s="101">
        <f t="shared" si="9"/>
        <v>0</v>
      </c>
      <c r="I300" s="50"/>
      <c r="J300" s="50"/>
    </row>
    <row r="301" spans="2:10" ht="19.899999999999999" customHeight="1" x14ac:dyDescent="0.35">
      <c r="B301" s="97">
        <v>294</v>
      </c>
      <c r="C301" s="50"/>
      <c r="D301" s="50"/>
      <c r="E301" s="50"/>
      <c r="F301" s="209"/>
      <c r="G301" s="101">
        <f t="shared" si="8"/>
        <v>0</v>
      </c>
      <c r="H301" s="101">
        <f t="shared" si="9"/>
        <v>0</v>
      </c>
      <c r="I301" s="50"/>
      <c r="J301" s="50"/>
    </row>
    <row r="302" spans="2:10" ht="19.899999999999999" customHeight="1" x14ac:dyDescent="0.35">
      <c r="B302" s="97">
        <v>295</v>
      </c>
      <c r="C302" s="50"/>
      <c r="D302" s="50"/>
      <c r="E302" s="50"/>
      <c r="F302" s="209"/>
      <c r="G302" s="101">
        <f t="shared" si="8"/>
        <v>0</v>
      </c>
      <c r="H302" s="101">
        <f t="shared" si="9"/>
        <v>0</v>
      </c>
      <c r="I302" s="50"/>
      <c r="J302" s="50"/>
    </row>
    <row r="303" spans="2:10" ht="19.899999999999999" customHeight="1" x14ac:dyDescent="0.35">
      <c r="B303" s="97">
        <v>296</v>
      </c>
      <c r="C303" s="50"/>
      <c r="D303" s="50"/>
      <c r="E303" s="50"/>
      <c r="F303" s="209"/>
      <c r="G303" s="101">
        <f t="shared" si="8"/>
        <v>0</v>
      </c>
      <c r="H303" s="101">
        <f t="shared" si="9"/>
        <v>0</v>
      </c>
      <c r="I303" s="50"/>
      <c r="J303" s="50"/>
    </row>
    <row r="304" spans="2:10" ht="19.899999999999999" customHeight="1" x14ac:dyDescent="0.35">
      <c r="B304" s="97">
        <v>297</v>
      </c>
      <c r="C304" s="50"/>
      <c r="D304" s="50"/>
      <c r="E304" s="50"/>
      <c r="F304" s="209"/>
      <c r="G304" s="101">
        <f t="shared" si="8"/>
        <v>0</v>
      </c>
      <c r="H304" s="101">
        <f t="shared" si="9"/>
        <v>0</v>
      </c>
      <c r="I304" s="50"/>
      <c r="J304" s="50"/>
    </row>
    <row r="305" spans="2:10" ht="19.899999999999999" customHeight="1" x14ac:dyDescent="0.35">
      <c r="B305" s="97">
        <v>298</v>
      </c>
      <c r="C305" s="50"/>
      <c r="D305" s="50"/>
      <c r="E305" s="50"/>
      <c r="F305" s="209"/>
      <c r="G305" s="101">
        <f t="shared" si="8"/>
        <v>0</v>
      </c>
      <c r="H305" s="101">
        <f t="shared" si="9"/>
        <v>0</v>
      </c>
      <c r="I305" s="50"/>
      <c r="J305" s="50"/>
    </row>
    <row r="306" spans="2:10" ht="19.899999999999999" customHeight="1" x14ac:dyDescent="0.35">
      <c r="B306" s="97">
        <v>299</v>
      </c>
      <c r="C306" s="50"/>
      <c r="D306" s="50"/>
      <c r="E306" s="50"/>
      <c r="F306" s="209"/>
      <c r="G306" s="101">
        <f t="shared" si="8"/>
        <v>0</v>
      </c>
      <c r="H306" s="101">
        <f t="shared" si="9"/>
        <v>0</v>
      </c>
      <c r="I306" s="50"/>
      <c r="J306" s="50"/>
    </row>
    <row r="307" spans="2:10" ht="19.899999999999999" customHeight="1" x14ac:dyDescent="0.35">
      <c r="B307" s="97">
        <v>300</v>
      </c>
      <c r="C307" s="50"/>
      <c r="D307" s="50"/>
      <c r="E307" s="50"/>
      <c r="F307" s="209"/>
      <c r="G307" s="101">
        <f t="shared" si="8"/>
        <v>0</v>
      </c>
      <c r="H307" s="101">
        <f t="shared" si="9"/>
        <v>0</v>
      </c>
      <c r="I307" s="50"/>
      <c r="J307" s="50"/>
    </row>
    <row r="308" spans="2:10" ht="19.899999999999999" customHeight="1" x14ac:dyDescent="0.35">
      <c r="B308" s="97">
        <v>301</v>
      </c>
      <c r="C308" s="50"/>
      <c r="D308" s="50"/>
      <c r="E308" s="50"/>
      <c r="F308" s="209"/>
      <c r="G308" s="101">
        <f t="shared" si="8"/>
        <v>0</v>
      </c>
      <c r="H308" s="101">
        <f t="shared" si="9"/>
        <v>0</v>
      </c>
      <c r="I308" s="50"/>
      <c r="J308" s="50"/>
    </row>
    <row r="309" spans="2:10" ht="19.899999999999999" customHeight="1" x14ac:dyDescent="0.35">
      <c r="B309" s="97">
        <v>302</v>
      </c>
      <c r="C309" s="50"/>
      <c r="D309" s="50"/>
      <c r="E309" s="50"/>
      <c r="F309" s="209"/>
      <c r="G309" s="101">
        <f t="shared" si="8"/>
        <v>0</v>
      </c>
      <c r="H309" s="101">
        <f t="shared" si="9"/>
        <v>0</v>
      </c>
      <c r="I309" s="50"/>
      <c r="J309" s="50"/>
    </row>
    <row r="310" spans="2:10" ht="19.899999999999999" customHeight="1" x14ac:dyDescent="0.35">
      <c r="B310" s="97">
        <v>303</v>
      </c>
      <c r="C310" s="50"/>
      <c r="D310" s="50"/>
      <c r="E310" s="50"/>
      <c r="F310" s="209"/>
      <c r="G310" s="101">
        <f t="shared" si="8"/>
        <v>0</v>
      </c>
      <c r="H310" s="101">
        <f t="shared" si="9"/>
        <v>0</v>
      </c>
      <c r="I310" s="50"/>
      <c r="J310" s="50"/>
    </row>
    <row r="311" spans="2:10" ht="19.899999999999999" customHeight="1" x14ac:dyDescent="0.35">
      <c r="B311" s="97">
        <v>304</v>
      </c>
      <c r="C311" s="50"/>
      <c r="D311" s="50"/>
      <c r="E311" s="50"/>
      <c r="F311" s="209"/>
      <c r="G311" s="101">
        <f t="shared" si="8"/>
        <v>0</v>
      </c>
      <c r="H311" s="101">
        <f t="shared" si="9"/>
        <v>0</v>
      </c>
      <c r="I311" s="50"/>
      <c r="J311" s="50"/>
    </row>
    <row r="312" spans="2:10" ht="19.899999999999999" customHeight="1" x14ac:dyDescent="0.35">
      <c r="B312" s="97">
        <v>305</v>
      </c>
      <c r="C312" s="50"/>
      <c r="D312" s="50"/>
      <c r="E312" s="50"/>
      <c r="F312" s="209"/>
      <c r="G312" s="101">
        <f t="shared" si="8"/>
        <v>0</v>
      </c>
      <c r="H312" s="101">
        <f t="shared" si="9"/>
        <v>0</v>
      </c>
      <c r="I312" s="50"/>
      <c r="J312" s="50"/>
    </row>
    <row r="313" spans="2:10" ht="19.899999999999999" customHeight="1" x14ac:dyDescent="0.35">
      <c r="B313" s="97">
        <v>306</v>
      </c>
      <c r="C313" s="50"/>
      <c r="D313" s="50"/>
      <c r="E313" s="50"/>
      <c r="F313" s="209"/>
      <c r="G313" s="101">
        <f t="shared" si="8"/>
        <v>0</v>
      </c>
      <c r="H313" s="101">
        <f t="shared" si="9"/>
        <v>0</v>
      </c>
      <c r="I313" s="50"/>
      <c r="J313" s="50"/>
    </row>
    <row r="314" spans="2:10" ht="19.899999999999999" customHeight="1" x14ac:dyDescent="0.35">
      <c r="B314" s="97">
        <v>307</v>
      </c>
      <c r="C314" s="50"/>
      <c r="D314" s="50"/>
      <c r="E314" s="50"/>
      <c r="F314" s="209"/>
      <c r="G314" s="101">
        <f t="shared" si="8"/>
        <v>0</v>
      </c>
      <c r="H314" s="101">
        <f t="shared" si="9"/>
        <v>0</v>
      </c>
      <c r="I314" s="50"/>
      <c r="J314" s="50"/>
    </row>
    <row r="315" spans="2:10" ht="19.899999999999999" customHeight="1" x14ac:dyDescent="0.35">
      <c r="B315" s="97">
        <v>308</v>
      </c>
      <c r="C315" s="50"/>
      <c r="D315" s="50"/>
      <c r="E315" s="50"/>
      <c r="F315" s="209"/>
      <c r="G315" s="101">
        <f t="shared" si="8"/>
        <v>0</v>
      </c>
      <c r="H315" s="101">
        <f t="shared" si="9"/>
        <v>0</v>
      </c>
      <c r="I315" s="50"/>
      <c r="J315" s="50"/>
    </row>
    <row r="316" spans="2:10" ht="19.899999999999999" customHeight="1" x14ac:dyDescent="0.35">
      <c r="B316" s="97">
        <v>309</v>
      </c>
      <c r="C316" s="50"/>
      <c r="D316" s="50"/>
      <c r="E316" s="50"/>
      <c r="F316" s="209"/>
      <c r="G316" s="101">
        <f t="shared" si="8"/>
        <v>0</v>
      </c>
      <c r="H316" s="101">
        <f t="shared" si="9"/>
        <v>0</v>
      </c>
      <c r="I316" s="50"/>
      <c r="J316" s="50"/>
    </row>
    <row r="317" spans="2:10" ht="19.899999999999999" customHeight="1" x14ac:dyDescent="0.35">
      <c r="B317" s="97">
        <v>310</v>
      </c>
      <c r="C317" s="50"/>
      <c r="D317" s="50"/>
      <c r="E317" s="50"/>
      <c r="F317" s="209"/>
      <c r="G317" s="101">
        <f t="shared" si="8"/>
        <v>0</v>
      </c>
      <c r="H317" s="101">
        <f t="shared" si="9"/>
        <v>0</v>
      </c>
      <c r="I317" s="50"/>
      <c r="J317" s="50"/>
    </row>
    <row r="318" spans="2:10" ht="19.899999999999999" customHeight="1" x14ac:dyDescent="0.35">
      <c r="B318" s="97">
        <v>311</v>
      </c>
      <c r="C318" s="50"/>
      <c r="D318" s="50"/>
      <c r="E318" s="50"/>
      <c r="F318" s="209"/>
      <c r="G318" s="101">
        <f t="shared" si="8"/>
        <v>0</v>
      </c>
      <c r="H318" s="101">
        <f t="shared" si="9"/>
        <v>0</v>
      </c>
      <c r="I318" s="50"/>
      <c r="J318" s="50"/>
    </row>
    <row r="319" spans="2:10" ht="19.899999999999999" customHeight="1" x14ac:dyDescent="0.35">
      <c r="B319" s="97">
        <v>312</v>
      </c>
      <c r="C319" s="50"/>
      <c r="D319" s="50"/>
      <c r="E319" s="50"/>
      <c r="F319" s="209"/>
      <c r="G319" s="101">
        <f t="shared" si="8"/>
        <v>0</v>
      </c>
      <c r="H319" s="101">
        <f t="shared" si="9"/>
        <v>0</v>
      </c>
      <c r="I319" s="50"/>
      <c r="J319" s="50"/>
    </row>
    <row r="320" spans="2:10" ht="19.899999999999999" customHeight="1" x14ac:dyDescent="0.35">
      <c r="B320" s="97">
        <v>313</v>
      </c>
      <c r="C320" s="50"/>
      <c r="D320" s="50"/>
      <c r="E320" s="50"/>
      <c r="F320" s="209"/>
      <c r="G320" s="101">
        <f t="shared" si="8"/>
        <v>0</v>
      </c>
      <c r="H320" s="101">
        <f t="shared" si="9"/>
        <v>0</v>
      </c>
      <c r="I320" s="50"/>
      <c r="J320" s="50"/>
    </row>
    <row r="321" spans="2:10" ht="19.899999999999999" customHeight="1" x14ac:dyDescent="0.35">
      <c r="B321" s="97">
        <v>314</v>
      </c>
      <c r="C321" s="50"/>
      <c r="D321" s="50"/>
      <c r="E321" s="50"/>
      <c r="F321" s="209"/>
      <c r="G321" s="101">
        <f t="shared" si="8"/>
        <v>0</v>
      </c>
      <c r="H321" s="101">
        <f t="shared" si="9"/>
        <v>0</v>
      </c>
      <c r="I321" s="50"/>
      <c r="J321" s="50"/>
    </row>
    <row r="322" spans="2:10" ht="19.899999999999999" customHeight="1" x14ac:dyDescent="0.35">
      <c r="B322" s="97">
        <v>315</v>
      </c>
      <c r="C322" s="50"/>
      <c r="D322" s="50"/>
      <c r="E322" s="50"/>
      <c r="F322" s="209"/>
      <c r="G322" s="101">
        <f t="shared" si="8"/>
        <v>0</v>
      </c>
      <c r="H322" s="101">
        <f t="shared" si="9"/>
        <v>0</v>
      </c>
      <c r="I322" s="50"/>
      <c r="J322" s="50"/>
    </row>
    <row r="323" spans="2:10" ht="19.899999999999999" customHeight="1" x14ac:dyDescent="0.35">
      <c r="B323" s="97">
        <v>316</v>
      </c>
      <c r="C323" s="50"/>
      <c r="D323" s="50"/>
      <c r="E323" s="50"/>
      <c r="F323" s="209"/>
      <c r="G323" s="101">
        <f t="shared" si="8"/>
        <v>0</v>
      </c>
      <c r="H323" s="101">
        <f t="shared" si="9"/>
        <v>0</v>
      </c>
      <c r="I323" s="50"/>
      <c r="J323" s="50"/>
    </row>
    <row r="324" spans="2:10" ht="19.899999999999999" customHeight="1" x14ac:dyDescent="0.35">
      <c r="B324" s="97">
        <v>317</v>
      </c>
      <c r="C324" s="50"/>
      <c r="D324" s="50"/>
      <c r="E324" s="50"/>
      <c r="F324" s="209"/>
      <c r="G324" s="101">
        <f t="shared" si="8"/>
        <v>0</v>
      </c>
      <c r="H324" s="101">
        <f t="shared" si="9"/>
        <v>0</v>
      </c>
      <c r="I324" s="50"/>
      <c r="J324" s="50"/>
    </row>
    <row r="325" spans="2:10" ht="19.899999999999999" customHeight="1" x14ac:dyDescent="0.35">
      <c r="B325" s="97">
        <v>318</v>
      </c>
      <c r="C325" s="50"/>
      <c r="D325" s="50"/>
      <c r="E325" s="50"/>
      <c r="F325" s="209"/>
      <c r="G325" s="101">
        <f t="shared" si="8"/>
        <v>0</v>
      </c>
      <c r="H325" s="101">
        <f t="shared" si="9"/>
        <v>0</v>
      </c>
      <c r="I325" s="50"/>
      <c r="J325" s="50"/>
    </row>
    <row r="326" spans="2:10" ht="19.899999999999999" customHeight="1" x14ac:dyDescent="0.35">
      <c r="B326" s="97">
        <v>319</v>
      </c>
      <c r="C326" s="50"/>
      <c r="D326" s="50"/>
      <c r="E326" s="50"/>
      <c r="F326" s="209"/>
      <c r="G326" s="101">
        <f t="shared" si="8"/>
        <v>0</v>
      </c>
      <c r="H326" s="101">
        <f t="shared" si="9"/>
        <v>0</v>
      </c>
      <c r="I326" s="50"/>
      <c r="J326" s="50"/>
    </row>
    <row r="327" spans="2:10" ht="19.899999999999999" customHeight="1" x14ac:dyDescent="0.35">
      <c r="B327" s="97">
        <v>320</v>
      </c>
      <c r="C327" s="50"/>
      <c r="D327" s="50"/>
      <c r="E327" s="50"/>
      <c r="F327" s="209"/>
      <c r="G327" s="101">
        <f t="shared" si="8"/>
        <v>0</v>
      </c>
      <c r="H327" s="101">
        <f t="shared" si="9"/>
        <v>0</v>
      </c>
      <c r="I327" s="50"/>
      <c r="J327" s="50"/>
    </row>
    <row r="328" spans="2:10" ht="19.899999999999999" customHeight="1" x14ac:dyDescent="0.35">
      <c r="B328" s="97">
        <v>321</v>
      </c>
      <c r="C328" s="50"/>
      <c r="D328" s="50"/>
      <c r="E328" s="50"/>
      <c r="F328" s="209"/>
      <c r="G328" s="101">
        <f t="shared" ref="G328:G391" si="10">IF($C328&lt;&gt;"",IF(P_Z_7_R_FORFAIT&lt;&gt;"",P_Z_7_R_FORFAIT,0),0)</f>
        <v>0</v>
      </c>
      <c r="H328" s="101">
        <f t="shared" si="9"/>
        <v>0</v>
      </c>
      <c r="I328" s="50"/>
      <c r="J328" s="50"/>
    </row>
    <row r="329" spans="2:10" ht="19.899999999999999" customHeight="1" x14ac:dyDescent="0.35">
      <c r="B329" s="97">
        <v>322</v>
      </c>
      <c r="C329" s="50"/>
      <c r="D329" s="50"/>
      <c r="E329" s="50"/>
      <c r="F329" s="209"/>
      <c r="G329" s="101">
        <f t="shared" si="10"/>
        <v>0</v>
      </c>
      <c r="H329" s="101">
        <f t="shared" ref="H329:H392" si="11">IF(AND(G329&lt;&gt;0,F329&lt;&gt;""),ROUND(F329*G329,2),0)</f>
        <v>0</v>
      </c>
      <c r="I329" s="50"/>
      <c r="J329" s="50"/>
    </row>
    <row r="330" spans="2:10" ht="19.899999999999999" customHeight="1" x14ac:dyDescent="0.35">
      <c r="B330" s="97">
        <v>323</v>
      </c>
      <c r="C330" s="50"/>
      <c r="D330" s="50"/>
      <c r="E330" s="50"/>
      <c r="F330" s="209"/>
      <c r="G330" s="101">
        <f t="shared" si="10"/>
        <v>0</v>
      </c>
      <c r="H330" s="101">
        <f t="shared" si="11"/>
        <v>0</v>
      </c>
      <c r="I330" s="50"/>
      <c r="J330" s="50"/>
    </row>
    <row r="331" spans="2:10" ht="19.899999999999999" customHeight="1" x14ac:dyDescent="0.35">
      <c r="B331" s="97">
        <v>324</v>
      </c>
      <c r="C331" s="50"/>
      <c r="D331" s="50"/>
      <c r="E331" s="50"/>
      <c r="F331" s="209"/>
      <c r="G331" s="101">
        <f t="shared" si="10"/>
        <v>0</v>
      </c>
      <c r="H331" s="101">
        <f t="shared" si="11"/>
        <v>0</v>
      </c>
      <c r="I331" s="50"/>
      <c r="J331" s="50"/>
    </row>
    <row r="332" spans="2:10" ht="19.899999999999999" customHeight="1" x14ac:dyDescent="0.35">
      <c r="B332" s="97">
        <v>325</v>
      </c>
      <c r="C332" s="50"/>
      <c r="D332" s="50"/>
      <c r="E332" s="50"/>
      <c r="F332" s="209"/>
      <c r="G332" s="101">
        <f t="shared" si="10"/>
        <v>0</v>
      </c>
      <c r="H332" s="101">
        <f t="shared" si="11"/>
        <v>0</v>
      </c>
      <c r="I332" s="50"/>
      <c r="J332" s="50"/>
    </row>
    <row r="333" spans="2:10" ht="19.899999999999999" customHeight="1" x14ac:dyDescent="0.35">
      <c r="B333" s="97">
        <v>326</v>
      </c>
      <c r="C333" s="50"/>
      <c r="D333" s="50"/>
      <c r="E333" s="50"/>
      <c r="F333" s="209"/>
      <c r="G333" s="101">
        <f t="shared" si="10"/>
        <v>0</v>
      </c>
      <c r="H333" s="101">
        <f t="shared" si="11"/>
        <v>0</v>
      </c>
      <c r="I333" s="50"/>
      <c r="J333" s="50"/>
    </row>
    <row r="334" spans="2:10" ht="19.899999999999999" customHeight="1" x14ac:dyDescent="0.35">
      <c r="B334" s="97">
        <v>327</v>
      </c>
      <c r="C334" s="50"/>
      <c r="D334" s="50"/>
      <c r="E334" s="50"/>
      <c r="F334" s="209"/>
      <c r="G334" s="101">
        <f t="shared" si="10"/>
        <v>0</v>
      </c>
      <c r="H334" s="101">
        <f t="shared" si="11"/>
        <v>0</v>
      </c>
      <c r="I334" s="50"/>
      <c r="J334" s="50"/>
    </row>
    <row r="335" spans="2:10" ht="19.899999999999999" customHeight="1" x14ac:dyDescent="0.35">
      <c r="B335" s="97">
        <v>328</v>
      </c>
      <c r="C335" s="50"/>
      <c r="D335" s="50"/>
      <c r="E335" s="50"/>
      <c r="F335" s="209"/>
      <c r="G335" s="101">
        <f t="shared" si="10"/>
        <v>0</v>
      </c>
      <c r="H335" s="101">
        <f t="shared" si="11"/>
        <v>0</v>
      </c>
      <c r="I335" s="50"/>
      <c r="J335" s="50"/>
    </row>
    <row r="336" spans="2:10" ht="19.899999999999999" customHeight="1" x14ac:dyDescent="0.35">
      <c r="B336" s="97">
        <v>329</v>
      </c>
      <c r="C336" s="50"/>
      <c r="D336" s="50"/>
      <c r="E336" s="50"/>
      <c r="F336" s="209"/>
      <c r="G336" s="101">
        <f t="shared" si="10"/>
        <v>0</v>
      </c>
      <c r="H336" s="101">
        <f t="shared" si="11"/>
        <v>0</v>
      </c>
      <c r="I336" s="50"/>
      <c r="J336" s="50"/>
    </row>
    <row r="337" spans="2:10" ht="19.899999999999999" customHeight="1" x14ac:dyDescent="0.35">
      <c r="B337" s="97">
        <v>330</v>
      </c>
      <c r="C337" s="50"/>
      <c r="D337" s="50"/>
      <c r="E337" s="50"/>
      <c r="F337" s="209"/>
      <c r="G337" s="101">
        <f t="shared" si="10"/>
        <v>0</v>
      </c>
      <c r="H337" s="101">
        <f t="shared" si="11"/>
        <v>0</v>
      </c>
      <c r="I337" s="50"/>
      <c r="J337" s="50"/>
    </row>
    <row r="338" spans="2:10" ht="19.899999999999999" customHeight="1" x14ac:dyDescent="0.35">
      <c r="B338" s="97">
        <v>331</v>
      </c>
      <c r="C338" s="50"/>
      <c r="D338" s="50"/>
      <c r="E338" s="50"/>
      <c r="F338" s="209"/>
      <c r="G338" s="101">
        <f t="shared" si="10"/>
        <v>0</v>
      </c>
      <c r="H338" s="101">
        <f t="shared" si="11"/>
        <v>0</v>
      </c>
      <c r="I338" s="50"/>
      <c r="J338" s="50"/>
    </row>
    <row r="339" spans="2:10" ht="19.899999999999999" customHeight="1" x14ac:dyDescent="0.35">
      <c r="B339" s="97">
        <v>332</v>
      </c>
      <c r="C339" s="50"/>
      <c r="D339" s="50"/>
      <c r="E339" s="50"/>
      <c r="F339" s="209"/>
      <c r="G339" s="101">
        <f t="shared" si="10"/>
        <v>0</v>
      </c>
      <c r="H339" s="101">
        <f t="shared" si="11"/>
        <v>0</v>
      </c>
      <c r="I339" s="50"/>
      <c r="J339" s="50"/>
    </row>
    <row r="340" spans="2:10" ht="19.899999999999999" customHeight="1" x14ac:dyDescent="0.35">
      <c r="B340" s="97">
        <v>333</v>
      </c>
      <c r="C340" s="50"/>
      <c r="D340" s="50"/>
      <c r="E340" s="50"/>
      <c r="F340" s="209"/>
      <c r="G340" s="101">
        <f t="shared" si="10"/>
        <v>0</v>
      </c>
      <c r="H340" s="101">
        <f t="shared" si="11"/>
        <v>0</v>
      </c>
      <c r="I340" s="50"/>
      <c r="J340" s="50"/>
    </row>
    <row r="341" spans="2:10" ht="19.899999999999999" customHeight="1" x14ac:dyDescent="0.35">
      <c r="B341" s="97">
        <v>334</v>
      </c>
      <c r="C341" s="50"/>
      <c r="D341" s="50"/>
      <c r="E341" s="50"/>
      <c r="F341" s="209"/>
      <c r="G341" s="101">
        <f t="shared" si="10"/>
        <v>0</v>
      </c>
      <c r="H341" s="101">
        <f t="shared" si="11"/>
        <v>0</v>
      </c>
      <c r="I341" s="50"/>
      <c r="J341" s="50"/>
    </row>
    <row r="342" spans="2:10" ht="19.899999999999999" customHeight="1" x14ac:dyDescent="0.35">
      <c r="B342" s="97">
        <v>335</v>
      </c>
      <c r="C342" s="50"/>
      <c r="D342" s="50"/>
      <c r="E342" s="50"/>
      <c r="F342" s="209"/>
      <c r="G342" s="101">
        <f t="shared" si="10"/>
        <v>0</v>
      </c>
      <c r="H342" s="101">
        <f t="shared" si="11"/>
        <v>0</v>
      </c>
      <c r="I342" s="50"/>
      <c r="J342" s="50"/>
    </row>
    <row r="343" spans="2:10" ht="19.899999999999999" customHeight="1" x14ac:dyDescent="0.35">
      <c r="B343" s="97">
        <v>336</v>
      </c>
      <c r="C343" s="50"/>
      <c r="D343" s="50"/>
      <c r="E343" s="50"/>
      <c r="F343" s="209"/>
      <c r="G343" s="101">
        <f t="shared" si="10"/>
        <v>0</v>
      </c>
      <c r="H343" s="101">
        <f t="shared" si="11"/>
        <v>0</v>
      </c>
      <c r="I343" s="50"/>
      <c r="J343" s="50"/>
    </row>
    <row r="344" spans="2:10" ht="19.899999999999999" customHeight="1" x14ac:dyDescent="0.35">
      <c r="B344" s="97">
        <v>337</v>
      </c>
      <c r="C344" s="50"/>
      <c r="D344" s="50"/>
      <c r="E344" s="50"/>
      <c r="F344" s="209"/>
      <c r="G344" s="101">
        <f t="shared" si="10"/>
        <v>0</v>
      </c>
      <c r="H344" s="101">
        <f t="shared" si="11"/>
        <v>0</v>
      </c>
      <c r="I344" s="50"/>
      <c r="J344" s="50"/>
    </row>
    <row r="345" spans="2:10" ht="19.899999999999999" customHeight="1" x14ac:dyDescent="0.35">
      <c r="B345" s="97">
        <v>338</v>
      </c>
      <c r="C345" s="50"/>
      <c r="D345" s="50"/>
      <c r="E345" s="50"/>
      <c r="F345" s="209"/>
      <c r="G345" s="101">
        <f t="shared" si="10"/>
        <v>0</v>
      </c>
      <c r="H345" s="101">
        <f t="shared" si="11"/>
        <v>0</v>
      </c>
      <c r="I345" s="50"/>
      <c r="J345" s="50"/>
    </row>
    <row r="346" spans="2:10" ht="19.899999999999999" customHeight="1" x14ac:dyDescent="0.35">
      <c r="B346" s="97">
        <v>339</v>
      </c>
      <c r="C346" s="50"/>
      <c r="D346" s="50"/>
      <c r="E346" s="50"/>
      <c r="F346" s="209"/>
      <c r="G346" s="101">
        <f t="shared" si="10"/>
        <v>0</v>
      </c>
      <c r="H346" s="101">
        <f t="shared" si="11"/>
        <v>0</v>
      </c>
      <c r="I346" s="50"/>
      <c r="J346" s="50"/>
    </row>
    <row r="347" spans="2:10" ht="19.899999999999999" customHeight="1" x14ac:dyDescent="0.35">
      <c r="B347" s="97">
        <v>340</v>
      </c>
      <c r="C347" s="50"/>
      <c r="D347" s="50"/>
      <c r="E347" s="50"/>
      <c r="F347" s="209"/>
      <c r="G347" s="101">
        <f t="shared" si="10"/>
        <v>0</v>
      </c>
      <c r="H347" s="101">
        <f t="shared" si="11"/>
        <v>0</v>
      </c>
      <c r="I347" s="50"/>
      <c r="J347" s="50"/>
    </row>
    <row r="348" spans="2:10" ht="19.899999999999999" customHeight="1" x14ac:dyDescent="0.35">
      <c r="B348" s="97">
        <v>341</v>
      </c>
      <c r="C348" s="50"/>
      <c r="D348" s="50"/>
      <c r="E348" s="50"/>
      <c r="F348" s="209"/>
      <c r="G348" s="101">
        <f t="shared" si="10"/>
        <v>0</v>
      </c>
      <c r="H348" s="101">
        <f t="shared" si="11"/>
        <v>0</v>
      </c>
      <c r="I348" s="50"/>
      <c r="J348" s="50"/>
    </row>
    <row r="349" spans="2:10" ht="19.899999999999999" customHeight="1" x14ac:dyDescent="0.35">
      <c r="B349" s="97">
        <v>342</v>
      </c>
      <c r="C349" s="50"/>
      <c r="D349" s="50"/>
      <c r="E349" s="50"/>
      <c r="F349" s="209"/>
      <c r="G349" s="101">
        <f t="shared" si="10"/>
        <v>0</v>
      </c>
      <c r="H349" s="101">
        <f t="shared" si="11"/>
        <v>0</v>
      </c>
      <c r="I349" s="50"/>
      <c r="J349" s="50"/>
    </row>
    <row r="350" spans="2:10" ht="19.899999999999999" customHeight="1" x14ac:dyDescent="0.35">
      <c r="B350" s="97">
        <v>343</v>
      </c>
      <c r="C350" s="50"/>
      <c r="D350" s="50"/>
      <c r="E350" s="50"/>
      <c r="F350" s="209"/>
      <c r="G350" s="101">
        <f t="shared" si="10"/>
        <v>0</v>
      </c>
      <c r="H350" s="101">
        <f t="shared" si="11"/>
        <v>0</v>
      </c>
      <c r="I350" s="50"/>
      <c r="J350" s="50"/>
    </row>
    <row r="351" spans="2:10" ht="19.899999999999999" customHeight="1" x14ac:dyDescent="0.35">
      <c r="B351" s="97">
        <v>344</v>
      </c>
      <c r="C351" s="50"/>
      <c r="D351" s="50"/>
      <c r="E351" s="50"/>
      <c r="F351" s="209"/>
      <c r="G351" s="101">
        <f t="shared" si="10"/>
        <v>0</v>
      </c>
      <c r="H351" s="101">
        <f t="shared" si="11"/>
        <v>0</v>
      </c>
      <c r="I351" s="50"/>
      <c r="J351" s="50"/>
    </row>
    <row r="352" spans="2:10" ht="19.899999999999999" customHeight="1" x14ac:dyDescent="0.35">
      <c r="B352" s="97">
        <v>345</v>
      </c>
      <c r="C352" s="50"/>
      <c r="D352" s="50"/>
      <c r="E352" s="50"/>
      <c r="F352" s="209"/>
      <c r="G352" s="101">
        <f t="shared" si="10"/>
        <v>0</v>
      </c>
      <c r="H352" s="101">
        <f t="shared" si="11"/>
        <v>0</v>
      </c>
      <c r="I352" s="50"/>
      <c r="J352" s="50"/>
    </row>
    <row r="353" spans="2:10" ht="19.899999999999999" customHeight="1" x14ac:dyDescent="0.35">
      <c r="B353" s="97">
        <v>346</v>
      </c>
      <c r="C353" s="50"/>
      <c r="D353" s="50"/>
      <c r="E353" s="50"/>
      <c r="F353" s="209"/>
      <c r="G353" s="101">
        <f t="shared" si="10"/>
        <v>0</v>
      </c>
      <c r="H353" s="101">
        <f t="shared" si="11"/>
        <v>0</v>
      </c>
      <c r="I353" s="50"/>
      <c r="J353" s="50"/>
    </row>
    <row r="354" spans="2:10" ht="19.899999999999999" customHeight="1" x14ac:dyDescent="0.35">
      <c r="B354" s="97">
        <v>347</v>
      </c>
      <c r="C354" s="50"/>
      <c r="D354" s="50"/>
      <c r="E354" s="50"/>
      <c r="F354" s="209"/>
      <c r="G354" s="101">
        <f t="shared" si="10"/>
        <v>0</v>
      </c>
      <c r="H354" s="101">
        <f t="shared" si="11"/>
        <v>0</v>
      </c>
      <c r="I354" s="50"/>
      <c r="J354" s="50"/>
    </row>
    <row r="355" spans="2:10" ht="19.899999999999999" customHeight="1" x14ac:dyDescent="0.35">
      <c r="B355" s="97">
        <v>348</v>
      </c>
      <c r="C355" s="50"/>
      <c r="D355" s="50"/>
      <c r="E355" s="50"/>
      <c r="F355" s="209"/>
      <c r="G355" s="101">
        <f t="shared" si="10"/>
        <v>0</v>
      </c>
      <c r="H355" s="101">
        <f t="shared" si="11"/>
        <v>0</v>
      </c>
      <c r="I355" s="50"/>
      <c r="J355" s="50"/>
    </row>
    <row r="356" spans="2:10" ht="19.899999999999999" customHeight="1" x14ac:dyDescent="0.35">
      <c r="B356" s="97">
        <v>349</v>
      </c>
      <c r="C356" s="50"/>
      <c r="D356" s="50"/>
      <c r="E356" s="50"/>
      <c r="F356" s="209"/>
      <c r="G356" s="101">
        <f t="shared" si="10"/>
        <v>0</v>
      </c>
      <c r="H356" s="101">
        <f t="shared" si="11"/>
        <v>0</v>
      </c>
      <c r="I356" s="50"/>
      <c r="J356" s="50"/>
    </row>
    <row r="357" spans="2:10" ht="19.899999999999999" customHeight="1" x14ac:dyDescent="0.35">
      <c r="B357" s="97">
        <v>350</v>
      </c>
      <c r="C357" s="50"/>
      <c r="D357" s="50"/>
      <c r="E357" s="50"/>
      <c r="F357" s="209"/>
      <c r="G357" s="101">
        <f t="shared" si="10"/>
        <v>0</v>
      </c>
      <c r="H357" s="101">
        <f t="shared" si="11"/>
        <v>0</v>
      </c>
      <c r="I357" s="50"/>
      <c r="J357" s="50"/>
    </row>
    <row r="358" spans="2:10" ht="19.899999999999999" customHeight="1" x14ac:dyDescent="0.35">
      <c r="B358" s="97">
        <v>351</v>
      </c>
      <c r="C358" s="50"/>
      <c r="D358" s="50"/>
      <c r="E358" s="50"/>
      <c r="F358" s="209"/>
      <c r="G358" s="101">
        <f t="shared" si="10"/>
        <v>0</v>
      </c>
      <c r="H358" s="101">
        <f t="shared" si="11"/>
        <v>0</v>
      </c>
      <c r="I358" s="50"/>
      <c r="J358" s="50"/>
    </row>
    <row r="359" spans="2:10" ht="19.899999999999999" customHeight="1" x14ac:dyDescent="0.35">
      <c r="B359" s="97">
        <v>352</v>
      </c>
      <c r="C359" s="50"/>
      <c r="D359" s="50"/>
      <c r="E359" s="50"/>
      <c r="F359" s="209"/>
      <c r="G359" s="101">
        <f t="shared" si="10"/>
        <v>0</v>
      </c>
      <c r="H359" s="101">
        <f t="shared" si="11"/>
        <v>0</v>
      </c>
      <c r="I359" s="50"/>
      <c r="J359" s="50"/>
    </row>
    <row r="360" spans="2:10" ht="19.899999999999999" customHeight="1" x14ac:dyDescent="0.35">
      <c r="B360" s="97">
        <v>353</v>
      </c>
      <c r="C360" s="50"/>
      <c r="D360" s="50"/>
      <c r="E360" s="50"/>
      <c r="F360" s="209"/>
      <c r="G360" s="101">
        <f t="shared" si="10"/>
        <v>0</v>
      </c>
      <c r="H360" s="101">
        <f t="shared" si="11"/>
        <v>0</v>
      </c>
      <c r="I360" s="50"/>
      <c r="J360" s="50"/>
    </row>
    <row r="361" spans="2:10" ht="19.899999999999999" customHeight="1" x14ac:dyDescent="0.35">
      <c r="B361" s="97">
        <v>354</v>
      </c>
      <c r="C361" s="50"/>
      <c r="D361" s="50"/>
      <c r="E361" s="50"/>
      <c r="F361" s="209"/>
      <c r="G361" s="101">
        <f t="shared" si="10"/>
        <v>0</v>
      </c>
      <c r="H361" s="101">
        <f t="shared" si="11"/>
        <v>0</v>
      </c>
      <c r="I361" s="50"/>
      <c r="J361" s="50"/>
    </row>
    <row r="362" spans="2:10" ht="19.899999999999999" customHeight="1" x14ac:dyDescent="0.35">
      <c r="B362" s="97">
        <v>355</v>
      </c>
      <c r="C362" s="50"/>
      <c r="D362" s="50"/>
      <c r="E362" s="50"/>
      <c r="F362" s="209"/>
      <c r="G362" s="101">
        <f t="shared" si="10"/>
        <v>0</v>
      </c>
      <c r="H362" s="101">
        <f t="shared" si="11"/>
        <v>0</v>
      </c>
      <c r="I362" s="50"/>
      <c r="J362" s="50"/>
    </row>
    <row r="363" spans="2:10" ht="19.899999999999999" customHeight="1" x14ac:dyDescent="0.35">
      <c r="B363" s="97">
        <v>356</v>
      </c>
      <c r="C363" s="50"/>
      <c r="D363" s="50"/>
      <c r="E363" s="50"/>
      <c r="F363" s="209"/>
      <c r="G363" s="101">
        <f t="shared" si="10"/>
        <v>0</v>
      </c>
      <c r="H363" s="101">
        <f t="shared" si="11"/>
        <v>0</v>
      </c>
      <c r="I363" s="50"/>
      <c r="J363" s="50"/>
    </row>
    <row r="364" spans="2:10" ht="19.899999999999999" customHeight="1" x14ac:dyDescent="0.35">
      <c r="B364" s="97">
        <v>357</v>
      </c>
      <c r="C364" s="50"/>
      <c r="D364" s="50"/>
      <c r="E364" s="50"/>
      <c r="F364" s="209"/>
      <c r="G364" s="101">
        <f t="shared" si="10"/>
        <v>0</v>
      </c>
      <c r="H364" s="101">
        <f t="shared" si="11"/>
        <v>0</v>
      </c>
      <c r="I364" s="50"/>
      <c r="J364" s="50"/>
    </row>
    <row r="365" spans="2:10" ht="19.899999999999999" customHeight="1" x14ac:dyDescent="0.35">
      <c r="B365" s="97">
        <v>358</v>
      </c>
      <c r="C365" s="50"/>
      <c r="D365" s="50"/>
      <c r="E365" s="50"/>
      <c r="F365" s="209"/>
      <c r="G365" s="101">
        <f t="shared" si="10"/>
        <v>0</v>
      </c>
      <c r="H365" s="101">
        <f t="shared" si="11"/>
        <v>0</v>
      </c>
      <c r="I365" s="50"/>
      <c r="J365" s="50"/>
    </row>
    <row r="366" spans="2:10" ht="19.899999999999999" customHeight="1" x14ac:dyDescent="0.35">
      <c r="B366" s="97">
        <v>359</v>
      </c>
      <c r="C366" s="50"/>
      <c r="D366" s="50"/>
      <c r="E366" s="50"/>
      <c r="F366" s="209"/>
      <c r="G366" s="101">
        <f t="shared" si="10"/>
        <v>0</v>
      </c>
      <c r="H366" s="101">
        <f t="shared" si="11"/>
        <v>0</v>
      </c>
      <c r="I366" s="50"/>
      <c r="J366" s="50"/>
    </row>
    <row r="367" spans="2:10" ht="19.899999999999999" customHeight="1" x14ac:dyDescent="0.35">
      <c r="B367" s="97">
        <v>360</v>
      </c>
      <c r="C367" s="50"/>
      <c r="D367" s="50"/>
      <c r="E367" s="50"/>
      <c r="F367" s="209"/>
      <c r="G367" s="101">
        <f t="shared" si="10"/>
        <v>0</v>
      </c>
      <c r="H367" s="101">
        <f t="shared" si="11"/>
        <v>0</v>
      </c>
      <c r="I367" s="50"/>
      <c r="J367" s="50"/>
    </row>
    <row r="368" spans="2:10" ht="19.899999999999999" customHeight="1" x14ac:dyDescent="0.35">
      <c r="B368" s="97">
        <v>361</v>
      </c>
      <c r="C368" s="50"/>
      <c r="D368" s="50"/>
      <c r="E368" s="50"/>
      <c r="F368" s="209"/>
      <c r="G368" s="101">
        <f t="shared" si="10"/>
        <v>0</v>
      </c>
      <c r="H368" s="101">
        <f t="shared" si="11"/>
        <v>0</v>
      </c>
      <c r="I368" s="50"/>
      <c r="J368" s="50"/>
    </row>
    <row r="369" spans="2:10" ht="19.899999999999999" customHeight="1" x14ac:dyDescent="0.35">
      <c r="B369" s="97">
        <v>362</v>
      </c>
      <c r="C369" s="50"/>
      <c r="D369" s="50"/>
      <c r="E369" s="50"/>
      <c r="F369" s="209"/>
      <c r="G369" s="101">
        <f t="shared" si="10"/>
        <v>0</v>
      </c>
      <c r="H369" s="101">
        <f t="shared" si="11"/>
        <v>0</v>
      </c>
      <c r="I369" s="50"/>
      <c r="J369" s="50"/>
    </row>
    <row r="370" spans="2:10" ht="19.899999999999999" customHeight="1" x14ac:dyDescent="0.35">
      <c r="B370" s="97">
        <v>363</v>
      </c>
      <c r="C370" s="50"/>
      <c r="D370" s="50"/>
      <c r="E370" s="50"/>
      <c r="F370" s="209"/>
      <c r="G370" s="101">
        <f t="shared" si="10"/>
        <v>0</v>
      </c>
      <c r="H370" s="101">
        <f t="shared" si="11"/>
        <v>0</v>
      </c>
      <c r="I370" s="50"/>
      <c r="J370" s="50"/>
    </row>
    <row r="371" spans="2:10" ht="19.899999999999999" customHeight="1" x14ac:dyDescent="0.35">
      <c r="B371" s="97">
        <v>364</v>
      </c>
      <c r="C371" s="50"/>
      <c r="D371" s="50"/>
      <c r="E371" s="50"/>
      <c r="F371" s="209"/>
      <c r="G371" s="101">
        <f t="shared" si="10"/>
        <v>0</v>
      </c>
      <c r="H371" s="101">
        <f t="shared" si="11"/>
        <v>0</v>
      </c>
      <c r="I371" s="50"/>
      <c r="J371" s="50"/>
    </row>
    <row r="372" spans="2:10" ht="19.899999999999999" customHeight="1" x14ac:dyDescent="0.35">
      <c r="B372" s="97">
        <v>365</v>
      </c>
      <c r="C372" s="50"/>
      <c r="D372" s="50"/>
      <c r="E372" s="50"/>
      <c r="F372" s="209"/>
      <c r="G372" s="101">
        <f t="shared" si="10"/>
        <v>0</v>
      </c>
      <c r="H372" s="101">
        <f t="shared" si="11"/>
        <v>0</v>
      </c>
      <c r="I372" s="50"/>
      <c r="J372" s="50"/>
    </row>
    <row r="373" spans="2:10" ht="19.899999999999999" customHeight="1" x14ac:dyDescent="0.35">
      <c r="B373" s="97">
        <v>366</v>
      </c>
      <c r="C373" s="50"/>
      <c r="D373" s="50"/>
      <c r="E373" s="50"/>
      <c r="F373" s="209"/>
      <c r="G373" s="101">
        <f t="shared" si="10"/>
        <v>0</v>
      </c>
      <c r="H373" s="101">
        <f t="shared" si="11"/>
        <v>0</v>
      </c>
      <c r="I373" s="50"/>
      <c r="J373" s="50"/>
    </row>
    <row r="374" spans="2:10" ht="19.899999999999999" customHeight="1" x14ac:dyDescent="0.35">
      <c r="B374" s="97">
        <v>367</v>
      </c>
      <c r="C374" s="50"/>
      <c r="D374" s="50"/>
      <c r="E374" s="50"/>
      <c r="F374" s="209"/>
      <c r="G374" s="101">
        <f t="shared" si="10"/>
        <v>0</v>
      </c>
      <c r="H374" s="101">
        <f t="shared" si="11"/>
        <v>0</v>
      </c>
      <c r="I374" s="50"/>
      <c r="J374" s="50"/>
    </row>
    <row r="375" spans="2:10" ht="19.899999999999999" customHeight="1" x14ac:dyDescent="0.35">
      <c r="B375" s="97">
        <v>368</v>
      </c>
      <c r="C375" s="50"/>
      <c r="D375" s="50"/>
      <c r="E375" s="50"/>
      <c r="F375" s="209"/>
      <c r="G375" s="101">
        <f t="shared" si="10"/>
        <v>0</v>
      </c>
      <c r="H375" s="101">
        <f t="shared" si="11"/>
        <v>0</v>
      </c>
      <c r="I375" s="50"/>
      <c r="J375" s="50"/>
    </row>
    <row r="376" spans="2:10" ht="19.899999999999999" customHeight="1" x14ac:dyDescent="0.35">
      <c r="B376" s="97">
        <v>369</v>
      </c>
      <c r="C376" s="50"/>
      <c r="D376" s="50"/>
      <c r="E376" s="50"/>
      <c r="F376" s="209"/>
      <c r="G376" s="101">
        <f t="shared" si="10"/>
        <v>0</v>
      </c>
      <c r="H376" s="101">
        <f t="shared" si="11"/>
        <v>0</v>
      </c>
      <c r="I376" s="50"/>
      <c r="J376" s="50"/>
    </row>
    <row r="377" spans="2:10" ht="19.899999999999999" customHeight="1" x14ac:dyDescent="0.35">
      <c r="B377" s="97">
        <v>370</v>
      </c>
      <c r="C377" s="50"/>
      <c r="D377" s="50"/>
      <c r="E377" s="50"/>
      <c r="F377" s="209"/>
      <c r="G377" s="101">
        <f t="shared" si="10"/>
        <v>0</v>
      </c>
      <c r="H377" s="101">
        <f t="shared" si="11"/>
        <v>0</v>
      </c>
      <c r="I377" s="50"/>
      <c r="J377" s="50"/>
    </row>
    <row r="378" spans="2:10" ht="19.899999999999999" customHeight="1" x14ac:dyDescent="0.35">
      <c r="B378" s="97">
        <v>371</v>
      </c>
      <c r="C378" s="50"/>
      <c r="D378" s="50"/>
      <c r="E378" s="50"/>
      <c r="F378" s="209"/>
      <c r="G378" s="101">
        <f t="shared" si="10"/>
        <v>0</v>
      </c>
      <c r="H378" s="101">
        <f t="shared" si="11"/>
        <v>0</v>
      </c>
      <c r="I378" s="50"/>
      <c r="J378" s="50"/>
    </row>
    <row r="379" spans="2:10" ht="19.899999999999999" customHeight="1" x14ac:dyDescent="0.35">
      <c r="B379" s="97">
        <v>372</v>
      </c>
      <c r="C379" s="50"/>
      <c r="D379" s="50"/>
      <c r="E379" s="50"/>
      <c r="F379" s="209"/>
      <c r="G379" s="101">
        <f t="shared" si="10"/>
        <v>0</v>
      </c>
      <c r="H379" s="101">
        <f t="shared" si="11"/>
        <v>0</v>
      </c>
      <c r="I379" s="50"/>
      <c r="J379" s="50"/>
    </row>
    <row r="380" spans="2:10" ht="19.899999999999999" customHeight="1" x14ac:dyDescent="0.35">
      <c r="B380" s="97">
        <v>373</v>
      </c>
      <c r="C380" s="50"/>
      <c r="D380" s="50"/>
      <c r="E380" s="50"/>
      <c r="F380" s="209"/>
      <c r="G380" s="101">
        <f t="shared" si="10"/>
        <v>0</v>
      </c>
      <c r="H380" s="101">
        <f t="shared" si="11"/>
        <v>0</v>
      </c>
      <c r="I380" s="50"/>
      <c r="J380" s="50"/>
    </row>
    <row r="381" spans="2:10" ht="19.899999999999999" customHeight="1" x14ac:dyDescent="0.35">
      <c r="B381" s="97">
        <v>374</v>
      </c>
      <c r="C381" s="50"/>
      <c r="D381" s="50"/>
      <c r="E381" s="50"/>
      <c r="F381" s="209"/>
      <c r="G381" s="101">
        <f t="shared" si="10"/>
        <v>0</v>
      </c>
      <c r="H381" s="101">
        <f t="shared" si="11"/>
        <v>0</v>
      </c>
      <c r="I381" s="50"/>
      <c r="J381" s="50"/>
    </row>
    <row r="382" spans="2:10" ht="19.899999999999999" customHeight="1" x14ac:dyDescent="0.35">
      <c r="B382" s="97">
        <v>375</v>
      </c>
      <c r="C382" s="50"/>
      <c r="D382" s="50"/>
      <c r="E382" s="50"/>
      <c r="F382" s="209"/>
      <c r="G382" s="101">
        <f t="shared" si="10"/>
        <v>0</v>
      </c>
      <c r="H382" s="101">
        <f t="shared" si="11"/>
        <v>0</v>
      </c>
      <c r="I382" s="50"/>
      <c r="J382" s="50"/>
    </row>
    <row r="383" spans="2:10" ht="19.899999999999999" customHeight="1" x14ac:dyDescent="0.35">
      <c r="B383" s="97">
        <v>376</v>
      </c>
      <c r="C383" s="50"/>
      <c r="D383" s="50"/>
      <c r="E383" s="50"/>
      <c r="F383" s="209"/>
      <c r="G383" s="101">
        <f t="shared" si="10"/>
        <v>0</v>
      </c>
      <c r="H383" s="101">
        <f t="shared" si="11"/>
        <v>0</v>
      </c>
      <c r="I383" s="50"/>
      <c r="J383" s="50"/>
    </row>
    <row r="384" spans="2:10" ht="19.899999999999999" customHeight="1" x14ac:dyDescent="0.35">
      <c r="B384" s="97">
        <v>377</v>
      </c>
      <c r="C384" s="50"/>
      <c r="D384" s="50"/>
      <c r="E384" s="50"/>
      <c r="F384" s="209"/>
      <c r="G384" s="101">
        <f t="shared" si="10"/>
        <v>0</v>
      </c>
      <c r="H384" s="101">
        <f t="shared" si="11"/>
        <v>0</v>
      </c>
      <c r="I384" s="50"/>
      <c r="J384" s="50"/>
    </row>
    <row r="385" spans="2:10" ht="19.899999999999999" customHeight="1" x14ac:dyDescent="0.35">
      <c r="B385" s="97">
        <v>378</v>
      </c>
      <c r="C385" s="50"/>
      <c r="D385" s="50"/>
      <c r="E385" s="50"/>
      <c r="F385" s="209"/>
      <c r="G385" s="101">
        <f t="shared" si="10"/>
        <v>0</v>
      </c>
      <c r="H385" s="101">
        <f t="shared" si="11"/>
        <v>0</v>
      </c>
      <c r="I385" s="50"/>
      <c r="J385" s="50"/>
    </row>
    <row r="386" spans="2:10" ht="19.899999999999999" customHeight="1" x14ac:dyDescent="0.35">
      <c r="B386" s="97">
        <v>379</v>
      </c>
      <c r="C386" s="50"/>
      <c r="D386" s="50"/>
      <c r="E386" s="50"/>
      <c r="F386" s="209"/>
      <c r="G386" s="101">
        <f t="shared" si="10"/>
        <v>0</v>
      </c>
      <c r="H386" s="101">
        <f t="shared" si="11"/>
        <v>0</v>
      </c>
      <c r="I386" s="50"/>
      <c r="J386" s="50"/>
    </row>
    <row r="387" spans="2:10" ht="19.899999999999999" customHeight="1" x14ac:dyDescent="0.35">
      <c r="B387" s="97">
        <v>380</v>
      </c>
      <c r="C387" s="50"/>
      <c r="D387" s="50"/>
      <c r="E387" s="50"/>
      <c r="F387" s="209"/>
      <c r="G387" s="101">
        <f t="shared" si="10"/>
        <v>0</v>
      </c>
      <c r="H387" s="101">
        <f t="shared" si="11"/>
        <v>0</v>
      </c>
      <c r="I387" s="50"/>
      <c r="J387" s="50"/>
    </row>
    <row r="388" spans="2:10" ht="19.899999999999999" customHeight="1" x14ac:dyDescent="0.35">
      <c r="B388" s="97">
        <v>381</v>
      </c>
      <c r="C388" s="50"/>
      <c r="D388" s="50"/>
      <c r="E388" s="50"/>
      <c r="F388" s="209"/>
      <c r="G388" s="101">
        <f t="shared" si="10"/>
        <v>0</v>
      </c>
      <c r="H388" s="101">
        <f t="shared" si="11"/>
        <v>0</v>
      </c>
      <c r="I388" s="50"/>
      <c r="J388" s="50"/>
    </row>
    <row r="389" spans="2:10" ht="19.899999999999999" customHeight="1" x14ac:dyDescent="0.35">
      <c r="B389" s="97">
        <v>382</v>
      </c>
      <c r="C389" s="50"/>
      <c r="D389" s="50"/>
      <c r="E389" s="50"/>
      <c r="F389" s="209"/>
      <c r="G389" s="101">
        <f t="shared" si="10"/>
        <v>0</v>
      </c>
      <c r="H389" s="101">
        <f t="shared" si="11"/>
        <v>0</v>
      </c>
      <c r="I389" s="50"/>
      <c r="J389" s="50"/>
    </row>
    <row r="390" spans="2:10" ht="19.899999999999999" customHeight="1" x14ac:dyDescent="0.35">
      <c r="B390" s="97">
        <v>383</v>
      </c>
      <c r="C390" s="50"/>
      <c r="D390" s="50"/>
      <c r="E390" s="50"/>
      <c r="F390" s="209"/>
      <c r="G390" s="101">
        <f t="shared" si="10"/>
        <v>0</v>
      </c>
      <c r="H390" s="101">
        <f t="shared" si="11"/>
        <v>0</v>
      </c>
      <c r="I390" s="50"/>
      <c r="J390" s="50"/>
    </row>
    <row r="391" spans="2:10" ht="19.899999999999999" customHeight="1" x14ac:dyDescent="0.35">
      <c r="B391" s="97">
        <v>384</v>
      </c>
      <c r="C391" s="50"/>
      <c r="D391" s="50"/>
      <c r="E391" s="50"/>
      <c r="F391" s="209"/>
      <c r="G391" s="101">
        <f t="shared" si="10"/>
        <v>0</v>
      </c>
      <c r="H391" s="101">
        <f t="shared" si="11"/>
        <v>0</v>
      </c>
      <c r="I391" s="50"/>
      <c r="J391" s="50"/>
    </row>
    <row r="392" spans="2:10" ht="19.899999999999999" customHeight="1" x14ac:dyDescent="0.35">
      <c r="B392" s="97">
        <v>385</v>
      </c>
      <c r="C392" s="50"/>
      <c r="D392" s="50"/>
      <c r="E392" s="50"/>
      <c r="F392" s="209"/>
      <c r="G392" s="101">
        <f t="shared" ref="G392:G455" si="12">IF($C392&lt;&gt;"",IF(P_Z_7_R_FORFAIT&lt;&gt;"",P_Z_7_R_FORFAIT,0),0)</f>
        <v>0</v>
      </c>
      <c r="H392" s="101">
        <f t="shared" si="11"/>
        <v>0</v>
      </c>
      <c r="I392" s="50"/>
      <c r="J392" s="50"/>
    </row>
    <row r="393" spans="2:10" ht="19.899999999999999" customHeight="1" x14ac:dyDescent="0.35">
      <c r="B393" s="97">
        <v>386</v>
      </c>
      <c r="C393" s="50"/>
      <c r="D393" s="50"/>
      <c r="E393" s="50"/>
      <c r="F393" s="209"/>
      <c r="G393" s="101">
        <f t="shared" si="12"/>
        <v>0</v>
      </c>
      <c r="H393" s="101">
        <f t="shared" ref="H393:H456" si="13">IF(AND(G393&lt;&gt;0,F393&lt;&gt;""),ROUND(F393*G393,2),0)</f>
        <v>0</v>
      </c>
      <c r="I393" s="50"/>
      <c r="J393" s="50"/>
    </row>
    <row r="394" spans="2:10" ht="19.899999999999999" customHeight="1" x14ac:dyDescent="0.35">
      <c r="B394" s="97">
        <v>387</v>
      </c>
      <c r="C394" s="50"/>
      <c r="D394" s="50"/>
      <c r="E394" s="50"/>
      <c r="F394" s="209"/>
      <c r="G394" s="101">
        <f t="shared" si="12"/>
        <v>0</v>
      </c>
      <c r="H394" s="101">
        <f t="shared" si="13"/>
        <v>0</v>
      </c>
      <c r="I394" s="50"/>
      <c r="J394" s="50"/>
    </row>
    <row r="395" spans="2:10" ht="19.899999999999999" customHeight="1" x14ac:dyDescent="0.35">
      <c r="B395" s="97">
        <v>388</v>
      </c>
      <c r="C395" s="50"/>
      <c r="D395" s="50"/>
      <c r="E395" s="50"/>
      <c r="F395" s="209"/>
      <c r="G395" s="101">
        <f t="shared" si="12"/>
        <v>0</v>
      </c>
      <c r="H395" s="101">
        <f t="shared" si="13"/>
        <v>0</v>
      </c>
      <c r="I395" s="50"/>
      <c r="J395" s="50"/>
    </row>
    <row r="396" spans="2:10" ht="19.899999999999999" customHeight="1" x14ac:dyDescent="0.35">
      <c r="B396" s="97">
        <v>389</v>
      </c>
      <c r="C396" s="50"/>
      <c r="D396" s="50"/>
      <c r="E396" s="50"/>
      <c r="F396" s="209"/>
      <c r="G396" s="101">
        <f t="shared" si="12"/>
        <v>0</v>
      </c>
      <c r="H396" s="101">
        <f t="shared" si="13"/>
        <v>0</v>
      </c>
      <c r="I396" s="50"/>
      <c r="J396" s="50"/>
    </row>
    <row r="397" spans="2:10" ht="19.899999999999999" customHeight="1" x14ac:dyDescent="0.35">
      <c r="B397" s="97">
        <v>390</v>
      </c>
      <c r="C397" s="50"/>
      <c r="D397" s="50"/>
      <c r="E397" s="50"/>
      <c r="F397" s="209"/>
      <c r="G397" s="101">
        <f t="shared" si="12"/>
        <v>0</v>
      </c>
      <c r="H397" s="101">
        <f t="shared" si="13"/>
        <v>0</v>
      </c>
      <c r="I397" s="50"/>
      <c r="J397" s="50"/>
    </row>
    <row r="398" spans="2:10" ht="19.899999999999999" customHeight="1" x14ac:dyDescent="0.35">
      <c r="B398" s="97">
        <v>391</v>
      </c>
      <c r="C398" s="50"/>
      <c r="D398" s="50"/>
      <c r="E398" s="50"/>
      <c r="F398" s="209"/>
      <c r="G398" s="101">
        <f t="shared" si="12"/>
        <v>0</v>
      </c>
      <c r="H398" s="101">
        <f t="shared" si="13"/>
        <v>0</v>
      </c>
      <c r="I398" s="50"/>
      <c r="J398" s="50"/>
    </row>
    <row r="399" spans="2:10" ht="19.899999999999999" customHeight="1" x14ac:dyDescent="0.35">
      <c r="B399" s="97">
        <v>392</v>
      </c>
      <c r="C399" s="50"/>
      <c r="D399" s="50"/>
      <c r="E399" s="50"/>
      <c r="F399" s="209"/>
      <c r="G399" s="101">
        <f t="shared" si="12"/>
        <v>0</v>
      </c>
      <c r="H399" s="101">
        <f t="shared" si="13"/>
        <v>0</v>
      </c>
      <c r="I399" s="50"/>
      <c r="J399" s="50"/>
    </row>
    <row r="400" spans="2:10" ht="19.899999999999999" customHeight="1" x14ac:dyDescent="0.35">
      <c r="B400" s="97">
        <v>393</v>
      </c>
      <c r="C400" s="50"/>
      <c r="D400" s="50"/>
      <c r="E400" s="50"/>
      <c r="F400" s="209"/>
      <c r="G400" s="101">
        <f t="shared" si="12"/>
        <v>0</v>
      </c>
      <c r="H400" s="101">
        <f t="shared" si="13"/>
        <v>0</v>
      </c>
      <c r="I400" s="50"/>
      <c r="J400" s="50"/>
    </row>
    <row r="401" spans="2:10" ht="19.899999999999999" customHeight="1" x14ac:dyDescent="0.35">
      <c r="B401" s="97">
        <v>394</v>
      </c>
      <c r="C401" s="50"/>
      <c r="D401" s="50"/>
      <c r="E401" s="50"/>
      <c r="F401" s="209"/>
      <c r="G401" s="101">
        <f t="shared" si="12"/>
        <v>0</v>
      </c>
      <c r="H401" s="101">
        <f t="shared" si="13"/>
        <v>0</v>
      </c>
      <c r="I401" s="50"/>
      <c r="J401" s="50"/>
    </row>
    <row r="402" spans="2:10" ht="19.899999999999999" customHeight="1" x14ac:dyDescent="0.35">
      <c r="B402" s="97">
        <v>395</v>
      </c>
      <c r="C402" s="50"/>
      <c r="D402" s="50"/>
      <c r="E402" s="50"/>
      <c r="F402" s="209"/>
      <c r="G402" s="101">
        <f t="shared" si="12"/>
        <v>0</v>
      </c>
      <c r="H402" s="101">
        <f t="shared" si="13"/>
        <v>0</v>
      </c>
      <c r="I402" s="50"/>
      <c r="J402" s="50"/>
    </row>
    <row r="403" spans="2:10" ht="19.899999999999999" customHeight="1" x14ac:dyDescent="0.35">
      <c r="B403" s="97">
        <v>396</v>
      </c>
      <c r="C403" s="50"/>
      <c r="D403" s="50"/>
      <c r="E403" s="50"/>
      <c r="F403" s="209"/>
      <c r="G403" s="101">
        <f t="shared" si="12"/>
        <v>0</v>
      </c>
      <c r="H403" s="101">
        <f t="shared" si="13"/>
        <v>0</v>
      </c>
      <c r="I403" s="50"/>
      <c r="J403" s="50"/>
    </row>
    <row r="404" spans="2:10" ht="19.899999999999999" customHeight="1" x14ac:dyDescent="0.35">
      <c r="B404" s="97">
        <v>397</v>
      </c>
      <c r="C404" s="50"/>
      <c r="D404" s="50"/>
      <c r="E404" s="50"/>
      <c r="F404" s="209"/>
      <c r="G404" s="101">
        <f t="shared" si="12"/>
        <v>0</v>
      </c>
      <c r="H404" s="101">
        <f t="shared" si="13"/>
        <v>0</v>
      </c>
      <c r="I404" s="50"/>
      <c r="J404" s="50"/>
    </row>
    <row r="405" spans="2:10" ht="19.899999999999999" customHeight="1" x14ac:dyDescent="0.35">
      <c r="B405" s="97">
        <v>398</v>
      </c>
      <c r="C405" s="50"/>
      <c r="D405" s="50"/>
      <c r="E405" s="50"/>
      <c r="F405" s="209"/>
      <c r="G405" s="101">
        <f t="shared" si="12"/>
        <v>0</v>
      </c>
      <c r="H405" s="101">
        <f t="shared" si="13"/>
        <v>0</v>
      </c>
      <c r="I405" s="50"/>
      <c r="J405" s="50"/>
    </row>
    <row r="406" spans="2:10" ht="19.899999999999999" customHeight="1" x14ac:dyDescent="0.35">
      <c r="B406" s="97">
        <v>399</v>
      </c>
      <c r="C406" s="50"/>
      <c r="D406" s="50"/>
      <c r="E406" s="50"/>
      <c r="F406" s="209"/>
      <c r="G406" s="101">
        <f t="shared" si="12"/>
        <v>0</v>
      </c>
      <c r="H406" s="101">
        <f t="shared" si="13"/>
        <v>0</v>
      </c>
      <c r="I406" s="50"/>
      <c r="J406" s="50"/>
    </row>
    <row r="407" spans="2:10" ht="19.899999999999999" customHeight="1" x14ac:dyDescent="0.35">
      <c r="B407" s="97">
        <v>400</v>
      </c>
      <c r="C407" s="50"/>
      <c r="D407" s="50"/>
      <c r="E407" s="50"/>
      <c r="F407" s="209"/>
      <c r="G407" s="101">
        <f t="shared" si="12"/>
        <v>0</v>
      </c>
      <c r="H407" s="101">
        <f t="shared" si="13"/>
        <v>0</v>
      </c>
      <c r="I407" s="50"/>
      <c r="J407" s="50"/>
    </row>
    <row r="408" spans="2:10" ht="19.899999999999999" customHeight="1" x14ac:dyDescent="0.35">
      <c r="B408" s="97">
        <v>401</v>
      </c>
      <c r="C408" s="50"/>
      <c r="D408" s="50"/>
      <c r="E408" s="50"/>
      <c r="F408" s="209"/>
      <c r="G408" s="101">
        <f t="shared" si="12"/>
        <v>0</v>
      </c>
      <c r="H408" s="101">
        <f t="shared" si="13"/>
        <v>0</v>
      </c>
      <c r="I408" s="50"/>
      <c r="J408" s="50"/>
    </row>
    <row r="409" spans="2:10" ht="19.899999999999999" customHeight="1" x14ac:dyDescent="0.35">
      <c r="B409" s="97">
        <v>402</v>
      </c>
      <c r="C409" s="50"/>
      <c r="D409" s="50"/>
      <c r="E409" s="50"/>
      <c r="F409" s="209"/>
      <c r="G409" s="101">
        <f t="shared" si="12"/>
        <v>0</v>
      </c>
      <c r="H409" s="101">
        <f t="shared" si="13"/>
        <v>0</v>
      </c>
      <c r="I409" s="50"/>
      <c r="J409" s="50"/>
    </row>
    <row r="410" spans="2:10" ht="19.899999999999999" customHeight="1" x14ac:dyDescent="0.35">
      <c r="B410" s="97">
        <v>403</v>
      </c>
      <c r="C410" s="50"/>
      <c r="D410" s="50"/>
      <c r="E410" s="50"/>
      <c r="F410" s="209"/>
      <c r="G410" s="101">
        <f t="shared" si="12"/>
        <v>0</v>
      </c>
      <c r="H410" s="101">
        <f t="shared" si="13"/>
        <v>0</v>
      </c>
      <c r="I410" s="50"/>
      <c r="J410" s="50"/>
    </row>
    <row r="411" spans="2:10" ht="19.899999999999999" customHeight="1" x14ac:dyDescent="0.35">
      <c r="B411" s="97">
        <v>404</v>
      </c>
      <c r="C411" s="50"/>
      <c r="D411" s="50"/>
      <c r="E411" s="50"/>
      <c r="F411" s="209"/>
      <c r="G411" s="101">
        <f t="shared" si="12"/>
        <v>0</v>
      </c>
      <c r="H411" s="101">
        <f t="shared" si="13"/>
        <v>0</v>
      </c>
      <c r="I411" s="50"/>
      <c r="J411" s="50"/>
    </row>
    <row r="412" spans="2:10" ht="19.899999999999999" customHeight="1" x14ac:dyDescent="0.35">
      <c r="B412" s="97">
        <v>405</v>
      </c>
      <c r="C412" s="50"/>
      <c r="D412" s="50"/>
      <c r="E412" s="50"/>
      <c r="F412" s="209"/>
      <c r="G412" s="101">
        <f t="shared" si="12"/>
        <v>0</v>
      </c>
      <c r="H412" s="101">
        <f t="shared" si="13"/>
        <v>0</v>
      </c>
      <c r="I412" s="50"/>
      <c r="J412" s="50"/>
    </row>
    <row r="413" spans="2:10" ht="19.899999999999999" customHeight="1" x14ac:dyDescent="0.35">
      <c r="B413" s="97">
        <v>406</v>
      </c>
      <c r="C413" s="50"/>
      <c r="D413" s="50"/>
      <c r="E413" s="50"/>
      <c r="F413" s="209"/>
      <c r="G413" s="101">
        <f t="shared" si="12"/>
        <v>0</v>
      </c>
      <c r="H413" s="101">
        <f t="shared" si="13"/>
        <v>0</v>
      </c>
      <c r="I413" s="50"/>
      <c r="J413" s="50"/>
    </row>
    <row r="414" spans="2:10" ht="19.899999999999999" customHeight="1" x14ac:dyDescent="0.35">
      <c r="B414" s="97">
        <v>407</v>
      </c>
      <c r="C414" s="50"/>
      <c r="D414" s="50"/>
      <c r="E414" s="50"/>
      <c r="F414" s="209"/>
      <c r="G414" s="101">
        <f t="shared" si="12"/>
        <v>0</v>
      </c>
      <c r="H414" s="101">
        <f t="shared" si="13"/>
        <v>0</v>
      </c>
      <c r="I414" s="50"/>
      <c r="J414" s="50"/>
    </row>
    <row r="415" spans="2:10" ht="19.899999999999999" customHeight="1" x14ac:dyDescent="0.35">
      <c r="B415" s="97">
        <v>408</v>
      </c>
      <c r="C415" s="50"/>
      <c r="D415" s="50"/>
      <c r="E415" s="50"/>
      <c r="F415" s="209"/>
      <c r="G415" s="101">
        <f t="shared" si="12"/>
        <v>0</v>
      </c>
      <c r="H415" s="101">
        <f t="shared" si="13"/>
        <v>0</v>
      </c>
      <c r="I415" s="50"/>
      <c r="J415" s="50"/>
    </row>
    <row r="416" spans="2:10" ht="19.899999999999999" customHeight="1" x14ac:dyDescent="0.35">
      <c r="B416" s="97">
        <v>409</v>
      </c>
      <c r="C416" s="50"/>
      <c r="D416" s="50"/>
      <c r="E416" s="50"/>
      <c r="F416" s="209"/>
      <c r="G416" s="101">
        <f t="shared" si="12"/>
        <v>0</v>
      </c>
      <c r="H416" s="101">
        <f t="shared" si="13"/>
        <v>0</v>
      </c>
      <c r="I416" s="50"/>
      <c r="J416" s="50"/>
    </row>
    <row r="417" spans="2:10" ht="19.899999999999999" customHeight="1" x14ac:dyDescent="0.35">
      <c r="B417" s="97">
        <v>410</v>
      </c>
      <c r="C417" s="50"/>
      <c r="D417" s="50"/>
      <c r="E417" s="50"/>
      <c r="F417" s="209"/>
      <c r="G417" s="101">
        <f t="shared" si="12"/>
        <v>0</v>
      </c>
      <c r="H417" s="101">
        <f t="shared" si="13"/>
        <v>0</v>
      </c>
      <c r="I417" s="50"/>
      <c r="J417" s="50"/>
    </row>
    <row r="418" spans="2:10" ht="19.899999999999999" customHeight="1" x14ac:dyDescent="0.35">
      <c r="B418" s="97">
        <v>411</v>
      </c>
      <c r="C418" s="50"/>
      <c r="D418" s="50"/>
      <c r="E418" s="50"/>
      <c r="F418" s="209"/>
      <c r="G418" s="101">
        <f t="shared" si="12"/>
        <v>0</v>
      </c>
      <c r="H418" s="101">
        <f t="shared" si="13"/>
        <v>0</v>
      </c>
      <c r="I418" s="50"/>
      <c r="J418" s="50"/>
    </row>
    <row r="419" spans="2:10" ht="19.899999999999999" customHeight="1" x14ac:dyDescent="0.35">
      <c r="B419" s="97">
        <v>412</v>
      </c>
      <c r="C419" s="50"/>
      <c r="D419" s="50"/>
      <c r="E419" s="50"/>
      <c r="F419" s="209"/>
      <c r="G419" s="101">
        <f t="shared" si="12"/>
        <v>0</v>
      </c>
      <c r="H419" s="101">
        <f t="shared" si="13"/>
        <v>0</v>
      </c>
      <c r="I419" s="50"/>
      <c r="J419" s="50"/>
    </row>
    <row r="420" spans="2:10" ht="19.899999999999999" customHeight="1" x14ac:dyDescent="0.35">
      <c r="B420" s="97">
        <v>413</v>
      </c>
      <c r="C420" s="50"/>
      <c r="D420" s="50"/>
      <c r="E420" s="50"/>
      <c r="F420" s="209"/>
      <c r="G420" s="101">
        <f t="shared" si="12"/>
        <v>0</v>
      </c>
      <c r="H420" s="101">
        <f t="shared" si="13"/>
        <v>0</v>
      </c>
      <c r="I420" s="50"/>
      <c r="J420" s="50"/>
    </row>
    <row r="421" spans="2:10" ht="19.899999999999999" customHeight="1" x14ac:dyDescent="0.35">
      <c r="B421" s="97">
        <v>414</v>
      </c>
      <c r="C421" s="50"/>
      <c r="D421" s="50"/>
      <c r="E421" s="50"/>
      <c r="F421" s="209"/>
      <c r="G421" s="101">
        <f t="shared" si="12"/>
        <v>0</v>
      </c>
      <c r="H421" s="101">
        <f t="shared" si="13"/>
        <v>0</v>
      </c>
      <c r="I421" s="50"/>
      <c r="J421" s="50"/>
    </row>
    <row r="422" spans="2:10" ht="19.899999999999999" customHeight="1" x14ac:dyDescent="0.35">
      <c r="B422" s="97">
        <v>415</v>
      </c>
      <c r="C422" s="50"/>
      <c r="D422" s="50"/>
      <c r="E422" s="50"/>
      <c r="F422" s="209"/>
      <c r="G422" s="101">
        <f t="shared" si="12"/>
        <v>0</v>
      </c>
      <c r="H422" s="101">
        <f t="shared" si="13"/>
        <v>0</v>
      </c>
      <c r="I422" s="50"/>
      <c r="J422" s="50"/>
    </row>
    <row r="423" spans="2:10" ht="19.899999999999999" customHeight="1" x14ac:dyDescent="0.35">
      <c r="B423" s="97">
        <v>416</v>
      </c>
      <c r="C423" s="50"/>
      <c r="D423" s="50"/>
      <c r="E423" s="50"/>
      <c r="F423" s="209"/>
      <c r="G423" s="101">
        <f t="shared" si="12"/>
        <v>0</v>
      </c>
      <c r="H423" s="101">
        <f t="shared" si="13"/>
        <v>0</v>
      </c>
      <c r="I423" s="50"/>
      <c r="J423" s="50"/>
    </row>
    <row r="424" spans="2:10" ht="19.899999999999999" customHeight="1" x14ac:dyDescent="0.35">
      <c r="B424" s="97">
        <v>417</v>
      </c>
      <c r="C424" s="50"/>
      <c r="D424" s="50"/>
      <c r="E424" s="50"/>
      <c r="F424" s="209"/>
      <c r="G424" s="101">
        <f t="shared" si="12"/>
        <v>0</v>
      </c>
      <c r="H424" s="101">
        <f t="shared" si="13"/>
        <v>0</v>
      </c>
      <c r="I424" s="50"/>
      <c r="J424" s="50"/>
    </row>
    <row r="425" spans="2:10" ht="19.899999999999999" customHeight="1" x14ac:dyDescent="0.35">
      <c r="B425" s="97">
        <v>418</v>
      </c>
      <c r="C425" s="50"/>
      <c r="D425" s="50"/>
      <c r="E425" s="50"/>
      <c r="F425" s="209"/>
      <c r="G425" s="101">
        <f t="shared" si="12"/>
        <v>0</v>
      </c>
      <c r="H425" s="101">
        <f t="shared" si="13"/>
        <v>0</v>
      </c>
      <c r="I425" s="50"/>
      <c r="J425" s="50"/>
    </row>
    <row r="426" spans="2:10" ht="19.899999999999999" customHeight="1" x14ac:dyDescent="0.35">
      <c r="B426" s="97">
        <v>419</v>
      </c>
      <c r="C426" s="50"/>
      <c r="D426" s="50"/>
      <c r="E426" s="50"/>
      <c r="F426" s="209"/>
      <c r="G426" s="101">
        <f t="shared" si="12"/>
        <v>0</v>
      </c>
      <c r="H426" s="101">
        <f t="shared" si="13"/>
        <v>0</v>
      </c>
      <c r="I426" s="50"/>
      <c r="J426" s="50"/>
    </row>
    <row r="427" spans="2:10" ht="19.899999999999999" customHeight="1" x14ac:dyDescent="0.35">
      <c r="B427" s="97">
        <v>420</v>
      </c>
      <c r="C427" s="50"/>
      <c r="D427" s="50"/>
      <c r="E427" s="50"/>
      <c r="F427" s="209"/>
      <c r="G427" s="101">
        <f t="shared" si="12"/>
        <v>0</v>
      </c>
      <c r="H427" s="101">
        <f t="shared" si="13"/>
        <v>0</v>
      </c>
      <c r="I427" s="50"/>
      <c r="J427" s="50"/>
    </row>
    <row r="428" spans="2:10" ht="19.899999999999999" customHeight="1" x14ac:dyDescent="0.35">
      <c r="B428" s="97">
        <v>421</v>
      </c>
      <c r="C428" s="50"/>
      <c r="D428" s="50"/>
      <c r="E428" s="50"/>
      <c r="F428" s="209"/>
      <c r="G428" s="101">
        <f t="shared" si="12"/>
        <v>0</v>
      </c>
      <c r="H428" s="101">
        <f t="shared" si="13"/>
        <v>0</v>
      </c>
      <c r="I428" s="50"/>
      <c r="J428" s="50"/>
    </row>
    <row r="429" spans="2:10" ht="19.899999999999999" customHeight="1" x14ac:dyDescent="0.35">
      <c r="B429" s="97">
        <v>422</v>
      </c>
      <c r="C429" s="50"/>
      <c r="D429" s="50"/>
      <c r="E429" s="50"/>
      <c r="F429" s="209"/>
      <c r="G429" s="101">
        <f t="shared" si="12"/>
        <v>0</v>
      </c>
      <c r="H429" s="101">
        <f t="shared" si="13"/>
        <v>0</v>
      </c>
      <c r="I429" s="50"/>
      <c r="J429" s="50"/>
    </row>
    <row r="430" spans="2:10" ht="19.899999999999999" customHeight="1" x14ac:dyDescent="0.35">
      <c r="B430" s="97">
        <v>423</v>
      </c>
      <c r="C430" s="50"/>
      <c r="D430" s="50"/>
      <c r="E430" s="50"/>
      <c r="F430" s="209"/>
      <c r="G430" s="101">
        <f t="shared" si="12"/>
        <v>0</v>
      </c>
      <c r="H430" s="101">
        <f t="shared" si="13"/>
        <v>0</v>
      </c>
      <c r="I430" s="50"/>
      <c r="J430" s="50"/>
    </row>
    <row r="431" spans="2:10" ht="19.899999999999999" customHeight="1" x14ac:dyDescent="0.35">
      <c r="B431" s="97">
        <v>424</v>
      </c>
      <c r="C431" s="50"/>
      <c r="D431" s="50"/>
      <c r="E431" s="50"/>
      <c r="F431" s="209"/>
      <c r="G431" s="101">
        <f t="shared" si="12"/>
        <v>0</v>
      </c>
      <c r="H431" s="101">
        <f t="shared" si="13"/>
        <v>0</v>
      </c>
      <c r="I431" s="50"/>
      <c r="J431" s="50"/>
    </row>
    <row r="432" spans="2:10" ht="19.899999999999999" customHeight="1" x14ac:dyDescent="0.35">
      <c r="B432" s="97">
        <v>425</v>
      </c>
      <c r="C432" s="50"/>
      <c r="D432" s="50"/>
      <c r="E432" s="50"/>
      <c r="F432" s="209"/>
      <c r="G432" s="101">
        <f t="shared" si="12"/>
        <v>0</v>
      </c>
      <c r="H432" s="101">
        <f t="shared" si="13"/>
        <v>0</v>
      </c>
      <c r="I432" s="50"/>
      <c r="J432" s="50"/>
    </row>
    <row r="433" spans="2:10" ht="19.899999999999999" customHeight="1" x14ac:dyDescent="0.35">
      <c r="B433" s="97">
        <v>426</v>
      </c>
      <c r="C433" s="50"/>
      <c r="D433" s="50"/>
      <c r="E433" s="50"/>
      <c r="F433" s="209"/>
      <c r="G433" s="101">
        <f t="shared" si="12"/>
        <v>0</v>
      </c>
      <c r="H433" s="101">
        <f t="shared" si="13"/>
        <v>0</v>
      </c>
      <c r="I433" s="50"/>
      <c r="J433" s="50"/>
    </row>
    <row r="434" spans="2:10" ht="19.899999999999999" customHeight="1" x14ac:dyDescent="0.35">
      <c r="B434" s="97">
        <v>427</v>
      </c>
      <c r="C434" s="50"/>
      <c r="D434" s="50"/>
      <c r="E434" s="50"/>
      <c r="F434" s="209"/>
      <c r="G434" s="101">
        <f t="shared" si="12"/>
        <v>0</v>
      </c>
      <c r="H434" s="101">
        <f t="shared" si="13"/>
        <v>0</v>
      </c>
      <c r="I434" s="50"/>
      <c r="J434" s="50"/>
    </row>
    <row r="435" spans="2:10" ht="19.899999999999999" customHeight="1" x14ac:dyDescent="0.35">
      <c r="B435" s="97">
        <v>428</v>
      </c>
      <c r="C435" s="50"/>
      <c r="D435" s="50"/>
      <c r="E435" s="50"/>
      <c r="F435" s="209"/>
      <c r="G435" s="101">
        <f t="shared" si="12"/>
        <v>0</v>
      </c>
      <c r="H435" s="101">
        <f t="shared" si="13"/>
        <v>0</v>
      </c>
      <c r="I435" s="50"/>
      <c r="J435" s="50"/>
    </row>
    <row r="436" spans="2:10" ht="19.899999999999999" customHeight="1" x14ac:dyDescent="0.35">
      <c r="B436" s="97">
        <v>429</v>
      </c>
      <c r="C436" s="50"/>
      <c r="D436" s="50"/>
      <c r="E436" s="50"/>
      <c r="F436" s="209"/>
      <c r="G436" s="101">
        <f t="shared" si="12"/>
        <v>0</v>
      </c>
      <c r="H436" s="101">
        <f t="shared" si="13"/>
        <v>0</v>
      </c>
      <c r="I436" s="50"/>
      <c r="J436" s="50"/>
    </row>
    <row r="437" spans="2:10" ht="19.899999999999999" customHeight="1" x14ac:dyDescent="0.35">
      <c r="B437" s="97">
        <v>430</v>
      </c>
      <c r="C437" s="50"/>
      <c r="D437" s="50"/>
      <c r="E437" s="50"/>
      <c r="F437" s="209"/>
      <c r="G437" s="101">
        <f t="shared" si="12"/>
        <v>0</v>
      </c>
      <c r="H437" s="101">
        <f t="shared" si="13"/>
        <v>0</v>
      </c>
      <c r="I437" s="50"/>
      <c r="J437" s="50"/>
    </row>
    <row r="438" spans="2:10" ht="19.899999999999999" customHeight="1" x14ac:dyDescent="0.35">
      <c r="B438" s="97">
        <v>431</v>
      </c>
      <c r="C438" s="50"/>
      <c r="D438" s="50"/>
      <c r="E438" s="50"/>
      <c r="F438" s="209"/>
      <c r="G438" s="101">
        <f t="shared" si="12"/>
        <v>0</v>
      </c>
      <c r="H438" s="101">
        <f t="shared" si="13"/>
        <v>0</v>
      </c>
      <c r="I438" s="50"/>
      <c r="J438" s="50"/>
    </row>
    <row r="439" spans="2:10" ht="19.899999999999999" customHeight="1" x14ac:dyDescent="0.35">
      <c r="B439" s="97">
        <v>432</v>
      </c>
      <c r="C439" s="50"/>
      <c r="D439" s="50"/>
      <c r="E439" s="50"/>
      <c r="F439" s="209"/>
      <c r="G439" s="101">
        <f t="shared" si="12"/>
        <v>0</v>
      </c>
      <c r="H439" s="101">
        <f t="shared" si="13"/>
        <v>0</v>
      </c>
      <c r="I439" s="50"/>
      <c r="J439" s="50"/>
    </row>
    <row r="440" spans="2:10" ht="19.899999999999999" customHeight="1" x14ac:dyDescent="0.35">
      <c r="B440" s="97">
        <v>433</v>
      </c>
      <c r="C440" s="50"/>
      <c r="D440" s="50"/>
      <c r="E440" s="50"/>
      <c r="F440" s="209"/>
      <c r="G440" s="101">
        <f t="shared" si="12"/>
        <v>0</v>
      </c>
      <c r="H440" s="101">
        <f t="shared" si="13"/>
        <v>0</v>
      </c>
      <c r="I440" s="50"/>
      <c r="J440" s="50"/>
    </row>
    <row r="441" spans="2:10" ht="19.899999999999999" customHeight="1" x14ac:dyDescent="0.35">
      <c r="B441" s="97">
        <v>434</v>
      </c>
      <c r="C441" s="50"/>
      <c r="D441" s="50"/>
      <c r="E441" s="50"/>
      <c r="F441" s="209"/>
      <c r="G441" s="101">
        <f t="shared" si="12"/>
        <v>0</v>
      </c>
      <c r="H441" s="101">
        <f t="shared" si="13"/>
        <v>0</v>
      </c>
      <c r="I441" s="50"/>
      <c r="J441" s="50"/>
    </row>
    <row r="442" spans="2:10" ht="19.899999999999999" customHeight="1" x14ac:dyDescent="0.35">
      <c r="B442" s="97">
        <v>435</v>
      </c>
      <c r="C442" s="50"/>
      <c r="D442" s="50"/>
      <c r="E442" s="50"/>
      <c r="F442" s="209"/>
      <c r="G442" s="101">
        <f t="shared" si="12"/>
        <v>0</v>
      </c>
      <c r="H442" s="101">
        <f t="shared" si="13"/>
        <v>0</v>
      </c>
      <c r="I442" s="50"/>
      <c r="J442" s="50"/>
    </row>
    <row r="443" spans="2:10" ht="19.899999999999999" customHeight="1" x14ac:dyDescent="0.35">
      <c r="B443" s="97">
        <v>436</v>
      </c>
      <c r="C443" s="50"/>
      <c r="D443" s="50"/>
      <c r="E443" s="50"/>
      <c r="F443" s="209"/>
      <c r="G443" s="101">
        <f t="shared" si="12"/>
        <v>0</v>
      </c>
      <c r="H443" s="101">
        <f t="shared" si="13"/>
        <v>0</v>
      </c>
      <c r="I443" s="50"/>
      <c r="J443" s="50"/>
    </row>
    <row r="444" spans="2:10" ht="19.899999999999999" customHeight="1" x14ac:dyDescent="0.35">
      <c r="B444" s="97">
        <v>437</v>
      </c>
      <c r="C444" s="50"/>
      <c r="D444" s="50"/>
      <c r="E444" s="50"/>
      <c r="F444" s="209"/>
      <c r="G444" s="101">
        <f t="shared" si="12"/>
        <v>0</v>
      </c>
      <c r="H444" s="101">
        <f t="shared" si="13"/>
        <v>0</v>
      </c>
      <c r="I444" s="50"/>
      <c r="J444" s="50"/>
    </row>
    <row r="445" spans="2:10" ht="19.899999999999999" customHeight="1" x14ac:dyDescent="0.35">
      <c r="B445" s="97">
        <v>438</v>
      </c>
      <c r="C445" s="50"/>
      <c r="D445" s="50"/>
      <c r="E445" s="50"/>
      <c r="F445" s="209"/>
      <c r="G445" s="101">
        <f t="shared" si="12"/>
        <v>0</v>
      </c>
      <c r="H445" s="101">
        <f t="shared" si="13"/>
        <v>0</v>
      </c>
      <c r="I445" s="50"/>
      <c r="J445" s="50"/>
    </row>
    <row r="446" spans="2:10" ht="19.899999999999999" customHeight="1" x14ac:dyDescent="0.35">
      <c r="B446" s="97">
        <v>439</v>
      </c>
      <c r="C446" s="50"/>
      <c r="D446" s="50"/>
      <c r="E446" s="50"/>
      <c r="F446" s="209"/>
      <c r="G446" s="101">
        <f t="shared" si="12"/>
        <v>0</v>
      </c>
      <c r="H446" s="101">
        <f t="shared" si="13"/>
        <v>0</v>
      </c>
      <c r="I446" s="50"/>
      <c r="J446" s="50"/>
    </row>
    <row r="447" spans="2:10" ht="19.899999999999999" customHeight="1" x14ac:dyDescent="0.35">
      <c r="B447" s="97">
        <v>440</v>
      </c>
      <c r="C447" s="50"/>
      <c r="D447" s="50"/>
      <c r="E447" s="50"/>
      <c r="F447" s="209"/>
      <c r="G447" s="101">
        <f t="shared" si="12"/>
        <v>0</v>
      </c>
      <c r="H447" s="101">
        <f t="shared" si="13"/>
        <v>0</v>
      </c>
      <c r="I447" s="50"/>
      <c r="J447" s="50"/>
    </row>
    <row r="448" spans="2:10" ht="19.899999999999999" customHeight="1" x14ac:dyDescent="0.35">
      <c r="B448" s="97">
        <v>441</v>
      </c>
      <c r="C448" s="50"/>
      <c r="D448" s="50"/>
      <c r="E448" s="50"/>
      <c r="F448" s="209"/>
      <c r="G448" s="101">
        <f t="shared" si="12"/>
        <v>0</v>
      </c>
      <c r="H448" s="101">
        <f t="shared" si="13"/>
        <v>0</v>
      </c>
      <c r="I448" s="50"/>
      <c r="J448" s="50"/>
    </row>
    <row r="449" spans="2:10" ht="19.899999999999999" customHeight="1" x14ac:dyDescent="0.35">
      <c r="B449" s="97">
        <v>442</v>
      </c>
      <c r="C449" s="50"/>
      <c r="D449" s="50"/>
      <c r="E449" s="50"/>
      <c r="F449" s="209"/>
      <c r="G449" s="101">
        <f t="shared" si="12"/>
        <v>0</v>
      </c>
      <c r="H449" s="101">
        <f t="shared" si="13"/>
        <v>0</v>
      </c>
      <c r="I449" s="50"/>
      <c r="J449" s="50"/>
    </row>
    <row r="450" spans="2:10" ht="19.899999999999999" customHeight="1" x14ac:dyDescent="0.35">
      <c r="B450" s="97">
        <v>443</v>
      </c>
      <c r="C450" s="50"/>
      <c r="D450" s="50"/>
      <c r="E450" s="50"/>
      <c r="F450" s="209"/>
      <c r="G450" s="101">
        <f t="shared" si="12"/>
        <v>0</v>
      </c>
      <c r="H450" s="101">
        <f t="shared" si="13"/>
        <v>0</v>
      </c>
      <c r="I450" s="50"/>
      <c r="J450" s="50"/>
    </row>
    <row r="451" spans="2:10" ht="19.899999999999999" customHeight="1" x14ac:dyDescent="0.35">
      <c r="B451" s="97">
        <v>444</v>
      </c>
      <c r="C451" s="50"/>
      <c r="D451" s="50"/>
      <c r="E451" s="50"/>
      <c r="F451" s="209"/>
      <c r="G451" s="101">
        <f t="shared" si="12"/>
        <v>0</v>
      </c>
      <c r="H451" s="101">
        <f t="shared" si="13"/>
        <v>0</v>
      </c>
      <c r="I451" s="50"/>
      <c r="J451" s="50"/>
    </row>
    <row r="452" spans="2:10" ht="19.899999999999999" customHeight="1" x14ac:dyDescent="0.35">
      <c r="B452" s="97">
        <v>445</v>
      </c>
      <c r="C452" s="50"/>
      <c r="D452" s="50"/>
      <c r="E452" s="50"/>
      <c r="F452" s="209"/>
      <c r="G452" s="101">
        <f t="shared" si="12"/>
        <v>0</v>
      </c>
      <c r="H452" s="101">
        <f t="shared" si="13"/>
        <v>0</v>
      </c>
      <c r="I452" s="50"/>
      <c r="J452" s="50"/>
    </row>
    <row r="453" spans="2:10" ht="19.899999999999999" customHeight="1" x14ac:dyDescent="0.35">
      <c r="B453" s="97">
        <v>446</v>
      </c>
      <c r="C453" s="50"/>
      <c r="D453" s="50"/>
      <c r="E453" s="50"/>
      <c r="F453" s="209"/>
      <c r="G453" s="101">
        <f t="shared" si="12"/>
        <v>0</v>
      </c>
      <c r="H453" s="101">
        <f t="shared" si="13"/>
        <v>0</v>
      </c>
      <c r="I453" s="50"/>
      <c r="J453" s="50"/>
    </row>
    <row r="454" spans="2:10" ht="19.899999999999999" customHeight="1" x14ac:dyDescent="0.35">
      <c r="B454" s="97">
        <v>447</v>
      </c>
      <c r="C454" s="50"/>
      <c r="D454" s="50"/>
      <c r="E454" s="50"/>
      <c r="F454" s="209"/>
      <c r="G454" s="101">
        <f t="shared" si="12"/>
        <v>0</v>
      </c>
      <c r="H454" s="101">
        <f t="shared" si="13"/>
        <v>0</v>
      </c>
      <c r="I454" s="50"/>
      <c r="J454" s="50"/>
    </row>
    <row r="455" spans="2:10" ht="19.899999999999999" customHeight="1" x14ac:dyDescent="0.35">
      <c r="B455" s="97">
        <v>448</v>
      </c>
      <c r="C455" s="50"/>
      <c r="D455" s="50"/>
      <c r="E455" s="50"/>
      <c r="F455" s="209"/>
      <c r="G455" s="101">
        <f t="shared" si="12"/>
        <v>0</v>
      </c>
      <c r="H455" s="101">
        <f t="shared" si="13"/>
        <v>0</v>
      </c>
      <c r="I455" s="50"/>
      <c r="J455" s="50"/>
    </row>
    <row r="456" spans="2:10" ht="19.899999999999999" customHeight="1" x14ac:dyDescent="0.35">
      <c r="B456" s="97">
        <v>449</v>
      </c>
      <c r="C456" s="50"/>
      <c r="D456" s="50"/>
      <c r="E456" s="50"/>
      <c r="F456" s="209"/>
      <c r="G456" s="101">
        <f t="shared" ref="G456:G519" si="14">IF($C456&lt;&gt;"",IF(P_Z_7_R_FORFAIT&lt;&gt;"",P_Z_7_R_FORFAIT,0),0)</f>
        <v>0</v>
      </c>
      <c r="H456" s="101">
        <f t="shared" si="13"/>
        <v>0</v>
      </c>
      <c r="I456" s="50"/>
      <c r="J456" s="50"/>
    </row>
    <row r="457" spans="2:10" ht="19.899999999999999" customHeight="1" x14ac:dyDescent="0.35">
      <c r="B457" s="97">
        <v>450</v>
      </c>
      <c r="C457" s="50"/>
      <c r="D457" s="50"/>
      <c r="E457" s="50"/>
      <c r="F457" s="209"/>
      <c r="G457" s="101">
        <f t="shared" si="14"/>
        <v>0</v>
      </c>
      <c r="H457" s="101">
        <f t="shared" ref="H457:H520" si="15">IF(AND(G457&lt;&gt;0,F457&lt;&gt;""),ROUND(F457*G457,2),0)</f>
        <v>0</v>
      </c>
      <c r="I457" s="50"/>
      <c r="J457" s="50"/>
    </row>
    <row r="458" spans="2:10" ht="19.899999999999999" customHeight="1" x14ac:dyDescent="0.35">
      <c r="B458" s="97">
        <v>451</v>
      </c>
      <c r="C458" s="50"/>
      <c r="D458" s="50"/>
      <c r="E458" s="50"/>
      <c r="F458" s="209"/>
      <c r="G458" s="101">
        <f t="shared" si="14"/>
        <v>0</v>
      </c>
      <c r="H458" s="101">
        <f t="shared" si="15"/>
        <v>0</v>
      </c>
      <c r="I458" s="50"/>
      <c r="J458" s="50"/>
    </row>
    <row r="459" spans="2:10" ht="19.899999999999999" customHeight="1" x14ac:dyDescent="0.35">
      <c r="B459" s="97">
        <v>452</v>
      </c>
      <c r="C459" s="50"/>
      <c r="D459" s="50"/>
      <c r="E459" s="50"/>
      <c r="F459" s="209"/>
      <c r="G459" s="101">
        <f t="shared" si="14"/>
        <v>0</v>
      </c>
      <c r="H459" s="101">
        <f t="shared" si="15"/>
        <v>0</v>
      </c>
      <c r="I459" s="50"/>
      <c r="J459" s="50"/>
    </row>
    <row r="460" spans="2:10" ht="19.899999999999999" customHeight="1" x14ac:dyDescent="0.35">
      <c r="B460" s="97">
        <v>453</v>
      </c>
      <c r="C460" s="50"/>
      <c r="D460" s="50"/>
      <c r="E460" s="50"/>
      <c r="F460" s="209"/>
      <c r="G460" s="101">
        <f t="shared" si="14"/>
        <v>0</v>
      </c>
      <c r="H460" s="101">
        <f t="shared" si="15"/>
        <v>0</v>
      </c>
      <c r="I460" s="50"/>
      <c r="J460" s="50"/>
    </row>
    <row r="461" spans="2:10" ht="19.899999999999999" customHeight="1" x14ac:dyDescent="0.35">
      <c r="B461" s="97">
        <v>454</v>
      </c>
      <c r="C461" s="50"/>
      <c r="D461" s="50"/>
      <c r="E461" s="50"/>
      <c r="F461" s="209"/>
      <c r="G461" s="101">
        <f t="shared" si="14"/>
        <v>0</v>
      </c>
      <c r="H461" s="101">
        <f t="shared" si="15"/>
        <v>0</v>
      </c>
      <c r="I461" s="50"/>
      <c r="J461" s="50"/>
    </row>
    <row r="462" spans="2:10" ht="19.899999999999999" customHeight="1" x14ac:dyDescent="0.35">
      <c r="B462" s="97">
        <v>455</v>
      </c>
      <c r="C462" s="50"/>
      <c r="D462" s="50"/>
      <c r="E462" s="50"/>
      <c r="F462" s="209"/>
      <c r="G462" s="101">
        <f t="shared" si="14"/>
        <v>0</v>
      </c>
      <c r="H462" s="101">
        <f t="shared" si="15"/>
        <v>0</v>
      </c>
      <c r="I462" s="50"/>
      <c r="J462" s="50"/>
    </row>
    <row r="463" spans="2:10" ht="19.899999999999999" customHeight="1" x14ac:dyDescent="0.35">
      <c r="B463" s="97">
        <v>456</v>
      </c>
      <c r="C463" s="50"/>
      <c r="D463" s="50"/>
      <c r="E463" s="50"/>
      <c r="F463" s="209"/>
      <c r="G463" s="101">
        <f t="shared" si="14"/>
        <v>0</v>
      </c>
      <c r="H463" s="101">
        <f t="shared" si="15"/>
        <v>0</v>
      </c>
      <c r="I463" s="50"/>
      <c r="J463" s="50"/>
    </row>
    <row r="464" spans="2:10" ht="19.899999999999999" customHeight="1" x14ac:dyDescent="0.35">
      <c r="B464" s="97">
        <v>457</v>
      </c>
      <c r="C464" s="50"/>
      <c r="D464" s="50"/>
      <c r="E464" s="50"/>
      <c r="F464" s="209"/>
      <c r="G464" s="101">
        <f t="shared" si="14"/>
        <v>0</v>
      </c>
      <c r="H464" s="101">
        <f t="shared" si="15"/>
        <v>0</v>
      </c>
      <c r="I464" s="50"/>
      <c r="J464" s="50"/>
    </row>
    <row r="465" spans="2:10" ht="19.899999999999999" customHeight="1" x14ac:dyDescent="0.35">
      <c r="B465" s="97">
        <v>458</v>
      </c>
      <c r="C465" s="50"/>
      <c r="D465" s="50"/>
      <c r="E465" s="50"/>
      <c r="F465" s="209"/>
      <c r="G465" s="101">
        <f t="shared" si="14"/>
        <v>0</v>
      </c>
      <c r="H465" s="101">
        <f t="shared" si="15"/>
        <v>0</v>
      </c>
      <c r="I465" s="50"/>
      <c r="J465" s="50"/>
    </row>
    <row r="466" spans="2:10" ht="19.899999999999999" customHeight="1" x14ac:dyDescent="0.35">
      <c r="B466" s="97">
        <v>459</v>
      </c>
      <c r="C466" s="50"/>
      <c r="D466" s="50"/>
      <c r="E466" s="50"/>
      <c r="F466" s="209"/>
      <c r="G466" s="101">
        <f t="shared" si="14"/>
        <v>0</v>
      </c>
      <c r="H466" s="101">
        <f t="shared" si="15"/>
        <v>0</v>
      </c>
      <c r="I466" s="50"/>
      <c r="J466" s="50"/>
    </row>
    <row r="467" spans="2:10" ht="19.899999999999999" customHeight="1" x14ac:dyDescent="0.35">
      <c r="B467" s="97">
        <v>460</v>
      </c>
      <c r="C467" s="50"/>
      <c r="D467" s="50"/>
      <c r="E467" s="50"/>
      <c r="F467" s="209"/>
      <c r="G467" s="101">
        <f t="shared" si="14"/>
        <v>0</v>
      </c>
      <c r="H467" s="101">
        <f t="shared" si="15"/>
        <v>0</v>
      </c>
      <c r="I467" s="50"/>
      <c r="J467" s="50"/>
    </row>
    <row r="468" spans="2:10" ht="19.899999999999999" customHeight="1" x14ac:dyDescent="0.35">
      <c r="B468" s="97">
        <v>461</v>
      </c>
      <c r="C468" s="50"/>
      <c r="D468" s="50"/>
      <c r="E468" s="50"/>
      <c r="F468" s="209"/>
      <c r="G468" s="101">
        <f t="shared" si="14"/>
        <v>0</v>
      </c>
      <c r="H468" s="101">
        <f t="shared" si="15"/>
        <v>0</v>
      </c>
      <c r="I468" s="50"/>
      <c r="J468" s="50"/>
    </row>
    <row r="469" spans="2:10" ht="19.899999999999999" customHeight="1" x14ac:dyDescent="0.35">
      <c r="B469" s="97">
        <v>462</v>
      </c>
      <c r="C469" s="50"/>
      <c r="D469" s="50"/>
      <c r="E469" s="50"/>
      <c r="F469" s="209"/>
      <c r="G469" s="101">
        <f t="shared" si="14"/>
        <v>0</v>
      </c>
      <c r="H469" s="101">
        <f t="shared" si="15"/>
        <v>0</v>
      </c>
      <c r="I469" s="50"/>
      <c r="J469" s="50"/>
    </row>
    <row r="470" spans="2:10" ht="19.899999999999999" customHeight="1" x14ac:dyDescent="0.35">
      <c r="B470" s="97">
        <v>463</v>
      </c>
      <c r="C470" s="50"/>
      <c r="D470" s="50"/>
      <c r="E470" s="50"/>
      <c r="F470" s="209"/>
      <c r="G470" s="101">
        <f t="shared" si="14"/>
        <v>0</v>
      </c>
      <c r="H470" s="101">
        <f t="shared" si="15"/>
        <v>0</v>
      </c>
      <c r="I470" s="50"/>
      <c r="J470" s="50"/>
    </row>
    <row r="471" spans="2:10" ht="19.899999999999999" customHeight="1" x14ac:dyDescent="0.35">
      <c r="B471" s="97">
        <v>464</v>
      </c>
      <c r="C471" s="50"/>
      <c r="D471" s="50"/>
      <c r="E471" s="50"/>
      <c r="F471" s="209"/>
      <c r="G471" s="101">
        <f t="shared" si="14"/>
        <v>0</v>
      </c>
      <c r="H471" s="101">
        <f t="shared" si="15"/>
        <v>0</v>
      </c>
      <c r="I471" s="50"/>
      <c r="J471" s="50"/>
    </row>
    <row r="472" spans="2:10" ht="19.899999999999999" customHeight="1" x14ac:dyDescent="0.35">
      <c r="B472" s="97">
        <v>465</v>
      </c>
      <c r="C472" s="50"/>
      <c r="D472" s="50"/>
      <c r="E472" s="50"/>
      <c r="F472" s="209"/>
      <c r="G472" s="101">
        <f t="shared" si="14"/>
        <v>0</v>
      </c>
      <c r="H472" s="101">
        <f t="shared" si="15"/>
        <v>0</v>
      </c>
      <c r="I472" s="50"/>
      <c r="J472" s="50"/>
    </row>
    <row r="473" spans="2:10" ht="19.899999999999999" customHeight="1" x14ac:dyDescent="0.35">
      <c r="B473" s="97">
        <v>466</v>
      </c>
      <c r="C473" s="50"/>
      <c r="D473" s="50"/>
      <c r="E473" s="50"/>
      <c r="F473" s="209"/>
      <c r="G473" s="101">
        <f t="shared" si="14"/>
        <v>0</v>
      </c>
      <c r="H473" s="101">
        <f t="shared" si="15"/>
        <v>0</v>
      </c>
      <c r="I473" s="50"/>
      <c r="J473" s="50"/>
    </row>
    <row r="474" spans="2:10" ht="19.899999999999999" customHeight="1" x14ac:dyDescent="0.35">
      <c r="B474" s="97">
        <v>467</v>
      </c>
      <c r="C474" s="50"/>
      <c r="D474" s="50"/>
      <c r="E474" s="50"/>
      <c r="F474" s="209"/>
      <c r="G474" s="101">
        <f t="shared" si="14"/>
        <v>0</v>
      </c>
      <c r="H474" s="101">
        <f t="shared" si="15"/>
        <v>0</v>
      </c>
      <c r="I474" s="50"/>
      <c r="J474" s="50"/>
    </row>
    <row r="475" spans="2:10" ht="19.899999999999999" customHeight="1" x14ac:dyDescent="0.35">
      <c r="B475" s="97">
        <v>468</v>
      </c>
      <c r="C475" s="50"/>
      <c r="D475" s="50"/>
      <c r="E475" s="50"/>
      <c r="F475" s="209"/>
      <c r="G475" s="101">
        <f t="shared" si="14"/>
        <v>0</v>
      </c>
      <c r="H475" s="101">
        <f t="shared" si="15"/>
        <v>0</v>
      </c>
      <c r="I475" s="50"/>
      <c r="J475" s="50"/>
    </row>
    <row r="476" spans="2:10" ht="19.899999999999999" customHeight="1" x14ac:dyDescent="0.35">
      <c r="B476" s="97">
        <v>469</v>
      </c>
      <c r="C476" s="50"/>
      <c r="D476" s="50"/>
      <c r="E476" s="50"/>
      <c r="F476" s="209"/>
      <c r="G476" s="101">
        <f t="shared" si="14"/>
        <v>0</v>
      </c>
      <c r="H476" s="101">
        <f t="shared" si="15"/>
        <v>0</v>
      </c>
      <c r="I476" s="50"/>
      <c r="J476" s="50"/>
    </row>
    <row r="477" spans="2:10" ht="19.899999999999999" customHeight="1" x14ac:dyDescent="0.35">
      <c r="B477" s="97">
        <v>470</v>
      </c>
      <c r="C477" s="50"/>
      <c r="D477" s="50"/>
      <c r="E477" s="50"/>
      <c r="F477" s="209"/>
      <c r="G477" s="101">
        <f t="shared" si="14"/>
        <v>0</v>
      </c>
      <c r="H477" s="101">
        <f t="shared" si="15"/>
        <v>0</v>
      </c>
      <c r="I477" s="50"/>
      <c r="J477" s="50"/>
    </row>
    <row r="478" spans="2:10" ht="19.899999999999999" customHeight="1" x14ac:dyDescent="0.35">
      <c r="B478" s="97">
        <v>471</v>
      </c>
      <c r="C478" s="50"/>
      <c r="D478" s="50"/>
      <c r="E478" s="50"/>
      <c r="F478" s="209"/>
      <c r="G478" s="101">
        <f t="shared" si="14"/>
        <v>0</v>
      </c>
      <c r="H478" s="101">
        <f t="shared" si="15"/>
        <v>0</v>
      </c>
      <c r="I478" s="50"/>
      <c r="J478" s="50"/>
    </row>
    <row r="479" spans="2:10" ht="19.899999999999999" customHeight="1" x14ac:dyDescent="0.35">
      <c r="B479" s="97">
        <v>472</v>
      </c>
      <c r="C479" s="50"/>
      <c r="D479" s="50"/>
      <c r="E479" s="50"/>
      <c r="F479" s="209"/>
      <c r="G479" s="101">
        <f t="shared" si="14"/>
        <v>0</v>
      </c>
      <c r="H479" s="101">
        <f t="shared" si="15"/>
        <v>0</v>
      </c>
      <c r="I479" s="50"/>
      <c r="J479" s="50"/>
    </row>
    <row r="480" spans="2:10" ht="19.899999999999999" customHeight="1" x14ac:dyDescent="0.35">
      <c r="B480" s="97">
        <v>473</v>
      </c>
      <c r="C480" s="50"/>
      <c r="D480" s="50"/>
      <c r="E480" s="50"/>
      <c r="F480" s="209"/>
      <c r="G480" s="101">
        <f t="shared" si="14"/>
        <v>0</v>
      </c>
      <c r="H480" s="101">
        <f t="shared" si="15"/>
        <v>0</v>
      </c>
      <c r="I480" s="50"/>
      <c r="J480" s="50"/>
    </row>
    <row r="481" spans="2:10" ht="19.899999999999999" customHeight="1" x14ac:dyDescent="0.35">
      <c r="B481" s="97">
        <v>474</v>
      </c>
      <c r="C481" s="50"/>
      <c r="D481" s="50"/>
      <c r="E481" s="50"/>
      <c r="F481" s="209"/>
      <c r="G481" s="101">
        <f t="shared" si="14"/>
        <v>0</v>
      </c>
      <c r="H481" s="101">
        <f t="shared" si="15"/>
        <v>0</v>
      </c>
      <c r="I481" s="50"/>
      <c r="J481" s="50"/>
    </row>
    <row r="482" spans="2:10" ht="19.899999999999999" customHeight="1" x14ac:dyDescent="0.35">
      <c r="B482" s="97">
        <v>475</v>
      </c>
      <c r="C482" s="50"/>
      <c r="D482" s="50"/>
      <c r="E482" s="50"/>
      <c r="F482" s="209"/>
      <c r="G482" s="101">
        <f t="shared" si="14"/>
        <v>0</v>
      </c>
      <c r="H482" s="101">
        <f t="shared" si="15"/>
        <v>0</v>
      </c>
      <c r="I482" s="50"/>
      <c r="J482" s="50"/>
    </row>
    <row r="483" spans="2:10" ht="19.899999999999999" customHeight="1" x14ac:dyDescent="0.35">
      <c r="B483" s="97">
        <v>476</v>
      </c>
      <c r="C483" s="50"/>
      <c r="D483" s="50"/>
      <c r="E483" s="50"/>
      <c r="F483" s="209"/>
      <c r="G483" s="101">
        <f t="shared" si="14"/>
        <v>0</v>
      </c>
      <c r="H483" s="101">
        <f t="shared" si="15"/>
        <v>0</v>
      </c>
      <c r="I483" s="50"/>
      <c r="J483" s="50"/>
    </row>
    <row r="484" spans="2:10" ht="19.899999999999999" customHeight="1" x14ac:dyDescent="0.35">
      <c r="B484" s="97">
        <v>477</v>
      </c>
      <c r="C484" s="50"/>
      <c r="D484" s="50"/>
      <c r="E484" s="50"/>
      <c r="F484" s="209"/>
      <c r="G484" s="101">
        <f t="shared" si="14"/>
        <v>0</v>
      </c>
      <c r="H484" s="101">
        <f t="shared" si="15"/>
        <v>0</v>
      </c>
      <c r="I484" s="50"/>
      <c r="J484" s="50"/>
    </row>
    <row r="485" spans="2:10" ht="19.899999999999999" customHeight="1" x14ac:dyDescent="0.35">
      <c r="B485" s="97">
        <v>478</v>
      </c>
      <c r="C485" s="50"/>
      <c r="D485" s="50"/>
      <c r="E485" s="50"/>
      <c r="F485" s="209"/>
      <c r="G485" s="101">
        <f t="shared" si="14"/>
        <v>0</v>
      </c>
      <c r="H485" s="101">
        <f t="shared" si="15"/>
        <v>0</v>
      </c>
      <c r="I485" s="50"/>
      <c r="J485" s="50"/>
    </row>
    <row r="486" spans="2:10" ht="19.899999999999999" customHeight="1" x14ac:dyDescent="0.35">
      <c r="B486" s="97">
        <v>479</v>
      </c>
      <c r="C486" s="50"/>
      <c r="D486" s="50"/>
      <c r="E486" s="50"/>
      <c r="F486" s="209"/>
      <c r="G486" s="101">
        <f t="shared" si="14"/>
        <v>0</v>
      </c>
      <c r="H486" s="101">
        <f t="shared" si="15"/>
        <v>0</v>
      </c>
      <c r="I486" s="50"/>
      <c r="J486" s="50"/>
    </row>
    <row r="487" spans="2:10" ht="19.899999999999999" customHeight="1" x14ac:dyDescent="0.35">
      <c r="B487" s="97">
        <v>480</v>
      </c>
      <c r="C487" s="50"/>
      <c r="D487" s="50"/>
      <c r="E487" s="50"/>
      <c r="F487" s="209"/>
      <c r="G487" s="101">
        <f t="shared" si="14"/>
        <v>0</v>
      </c>
      <c r="H487" s="101">
        <f t="shared" si="15"/>
        <v>0</v>
      </c>
      <c r="I487" s="50"/>
      <c r="J487" s="50"/>
    </row>
    <row r="488" spans="2:10" ht="19.899999999999999" customHeight="1" x14ac:dyDescent="0.35">
      <c r="B488" s="97">
        <v>481</v>
      </c>
      <c r="C488" s="50"/>
      <c r="D488" s="50"/>
      <c r="E488" s="50"/>
      <c r="F488" s="209"/>
      <c r="G488" s="101">
        <f t="shared" si="14"/>
        <v>0</v>
      </c>
      <c r="H488" s="101">
        <f t="shared" si="15"/>
        <v>0</v>
      </c>
      <c r="I488" s="50"/>
      <c r="J488" s="50"/>
    </row>
    <row r="489" spans="2:10" ht="19.899999999999999" customHeight="1" x14ac:dyDescent="0.35">
      <c r="B489" s="97">
        <v>482</v>
      </c>
      <c r="C489" s="50"/>
      <c r="D489" s="50"/>
      <c r="E489" s="50"/>
      <c r="F489" s="209"/>
      <c r="G489" s="101">
        <f t="shared" si="14"/>
        <v>0</v>
      </c>
      <c r="H489" s="101">
        <f t="shared" si="15"/>
        <v>0</v>
      </c>
      <c r="I489" s="50"/>
      <c r="J489" s="50"/>
    </row>
    <row r="490" spans="2:10" ht="19.899999999999999" customHeight="1" x14ac:dyDescent="0.35">
      <c r="B490" s="97">
        <v>483</v>
      </c>
      <c r="C490" s="50"/>
      <c r="D490" s="50"/>
      <c r="E490" s="50"/>
      <c r="F490" s="209"/>
      <c r="G490" s="101">
        <f t="shared" si="14"/>
        <v>0</v>
      </c>
      <c r="H490" s="101">
        <f t="shared" si="15"/>
        <v>0</v>
      </c>
      <c r="I490" s="50"/>
      <c r="J490" s="50"/>
    </row>
    <row r="491" spans="2:10" ht="19.899999999999999" customHeight="1" x14ac:dyDescent="0.35">
      <c r="B491" s="97">
        <v>484</v>
      </c>
      <c r="C491" s="50"/>
      <c r="D491" s="50"/>
      <c r="E491" s="50"/>
      <c r="F491" s="209"/>
      <c r="G491" s="101">
        <f t="shared" si="14"/>
        <v>0</v>
      </c>
      <c r="H491" s="101">
        <f t="shared" si="15"/>
        <v>0</v>
      </c>
      <c r="I491" s="50"/>
      <c r="J491" s="50"/>
    </row>
    <row r="492" spans="2:10" ht="19.899999999999999" customHeight="1" x14ac:dyDescent="0.35">
      <c r="B492" s="97">
        <v>485</v>
      </c>
      <c r="C492" s="50"/>
      <c r="D492" s="50"/>
      <c r="E492" s="50"/>
      <c r="F492" s="209"/>
      <c r="G492" s="101">
        <f t="shared" si="14"/>
        <v>0</v>
      </c>
      <c r="H492" s="101">
        <f t="shared" si="15"/>
        <v>0</v>
      </c>
      <c r="I492" s="50"/>
      <c r="J492" s="50"/>
    </row>
    <row r="493" spans="2:10" ht="19.899999999999999" customHeight="1" x14ac:dyDescent="0.35">
      <c r="B493" s="97">
        <v>486</v>
      </c>
      <c r="C493" s="50"/>
      <c r="D493" s="50"/>
      <c r="E493" s="50"/>
      <c r="F493" s="209"/>
      <c r="G493" s="101">
        <f t="shared" si="14"/>
        <v>0</v>
      </c>
      <c r="H493" s="101">
        <f t="shared" si="15"/>
        <v>0</v>
      </c>
      <c r="I493" s="50"/>
      <c r="J493" s="50"/>
    </row>
    <row r="494" spans="2:10" ht="19.899999999999999" customHeight="1" x14ac:dyDescent="0.35">
      <c r="B494" s="97">
        <v>487</v>
      </c>
      <c r="C494" s="50"/>
      <c r="D494" s="50"/>
      <c r="E494" s="50"/>
      <c r="F494" s="209"/>
      <c r="G494" s="101">
        <f t="shared" si="14"/>
        <v>0</v>
      </c>
      <c r="H494" s="101">
        <f t="shared" si="15"/>
        <v>0</v>
      </c>
      <c r="I494" s="50"/>
      <c r="J494" s="50"/>
    </row>
    <row r="495" spans="2:10" ht="19.899999999999999" customHeight="1" x14ac:dyDescent="0.35">
      <c r="B495" s="97">
        <v>488</v>
      </c>
      <c r="C495" s="50"/>
      <c r="D495" s="50"/>
      <c r="E495" s="50"/>
      <c r="F495" s="209"/>
      <c r="G495" s="101">
        <f t="shared" si="14"/>
        <v>0</v>
      </c>
      <c r="H495" s="101">
        <f t="shared" si="15"/>
        <v>0</v>
      </c>
      <c r="I495" s="50"/>
      <c r="J495" s="50"/>
    </row>
    <row r="496" spans="2:10" ht="19.899999999999999" customHeight="1" x14ac:dyDescent="0.35">
      <c r="B496" s="97">
        <v>489</v>
      </c>
      <c r="C496" s="50"/>
      <c r="D496" s="50"/>
      <c r="E496" s="50"/>
      <c r="F496" s="209"/>
      <c r="G496" s="101">
        <f t="shared" si="14"/>
        <v>0</v>
      </c>
      <c r="H496" s="101">
        <f t="shared" si="15"/>
        <v>0</v>
      </c>
      <c r="I496" s="50"/>
      <c r="J496" s="50"/>
    </row>
    <row r="497" spans="2:10" ht="19.899999999999999" customHeight="1" x14ac:dyDescent="0.35">
      <c r="B497" s="97">
        <v>490</v>
      </c>
      <c r="C497" s="50"/>
      <c r="D497" s="50"/>
      <c r="E497" s="50"/>
      <c r="F497" s="209"/>
      <c r="G497" s="101">
        <f t="shared" si="14"/>
        <v>0</v>
      </c>
      <c r="H497" s="101">
        <f t="shared" si="15"/>
        <v>0</v>
      </c>
      <c r="I497" s="50"/>
      <c r="J497" s="50"/>
    </row>
    <row r="498" spans="2:10" ht="19.899999999999999" customHeight="1" x14ac:dyDescent="0.35">
      <c r="B498" s="97">
        <v>491</v>
      </c>
      <c r="C498" s="50"/>
      <c r="D498" s="50"/>
      <c r="E498" s="50"/>
      <c r="F498" s="209"/>
      <c r="G498" s="101">
        <f t="shared" si="14"/>
        <v>0</v>
      </c>
      <c r="H498" s="101">
        <f t="shared" si="15"/>
        <v>0</v>
      </c>
      <c r="I498" s="50"/>
      <c r="J498" s="50"/>
    </row>
    <row r="499" spans="2:10" ht="19.899999999999999" customHeight="1" x14ac:dyDescent="0.35">
      <c r="B499" s="97">
        <v>492</v>
      </c>
      <c r="C499" s="50"/>
      <c r="D499" s="50"/>
      <c r="E499" s="50"/>
      <c r="F499" s="209"/>
      <c r="G499" s="101">
        <f t="shared" si="14"/>
        <v>0</v>
      </c>
      <c r="H499" s="101">
        <f t="shared" si="15"/>
        <v>0</v>
      </c>
      <c r="I499" s="50"/>
      <c r="J499" s="50"/>
    </row>
    <row r="500" spans="2:10" ht="19.899999999999999" customHeight="1" x14ac:dyDescent="0.35">
      <c r="B500" s="97">
        <v>493</v>
      </c>
      <c r="C500" s="50"/>
      <c r="D500" s="50"/>
      <c r="E500" s="50"/>
      <c r="F500" s="209"/>
      <c r="G500" s="101">
        <f t="shared" si="14"/>
        <v>0</v>
      </c>
      <c r="H500" s="101">
        <f t="shared" si="15"/>
        <v>0</v>
      </c>
      <c r="I500" s="50"/>
      <c r="J500" s="50"/>
    </row>
    <row r="501" spans="2:10" ht="19.899999999999999" customHeight="1" x14ac:dyDescent="0.35">
      <c r="B501" s="97">
        <v>494</v>
      </c>
      <c r="C501" s="50"/>
      <c r="D501" s="50"/>
      <c r="E501" s="50"/>
      <c r="F501" s="209"/>
      <c r="G501" s="101">
        <f t="shared" si="14"/>
        <v>0</v>
      </c>
      <c r="H501" s="101">
        <f t="shared" si="15"/>
        <v>0</v>
      </c>
      <c r="I501" s="50"/>
      <c r="J501" s="50"/>
    </row>
    <row r="502" spans="2:10" ht="19.899999999999999" customHeight="1" x14ac:dyDescent="0.35">
      <c r="B502" s="97">
        <v>495</v>
      </c>
      <c r="C502" s="50"/>
      <c r="D502" s="50"/>
      <c r="E502" s="50"/>
      <c r="F502" s="209"/>
      <c r="G502" s="101">
        <f t="shared" si="14"/>
        <v>0</v>
      </c>
      <c r="H502" s="101">
        <f t="shared" si="15"/>
        <v>0</v>
      </c>
      <c r="I502" s="50"/>
      <c r="J502" s="50"/>
    </row>
    <row r="503" spans="2:10" ht="19.899999999999999" customHeight="1" x14ac:dyDescent="0.35">
      <c r="B503" s="97">
        <v>496</v>
      </c>
      <c r="C503" s="50"/>
      <c r="D503" s="50"/>
      <c r="E503" s="50"/>
      <c r="F503" s="209"/>
      <c r="G503" s="101">
        <f t="shared" si="14"/>
        <v>0</v>
      </c>
      <c r="H503" s="101">
        <f t="shared" si="15"/>
        <v>0</v>
      </c>
      <c r="I503" s="50"/>
      <c r="J503" s="50"/>
    </row>
    <row r="504" spans="2:10" ht="19.899999999999999" customHeight="1" x14ac:dyDescent="0.35">
      <c r="B504" s="97">
        <v>497</v>
      </c>
      <c r="C504" s="50"/>
      <c r="D504" s="50"/>
      <c r="E504" s="50"/>
      <c r="F504" s="209"/>
      <c r="G504" s="101">
        <f t="shared" si="14"/>
        <v>0</v>
      </c>
      <c r="H504" s="101">
        <f t="shared" si="15"/>
        <v>0</v>
      </c>
      <c r="I504" s="50"/>
      <c r="J504" s="50"/>
    </row>
    <row r="505" spans="2:10" ht="19.899999999999999" customHeight="1" x14ac:dyDescent="0.35">
      <c r="B505" s="97">
        <v>498</v>
      </c>
      <c r="C505" s="50"/>
      <c r="D505" s="50"/>
      <c r="E505" s="50"/>
      <c r="F505" s="209"/>
      <c r="G505" s="101">
        <f t="shared" si="14"/>
        <v>0</v>
      </c>
      <c r="H505" s="101">
        <f t="shared" si="15"/>
        <v>0</v>
      </c>
      <c r="I505" s="50"/>
      <c r="J505" s="50"/>
    </row>
    <row r="506" spans="2:10" ht="19.899999999999999" customHeight="1" x14ac:dyDescent="0.35">
      <c r="B506" s="97">
        <v>499</v>
      </c>
      <c r="C506" s="50"/>
      <c r="D506" s="50"/>
      <c r="E506" s="50"/>
      <c r="F506" s="209"/>
      <c r="G506" s="101">
        <f t="shared" si="14"/>
        <v>0</v>
      </c>
      <c r="H506" s="101">
        <f t="shared" si="15"/>
        <v>0</v>
      </c>
      <c r="I506" s="50"/>
      <c r="J506" s="50"/>
    </row>
    <row r="507" spans="2:10" ht="19.899999999999999" customHeight="1" x14ac:dyDescent="0.35">
      <c r="B507" s="97">
        <v>500</v>
      </c>
      <c r="C507" s="50"/>
      <c r="D507" s="50"/>
      <c r="E507" s="50"/>
      <c r="F507" s="209"/>
      <c r="G507" s="101">
        <f t="shared" si="14"/>
        <v>0</v>
      </c>
      <c r="H507" s="101">
        <f t="shared" si="15"/>
        <v>0</v>
      </c>
      <c r="I507" s="50"/>
      <c r="J507" s="50"/>
    </row>
    <row r="508" spans="2:10" ht="19.899999999999999" customHeight="1" x14ac:dyDescent="0.35">
      <c r="B508" s="97">
        <v>501</v>
      </c>
      <c r="C508" s="50"/>
      <c r="D508" s="50"/>
      <c r="E508" s="50"/>
      <c r="F508" s="209"/>
      <c r="G508" s="101">
        <f t="shared" si="14"/>
        <v>0</v>
      </c>
      <c r="H508" s="101">
        <f t="shared" si="15"/>
        <v>0</v>
      </c>
      <c r="I508" s="50"/>
      <c r="J508" s="50"/>
    </row>
    <row r="509" spans="2:10" ht="19.899999999999999" customHeight="1" x14ac:dyDescent="0.35">
      <c r="B509" s="97">
        <v>502</v>
      </c>
      <c r="C509" s="50"/>
      <c r="D509" s="50"/>
      <c r="E509" s="50"/>
      <c r="F509" s="209"/>
      <c r="G509" s="101">
        <f t="shared" si="14"/>
        <v>0</v>
      </c>
      <c r="H509" s="101">
        <f t="shared" si="15"/>
        <v>0</v>
      </c>
      <c r="I509" s="50"/>
      <c r="J509" s="50"/>
    </row>
    <row r="510" spans="2:10" ht="19.899999999999999" customHeight="1" x14ac:dyDescent="0.35">
      <c r="B510" s="97">
        <v>503</v>
      </c>
      <c r="C510" s="50"/>
      <c r="D510" s="50"/>
      <c r="E510" s="50"/>
      <c r="F510" s="209"/>
      <c r="G510" s="101">
        <f t="shared" si="14"/>
        <v>0</v>
      </c>
      <c r="H510" s="101">
        <f t="shared" si="15"/>
        <v>0</v>
      </c>
      <c r="I510" s="50"/>
      <c r="J510" s="50"/>
    </row>
    <row r="511" spans="2:10" ht="19.899999999999999" customHeight="1" x14ac:dyDescent="0.35">
      <c r="B511" s="97">
        <v>504</v>
      </c>
      <c r="C511" s="50"/>
      <c r="D511" s="50"/>
      <c r="E511" s="50"/>
      <c r="F511" s="209"/>
      <c r="G511" s="101">
        <f t="shared" si="14"/>
        <v>0</v>
      </c>
      <c r="H511" s="101">
        <f t="shared" si="15"/>
        <v>0</v>
      </c>
      <c r="I511" s="50"/>
      <c r="J511" s="50"/>
    </row>
    <row r="512" spans="2:10" ht="19.899999999999999" customHeight="1" x14ac:dyDescent="0.35">
      <c r="B512" s="97">
        <v>505</v>
      </c>
      <c r="C512" s="50"/>
      <c r="D512" s="50"/>
      <c r="E512" s="50"/>
      <c r="F512" s="209"/>
      <c r="G512" s="101">
        <f t="shared" si="14"/>
        <v>0</v>
      </c>
      <c r="H512" s="101">
        <f t="shared" si="15"/>
        <v>0</v>
      </c>
      <c r="I512" s="50"/>
      <c r="J512" s="50"/>
    </row>
    <row r="513" spans="2:10" ht="19.899999999999999" customHeight="1" x14ac:dyDescent="0.35">
      <c r="B513" s="97">
        <v>506</v>
      </c>
      <c r="C513" s="50"/>
      <c r="D513" s="50"/>
      <c r="E513" s="50"/>
      <c r="F513" s="209"/>
      <c r="G513" s="101">
        <f t="shared" si="14"/>
        <v>0</v>
      </c>
      <c r="H513" s="101">
        <f t="shared" si="15"/>
        <v>0</v>
      </c>
      <c r="I513" s="50"/>
      <c r="J513" s="50"/>
    </row>
    <row r="514" spans="2:10" ht="19.899999999999999" customHeight="1" x14ac:dyDescent="0.35">
      <c r="B514" s="97">
        <v>507</v>
      </c>
      <c r="C514" s="50"/>
      <c r="D514" s="50"/>
      <c r="E514" s="50"/>
      <c r="F514" s="209"/>
      <c r="G514" s="101">
        <f t="shared" si="14"/>
        <v>0</v>
      </c>
      <c r="H514" s="101">
        <f t="shared" si="15"/>
        <v>0</v>
      </c>
      <c r="I514" s="50"/>
      <c r="J514" s="50"/>
    </row>
    <row r="515" spans="2:10" ht="19.899999999999999" customHeight="1" x14ac:dyDescent="0.35">
      <c r="B515" s="97">
        <v>508</v>
      </c>
      <c r="C515" s="50"/>
      <c r="D515" s="50"/>
      <c r="E515" s="50"/>
      <c r="F515" s="209"/>
      <c r="G515" s="101">
        <f t="shared" si="14"/>
        <v>0</v>
      </c>
      <c r="H515" s="101">
        <f t="shared" si="15"/>
        <v>0</v>
      </c>
      <c r="I515" s="50"/>
      <c r="J515" s="50"/>
    </row>
    <row r="516" spans="2:10" ht="19.899999999999999" customHeight="1" x14ac:dyDescent="0.35">
      <c r="B516" s="97">
        <v>509</v>
      </c>
      <c r="C516" s="50"/>
      <c r="D516" s="50"/>
      <c r="E516" s="50"/>
      <c r="F516" s="209"/>
      <c r="G516" s="101">
        <f t="shared" si="14"/>
        <v>0</v>
      </c>
      <c r="H516" s="101">
        <f t="shared" si="15"/>
        <v>0</v>
      </c>
      <c r="I516" s="50"/>
      <c r="J516" s="50"/>
    </row>
    <row r="517" spans="2:10" ht="19.899999999999999" customHeight="1" x14ac:dyDescent="0.35">
      <c r="B517" s="97">
        <v>510</v>
      </c>
      <c r="C517" s="50"/>
      <c r="D517" s="50"/>
      <c r="E517" s="50"/>
      <c r="F517" s="209"/>
      <c r="G517" s="101">
        <f t="shared" si="14"/>
        <v>0</v>
      </c>
      <c r="H517" s="101">
        <f t="shared" si="15"/>
        <v>0</v>
      </c>
      <c r="I517" s="50"/>
      <c r="J517" s="50"/>
    </row>
    <row r="518" spans="2:10" ht="19.899999999999999" customHeight="1" x14ac:dyDescent="0.35">
      <c r="B518" s="97">
        <v>511</v>
      </c>
      <c r="C518" s="50"/>
      <c r="D518" s="50"/>
      <c r="E518" s="50"/>
      <c r="F518" s="209"/>
      <c r="G518" s="101">
        <f t="shared" si="14"/>
        <v>0</v>
      </c>
      <c r="H518" s="101">
        <f t="shared" si="15"/>
        <v>0</v>
      </c>
      <c r="I518" s="50"/>
      <c r="J518" s="50"/>
    </row>
    <row r="519" spans="2:10" ht="19.899999999999999" customHeight="1" x14ac:dyDescent="0.35">
      <c r="B519" s="97">
        <v>512</v>
      </c>
      <c r="C519" s="50"/>
      <c r="D519" s="50"/>
      <c r="E519" s="50"/>
      <c r="F519" s="209"/>
      <c r="G519" s="101">
        <f t="shared" si="14"/>
        <v>0</v>
      </c>
      <c r="H519" s="101">
        <f t="shared" si="15"/>
        <v>0</v>
      </c>
      <c r="I519" s="50"/>
      <c r="J519" s="50"/>
    </row>
    <row r="520" spans="2:10" ht="19.899999999999999" customHeight="1" x14ac:dyDescent="0.35">
      <c r="B520" s="97">
        <v>513</v>
      </c>
      <c r="C520" s="50"/>
      <c r="D520" s="50"/>
      <c r="E520" s="50"/>
      <c r="F520" s="209"/>
      <c r="G520" s="101">
        <f t="shared" ref="G520:G583" si="16">IF($C520&lt;&gt;"",IF(P_Z_7_R_FORFAIT&lt;&gt;"",P_Z_7_R_FORFAIT,0),0)</f>
        <v>0</v>
      </c>
      <c r="H520" s="101">
        <f t="shared" si="15"/>
        <v>0</v>
      </c>
      <c r="I520" s="50"/>
      <c r="J520" s="50"/>
    </row>
    <row r="521" spans="2:10" ht="19.899999999999999" customHeight="1" x14ac:dyDescent="0.35">
      <c r="B521" s="97">
        <v>514</v>
      </c>
      <c r="C521" s="50"/>
      <c r="D521" s="50"/>
      <c r="E521" s="50"/>
      <c r="F521" s="209"/>
      <c r="G521" s="101">
        <f t="shared" si="16"/>
        <v>0</v>
      </c>
      <c r="H521" s="101">
        <f t="shared" ref="H521:H584" si="17">IF(AND(G521&lt;&gt;0,F521&lt;&gt;""),ROUND(F521*G521,2),0)</f>
        <v>0</v>
      </c>
      <c r="I521" s="50"/>
      <c r="J521" s="50"/>
    </row>
    <row r="522" spans="2:10" ht="19.899999999999999" customHeight="1" x14ac:dyDescent="0.35">
      <c r="B522" s="97">
        <v>515</v>
      </c>
      <c r="C522" s="50"/>
      <c r="D522" s="50"/>
      <c r="E522" s="50"/>
      <c r="F522" s="209"/>
      <c r="G522" s="101">
        <f t="shared" si="16"/>
        <v>0</v>
      </c>
      <c r="H522" s="101">
        <f t="shared" si="17"/>
        <v>0</v>
      </c>
      <c r="I522" s="50"/>
      <c r="J522" s="50"/>
    </row>
    <row r="523" spans="2:10" ht="19.899999999999999" customHeight="1" x14ac:dyDescent="0.35">
      <c r="B523" s="97">
        <v>516</v>
      </c>
      <c r="C523" s="50"/>
      <c r="D523" s="50"/>
      <c r="E523" s="50"/>
      <c r="F523" s="209"/>
      <c r="G523" s="101">
        <f t="shared" si="16"/>
        <v>0</v>
      </c>
      <c r="H523" s="101">
        <f t="shared" si="17"/>
        <v>0</v>
      </c>
      <c r="I523" s="50"/>
      <c r="J523" s="50"/>
    </row>
    <row r="524" spans="2:10" ht="19.899999999999999" customHeight="1" x14ac:dyDescent="0.35">
      <c r="B524" s="97">
        <v>517</v>
      </c>
      <c r="C524" s="50"/>
      <c r="D524" s="50"/>
      <c r="E524" s="50"/>
      <c r="F524" s="209"/>
      <c r="G524" s="101">
        <f t="shared" si="16"/>
        <v>0</v>
      </c>
      <c r="H524" s="101">
        <f t="shared" si="17"/>
        <v>0</v>
      </c>
      <c r="I524" s="50"/>
      <c r="J524" s="50"/>
    </row>
    <row r="525" spans="2:10" ht="19.899999999999999" customHeight="1" x14ac:dyDescent="0.35">
      <c r="B525" s="97">
        <v>518</v>
      </c>
      <c r="C525" s="50"/>
      <c r="D525" s="50"/>
      <c r="E525" s="50"/>
      <c r="F525" s="209"/>
      <c r="G525" s="101">
        <f t="shared" si="16"/>
        <v>0</v>
      </c>
      <c r="H525" s="101">
        <f t="shared" si="17"/>
        <v>0</v>
      </c>
      <c r="I525" s="50"/>
      <c r="J525" s="50"/>
    </row>
    <row r="526" spans="2:10" ht="19.899999999999999" customHeight="1" x14ac:dyDescent="0.35">
      <c r="B526" s="97">
        <v>519</v>
      </c>
      <c r="C526" s="50"/>
      <c r="D526" s="50"/>
      <c r="E526" s="50"/>
      <c r="F526" s="209"/>
      <c r="G526" s="101">
        <f t="shared" si="16"/>
        <v>0</v>
      </c>
      <c r="H526" s="101">
        <f t="shared" si="17"/>
        <v>0</v>
      </c>
      <c r="I526" s="50"/>
      <c r="J526" s="50"/>
    </row>
    <row r="527" spans="2:10" ht="19.899999999999999" customHeight="1" x14ac:dyDescent="0.35">
      <c r="B527" s="97">
        <v>520</v>
      </c>
      <c r="C527" s="50"/>
      <c r="D527" s="50"/>
      <c r="E527" s="50"/>
      <c r="F527" s="209"/>
      <c r="G527" s="101">
        <f t="shared" si="16"/>
        <v>0</v>
      </c>
      <c r="H527" s="101">
        <f t="shared" si="17"/>
        <v>0</v>
      </c>
      <c r="I527" s="50"/>
      <c r="J527" s="50"/>
    </row>
    <row r="528" spans="2:10" ht="19.899999999999999" customHeight="1" x14ac:dyDescent="0.35">
      <c r="B528" s="97">
        <v>521</v>
      </c>
      <c r="C528" s="50"/>
      <c r="D528" s="50"/>
      <c r="E528" s="50"/>
      <c r="F528" s="209"/>
      <c r="G528" s="101">
        <f t="shared" si="16"/>
        <v>0</v>
      </c>
      <c r="H528" s="101">
        <f t="shared" si="17"/>
        <v>0</v>
      </c>
      <c r="I528" s="50"/>
      <c r="J528" s="50"/>
    </row>
    <row r="529" spans="2:10" ht="19.899999999999999" customHeight="1" x14ac:dyDescent="0.35">
      <c r="B529" s="97">
        <v>522</v>
      </c>
      <c r="C529" s="50"/>
      <c r="D529" s="50"/>
      <c r="E529" s="50"/>
      <c r="F529" s="209"/>
      <c r="G529" s="101">
        <f t="shared" si="16"/>
        <v>0</v>
      </c>
      <c r="H529" s="101">
        <f t="shared" si="17"/>
        <v>0</v>
      </c>
      <c r="I529" s="50"/>
      <c r="J529" s="50"/>
    </row>
    <row r="530" spans="2:10" ht="19.899999999999999" customHeight="1" x14ac:dyDescent="0.35">
      <c r="B530" s="97">
        <v>523</v>
      </c>
      <c r="C530" s="50"/>
      <c r="D530" s="50"/>
      <c r="E530" s="50"/>
      <c r="F530" s="209"/>
      <c r="G530" s="101">
        <f t="shared" si="16"/>
        <v>0</v>
      </c>
      <c r="H530" s="101">
        <f t="shared" si="17"/>
        <v>0</v>
      </c>
      <c r="I530" s="50"/>
      <c r="J530" s="50"/>
    </row>
    <row r="531" spans="2:10" ht="19.899999999999999" customHeight="1" x14ac:dyDescent="0.35">
      <c r="B531" s="97">
        <v>524</v>
      </c>
      <c r="C531" s="50"/>
      <c r="D531" s="50"/>
      <c r="E531" s="50"/>
      <c r="F531" s="209"/>
      <c r="G531" s="101">
        <f t="shared" si="16"/>
        <v>0</v>
      </c>
      <c r="H531" s="101">
        <f t="shared" si="17"/>
        <v>0</v>
      </c>
      <c r="I531" s="50"/>
      <c r="J531" s="50"/>
    </row>
    <row r="532" spans="2:10" ht="19.899999999999999" customHeight="1" x14ac:dyDescent="0.35">
      <c r="B532" s="97">
        <v>525</v>
      </c>
      <c r="C532" s="50"/>
      <c r="D532" s="50"/>
      <c r="E532" s="50"/>
      <c r="F532" s="209"/>
      <c r="G532" s="101">
        <f t="shared" si="16"/>
        <v>0</v>
      </c>
      <c r="H532" s="101">
        <f t="shared" si="17"/>
        <v>0</v>
      </c>
      <c r="I532" s="50"/>
      <c r="J532" s="50"/>
    </row>
    <row r="533" spans="2:10" ht="19.899999999999999" customHeight="1" x14ac:dyDescent="0.35">
      <c r="B533" s="97">
        <v>526</v>
      </c>
      <c r="C533" s="50"/>
      <c r="D533" s="50"/>
      <c r="E533" s="50"/>
      <c r="F533" s="209"/>
      <c r="G533" s="101">
        <f t="shared" si="16"/>
        <v>0</v>
      </c>
      <c r="H533" s="101">
        <f t="shared" si="17"/>
        <v>0</v>
      </c>
      <c r="I533" s="50"/>
      <c r="J533" s="50"/>
    </row>
    <row r="534" spans="2:10" ht="19.899999999999999" customHeight="1" x14ac:dyDescent="0.35">
      <c r="B534" s="97">
        <v>527</v>
      </c>
      <c r="C534" s="50"/>
      <c r="D534" s="50"/>
      <c r="E534" s="50"/>
      <c r="F534" s="209"/>
      <c r="G534" s="101">
        <f t="shared" si="16"/>
        <v>0</v>
      </c>
      <c r="H534" s="101">
        <f t="shared" si="17"/>
        <v>0</v>
      </c>
      <c r="I534" s="50"/>
      <c r="J534" s="50"/>
    </row>
    <row r="535" spans="2:10" ht="19.899999999999999" customHeight="1" x14ac:dyDescent="0.35">
      <c r="B535" s="97">
        <v>528</v>
      </c>
      <c r="C535" s="50"/>
      <c r="D535" s="50"/>
      <c r="E535" s="50"/>
      <c r="F535" s="209"/>
      <c r="G535" s="101">
        <f t="shared" si="16"/>
        <v>0</v>
      </c>
      <c r="H535" s="101">
        <f t="shared" si="17"/>
        <v>0</v>
      </c>
      <c r="I535" s="50"/>
      <c r="J535" s="50"/>
    </row>
    <row r="536" spans="2:10" ht="19.899999999999999" customHeight="1" x14ac:dyDescent="0.35">
      <c r="B536" s="97">
        <v>529</v>
      </c>
      <c r="C536" s="50"/>
      <c r="D536" s="50"/>
      <c r="E536" s="50"/>
      <c r="F536" s="209"/>
      <c r="G536" s="101">
        <f t="shared" si="16"/>
        <v>0</v>
      </c>
      <c r="H536" s="101">
        <f t="shared" si="17"/>
        <v>0</v>
      </c>
      <c r="I536" s="50"/>
      <c r="J536" s="50"/>
    </row>
    <row r="537" spans="2:10" ht="19.899999999999999" customHeight="1" x14ac:dyDescent="0.35">
      <c r="B537" s="97">
        <v>530</v>
      </c>
      <c r="C537" s="50"/>
      <c r="D537" s="50"/>
      <c r="E537" s="50"/>
      <c r="F537" s="209"/>
      <c r="G537" s="101">
        <f t="shared" si="16"/>
        <v>0</v>
      </c>
      <c r="H537" s="101">
        <f t="shared" si="17"/>
        <v>0</v>
      </c>
      <c r="I537" s="50"/>
      <c r="J537" s="50"/>
    </row>
    <row r="538" spans="2:10" ht="19.899999999999999" customHeight="1" x14ac:dyDescent="0.35">
      <c r="B538" s="97">
        <v>531</v>
      </c>
      <c r="C538" s="50"/>
      <c r="D538" s="50"/>
      <c r="E538" s="50"/>
      <c r="F538" s="209"/>
      <c r="G538" s="101">
        <f t="shared" si="16"/>
        <v>0</v>
      </c>
      <c r="H538" s="101">
        <f t="shared" si="17"/>
        <v>0</v>
      </c>
      <c r="I538" s="50"/>
      <c r="J538" s="50"/>
    </row>
    <row r="539" spans="2:10" ht="19.899999999999999" customHeight="1" x14ac:dyDescent="0.35">
      <c r="B539" s="97">
        <v>532</v>
      </c>
      <c r="C539" s="50"/>
      <c r="D539" s="50"/>
      <c r="E539" s="50"/>
      <c r="F539" s="209"/>
      <c r="G539" s="101">
        <f t="shared" si="16"/>
        <v>0</v>
      </c>
      <c r="H539" s="101">
        <f t="shared" si="17"/>
        <v>0</v>
      </c>
      <c r="I539" s="50"/>
      <c r="J539" s="50"/>
    </row>
    <row r="540" spans="2:10" ht="19.899999999999999" customHeight="1" x14ac:dyDescent="0.35">
      <c r="B540" s="97">
        <v>533</v>
      </c>
      <c r="C540" s="50"/>
      <c r="D540" s="50"/>
      <c r="E540" s="50"/>
      <c r="F540" s="209"/>
      <c r="G540" s="101">
        <f t="shared" si="16"/>
        <v>0</v>
      </c>
      <c r="H540" s="101">
        <f t="shared" si="17"/>
        <v>0</v>
      </c>
      <c r="I540" s="50"/>
      <c r="J540" s="50"/>
    </row>
    <row r="541" spans="2:10" ht="19.899999999999999" customHeight="1" x14ac:dyDescent="0.35">
      <c r="B541" s="97">
        <v>534</v>
      </c>
      <c r="C541" s="50"/>
      <c r="D541" s="50"/>
      <c r="E541" s="50"/>
      <c r="F541" s="209"/>
      <c r="G541" s="101">
        <f t="shared" si="16"/>
        <v>0</v>
      </c>
      <c r="H541" s="101">
        <f t="shared" si="17"/>
        <v>0</v>
      </c>
      <c r="I541" s="50"/>
      <c r="J541" s="50"/>
    </row>
    <row r="542" spans="2:10" ht="19.899999999999999" customHeight="1" x14ac:dyDescent="0.35">
      <c r="B542" s="97">
        <v>535</v>
      </c>
      <c r="C542" s="50"/>
      <c r="D542" s="50"/>
      <c r="E542" s="50"/>
      <c r="F542" s="209"/>
      <c r="G542" s="101">
        <f t="shared" si="16"/>
        <v>0</v>
      </c>
      <c r="H542" s="101">
        <f t="shared" si="17"/>
        <v>0</v>
      </c>
      <c r="I542" s="50"/>
      <c r="J542" s="50"/>
    </row>
    <row r="543" spans="2:10" ht="19.899999999999999" customHeight="1" x14ac:dyDescent="0.35">
      <c r="B543" s="97">
        <v>536</v>
      </c>
      <c r="C543" s="50"/>
      <c r="D543" s="50"/>
      <c r="E543" s="50"/>
      <c r="F543" s="209"/>
      <c r="G543" s="101">
        <f t="shared" si="16"/>
        <v>0</v>
      </c>
      <c r="H543" s="101">
        <f t="shared" si="17"/>
        <v>0</v>
      </c>
      <c r="I543" s="50"/>
      <c r="J543" s="50"/>
    </row>
    <row r="544" spans="2:10" ht="19.899999999999999" customHeight="1" x14ac:dyDescent="0.35">
      <c r="B544" s="97">
        <v>537</v>
      </c>
      <c r="C544" s="50"/>
      <c r="D544" s="50"/>
      <c r="E544" s="50"/>
      <c r="F544" s="209"/>
      <c r="G544" s="101">
        <f t="shared" si="16"/>
        <v>0</v>
      </c>
      <c r="H544" s="101">
        <f t="shared" si="17"/>
        <v>0</v>
      </c>
      <c r="I544" s="50"/>
      <c r="J544" s="50"/>
    </row>
    <row r="545" spans="2:10" ht="19.899999999999999" customHeight="1" x14ac:dyDescent="0.35">
      <c r="B545" s="97">
        <v>538</v>
      </c>
      <c r="C545" s="50"/>
      <c r="D545" s="50"/>
      <c r="E545" s="50"/>
      <c r="F545" s="209"/>
      <c r="G545" s="101">
        <f t="shared" si="16"/>
        <v>0</v>
      </c>
      <c r="H545" s="101">
        <f t="shared" si="17"/>
        <v>0</v>
      </c>
      <c r="I545" s="50"/>
      <c r="J545" s="50"/>
    </row>
    <row r="546" spans="2:10" ht="19.899999999999999" customHeight="1" x14ac:dyDescent="0.35">
      <c r="B546" s="97">
        <v>539</v>
      </c>
      <c r="C546" s="50"/>
      <c r="D546" s="50"/>
      <c r="E546" s="50"/>
      <c r="F546" s="209"/>
      <c r="G546" s="101">
        <f t="shared" si="16"/>
        <v>0</v>
      </c>
      <c r="H546" s="101">
        <f t="shared" si="17"/>
        <v>0</v>
      </c>
      <c r="I546" s="50"/>
      <c r="J546" s="50"/>
    </row>
    <row r="547" spans="2:10" ht="19.899999999999999" customHeight="1" x14ac:dyDescent="0.35">
      <c r="B547" s="97">
        <v>540</v>
      </c>
      <c r="C547" s="50"/>
      <c r="D547" s="50"/>
      <c r="E547" s="50"/>
      <c r="F547" s="209"/>
      <c r="G547" s="101">
        <f t="shared" si="16"/>
        <v>0</v>
      </c>
      <c r="H547" s="101">
        <f t="shared" si="17"/>
        <v>0</v>
      </c>
      <c r="I547" s="50"/>
      <c r="J547" s="50"/>
    </row>
    <row r="548" spans="2:10" ht="19.899999999999999" customHeight="1" x14ac:dyDescent="0.35">
      <c r="B548" s="97">
        <v>541</v>
      </c>
      <c r="C548" s="50"/>
      <c r="D548" s="50"/>
      <c r="E548" s="50"/>
      <c r="F548" s="209"/>
      <c r="G548" s="101">
        <f t="shared" si="16"/>
        <v>0</v>
      </c>
      <c r="H548" s="101">
        <f t="shared" si="17"/>
        <v>0</v>
      </c>
      <c r="I548" s="50"/>
      <c r="J548" s="50"/>
    </row>
    <row r="549" spans="2:10" ht="19.899999999999999" customHeight="1" x14ac:dyDescent="0.35">
      <c r="B549" s="97">
        <v>542</v>
      </c>
      <c r="C549" s="50"/>
      <c r="D549" s="50"/>
      <c r="E549" s="50"/>
      <c r="F549" s="209"/>
      <c r="G549" s="101">
        <f t="shared" si="16"/>
        <v>0</v>
      </c>
      <c r="H549" s="101">
        <f t="shared" si="17"/>
        <v>0</v>
      </c>
      <c r="I549" s="50"/>
      <c r="J549" s="50"/>
    </row>
    <row r="550" spans="2:10" ht="19.899999999999999" customHeight="1" x14ac:dyDescent="0.35">
      <c r="B550" s="97">
        <v>543</v>
      </c>
      <c r="C550" s="50"/>
      <c r="D550" s="50"/>
      <c r="E550" s="50"/>
      <c r="F550" s="209"/>
      <c r="G550" s="101">
        <f t="shared" si="16"/>
        <v>0</v>
      </c>
      <c r="H550" s="101">
        <f t="shared" si="17"/>
        <v>0</v>
      </c>
      <c r="I550" s="50"/>
      <c r="J550" s="50"/>
    </row>
    <row r="551" spans="2:10" ht="19.899999999999999" customHeight="1" x14ac:dyDescent="0.35">
      <c r="B551" s="97">
        <v>544</v>
      </c>
      <c r="C551" s="50"/>
      <c r="D551" s="50"/>
      <c r="E551" s="50"/>
      <c r="F551" s="209"/>
      <c r="G551" s="101">
        <f t="shared" si="16"/>
        <v>0</v>
      </c>
      <c r="H551" s="101">
        <f t="shared" si="17"/>
        <v>0</v>
      </c>
      <c r="I551" s="50"/>
      <c r="J551" s="50"/>
    </row>
    <row r="552" spans="2:10" ht="19.899999999999999" customHeight="1" x14ac:dyDescent="0.35">
      <c r="B552" s="97">
        <v>545</v>
      </c>
      <c r="C552" s="50"/>
      <c r="D552" s="50"/>
      <c r="E552" s="50"/>
      <c r="F552" s="209"/>
      <c r="G552" s="101">
        <f t="shared" si="16"/>
        <v>0</v>
      </c>
      <c r="H552" s="101">
        <f t="shared" si="17"/>
        <v>0</v>
      </c>
      <c r="I552" s="50"/>
      <c r="J552" s="50"/>
    </row>
    <row r="553" spans="2:10" ht="19.899999999999999" customHeight="1" x14ac:dyDescent="0.35">
      <c r="B553" s="97">
        <v>546</v>
      </c>
      <c r="C553" s="50"/>
      <c r="D553" s="50"/>
      <c r="E553" s="50"/>
      <c r="F553" s="209"/>
      <c r="G553" s="101">
        <f t="shared" si="16"/>
        <v>0</v>
      </c>
      <c r="H553" s="101">
        <f t="shared" si="17"/>
        <v>0</v>
      </c>
      <c r="I553" s="50"/>
      <c r="J553" s="50"/>
    </row>
    <row r="554" spans="2:10" ht="19.899999999999999" customHeight="1" x14ac:dyDescent="0.35">
      <c r="B554" s="97">
        <v>547</v>
      </c>
      <c r="C554" s="50"/>
      <c r="D554" s="50"/>
      <c r="E554" s="50"/>
      <c r="F554" s="209"/>
      <c r="G554" s="101">
        <f t="shared" si="16"/>
        <v>0</v>
      </c>
      <c r="H554" s="101">
        <f t="shared" si="17"/>
        <v>0</v>
      </c>
      <c r="I554" s="50"/>
      <c r="J554" s="50"/>
    </row>
    <row r="555" spans="2:10" ht="19.899999999999999" customHeight="1" x14ac:dyDescent="0.35">
      <c r="B555" s="97">
        <v>548</v>
      </c>
      <c r="C555" s="50"/>
      <c r="D555" s="50"/>
      <c r="E555" s="50"/>
      <c r="F555" s="209"/>
      <c r="G555" s="101">
        <f t="shared" si="16"/>
        <v>0</v>
      </c>
      <c r="H555" s="101">
        <f t="shared" si="17"/>
        <v>0</v>
      </c>
      <c r="I555" s="50"/>
      <c r="J555" s="50"/>
    </row>
    <row r="556" spans="2:10" ht="19.899999999999999" customHeight="1" x14ac:dyDescent="0.35">
      <c r="B556" s="97">
        <v>549</v>
      </c>
      <c r="C556" s="50"/>
      <c r="D556" s="50"/>
      <c r="E556" s="50"/>
      <c r="F556" s="209"/>
      <c r="G556" s="101">
        <f t="shared" si="16"/>
        <v>0</v>
      </c>
      <c r="H556" s="101">
        <f t="shared" si="17"/>
        <v>0</v>
      </c>
      <c r="I556" s="50"/>
      <c r="J556" s="50"/>
    </row>
    <row r="557" spans="2:10" ht="19.899999999999999" customHeight="1" x14ac:dyDescent="0.35">
      <c r="B557" s="97">
        <v>550</v>
      </c>
      <c r="C557" s="50"/>
      <c r="D557" s="50"/>
      <c r="E557" s="50"/>
      <c r="F557" s="209"/>
      <c r="G557" s="101">
        <f t="shared" si="16"/>
        <v>0</v>
      </c>
      <c r="H557" s="101">
        <f t="shared" si="17"/>
        <v>0</v>
      </c>
      <c r="I557" s="50"/>
      <c r="J557" s="50"/>
    </row>
    <row r="558" spans="2:10" ht="19.899999999999999" customHeight="1" x14ac:dyDescent="0.35">
      <c r="B558" s="97">
        <v>551</v>
      </c>
      <c r="C558" s="50"/>
      <c r="D558" s="50"/>
      <c r="E558" s="50"/>
      <c r="F558" s="209"/>
      <c r="G558" s="101">
        <f t="shared" si="16"/>
        <v>0</v>
      </c>
      <c r="H558" s="101">
        <f t="shared" si="17"/>
        <v>0</v>
      </c>
      <c r="I558" s="50"/>
      <c r="J558" s="50"/>
    </row>
    <row r="559" spans="2:10" ht="19.899999999999999" customHeight="1" x14ac:dyDescent="0.35">
      <c r="B559" s="97">
        <v>552</v>
      </c>
      <c r="C559" s="50"/>
      <c r="D559" s="50"/>
      <c r="E559" s="50"/>
      <c r="F559" s="209"/>
      <c r="G559" s="101">
        <f t="shared" si="16"/>
        <v>0</v>
      </c>
      <c r="H559" s="101">
        <f t="shared" si="17"/>
        <v>0</v>
      </c>
      <c r="I559" s="50"/>
      <c r="J559" s="50"/>
    </row>
    <row r="560" spans="2:10" ht="19.899999999999999" customHeight="1" x14ac:dyDescent="0.35">
      <c r="B560" s="97">
        <v>553</v>
      </c>
      <c r="C560" s="50"/>
      <c r="D560" s="50"/>
      <c r="E560" s="50"/>
      <c r="F560" s="209"/>
      <c r="G560" s="101">
        <f t="shared" si="16"/>
        <v>0</v>
      </c>
      <c r="H560" s="101">
        <f t="shared" si="17"/>
        <v>0</v>
      </c>
      <c r="I560" s="50"/>
      <c r="J560" s="50"/>
    </row>
    <row r="561" spans="2:10" ht="19.899999999999999" customHeight="1" x14ac:dyDescent="0.35">
      <c r="B561" s="97">
        <v>554</v>
      </c>
      <c r="C561" s="50"/>
      <c r="D561" s="50"/>
      <c r="E561" s="50"/>
      <c r="F561" s="209"/>
      <c r="G561" s="101">
        <f t="shared" si="16"/>
        <v>0</v>
      </c>
      <c r="H561" s="101">
        <f t="shared" si="17"/>
        <v>0</v>
      </c>
      <c r="I561" s="50"/>
      <c r="J561" s="50"/>
    </row>
    <row r="562" spans="2:10" ht="19.899999999999999" customHeight="1" x14ac:dyDescent="0.35">
      <c r="B562" s="97">
        <v>555</v>
      </c>
      <c r="C562" s="50"/>
      <c r="D562" s="50"/>
      <c r="E562" s="50"/>
      <c r="F562" s="209"/>
      <c r="G562" s="101">
        <f t="shared" si="16"/>
        <v>0</v>
      </c>
      <c r="H562" s="101">
        <f t="shared" si="17"/>
        <v>0</v>
      </c>
      <c r="I562" s="50"/>
      <c r="J562" s="50"/>
    </row>
    <row r="563" spans="2:10" ht="19.899999999999999" customHeight="1" x14ac:dyDescent="0.35">
      <c r="B563" s="97">
        <v>556</v>
      </c>
      <c r="C563" s="50"/>
      <c r="D563" s="50"/>
      <c r="E563" s="50"/>
      <c r="F563" s="209"/>
      <c r="G563" s="101">
        <f t="shared" si="16"/>
        <v>0</v>
      </c>
      <c r="H563" s="101">
        <f t="shared" si="17"/>
        <v>0</v>
      </c>
      <c r="I563" s="50"/>
      <c r="J563" s="50"/>
    </row>
    <row r="564" spans="2:10" ht="19.899999999999999" customHeight="1" x14ac:dyDescent="0.35">
      <c r="B564" s="97">
        <v>557</v>
      </c>
      <c r="C564" s="50"/>
      <c r="D564" s="50"/>
      <c r="E564" s="50"/>
      <c r="F564" s="209"/>
      <c r="G564" s="101">
        <f t="shared" si="16"/>
        <v>0</v>
      </c>
      <c r="H564" s="101">
        <f t="shared" si="17"/>
        <v>0</v>
      </c>
      <c r="I564" s="50"/>
      <c r="J564" s="50"/>
    </row>
    <row r="565" spans="2:10" ht="19.899999999999999" customHeight="1" x14ac:dyDescent="0.35">
      <c r="B565" s="97">
        <v>558</v>
      </c>
      <c r="C565" s="50"/>
      <c r="D565" s="50"/>
      <c r="E565" s="50"/>
      <c r="F565" s="209"/>
      <c r="G565" s="101">
        <f t="shared" si="16"/>
        <v>0</v>
      </c>
      <c r="H565" s="101">
        <f t="shared" si="17"/>
        <v>0</v>
      </c>
      <c r="I565" s="50"/>
      <c r="J565" s="50"/>
    </row>
    <row r="566" spans="2:10" ht="19.899999999999999" customHeight="1" x14ac:dyDescent="0.35">
      <c r="B566" s="97">
        <v>559</v>
      </c>
      <c r="C566" s="50"/>
      <c r="D566" s="50"/>
      <c r="E566" s="50"/>
      <c r="F566" s="209"/>
      <c r="G566" s="101">
        <f t="shared" si="16"/>
        <v>0</v>
      </c>
      <c r="H566" s="101">
        <f t="shared" si="17"/>
        <v>0</v>
      </c>
      <c r="I566" s="50"/>
      <c r="J566" s="50"/>
    </row>
    <row r="567" spans="2:10" ht="19.899999999999999" customHeight="1" x14ac:dyDescent="0.35">
      <c r="B567" s="97">
        <v>560</v>
      </c>
      <c r="C567" s="50"/>
      <c r="D567" s="50"/>
      <c r="E567" s="50"/>
      <c r="F567" s="209"/>
      <c r="G567" s="101">
        <f t="shared" si="16"/>
        <v>0</v>
      </c>
      <c r="H567" s="101">
        <f t="shared" si="17"/>
        <v>0</v>
      </c>
      <c r="I567" s="50"/>
      <c r="J567" s="50"/>
    </row>
    <row r="568" spans="2:10" ht="19.899999999999999" customHeight="1" x14ac:dyDescent="0.35">
      <c r="B568" s="97">
        <v>561</v>
      </c>
      <c r="C568" s="50"/>
      <c r="D568" s="50"/>
      <c r="E568" s="50"/>
      <c r="F568" s="209"/>
      <c r="G568" s="101">
        <f t="shared" si="16"/>
        <v>0</v>
      </c>
      <c r="H568" s="101">
        <f t="shared" si="17"/>
        <v>0</v>
      </c>
      <c r="I568" s="50"/>
      <c r="J568" s="50"/>
    </row>
    <row r="569" spans="2:10" ht="19.899999999999999" customHeight="1" x14ac:dyDescent="0.35">
      <c r="B569" s="97">
        <v>562</v>
      </c>
      <c r="C569" s="50"/>
      <c r="D569" s="50"/>
      <c r="E569" s="50"/>
      <c r="F569" s="209"/>
      <c r="G569" s="101">
        <f t="shared" si="16"/>
        <v>0</v>
      </c>
      <c r="H569" s="101">
        <f t="shared" si="17"/>
        <v>0</v>
      </c>
      <c r="I569" s="50"/>
      <c r="J569" s="50"/>
    </row>
    <row r="570" spans="2:10" ht="19.899999999999999" customHeight="1" x14ac:dyDescent="0.35">
      <c r="B570" s="97">
        <v>563</v>
      </c>
      <c r="C570" s="50"/>
      <c r="D570" s="50"/>
      <c r="E570" s="50"/>
      <c r="F570" s="209"/>
      <c r="G570" s="101">
        <f t="shared" si="16"/>
        <v>0</v>
      </c>
      <c r="H570" s="101">
        <f t="shared" si="17"/>
        <v>0</v>
      </c>
      <c r="I570" s="50"/>
      <c r="J570" s="50"/>
    </row>
    <row r="571" spans="2:10" ht="19.899999999999999" customHeight="1" x14ac:dyDescent="0.35">
      <c r="B571" s="97">
        <v>564</v>
      </c>
      <c r="C571" s="50"/>
      <c r="D571" s="50"/>
      <c r="E571" s="50"/>
      <c r="F571" s="209"/>
      <c r="G571" s="101">
        <f t="shared" si="16"/>
        <v>0</v>
      </c>
      <c r="H571" s="101">
        <f t="shared" si="17"/>
        <v>0</v>
      </c>
      <c r="I571" s="50"/>
      <c r="J571" s="50"/>
    </row>
    <row r="572" spans="2:10" ht="19.899999999999999" customHeight="1" x14ac:dyDescent="0.35">
      <c r="B572" s="97">
        <v>565</v>
      </c>
      <c r="C572" s="50"/>
      <c r="D572" s="50"/>
      <c r="E572" s="50"/>
      <c r="F572" s="209"/>
      <c r="G572" s="101">
        <f t="shared" si="16"/>
        <v>0</v>
      </c>
      <c r="H572" s="101">
        <f t="shared" si="17"/>
        <v>0</v>
      </c>
      <c r="I572" s="50"/>
      <c r="J572" s="50"/>
    </row>
    <row r="573" spans="2:10" ht="19.899999999999999" customHeight="1" x14ac:dyDescent="0.35">
      <c r="B573" s="97">
        <v>566</v>
      </c>
      <c r="C573" s="50"/>
      <c r="D573" s="50"/>
      <c r="E573" s="50"/>
      <c r="F573" s="209"/>
      <c r="G573" s="101">
        <f t="shared" si="16"/>
        <v>0</v>
      </c>
      <c r="H573" s="101">
        <f t="shared" si="17"/>
        <v>0</v>
      </c>
      <c r="I573" s="50"/>
      <c r="J573" s="50"/>
    </row>
    <row r="574" spans="2:10" ht="19.899999999999999" customHeight="1" x14ac:dyDescent="0.35">
      <c r="B574" s="97">
        <v>567</v>
      </c>
      <c r="C574" s="50"/>
      <c r="D574" s="50"/>
      <c r="E574" s="50"/>
      <c r="F574" s="209"/>
      <c r="G574" s="101">
        <f t="shared" si="16"/>
        <v>0</v>
      </c>
      <c r="H574" s="101">
        <f t="shared" si="17"/>
        <v>0</v>
      </c>
      <c r="I574" s="50"/>
      <c r="J574" s="50"/>
    </row>
    <row r="575" spans="2:10" ht="19.899999999999999" customHeight="1" x14ac:dyDescent="0.35">
      <c r="B575" s="97">
        <v>568</v>
      </c>
      <c r="C575" s="50"/>
      <c r="D575" s="50"/>
      <c r="E575" s="50"/>
      <c r="F575" s="209"/>
      <c r="G575" s="101">
        <f t="shared" si="16"/>
        <v>0</v>
      </c>
      <c r="H575" s="101">
        <f t="shared" si="17"/>
        <v>0</v>
      </c>
      <c r="I575" s="50"/>
      <c r="J575" s="50"/>
    </row>
    <row r="576" spans="2:10" ht="19.899999999999999" customHeight="1" x14ac:dyDescent="0.35">
      <c r="B576" s="97">
        <v>569</v>
      </c>
      <c r="C576" s="50"/>
      <c r="D576" s="50"/>
      <c r="E576" s="50"/>
      <c r="F576" s="209"/>
      <c r="G576" s="101">
        <f t="shared" si="16"/>
        <v>0</v>
      </c>
      <c r="H576" s="101">
        <f t="shared" si="17"/>
        <v>0</v>
      </c>
      <c r="I576" s="50"/>
      <c r="J576" s="50"/>
    </row>
    <row r="577" spans="2:10" ht="19.899999999999999" customHeight="1" x14ac:dyDescent="0.35">
      <c r="B577" s="97">
        <v>570</v>
      </c>
      <c r="C577" s="50"/>
      <c r="D577" s="50"/>
      <c r="E577" s="50"/>
      <c r="F577" s="209"/>
      <c r="G577" s="101">
        <f t="shared" si="16"/>
        <v>0</v>
      </c>
      <c r="H577" s="101">
        <f t="shared" si="17"/>
        <v>0</v>
      </c>
      <c r="I577" s="50"/>
      <c r="J577" s="50"/>
    </row>
    <row r="578" spans="2:10" ht="19.899999999999999" customHeight="1" x14ac:dyDescent="0.35">
      <c r="B578" s="97">
        <v>571</v>
      </c>
      <c r="C578" s="50"/>
      <c r="D578" s="50"/>
      <c r="E578" s="50"/>
      <c r="F578" s="209"/>
      <c r="G578" s="101">
        <f t="shared" si="16"/>
        <v>0</v>
      </c>
      <c r="H578" s="101">
        <f t="shared" si="17"/>
        <v>0</v>
      </c>
      <c r="I578" s="50"/>
      <c r="J578" s="50"/>
    </row>
    <row r="579" spans="2:10" ht="19.899999999999999" customHeight="1" x14ac:dyDescent="0.35">
      <c r="B579" s="97">
        <v>572</v>
      </c>
      <c r="C579" s="50"/>
      <c r="D579" s="50"/>
      <c r="E579" s="50"/>
      <c r="F579" s="209"/>
      <c r="G579" s="101">
        <f t="shared" si="16"/>
        <v>0</v>
      </c>
      <c r="H579" s="101">
        <f t="shared" si="17"/>
        <v>0</v>
      </c>
      <c r="I579" s="50"/>
      <c r="J579" s="50"/>
    </row>
    <row r="580" spans="2:10" ht="19.899999999999999" customHeight="1" x14ac:dyDescent="0.35">
      <c r="B580" s="97">
        <v>573</v>
      </c>
      <c r="C580" s="50"/>
      <c r="D580" s="50"/>
      <c r="E580" s="50"/>
      <c r="F580" s="209"/>
      <c r="G580" s="101">
        <f t="shared" si="16"/>
        <v>0</v>
      </c>
      <c r="H580" s="101">
        <f t="shared" si="17"/>
        <v>0</v>
      </c>
      <c r="I580" s="50"/>
      <c r="J580" s="50"/>
    </row>
    <row r="581" spans="2:10" ht="19.899999999999999" customHeight="1" x14ac:dyDescent="0.35">
      <c r="B581" s="97">
        <v>574</v>
      </c>
      <c r="C581" s="50"/>
      <c r="D581" s="50"/>
      <c r="E581" s="50"/>
      <c r="F581" s="209"/>
      <c r="G581" s="101">
        <f t="shared" si="16"/>
        <v>0</v>
      </c>
      <c r="H581" s="101">
        <f t="shared" si="17"/>
        <v>0</v>
      </c>
      <c r="I581" s="50"/>
      <c r="J581" s="50"/>
    </row>
    <row r="582" spans="2:10" ht="19.899999999999999" customHeight="1" x14ac:dyDescent="0.35">
      <c r="B582" s="97">
        <v>575</v>
      </c>
      <c r="C582" s="50"/>
      <c r="D582" s="50"/>
      <c r="E582" s="50"/>
      <c r="F582" s="209"/>
      <c r="G582" s="101">
        <f t="shared" si="16"/>
        <v>0</v>
      </c>
      <c r="H582" s="101">
        <f t="shared" si="17"/>
        <v>0</v>
      </c>
      <c r="I582" s="50"/>
      <c r="J582" s="50"/>
    </row>
    <row r="583" spans="2:10" ht="19.899999999999999" customHeight="1" x14ac:dyDescent="0.35">
      <c r="B583" s="97">
        <v>576</v>
      </c>
      <c r="C583" s="50"/>
      <c r="D583" s="50"/>
      <c r="E583" s="50"/>
      <c r="F583" s="209"/>
      <c r="G583" s="101">
        <f t="shared" si="16"/>
        <v>0</v>
      </c>
      <c r="H583" s="101">
        <f t="shared" si="17"/>
        <v>0</v>
      </c>
      <c r="I583" s="50"/>
      <c r="J583" s="50"/>
    </row>
    <row r="584" spans="2:10" ht="19.899999999999999" customHeight="1" x14ac:dyDescent="0.35">
      <c r="B584" s="97">
        <v>577</v>
      </c>
      <c r="C584" s="50"/>
      <c r="D584" s="50"/>
      <c r="E584" s="50"/>
      <c r="F584" s="209"/>
      <c r="G584" s="101">
        <f t="shared" ref="G584:G607" si="18">IF($C584&lt;&gt;"",IF(P_Z_7_R_FORFAIT&lt;&gt;"",P_Z_7_R_FORFAIT,0),0)</f>
        <v>0</v>
      </c>
      <c r="H584" s="101">
        <f t="shared" si="17"/>
        <v>0</v>
      </c>
      <c r="I584" s="50"/>
      <c r="J584" s="50"/>
    </row>
    <row r="585" spans="2:10" ht="19.899999999999999" customHeight="1" x14ac:dyDescent="0.35">
      <c r="B585" s="97">
        <v>578</v>
      </c>
      <c r="C585" s="50"/>
      <c r="D585" s="50"/>
      <c r="E585" s="50"/>
      <c r="F585" s="209"/>
      <c r="G585" s="101">
        <f t="shared" si="18"/>
        <v>0</v>
      </c>
      <c r="H585" s="101">
        <f t="shared" ref="H585:H607" si="19">IF(AND(G585&lt;&gt;0,F585&lt;&gt;""),ROUND(F585*G585,2),0)</f>
        <v>0</v>
      </c>
      <c r="I585" s="50"/>
      <c r="J585" s="50"/>
    </row>
    <row r="586" spans="2:10" ht="19.899999999999999" customHeight="1" x14ac:dyDescent="0.35">
      <c r="B586" s="97">
        <v>579</v>
      </c>
      <c r="C586" s="50"/>
      <c r="D586" s="50"/>
      <c r="E586" s="50"/>
      <c r="F586" s="209"/>
      <c r="G586" s="101">
        <f t="shared" si="18"/>
        <v>0</v>
      </c>
      <c r="H586" s="101">
        <f t="shared" si="19"/>
        <v>0</v>
      </c>
      <c r="I586" s="50"/>
      <c r="J586" s="50"/>
    </row>
    <row r="587" spans="2:10" ht="19.899999999999999" customHeight="1" x14ac:dyDescent="0.35">
      <c r="B587" s="97">
        <v>580</v>
      </c>
      <c r="C587" s="50"/>
      <c r="D587" s="50"/>
      <c r="E587" s="50"/>
      <c r="F587" s="209"/>
      <c r="G587" s="101">
        <f t="shared" si="18"/>
        <v>0</v>
      </c>
      <c r="H587" s="101">
        <f t="shared" si="19"/>
        <v>0</v>
      </c>
      <c r="I587" s="50"/>
      <c r="J587" s="50"/>
    </row>
    <row r="588" spans="2:10" ht="19.899999999999999" customHeight="1" x14ac:dyDescent="0.35">
      <c r="B588" s="97">
        <v>581</v>
      </c>
      <c r="C588" s="50"/>
      <c r="D588" s="50"/>
      <c r="E588" s="50"/>
      <c r="F588" s="209"/>
      <c r="G588" s="101">
        <f t="shared" si="18"/>
        <v>0</v>
      </c>
      <c r="H588" s="101">
        <f t="shared" si="19"/>
        <v>0</v>
      </c>
      <c r="I588" s="50"/>
      <c r="J588" s="50"/>
    </row>
    <row r="589" spans="2:10" ht="19.899999999999999" customHeight="1" x14ac:dyDescent="0.35">
      <c r="B589" s="97">
        <v>582</v>
      </c>
      <c r="C589" s="50"/>
      <c r="D589" s="50"/>
      <c r="E589" s="50"/>
      <c r="F589" s="209"/>
      <c r="G589" s="101">
        <f t="shared" si="18"/>
        <v>0</v>
      </c>
      <c r="H589" s="101">
        <f t="shared" si="19"/>
        <v>0</v>
      </c>
      <c r="I589" s="50"/>
      <c r="J589" s="50"/>
    </row>
    <row r="590" spans="2:10" ht="19.899999999999999" customHeight="1" x14ac:dyDescent="0.35">
      <c r="B590" s="97">
        <v>583</v>
      </c>
      <c r="C590" s="50"/>
      <c r="D590" s="50"/>
      <c r="E590" s="50"/>
      <c r="F590" s="209"/>
      <c r="G590" s="101">
        <f t="shared" si="18"/>
        <v>0</v>
      </c>
      <c r="H590" s="101">
        <f t="shared" si="19"/>
        <v>0</v>
      </c>
      <c r="I590" s="50"/>
      <c r="J590" s="50"/>
    </row>
    <row r="591" spans="2:10" ht="19.899999999999999" customHeight="1" x14ac:dyDescent="0.35">
      <c r="B591" s="97">
        <v>584</v>
      </c>
      <c r="C591" s="50"/>
      <c r="D591" s="50"/>
      <c r="E591" s="50"/>
      <c r="F591" s="209"/>
      <c r="G591" s="101">
        <f t="shared" si="18"/>
        <v>0</v>
      </c>
      <c r="H591" s="101">
        <f t="shared" si="19"/>
        <v>0</v>
      </c>
      <c r="I591" s="50"/>
      <c r="J591" s="50"/>
    </row>
    <row r="592" spans="2:10" ht="19.899999999999999" customHeight="1" x14ac:dyDescent="0.35">
      <c r="B592" s="97">
        <v>585</v>
      </c>
      <c r="C592" s="50"/>
      <c r="D592" s="50"/>
      <c r="E592" s="50"/>
      <c r="F592" s="209"/>
      <c r="G592" s="101">
        <f t="shared" si="18"/>
        <v>0</v>
      </c>
      <c r="H592" s="101">
        <f t="shared" si="19"/>
        <v>0</v>
      </c>
      <c r="I592" s="50"/>
      <c r="J592" s="50"/>
    </row>
    <row r="593" spans="2:10" ht="19.899999999999999" customHeight="1" x14ac:dyDescent="0.35">
      <c r="B593" s="97">
        <v>586</v>
      </c>
      <c r="C593" s="50"/>
      <c r="D593" s="50"/>
      <c r="E593" s="50"/>
      <c r="F593" s="209"/>
      <c r="G593" s="101">
        <f t="shared" si="18"/>
        <v>0</v>
      </c>
      <c r="H593" s="101">
        <f t="shared" si="19"/>
        <v>0</v>
      </c>
      <c r="I593" s="50"/>
      <c r="J593" s="50"/>
    </row>
    <row r="594" spans="2:10" ht="19.899999999999999" customHeight="1" x14ac:dyDescent="0.35">
      <c r="B594" s="97">
        <v>587</v>
      </c>
      <c r="C594" s="50"/>
      <c r="D594" s="50"/>
      <c r="E594" s="50"/>
      <c r="F594" s="209"/>
      <c r="G594" s="101">
        <f t="shared" si="18"/>
        <v>0</v>
      </c>
      <c r="H594" s="101">
        <f t="shared" si="19"/>
        <v>0</v>
      </c>
      <c r="I594" s="50"/>
      <c r="J594" s="50"/>
    </row>
    <row r="595" spans="2:10" ht="19.899999999999999" customHeight="1" x14ac:dyDescent="0.35">
      <c r="B595" s="97">
        <v>588</v>
      </c>
      <c r="C595" s="50"/>
      <c r="D595" s="50"/>
      <c r="E595" s="50"/>
      <c r="F595" s="209"/>
      <c r="G595" s="101">
        <f t="shared" si="18"/>
        <v>0</v>
      </c>
      <c r="H595" s="101">
        <f t="shared" si="19"/>
        <v>0</v>
      </c>
      <c r="I595" s="50"/>
      <c r="J595" s="50"/>
    </row>
    <row r="596" spans="2:10" ht="19.899999999999999" customHeight="1" x14ac:dyDescent="0.35">
      <c r="B596" s="97">
        <v>589</v>
      </c>
      <c r="C596" s="50"/>
      <c r="D596" s="50"/>
      <c r="E596" s="50"/>
      <c r="F596" s="209"/>
      <c r="G596" s="101">
        <f t="shared" si="18"/>
        <v>0</v>
      </c>
      <c r="H596" s="101">
        <f t="shared" si="19"/>
        <v>0</v>
      </c>
      <c r="I596" s="50"/>
      <c r="J596" s="50"/>
    </row>
    <row r="597" spans="2:10" ht="19.899999999999999" customHeight="1" x14ac:dyDescent="0.35">
      <c r="B597" s="97">
        <v>590</v>
      </c>
      <c r="C597" s="50"/>
      <c r="D597" s="50"/>
      <c r="E597" s="50"/>
      <c r="F597" s="209"/>
      <c r="G597" s="101">
        <f t="shared" si="18"/>
        <v>0</v>
      </c>
      <c r="H597" s="101">
        <f t="shared" si="19"/>
        <v>0</v>
      </c>
      <c r="I597" s="50"/>
      <c r="J597" s="50"/>
    </row>
    <row r="598" spans="2:10" ht="19.899999999999999" customHeight="1" x14ac:dyDescent="0.35">
      <c r="B598" s="97">
        <v>591</v>
      </c>
      <c r="C598" s="50"/>
      <c r="D598" s="50"/>
      <c r="E598" s="50"/>
      <c r="F598" s="209"/>
      <c r="G598" s="101">
        <f t="shared" si="18"/>
        <v>0</v>
      </c>
      <c r="H598" s="101">
        <f t="shared" si="19"/>
        <v>0</v>
      </c>
      <c r="I598" s="50"/>
      <c r="J598" s="50"/>
    </row>
    <row r="599" spans="2:10" ht="19.899999999999999" customHeight="1" x14ac:dyDescent="0.35">
      <c r="B599" s="97">
        <v>592</v>
      </c>
      <c r="C599" s="50"/>
      <c r="D599" s="50"/>
      <c r="E599" s="50"/>
      <c r="F599" s="209"/>
      <c r="G599" s="101">
        <f t="shared" si="18"/>
        <v>0</v>
      </c>
      <c r="H599" s="101">
        <f t="shared" si="19"/>
        <v>0</v>
      </c>
      <c r="I599" s="50"/>
      <c r="J599" s="50"/>
    </row>
    <row r="600" spans="2:10" ht="19.899999999999999" customHeight="1" x14ac:dyDescent="0.35">
      <c r="B600" s="97">
        <v>593</v>
      </c>
      <c r="C600" s="50"/>
      <c r="D600" s="50"/>
      <c r="E600" s="50"/>
      <c r="F600" s="209"/>
      <c r="G600" s="101">
        <f t="shared" si="18"/>
        <v>0</v>
      </c>
      <c r="H600" s="101">
        <f t="shared" si="19"/>
        <v>0</v>
      </c>
      <c r="I600" s="50"/>
      <c r="J600" s="50"/>
    </row>
    <row r="601" spans="2:10" ht="19.899999999999999" customHeight="1" x14ac:dyDescent="0.35">
      <c r="B601" s="97">
        <v>594</v>
      </c>
      <c r="C601" s="50"/>
      <c r="D601" s="50"/>
      <c r="E601" s="50"/>
      <c r="F601" s="209"/>
      <c r="G601" s="101">
        <f t="shared" si="18"/>
        <v>0</v>
      </c>
      <c r="H601" s="101">
        <f t="shared" si="19"/>
        <v>0</v>
      </c>
      <c r="I601" s="50"/>
      <c r="J601" s="50"/>
    </row>
    <row r="602" spans="2:10" ht="19.899999999999999" customHeight="1" x14ac:dyDescent="0.35">
      <c r="B602" s="97">
        <v>595</v>
      </c>
      <c r="C602" s="50"/>
      <c r="D602" s="50"/>
      <c r="E602" s="50"/>
      <c r="F602" s="209"/>
      <c r="G602" s="101">
        <f t="shared" si="18"/>
        <v>0</v>
      </c>
      <c r="H602" s="101">
        <f t="shared" si="19"/>
        <v>0</v>
      </c>
      <c r="I602" s="50"/>
      <c r="J602" s="50"/>
    </row>
    <row r="603" spans="2:10" ht="19.899999999999999" customHeight="1" x14ac:dyDescent="0.35">
      <c r="B603" s="97">
        <v>596</v>
      </c>
      <c r="C603" s="50"/>
      <c r="D603" s="50"/>
      <c r="E603" s="50"/>
      <c r="F603" s="209"/>
      <c r="G603" s="101">
        <f t="shared" si="18"/>
        <v>0</v>
      </c>
      <c r="H603" s="101">
        <f t="shared" si="19"/>
        <v>0</v>
      </c>
      <c r="I603" s="50"/>
      <c r="J603" s="50"/>
    </row>
    <row r="604" spans="2:10" ht="19.899999999999999" customHeight="1" x14ac:dyDescent="0.35">
      <c r="B604" s="97">
        <v>597</v>
      </c>
      <c r="C604" s="50"/>
      <c r="D604" s="50"/>
      <c r="E604" s="50"/>
      <c r="F604" s="209"/>
      <c r="G604" s="101">
        <f t="shared" si="18"/>
        <v>0</v>
      </c>
      <c r="H604" s="101">
        <f t="shared" si="19"/>
        <v>0</v>
      </c>
      <c r="I604" s="50"/>
      <c r="J604" s="50"/>
    </row>
    <row r="605" spans="2:10" ht="19.899999999999999" customHeight="1" x14ac:dyDescent="0.35">
      <c r="B605" s="97">
        <v>598</v>
      </c>
      <c r="C605" s="50"/>
      <c r="D605" s="50"/>
      <c r="E605" s="50"/>
      <c r="F605" s="209"/>
      <c r="G605" s="101">
        <f t="shared" si="18"/>
        <v>0</v>
      </c>
      <c r="H605" s="101">
        <f t="shared" si="19"/>
        <v>0</v>
      </c>
      <c r="I605" s="50"/>
      <c r="J605" s="50"/>
    </row>
    <row r="606" spans="2:10" ht="19.899999999999999" customHeight="1" x14ac:dyDescent="0.35">
      <c r="B606" s="97">
        <v>599</v>
      </c>
      <c r="C606" s="50"/>
      <c r="D606" s="50"/>
      <c r="E606" s="50"/>
      <c r="F606" s="209"/>
      <c r="G606" s="101">
        <f t="shared" si="18"/>
        <v>0</v>
      </c>
      <c r="H606" s="101">
        <f t="shared" si="19"/>
        <v>0</v>
      </c>
      <c r="I606" s="50"/>
      <c r="J606" s="50"/>
    </row>
    <row r="607" spans="2:10" ht="19.899999999999999" customHeight="1" x14ac:dyDescent="0.35">
      <c r="B607" s="97">
        <v>600</v>
      </c>
      <c r="C607" s="50"/>
      <c r="D607" s="50"/>
      <c r="E607" s="50"/>
      <c r="F607" s="209"/>
      <c r="G607" s="101">
        <f t="shared" si="18"/>
        <v>0</v>
      </c>
      <c r="H607" s="101">
        <f t="shared" si="19"/>
        <v>0</v>
      </c>
      <c r="I607" s="50"/>
      <c r="J607" s="50"/>
    </row>
    <row r="608" spans="2:10" ht="19.899999999999999" customHeight="1" x14ac:dyDescent="0.35">
      <c r="B608" s="103" t="s">
        <v>230</v>
      </c>
      <c r="C608" s="139"/>
      <c r="D608" s="140"/>
      <c r="E608" s="140"/>
      <c r="F608" s="140"/>
      <c r="G608" s="140"/>
      <c r="H608" s="145">
        <f>SUM(H8:H607)</f>
        <v>0</v>
      </c>
      <c r="I608" s="140"/>
      <c r="J608" s="141"/>
    </row>
  </sheetData>
  <sheetProtection algorithmName="SHA-512" hashValue="oOYxOgdGtoGnNqUWDMBYlJSZVeVM79PBr+BI81OSyRA8SYI9qj+P6oNDZNsGkf1HHmt1/jXH3cikDK64skuW2g==" saltValue="MpMQwsuBsC7vwBrDhWUm8w==" spinCount="100000" sheet="1" objects="1" scenarios="1" formatColumns="0" selectLockedCells="1"/>
  <mergeCells count="3">
    <mergeCell ref="B1:J1"/>
    <mergeCell ref="B3:J3"/>
    <mergeCell ref="B5:B6"/>
  </mergeCells>
  <conditionalFormatting sqref="A1:XFD6 A8:XFD1048576 A7:F7 I7:XFD7">
    <cfRule type="expression" dxfId="316" priority="9">
      <formula>P_Z_F_B_TYPE_7_ACTIVE&lt;&gt;P_Z_G_R_G_BOOLEEN_OUI</formula>
    </cfRule>
  </conditionalFormatting>
  <conditionalFormatting sqref="E5:E608">
    <cfRule type="expression" dxfId="315" priority="8">
      <formula>P_Z_0_B_UTILISATION_SOUS_OPERATIONS&lt;&gt;P_Z_G_R_G_BOOLEEN_OUI</formula>
    </cfRule>
  </conditionalFormatting>
  <conditionalFormatting sqref="G7">
    <cfRule type="expression" dxfId="314" priority="4">
      <formula>P_Z_12_B_EXEMPLE_UTILISATION&lt;&gt;P_Z_G_R_G_BOOLEEN_OUI</formula>
    </cfRule>
  </conditionalFormatting>
  <conditionalFormatting sqref="G7">
    <cfRule type="expression" dxfId="313" priority="3">
      <formula>P_Z_F_B_TYPE_12_ACTIVE&lt;&gt;P_Z_G_R_G_BOOLEEN_OUI</formula>
    </cfRule>
  </conditionalFormatting>
  <conditionalFormatting sqref="H7">
    <cfRule type="expression" dxfId="312" priority="2">
      <formula>P_Z_12_B_EXEMPLE_UTILISATION&lt;&gt;P_Z_G_R_G_BOOLEEN_OUI</formula>
    </cfRule>
  </conditionalFormatting>
  <conditionalFormatting sqref="H7">
    <cfRule type="expression" dxfId="311" priority="1">
      <formula>P_Z_F_B_TYPE_12_ACTIVE&lt;&gt;P_Z_G_R_G_BOOLEEN_OUI</formula>
    </cfRule>
  </conditionalFormatting>
  <dataValidations count="2">
    <dataValidation type="list" allowBlank="1" showInputMessage="1" showErrorMessage="1" sqref="D8:D607" xr:uid="{D80B2E17-6F18-4F5D-8F92-3A4FBF1782AA}">
      <formula1>INDIRECT("P_Z_0_R_LIBELLES_POSTES"&amp;"_"&amp;COUNTA(P_Z_0_R_LIBELLES_POSTES))</formula1>
    </dataValidation>
    <dataValidation type="list" allowBlank="1" showInputMessage="1" showErrorMessage="1" sqref="E8:E607" xr:uid="{6B41493F-742A-4EA9-9B2A-F737F7F7A3A6}">
      <formula1>INDIRECT("P_Z_0_R_LIBELLES_SOUS_OPERATIONS"&amp;"_"&amp;COUNTA(P_Z_0_R_LIBELLES_SOUS_OPERATIONS))</formula1>
    </dataValidation>
  </dataValidations>
  <pageMargins left="0.70866141732283472" right="0.70866141732283472" top="0.74803149606299213" bottom="0.74803149606299213" header="0.31496062992125984" footer="0.31496062992125984"/>
  <pageSetup paperSize="9" scale="1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B0139-6F08-4340-897D-B4D70003A6B9}">
  <sheetPr>
    <pageSetUpPr fitToPage="1"/>
  </sheetPr>
  <dimension ref="B1:L608"/>
  <sheetViews>
    <sheetView showGridLines="0" view="pageBreakPreview" topLeftCell="B1" zoomScaleNormal="100" zoomScaleSheetLayoutView="100" workbookViewId="0">
      <pane xSplit="1" ySplit="7" topLeftCell="D8" activePane="bottomRight" state="frozen"/>
      <selection activeCell="B1" sqref="B1"/>
      <selection pane="topRight" activeCell="C1" sqref="C1"/>
      <selection pane="bottomLeft" activeCell="B8" sqref="B8"/>
      <selection pane="bottomRight" activeCell="D8" sqref="D8"/>
    </sheetView>
  </sheetViews>
  <sheetFormatPr baseColWidth="10" defaultColWidth="11.54296875" defaultRowHeight="14.5" x14ac:dyDescent="0.35"/>
  <cols>
    <col min="1" max="1" width="4.7265625" style="220" customWidth="1"/>
    <col min="2" max="2" width="8.7265625" style="220" customWidth="1"/>
    <col min="3" max="17" width="30.7265625" style="220" customWidth="1"/>
    <col min="18" max="16384" width="11.54296875" style="220"/>
  </cols>
  <sheetData>
    <row r="1" spans="2:12" ht="34.9" customHeight="1" x14ac:dyDescent="0.35">
      <c r="B1" s="333" t="str">
        <f>"INSTRUCTION : "&amp;IF(P_Z_7_B_INTITULE_DEPENSES_FORFAIT_STANDARD=P_Z_G_R_G_BOOLEEN_NON,P_Z_7_N_INTITULE_DEPENSES_FORFAIT_SPECIFIQUE,P_Z_7_N_INTITULE_DEPENSES_FORFAIT_DEFAUT)</f>
        <v>INSTRUCTION : Dépenses prévisionnelles forfaitaires</v>
      </c>
      <c r="C1" s="333"/>
      <c r="D1" s="333"/>
      <c r="E1" s="333"/>
      <c r="F1" s="333"/>
      <c r="G1" s="333"/>
      <c r="H1" s="333"/>
      <c r="I1" s="333"/>
      <c r="J1" s="333"/>
      <c r="K1" s="333"/>
      <c r="L1" s="333"/>
    </row>
    <row r="2" spans="2:12" ht="7.5" customHeight="1" x14ac:dyDescent="0.35"/>
    <row r="3" spans="2:12" ht="45" customHeight="1" x14ac:dyDescent="0.35">
      <c r="B3" s="330" t="str">
        <f>IF(P_Z_7_N_CONSIGNE_DEPENSES_FORFAIT_I&lt;&gt;"",P_Z_7_N_CONSIGNE_DEPENSES_FORFAIT_I,"")</f>
        <v>forfait I</v>
      </c>
      <c r="C3" s="330"/>
      <c r="D3" s="330"/>
      <c r="E3" s="330"/>
      <c r="F3" s="330"/>
      <c r="G3" s="330"/>
      <c r="H3" s="330"/>
      <c r="I3" s="330"/>
      <c r="J3" s="330"/>
      <c r="K3" s="330"/>
      <c r="L3" s="330"/>
    </row>
    <row r="4" spans="2:12" ht="7.5" customHeight="1" x14ac:dyDescent="0.35"/>
    <row r="5" spans="2:12" ht="28.9" customHeight="1" x14ac:dyDescent="0.35">
      <c r="B5" s="334" t="s">
        <v>0</v>
      </c>
      <c r="C5" s="142" t="s">
        <v>289</v>
      </c>
      <c r="D5" s="142" t="s">
        <v>4</v>
      </c>
      <c r="E5" s="142" t="s">
        <v>7</v>
      </c>
      <c r="F5" s="142" t="s">
        <v>341</v>
      </c>
      <c r="G5" s="142" t="s">
        <v>432</v>
      </c>
      <c r="H5" s="142" t="s">
        <v>128</v>
      </c>
      <c r="I5" s="142" t="s">
        <v>235</v>
      </c>
      <c r="J5" s="142" t="s">
        <v>161</v>
      </c>
      <c r="K5" s="142" t="s">
        <v>6</v>
      </c>
      <c r="L5" s="142" t="s">
        <v>5</v>
      </c>
    </row>
    <row r="6" spans="2:12" ht="86.5" customHeight="1" x14ac:dyDescent="0.35">
      <c r="B6" s="335"/>
      <c r="C6" s="143" t="s">
        <v>433</v>
      </c>
      <c r="D6" s="143" t="s">
        <v>129</v>
      </c>
      <c r="E6" s="143" t="s">
        <v>129</v>
      </c>
      <c r="F6" s="143" t="s">
        <v>437</v>
      </c>
      <c r="G6" s="143" t="s">
        <v>438</v>
      </c>
      <c r="H6" s="143" t="s">
        <v>292</v>
      </c>
      <c r="I6" s="143"/>
      <c r="J6" s="143"/>
      <c r="K6" s="143"/>
      <c r="L6" s="143"/>
    </row>
    <row r="7" spans="2:12" ht="19.899999999999999" customHeight="1" x14ac:dyDescent="0.35">
      <c r="B7" s="150" t="s">
        <v>195</v>
      </c>
      <c r="C7" s="150" t="str">
        <f>IF(P_Z_7_B_EXEMPLE_UTILISATION&lt;&gt;P_Z_G_R_G_BOOLEEN_OUI,"",P_Z_7_N_EXEMPLE_DESCRIPTION)</f>
        <v>descrp ex</v>
      </c>
      <c r="D7" s="150" t="str">
        <f>IF(P_Z_7_B_EXEMPLE_UTILISATION&lt;&gt;P_Z_G_R_G_BOOLEEN_OUI,"",P_Z_7_N_EXEMPLE_POSTE)</f>
        <v>Poste ex</v>
      </c>
      <c r="E7" s="150" t="str">
        <f>IF(P_Z_7_B_EXEMPLE_UTILISATION&lt;&gt;P_Z_G_R_G_BOOLEEN_OUI,"",P_Z_7_N_EXEMPLE_SOUS_OPERATION)</f>
        <v>Sous-op ex</v>
      </c>
      <c r="F7" s="150" t="str">
        <f>IF(P_Z_7_B_EXEMPLE_UTILISATION&lt;&gt;P_Z_G_R_G_BOOLEEN_OUI,"",P_Z_7_N_EXEMPLE_QUANTITE)</f>
        <v>Qte ex 1</v>
      </c>
      <c r="G7" s="229">
        <f>IF(P_Z_7_B_EXEMPLE_UTILISATION&lt;&gt;P_Z_G_R_G_BOOLEEN_OUI,"",P_Z_7_N_EXEMPLE_MT_FORFAIT)</f>
        <v>1000</v>
      </c>
      <c r="H7" s="229">
        <f>IF(P_Z_7_B_EXEMPLE_UTILISATION&lt;&gt;P_Z_G_R_G_BOOLEEN_OUI,"",P_Z_7_N_EXEMPLE_MT_PRESENTE)</f>
        <v>1200</v>
      </c>
      <c r="I7" s="252"/>
      <c r="J7" s="150"/>
      <c r="K7" s="252"/>
      <c r="L7" s="150"/>
    </row>
    <row r="8" spans="2:12" ht="19.899999999999999" customHeight="1" x14ac:dyDescent="0.35">
      <c r="B8" s="144">
        <v>1</v>
      </c>
      <c r="C8" s="111" t="str">
        <f>IF('Dépenses forfaitaire'!C8&lt;&gt;"",'Dépenses forfaitaire'!C8,"")</f>
        <v/>
      </c>
      <c r="D8" s="111" t="str">
        <f>IF('Dépenses forfaitaire'!D8&lt;&gt;"",'Dépenses forfaitaire'!D8,"")</f>
        <v/>
      </c>
      <c r="E8" s="111" t="str">
        <f>IF('Dépenses forfaitaire'!E8&lt;&gt;"",'Dépenses forfaitaire'!E8,"")</f>
        <v/>
      </c>
      <c r="F8" s="210" t="str">
        <f>IF('Dépenses forfaitaire'!F8&lt;&gt;"",'Dépenses forfaitaire'!F8,"")</f>
        <v/>
      </c>
      <c r="G8" s="246">
        <f>IF('Dépenses forfaitaire'!G8&lt;&gt;"",'Dépenses forfaitaire'!G8,"")</f>
        <v>0</v>
      </c>
      <c r="H8" s="246">
        <f>IF('Dépenses forfaitaire'!H8&lt;&gt;"",'Dépenses forfaitaire'!H8,"")</f>
        <v>0</v>
      </c>
      <c r="I8" s="246">
        <f t="shared" ref="I8:I72" si="0">IF(H8&lt;&gt;"",H8,0)</f>
        <v>0</v>
      </c>
      <c r="J8" s="111"/>
      <c r="K8" s="246">
        <f t="shared" ref="K8:K72" si="1">IF(I8&lt;&gt;"",I8,0)</f>
        <v>0</v>
      </c>
      <c r="L8" s="111"/>
    </row>
    <row r="9" spans="2:12" ht="19.899999999999999" customHeight="1" x14ac:dyDescent="0.35">
      <c r="B9" s="109">
        <v>2</v>
      </c>
      <c r="C9" s="111" t="str">
        <f>IF('Dépenses forfaitaire'!C9&lt;&gt;"",'Dépenses forfaitaire'!C9,"")</f>
        <v/>
      </c>
      <c r="D9" s="111" t="str">
        <f>IF('Dépenses forfaitaire'!D9&lt;&gt;"",'Dépenses forfaitaire'!D9,"")</f>
        <v/>
      </c>
      <c r="E9" s="111" t="str">
        <f>IF('Dépenses forfaitaire'!E9&lt;&gt;"",'Dépenses forfaitaire'!E9,"")</f>
        <v/>
      </c>
      <c r="F9" s="210" t="str">
        <f>IF('Dépenses forfaitaire'!F9&lt;&gt;"",'Dépenses forfaitaire'!F9,"")</f>
        <v/>
      </c>
      <c r="G9" s="246">
        <f>IF('Dépenses forfaitaire'!G9&lt;&gt;"",'Dépenses forfaitaire'!G9,"")</f>
        <v>0</v>
      </c>
      <c r="H9" s="246">
        <f>IF('Dépenses forfaitaire'!H9&lt;&gt;"",'Dépenses forfaitaire'!H9,"")</f>
        <v>0</v>
      </c>
      <c r="I9" s="246">
        <f t="shared" si="0"/>
        <v>0</v>
      </c>
      <c r="J9" s="111"/>
      <c r="K9" s="246">
        <f t="shared" si="1"/>
        <v>0</v>
      </c>
      <c r="L9" s="111"/>
    </row>
    <row r="10" spans="2:12" ht="19.899999999999999" customHeight="1" x14ac:dyDescent="0.35">
      <c r="B10" s="109">
        <v>3</v>
      </c>
      <c r="C10" s="111" t="str">
        <f>IF('Dépenses forfaitaire'!C10&lt;&gt;"",'Dépenses forfaitaire'!C10,"")</f>
        <v/>
      </c>
      <c r="D10" s="111" t="str">
        <f>IF('Dépenses forfaitaire'!D10&lt;&gt;"",'Dépenses forfaitaire'!D10,"")</f>
        <v/>
      </c>
      <c r="E10" s="111" t="str">
        <f>IF('Dépenses forfaitaire'!E10&lt;&gt;"",'Dépenses forfaitaire'!E10,"")</f>
        <v/>
      </c>
      <c r="F10" s="210" t="str">
        <f>IF('Dépenses forfaitaire'!F10&lt;&gt;"",'Dépenses forfaitaire'!F10,"")</f>
        <v/>
      </c>
      <c r="G10" s="246">
        <f>IF('Dépenses forfaitaire'!G10&lt;&gt;"",'Dépenses forfaitaire'!G10,"")</f>
        <v>0</v>
      </c>
      <c r="H10" s="246">
        <f>IF('Dépenses forfaitaire'!H10&lt;&gt;"",'Dépenses forfaitaire'!H10,"")</f>
        <v>0</v>
      </c>
      <c r="I10" s="246">
        <f t="shared" si="0"/>
        <v>0</v>
      </c>
      <c r="J10" s="111"/>
      <c r="K10" s="246">
        <f t="shared" si="1"/>
        <v>0</v>
      </c>
      <c r="L10" s="111"/>
    </row>
    <row r="11" spans="2:12" ht="19.899999999999999" customHeight="1" x14ac:dyDescent="0.35">
      <c r="B11" s="109">
        <v>4</v>
      </c>
      <c r="C11" s="111" t="str">
        <f>IF('Dépenses forfaitaire'!C11&lt;&gt;"",'Dépenses forfaitaire'!C11,"")</f>
        <v/>
      </c>
      <c r="D11" s="111" t="str">
        <f>IF('Dépenses forfaitaire'!D11&lt;&gt;"",'Dépenses forfaitaire'!D11,"")</f>
        <v/>
      </c>
      <c r="E11" s="111" t="str">
        <f>IF('Dépenses forfaitaire'!E11&lt;&gt;"",'Dépenses forfaitaire'!E11,"")</f>
        <v/>
      </c>
      <c r="F11" s="210" t="str">
        <f>IF('Dépenses forfaitaire'!F11&lt;&gt;"",'Dépenses forfaitaire'!F11,"")</f>
        <v/>
      </c>
      <c r="G11" s="246">
        <f>IF('Dépenses forfaitaire'!G11&lt;&gt;"",'Dépenses forfaitaire'!G11,"")</f>
        <v>0</v>
      </c>
      <c r="H11" s="246">
        <f>IF('Dépenses forfaitaire'!H11&lt;&gt;"",'Dépenses forfaitaire'!H11,"")</f>
        <v>0</v>
      </c>
      <c r="I11" s="246">
        <f t="shared" si="0"/>
        <v>0</v>
      </c>
      <c r="J11" s="111"/>
      <c r="K11" s="246">
        <f t="shared" si="1"/>
        <v>0</v>
      </c>
      <c r="L11" s="111"/>
    </row>
    <row r="12" spans="2:12" ht="19.899999999999999" customHeight="1" x14ac:dyDescent="0.35">
      <c r="B12" s="109">
        <v>5</v>
      </c>
      <c r="C12" s="111" t="str">
        <f>IF('Dépenses forfaitaire'!C12&lt;&gt;"",'Dépenses forfaitaire'!C12,"")</f>
        <v/>
      </c>
      <c r="D12" s="111" t="str">
        <f>IF('Dépenses forfaitaire'!D12&lt;&gt;"",'Dépenses forfaitaire'!D12,"")</f>
        <v/>
      </c>
      <c r="E12" s="111" t="str">
        <f>IF('Dépenses forfaitaire'!E12&lt;&gt;"",'Dépenses forfaitaire'!E12,"")</f>
        <v/>
      </c>
      <c r="F12" s="210" t="str">
        <f>IF('Dépenses forfaitaire'!F12&lt;&gt;"",'Dépenses forfaitaire'!F12,"")</f>
        <v/>
      </c>
      <c r="G12" s="246">
        <f>IF('Dépenses forfaitaire'!G12&lt;&gt;"",'Dépenses forfaitaire'!G12,"")</f>
        <v>0</v>
      </c>
      <c r="H12" s="246">
        <f>IF('Dépenses forfaitaire'!H12&lt;&gt;"",'Dépenses forfaitaire'!H12,"")</f>
        <v>0</v>
      </c>
      <c r="I12" s="246">
        <f t="shared" si="0"/>
        <v>0</v>
      </c>
      <c r="J12" s="111"/>
      <c r="K12" s="246">
        <f t="shared" si="1"/>
        <v>0</v>
      </c>
      <c r="L12" s="111"/>
    </row>
    <row r="13" spans="2:12" ht="19.899999999999999" customHeight="1" x14ac:dyDescent="0.35">
      <c r="B13" s="109">
        <v>6</v>
      </c>
      <c r="C13" s="111" t="str">
        <f>IF('Dépenses forfaitaire'!C13&lt;&gt;"",'Dépenses forfaitaire'!C13,"")</f>
        <v/>
      </c>
      <c r="D13" s="111" t="str">
        <f>IF('Dépenses forfaitaire'!D13&lt;&gt;"",'Dépenses forfaitaire'!D13,"")</f>
        <v/>
      </c>
      <c r="E13" s="111" t="str">
        <f>IF('Dépenses forfaitaire'!E13&lt;&gt;"",'Dépenses forfaitaire'!E13,"")</f>
        <v/>
      </c>
      <c r="F13" s="210" t="str">
        <f>IF('Dépenses forfaitaire'!F13&lt;&gt;"",'Dépenses forfaitaire'!F13,"")</f>
        <v/>
      </c>
      <c r="G13" s="246">
        <f>IF('Dépenses forfaitaire'!G13&lt;&gt;"",'Dépenses forfaitaire'!G13,"")</f>
        <v>0</v>
      </c>
      <c r="H13" s="246">
        <f>IF('Dépenses forfaitaire'!H13&lt;&gt;"",'Dépenses forfaitaire'!H13,"")</f>
        <v>0</v>
      </c>
      <c r="I13" s="246">
        <f t="shared" si="0"/>
        <v>0</v>
      </c>
      <c r="J13" s="111"/>
      <c r="K13" s="246">
        <f t="shared" si="1"/>
        <v>0</v>
      </c>
      <c r="L13" s="111"/>
    </row>
    <row r="14" spans="2:12" ht="19.899999999999999" customHeight="1" x14ac:dyDescent="0.35">
      <c r="B14" s="109">
        <v>7</v>
      </c>
      <c r="C14" s="111" t="str">
        <f>IF('Dépenses forfaitaire'!C14&lt;&gt;"",'Dépenses forfaitaire'!C14,"")</f>
        <v/>
      </c>
      <c r="D14" s="111" t="str">
        <f>IF('Dépenses forfaitaire'!D14&lt;&gt;"",'Dépenses forfaitaire'!D14,"")</f>
        <v/>
      </c>
      <c r="E14" s="111" t="str">
        <f>IF('Dépenses forfaitaire'!E14&lt;&gt;"",'Dépenses forfaitaire'!E14,"")</f>
        <v/>
      </c>
      <c r="F14" s="210" t="str">
        <f>IF('Dépenses forfaitaire'!F14&lt;&gt;"",'Dépenses forfaitaire'!F14,"")</f>
        <v/>
      </c>
      <c r="G14" s="246">
        <f>IF('Dépenses forfaitaire'!G14&lt;&gt;"",'Dépenses forfaitaire'!G14,"")</f>
        <v>0</v>
      </c>
      <c r="H14" s="246">
        <f>IF('Dépenses forfaitaire'!H14&lt;&gt;"",'Dépenses forfaitaire'!H14,"")</f>
        <v>0</v>
      </c>
      <c r="I14" s="246">
        <f t="shared" si="0"/>
        <v>0</v>
      </c>
      <c r="J14" s="111"/>
      <c r="K14" s="246">
        <f t="shared" si="1"/>
        <v>0</v>
      </c>
      <c r="L14" s="111"/>
    </row>
    <row r="15" spans="2:12" ht="19.899999999999999" customHeight="1" x14ac:dyDescent="0.35">
      <c r="B15" s="109">
        <v>8</v>
      </c>
      <c r="C15" s="111" t="str">
        <f>IF('Dépenses forfaitaire'!C15&lt;&gt;"",'Dépenses forfaitaire'!C15,"")</f>
        <v/>
      </c>
      <c r="D15" s="111" t="str">
        <f>IF('Dépenses forfaitaire'!D15&lt;&gt;"",'Dépenses forfaitaire'!D15,"")</f>
        <v/>
      </c>
      <c r="E15" s="111" t="str">
        <f>IF('Dépenses forfaitaire'!E15&lt;&gt;"",'Dépenses forfaitaire'!E15,"")</f>
        <v/>
      </c>
      <c r="F15" s="210" t="str">
        <f>IF('Dépenses forfaitaire'!F15&lt;&gt;"",'Dépenses forfaitaire'!F15,"")</f>
        <v/>
      </c>
      <c r="G15" s="246">
        <f>IF('Dépenses forfaitaire'!G15&lt;&gt;"",'Dépenses forfaitaire'!G15,"")</f>
        <v>0</v>
      </c>
      <c r="H15" s="246">
        <f>IF('Dépenses forfaitaire'!H15&lt;&gt;"",'Dépenses forfaitaire'!H15,"")</f>
        <v>0</v>
      </c>
      <c r="I15" s="246">
        <f t="shared" si="0"/>
        <v>0</v>
      </c>
      <c r="J15" s="111"/>
      <c r="K15" s="246">
        <f t="shared" si="1"/>
        <v>0</v>
      </c>
      <c r="L15" s="111"/>
    </row>
    <row r="16" spans="2:12" ht="19.899999999999999" customHeight="1" x14ac:dyDescent="0.35">
      <c r="B16" s="109">
        <v>9</v>
      </c>
      <c r="C16" s="111" t="str">
        <f>IF('Dépenses forfaitaire'!C16&lt;&gt;"",'Dépenses forfaitaire'!C16,"")</f>
        <v/>
      </c>
      <c r="D16" s="111" t="str">
        <f>IF('Dépenses forfaitaire'!D16&lt;&gt;"",'Dépenses forfaitaire'!D16,"")</f>
        <v/>
      </c>
      <c r="E16" s="111" t="str">
        <f>IF('Dépenses forfaitaire'!E16&lt;&gt;"",'Dépenses forfaitaire'!E16,"")</f>
        <v/>
      </c>
      <c r="F16" s="210" t="str">
        <f>IF('Dépenses forfaitaire'!F16&lt;&gt;"",'Dépenses forfaitaire'!F16,"")</f>
        <v/>
      </c>
      <c r="G16" s="246">
        <f>IF('Dépenses forfaitaire'!G16&lt;&gt;"",'Dépenses forfaitaire'!G16,"")</f>
        <v>0</v>
      </c>
      <c r="H16" s="246">
        <f>IF('Dépenses forfaitaire'!H16&lt;&gt;"",'Dépenses forfaitaire'!H16,"")</f>
        <v>0</v>
      </c>
      <c r="I16" s="246">
        <f t="shared" si="0"/>
        <v>0</v>
      </c>
      <c r="J16" s="111"/>
      <c r="K16" s="246">
        <f t="shared" si="1"/>
        <v>0</v>
      </c>
      <c r="L16" s="111"/>
    </row>
    <row r="17" spans="2:12" ht="19.899999999999999" customHeight="1" x14ac:dyDescent="0.35">
      <c r="B17" s="109">
        <v>10</v>
      </c>
      <c r="C17" s="111" t="str">
        <f>IF('Dépenses forfaitaire'!C17&lt;&gt;"",'Dépenses forfaitaire'!C17,"")</f>
        <v/>
      </c>
      <c r="D17" s="111" t="str">
        <f>IF('Dépenses forfaitaire'!D17&lt;&gt;"",'Dépenses forfaitaire'!D17,"")</f>
        <v/>
      </c>
      <c r="E17" s="111" t="str">
        <f>IF('Dépenses forfaitaire'!E17&lt;&gt;"",'Dépenses forfaitaire'!E17,"")</f>
        <v/>
      </c>
      <c r="F17" s="210" t="str">
        <f>IF('Dépenses forfaitaire'!F17&lt;&gt;"",'Dépenses forfaitaire'!F17,"")</f>
        <v/>
      </c>
      <c r="G17" s="246">
        <f>IF('Dépenses forfaitaire'!G17&lt;&gt;"",'Dépenses forfaitaire'!G17,"")</f>
        <v>0</v>
      </c>
      <c r="H17" s="246">
        <f>IF('Dépenses forfaitaire'!H17&lt;&gt;"",'Dépenses forfaitaire'!H17,"")</f>
        <v>0</v>
      </c>
      <c r="I17" s="246">
        <f t="shared" si="0"/>
        <v>0</v>
      </c>
      <c r="J17" s="111"/>
      <c r="K17" s="246">
        <f t="shared" si="1"/>
        <v>0</v>
      </c>
      <c r="L17" s="111"/>
    </row>
    <row r="18" spans="2:12" ht="19.899999999999999" customHeight="1" x14ac:dyDescent="0.35">
      <c r="B18" s="109">
        <v>11</v>
      </c>
      <c r="C18" s="111" t="str">
        <f>IF('Dépenses forfaitaire'!C18&lt;&gt;"",'Dépenses forfaitaire'!C18,"")</f>
        <v/>
      </c>
      <c r="D18" s="111" t="str">
        <f>IF('Dépenses forfaitaire'!D18&lt;&gt;"",'Dépenses forfaitaire'!D18,"")</f>
        <v/>
      </c>
      <c r="E18" s="111" t="str">
        <f>IF('Dépenses forfaitaire'!E18&lt;&gt;"",'Dépenses forfaitaire'!E18,"")</f>
        <v/>
      </c>
      <c r="F18" s="210" t="str">
        <f>IF('Dépenses forfaitaire'!F18&lt;&gt;"",'Dépenses forfaitaire'!F18,"")</f>
        <v/>
      </c>
      <c r="G18" s="246">
        <f>IF('Dépenses forfaitaire'!G18&lt;&gt;"",'Dépenses forfaitaire'!G18,"")</f>
        <v>0</v>
      </c>
      <c r="H18" s="246">
        <f>IF('Dépenses forfaitaire'!H18&lt;&gt;"",'Dépenses forfaitaire'!H18,"")</f>
        <v>0</v>
      </c>
      <c r="I18" s="246">
        <f t="shared" si="0"/>
        <v>0</v>
      </c>
      <c r="J18" s="111"/>
      <c r="K18" s="246">
        <f t="shared" si="1"/>
        <v>0</v>
      </c>
      <c r="L18" s="111"/>
    </row>
    <row r="19" spans="2:12" ht="19.899999999999999" customHeight="1" x14ac:dyDescent="0.35">
      <c r="B19" s="109">
        <v>12</v>
      </c>
      <c r="C19" s="111" t="str">
        <f>IF('Dépenses forfaitaire'!C19&lt;&gt;"",'Dépenses forfaitaire'!C19,"")</f>
        <v/>
      </c>
      <c r="D19" s="111" t="str">
        <f>IF('Dépenses forfaitaire'!D19&lt;&gt;"",'Dépenses forfaitaire'!D19,"")</f>
        <v/>
      </c>
      <c r="E19" s="111" t="str">
        <f>IF('Dépenses forfaitaire'!E19&lt;&gt;"",'Dépenses forfaitaire'!E19,"")</f>
        <v/>
      </c>
      <c r="F19" s="210" t="str">
        <f>IF('Dépenses forfaitaire'!F19&lt;&gt;"",'Dépenses forfaitaire'!F19,"")</f>
        <v/>
      </c>
      <c r="G19" s="246">
        <f>IF('Dépenses forfaitaire'!G19&lt;&gt;"",'Dépenses forfaitaire'!G19,"")</f>
        <v>0</v>
      </c>
      <c r="H19" s="246">
        <f>IF('Dépenses forfaitaire'!H19&lt;&gt;"",'Dépenses forfaitaire'!H19,"")</f>
        <v>0</v>
      </c>
      <c r="I19" s="246">
        <f t="shared" si="0"/>
        <v>0</v>
      </c>
      <c r="J19" s="111"/>
      <c r="K19" s="246">
        <f t="shared" si="1"/>
        <v>0</v>
      </c>
      <c r="L19" s="111"/>
    </row>
    <row r="20" spans="2:12" ht="19.899999999999999" customHeight="1" x14ac:dyDescent="0.35">
      <c r="B20" s="109">
        <v>13</v>
      </c>
      <c r="C20" s="111" t="str">
        <f>IF('Dépenses forfaitaire'!C20&lt;&gt;"",'Dépenses forfaitaire'!C20,"")</f>
        <v/>
      </c>
      <c r="D20" s="111" t="str">
        <f>IF('Dépenses forfaitaire'!D20&lt;&gt;"",'Dépenses forfaitaire'!D20,"")</f>
        <v/>
      </c>
      <c r="E20" s="111" t="str">
        <f>IF('Dépenses forfaitaire'!E20&lt;&gt;"",'Dépenses forfaitaire'!E20,"")</f>
        <v/>
      </c>
      <c r="F20" s="210" t="str">
        <f>IF('Dépenses forfaitaire'!F20&lt;&gt;"",'Dépenses forfaitaire'!F20,"")</f>
        <v/>
      </c>
      <c r="G20" s="246">
        <f>IF('Dépenses forfaitaire'!G20&lt;&gt;"",'Dépenses forfaitaire'!G20,"")</f>
        <v>0</v>
      </c>
      <c r="H20" s="246">
        <f>IF('Dépenses forfaitaire'!H20&lt;&gt;"",'Dépenses forfaitaire'!H20,"")</f>
        <v>0</v>
      </c>
      <c r="I20" s="246">
        <f t="shared" si="0"/>
        <v>0</v>
      </c>
      <c r="J20" s="111"/>
      <c r="K20" s="246">
        <f t="shared" si="1"/>
        <v>0</v>
      </c>
      <c r="L20" s="111"/>
    </row>
    <row r="21" spans="2:12" ht="19.899999999999999" customHeight="1" x14ac:dyDescent="0.35">
      <c r="B21" s="109">
        <v>14</v>
      </c>
      <c r="C21" s="111" t="str">
        <f>IF('Dépenses forfaitaire'!C21&lt;&gt;"",'Dépenses forfaitaire'!C21,"")</f>
        <v/>
      </c>
      <c r="D21" s="111" t="str">
        <f>IF('Dépenses forfaitaire'!D21&lt;&gt;"",'Dépenses forfaitaire'!D21,"")</f>
        <v/>
      </c>
      <c r="E21" s="111" t="str">
        <f>IF('Dépenses forfaitaire'!E21&lt;&gt;"",'Dépenses forfaitaire'!E21,"")</f>
        <v/>
      </c>
      <c r="F21" s="210" t="str">
        <f>IF('Dépenses forfaitaire'!F21&lt;&gt;"",'Dépenses forfaitaire'!F21,"")</f>
        <v/>
      </c>
      <c r="G21" s="246">
        <f>IF('Dépenses forfaitaire'!G21&lt;&gt;"",'Dépenses forfaitaire'!G21,"")</f>
        <v>0</v>
      </c>
      <c r="H21" s="246">
        <f>IF('Dépenses forfaitaire'!H21&lt;&gt;"",'Dépenses forfaitaire'!H21,"")</f>
        <v>0</v>
      </c>
      <c r="I21" s="246">
        <f t="shared" si="0"/>
        <v>0</v>
      </c>
      <c r="J21" s="111"/>
      <c r="K21" s="246">
        <f t="shared" si="1"/>
        <v>0</v>
      </c>
      <c r="L21" s="111"/>
    </row>
    <row r="22" spans="2:12" ht="19.899999999999999" customHeight="1" x14ac:dyDescent="0.35">
      <c r="B22" s="109">
        <v>15</v>
      </c>
      <c r="C22" s="111" t="str">
        <f>IF('Dépenses forfaitaire'!C22&lt;&gt;"",'Dépenses forfaitaire'!C22,"")</f>
        <v/>
      </c>
      <c r="D22" s="111" t="str">
        <f>IF('Dépenses forfaitaire'!D22&lt;&gt;"",'Dépenses forfaitaire'!D22,"")</f>
        <v/>
      </c>
      <c r="E22" s="111" t="str">
        <f>IF('Dépenses forfaitaire'!E22&lt;&gt;"",'Dépenses forfaitaire'!E22,"")</f>
        <v/>
      </c>
      <c r="F22" s="210" t="str">
        <f>IF('Dépenses forfaitaire'!F22&lt;&gt;"",'Dépenses forfaitaire'!F22,"")</f>
        <v/>
      </c>
      <c r="G22" s="246">
        <f>IF('Dépenses forfaitaire'!G22&lt;&gt;"",'Dépenses forfaitaire'!G22,"")</f>
        <v>0</v>
      </c>
      <c r="H22" s="246">
        <f>IF('Dépenses forfaitaire'!H22&lt;&gt;"",'Dépenses forfaitaire'!H22,"")</f>
        <v>0</v>
      </c>
      <c r="I22" s="246">
        <f t="shared" si="0"/>
        <v>0</v>
      </c>
      <c r="J22" s="111"/>
      <c r="K22" s="246">
        <f t="shared" si="1"/>
        <v>0</v>
      </c>
      <c r="L22" s="111"/>
    </row>
    <row r="23" spans="2:12" ht="19.899999999999999" customHeight="1" x14ac:dyDescent="0.35">
      <c r="B23" s="109">
        <v>16</v>
      </c>
      <c r="C23" s="111" t="str">
        <f>IF('Dépenses forfaitaire'!C23&lt;&gt;"",'Dépenses forfaitaire'!C23,"")</f>
        <v/>
      </c>
      <c r="D23" s="111" t="str">
        <f>IF('Dépenses forfaitaire'!D23&lt;&gt;"",'Dépenses forfaitaire'!D23,"")</f>
        <v/>
      </c>
      <c r="E23" s="111" t="str">
        <f>IF('Dépenses forfaitaire'!E23&lt;&gt;"",'Dépenses forfaitaire'!E23,"")</f>
        <v/>
      </c>
      <c r="F23" s="210" t="str">
        <f>IF('Dépenses forfaitaire'!F23&lt;&gt;"",'Dépenses forfaitaire'!F23,"")</f>
        <v/>
      </c>
      <c r="G23" s="246">
        <f>IF('Dépenses forfaitaire'!G23&lt;&gt;"",'Dépenses forfaitaire'!G23,"")</f>
        <v>0</v>
      </c>
      <c r="H23" s="246">
        <f>IF('Dépenses forfaitaire'!H23&lt;&gt;"",'Dépenses forfaitaire'!H23,"")</f>
        <v>0</v>
      </c>
      <c r="I23" s="246">
        <f t="shared" si="0"/>
        <v>0</v>
      </c>
      <c r="J23" s="111"/>
      <c r="K23" s="246">
        <f t="shared" si="1"/>
        <v>0</v>
      </c>
      <c r="L23" s="111"/>
    </row>
    <row r="24" spans="2:12" ht="19.899999999999999" customHeight="1" x14ac:dyDescent="0.35">
      <c r="B24" s="109">
        <v>17</v>
      </c>
      <c r="C24" s="111" t="str">
        <f>IF('Dépenses forfaitaire'!C24&lt;&gt;"",'Dépenses forfaitaire'!C24,"")</f>
        <v/>
      </c>
      <c r="D24" s="111" t="str">
        <f>IF('Dépenses forfaitaire'!D24&lt;&gt;"",'Dépenses forfaitaire'!D24,"")</f>
        <v/>
      </c>
      <c r="E24" s="111" t="str">
        <f>IF('Dépenses forfaitaire'!E24&lt;&gt;"",'Dépenses forfaitaire'!E24,"")</f>
        <v/>
      </c>
      <c r="F24" s="210" t="str">
        <f>IF('Dépenses forfaitaire'!F24&lt;&gt;"",'Dépenses forfaitaire'!F24,"")</f>
        <v/>
      </c>
      <c r="G24" s="246">
        <f>IF('Dépenses forfaitaire'!G24&lt;&gt;"",'Dépenses forfaitaire'!G24,"")</f>
        <v>0</v>
      </c>
      <c r="H24" s="246">
        <f>IF('Dépenses forfaitaire'!H24&lt;&gt;"",'Dépenses forfaitaire'!H24,"")</f>
        <v>0</v>
      </c>
      <c r="I24" s="246">
        <f t="shared" si="0"/>
        <v>0</v>
      </c>
      <c r="J24" s="111"/>
      <c r="K24" s="246">
        <f t="shared" si="1"/>
        <v>0</v>
      </c>
      <c r="L24" s="111"/>
    </row>
    <row r="25" spans="2:12" ht="19.899999999999999" customHeight="1" x14ac:dyDescent="0.35">
      <c r="B25" s="109">
        <v>18</v>
      </c>
      <c r="C25" s="111" t="str">
        <f>IF('Dépenses forfaitaire'!C25&lt;&gt;"",'Dépenses forfaitaire'!C25,"")</f>
        <v/>
      </c>
      <c r="D25" s="111" t="str">
        <f>IF('Dépenses forfaitaire'!D25&lt;&gt;"",'Dépenses forfaitaire'!D25,"")</f>
        <v/>
      </c>
      <c r="E25" s="111" t="str">
        <f>IF('Dépenses forfaitaire'!E25&lt;&gt;"",'Dépenses forfaitaire'!E25,"")</f>
        <v/>
      </c>
      <c r="F25" s="210" t="str">
        <f>IF('Dépenses forfaitaire'!F25&lt;&gt;"",'Dépenses forfaitaire'!F25,"")</f>
        <v/>
      </c>
      <c r="G25" s="246">
        <f>IF('Dépenses forfaitaire'!G25&lt;&gt;"",'Dépenses forfaitaire'!G25,"")</f>
        <v>0</v>
      </c>
      <c r="H25" s="246">
        <f>IF('Dépenses forfaitaire'!H25&lt;&gt;"",'Dépenses forfaitaire'!H25,"")</f>
        <v>0</v>
      </c>
      <c r="I25" s="246">
        <f t="shared" si="0"/>
        <v>0</v>
      </c>
      <c r="J25" s="111"/>
      <c r="K25" s="246">
        <f t="shared" si="1"/>
        <v>0</v>
      </c>
      <c r="L25" s="111"/>
    </row>
    <row r="26" spans="2:12" ht="19.899999999999999" customHeight="1" x14ac:dyDescent="0.35">
      <c r="B26" s="109">
        <v>19</v>
      </c>
      <c r="C26" s="111" t="str">
        <f>IF('Dépenses forfaitaire'!C26&lt;&gt;"",'Dépenses forfaitaire'!C26,"")</f>
        <v/>
      </c>
      <c r="D26" s="111" t="str">
        <f>IF('Dépenses forfaitaire'!D26&lt;&gt;"",'Dépenses forfaitaire'!D26,"")</f>
        <v/>
      </c>
      <c r="E26" s="111" t="str">
        <f>IF('Dépenses forfaitaire'!E26&lt;&gt;"",'Dépenses forfaitaire'!E26,"")</f>
        <v/>
      </c>
      <c r="F26" s="210" t="str">
        <f>IF('Dépenses forfaitaire'!F26&lt;&gt;"",'Dépenses forfaitaire'!F26,"")</f>
        <v/>
      </c>
      <c r="G26" s="246">
        <f>IF('Dépenses forfaitaire'!G26&lt;&gt;"",'Dépenses forfaitaire'!G26,"")</f>
        <v>0</v>
      </c>
      <c r="H26" s="246">
        <f>IF('Dépenses forfaitaire'!H26&lt;&gt;"",'Dépenses forfaitaire'!H26,"")</f>
        <v>0</v>
      </c>
      <c r="I26" s="246">
        <f t="shared" si="0"/>
        <v>0</v>
      </c>
      <c r="J26" s="111"/>
      <c r="K26" s="246">
        <f t="shared" si="1"/>
        <v>0</v>
      </c>
      <c r="L26" s="111"/>
    </row>
    <row r="27" spans="2:12" ht="19.899999999999999" customHeight="1" x14ac:dyDescent="0.35">
      <c r="B27" s="109">
        <v>20</v>
      </c>
      <c r="C27" s="111" t="str">
        <f>IF('Dépenses forfaitaire'!C27&lt;&gt;"",'Dépenses forfaitaire'!C27,"")</f>
        <v/>
      </c>
      <c r="D27" s="111" t="str">
        <f>IF('Dépenses forfaitaire'!D27&lt;&gt;"",'Dépenses forfaitaire'!D27,"")</f>
        <v/>
      </c>
      <c r="E27" s="111" t="str">
        <f>IF('Dépenses forfaitaire'!E27&lt;&gt;"",'Dépenses forfaitaire'!E27,"")</f>
        <v/>
      </c>
      <c r="F27" s="210" t="str">
        <f>IF('Dépenses forfaitaire'!F27&lt;&gt;"",'Dépenses forfaitaire'!F27,"")</f>
        <v/>
      </c>
      <c r="G27" s="246">
        <f>IF('Dépenses forfaitaire'!G27&lt;&gt;"",'Dépenses forfaitaire'!G27,"")</f>
        <v>0</v>
      </c>
      <c r="H27" s="246">
        <f>IF('Dépenses forfaitaire'!H27&lt;&gt;"",'Dépenses forfaitaire'!H27,"")</f>
        <v>0</v>
      </c>
      <c r="I27" s="246">
        <f t="shared" si="0"/>
        <v>0</v>
      </c>
      <c r="J27" s="111"/>
      <c r="K27" s="246">
        <f t="shared" si="1"/>
        <v>0</v>
      </c>
      <c r="L27" s="111"/>
    </row>
    <row r="28" spans="2:12" ht="19.899999999999999" customHeight="1" x14ac:dyDescent="0.35">
      <c r="B28" s="109">
        <v>21</v>
      </c>
      <c r="C28" s="111" t="str">
        <f>IF('Dépenses forfaitaire'!C28&lt;&gt;"",'Dépenses forfaitaire'!C28,"")</f>
        <v/>
      </c>
      <c r="D28" s="111" t="str">
        <f>IF('Dépenses forfaitaire'!D28&lt;&gt;"",'Dépenses forfaitaire'!D28,"")</f>
        <v/>
      </c>
      <c r="E28" s="111" t="str">
        <f>IF('Dépenses forfaitaire'!E28&lt;&gt;"",'Dépenses forfaitaire'!E28,"")</f>
        <v/>
      </c>
      <c r="F28" s="210" t="str">
        <f>IF('Dépenses forfaitaire'!F28&lt;&gt;"",'Dépenses forfaitaire'!F28,"")</f>
        <v/>
      </c>
      <c r="G28" s="246">
        <f>IF('Dépenses forfaitaire'!G28&lt;&gt;"",'Dépenses forfaitaire'!G28,"")</f>
        <v>0</v>
      </c>
      <c r="H28" s="246">
        <f>IF('Dépenses forfaitaire'!H28&lt;&gt;"",'Dépenses forfaitaire'!H28,"")</f>
        <v>0</v>
      </c>
      <c r="I28" s="246">
        <f t="shared" si="0"/>
        <v>0</v>
      </c>
      <c r="J28" s="111"/>
      <c r="K28" s="246">
        <f t="shared" si="1"/>
        <v>0</v>
      </c>
      <c r="L28" s="111"/>
    </row>
    <row r="29" spans="2:12" ht="19.899999999999999" customHeight="1" x14ac:dyDescent="0.35">
      <c r="B29" s="109">
        <v>22</v>
      </c>
      <c r="C29" s="111" t="str">
        <f>IF('Dépenses forfaitaire'!C29&lt;&gt;"",'Dépenses forfaitaire'!C29,"")</f>
        <v/>
      </c>
      <c r="D29" s="111" t="str">
        <f>IF('Dépenses forfaitaire'!D29&lt;&gt;"",'Dépenses forfaitaire'!D29,"")</f>
        <v/>
      </c>
      <c r="E29" s="111" t="str">
        <f>IF('Dépenses forfaitaire'!E29&lt;&gt;"",'Dépenses forfaitaire'!E29,"")</f>
        <v/>
      </c>
      <c r="F29" s="210" t="str">
        <f>IF('Dépenses forfaitaire'!F29&lt;&gt;"",'Dépenses forfaitaire'!F29,"")</f>
        <v/>
      </c>
      <c r="G29" s="246">
        <f>IF('Dépenses forfaitaire'!G29&lt;&gt;"",'Dépenses forfaitaire'!G29,"")</f>
        <v>0</v>
      </c>
      <c r="H29" s="246">
        <f>IF('Dépenses forfaitaire'!H29&lt;&gt;"",'Dépenses forfaitaire'!H29,"")</f>
        <v>0</v>
      </c>
      <c r="I29" s="246">
        <f t="shared" si="0"/>
        <v>0</v>
      </c>
      <c r="J29" s="111"/>
      <c r="K29" s="246">
        <f t="shared" si="1"/>
        <v>0</v>
      </c>
      <c r="L29" s="111"/>
    </row>
    <row r="30" spans="2:12" ht="19.899999999999999" customHeight="1" x14ac:dyDescent="0.35">
      <c r="B30" s="109">
        <v>23</v>
      </c>
      <c r="C30" s="111" t="str">
        <f>IF('Dépenses forfaitaire'!C30&lt;&gt;"",'Dépenses forfaitaire'!C30,"")</f>
        <v/>
      </c>
      <c r="D30" s="111" t="str">
        <f>IF('Dépenses forfaitaire'!D30&lt;&gt;"",'Dépenses forfaitaire'!D30,"")</f>
        <v/>
      </c>
      <c r="E30" s="111" t="str">
        <f>IF('Dépenses forfaitaire'!E30&lt;&gt;"",'Dépenses forfaitaire'!E30,"")</f>
        <v/>
      </c>
      <c r="F30" s="210" t="str">
        <f>IF('Dépenses forfaitaire'!F30&lt;&gt;"",'Dépenses forfaitaire'!F30,"")</f>
        <v/>
      </c>
      <c r="G30" s="246">
        <f>IF('Dépenses forfaitaire'!G30&lt;&gt;"",'Dépenses forfaitaire'!G30,"")</f>
        <v>0</v>
      </c>
      <c r="H30" s="246">
        <f>IF('Dépenses forfaitaire'!H30&lt;&gt;"",'Dépenses forfaitaire'!H30,"")</f>
        <v>0</v>
      </c>
      <c r="I30" s="246">
        <f t="shared" si="0"/>
        <v>0</v>
      </c>
      <c r="J30" s="111"/>
      <c r="K30" s="246">
        <f t="shared" si="1"/>
        <v>0</v>
      </c>
      <c r="L30" s="111"/>
    </row>
    <row r="31" spans="2:12" ht="19.899999999999999" customHeight="1" x14ac:dyDescent="0.35">
      <c r="B31" s="109">
        <v>24</v>
      </c>
      <c r="C31" s="111" t="str">
        <f>IF('Dépenses forfaitaire'!C31&lt;&gt;"",'Dépenses forfaitaire'!C31,"")</f>
        <v/>
      </c>
      <c r="D31" s="111" t="str">
        <f>IF('Dépenses forfaitaire'!D31&lt;&gt;"",'Dépenses forfaitaire'!D31,"")</f>
        <v/>
      </c>
      <c r="E31" s="111" t="str">
        <f>IF('Dépenses forfaitaire'!E31&lt;&gt;"",'Dépenses forfaitaire'!E31,"")</f>
        <v/>
      </c>
      <c r="F31" s="210" t="str">
        <f>IF('Dépenses forfaitaire'!F31&lt;&gt;"",'Dépenses forfaitaire'!F31,"")</f>
        <v/>
      </c>
      <c r="G31" s="246">
        <f>IF('Dépenses forfaitaire'!G31&lt;&gt;"",'Dépenses forfaitaire'!G31,"")</f>
        <v>0</v>
      </c>
      <c r="H31" s="246">
        <f>IF('Dépenses forfaitaire'!H31&lt;&gt;"",'Dépenses forfaitaire'!H31,"")</f>
        <v>0</v>
      </c>
      <c r="I31" s="246">
        <f t="shared" si="0"/>
        <v>0</v>
      </c>
      <c r="J31" s="111"/>
      <c r="K31" s="246">
        <f t="shared" si="1"/>
        <v>0</v>
      </c>
      <c r="L31" s="111"/>
    </row>
    <row r="32" spans="2:12" ht="19.899999999999999" customHeight="1" x14ac:dyDescent="0.35">
      <c r="B32" s="109">
        <v>25</v>
      </c>
      <c r="C32" s="111" t="str">
        <f>IF('Dépenses forfaitaire'!C32&lt;&gt;"",'Dépenses forfaitaire'!C32,"")</f>
        <v/>
      </c>
      <c r="D32" s="111" t="str">
        <f>IF('Dépenses forfaitaire'!D32&lt;&gt;"",'Dépenses forfaitaire'!D32,"")</f>
        <v/>
      </c>
      <c r="E32" s="111" t="str">
        <f>IF('Dépenses forfaitaire'!E32&lt;&gt;"",'Dépenses forfaitaire'!E32,"")</f>
        <v/>
      </c>
      <c r="F32" s="210" t="str">
        <f>IF('Dépenses forfaitaire'!F32&lt;&gt;"",'Dépenses forfaitaire'!F32,"")</f>
        <v/>
      </c>
      <c r="G32" s="246">
        <f>IF('Dépenses forfaitaire'!G32&lt;&gt;"",'Dépenses forfaitaire'!G32,"")</f>
        <v>0</v>
      </c>
      <c r="H32" s="246">
        <f>IF('Dépenses forfaitaire'!H32&lt;&gt;"",'Dépenses forfaitaire'!H32,"")</f>
        <v>0</v>
      </c>
      <c r="I32" s="246">
        <f t="shared" si="0"/>
        <v>0</v>
      </c>
      <c r="J32" s="111"/>
      <c r="K32" s="246">
        <f t="shared" si="1"/>
        <v>0</v>
      </c>
      <c r="L32" s="111"/>
    </row>
    <row r="33" spans="2:12" ht="19.899999999999999" customHeight="1" x14ac:dyDescent="0.35">
      <c r="B33" s="109">
        <v>26</v>
      </c>
      <c r="C33" s="111" t="str">
        <f>IF('Dépenses forfaitaire'!C33&lt;&gt;"",'Dépenses forfaitaire'!C33,"")</f>
        <v/>
      </c>
      <c r="D33" s="111" t="str">
        <f>IF('Dépenses forfaitaire'!D33&lt;&gt;"",'Dépenses forfaitaire'!D33,"")</f>
        <v/>
      </c>
      <c r="E33" s="111" t="str">
        <f>IF('Dépenses forfaitaire'!E33&lt;&gt;"",'Dépenses forfaitaire'!E33,"")</f>
        <v/>
      </c>
      <c r="F33" s="210" t="str">
        <f>IF('Dépenses forfaitaire'!F33&lt;&gt;"",'Dépenses forfaitaire'!F33,"")</f>
        <v/>
      </c>
      <c r="G33" s="246">
        <f>IF('Dépenses forfaitaire'!G33&lt;&gt;"",'Dépenses forfaitaire'!G33,"")</f>
        <v>0</v>
      </c>
      <c r="H33" s="246">
        <f>IF('Dépenses forfaitaire'!H33&lt;&gt;"",'Dépenses forfaitaire'!H33,"")</f>
        <v>0</v>
      </c>
      <c r="I33" s="246">
        <f t="shared" si="0"/>
        <v>0</v>
      </c>
      <c r="J33" s="111"/>
      <c r="K33" s="246">
        <f t="shared" si="1"/>
        <v>0</v>
      </c>
      <c r="L33" s="111"/>
    </row>
    <row r="34" spans="2:12" ht="19.899999999999999" customHeight="1" x14ac:dyDescent="0.35">
      <c r="B34" s="109">
        <v>27</v>
      </c>
      <c r="C34" s="111" t="str">
        <f>IF('Dépenses forfaitaire'!C34&lt;&gt;"",'Dépenses forfaitaire'!C34,"")</f>
        <v/>
      </c>
      <c r="D34" s="111" t="str">
        <f>IF('Dépenses forfaitaire'!D34&lt;&gt;"",'Dépenses forfaitaire'!D34,"")</f>
        <v/>
      </c>
      <c r="E34" s="111" t="str">
        <f>IF('Dépenses forfaitaire'!E34&lt;&gt;"",'Dépenses forfaitaire'!E34,"")</f>
        <v/>
      </c>
      <c r="F34" s="210" t="str">
        <f>IF('Dépenses forfaitaire'!F34&lt;&gt;"",'Dépenses forfaitaire'!F34,"")</f>
        <v/>
      </c>
      <c r="G34" s="246">
        <f>IF('Dépenses forfaitaire'!G34&lt;&gt;"",'Dépenses forfaitaire'!G34,"")</f>
        <v>0</v>
      </c>
      <c r="H34" s="246">
        <f>IF('Dépenses forfaitaire'!H34&lt;&gt;"",'Dépenses forfaitaire'!H34,"")</f>
        <v>0</v>
      </c>
      <c r="I34" s="246">
        <f t="shared" si="0"/>
        <v>0</v>
      </c>
      <c r="J34" s="111"/>
      <c r="K34" s="246">
        <f t="shared" si="1"/>
        <v>0</v>
      </c>
      <c r="L34" s="111"/>
    </row>
    <row r="35" spans="2:12" ht="19.899999999999999" customHeight="1" x14ac:dyDescent="0.35">
      <c r="B35" s="109">
        <v>28</v>
      </c>
      <c r="C35" s="111" t="str">
        <f>IF('Dépenses forfaitaire'!C35&lt;&gt;"",'Dépenses forfaitaire'!C35,"")</f>
        <v/>
      </c>
      <c r="D35" s="111" t="str">
        <f>IF('Dépenses forfaitaire'!D35&lt;&gt;"",'Dépenses forfaitaire'!D35,"")</f>
        <v/>
      </c>
      <c r="E35" s="111" t="str">
        <f>IF('Dépenses forfaitaire'!E35&lt;&gt;"",'Dépenses forfaitaire'!E35,"")</f>
        <v/>
      </c>
      <c r="F35" s="210" t="str">
        <f>IF('Dépenses forfaitaire'!F35&lt;&gt;"",'Dépenses forfaitaire'!F35,"")</f>
        <v/>
      </c>
      <c r="G35" s="246">
        <f>IF('Dépenses forfaitaire'!G35&lt;&gt;"",'Dépenses forfaitaire'!G35,"")</f>
        <v>0</v>
      </c>
      <c r="H35" s="246">
        <f>IF('Dépenses forfaitaire'!H35&lt;&gt;"",'Dépenses forfaitaire'!H35,"")</f>
        <v>0</v>
      </c>
      <c r="I35" s="246">
        <f t="shared" si="0"/>
        <v>0</v>
      </c>
      <c r="J35" s="111"/>
      <c r="K35" s="246">
        <f t="shared" si="1"/>
        <v>0</v>
      </c>
      <c r="L35" s="111"/>
    </row>
    <row r="36" spans="2:12" ht="19.899999999999999" customHeight="1" x14ac:dyDescent="0.35">
      <c r="B36" s="109">
        <v>29</v>
      </c>
      <c r="C36" s="111" t="str">
        <f>IF('Dépenses forfaitaire'!C36&lt;&gt;"",'Dépenses forfaitaire'!C36,"")</f>
        <v/>
      </c>
      <c r="D36" s="111" t="str">
        <f>IF('Dépenses forfaitaire'!D36&lt;&gt;"",'Dépenses forfaitaire'!D36,"")</f>
        <v/>
      </c>
      <c r="E36" s="111" t="str">
        <f>IF('Dépenses forfaitaire'!E36&lt;&gt;"",'Dépenses forfaitaire'!E36,"")</f>
        <v/>
      </c>
      <c r="F36" s="210" t="str">
        <f>IF('Dépenses forfaitaire'!F36&lt;&gt;"",'Dépenses forfaitaire'!F36,"")</f>
        <v/>
      </c>
      <c r="G36" s="246">
        <f>IF('Dépenses forfaitaire'!G36&lt;&gt;"",'Dépenses forfaitaire'!G36,"")</f>
        <v>0</v>
      </c>
      <c r="H36" s="246">
        <f>IF('Dépenses forfaitaire'!H36&lt;&gt;"",'Dépenses forfaitaire'!H36,"")</f>
        <v>0</v>
      </c>
      <c r="I36" s="246">
        <f t="shared" si="0"/>
        <v>0</v>
      </c>
      <c r="J36" s="111"/>
      <c r="K36" s="246">
        <f t="shared" si="1"/>
        <v>0</v>
      </c>
      <c r="L36" s="111"/>
    </row>
    <row r="37" spans="2:12" ht="19.899999999999999" customHeight="1" x14ac:dyDescent="0.35">
      <c r="B37" s="109">
        <v>30</v>
      </c>
      <c r="C37" s="111" t="str">
        <f>IF('Dépenses forfaitaire'!C37&lt;&gt;"",'Dépenses forfaitaire'!C37,"")</f>
        <v/>
      </c>
      <c r="D37" s="111" t="str">
        <f>IF('Dépenses forfaitaire'!D37&lt;&gt;"",'Dépenses forfaitaire'!D37,"")</f>
        <v/>
      </c>
      <c r="E37" s="111" t="str">
        <f>IF('Dépenses forfaitaire'!E37&lt;&gt;"",'Dépenses forfaitaire'!E37,"")</f>
        <v/>
      </c>
      <c r="F37" s="210" t="str">
        <f>IF('Dépenses forfaitaire'!F37&lt;&gt;"",'Dépenses forfaitaire'!F37,"")</f>
        <v/>
      </c>
      <c r="G37" s="246">
        <f>IF('Dépenses forfaitaire'!G37&lt;&gt;"",'Dépenses forfaitaire'!G37,"")</f>
        <v>0</v>
      </c>
      <c r="H37" s="246">
        <f>IF('Dépenses forfaitaire'!H37&lt;&gt;"",'Dépenses forfaitaire'!H37,"")</f>
        <v>0</v>
      </c>
      <c r="I37" s="246">
        <f t="shared" si="0"/>
        <v>0</v>
      </c>
      <c r="J37" s="111"/>
      <c r="K37" s="246">
        <f t="shared" si="1"/>
        <v>0</v>
      </c>
      <c r="L37" s="111"/>
    </row>
    <row r="38" spans="2:12" ht="19.899999999999999" customHeight="1" x14ac:dyDescent="0.35">
      <c r="B38" s="109">
        <v>31</v>
      </c>
      <c r="C38" s="111" t="str">
        <f>IF('Dépenses forfaitaire'!C38&lt;&gt;"",'Dépenses forfaitaire'!C38,"")</f>
        <v/>
      </c>
      <c r="D38" s="111" t="str">
        <f>IF('Dépenses forfaitaire'!D38&lt;&gt;"",'Dépenses forfaitaire'!D38,"")</f>
        <v/>
      </c>
      <c r="E38" s="111" t="str">
        <f>IF('Dépenses forfaitaire'!E38&lt;&gt;"",'Dépenses forfaitaire'!E38,"")</f>
        <v/>
      </c>
      <c r="F38" s="210" t="str">
        <f>IF('Dépenses forfaitaire'!F38&lt;&gt;"",'Dépenses forfaitaire'!F38,"")</f>
        <v/>
      </c>
      <c r="G38" s="246">
        <f>IF('Dépenses forfaitaire'!G38&lt;&gt;"",'Dépenses forfaitaire'!G38,"")</f>
        <v>0</v>
      </c>
      <c r="H38" s="246">
        <f>IF('Dépenses forfaitaire'!H38&lt;&gt;"",'Dépenses forfaitaire'!H38,"")</f>
        <v>0</v>
      </c>
      <c r="I38" s="246">
        <f t="shared" si="0"/>
        <v>0</v>
      </c>
      <c r="J38" s="111"/>
      <c r="K38" s="246">
        <f t="shared" si="1"/>
        <v>0</v>
      </c>
      <c r="L38" s="111"/>
    </row>
    <row r="39" spans="2:12" ht="19.899999999999999" customHeight="1" x14ac:dyDescent="0.35">
      <c r="B39" s="109">
        <v>32</v>
      </c>
      <c r="C39" s="111" t="str">
        <f>IF('Dépenses forfaitaire'!C39&lt;&gt;"",'Dépenses forfaitaire'!C39,"")</f>
        <v/>
      </c>
      <c r="D39" s="111" t="str">
        <f>IF('Dépenses forfaitaire'!D39&lt;&gt;"",'Dépenses forfaitaire'!D39,"")</f>
        <v/>
      </c>
      <c r="E39" s="111" t="str">
        <f>IF('Dépenses forfaitaire'!E39&lt;&gt;"",'Dépenses forfaitaire'!E39,"")</f>
        <v/>
      </c>
      <c r="F39" s="210" t="str">
        <f>IF('Dépenses forfaitaire'!F39&lt;&gt;"",'Dépenses forfaitaire'!F39,"")</f>
        <v/>
      </c>
      <c r="G39" s="246">
        <f>IF('Dépenses forfaitaire'!G39&lt;&gt;"",'Dépenses forfaitaire'!G39,"")</f>
        <v>0</v>
      </c>
      <c r="H39" s="246">
        <f>IF('Dépenses forfaitaire'!H39&lt;&gt;"",'Dépenses forfaitaire'!H39,"")</f>
        <v>0</v>
      </c>
      <c r="I39" s="246">
        <f t="shared" si="0"/>
        <v>0</v>
      </c>
      <c r="J39" s="111"/>
      <c r="K39" s="246">
        <f t="shared" si="1"/>
        <v>0</v>
      </c>
      <c r="L39" s="111"/>
    </row>
    <row r="40" spans="2:12" ht="19.899999999999999" customHeight="1" x14ac:dyDescent="0.35">
      <c r="B40" s="109">
        <v>33</v>
      </c>
      <c r="C40" s="111" t="str">
        <f>IF('Dépenses forfaitaire'!C40&lt;&gt;"",'Dépenses forfaitaire'!C40,"")</f>
        <v/>
      </c>
      <c r="D40" s="111" t="str">
        <f>IF('Dépenses forfaitaire'!D40&lt;&gt;"",'Dépenses forfaitaire'!D40,"")</f>
        <v/>
      </c>
      <c r="E40" s="111" t="str">
        <f>IF('Dépenses forfaitaire'!E40&lt;&gt;"",'Dépenses forfaitaire'!E40,"")</f>
        <v/>
      </c>
      <c r="F40" s="210" t="str">
        <f>IF('Dépenses forfaitaire'!F40&lt;&gt;"",'Dépenses forfaitaire'!F40,"")</f>
        <v/>
      </c>
      <c r="G40" s="246">
        <f>IF('Dépenses forfaitaire'!G40&lt;&gt;"",'Dépenses forfaitaire'!G40,"")</f>
        <v>0</v>
      </c>
      <c r="H40" s="246">
        <f>IF('Dépenses forfaitaire'!H40&lt;&gt;"",'Dépenses forfaitaire'!H40,"")</f>
        <v>0</v>
      </c>
      <c r="I40" s="246">
        <f t="shared" si="0"/>
        <v>0</v>
      </c>
      <c r="J40" s="111"/>
      <c r="K40" s="246">
        <f t="shared" si="1"/>
        <v>0</v>
      </c>
      <c r="L40" s="111"/>
    </row>
    <row r="41" spans="2:12" ht="19.899999999999999" customHeight="1" x14ac:dyDescent="0.35">
      <c r="B41" s="109">
        <v>34</v>
      </c>
      <c r="C41" s="111" t="str">
        <f>IF('Dépenses forfaitaire'!C41&lt;&gt;"",'Dépenses forfaitaire'!C41,"")</f>
        <v/>
      </c>
      <c r="D41" s="111" t="str">
        <f>IF('Dépenses forfaitaire'!D41&lt;&gt;"",'Dépenses forfaitaire'!D41,"")</f>
        <v/>
      </c>
      <c r="E41" s="111" t="str">
        <f>IF('Dépenses forfaitaire'!E41&lt;&gt;"",'Dépenses forfaitaire'!E41,"")</f>
        <v/>
      </c>
      <c r="F41" s="210" t="str">
        <f>IF('Dépenses forfaitaire'!F41&lt;&gt;"",'Dépenses forfaitaire'!F41,"")</f>
        <v/>
      </c>
      <c r="G41" s="246">
        <f>IF('Dépenses forfaitaire'!G41&lt;&gt;"",'Dépenses forfaitaire'!G41,"")</f>
        <v>0</v>
      </c>
      <c r="H41" s="246">
        <f>IF('Dépenses forfaitaire'!H41&lt;&gt;"",'Dépenses forfaitaire'!H41,"")</f>
        <v>0</v>
      </c>
      <c r="I41" s="246">
        <f t="shared" si="0"/>
        <v>0</v>
      </c>
      <c r="J41" s="111"/>
      <c r="K41" s="246">
        <f t="shared" si="1"/>
        <v>0</v>
      </c>
      <c r="L41" s="111"/>
    </row>
    <row r="42" spans="2:12" ht="19.899999999999999" customHeight="1" x14ac:dyDescent="0.35">
      <c r="B42" s="109">
        <v>35</v>
      </c>
      <c r="C42" s="111" t="str">
        <f>IF('Dépenses forfaitaire'!C42&lt;&gt;"",'Dépenses forfaitaire'!C42,"")</f>
        <v/>
      </c>
      <c r="D42" s="111" t="str">
        <f>IF('Dépenses forfaitaire'!D42&lt;&gt;"",'Dépenses forfaitaire'!D42,"")</f>
        <v/>
      </c>
      <c r="E42" s="111" t="str">
        <f>IF('Dépenses forfaitaire'!E42&lt;&gt;"",'Dépenses forfaitaire'!E42,"")</f>
        <v/>
      </c>
      <c r="F42" s="210" t="str">
        <f>IF('Dépenses forfaitaire'!F42&lt;&gt;"",'Dépenses forfaitaire'!F42,"")</f>
        <v/>
      </c>
      <c r="G42" s="246">
        <f>IF('Dépenses forfaitaire'!G42&lt;&gt;"",'Dépenses forfaitaire'!G42,"")</f>
        <v>0</v>
      </c>
      <c r="H42" s="246">
        <f>IF('Dépenses forfaitaire'!H42&lt;&gt;"",'Dépenses forfaitaire'!H42,"")</f>
        <v>0</v>
      </c>
      <c r="I42" s="246">
        <f t="shared" si="0"/>
        <v>0</v>
      </c>
      <c r="J42" s="111"/>
      <c r="K42" s="246">
        <f t="shared" si="1"/>
        <v>0</v>
      </c>
      <c r="L42" s="111"/>
    </row>
    <row r="43" spans="2:12" ht="19.899999999999999" customHeight="1" x14ac:dyDescent="0.35">
      <c r="B43" s="109">
        <v>36</v>
      </c>
      <c r="C43" s="111" t="str">
        <f>IF('Dépenses forfaitaire'!C43&lt;&gt;"",'Dépenses forfaitaire'!C43,"")</f>
        <v/>
      </c>
      <c r="D43" s="111" t="str">
        <f>IF('Dépenses forfaitaire'!D43&lt;&gt;"",'Dépenses forfaitaire'!D43,"")</f>
        <v/>
      </c>
      <c r="E43" s="111" t="str">
        <f>IF('Dépenses forfaitaire'!E43&lt;&gt;"",'Dépenses forfaitaire'!E43,"")</f>
        <v/>
      </c>
      <c r="F43" s="210" t="str">
        <f>IF('Dépenses forfaitaire'!F43&lt;&gt;"",'Dépenses forfaitaire'!F43,"")</f>
        <v/>
      </c>
      <c r="G43" s="246">
        <f>IF('Dépenses forfaitaire'!G43&lt;&gt;"",'Dépenses forfaitaire'!G43,"")</f>
        <v>0</v>
      </c>
      <c r="H43" s="246">
        <f>IF('Dépenses forfaitaire'!H43&lt;&gt;"",'Dépenses forfaitaire'!H43,"")</f>
        <v>0</v>
      </c>
      <c r="I43" s="246">
        <f t="shared" si="0"/>
        <v>0</v>
      </c>
      <c r="J43" s="111"/>
      <c r="K43" s="246">
        <f t="shared" si="1"/>
        <v>0</v>
      </c>
      <c r="L43" s="111"/>
    </row>
    <row r="44" spans="2:12" ht="19.899999999999999" customHeight="1" x14ac:dyDescent="0.35">
      <c r="B44" s="109">
        <v>37</v>
      </c>
      <c r="C44" s="111" t="str">
        <f>IF('Dépenses forfaitaire'!C44&lt;&gt;"",'Dépenses forfaitaire'!C44,"")</f>
        <v/>
      </c>
      <c r="D44" s="111" t="str">
        <f>IF('Dépenses forfaitaire'!D44&lt;&gt;"",'Dépenses forfaitaire'!D44,"")</f>
        <v/>
      </c>
      <c r="E44" s="111" t="str">
        <f>IF('Dépenses forfaitaire'!E44&lt;&gt;"",'Dépenses forfaitaire'!E44,"")</f>
        <v/>
      </c>
      <c r="F44" s="210" t="str">
        <f>IF('Dépenses forfaitaire'!F44&lt;&gt;"",'Dépenses forfaitaire'!F44,"")</f>
        <v/>
      </c>
      <c r="G44" s="246">
        <f>IF('Dépenses forfaitaire'!G44&lt;&gt;"",'Dépenses forfaitaire'!G44,"")</f>
        <v>0</v>
      </c>
      <c r="H44" s="246">
        <f>IF('Dépenses forfaitaire'!H44&lt;&gt;"",'Dépenses forfaitaire'!H44,"")</f>
        <v>0</v>
      </c>
      <c r="I44" s="246">
        <f t="shared" si="0"/>
        <v>0</v>
      </c>
      <c r="J44" s="111"/>
      <c r="K44" s="246">
        <f t="shared" si="1"/>
        <v>0</v>
      </c>
      <c r="L44" s="111"/>
    </row>
    <row r="45" spans="2:12" ht="19.899999999999999" customHeight="1" x14ac:dyDescent="0.35">
      <c r="B45" s="109">
        <v>38</v>
      </c>
      <c r="C45" s="111" t="str">
        <f>IF('Dépenses forfaitaire'!C45&lt;&gt;"",'Dépenses forfaitaire'!C45,"")</f>
        <v/>
      </c>
      <c r="D45" s="111" t="str">
        <f>IF('Dépenses forfaitaire'!D45&lt;&gt;"",'Dépenses forfaitaire'!D45,"")</f>
        <v/>
      </c>
      <c r="E45" s="111" t="str">
        <f>IF('Dépenses forfaitaire'!E45&lt;&gt;"",'Dépenses forfaitaire'!E45,"")</f>
        <v/>
      </c>
      <c r="F45" s="210" t="str">
        <f>IF('Dépenses forfaitaire'!F45&lt;&gt;"",'Dépenses forfaitaire'!F45,"")</f>
        <v/>
      </c>
      <c r="G45" s="246">
        <f>IF('Dépenses forfaitaire'!G45&lt;&gt;"",'Dépenses forfaitaire'!G45,"")</f>
        <v>0</v>
      </c>
      <c r="H45" s="246">
        <f>IF('Dépenses forfaitaire'!H45&lt;&gt;"",'Dépenses forfaitaire'!H45,"")</f>
        <v>0</v>
      </c>
      <c r="I45" s="246">
        <f t="shared" si="0"/>
        <v>0</v>
      </c>
      <c r="J45" s="111"/>
      <c r="K45" s="246">
        <f t="shared" si="1"/>
        <v>0</v>
      </c>
      <c r="L45" s="111"/>
    </row>
    <row r="46" spans="2:12" ht="19.899999999999999" customHeight="1" x14ac:dyDescent="0.35">
      <c r="B46" s="109">
        <v>39</v>
      </c>
      <c r="C46" s="111" t="str">
        <f>IF('Dépenses forfaitaire'!C46&lt;&gt;"",'Dépenses forfaitaire'!C46,"")</f>
        <v/>
      </c>
      <c r="D46" s="111" t="str">
        <f>IF('Dépenses forfaitaire'!D46&lt;&gt;"",'Dépenses forfaitaire'!D46,"")</f>
        <v/>
      </c>
      <c r="E46" s="111" t="str">
        <f>IF('Dépenses forfaitaire'!E46&lt;&gt;"",'Dépenses forfaitaire'!E46,"")</f>
        <v/>
      </c>
      <c r="F46" s="210" t="str">
        <f>IF('Dépenses forfaitaire'!F46&lt;&gt;"",'Dépenses forfaitaire'!F46,"")</f>
        <v/>
      </c>
      <c r="G46" s="246">
        <f>IF('Dépenses forfaitaire'!G46&lt;&gt;"",'Dépenses forfaitaire'!G46,"")</f>
        <v>0</v>
      </c>
      <c r="H46" s="246">
        <f>IF('Dépenses forfaitaire'!H46&lt;&gt;"",'Dépenses forfaitaire'!H46,"")</f>
        <v>0</v>
      </c>
      <c r="I46" s="246">
        <f t="shared" si="0"/>
        <v>0</v>
      </c>
      <c r="J46" s="111"/>
      <c r="K46" s="246">
        <f t="shared" si="1"/>
        <v>0</v>
      </c>
      <c r="L46" s="111"/>
    </row>
    <row r="47" spans="2:12" ht="19.899999999999999" customHeight="1" x14ac:dyDescent="0.35">
      <c r="B47" s="109">
        <v>40</v>
      </c>
      <c r="C47" s="111" t="str">
        <f>IF('Dépenses forfaitaire'!C47&lt;&gt;"",'Dépenses forfaitaire'!C47,"")</f>
        <v/>
      </c>
      <c r="D47" s="111" t="str">
        <f>IF('Dépenses forfaitaire'!D47&lt;&gt;"",'Dépenses forfaitaire'!D47,"")</f>
        <v/>
      </c>
      <c r="E47" s="111" t="str">
        <f>IF('Dépenses forfaitaire'!E47&lt;&gt;"",'Dépenses forfaitaire'!E47,"")</f>
        <v/>
      </c>
      <c r="F47" s="210" t="str">
        <f>IF('Dépenses forfaitaire'!F47&lt;&gt;"",'Dépenses forfaitaire'!F47,"")</f>
        <v/>
      </c>
      <c r="G47" s="246">
        <f>IF('Dépenses forfaitaire'!G47&lt;&gt;"",'Dépenses forfaitaire'!G47,"")</f>
        <v>0</v>
      </c>
      <c r="H47" s="246">
        <f>IF('Dépenses forfaitaire'!H47&lt;&gt;"",'Dépenses forfaitaire'!H47,"")</f>
        <v>0</v>
      </c>
      <c r="I47" s="246">
        <f t="shared" si="0"/>
        <v>0</v>
      </c>
      <c r="J47" s="111"/>
      <c r="K47" s="246">
        <f t="shared" si="1"/>
        <v>0</v>
      </c>
      <c r="L47" s="111"/>
    </row>
    <row r="48" spans="2:12" ht="19.899999999999999" customHeight="1" x14ac:dyDescent="0.35">
      <c r="B48" s="109">
        <v>41</v>
      </c>
      <c r="C48" s="111" t="str">
        <f>IF('Dépenses forfaitaire'!C48&lt;&gt;"",'Dépenses forfaitaire'!C48,"")</f>
        <v/>
      </c>
      <c r="D48" s="111" t="str">
        <f>IF('Dépenses forfaitaire'!D48&lt;&gt;"",'Dépenses forfaitaire'!D48,"")</f>
        <v/>
      </c>
      <c r="E48" s="111" t="str">
        <f>IF('Dépenses forfaitaire'!E48&lt;&gt;"",'Dépenses forfaitaire'!E48,"")</f>
        <v/>
      </c>
      <c r="F48" s="210" t="str">
        <f>IF('Dépenses forfaitaire'!F48&lt;&gt;"",'Dépenses forfaitaire'!F48,"")</f>
        <v/>
      </c>
      <c r="G48" s="246">
        <f>IF('Dépenses forfaitaire'!G48&lt;&gt;"",'Dépenses forfaitaire'!G48,"")</f>
        <v>0</v>
      </c>
      <c r="H48" s="246">
        <f>IF('Dépenses forfaitaire'!H48&lt;&gt;"",'Dépenses forfaitaire'!H48,"")</f>
        <v>0</v>
      </c>
      <c r="I48" s="246">
        <f t="shared" si="0"/>
        <v>0</v>
      </c>
      <c r="J48" s="111"/>
      <c r="K48" s="246">
        <f t="shared" si="1"/>
        <v>0</v>
      </c>
      <c r="L48" s="111"/>
    </row>
    <row r="49" spans="2:12" ht="19.899999999999999" customHeight="1" x14ac:dyDescent="0.35">
      <c r="B49" s="109">
        <v>42</v>
      </c>
      <c r="C49" s="111" t="str">
        <f>IF('Dépenses forfaitaire'!C49&lt;&gt;"",'Dépenses forfaitaire'!C49,"")</f>
        <v/>
      </c>
      <c r="D49" s="111" t="str">
        <f>IF('Dépenses forfaitaire'!D49&lt;&gt;"",'Dépenses forfaitaire'!D49,"")</f>
        <v/>
      </c>
      <c r="E49" s="111" t="str">
        <f>IF('Dépenses forfaitaire'!E49&lt;&gt;"",'Dépenses forfaitaire'!E49,"")</f>
        <v/>
      </c>
      <c r="F49" s="210" t="str">
        <f>IF('Dépenses forfaitaire'!F49&lt;&gt;"",'Dépenses forfaitaire'!F49,"")</f>
        <v/>
      </c>
      <c r="G49" s="246">
        <f>IF('Dépenses forfaitaire'!G49&lt;&gt;"",'Dépenses forfaitaire'!G49,"")</f>
        <v>0</v>
      </c>
      <c r="H49" s="246">
        <f>IF('Dépenses forfaitaire'!H49&lt;&gt;"",'Dépenses forfaitaire'!H49,"")</f>
        <v>0</v>
      </c>
      <c r="I49" s="246">
        <f t="shared" si="0"/>
        <v>0</v>
      </c>
      <c r="J49" s="111"/>
      <c r="K49" s="246">
        <f t="shared" si="1"/>
        <v>0</v>
      </c>
      <c r="L49" s="111"/>
    </row>
    <row r="50" spans="2:12" ht="19.899999999999999" customHeight="1" x14ac:dyDescent="0.35">
      <c r="B50" s="109">
        <v>43</v>
      </c>
      <c r="C50" s="111" t="str">
        <f>IF('Dépenses forfaitaire'!C50&lt;&gt;"",'Dépenses forfaitaire'!C50,"")</f>
        <v/>
      </c>
      <c r="D50" s="111" t="str">
        <f>IF('Dépenses forfaitaire'!D50&lt;&gt;"",'Dépenses forfaitaire'!D50,"")</f>
        <v/>
      </c>
      <c r="E50" s="111" t="str">
        <f>IF('Dépenses forfaitaire'!E50&lt;&gt;"",'Dépenses forfaitaire'!E50,"")</f>
        <v/>
      </c>
      <c r="F50" s="210" t="str">
        <f>IF('Dépenses forfaitaire'!F50&lt;&gt;"",'Dépenses forfaitaire'!F50,"")</f>
        <v/>
      </c>
      <c r="G50" s="246">
        <f>IF('Dépenses forfaitaire'!G50&lt;&gt;"",'Dépenses forfaitaire'!G50,"")</f>
        <v>0</v>
      </c>
      <c r="H50" s="246">
        <f>IF('Dépenses forfaitaire'!H50&lt;&gt;"",'Dépenses forfaitaire'!H50,"")</f>
        <v>0</v>
      </c>
      <c r="I50" s="246">
        <f t="shared" si="0"/>
        <v>0</v>
      </c>
      <c r="J50" s="111"/>
      <c r="K50" s="246">
        <f t="shared" si="1"/>
        <v>0</v>
      </c>
      <c r="L50" s="111"/>
    </row>
    <row r="51" spans="2:12" ht="19.899999999999999" customHeight="1" x14ac:dyDescent="0.35">
      <c r="B51" s="109">
        <v>44</v>
      </c>
      <c r="C51" s="111" t="str">
        <f>IF('Dépenses forfaitaire'!C51&lt;&gt;"",'Dépenses forfaitaire'!C51,"")</f>
        <v/>
      </c>
      <c r="D51" s="111" t="str">
        <f>IF('Dépenses forfaitaire'!D51&lt;&gt;"",'Dépenses forfaitaire'!D51,"")</f>
        <v/>
      </c>
      <c r="E51" s="111" t="str">
        <f>IF('Dépenses forfaitaire'!E51&lt;&gt;"",'Dépenses forfaitaire'!E51,"")</f>
        <v/>
      </c>
      <c r="F51" s="210" t="str">
        <f>IF('Dépenses forfaitaire'!F51&lt;&gt;"",'Dépenses forfaitaire'!F51,"")</f>
        <v/>
      </c>
      <c r="G51" s="246">
        <f>IF('Dépenses forfaitaire'!G51&lt;&gt;"",'Dépenses forfaitaire'!G51,"")</f>
        <v>0</v>
      </c>
      <c r="H51" s="246">
        <f>IF('Dépenses forfaitaire'!H51&lt;&gt;"",'Dépenses forfaitaire'!H51,"")</f>
        <v>0</v>
      </c>
      <c r="I51" s="246">
        <f t="shared" si="0"/>
        <v>0</v>
      </c>
      <c r="J51" s="111"/>
      <c r="K51" s="246">
        <f t="shared" si="1"/>
        <v>0</v>
      </c>
      <c r="L51" s="111"/>
    </row>
    <row r="52" spans="2:12" ht="19.899999999999999" customHeight="1" x14ac:dyDescent="0.35">
      <c r="B52" s="109">
        <v>45</v>
      </c>
      <c r="C52" s="111" t="str">
        <f>IF('Dépenses forfaitaire'!C52&lt;&gt;"",'Dépenses forfaitaire'!C52,"")</f>
        <v/>
      </c>
      <c r="D52" s="111" t="str">
        <f>IF('Dépenses forfaitaire'!D52&lt;&gt;"",'Dépenses forfaitaire'!D52,"")</f>
        <v/>
      </c>
      <c r="E52" s="111" t="str">
        <f>IF('Dépenses forfaitaire'!E52&lt;&gt;"",'Dépenses forfaitaire'!E52,"")</f>
        <v/>
      </c>
      <c r="F52" s="210" t="str">
        <f>IF('Dépenses forfaitaire'!F52&lt;&gt;"",'Dépenses forfaitaire'!F52,"")</f>
        <v/>
      </c>
      <c r="G52" s="246">
        <f>IF('Dépenses forfaitaire'!G52&lt;&gt;"",'Dépenses forfaitaire'!G52,"")</f>
        <v>0</v>
      </c>
      <c r="H52" s="246">
        <f>IF('Dépenses forfaitaire'!H52&lt;&gt;"",'Dépenses forfaitaire'!H52,"")</f>
        <v>0</v>
      </c>
      <c r="I52" s="246">
        <f t="shared" si="0"/>
        <v>0</v>
      </c>
      <c r="J52" s="111"/>
      <c r="K52" s="246">
        <f t="shared" si="1"/>
        <v>0</v>
      </c>
      <c r="L52" s="111"/>
    </row>
    <row r="53" spans="2:12" ht="19.899999999999999" customHeight="1" x14ac:dyDescent="0.35">
      <c r="B53" s="109">
        <v>46</v>
      </c>
      <c r="C53" s="111" t="str">
        <f>IF('Dépenses forfaitaire'!C53&lt;&gt;"",'Dépenses forfaitaire'!C53,"")</f>
        <v/>
      </c>
      <c r="D53" s="111" t="str">
        <f>IF('Dépenses forfaitaire'!D53&lt;&gt;"",'Dépenses forfaitaire'!D53,"")</f>
        <v/>
      </c>
      <c r="E53" s="111" t="str">
        <f>IF('Dépenses forfaitaire'!E53&lt;&gt;"",'Dépenses forfaitaire'!E53,"")</f>
        <v/>
      </c>
      <c r="F53" s="210" t="str">
        <f>IF('Dépenses forfaitaire'!F53&lt;&gt;"",'Dépenses forfaitaire'!F53,"")</f>
        <v/>
      </c>
      <c r="G53" s="246">
        <f>IF('Dépenses forfaitaire'!G53&lt;&gt;"",'Dépenses forfaitaire'!G53,"")</f>
        <v>0</v>
      </c>
      <c r="H53" s="246">
        <f>IF('Dépenses forfaitaire'!H53&lt;&gt;"",'Dépenses forfaitaire'!H53,"")</f>
        <v>0</v>
      </c>
      <c r="I53" s="246">
        <f t="shared" si="0"/>
        <v>0</v>
      </c>
      <c r="J53" s="111"/>
      <c r="K53" s="246">
        <f t="shared" si="1"/>
        <v>0</v>
      </c>
      <c r="L53" s="111"/>
    </row>
    <row r="54" spans="2:12" ht="19.899999999999999" customHeight="1" x14ac:dyDescent="0.35">
      <c r="B54" s="109">
        <v>47</v>
      </c>
      <c r="C54" s="111" t="str">
        <f>IF('Dépenses forfaitaire'!C54&lt;&gt;"",'Dépenses forfaitaire'!C54,"")</f>
        <v/>
      </c>
      <c r="D54" s="111" t="str">
        <f>IF('Dépenses forfaitaire'!D54&lt;&gt;"",'Dépenses forfaitaire'!D54,"")</f>
        <v/>
      </c>
      <c r="E54" s="111" t="str">
        <f>IF('Dépenses forfaitaire'!E54&lt;&gt;"",'Dépenses forfaitaire'!E54,"")</f>
        <v/>
      </c>
      <c r="F54" s="210" t="str">
        <f>IF('Dépenses forfaitaire'!F54&lt;&gt;"",'Dépenses forfaitaire'!F54,"")</f>
        <v/>
      </c>
      <c r="G54" s="246">
        <f>IF('Dépenses forfaitaire'!G54&lt;&gt;"",'Dépenses forfaitaire'!G54,"")</f>
        <v>0</v>
      </c>
      <c r="H54" s="246">
        <f>IF('Dépenses forfaitaire'!H54&lt;&gt;"",'Dépenses forfaitaire'!H54,"")</f>
        <v>0</v>
      </c>
      <c r="I54" s="246">
        <f t="shared" si="0"/>
        <v>0</v>
      </c>
      <c r="J54" s="111"/>
      <c r="K54" s="246">
        <f t="shared" si="1"/>
        <v>0</v>
      </c>
      <c r="L54" s="111"/>
    </row>
    <row r="55" spans="2:12" ht="19.899999999999999" customHeight="1" x14ac:dyDescent="0.35">
      <c r="B55" s="109">
        <v>48</v>
      </c>
      <c r="C55" s="111" t="str">
        <f>IF('Dépenses forfaitaire'!C55&lt;&gt;"",'Dépenses forfaitaire'!C55,"")</f>
        <v/>
      </c>
      <c r="D55" s="111" t="str">
        <f>IF('Dépenses forfaitaire'!D55&lt;&gt;"",'Dépenses forfaitaire'!D55,"")</f>
        <v/>
      </c>
      <c r="E55" s="111" t="str">
        <f>IF('Dépenses forfaitaire'!E55&lt;&gt;"",'Dépenses forfaitaire'!E55,"")</f>
        <v/>
      </c>
      <c r="F55" s="210" t="str">
        <f>IF('Dépenses forfaitaire'!F55&lt;&gt;"",'Dépenses forfaitaire'!F55,"")</f>
        <v/>
      </c>
      <c r="G55" s="246">
        <f>IF('Dépenses forfaitaire'!G55&lt;&gt;"",'Dépenses forfaitaire'!G55,"")</f>
        <v>0</v>
      </c>
      <c r="H55" s="246">
        <f>IF('Dépenses forfaitaire'!H55&lt;&gt;"",'Dépenses forfaitaire'!H55,"")</f>
        <v>0</v>
      </c>
      <c r="I55" s="246">
        <f t="shared" si="0"/>
        <v>0</v>
      </c>
      <c r="J55" s="111"/>
      <c r="K55" s="246">
        <f t="shared" si="1"/>
        <v>0</v>
      </c>
      <c r="L55" s="111"/>
    </row>
    <row r="56" spans="2:12" ht="19.899999999999999" customHeight="1" x14ac:dyDescent="0.35">
      <c r="B56" s="109">
        <v>49</v>
      </c>
      <c r="C56" s="111" t="str">
        <f>IF('Dépenses forfaitaire'!C56&lt;&gt;"",'Dépenses forfaitaire'!C56,"")</f>
        <v/>
      </c>
      <c r="D56" s="111" t="str">
        <f>IF('Dépenses forfaitaire'!D56&lt;&gt;"",'Dépenses forfaitaire'!D56,"")</f>
        <v/>
      </c>
      <c r="E56" s="111" t="str">
        <f>IF('Dépenses forfaitaire'!E56&lt;&gt;"",'Dépenses forfaitaire'!E56,"")</f>
        <v/>
      </c>
      <c r="F56" s="210" t="str">
        <f>IF('Dépenses forfaitaire'!F56&lt;&gt;"",'Dépenses forfaitaire'!F56,"")</f>
        <v/>
      </c>
      <c r="G56" s="246">
        <f>IF('Dépenses forfaitaire'!G56&lt;&gt;"",'Dépenses forfaitaire'!G56,"")</f>
        <v>0</v>
      </c>
      <c r="H56" s="246">
        <f>IF('Dépenses forfaitaire'!H56&lt;&gt;"",'Dépenses forfaitaire'!H56,"")</f>
        <v>0</v>
      </c>
      <c r="I56" s="246">
        <f t="shared" si="0"/>
        <v>0</v>
      </c>
      <c r="J56" s="111"/>
      <c r="K56" s="246">
        <f t="shared" si="1"/>
        <v>0</v>
      </c>
      <c r="L56" s="111"/>
    </row>
    <row r="57" spans="2:12" ht="19.899999999999999" customHeight="1" x14ac:dyDescent="0.35">
      <c r="B57" s="109">
        <v>50</v>
      </c>
      <c r="C57" s="111" t="str">
        <f>IF('Dépenses forfaitaire'!C57&lt;&gt;"",'Dépenses forfaitaire'!C57,"")</f>
        <v/>
      </c>
      <c r="D57" s="111" t="str">
        <f>IF('Dépenses forfaitaire'!D57&lt;&gt;"",'Dépenses forfaitaire'!D57,"")</f>
        <v/>
      </c>
      <c r="E57" s="111" t="str">
        <f>IF('Dépenses forfaitaire'!E57&lt;&gt;"",'Dépenses forfaitaire'!E57,"")</f>
        <v/>
      </c>
      <c r="F57" s="210" t="str">
        <f>IF('Dépenses forfaitaire'!F57&lt;&gt;"",'Dépenses forfaitaire'!F57,"")</f>
        <v/>
      </c>
      <c r="G57" s="246">
        <f>IF('Dépenses forfaitaire'!G57&lt;&gt;"",'Dépenses forfaitaire'!G57,"")</f>
        <v>0</v>
      </c>
      <c r="H57" s="246">
        <f>IF('Dépenses forfaitaire'!H57&lt;&gt;"",'Dépenses forfaitaire'!H57,"")</f>
        <v>0</v>
      </c>
      <c r="I57" s="246">
        <f t="shared" si="0"/>
        <v>0</v>
      </c>
      <c r="J57" s="111"/>
      <c r="K57" s="246">
        <f t="shared" si="1"/>
        <v>0</v>
      </c>
      <c r="L57" s="111"/>
    </row>
    <row r="58" spans="2:12" ht="19.899999999999999" customHeight="1" x14ac:dyDescent="0.35">
      <c r="B58" s="109">
        <v>51</v>
      </c>
      <c r="C58" s="111" t="str">
        <f>IF('Dépenses forfaitaire'!C58&lt;&gt;"",'Dépenses forfaitaire'!C58,"")</f>
        <v/>
      </c>
      <c r="D58" s="111" t="str">
        <f>IF('Dépenses forfaitaire'!D58&lt;&gt;"",'Dépenses forfaitaire'!D58,"")</f>
        <v/>
      </c>
      <c r="E58" s="111" t="str">
        <f>IF('Dépenses forfaitaire'!E58&lt;&gt;"",'Dépenses forfaitaire'!E58,"")</f>
        <v/>
      </c>
      <c r="F58" s="210" t="str">
        <f>IF('Dépenses forfaitaire'!F58&lt;&gt;"",'Dépenses forfaitaire'!F58,"")</f>
        <v/>
      </c>
      <c r="G58" s="246">
        <f>IF('Dépenses forfaitaire'!G58&lt;&gt;"",'Dépenses forfaitaire'!G58,"")</f>
        <v>0</v>
      </c>
      <c r="H58" s="246">
        <f>IF('Dépenses forfaitaire'!H58&lt;&gt;"",'Dépenses forfaitaire'!H58,"")</f>
        <v>0</v>
      </c>
      <c r="I58" s="246">
        <f t="shared" si="0"/>
        <v>0</v>
      </c>
      <c r="J58" s="111"/>
      <c r="K58" s="246">
        <f t="shared" si="1"/>
        <v>0</v>
      </c>
      <c r="L58" s="111"/>
    </row>
    <row r="59" spans="2:12" ht="19.899999999999999" customHeight="1" x14ac:dyDescent="0.35">
      <c r="B59" s="109">
        <v>52</v>
      </c>
      <c r="C59" s="111" t="str">
        <f>IF('Dépenses forfaitaire'!C59&lt;&gt;"",'Dépenses forfaitaire'!C59,"")</f>
        <v/>
      </c>
      <c r="D59" s="111" t="str">
        <f>IF('Dépenses forfaitaire'!D59&lt;&gt;"",'Dépenses forfaitaire'!D59,"")</f>
        <v/>
      </c>
      <c r="E59" s="111" t="str">
        <f>IF('Dépenses forfaitaire'!E59&lt;&gt;"",'Dépenses forfaitaire'!E59,"")</f>
        <v/>
      </c>
      <c r="F59" s="210" t="str">
        <f>IF('Dépenses forfaitaire'!F59&lt;&gt;"",'Dépenses forfaitaire'!F59,"")</f>
        <v/>
      </c>
      <c r="G59" s="246">
        <f>IF('Dépenses forfaitaire'!G59&lt;&gt;"",'Dépenses forfaitaire'!G59,"")</f>
        <v>0</v>
      </c>
      <c r="H59" s="246">
        <f>IF('Dépenses forfaitaire'!H59&lt;&gt;"",'Dépenses forfaitaire'!H59,"")</f>
        <v>0</v>
      </c>
      <c r="I59" s="246">
        <f t="shared" si="0"/>
        <v>0</v>
      </c>
      <c r="J59" s="111"/>
      <c r="K59" s="246">
        <f t="shared" si="1"/>
        <v>0</v>
      </c>
      <c r="L59" s="111"/>
    </row>
    <row r="60" spans="2:12" ht="19.899999999999999" customHeight="1" x14ac:dyDescent="0.35">
      <c r="B60" s="109">
        <v>53</v>
      </c>
      <c r="C60" s="111" t="str">
        <f>IF('Dépenses forfaitaire'!C60&lt;&gt;"",'Dépenses forfaitaire'!C60,"")</f>
        <v/>
      </c>
      <c r="D60" s="111" t="str">
        <f>IF('Dépenses forfaitaire'!D60&lt;&gt;"",'Dépenses forfaitaire'!D60,"")</f>
        <v/>
      </c>
      <c r="E60" s="111" t="str">
        <f>IF('Dépenses forfaitaire'!E60&lt;&gt;"",'Dépenses forfaitaire'!E60,"")</f>
        <v/>
      </c>
      <c r="F60" s="210" t="str">
        <f>IF('Dépenses forfaitaire'!F60&lt;&gt;"",'Dépenses forfaitaire'!F60,"")</f>
        <v/>
      </c>
      <c r="G60" s="246">
        <f>IF('Dépenses forfaitaire'!G60&lt;&gt;"",'Dépenses forfaitaire'!G60,"")</f>
        <v>0</v>
      </c>
      <c r="H60" s="246">
        <f>IF('Dépenses forfaitaire'!H60&lt;&gt;"",'Dépenses forfaitaire'!H60,"")</f>
        <v>0</v>
      </c>
      <c r="I60" s="246">
        <f t="shared" si="0"/>
        <v>0</v>
      </c>
      <c r="J60" s="111"/>
      <c r="K60" s="246">
        <f t="shared" si="1"/>
        <v>0</v>
      </c>
      <c r="L60" s="111"/>
    </row>
    <row r="61" spans="2:12" ht="19.899999999999999" customHeight="1" x14ac:dyDescent="0.35">
      <c r="B61" s="109">
        <v>54</v>
      </c>
      <c r="C61" s="111" t="str">
        <f>IF('Dépenses forfaitaire'!C61&lt;&gt;"",'Dépenses forfaitaire'!C61,"")</f>
        <v/>
      </c>
      <c r="D61" s="111" t="str">
        <f>IF('Dépenses forfaitaire'!D61&lt;&gt;"",'Dépenses forfaitaire'!D61,"")</f>
        <v/>
      </c>
      <c r="E61" s="111" t="str">
        <f>IF('Dépenses forfaitaire'!E61&lt;&gt;"",'Dépenses forfaitaire'!E61,"")</f>
        <v/>
      </c>
      <c r="F61" s="210" t="str">
        <f>IF('Dépenses forfaitaire'!F61&lt;&gt;"",'Dépenses forfaitaire'!F61,"")</f>
        <v/>
      </c>
      <c r="G61" s="246">
        <f>IF('Dépenses forfaitaire'!G61&lt;&gt;"",'Dépenses forfaitaire'!G61,"")</f>
        <v>0</v>
      </c>
      <c r="H61" s="246">
        <f>IF('Dépenses forfaitaire'!H61&lt;&gt;"",'Dépenses forfaitaire'!H61,"")</f>
        <v>0</v>
      </c>
      <c r="I61" s="246">
        <f t="shared" si="0"/>
        <v>0</v>
      </c>
      <c r="J61" s="111"/>
      <c r="K61" s="246">
        <f t="shared" si="1"/>
        <v>0</v>
      </c>
      <c r="L61" s="111"/>
    </row>
    <row r="62" spans="2:12" ht="19.899999999999999" customHeight="1" x14ac:dyDescent="0.35">
      <c r="B62" s="109">
        <v>55</v>
      </c>
      <c r="C62" s="111" t="str">
        <f>IF('Dépenses forfaitaire'!C62&lt;&gt;"",'Dépenses forfaitaire'!C62,"")</f>
        <v/>
      </c>
      <c r="D62" s="111" t="str">
        <f>IF('Dépenses forfaitaire'!D62&lt;&gt;"",'Dépenses forfaitaire'!D62,"")</f>
        <v/>
      </c>
      <c r="E62" s="111" t="str">
        <f>IF('Dépenses forfaitaire'!E62&lt;&gt;"",'Dépenses forfaitaire'!E62,"")</f>
        <v/>
      </c>
      <c r="F62" s="210" t="str">
        <f>IF('Dépenses forfaitaire'!F62&lt;&gt;"",'Dépenses forfaitaire'!F62,"")</f>
        <v/>
      </c>
      <c r="G62" s="246">
        <f>IF('Dépenses forfaitaire'!G62&lt;&gt;"",'Dépenses forfaitaire'!G62,"")</f>
        <v>0</v>
      </c>
      <c r="H62" s="246">
        <f>IF('Dépenses forfaitaire'!H62&lt;&gt;"",'Dépenses forfaitaire'!H62,"")</f>
        <v>0</v>
      </c>
      <c r="I62" s="246">
        <f t="shared" si="0"/>
        <v>0</v>
      </c>
      <c r="J62" s="111"/>
      <c r="K62" s="246">
        <f t="shared" si="1"/>
        <v>0</v>
      </c>
      <c r="L62" s="111"/>
    </row>
    <row r="63" spans="2:12" ht="19.899999999999999" customHeight="1" x14ac:dyDescent="0.35">
      <c r="B63" s="109">
        <v>56</v>
      </c>
      <c r="C63" s="111" t="str">
        <f>IF('Dépenses forfaitaire'!C63&lt;&gt;"",'Dépenses forfaitaire'!C63,"")</f>
        <v/>
      </c>
      <c r="D63" s="111" t="str">
        <f>IF('Dépenses forfaitaire'!D63&lt;&gt;"",'Dépenses forfaitaire'!D63,"")</f>
        <v/>
      </c>
      <c r="E63" s="111" t="str">
        <f>IF('Dépenses forfaitaire'!E63&lt;&gt;"",'Dépenses forfaitaire'!E63,"")</f>
        <v/>
      </c>
      <c r="F63" s="210" t="str">
        <f>IF('Dépenses forfaitaire'!F63&lt;&gt;"",'Dépenses forfaitaire'!F63,"")</f>
        <v/>
      </c>
      <c r="G63" s="246">
        <f>IF('Dépenses forfaitaire'!G63&lt;&gt;"",'Dépenses forfaitaire'!G63,"")</f>
        <v>0</v>
      </c>
      <c r="H63" s="246">
        <f>IF('Dépenses forfaitaire'!H63&lt;&gt;"",'Dépenses forfaitaire'!H63,"")</f>
        <v>0</v>
      </c>
      <c r="I63" s="246">
        <f t="shared" si="0"/>
        <v>0</v>
      </c>
      <c r="J63" s="111"/>
      <c r="K63" s="246">
        <f t="shared" si="1"/>
        <v>0</v>
      </c>
      <c r="L63" s="111"/>
    </row>
    <row r="64" spans="2:12" ht="19.899999999999999" customHeight="1" x14ac:dyDescent="0.35">
      <c r="B64" s="109">
        <v>57</v>
      </c>
      <c r="C64" s="111" t="str">
        <f>IF('Dépenses forfaitaire'!C64&lt;&gt;"",'Dépenses forfaitaire'!C64,"")</f>
        <v/>
      </c>
      <c r="D64" s="111" t="str">
        <f>IF('Dépenses forfaitaire'!D64&lt;&gt;"",'Dépenses forfaitaire'!D64,"")</f>
        <v/>
      </c>
      <c r="E64" s="111" t="str">
        <f>IF('Dépenses forfaitaire'!E64&lt;&gt;"",'Dépenses forfaitaire'!E64,"")</f>
        <v/>
      </c>
      <c r="F64" s="210" t="str">
        <f>IF('Dépenses forfaitaire'!F64&lt;&gt;"",'Dépenses forfaitaire'!F64,"")</f>
        <v/>
      </c>
      <c r="G64" s="246">
        <f>IF('Dépenses forfaitaire'!G64&lt;&gt;"",'Dépenses forfaitaire'!G64,"")</f>
        <v>0</v>
      </c>
      <c r="H64" s="246">
        <f>IF('Dépenses forfaitaire'!H64&lt;&gt;"",'Dépenses forfaitaire'!H64,"")</f>
        <v>0</v>
      </c>
      <c r="I64" s="246">
        <f t="shared" si="0"/>
        <v>0</v>
      </c>
      <c r="J64" s="111"/>
      <c r="K64" s="246">
        <f t="shared" si="1"/>
        <v>0</v>
      </c>
      <c r="L64" s="111"/>
    </row>
    <row r="65" spans="2:12" ht="19.899999999999999" customHeight="1" x14ac:dyDescent="0.35">
      <c r="B65" s="109">
        <v>58</v>
      </c>
      <c r="C65" s="111" t="str">
        <f>IF('Dépenses forfaitaire'!C65&lt;&gt;"",'Dépenses forfaitaire'!C65,"")</f>
        <v/>
      </c>
      <c r="D65" s="111" t="str">
        <f>IF('Dépenses forfaitaire'!D65&lt;&gt;"",'Dépenses forfaitaire'!D65,"")</f>
        <v/>
      </c>
      <c r="E65" s="111" t="str">
        <f>IF('Dépenses forfaitaire'!E65&lt;&gt;"",'Dépenses forfaitaire'!E65,"")</f>
        <v/>
      </c>
      <c r="F65" s="210" t="str">
        <f>IF('Dépenses forfaitaire'!F65&lt;&gt;"",'Dépenses forfaitaire'!F65,"")</f>
        <v/>
      </c>
      <c r="G65" s="246">
        <f>IF('Dépenses forfaitaire'!G65&lt;&gt;"",'Dépenses forfaitaire'!G65,"")</f>
        <v>0</v>
      </c>
      <c r="H65" s="246">
        <f>IF('Dépenses forfaitaire'!H65&lt;&gt;"",'Dépenses forfaitaire'!H65,"")</f>
        <v>0</v>
      </c>
      <c r="I65" s="246">
        <f t="shared" si="0"/>
        <v>0</v>
      </c>
      <c r="J65" s="111"/>
      <c r="K65" s="246">
        <f t="shared" si="1"/>
        <v>0</v>
      </c>
      <c r="L65" s="111"/>
    </row>
    <row r="66" spans="2:12" ht="19.899999999999999" customHeight="1" x14ac:dyDescent="0.35">
      <c r="B66" s="109">
        <v>59</v>
      </c>
      <c r="C66" s="111" t="str">
        <f>IF('Dépenses forfaitaire'!C66&lt;&gt;"",'Dépenses forfaitaire'!C66,"")</f>
        <v/>
      </c>
      <c r="D66" s="111" t="str">
        <f>IF('Dépenses forfaitaire'!D66&lt;&gt;"",'Dépenses forfaitaire'!D66,"")</f>
        <v/>
      </c>
      <c r="E66" s="111" t="str">
        <f>IF('Dépenses forfaitaire'!E66&lt;&gt;"",'Dépenses forfaitaire'!E66,"")</f>
        <v/>
      </c>
      <c r="F66" s="210" t="str">
        <f>IF('Dépenses forfaitaire'!F66&lt;&gt;"",'Dépenses forfaitaire'!F66,"")</f>
        <v/>
      </c>
      <c r="G66" s="246">
        <f>IF('Dépenses forfaitaire'!G66&lt;&gt;"",'Dépenses forfaitaire'!G66,"")</f>
        <v>0</v>
      </c>
      <c r="H66" s="246">
        <f>IF('Dépenses forfaitaire'!H66&lt;&gt;"",'Dépenses forfaitaire'!H66,"")</f>
        <v>0</v>
      </c>
      <c r="I66" s="246">
        <f t="shared" si="0"/>
        <v>0</v>
      </c>
      <c r="J66" s="111"/>
      <c r="K66" s="246">
        <f t="shared" si="1"/>
        <v>0</v>
      </c>
      <c r="L66" s="111"/>
    </row>
    <row r="67" spans="2:12" ht="19.899999999999999" customHeight="1" x14ac:dyDescent="0.35">
      <c r="B67" s="109">
        <v>60</v>
      </c>
      <c r="C67" s="111" t="str">
        <f>IF('Dépenses forfaitaire'!C67&lt;&gt;"",'Dépenses forfaitaire'!C67,"")</f>
        <v/>
      </c>
      <c r="D67" s="111" t="str">
        <f>IF('Dépenses forfaitaire'!D67&lt;&gt;"",'Dépenses forfaitaire'!D67,"")</f>
        <v/>
      </c>
      <c r="E67" s="111" t="str">
        <f>IF('Dépenses forfaitaire'!E67&lt;&gt;"",'Dépenses forfaitaire'!E67,"")</f>
        <v/>
      </c>
      <c r="F67" s="210" t="str">
        <f>IF('Dépenses forfaitaire'!F67&lt;&gt;"",'Dépenses forfaitaire'!F67,"")</f>
        <v/>
      </c>
      <c r="G67" s="246">
        <f>IF('Dépenses forfaitaire'!G67&lt;&gt;"",'Dépenses forfaitaire'!G67,"")</f>
        <v>0</v>
      </c>
      <c r="H67" s="246">
        <f>IF('Dépenses forfaitaire'!H67&lt;&gt;"",'Dépenses forfaitaire'!H67,"")</f>
        <v>0</v>
      </c>
      <c r="I67" s="246">
        <f t="shared" si="0"/>
        <v>0</v>
      </c>
      <c r="J67" s="111"/>
      <c r="K67" s="246">
        <f t="shared" si="1"/>
        <v>0</v>
      </c>
      <c r="L67" s="111"/>
    </row>
    <row r="68" spans="2:12" ht="19.899999999999999" customHeight="1" x14ac:dyDescent="0.35">
      <c r="B68" s="109">
        <v>61</v>
      </c>
      <c r="C68" s="111" t="str">
        <f>IF('Dépenses forfaitaire'!C68&lt;&gt;"",'Dépenses forfaitaire'!C68,"")</f>
        <v/>
      </c>
      <c r="D68" s="111" t="str">
        <f>IF('Dépenses forfaitaire'!D68&lt;&gt;"",'Dépenses forfaitaire'!D68,"")</f>
        <v/>
      </c>
      <c r="E68" s="111" t="str">
        <f>IF('Dépenses forfaitaire'!E68&lt;&gt;"",'Dépenses forfaitaire'!E68,"")</f>
        <v/>
      </c>
      <c r="F68" s="210" t="str">
        <f>IF('Dépenses forfaitaire'!F68&lt;&gt;"",'Dépenses forfaitaire'!F68,"")</f>
        <v/>
      </c>
      <c r="G68" s="246">
        <f>IF('Dépenses forfaitaire'!G68&lt;&gt;"",'Dépenses forfaitaire'!G68,"")</f>
        <v>0</v>
      </c>
      <c r="H68" s="246">
        <f>IF('Dépenses forfaitaire'!H68&lt;&gt;"",'Dépenses forfaitaire'!H68,"")</f>
        <v>0</v>
      </c>
      <c r="I68" s="246">
        <f t="shared" si="0"/>
        <v>0</v>
      </c>
      <c r="J68" s="111"/>
      <c r="K68" s="246">
        <f t="shared" si="1"/>
        <v>0</v>
      </c>
      <c r="L68" s="111"/>
    </row>
    <row r="69" spans="2:12" ht="19.899999999999999" customHeight="1" x14ac:dyDescent="0.35">
      <c r="B69" s="109">
        <v>62</v>
      </c>
      <c r="C69" s="111" t="str">
        <f>IF('Dépenses forfaitaire'!C69&lt;&gt;"",'Dépenses forfaitaire'!C69,"")</f>
        <v/>
      </c>
      <c r="D69" s="111" t="str">
        <f>IF('Dépenses forfaitaire'!D69&lt;&gt;"",'Dépenses forfaitaire'!D69,"")</f>
        <v/>
      </c>
      <c r="E69" s="111" t="str">
        <f>IF('Dépenses forfaitaire'!E69&lt;&gt;"",'Dépenses forfaitaire'!E69,"")</f>
        <v/>
      </c>
      <c r="F69" s="210" t="str">
        <f>IF('Dépenses forfaitaire'!F69&lt;&gt;"",'Dépenses forfaitaire'!F69,"")</f>
        <v/>
      </c>
      <c r="G69" s="246">
        <f>IF('Dépenses forfaitaire'!G69&lt;&gt;"",'Dépenses forfaitaire'!G69,"")</f>
        <v>0</v>
      </c>
      <c r="H69" s="246">
        <f>IF('Dépenses forfaitaire'!H69&lt;&gt;"",'Dépenses forfaitaire'!H69,"")</f>
        <v>0</v>
      </c>
      <c r="I69" s="246">
        <f t="shared" si="0"/>
        <v>0</v>
      </c>
      <c r="J69" s="111"/>
      <c r="K69" s="246">
        <f t="shared" si="1"/>
        <v>0</v>
      </c>
      <c r="L69" s="111"/>
    </row>
    <row r="70" spans="2:12" ht="19.899999999999999" customHeight="1" x14ac:dyDescent="0.35">
      <c r="B70" s="109">
        <v>63</v>
      </c>
      <c r="C70" s="111" t="str">
        <f>IF('Dépenses forfaitaire'!C70&lt;&gt;"",'Dépenses forfaitaire'!C70,"")</f>
        <v/>
      </c>
      <c r="D70" s="111" t="str">
        <f>IF('Dépenses forfaitaire'!D70&lt;&gt;"",'Dépenses forfaitaire'!D70,"")</f>
        <v/>
      </c>
      <c r="E70" s="111" t="str">
        <f>IF('Dépenses forfaitaire'!E70&lt;&gt;"",'Dépenses forfaitaire'!E70,"")</f>
        <v/>
      </c>
      <c r="F70" s="210" t="str">
        <f>IF('Dépenses forfaitaire'!F70&lt;&gt;"",'Dépenses forfaitaire'!F70,"")</f>
        <v/>
      </c>
      <c r="G70" s="246">
        <f>IF('Dépenses forfaitaire'!G70&lt;&gt;"",'Dépenses forfaitaire'!G70,"")</f>
        <v>0</v>
      </c>
      <c r="H70" s="246">
        <f>IF('Dépenses forfaitaire'!H70&lt;&gt;"",'Dépenses forfaitaire'!H70,"")</f>
        <v>0</v>
      </c>
      <c r="I70" s="246">
        <f t="shared" si="0"/>
        <v>0</v>
      </c>
      <c r="J70" s="111"/>
      <c r="K70" s="246">
        <f t="shared" si="1"/>
        <v>0</v>
      </c>
      <c r="L70" s="111"/>
    </row>
    <row r="71" spans="2:12" ht="19.899999999999999" customHeight="1" x14ac:dyDescent="0.35">
      <c r="B71" s="109">
        <v>64</v>
      </c>
      <c r="C71" s="111" t="str">
        <f>IF('Dépenses forfaitaire'!C71&lt;&gt;"",'Dépenses forfaitaire'!C71,"")</f>
        <v/>
      </c>
      <c r="D71" s="111" t="str">
        <f>IF('Dépenses forfaitaire'!D71&lt;&gt;"",'Dépenses forfaitaire'!D71,"")</f>
        <v/>
      </c>
      <c r="E71" s="111" t="str">
        <f>IF('Dépenses forfaitaire'!E71&lt;&gt;"",'Dépenses forfaitaire'!E71,"")</f>
        <v/>
      </c>
      <c r="F71" s="210" t="str">
        <f>IF('Dépenses forfaitaire'!F71&lt;&gt;"",'Dépenses forfaitaire'!F71,"")</f>
        <v/>
      </c>
      <c r="G71" s="246">
        <f>IF('Dépenses forfaitaire'!G71&lt;&gt;"",'Dépenses forfaitaire'!G71,"")</f>
        <v>0</v>
      </c>
      <c r="H71" s="246">
        <f>IF('Dépenses forfaitaire'!H71&lt;&gt;"",'Dépenses forfaitaire'!H71,"")</f>
        <v>0</v>
      </c>
      <c r="I71" s="246">
        <f t="shared" si="0"/>
        <v>0</v>
      </c>
      <c r="J71" s="111"/>
      <c r="K71" s="246">
        <f t="shared" si="1"/>
        <v>0</v>
      </c>
      <c r="L71" s="111"/>
    </row>
    <row r="72" spans="2:12" ht="19.899999999999999" customHeight="1" x14ac:dyDescent="0.35">
      <c r="B72" s="109">
        <v>65</v>
      </c>
      <c r="C72" s="111" t="str">
        <f>IF('Dépenses forfaitaire'!C72&lt;&gt;"",'Dépenses forfaitaire'!C72,"")</f>
        <v/>
      </c>
      <c r="D72" s="111" t="str">
        <f>IF('Dépenses forfaitaire'!D72&lt;&gt;"",'Dépenses forfaitaire'!D72,"")</f>
        <v/>
      </c>
      <c r="E72" s="111" t="str">
        <f>IF('Dépenses forfaitaire'!E72&lt;&gt;"",'Dépenses forfaitaire'!E72,"")</f>
        <v/>
      </c>
      <c r="F72" s="210" t="str">
        <f>IF('Dépenses forfaitaire'!F72&lt;&gt;"",'Dépenses forfaitaire'!F72,"")</f>
        <v/>
      </c>
      <c r="G72" s="246">
        <f>IF('Dépenses forfaitaire'!G72&lt;&gt;"",'Dépenses forfaitaire'!G72,"")</f>
        <v>0</v>
      </c>
      <c r="H72" s="246">
        <f>IF('Dépenses forfaitaire'!H72&lt;&gt;"",'Dépenses forfaitaire'!H72,"")</f>
        <v>0</v>
      </c>
      <c r="I72" s="246">
        <f t="shared" si="0"/>
        <v>0</v>
      </c>
      <c r="J72" s="111"/>
      <c r="K72" s="246">
        <f t="shared" si="1"/>
        <v>0</v>
      </c>
      <c r="L72" s="111"/>
    </row>
    <row r="73" spans="2:12" ht="19.899999999999999" customHeight="1" x14ac:dyDescent="0.35">
      <c r="B73" s="109">
        <v>66</v>
      </c>
      <c r="C73" s="111" t="str">
        <f>IF('Dépenses forfaitaire'!C73&lt;&gt;"",'Dépenses forfaitaire'!C73,"")</f>
        <v/>
      </c>
      <c r="D73" s="111" t="str">
        <f>IF('Dépenses forfaitaire'!D73&lt;&gt;"",'Dépenses forfaitaire'!D73,"")</f>
        <v/>
      </c>
      <c r="E73" s="111" t="str">
        <f>IF('Dépenses forfaitaire'!E73&lt;&gt;"",'Dépenses forfaitaire'!E73,"")</f>
        <v/>
      </c>
      <c r="F73" s="210" t="str">
        <f>IF('Dépenses forfaitaire'!F73&lt;&gt;"",'Dépenses forfaitaire'!F73,"")</f>
        <v/>
      </c>
      <c r="G73" s="246">
        <f>IF('Dépenses forfaitaire'!G73&lt;&gt;"",'Dépenses forfaitaire'!G73,"")</f>
        <v>0</v>
      </c>
      <c r="H73" s="246">
        <f>IF('Dépenses forfaitaire'!H73&lt;&gt;"",'Dépenses forfaitaire'!H73,"")</f>
        <v>0</v>
      </c>
      <c r="I73" s="246">
        <f t="shared" ref="I73:I136" si="2">IF(H73&lt;&gt;"",H73,0)</f>
        <v>0</v>
      </c>
      <c r="J73" s="111"/>
      <c r="K73" s="246">
        <f t="shared" ref="K73:K136" si="3">IF(I73&lt;&gt;"",I73,0)</f>
        <v>0</v>
      </c>
      <c r="L73" s="111"/>
    </row>
    <row r="74" spans="2:12" ht="19.899999999999999" customHeight="1" x14ac:dyDescent="0.35">
      <c r="B74" s="109">
        <v>67</v>
      </c>
      <c r="C74" s="111" t="str">
        <f>IF('Dépenses forfaitaire'!C74&lt;&gt;"",'Dépenses forfaitaire'!C74,"")</f>
        <v/>
      </c>
      <c r="D74" s="111" t="str">
        <f>IF('Dépenses forfaitaire'!D74&lt;&gt;"",'Dépenses forfaitaire'!D74,"")</f>
        <v/>
      </c>
      <c r="E74" s="111" t="str">
        <f>IF('Dépenses forfaitaire'!E74&lt;&gt;"",'Dépenses forfaitaire'!E74,"")</f>
        <v/>
      </c>
      <c r="F74" s="210" t="str">
        <f>IF('Dépenses forfaitaire'!F74&lt;&gt;"",'Dépenses forfaitaire'!F74,"")</f>
        <v/>
      </c>
      <c r="G74" s="246">
        <f>IF('Dépenses forfaitaire'!G74&lt;&gt;"",'Dépenses forfaitaire'!G74,"")</f>
        <v>0</v>
      </c>
      <c r="H74" s="246">
        <f>IF('Dépenses forfaitaire'!H74&lt;&gt;"",'Dépenses forfaitaire'!H74,"")</f>
        <v>0</v>
      </c>
      <c r="I74" s="246">
        <f t="shared" si="2"/>
        <v>0</v>
      </c>
      <c r="J74" s="111"/>
      <c r="K74" s="246">
        <f t="shared" si="3"/>
        <v>0</v>
      </c>
      <c r="L74" s="111"/>
    </row>
    <row r="75" spans="2:12" ht="19.899999999999999" customHeight="1" x14ac:dyDescent="0.35">
      <c r="B75" s="109">
        <v>68</v>
      </c>
      <c r="C75" s="111" t="str">
        <f>IF('Dépenses forfaitaire'!C75&lt;&gt;"",'Dépenses forfaitaire'!C75,"")</f>
        <v/>
      </c>
      <c r="D75" s="111" t="str">
        <f>IF('Dépenses forfaitaire'!D75&lt;&gt;"",'Dépenses forfaitaire'!D75,"")</f>
        <v/>
      </c>
      <c r="E75" s="111" t="str">
        <f>IF('Dépenses forfaitaire'!E75&lt;&gt;"",'Dépenses forfaitaire'!E75,"")</f>
        <v/>
      </c>
      <c r="F75" s="210" t="str">
        <f>IF('Dépenses forfaitaire'!F75&lt;&gt;"",'Dépenses forfaitaire'!F75,"")</f>
        <v/>
      </c>
      <c r="G75" s="246">
        <f>IF('Dépenses forfaitaire'!G75&lt;&gt;"",'Dépenses forfaitaire'!G75,"")</f>
        <v>0</v>
      </c>
      <c r="H75" s="246">
        <f>IF('Dépenses forfaitaire'!H75&lt;&gt;"",'Dépenses forfaitaire'!H75,"")</f>
        <v>0</v>
      </c>
      <c r="I75" s="246">
        <f t="shared" si="2"/>
        <v>0</v>
      </c>
      <c r="J75" s="111"/>
      <c r="K75" s="246">
        <f t="shared" si="3"/>
        <v>0</v>
      </c>
      <c r="L75" s="111"/>
    </row>
    <row r="76" spans="2:12" ht="19.899999999999999" customHeight="1" x14ac:dyDescent="0.35">
      <c r="B76" s="109">
        <v>69</v>
      </c>
      <c r="C76" s="111" t="str">
        <f>IF('Dépenses forfaitaire'!C76&lt;&gt;"",'Dépenses forfaitaire'!C76,"")</f>
        <v/>
      </c>
      <c r="D76" s="111" t="str">
        <f>IF('Dépenses forfaitaire'!D76&lt;&gt;"",'Dépenses forfaitaire'!D76,"")</f>
        <v/>
      </c>
      <c r="E76" s="111" t="str">
        <f>IF('Dépenses forfaitaire'!E76&lt;&gt;"",'Dépenses forfaitaire'!E76,"")</f>
        <v/>
      </c>
      <c r="F76" s="210" t="str">
        <f>IF('Dépenses forfaitaire'!F76&lt;&gt;"",'Dépenses forfaitaire'!F76,"")</f>
        <v/>
      </c>
      <c r="G76" s="246">
        <f>IF('Dépenses forfaitaire'!G76&lt;&gt;"",'Dépenses forfaitaire'!G76,"")</f>
        <v>0</v>
      </c>
      <c r="H76" s="246">
        <f>IF('Dépenses forfaitaire'!H76&lt;&gt;"",'Dépenses forfaitaire'!H76,"")</f>
        <v>0</v>
      </c>
      <c r="I76" s="246">
        <f t="shared" si="2"/>
        <v>0</v>
      </c>
      <c r="J76" s="111"/>
      <c r="K76" s="246">
        <f t="shared" si="3"/>
        <v>0</v>
      </c>
      <c r="L76" s="111"/>
    </row>
    <row r="77" spans="2:12" ht="19.899999999999999" customHeight="1" x14ac:dyDescent="0.35">
      <c r="B77" s="109">
        <v>70</v>
      </c>
      <c r="C77" s="111" t="str">
        <f>IF('Dépenses forfaitaire'!C77&lt;&gt;"",'Dépenses forfaitaire'!C77,"")</f>
        <v/>
      </c>
      <c r="D77" s="111" t="str">
        <f>IF('Dépenses forfaitaire'!D77&lt;&gt;"",'Dépenses forfaitaire'!D77,"")</f>
        <v/>
      </c>
      <c r="E77" s="111" t="str">
        <f>IF('Dépenses forfaitaire'!E77&lt;&gt;"",'Dépenses forfaitaire'!E77,"")</f>
        <v/>
      </c>
      <c r="F77" s="210" t="str">
        <f>IF('Dépenses forfaitaire'!F77&lt;&gt;"",'Dépenses forfaitaire'!F77,"")</f>
        <v/>
      </c>
      <c r="G77" s="246">
        <f>IF('Dépenses forfaitaire'!G77&lt;&gt;"",'Dépenses forfaitaire'!G77,"")</f>
        <v>0</v>
      </c>
      <c r="H77" s="246">
        <f>IF('Dépenses forfaitaire'!H77&lt;&gt;"",'Dépenses forfaitaire'!H77,"")</f>
        <v>0</v>
      </c>
      <c r="I77" s="246">
        <f t="shared" si="2"/>
        <v>0</v>
      </c>
      <c r="J77" s="111"/>
      <c r="K77" s="246">
        <f t="shared" si="3"/>
        <v>0</v>
      </c>
      <c r="L77" s="111"/>
    </row>
    <row r="78" spans="2:12" ht="19.899999999999999" customHeight="1" x14ac:dyDescent="0.35">
      <c r="B78" s="109">
        <v>71</v>
      </c>
      <c r="C78" s="111" t="str">
        <f>IF('Dépenses forfaitaire'!C78&lt;&gt;"",'Dépenses forfaitaire'!C78,"")</f>
        <v/>
      </c>
      <c r="D78" s="111" t="str">
        <f>IF('Dépenses forfaitaire'!D78&lt;&gt;"",'Dépenses forfaitaire'!D78,"")</f>
        <v/>
      </c>
      <c r="E78" s="111" t="str">
        <f>IF('Dépenses forfaitaire'!E78&lt;&gt;"",'Dépenses forfaitaire'!E78,"")</f>
        <v/>
      </c>
      <c r="F78" s="210" t="str">
        <f>IF('Dépenses forfaitaire'!F78&lt;&gt;"",'Dépenses forfaitaire'!F78,"")</f>
        <v/>
      </c>
      <c r="G78" s="246">
        <f>IF('Dépenses forfaitaire'!G78&lt;&gt;"",'Dépenses forfaitaire'!G78,"")</f>
        <v>0</v>
      </c>
      <c r="H78" s="246">
        <f>IF('Dépenses forfaitaire'!H78&lt;&gt;"",'Dépenses forfaitaire'!H78,"")</f>
        <v>0</v>
      </c>
      <c r="I78" s="246">
        <f t="shared" si="2"/>
        <v>0</v>
      </c>
      <c r="J78" s="111"/>
      <c r="K78" s="246">
        <f t="shared" si="3"/>
        <v>0</v>
      </c>
      <c r="L78" s="111"/>
    </row>
    <row r="79" spans="2:12" ht="19.899999999999999" customHeight="1" x14ac:dyDescent="0.35">
      <c r="B79" s="109">
        <v>72</v>
      </c>
      <c r="C79" s="111" t="str">
        <f>IF('Dépenses forfaitaire'!C79&lt;&gt;"",'Dépenses forfaitaire'!C79,"")</f>
        <v/>
      </c>
      <c r="D79" s="111" t="str">
        <f>IF('Dépenses forfaitaire'!D79&lt;&gt;"",'Dépenses forfaitaire'!D79,"")</f>
        <v/>
      </c>
      <c r="E79" s="111" t="str">
        <f>IF('Dépenses forfaitaire'!E79&lt;&gt;"",'Dépenses forfaitaire'!E79,"")</f>
        <v/>
      </c>
      <c r="F79" s="210" t="str">
        <f>IF('Dépenses forfaitaire'!F79&lt;&gt;"",'Dépenses forfaitaire'!F79,"")</f>
        <v/>
      </c>
      <c r="G79" s="246">
        <f>IF('Dépenses forfaitaire'!G79&lt;&gt;"",'Dépenses forfaitaire'!G79,"")</f>
        <v>0</v>
      </c>
      <c r="H79" s="246">
        <f>IF('Dépenses forfaitaire'!H79&lt;&gt;"",'Dépenses forfaitaire'!H79,"")</f>
        <v>0</v>
      </c>
      <c r="I79" s="246">
        <f t="shared" si="2"/>
        <v>0</v>
      </c>
      <c r="J79" s="111"/>
      <c r="K79" s="246">
        <f t="shared" si="3"/>
        <v>0</v>
      </c>
      <c r="L79" s="111"/>
    </row>
    <row r="80" spans="2:12" ht="19.899999999999999" customHeight="1" x14ac:dyDescent="0.35">
      <c r="B80" s="109">
        <v>73</v>
      </c>
      <c r="C80" s="111" t="str">
        <f>IF('Dépenses forfaitaire'!C80&lt;&gt;"",'Dépenses forfaitaire'!C80,"")</f>
        <v/>
      </c>
      <c r="D80" s="111" t="str">
        <f>IF('Dépenses forfaitaire'!D80&lt;&gt;"",'Dépenses forfaitaire'!D80,"")</f>
        <v/>
      </c>
      <c r="E80" s="111" t="str">
        <f>IF('Dépenses forfaitaire'!E80&lt;&gt;"",'Dépenses forfaitaire'!E80,"")</f>
        <v/>
      </c>
      <c r="F80" s="210" t="str">
        <f>IF('Dépenses forfaitaire'!F80&lt;&gt;"",'Dépenses forfaitaire'!F80,"")</f>
        <v/>
      </c>
      <c r="G80" s="246">
        <f>IF('Dépenses forfaitaire'!G80&lt;&gt;"",'Dépenses forfaitaire'!G80,"")</f>
        <v>0</v>
      </c>
      <c r="H80" s="246">
        <f>IF('Dépenses forfaitaire'!H80&lt;&gt;"",'Dépenses forfaitaire'!H80,"")</f>
        <v>0</v>
      </c>
      <c r="I80" s="246">
        <f t="shared" si="2"/>
        <v>0</v>
      </c>
      <c r="J80" s="111"/>
      <c r="K80" s="246">
        <f t="shared" si="3"/>
        <v>0</v>
      </c>
      <c r="L80" s="111"/>
    </row>
    <row r="81" spans="2:12" ht="19.899999999999999" customHeight="1" x14ac:dyDescent="0.35">
      <c r="B81" s="109">
        <v>74</v>
      </c>
      <c r="C81" s="111" t="str">
        <f>IF('Dépenses forfaitaire'!C81&lt;&gt;"",'Dépenses forfaitaire'!C81,"")</f>
        <v/>
      </c>
      <c r="D81" s="111" t="str">
        <f>IF('Dépenses forfaitaire'!D81&lt;&gt;"",'Dépenses forfaitaire'!D81,"")</f>
        <v/>
      </c>
      <c r="E81" s="111" t="str">
        <f>IF('Dépenses forfaitaire'!E81&lt;&gt;"",'Dépenses forfaitaire'!E81,"")</f>
        <v/>
      </c>
      <c r="F81" s="210" t="str">
        <f>IF('Dépenses forfaitaire'!F81&lt;&gt;"",'Dépenses forfaitaire'!F81,"")</f>
        <v/>
      </c>
      <c r="G81" s="246">
        <f>IF('Dépenses forfaitaire'!G81&lt;&gt;"",'Dépenses forfaitaire'!G81,"")</f>
        <v>0</v>
      </c>
      <c r="H81" s="246">
        <f>IF('Dépenses forfaitaire'!H81&lt;&gt;"",'Dépenses forfaitaire'!H81,"")</f>
        <v>0</v>
      </c>
      <c r="I81" s="246">
        <f t="shared" si="2"/>
        <v>0</v>
      </c>
      <c r="J81" s="111"/>
      <c r="K81" s="246">
        <f t="shared" si="3"/>
        <v>0</v>
      </c>
      <c r="L81" s="111"/>
    </row>
    <row r="82" spans="2:12" ht="19.899999999999999" customHeight="1" x14ac:dyDescent="0.35">
      <c r="B82" s="109">
        <v>75</v>
      </c>
      <c r="C82" s="111" t="str">
        <f>IF('Dépenses forfaitaire'!C82&lt;&gt;"",'Dépenses forfaitaire'!C82,"")</f>
        <v/>
      </c>
      <c r="D82" s="111" t="str">
        <f>IF('Dépenses forfaitaire'!D82&lt;&gt;"",'Dépenses forfaitaire'!D82,"")</f>
        <v/>
      </c>
      <c r="E82" s="111" t="str">
        <f>IF('Dépenses forfaitaire'!E82&lt;&gt;"",'Dépenses forfaitaire'!E82,"")</f>
        <v/>
      </c>
      <c r="F82" s="210" t="str">
        <f>IF('Dépenses forfaitaire'!F82&lt;&gt;"",'Dépenses forfaitaire'!F82,"")</f>
        <v/>
      </c>
      <c r="G82" s="246">
        <f>IF('Dépenses forfaitaire'!G82&lt;&gt;"",'Dépenses forfaitaire'!G82,"")</f>
        <v>0</v>
      </c>
      <c r="H82" s="246">
        <f>IF('Dépenses forfaitaire'!H82&lt;&gt;"",'Dépenses forfaitaire'!H82,"")</f>
        <v>0</v>
      </c>
      <c r="I82" s="246">
        <f t="shared" si="2"/>
        <v>0</v>
      </c>
      <c r="J82" s="111"/>
      <c r="K82" s="246">
        <f t="shared" si="3"/>
        <v>0</v>
      </c>
      <c r="L82" s="111"/>
    </row>
    <row r="83" spans="2:12" ht="19.899999999999999" customHeight="1" x14ac:dyDescent="0.35">
      <c r="B83" s="109">
        <v>76</v>
      </c>
      <c r="C83" s="111" t="str">
        <f>IF('Dépenses forfaitaire'!C83&lt;&gt;"",'Dépenses forfaitaire'!C83,"")</f>
        <v/>
      </c>
      <c r="D83" s="111" t="str">
        <f>IF('Dépenses forfaitaire'!D83&lt;&gt;"",'Dépenses forfaitaire'!D83,"")</f>
        <v/>
      </c>
      <c r="E83" s="111" t="str">
        <f>IF('Dépenses forfaitaire'!E83&lt;&gt;"",'Dépenses forfaitaire'!E83,"")</f>
        <v/>
      </c>
      <c r="F83" s="210" t="str">
        <f>IF('Dépenses forfaitaire'!F83&lt;&gt;"",'Dépenses forfaitaire'!F83,"")</f>
        <v/>
      </c>
      <c r="G83" s="246">
        <f>IF('Dépenses forfaitaire'!G83&lt;&gt;"",'Dépenses forfaitaire'!G83,"")</f>
        <v>0</v>
      </c>
      <c r="H83" s="246">
        <f>IF('Dépenses forfaitaire'!H83&lt;&gt;"",'Dépenses forfaitaire'!H83,"")</f>
        <v>0</v>
      </c>
      <c r="I83" s="246">
        <f t="shared" si="2"/>
        <v>0</v>
      </c>
      <c r="J83" s="111"/>
      <c r="K83" s="246">
        <f t="shared" si="3"/>
        <v>0</v>
      </c>
      <c r="L83" s="111"/>
    </row>
    <row r="84" spans="2:12" ht="19.899999999999999" customHeight="1" x14ac:dyDescent="0.35">
      <c r="B84" s="109">
        <v>77</v>
      </c>
      <c r="C84" s="111" t="str">
        <f>IF('Dépenses forfaitaire'!C84&lt;&gt;"",'Dépenses forfaitaire'!C84,"")</f>
        <v/>
      </c>
      <c r="D84" s="111" t="str">
        <f>IF('Dépenses forfaitaire'!D84&lt;&gt;"",'Dépenses forfaitaire'!D84,"")</f>
        <v/>
      </c>
      <c r="E84" s="111" t="str">
        <f>IF('Dépenses forfaitaire'!E84&lt;&gt;"",'Dépenses forfaitaire'!E84,"")</f>
        <v/>
      </c>
      <c r="F84" s="210" t="str">
        <f>IF('Dépenses forfaitaire'!F84&lt;&gt;"",'Dépenses forfaitaire'!F84,"")</f>
        <v/>
      </c>
      <c r="G84" s="246">
        <f>IF('Dépenses forfaitaire'!G84&lt;&gt;"",'Dépenses forfaitaire'!G84,"")</f>
        <v>0</v>
      </c>
      <c r="H84" s="246">
        <f>IF('Dépenses forfaitaire'!H84&lt;&gt;"",'Dépenses forfaitaire'!H84,"")</f>
        <v>0</v>
      </c>
      <c r="I84" s="246">
        <f t="shared" si="2"/>
        <v>0</v>
      </c>
      <c r="J84" s="111"/>
      <c r="K84" s="246">
        <f t="shared" si="3"/>
        <v>0</v>
      </c>
      <c r="L84" s="111"/>
    </row>
    <row r="85" spans="2:12" ht="19.899999999999999" customHeight="1" x14ac:dyDescent="0.35">
      <c r="B85" s="109">
        <v>78</v>
      </c>
      <c r="C85" s="111" t="str">
        <f>IF('Dépenses forfaitaire'!C85&lt;&gt;"",'Dépenses forfaitaire'!C85,"")</f>
        <v/>
      </c>
      <c r="D85" s="111" t="str">
        <f>IF('Dépenses forfaitaire'!D85&lt;&gt;"",'Dépenses forfaitaire'!D85,"")</f>
        <v/>
      </c>
      <c r="E85" s="111" t="str">
        <f>IF('Dépenses forfaitaire'!E85&lt;&gt;"",'Dépenses forfaitaire'!E85,"")</f>
        <v/>
      </c>
      <c r="F85" s="210" t="str">
        <f>IF('Dépenses forfaitaire'!F85&lt;&gt;"",'Dépenses forfaitaire'!F85,"")</f>
        <v/>
      </c>
      <c r="G85" s="246">
        <f>IF('Dépenses forfaitaire'!G85&lt;&gt;"",'Dépenses forfaitaire'!G85,"")</f>
        <v>0</v>
      </c>
      <c r="H85" s="246">
        <f>IF('Dépenses forfaitaire'!H85&lt;&gt;"",'Dépenses forfaitaire'!H85,"")</f>
        <v>0</v>
      </c>
      <c r="I85" s="246">
        <f t="shared" si="2"/>
        <v>0</v>
      </c>
      <c r="J85" s="111"/>
      <c r="K85" s="246">
        <f t="shared" si="3"/>
        <v>0</v>
      </c>
      <c r="L85" s="111"/>
    </row>
    <row r="86" spans="2:12" ht="19.899999999999999" customHeight="1" x14ac:dyDescent="0.35">
      <c r="B86" s="109">
        <v>79</v>
      </c>
      <c r="C86" s="111" t="str">
        <f>IF('Dépenses forfaitaire'!C86&lt;&gt;"",'Dépenses forfaitaire'!C86,"")</f>
        <v/>
      </c>
      <c r="D86" s="111" t="str">
        <f>IF('Dépenses forfaitaire'!D86&lt;&gt;"",'Dépenses forfaitaire'!D86,"")</f>
        <v/>
      </c>
      <c r="E86" s="111" t="str">
        <f>IF('Dépenses forfaitaire'!E86&lt;&gt;"",'Dépenses forfaitaire'!E86,"")</f>
        <v/>
      </c>
      <c r="F86" s="210" t="str">
        <f>IF('Dépenses forfaitaire'!F86&lt;&gt;"",'Dépenses forfaitaire'!F86,"")</f>
        <v/>
      </c>
      <c r="G86" s="246">
        <f>IF('Dépenses forfaitaire'!G86&lt;&gt;"",'Dépenses forfaitaire'!G86,"")</f>
        <v>0</v>
      </c>
      <c r="H86" s="246">
        <f>IF('Dépenses forfaitaire'!H86&lt;&gt;"",'Dépenses forfaitaire'!H86,"")</f>
        <v>0</v>
      </c>
      <c r="I86" s="246">
        <f t="shared" si="2"/>
        <v>0</v>
      </c>
      <c r="J86" s="111"/>
      <c r="K86" s="246">
        <f t="shared" si="3"/>
        <v>0</v>
      </c>
      <c r="L86" s="111"/>
    </row>
    <row r="87" spans="2:12" ht="19.899999999999999" customHeight="1" x14ac:dyDescent="0.35">
      <c r="B87" s="109">
        <v>80</v>
      </c>
      <c r="C87" s="111" t="str">
        <f>IF('Dépenses forfaitaire'!C87&lt;&gt;"",'Dépenses forfaitaire'!C87,"")</f>
        <v/>
      </c>
      <c r="D87" s="111" t="str">
        <f>IF('Dépenses forfaitaire'!D87&lt;&gt;"",'Dépenses forfaitaire'!D87,"")</f>
        <v/>
      </c>
      <c r="E87" s="111" t="str">
        <f>IF('Dépenses forfaitaire'!E87&lt;&gt;"",'Dépenses forfaitaire'!E87,"")</f>
        <v/>
      </c>
      <c r="F87" s="210" t="str">
        <f>IF('Dépenses forfaitaire'!F87&lt;&gt;"",'Dépenses forfaitaire'!F87,"")</f>
        <v/>
      </c>
      <c r="G87" s="246">
        <f>IF('Dépenses forfaitaire'!G87&lt;&gt;"",'Dépenses forfaitaire'!G87,"")</f>
        <v>0</v>
      </c>
      <c r="H87" s="246">
        <f>IF('Dépenses forfaitaire'!H87&lt;&gt;"",'Dépenses forfaitaire'!H87,"")</f>
        <v>0</v>
      </c>
      <c r="I87" s="246">
        <f t="shared" si="2"/>
        <v>0</v>
      </c>
      <c r="J87" s="111"/>
      <c r="K87" s="246">
        <f t="shared" si="3"/>
        <v>0</v>
      </c>
      <c r="L87" s="111"/>
    </row>
    <row r="88" spans="2:12" ht="19.899999999999999" customHeight="1" x14ac:dyDescent="0.35">
      <c r="B88" s="109">
        <v>81</v>
      </c>
      <c r="C88" s="111" t="str">
        <f>IF('Dépenses forfaitaire'!C88&lt;&gt;"",'Dépenses forfaitaire'!C88,"")</f>
        <v/>
      </c>
      <c r="D88" s="111" t="str">
        <f>IF('Dépenses forfaitaire'!D88&lt;&gt;"",'Dépenses forfaitaire'!D88,"")</f>
        <v/>
      </c>
      <c r="E88" s="111" t="str">
        <f>IF('Dépenses forfaitaire'!E88&lt;&gt;"",'Dépenses forfaitaire'!E88,"")</f>
        <v/>
      </c>
      <c r="F88" s="210" t="str">
        <f>IF('Dépenses forfaitaire'!F88&lt;&gt;"",'Dépenses forfaitaire'!F88,"")</f>
        <v/>
      </c>
      <c r="G88" s="246">
        <f>IF('Dépenses forfaitaire'!G88&lt;&gt;"",'Dépenses forfaitaire'!G88,"")</f>
        <v>0</v>
      </c>
      <c r="H88" s="246">
        <f>IF('Dépenses forfaitaire'!H88&lt;&gt;"",'Dépenses forfaitaire'!H88,"")</f>
        <v>0</v>
      </c>
      <c r="I88" s="246">
        <f t="shared" si="2"/>
        <v>0</v>
      </c>
      <c r="J88" s="111"/>
      <c r="K88" s="246">
        <f t="shared" si="3"/>
        <v>0</v>
      </c>
      <c r="L88" s="111"/>
    </row>
    <row r="89" spans="2:12" ht="19.899999999999999" customHeight="1" x14ac:dyDescent="0.35">
      <c r="B89" s="109">
        <v>82</v>
      </c>
      <c r="C89" s="111" t="str">
        <f>IF('Dépenses forfaitaire'!C89&lt;&gt;"",'Dépenses forfaitaire'!C89,"")</f>
        <v/>
      </c>
      <c r="D89" s="111" t="str">
        <f>IF('Dépenses forfaitaire'!D89&lt;&gt;"",'Dépenses forfaitaire'!D89,"")</f>
        <v/>
      </c>
      <c r="E89" s="111" t="str">
        <f>IF('Dépenses forfaitaire'!E89&lt;&gt;"",'Dépenses forfaitaire'!E89,"")</f>
        <v/>
      </c>
      <c r="F89" s="210" t="str">
        <f>IF('Dépenses forfaitaire'!F89&lt;&gt;"",'Dépenses forfaitaire'!F89,"")</f>
        <v/>
      </c>
      <c r="G89" s="246">
        <f>IF('Dépenses forfaitaire'!G89&lt;&gt;"",'Dépenses forfaitaire'!G89,"")</f>
        <v>0</v>
      </c>
      <c r="H89" s="246">
        <f>IF('Dépenses forfaitaire'!H89&lt;&gt;"",'Dépenses forfaitaire'!H89,"")</f>
        <v>0</v>
      </c>
      <c r="I89" s="246">
        <f t="shared" si="2"/>
        <v>0</v>
      </c>
      <c r="J89" s="111"/>
      <c r="K89" s="246">
        <f t="shared" si="3"/>
        <v>0</v>
      </c>
      <c r="L89" s="111"/>
    </row>
    <row r="90" spans="2:12" ht="19.899999999999999" customHeight="1" x14ac:dyDescent="0.35">
      <c r="B90" s="109">
        <v>83</v>
      </c>
      <c r="C90" s="111" t="str">
        <f>IF('Dépenses forfaitaire'!C90&lt;&gt;"",'Dépenses forfaitaire'!C90,"")</f>
        <v/>
      </c>
      <c r="D90" s="111" t="str">
        <f>IF('Dépenses forfaitaire'!D90&lt;&gt;"",'Dépenses forfaitaire'!D90,"")</f>
        <v/>
      </c>
      <c r="E90" s="111" t="str">
        <f>IF('Dépenses forfaitaire'!E90&lt;&gt;"",'Dépenses forfaitaire'!E90,"")</f>
        <v/>
      </c>
      <c r="F90" s="210" t="str">
        <f>IF('Dépenses forfaitaire'!F90&lt;&gt;"",'Dépenses forfaitaire'!F90,"")</f>
        <v/>
      </c>
      <c r="G90" s="246">
        <f>IF('Dépenses forfaitaire'!G90&lt;&gt;"",'Dépenses forfaitaire'!G90,"")</f>
        <v>0</v>
      </c>
      <c r="H90" s="246">
        <f>IF('Dépenses forfaitaire'!H90&lt;&gt;"",'Dépenses forfaitaire'!H90,"")</f>
        <v>0</v>
      </c>
      <c r="I90" s="246">
        <f t="shared" si="2"/>
        <v>0</v>
      </c>
      <c r="J90" s="111"/>
      <c r="K90" s="246">
        <f t="shared" si="3"/>
        <v>0</v>
      </c>
      <c r="L90" s="111"/>
    </row>
    <row r="91" spans="2:12" ht="19.899999999999999" customHeight="1" x14ac:dyDescent="0.35">
      <c r="B91" s="109">
        <v>84</v>
      </c>
      <c r="C91" s="111" t="str">
        <f>IF('Dépenses forfaitaire'!C91&lt;&gt;"",'Dépenses forfaitaire'!C91,"")</f>
        <v/>
      </c>
      <c r="D91" s="111" t="str">
        <f>IF('Dépenses forfaitaire'!D91&lt;&gt;"",'Dépenses forfaitaire'!D91,"")</f>
        <v/>
      </c>
      <c r="E91" s="111" t="str">
        <f>IF('Dépenses forfaitaire'!E91&lt;&gt;"",'Dépenses forfaitaire'!E91,"")</f>
        <v/>
      </c>
      <c r="F91" s="210" t="str">
        <f>IF('Dépenses forfaitaire'!F91&lt;&gt;"",'Dépenses forfaitaire'!F91,"")</f>
        <v/>
      </c>
      <c r="G91" s="246">
        <f>IF('Dépenses forfaitaire'!G91&lt;&gt;"",'Dépenses forfaitaire'!G91,"")</f>
        <v>0</v>
      </c>
      <c r="H91" s="246">
        <f>IF('Dépenses forfaitaire'!H91&lt;&gt;"",'Dépenses forfaitaire'!H91,"")</f>
        <v>0</v>
      </c>
      <c r="I91" s="246">
        <f t="shared" si="2"/>
        <v>0</v>
      </c>
      <c r="J91" s="111"/>
      <c r="K91" s="246">
        <f t="shared" si="3"/>
        <v>0</v>
      </c>
      <c r="L91" s="111"/>
    </row>
    <row r="92" spans="2:12" ht="19.899999999999999" customHeight="1" x14ac:dyDescent="0.35">
      <c r="B92" s="109">
        <v>85</v>
      </c>
      <c r="C92" s="111" t="str">
        <f>IF('Dépenses forfaitaire'!C92&lt;&gt;"",'Dépenses forfaitaire'!C92,"")</f>
        <v/>
      </c>
      <c r="D92" s="111" t="str">
        <f>IF('Dépenses forfaitaire'!D92&lt;&gt;"",'Dépenses forfaitaire'!D92,"")</f>
        <v/>
      </c>
      <c r="E92" s="111" t="str">
        <f>IF('Dépenses forfaitaire'!E92&lt;&gt;"",'Dépenses forfaitaire'!E92,"")</f>
        <v/>
      </c>
      <c r="F92" s="210" t="str">
        <f>IF('Dépenses forfaitaire'!F92&lt;&gt;"",'Dépenses forfaitaire'!F92,"")</f>
        <v/>
      </c>
      <c r="G92" s="246">
        <f>IF('Dépenses forfaitaire'!G92&lt;&gt;"",'Dépenses forfaitaire'!G92,"")</f>
        <v>0</v>
      </c>
      <c r="H92" s="246">
        <f>IF('Dépenses forfaitaire'!H92&lt;&gt;"",'Dépenses forfaitaire'!H92,"")</f>
        <v>0</v>
      </c>
      <c r="I92" s="246">
        <f t="shared" si="2"/>
        <v>0</v>
      </c>
      <c r="J92" s="111"/>
      <c r="K92" s="246">
        <f t="shared" si="3"/>
        <v>0</v>
      </c>
      <c r="L92" s="111"/>
    </row>
    <row r="93" spans="2:12" ht="19.899999999999999" customHeight="1" x14ac:dyDescent="0.35">
      <c r="B93" s="109">
        <v>86</v>
      </c>
      <c r="C93" s="111" t="str">
        <f>IF('Dépenses forfaitaire'!C93&lt;&gt;"",'Dépenses forfaitaire'!C93,"")</f>
        <v/>
      </c>
      <c r="D93" s="111" t="str">
        <f>IF('Dépenses forfaitaire'!D93&lt;&gt;"",'Dépenses forfaitaire'!D93,"")</f>
        <v/>
      </c>
      <c r="E93" s="111" t="str">
        <f>IF('Dépenses forfaitaire'!E93&lt;&gt;"",'Dépenses forfaitaire'!E93,"")</f>
        <v/>
      </c>
      <c r="F93" s="210" t="str">
        <f>IF('Dépenses forfaitaire'!F93&lt;&gt;"",'Dépenses forfaitaire'!F93,"")</f>
        <v/>
      </c>
      <c r="G93" s="246">
        <f>IF('Dépenses forfaitaire'!G93&lt;&gt;"",'Dépenses forfaitaire'!G93,"")</f>
        <v>0</v>
      </c>
      <c r="H93" s="246">
        <f>IF('Dépenses forfaitaire'!H93&lt;&gt;"",'Dépenses forfaitaire'!H93,"")</f>
        <v>0</v>
      </c>
      <c r="I93" s="246">
        <f t="shared" si="2"/>
        <v>0</v>
      </c>
      <c r="J93" s="111"/>
      <c r="K93" s="246">
        <f t="shared" si="3"/>
        <v>0</v>
      </c>
      <c r="L93" s="111"/>
    </row>
    <row r="94" spans="2:12" ht="19.899999999999999" customHeight="1" x14ac:dyDescent="0.35">
      <c r="B94" s="109">
        <v>87</v>
      </c>
      <c r="C94" s="111" t="str">
        <f>IF('Dépenses forfaitaire'!C94&lt;&gt;"",'Dépenses forfaitaire'!C94,"")</f>
        <v/>
      </c>
      <c r="D94" s="111" t="str">
        <f>IF('Dépenses forfaitaire'!D94&lt;&gt;"",'Dépenses forfaitaire'!D94,"")</f>
        <v/>
      </c>
      <c r="E94" s="111" t="str">
        <f>IF('Dépenses forfaitaire'!E94&lt;&gt;"",'Dépenses forfaitaire'!E94,"")</f>
        <v/>
      </c>
      <c r="F94" s="210" t="str">
        <f>IF('Dépenses forfaitaire'!F94&lt;&gt;"",'Dépenses forfaitaire'!F94,"")</f>
        <v/>
      </c>
      <c r="G94" s="246">
        <f>IF('Dépenses forfaitaire'!G94&lt;&gt;"",'Dépenses forfaitaire'!G94,"")</f>
        <v>0</v>
      </c>
      <c r="H94" s="246">
        <f>IF('Dépenses forfaitaire'!H94&lt;&gt;"",'Dépenses forfaitaire'!H94,"")</f>
        <v>0</v>
      </c>
      <c r="I94" s="246">
        <f t="shared" si="2"/>
        <v>0</v>
      </c>
      <c r="J94" s="111"/>
      <c r="K94" s="246">
        <f t="shared" si="3"/>
        <v>0</v>
      </c>
      <c r="L94" s="111"/>
    </row>
    <row r="95" spans="2:12" ht="19.899999999999999" customHeight="1" x14ac:dyDescent="0.35">
      <c r="B95" s="109">
        <v>88</v>
      </c>
      <c r="C95" s="111" t="str">
        <f>IF('Dépenses forfaitaire'!C95&lt;&gt;"",'Dépenses forfaitaire'!C95,"")</f>
        <v/>
      </c>
      <c r="D95" s="111" t="str">
        <f>IF('Dépenses forfaitaire'!D95&lt;&gt;"",'Dépenses forfaitaire'!D95,"")</f>
        <v/>
      </c>
      <c r="E95" s="111" t="str">
        <f>IF('Dépenses forfaitaire'!E95&lt;&gt;"",'Dépenses forfaitaire'!E95,"")</f>
        <v/>
      </c>
      <c r="F95" s="210" t="str">
        <f>IF('Dépenses forfaitaire'!F95&lt;&gt;"",'Dépenses forfaitaire'!F95,"")</f>
        <v/>
      </c>
      <c r="G95" s="246">
        <f>IF('Dépenses forfaitaire'!G95&lt;&gt;"",'Dépenses forfaitaire'!G95,"")</f>
        <v>0</v>
      </c>
      <c r="H95" s="246">
        <f>IF('Dépenses forfaitaire'!H95&lt;&gt;"",'Dépenses forfaitaire'!H95,"")</f>
        <v>0</v>
      </c>
      <c r="I95" s="246">
        <f t="shared" si="2"/>
        <v>0</v>
      </c>
      <c r="J95" s="111"/>
      <c r="K95" s="246">
        <f t="shared" si="3"/>
        <v>0</v>
      </c>
      <c r="L95" s="111"/>
    </row>
    <row r="96" spans="2:12" ht="19.899999999999999" customHeight="1" x14ac:dyDescent="0.35">
      <c r="B96" s="109">
        <v>89</v>
      </c>
      <c r="C96" s="111" t="str">
        <f>IF('Dépenses forfaitaire'!C96&lt;&gt;"",'Dépenses forfaitaire'!C96,"")</f>
        <v/>
      </c>
      <c r="D96" s="111" t="str">
        <f>IF('Dépenses forfaitaire'!D96&lt;&gt;"",'Dépenses forfaitaire'!D96,"")</f>
        <v/>
      </c>
      <c r="E96" s="111" t="str">
        <f>IF('Dépenses forfaitaire'!E96&lt;&gt;"",'Dépenses forfaitaire'!E96,"")</f>
        <v/>
      </c>
      <c r="F96" s="210" t="str">
        <f>IF('Dépenses forfaitaire'!F96&lt;&gt;"",'Dépenses forfaitaire'!F96,"")</f>
        <v/>
      </c>
      <c r="G96" s="246">
        <f>IF('Dépenses forfaitaire'!G96&lt;&gt;"",'Dépenses forfaitaire'!G96,"")</f>
        <v>0</v>
      </c>
      <c r="H96" s="246">
        <f>IF('Dépenses forfaitaire'!H96&lt;&gt;"",'Dépenses forfaitaire'!H96,"")</f>
        <v>0</v>
      </c>
      <c r="I96" s="246">
        <f t="shared" si="2"/>
        <v>0</v>
      </c>
      <c r="J96" s="111"/>
      <c r="K96" s="246">
        <f t="shared" si="3"/>
        <v>0</v>
      </c>
      <c r="L96" s="111"/>
    </row>
    <row r="97" spans="2:12" ht="19.899999999999999" customHeight="1" x14ac:dyDescent="0.35">
      <c r="B97" s="109">
        <v>90</v>
      </c>
      <c r="C97" s="111" t="str">
        <f>IF('Dépenses forfaitaire'!C97&lt;&gt;"",'Dépenses forfaitaire'!C97,"")</f>
        <v/>
      </c>
      <c r="D97" s="111" t="str">
        <f>IF('Dépenses forfaitaire'!D97&lt;&gt;"",'Dépenses forfaitaire'!D97,"")</f>
        <v/>
      </c>
      <c r="E97" s="111" t="str">
        <f>IF('Dépenses forfaitaire'!E97&lt;&gt;"",'Dépenses forfaitaire'!E97,"")</f>
        <v/>
      </c>
      <c r="F97" s="210" t="str">
        <f>IF('Dépenses forfaitaire'!F97&lt;&gt;"",'Dépenses forfaitaire'!F97,"")</f>
        <v/>
      </c>
      <c r="G97" s="246">
        <f>IF('Dépenses forfaitaire'!G97&lt;&gt;"",'Dépenses forfaitaire'!G97,"")</f>
        <v>0</v>
      </c>
      <c r="H97" s="246">
        <f>IF('Dépenses forfaitaire'!H97&lt;&gt;"",'Dépenses forfaitaire'!H97,"")</f>
        <v>0</v>
      </c>
      <c r="I97" s="246">
        <f t="shared" si="2"/>
        <v>0</v>
      </c>
      <c r="J97" s="111"/>
      <c r="K97" s="246">
        <f t="shared" si="3"/>
        <v>0</v>
      </c>
      <c r="L97" s="111"/>
    </row>
    <row r="98" spans="2:12" ht="19.899999999999999" customHeight="1" x14ac:dyDescent="0.35">
      <c r="B98" s="109">
        <v>91</v>
      </c>
      <c r="C98" s="111" t="str">
        <f>IF('Dépenses forfaitaire'!C98&lt;&gt;"",'Dépenses forfaitaire'!C98,"")</f>
        <v/>
      </c>
      <c r="D98" s="111" t="str">
        <f>IF('Dépenses forfaitaire'!D98&lt;&gt;"",'Dépenses forfaitaire'!D98,"")</f>
        <v/>
      </c>
      <c r="E98" s="111" t="str">
        <f>IF('Dépenses forfaitaire'!E98&lt;&gt;"",'Dépenses forfaitaire'!E98,"")</f>
        <v/>
      </c>
      <c r="F98" s="210" t="str">
        <f>IF('Dépenses forfaitaire'!F98&lt;&gt;"",'Dépenses forfaitaire'!F98,"")</f>
        <v/>
      </c>
      <c r="G98" s="246">
        <f>IF('Dépenses forfaitaire'!G98&lt;&gt;"",'Dépenses forfaitaire'!G98,"")</f>
        <v>0</v>
      </c>
      <c r="H98" s="246">
        <f>IF('Dépenses forfaitaire'!H98&lt;&gt;"",'Dépenses forfaitaire'!H98,"")</f>
        <v>0</v>
      </c>
      <c r="I98" s="246">
        <f t="shared" si="2"/>
        <v>0</v>
      </c>
      <c r="J98" s="111"/>
      <c r="K98" s="246">
        <f t="shared" si="3"/>
        <v>0</v>
      </c>
      <c r="L98" s="111"/>
    </row>
    <row r="99" spans="2:12" ht="19.899999999999999" customHeight="1" x14ac:dyDescent="0.35">
      <c r="B99" s="109">
        <v>92</v>
      </c>
      <c r="C99" s="111" t="str">
        <f>IF('Dépenses forfaitaire'!C99&lt;&gt;"",'Dépenses forfaitaire'!C99,"")</f>
        <v/>
      </c>
      <c r="D99" s="111" t="str">
        <f>IF('Dépenses forfaitaire'!D99&lt;&gt;"",'Dépenses forfaitaire'!D99,"")</f>
        <v/>
      </c>
      <c r="E99" s="111" t="str">
        <f>IF('Dépenses forfaitaire'!E99&lt;&gt;"",'Dépenses forfaitaire'!E99,"")</f>
        <v/>
      </c>
      <c r="F99" s="210" t="str">
        <f>IF('Dépenses forfaitaire'!F99&lt;&gt;"",'Dépenses forfaitaire'!F99,"")</f>
        <v/>
      </c>
      <c r="G99" s="246">
        <f>IF('Dépenses forfaitaire'!G99&lt;&gt;"",'Dépenses forfaitaire'!G99,"")</f>
        <v>0</v>
      </c>
      <c r="H99" s="246">
        <f>IF('Dépenses forfaitaire'!H99&lt;&gt;"",'Dépenses forfaitaire'!H99,"")</f>
        <v>0</v>
      </c>
      <c r="I99" s="246">
        <f t="shared" si="2"/>
        <v>0</v>
      </c>
      <c r="J99" s="111"/>
      <c r="K99" s="246">
        <f t="shared" si="3"/>
        <v>0</v>
      </c>
      <c r="L99" s="111"/>
    </row>
    <row r="100" spans="2:12" ht="19.899999999999999" customHeight="1" x14ac:dyDescent="0.35">
      <c r="B100" s="109">
        <v>93</v>
      </c>
      <c r="C100" s="111" t="str">
        <f>IF('Dépenses forfaitaire'!C100&lt;&gt;"",'Dépenses forfaitaire'!C100,"")</f>
        <v/>
      </c>
      <c r="D100" s="111" t="str">
        <f>IF('Dépenses forfaitaire'!D100&lt;&gt;"",'Dépenses forfaitaire'!D100,"")</f>
        <v/>
      </c>
      <c r="E100" s="111" t="str">
        <f>IF('Dépenses forfaitaire'!E100&lt;&gt;"",'Dépenses forfaitaire'!E100,"")</f>
        <v/>
      </c>
      <c r="F100" s="210" t="str">
        <f>IF('Dépenses forfaitaire'!F100&lt;&gt;"",'Dépenses forfaitaire'!F100,"")</f>
        <v/>
      </c>
      <c r="G100" s="246">
        <f>IF('Dépenses forfaitaire'!G100&lt;&gt;"",'Dépenses forfaitaire'!G100,"")</f>
        <v>0</v>
      </c>
      <c r="H100" s="246">
        <f>IF('Dépenses forfaitaire'!H100&lt;&gt;"",'Dépenses forfaitaire'!H100,"")</f>
        <v>0</v>
      </c>
      <c r="I100" s="246">
        <f t="shared" si="2"/>
        <v>0</v>
      </c>
      <c r="J100" s="111"/>
      <c r="K100" s="246">
        <f t="shared" si="3"/>
        <v>0</v>
      </c>
      <c r="L100" s="111"/>
    </row>
    <row r="101" spans="2:12" ht="19.899999999999999" customHeight="1" x14ac:dyDescent="0.35">
      <c r="B101" s="109">
        <v>94</v>
      </c>
      <c r="C101" s="111" t="str">
        <f>IF('Dépenses forfaitaire'!C101&lt;&gt;"",'Dépenses forfaitaire'!C101,"")</f>
        <v/>
      </c>
      <c r="D101" s="111" t="str">
        <f>IF('Dépenses forfaitaire'!D101&lt;&gt;"",'Dépenses forfaitaire'!D101,"")</f>
        <v/>
      </c>
      <c r="E101" s="111" t="str">
        <f>IF('Dépenses forfaitaire'!E101&lt;&gt;"",'Dépenses forfaitaire'!E101,"")</f>
        <v/>
      </c>
      <c r="F101" s="210" t="str">
        <f>IF('Dépenses forfaitaire'!F101&lt;&gt;"",'Dépenses forfaitaire'!F101,"")</f>
        <v/>
      </c>
      <c r="G101" s="246">
        <f>IF('Dépenses forfaitaire'!G101&lt;&gt;"",'Dépenses forfaitaire'!G101,"")</f>
        <v>0</v>
      </c>
      <c r="H101" s="246">
        <f>IF('Dépenses forfaitaire'!H101&lt;&gt;"",'Dépenses forfaitaire'!H101,"")</f>
        <v>0</v>
      </c>
      <c r="I101" s="246">
        <f t="shared" si="2"/>
        <v>0</v>
      </c>
      <c r="J101" s="111"/>
      <c r="K101" s="246">
        <f t="shared" si="3"/>
        <v>0</v>
      </c>
      <c r="L101" s="111"/>
    </row>
    <row r="102" spans="2:12" ht="19.899999999999999" customHeight="1" x14ac:dyDescent="0.35">
      <c r="B102" s="109">
        <v>95</v>
      </c>
      <c r="C102" s="111" t="str">
        <f>IF('Dépenses forfaitaire'!C102&lt;&gt;"",'Dépenses forfaitaire'!C102,"")</f>
        <v/>
      </c>
      <c r="D102" s="111" t="str">
        <f>IF('Dépenses forfaitaire'!D102&lt;&gt;"",'Dépenses forfaitaire'!D102,"")</f>
        <v/>
      </c>
      <c r="E102" s="111" t="str">
        <f>IF('Dépenses forfaitaire'!E102&lt;&gt;"",'Dépenses forfaitaire'!E102,"")</f>
        <v/>
      </c>
      <c r="F102" s="210" t="str">
        <f>IF('Dépenses forfaitaire'!F102&lt;&gt;"",'Dépenses forfaitaire'!F102,"")</f>
        <v/>
      </c>
      <c r="G102" s="246">
        <f>IF('Dépenses forfaitaire'!G102&lt;&gt;"",'Dépenses forfaitaire'!G102,"")</f>
        <v>0</v>
      </c>
      <c r="H102" s="246">
        <f>IF('Dépenses forfaitaire'!H102&lt;&gt;"",'Dépenses forfaitaire'!H102,"")</f>
        <v>0</v>
      </c>
      <c r="I102" s="246">
        <f t="shared" si="2"/>
        <v>0</v>
      </c>
      <c r="J102" s="111"/>
      <c r="K102" s="246">
        <f t="shared" si="3"/>
        <v>0</v>
      </c>
      <c r="L102" s="111"/>
    </row>
    <row r="103" spans="2:12" ht="19.899999999999999" customHeight="1" x14ac:dyDescent="0.35">
      <c r="B103" s="109">
        <v>96</v>
      </c>
      <c r="C103" s="111" t="str">
        <f>IF('Dépenses forfaitaire'!C103&lt;&gt;"",'Dépenses forfaitaire'!C103,"")</f>
        <v/>
      </c>
      <c r="D103" s="111" t="str">
        <f>IF('Dépenses forfaitaire'!D103&lt;&gt;"",'Dépenses forfaitaire'!D103,"")</f>
        <v/>
      </c>
      <c r="E103" s="111" t="str">
        <f>IF('Dépenses forfaitaire'!E103&lt;&gt;"",'Dépenses forfaitaire'!E103,"")</f>
        <v/>
      </c>
      <c r="F103" s="210" t="str">
        <f>IF('Dépenses forfaitaire'!F103&lt;&gt;"",'Dépenses forfaitaire'!F103,"")</f>
        <v/>
      </c>
      <c r="G103" s="246">
        <f>IF('Dépenses forfaitaire'!G103&lt;&gt;"",'Dépenses forfaitaire'!G103,"")</f>
        <v>0</v>
      </c>
      <c r="H103" s="246">
        <f>IF('Dépenses forfaitaire'!H103&lt;&gt;"",'Dépenses forfaitaire'!H103,"")</f>
        <v>0</v>
      </c>
      <c r="I103" s="246">
        <f t="shared" si="2"/>
        <v>0</v>
      </c>
      <c r="J103" s="111"/>
      <c r="K103" s="246">
        <f t="shared" si="3"/>
        <v>0</v>
      </c>
      <c r="L103" s="111"/>
    </row>
    <row r="104" spans="2:12" ht="19.899999999999999" customHeight="1" x14ac:dyDescent="0.35">
      <c r="B104" s="109">
        <v>97</v>
      </c>
      <c r="C104" s="111" t="str">
        <f>IF('Dépenses forfaitaire'!C104&lt;&gt;"",'Dépenses forfaitaire'!C104,"")</f>
        <v/>
      </c>
      <c r="D104" s="111" t="str">
        <f>IF('Dépenses forfaitaire'!D104&lt;&gt;"",'Dépenses forfaitaire'!D104,"")</f>
        <v/>
      </c>
      <c r="E104" s="111" t="str">
        <f>IF('Dépenses forfaitaire'!E104&lt;&gt;"",'Dépenses forfaitaire'!E104,"")</f>
        <v/>
      </c>
      <c r="F104" s="210" t="str">
        <f>IF('Dépenses forfaitaire'!F104&lt;&gt;"",'Dépenses forfaitaire'!F104,"")</f>
        <v/>
      </c>
      <c r="G104" s="246">
        <f>IF('Dépenses forfaitaire'!G104&lt;&gt;"",'Dépenses forfaitaire'!G104,"")</f>
        <v>0</v>
      </c>
      <c r="H104" s="246">
        <f>IF('Dépenses forfaitaire'!H104&lt;&gt;"",'Dépenses forfaitaire'!H104,"")</f>
        <v>0</v>
      </c>
      <c r="I104" s="246">
        <f t="shared" si="2"/>
        <v>0</v>
      </c>
      <c r="J104" s="111"/>
      <c r="K104" s="246">
        <f t="shared" si="3"/>
        <v>0</v>
      </c>
      <c r="L104" s="111"/>
    </row>
    <row r="105" spans="2:12" ht="19.899999999999999" customHeight="1" x14ac:dyDescent="0.35">
      <c r="B105" s="109">
        <v>98</v>
      </c>
      <c r="C105" s="111" t="str">
        <f>IF('Dépenses forfaitaire'!C105&lt;&gt;"",'Dépenses forfaitaire'!C105,"")</f>
        <v/>
      </c>
      <c r="D105" s="111" t="str">
        <f>IF('Dépenses forfaitaire'!D105&lt;&gt;"",'Dépenses forfaitaire'!D105,"")</f>
        <v/>
      </c>
      <c r="E105" s="111" t="str">
        <f>IF('Dépenses forfaitaire'!E105&lt;&gt;"",'Dépenses forfaitaire'!E105,"")</f>
        <v/>
      </c>
      <c r="F105" s="210" t="str">
        <f>IF('Dépenses forfaitaire'!F105&lt;&gt;"",'Dépenses forfaitaire'!F105,"")</f>
        <v/>
      </c>
      <c r="G105" s="246">
        <f>IF('Dépenses forfaitaire'!G105&lt;&gt;"",'Dépenses forfaitaire'!G105,"")</f>
        <v>0</v>
      </c>
      <c r="H105" s="246">
        <f>IF('Dépenses forfaitaire'!H105&lt;&gt;"",'Dépenses forfaitaire'!H105,"")</f>
        <v>0</v>
      </c>
      <c r="I105" s="246">
        <f t="shared" si="2"/>
        <v>0</v>
      </c>
      <c r="J105" s="111"/>
      <c r="K105" s="246">
        <f t="shared" si="3"/>
        <v>0</v>
      </c>
      <c r="L105" s="111"/>
    </row>
    <row r="106" spans="2:12" ht="19.899999999999999" customHeight="1" x14ac:dyDescent="0.35">
      <c r="B106" s="109">
        <v>99</v>
      </c>
      <c r="C106" s="111" t="str">
        <f>IF('Dépenses forfaitaire'!C106&lt;&gt;"",'Dépenses forfaitaire'!C106,"")</f>
        <v/>
      </c>
      <c r="D106" s="111" t="str">
        <f>IF('Dépenses forfaitaire'!D106&lt;&gt;"",'Dépenses forfaitaire'!D106,"")</f>
        <v/>
      </c>
      <c r="E106" s="111" t="str">
        <f>IF('Dépenses forfaitaire'!E106&lt;&gt;"",'Dépenses forfaitaire'!E106,"")</f>
        <v/>
      </c>
      <c r="F106" s="210" t="str">
        <f>IF('Dépenses forfaitaire'!F106&lt;&gt;"",'Dépenses forfaitaire'!F106,"")</f>
        <v/>
      </c>
      <c r="G106" s="246">
        <f>IF('Dépenses forfaitaire'!G106&lt;&gt;"",'Dépenses forfaitaire'!G106,"")</f>
        <v>0</v>
      </c>
      <c r="H106" s="246">
        <f>IF('Dépenses forfaitaire'!H106&lt;&gt;"",'Dépenses forfaitaire'!H106,"")</f>
        <v>0</v>
      </c>
      <c r="I106" s="246">
        <f t="shared" si="2"/>
        <v>0</v>
      </c>
      <c r="J106" s="111"/>
      <c r="K106" s="246">
        <f t="shared" si="3"/>
        <v>0</v>
      </c>
      <c r="L106" s="111"/>
    </row>
    <row r="107" spans="2:12" ht="19.899999999999999" customHeight="1" x14ac:dyDescent="0.35">
      <c r="B107" s="109">
        <v>100</v>
      </c>
      <c r="C107" s="111" t="str">
        <f>IF('Dépenses forfaitaire'!C107&lt;&gt;"",'Dépenses forfaitaire'!C107,"")</f>
        <v/>
      </c>
      <c r="D107" s="111" t="str">
        <f>IF('Dépenses forfaitaire'!D107&lt;&gt;"",'Dépenses forfaitaire'!D107,"")</f>
        <v/>
      </c>
      <c r="E107" s="111" t="str">
        <f>IF('Dépenses forfaitaire'!E107&lt;&gt;"",'Dépenses forfaitaire'!E107,"")</f>
        <v/>
      </c>
      <c r="F107" s="210" t="str">
        <f>IF('Dépenses forfaitaire'!F107&lt;&gt;"",'Dépenses forfaitaire'!F107,"")</f>
        <v/>
      </c>
      <c r="G107" s="246">
        <f>IF('Dépenses forfaitaire'!G107&lt;&gt;"",'Dépenses forfaitaire'!G107,"")</f>
        <v>0</v>
      </c>
      <c r="H107" s="246">
        <f>IF('Dépenses forfaitaire'!H107&lt;&gt;"",'Dépenses forfaitaire'!H107,"")</f>
        <v>0</v>
      </c>
      <c r="I107" s="246">
        <f t="shared" si="2"/>
        <v>0</v>
      </c>
      <c r="J107" s="111"/>
      <c r="K107" s="246">
        <f t="shared" si="3"/>
        <v>0</v>
      </c>
      <c r="L107" s="111"/>
    </row>
    <row r="108" spans="2:12" ht="19.899999999999999" customHeight="1" x14ac:dyDescent="0.35">
      <c r="B108" s="109">
        <v>101</v>
      </c>
      <c r="C108" s="111" t="str">
        <f>IF('Dépenses forfaitaire'!C108&lt;&gt;"",'Dépenses forfaitaire'!C108,"")</f>
        <v/>
      </c>
      <c r="D108" s="111" t="str">
        <f>IF('Dépenses forfaitaire'!D108&lt;&gt;"",'Dépenses forfaitaire'!D108,"")</f>
        <v/>
      </c>
      <c r="E108" s="111" t="str">
        <f>IF('Dépenses forfaitaire'!E108&lt;&gt;"",'Dépenses forfaitaire'!E108,"")</f>
        <v/>
      </c>
      <c r="F108" s="210" t="str">
        <f>IF('Dépenses forfaitaire'!F108&lt;&gt;"",'Dépenses forfaitaire'!F108,"")</f>
        <v/>
      </c>
      <c r="G108" s="246">
        <f>IF('Dépenses forfaitaire'!G108&lt;&gt;"",'Dépenses forfaitaire'!G108,"")</f>
        <v>0</v>
      </c>
      <c r="H108" s="246">
        <f>IF('Dépenses forfaitaire'!H108&lt;&gt;"",'Dépenses forfaitaire'!H108,"")</f>
        <v>0</v>
      </c>
      <c r="I108" s="246">
        <f t="shared" si="2"/>
        <v>0</v>
      </c>
      <c r="J108" s="111"/>
      <c r="K108" s="246">
        <f t="shared" si="3"/>
        <v>0</v>
      </c>
      <c r="L108" s="111"/>
    </row>
    <row r="109" spans="2:12" ht="19.899999999999999" customHeight="1" x14ac:dyDescent="0.35">
      <c r="B109" s="109">
        <v>102</v>
      </c>
      <c r="C109" s="111" t="str">
        <f>IF('Dépenses forfaitaire'!C109&lt;&gt;"",'Dépenses forfaitaire'!C109,"")</f>
        <v/>
      </c>
      <c r="D109" s="111" t="str">
        <f>IF('Dépenses forfaitaire'!D109&lt;&gt;"",'Dépenses forfaitaire'!D109,"")</f>
        <v/>
      </c>
      <c r="E109" s="111" t="str">
        <f>IF('Dépenses forfaitaire'!E109&lt;&gt;"",'Dépenses forfaitaire'!E109,"")</f>
        <v/>
      </c>
      <c r="F109" s="210" t="str">
        <f>IF('Dépenses forfaitaire'!F109&lt;&gt;"",'Dépenses forfaitaire'!F109,"")</f>
        <v/>
      </c>
      <c r="G109" s="246">
        <f>IF('Dépenses forfaitaire'!G109&lt;&gt;"",'Dépenses forfaitaire'!G109,"")</f>
        <v>0</v>
      </c>
      <c r="H109" s="246">
        <f>IF('Dépenses forfaitaire'!H109&lt;&gt;"",'Dépenses forfaitaire'!H109,"")</f>
        <v>0</v>
      </c>
      <c r="I109" s="246">
        <f t="shared" si="2"/>
        <v>0</v>
      </c>
      <c r="J109" s="111"/>
      <c r="K109" s="246">
        <f t="shared" si="3"/>
        <v>0</v>
      </c>
      <c r="L109" s="111"/>
    </row>
    <row r="110" spans="2:12" ht="19.899999999999999" customHeight="1" x14ac:dyDescent="0.35">
      <c r="B110" s="109">
        <v>103</v>
      </c>
      <c r="C110" s="111" t="str">
        <f>IF('Dépenses forfaitaire'!C110&lt;&gt;"",'Dépenses forfaitaire'!C110,"")</f>
        <v/>
      </c>
      <c r="D110" s="111" t="str">
        <f>IF('Dépenses forfaitaire'!D110&lt;&gt;"",'Dépenses forfaitaire'!D110,"")</f>
        <v/>
      </c>
      <c r="E110" s="111" t="str">
        <f>IF('Dépenses forfaitaire'!E110&lt;&gt;"",'Dépenses forfaitaire'!E110,"")</f>
        <v/>
      </c>
      <c r="F110" s="210" t="str">
        <f>IF('Dépenses forfaitaire'!F110&lt;&gt;"",'Dépenses forfaitaire'!F110,"")</f>
        <v/>
      </c>
      <c r="G110" s="246">
        <f>IF('Dépenses forfaitaire'!G110&lt;&gt;"",'Dépenses forfaitaire'!G110,"")</f>
        <v>0</v>
      </c>
      <c r="H110" s="246">
        <f>IF('Dépenses forfaitaire'!H110&lt;&gt;"",'Dépenses forfaitaire'!H110,"")</f>
        <v>0</v>
      </c>
      <c r="I110" s="246">
        <f t="shared" si="2"/>
        <v>0</v>
      </c>
      <c r="J110" s="111"/>
      <c r="K110" s="246">
        <f t="shared" si="3"/>
        <v>0</v>
      </c>
      <c r="L110" s="111"/>
    </row>
    <row r="111" spans="2:12" ht="19.899999999999999" customHeight="1" x14ac:dyDescent="0.35">
      <c r="B111" s="109">
        <v>104</v>
      </c>
      <c r="C111" s="111" t="str">
        <f>IF('Dépenses forfaitaire'!C111&lt;&gt;"",'Dépenses forfaitaire'!C111,"")</f>
        <v/>
      </c>
      <c r="D111" s="111" t="str">
        <f>IF('Dépenses forfaitaire'!D111&lt;&gt;"",'Dépenses forfaitaire'!D111,"")</f>
        <v/>
      </c>
      <c r="E111" s="111" t="str">
        <f>IF('Dépenses forfaitaire'!E111&lt;&gt;"",'Dépenses forfaitaire'!E111,"")</f>
        <v/>
      </c>
      <c r="F111" s="210" t="str">
        <f>IF('Dépenses forfaitaire'!F111&lt;&gt;"",'Dépenses forfaitaire'!F111,"")</f>
        <v/>
      </c>
      <c r="G111" s="246">
        <f>IF('Dépenses forfaitaire'!G111&lt;&gt;"",'Dépenses forfaitaire'!G111,"")</f>
        <v>0</v>
      </c>
      <c r="H111" s="246">
        <f>IF('Dépenses forfaitaire'!H111&lt;&gt;"",'Dépenses forfaitaire'!H111,"")</f>
        <v>0</v>
      </c>
      <c r="I111" s="246">
        <f t="shared" si="2"/>
        <v>0</v>
      </c>
      <c r="J111" s="111"/>
      <c r="K111" s="246">
        <f t="shared" si="3"/>
        <v>0</v>
      </c>
      <c r="L111" s="111"/>
    </row>
    <row r="112" spans="2:12" ht="19.899999999999999" customHeight="1" x14ac:dyDescent="0.35">
      <c r="B112" s="109">
        <v>105</v>
      </c>
      <c r="C112" s="111" t="str">
        <f>IF('Dépenses forfaitaire'!C112&lt;&gt;"",'Dépenses forfaitaire'!C112,"")</f>
        <v/>
      </c>
      <c r="D112" s="111" t="str">
        <f>IF('Dépenses forfaitaire'!D112&lt;&gt;"",'Dépenses forfaitaire'!D112,"")</f>
        <v/>
      </c>
      <c r="E112" s="111" t="str">
        <f>IF('Dépenses forfaitaire'!E112&lt;&gt;"",'Dépenses forfaitaire'!E112,"")</f>
        <v/>
      </c>
      <c r="F112" s="210" t="str">
        <f>IF('Dépenses forfaitaire'!F112&lt;&gt;"",'Dépenses forfaitaire'!F112,"")</f>
        <v/>
      </c>
      <c r="G112" s="246">
        <f>IF('Dépenses forfaitaire'!G112&lt;&gt;"",'Dépenses forfaitaire'!G112,"")</f>
        <v>0</v>
      </c>
      <c r="H112" s="246">
        <f>IF('Dépenses forfaitaire'!H112&lt;&gt;"",'Dépenses forfaitaire'!H112,"")</f>
        <v>0</v>
      </c>
      <c r="I112" s="246">
        <f t="shared" si="2"/>
        <v>0</v>
      </c>
      <c r="J112" s="111"/>
      <c r="K112" s="246">
        <f t="shared" si="3"/>
        <v>0</v>
      </c>
      <c r="L112" s="111"/>
    </row>
    <row r="113" spans="2:12" ht="19.899999999999999" customHeight="1" x14ac:dyDescent="0.35">
      <c r="B113" s="109">
        <v>106</v>
      </c>
      <c r="C113" s="111" t="str">
        <f>IF('Dépenses forfaitaire'!C113&lt;&gt;"",'Dépenses forfaitaire'!C113,"")</f>
        <v/>
      </c>
      <c r="D113" s="111" t="str">
        <f>IF('Dépenses forfaitaire'!D113&lt;&gt;"",'Dépenses forfaitaire'!D113,"")</f>
        <v/>
      </c>
      <c r="E113" s="111" t="str">
        <f>IF('Dépenses forfaitaire'!E113&lt;&gt;"",'Dépenses forfaitaire'!E113,"")</f>
        <v/>
      </c>
      <c r="F113" s="210" t="str">
        <f>IF('Dépenses forfaitaire'!F113&lt;&gt;"",'Dépenses forfaitaire'!F113,"")</f>
        <v/>
      </c>
      <c r="G113" s="246">
        <f>IF('Dépenses forfaitaire'!G113&lt;&gt;"",'Dépenses forfaitaire'!G113,"")</f>
        <v>0</v>
      </c>
      <c r="H113" s="246">
        <f>IF('Dépenses forfaitaire'!H113&lt;&gt;"",'Dépenses forfaitaire'!H113,"")</f>
        <v>0</v>
      </c>
      <c r="I113" s="246">
        <f t="shared" si="2"/>
        <v>0</v>
      </c>
      <c r="J113" s="111"/>
      <c r="K113" s="246">
        <f t="shared" si="3"/>
        <v>0</v>
      </c>
      <c r="L113" s="111"/>
    </row>
    <row r="114" spans="2:12" ht="19.899999999999999" customHeight="1" x14ac:dyDescent="0.35">
      <c r="B114" s="109">
        <v>107</v>
      </c>
      <c r="C114" s="111" t="str">
        <f>IF('Dépenses forfaitaire'!C114&lt;&gt;"",'Dépenses forfaitaire'!C114,"")</f>
        <v/>
      </c>
      <c r="D114" s="111" t="str">
        <f>IF('Dépenses forfaitaire'!D114&lt;&gt;"",'Dépenses forfaitaire'!D114,"")</f>
        <v/>
      </c>
      <c r="E114" s="111" t="str">
        <f>IF('Dépenses forfaitaire'!E114&lt;&gt;"",'Dépenses forfaitaire'!E114,"")</f>
        <v/>
      </c>
      <c r="F114" s="210" t="str">
        <f>IF('Dépenses forfaitaire'!F114&lt;&gt;"",'Dépenses forfaitaire'!F114,"")</f>
        <v/>
      </c>
      <c r="G114" s="246">
        <f>IF('Dépenses forfaitaire'!G114&lt;&gt;"",'Dépenses forfaitaire'!G114,"")</f>
        <v>0</v>
      </c>
      <c r="H114" s="246">
        <f>IF('Dépenses forfaitaire'!H114&lt;&gt;"",'Dépenses forfaitaire'!H114,"")</f>
        <v>0</v>
      </c>
      <c r="I114" s="246">
        <f t="shared" si="2"/>
        <v>0</v>
      </c>
      <c r="J114" s="111"/>
      <c r="K114" s="246">
        <f t="shared" si="3"/>
        <v>0</v>
      </c>
      <c r="L114" s="111"/>
    </row>
    <row r="115" spans="2:12" ht="19.899999999999999" customHeight="1" x14ac:dyDescent="0.35">
      <c r="B115" s="109">
        <v>108</v>
      </c>
      <c r="C115" s="111" t="str">
        <f>IF('Dépenses forfaitaire'!C115&lt;&gt;"",'Dépenses forfaitaire'!C115,"")</f>
        <v/>
      </c>
      <c r="D115" s="111" t="str">
        <f>IF('Dépenses forfaitaire'!D115&lt;&gt;"",'Dépenses forfaitaire'!D115,"")</f>
        <v/>
      </c>
      <c r="E115" s="111" t="str">
        <f>IF('Dépenses forfaitaire'!E115&lt;&gt;"",'Dépenses forfaitaire'!E115,"")</f>
        <v/>
      </c>
      <c r="F115" s="210" t="str">
        <f>IF('Dépenses forfaitaire'!F115&lt;&gt;"",'Dépenses forfaitaire'!F115,"")</f>
        <v/>
      </c>
      <c r="G115" s="246">
        <f>IF('Dépenses forfaitaire'!G115&lt;&gt;"",'Dépenses forfaitaire'!G115,"")</f>
        <v>0</v>
      </c>
      <c r="H115" s="246">
        <f>IF('Dépenses forfaitaire'!H115&lt;&gt;"",'Dépenses forfaitaire'!H115,"")</f>
        <v>0</v>
      </c>
      <c r="I115" s="246">
        <f t="shared" si="2"/>
        <v>0</v>
      </c>
      <c r="J115" s="111"/>
      <c r="K115" s="246">
        <f t="shared" si="3"/>
        <v>0</v>
      </c>
      <c r="L115" s="111"/>
    </row>
    <row r="116" spans="2:12" ht="19.899999999999999" customHeight="1" x14ac:dyDescent="0.35">
      <c r="B116" s="109">
        <v>109</v>
      </c>
      <c r="C116" s="111" t="str">
        <f>IF('Dépenses forfaitaire'!C116&lt;&gt;"",'Dépenses forfaitaire'!C116,"")</f>
        <v/>
      </c>
      <c r="D116" s="111" t="str">
        <f>IF('Dépenses forfaitaire'!D116&lt;&gt;"",'Dépenses forfaitaire'!D116,"")</f>
        <v/>
      </c>
      <c r="E116" s="111" t="str">
        <f>IF('Dépenses forfaitaire'!E116&lt;&gt;"",'Dépenses forfaitaire'!E116,"")</f>
        <v/>
      </c>
      <c r="F116" s="210" t="str">
        <f>IF('Dépenses forfaitaire'!F116&lt;&gt;"",'Dépenses forfaitaire'!F116,"")</f>
        <v/>
      </c>
      <c r="G116" s="246">
        <f>IF('Dépenses forfaitaire'!G116&lt;&gt;"",'Dépenses forfaitaire'!G116,"")</f>
        <v>0</v>
      </c>
      <c r="H116" s="246">
        <f>IF('Dépenses forfaitaire'!H116&lt;&gt;"",'Dépenses forfaitaire'!H116,"")</f>
        <v>0</v>
      </c>
      <c r="I116" s="246">
        <f t="shared" si="2"/>
        <v>0</v>
      </c>
      <c r="J116" s="111"/>
      <c r="K116" s="246">
        <f t="shared" si="3"/>
        <v>0</v>
      </c>
      <c r="L116" s="111"/>
    </row>
    <row r="117" spans="2:12" ht="19.899999999999999" customHeight="1" x14ac:dyDescent="0.35">
      <c r="B117" s="109">
        <v>110</v>
      </c>
      <c r="C117" s="111" t="str">
        <f>IF('Dépenses forfaitaire'!C117&lt;&gt;"",'Dépenses forfaitaire'!C117,"")</f>
        <v/>
      </c>
      <c r="D117" s="111" t="str">
        <f>IF('Dépenses forfaitaire'!D117&lt;&gt;"",'Dépenses forfaitaire'!D117,"")</f>
        <v/>
      </c>
      <c r="E117" s="111" t="str">
        <f>IF('Dépenses forfaitaire'!E117&lt;&gt;"",'Dépenses forfaitaire'!E117,"")</f>
        <v/>
      </c>
      <c r="F117" s="210" t="str">
        <f>IF('Dépenses forfaitaire'!F117&lt;&gt;"",'Dépenses forfaitaire'!F117,"")</f>
        <v/>
      </c>
      <c r="G117" s="246">
        <f>IF('Dépenses forfaitaire'!G117&lt;&gt;"",'Dépenses forfaitaire'!G117,"")</f>
        <v>0</v>
      </c>
      <c r="H117" s="246">
        <f>IF('Dépenses forfaitaire'!H117&lt;&gt;"",'Dépenses forfaitaire'!H117,"")</f>
        <v>0</v>
      </c>
      <c r="I117" s="246">
        <f t="shared" si="2"/>
        <v>0</v>
      </c>
      <c r="J117" s="111"/>
      <c r="K117" s="246">
        <f t="shared" si="3"/>
        <v>0</v>
      </c>
      <c r="L117" s="111"/>
    </row>
    <row r="118" spans="2:12" ht="19.899999999999999" customHeight="1" x14ac:dyDescent="0.35">
      <c r="B118" s="109">
        <v>111</v>
      </c>
      <c r="C118" s="111" t="str">
        <f>IF('Dépenses forfaitaire'!C118&lt;&gt;"",'Dépenses forfaitaire'!C118,"")</f>
        <v/>
      </c>
      <c r="D118" s="111" t="str">
        <f>IF('Dépenses forfaitaire'!D118&lt;&gt;"",'Dépenses forfaitaire'!D118,"")</f>
        <v/>
      </c>
      <c r="E118" s="111" t="str">
        <f>IF('Dépenses forfaitaire'!E118&lt;&gt;"",'Dépenses forfaitaire'!E118,"")</f>
        <v/>
      </c>
      <c r="F118" s="210" t="str">
        <f>IF('Dépenses forfaitaire'!F118&lt;&gt;"",'Dépenses forfaitaire'!F118,"")</f>
        <v/>
      </c>
      <c r="G118" s="246">
        <f>IF('Dépenses forfaitaire'!G118&lt;&gt;"",'Dépenses forfaitaire'!G118,"")</f>
        <v>0</v>
      </c>
      <c r="H118" s="246">
        <f>IF('Dépenses forfaitaire'!H118&lt;&gt;"",'Dépenses forfaitaire'!H118,"")</f>
        <v>0</v>
      </c>
      <c r="I118" s="246">
        <f t="shared" si="2"/>
        <v>0</v>
      </c>
      <c r="J118" s="111"/>
      <c r="K118" s="246">
        <f t="shared" si="3"/>
        <v>0</v>
      </c>
      <c r="L118" s="111"/>
    </row>
    <row r="119" spans="2:12" ht="19.899999999999999" customHeight="1" x14ac:dyDescent="0.35">
      <c r="B119" s="109">
        <v>112</v>
      </c>
      <c r="C119" s="111" t="str">
        <f>IF('Dépenses forfaitaire'!C119&lt;&gt;"",'Dépenses forfaitaire'!C119,"")</f>
        <v/>
      </c>
      <c r="D119" s="111" t="str">
        <f>IF('Dépenses forfaitaire'!D119&lt;&gt;"",'Dépenses forfaitaire'!D119,"")</f>
        <v/>
      </c>
      <c r="E119" s="111" t="str">
        <f>IF('Dépenses forfaitaire'!E119&lt;&gt;"",'Dépenses forfaitaire'!E119,"")</f>
        <v/>
      </c>
      <c r="F119" s="210" t="str">
        <f>IF('Dépenses forfaitaire'!F119&lt;&gt;"",'Dépenses forfaitaire'!F119,"")</f>
        <v/>
      </c>
      <c r="G119" s="246">
        <f>IF('Dépenses forfaitaire'!G119&lt;&gt;"",'Dépenses forfaitaire'!G119,"")</f>
        <v>0</v>
      </c>
      <c r="H119" s="246">
        <f>IF('Dépenses forfaitaire'!H119&lt;&gt;"",'Dépenses forfaitaire'!H119,"")</f>
        <v>0</v>
      </c>
      <c r="I119" s="246">
        <f t="shared" si="2"/>
        <v>0</v>
      </c>
      <c r="J119" s="111"/>
      <c r="K119" s="246">
        <f t="shared" si="3"/>
        <v>0</v>
      </c>
      <c r="L119" s="111"/>
    </row>
    <row r="120" spans="2:12" ht="19.899999999999999" customHeight="1" x14ac:dyDescent="0.35">
      <c r="B120" s="109">
        <v>113</v>
      </c>
      <c r="C120" s="111" t="str">
        <f>IF('Dépenses forfaitaire'!C120&lt;&gt;"",'Dépenses forfaitaire'!C120,"")</f>
        <v/>
      </c>
      <c r="D120" s="111" t="str">
        <f>IF('Dépenses forfaitaire'!D120&lt;&gt;"",'Dépenses forfaitaire'!D120,"")</f>
        <v/>
      </c>
      <c r="E120" s="111" t="str">
        <f>IF('Dépenses forfaitaire'!E120&lt;&gt;"",'Dépenses forfaitaire'!E120,"")</f>
        <v/>
      </c>
      <c r="F120" s="210" t="str">
        <f>IF('Dépenses forfaitaire'!F120&lt;&gt;"",'Dépenses forfaitaire'!F120,"")</f>
        <v/>
      </c>
      <c r="G120" s="246">
        <f>IF('Dépenses forfaitaire'!G120&lt;&gt;"",'Dépenses forfaitaire'!G120,"")</f>
        <v>0</v>
      </c>
      <c r="H120" s="246">
        <f>IF('Dépenses forfaitaire'!H120&lt;&gt;"",'Dépenses forfaitaire'!H120,"")</f>
        <v>0</v>
      </c>
      <c r="I120" s="246">
        <f t="shared" si="2"/>
        <v>0</v>
      </c>
      <c r="J120" s="111"/>
      <c r="K120" s="246">
        <f t="shared" si="3"/>
        <v>0</v>
      </c>
      <c r="L120" s="111"/>
    </row>
    <row r="121" spans="2:12" ht="19.899999999999999" customHeight="1" x14ac:dyDescent="0.35">
      <c r="B121" s="109">
        <v>114</v>
      </c>
      <c r="C121" s="111" t="str">
        <f>IF('Dépenses forfaitaire'!C121&lt;&gt;"",'Dépenses forfaitaire'!C121,"")</f>
        <v/>
      </c>
      <c r="D121" s="111" t="str">
        <f>IF('Dépenses forfaitaire'!D121&lt;&gt;"",'Dépenses forfaitaire'!D121,"")</f>
        <v/>
      </c>
      <c r="E121" s="111" t="str">
        <f>IF('Dépenses forfaitaire'!E121&lt;&gt;"",'Dépenses forfaitaire'!E121,"")</f>
        <v/>
      </c>
      <c r="F121" s="210" t="str">
        <f>IF('Dépenses forfaitaire'!F121&lt;&gt;"",'Dépenses forfaitaire'!F121,"")</f>
        <v/>
      </c>
      <c r="G121" s="246">
        <f>IF('Dépenses forfaitaire'!G121&lt;&gt;"",'Dépenses forfaitaire'!G121,"")</f>
        <v>0</v>
      </c>
      <c r="H121" s="246">
        <f>IF('Dépenses forfaitaire'!H121&lt;&gt;"",'Dépenses forfaitaire'!H121,"")</f>
        <v>0</v>
      </c>
      <c r="I121" s="246">
        <f t="shared" si="2"/>
        <v>0</v>
      </c>
      <c r="J121" s="111"/>
      <c r="K121" s="246">
        <f t="shared" si="3"/>
        <v>0</v>
      </c>
      <c r="L121" s="111"/>
    </row>
    <row r="122" spans="2:12" ht="19.899999999999999" customHeight="1" x14ac:dyDescent="0.35">
      <c r="B122" s="109">
        <v>115</v>
      </c>
      <c r="C122" s="111" t="str">
        <f>IF('Dépenses forfaitaire'!C122&lt;&gt;"",'Dépenses forfaitaire'!C122,"")</f>
        <v/>
      </c>
      <c r="D122" s="111" t="str">
        <f>IF('Dépenses forfaitaire'!D122&lt;&gt;"",'Dépenses forfaitaire'!D122,"")</f>
        <v/>
      </c>
      <c r="E122" s="111" t="str">
        <f>IF('Dépenses forfaitaire'!E122&lt;&gt;"",'Dépenses forfaitaire'!E122,"")</f>
        <v/>
      </c>
      <c r="F122" s="210" t="str">
        <f>IF('Dépenses forfaitaire'!F122&lt;&gt;"",'Dépenses forfaitaire'!F122,"")</f>
        <v/>
      </c>
      <c r="G122" s="246">
        <f>IF('Dépenses forfaitaire'!G122&lt;&gt;"",'Dépenses forfaitaire'!G122,"")</f>
        <v>0</v>
      </c>
      <c r="H122" s="246">
        <f>IF('Dépenses forfaitaire'!H122&lt;&gt;"",'Dépenses forfaitaire'!H122,"")</f>
        <v>0</v>
      </c>
      <c r="I122" s="246">
        <f t="shared" si="2"/>
        <v>0</v>
      </c>
      <c r="J122" s="111"/>
      <c r="K122" s="246">
        <f t="shared" si="3"/>
        <v>0</v>
      </c>
      <c r="L122" s="111"/>
    </row>
    <row r="123" spans="2:12" ht="19.899999999999999" customHeight="1" x14ac:dyDescent="0.35">
      <c r="B123" s="109">
        <v>116</v>
      </c>
      <c r="C123" s="111" t="str">
        <f>IF('Dépenses forfaitaire'!C123&lt;&gt;"",'Dépenses forfaitaire'!C123,"")</f>
        <v/>
      </c>
      <c r="D123" s="111" t="str">
        <f>IF('Dépenses forfaitaire'!D123&lt;&gt;"",'Dépenses forfaitaire'!D123,"")</f>
        <v/>
      </c>
      <c r="E123" s="111" t="str">
        <f>IF('Dépenses forfaitaire'!E123&lt;&gt;"",'Dépenses forfaitaire'!E123,"")</f>
        <v/>
      </c>
      <c r="F123" s="210" t="str">
        <f>IF('Dépenses forfaitaire'!F123&lt;&gt;"",'Dépenses forfaitaire'!F123,"")</f>
        <v/>
      </c>
      <c r="G123" s="246">
        <f>IF('Dépenses forfaitaire'!G123&lt;&gt;"",'Dépenses forfaitaire'!G123,"")</f>
        <v>0</v>
      </c>
      <c r="H123" s="246">
        <f>IF('Dépenses forfaitaire'!H123&lt;&gt;"",'Dépenses forfaitaire'!H123,"")</f>
        <v>0</v>
      </c>
      <c r="I123" s="246">
        <f t="shared" si="2"/>
        <v>0</v>
      </c>
      <c r="J123" s="111"/>
      <c r="K123" s="246">
        <f t="shared" si="3"/>
        <v>0</v>
      </c>
      <c r="L123" s="111"/>
    </row>
    <row r="124" spans="2:12" ht="19.899999999999999" customHeight="1" x14ac:dyDescent="0.35">
      <c r="B124" s="109">
        <v>117</v>
      </c>
      <c r="C124" s="111" t="str">
        <f>IF('Dépenses forfaitaire'!C124&lt;&gt;"",'Dépenses forfaitaire'!C124,"")</f>
        <v/>
      </c>
      <c r="D124" s="111" t="str">
        <f>IF('Dépenses forfaitaire'!D124&lt;&gt;"",'Dépenses forfaitaire'!D124,"")</f>
        <v/>
      </c>
      <c r="E124" s="111" t="str">
        <f>IF('Dépenses forfaitaire'!E124&lt;&gt;"",'Dépenses forfaitaire'!E124,"")</f>
        <v/>
      </c>
      <c r="F124" s="210" t="str">
        <f>IF('Dépenses forfaitaire'!F124&lt;&gt;"",'Dépenses forfaitaire'!F124,"")</f>
        <v/>
      </c>
      <c r="G124" s="246">
        <f>IF('Dépenses forfaitaire'!G124&lt;&gt;"",'Dépenses forfaitaire'!G124,"")</f>
        <v>0</v>
      </c>
      <c r="H124" s="246">
        <f>IF('Dépenses forfaitaire'!H124&lt;&gt;"",'Dépenses forfaitaire'!H124,"")</f>
        <v>0</v>
      </c>
      <c r="I124" s="246">
        <f t="shared" si="2"/>
        <v>0</v>
      </c>
      <c r="J124" s="111"/>
      <c r="K124" s="246">
        <f t="shared" si="3"/>
        <v>0</v>
      </c>
      <c r="L124" s="111"/>
    </row>
    <row r="125" spans="2:12" ht="19.899999999999999" customHeight="1" x14ac:dyDescent="0.35">
      <c r="B125" s="109">
        <v>118</v>
      </c>
      <c r="C125" s="111" t="str">
        <f>IF('Dépenses forfaitaire'!C125&lt;&gt;"",'Dépenses forfaitaire'!C125,"")</f>
        <v/>
      </c>
      <c r="D125" s="111" t="str">
        <f>IF('Dépenses forfaitaire'!D125&lt;&gt;"",'Dépenses forfaitaire'!D125,"")</f>
        <v/>
      </c>
      <c r="E125" s="111" t="str">
        <f>IF('Dépenses forfaitaire'!E125&lt;&gt;"",'Dépenses forfaitaire'!E125,"")</f>
        <v/>
      </c>
      <c r="F125" s="210" t="str">
        <f>IF('Dépenses forfaitaire'!F125&lt;&gt;"",'Dépenses forfaitaire'!F125,"")</f>
        <v/>
      </c>
      <c r="G125" s="246">
        <f>IF('Dépenses forfaitaire'!G125&lt;&gt;"",'Dépenses forfaitaire'!G125,"")</f>
        <v>0</v>
      </c>
      <c r="H125" s="246">
        <f>IF('Dépenses forfaitaire'!H125&lt;&gt;"",'Dépenses forfaitaire'!H125,"")</f>
        <v>0</v>
      </c>
      <c r="I125" s="246">
        <f t="shared" si="2"/>
        <v>0</v>
      </c>
      <c r="J125" s="111"/>
      <c r="K125" s="246">
        <f t="shared" si="3"/>
        <v>0</v>
      </c>
      <c r="L125" s="111"/>
    </row>
    <row r="126" spans="2:12" ht="19.899999999999999" customHeight="1" x14ac:dyDescent="0.35">
      <c r="B126" s="109">
        <v>119</v>
      </c>
      <c r="C126" s="111" t="str">
        <f>IF('Dépenses forfaitaire'!C126&lt;&gt;"",'Dépenses forfaitaire'!C126,"")</f>
        <v/>
      </c>
      <c r="D126" s="111" t="str">
        <f>IF('Dépenses forfaitaire'!D126&lt;&gt;"",'Dépenses forfaitaire'!D126,"")</f>
        <v/>
      </c>
      <c r="E126" s="111" t="str">
        <f>IF('Dépenses forfaitaire'!E126&lt;&gt;"",'Dépenses forfaitaire'!E126,"")</f>
        <v/>
      </c>
      <c r="F126" s="210" t="str">
        <f>IF('Dépenses forfaitaire'!F126&lt;&gt;"",'Dépenses forfaitaire'!F126,"")</f>
        <v/>
      </c>
      <c r="G126" s="246">
        <f>IF('Dépenses forfaitaire'!G126&lt;&gt;"",'Dépenses forfaitaire'!G126,"")</f>
        <v>0</v>
      </c>
      <c r="H126" s="246">
        <f>IF('Dépenses forfaitaire'!H126&lt;&gt;"",'Dépenses forfaitaire'!H126,"")</f>
        <v>0</v>
      </c>
      <c r="I126" s="246">
        <f t="shared" si="2"/>
        <v>0</v>
      </c>
      <c r="J126" s="111"/>
      <c r="K126" s="246">
        <f t="shared" si="3"/>
        <v>0</v>
      </c>
      <c r="L126" s="111"/>
    </row>
    <row r="127" spans="2:12" ht="19.899999999999999" customHeight="1" x14ac:dyDescent="0.35">
      <c r="B127" s="109">
        <v>120</v>
      </c>
      <c r="C127" s="111" t="str">
        <f>IF('Dépenses forfaitaire'!C127&lt;&gt;"",'Dépenses forfaitaire'!C127,"")</f>
        <v/>
      </c>
      <c r="D127" s="111" t="str">
        <f>IF('Dépenses forfaitaire'!D127&lt;&gt;"",'Dépenses forfaitaire'!D127,"")</f>
        <v/>
      </c>
      <c r="E127" s="111" t="str">
        <f>IF('Dépenses forfaitaire'!E127&lt;&gt;"",'Dépenses forfaitaire'!E127,"")</f>
        <v/>
      </c>
      <c r="F127" s="210" t="str">
        <f>IF('Dépenses forfaitaire'!F127&lt;&gt;"",'Dépenses forfaitaire'!F127,"")</f>
        <v/>
      </c>
      <c r="G127" s="246">
        <f>IF('Dépenses forfaitaire'!G127&lt;&gt;"",'Dépenses forfaitaire'!G127,"")</f>
        <v>0</v>
      </c>
      <c r="H127" s="246">
        <f>IF('Dépenses forfaitaire'!H127&lt;&gt;"",'Dépenses forfaitaire'!H127,"")</f>
        <v>0</v>
      </c>
      <c r="I127" s="246">
        <f t="shared" si="2"/>
        <v>0</v>
      </c>
      <c r="J127" s="111"/>
      <c r="K127" s="246">
        <f t="shared" si="3"/>
        <v>0</v>
      </c>
      <c r="L127" s="111"/>
    </row>
    <row r="128" spans="2:12" ht="19.899999999999999" customHeight="1" x14ac:dyDescent="0.35">
      <c r="B128" s="109">
        <v>121</v>
      </c>
      <c r="C128" s="111" t="str">
        <f>IF('Dépenses forfaitaire'!C128&lt;&gt;"",'Dépenses forfaitaire'!C128,"")</f>
        <v/>
      </c>
      <c r="D128" s="111" t="str">
        <f>IF('Dépenses forfaitaire'!D128&lt;&gt;"",'Dépenses forfaitaire'!D128,"")</f>
        <v/>
      </c>
      <c r="E128" s="111" t="str">
        <f>IF('Dépenses forfaitaire'!E128&lt;&gt;"",'Dépenses forfaitaire'!E128,"")</f>
        <v/>
      </c>
      <c r="F128" s="210" t="str">
        <f>IF('Dépenses forfaitaire'!F128&lt;&gt;"",'Dépenses forfaitaire'!F128,"")</f>
        <v/>
      </c>
      <c r="G128" s="246">
        <f>IF('Dépenses forfaitaire'!G128&lt;&gt;"",'Dépenses forfaitaire'!G128,"")</f>
        <v>0</v>
      </c>
      <c r="H128" s="246">
        <f>IF('Dépenses forfaitaire'!H128&lt;&gt;"",'Dépenses forfaitaire'!H128,"")</f>
        <v>0</v>
      </c>
      <c r="I128" s="246">
        <f t="shared" si="2"/>
        <v>0</v>
      </c>
      <c r="J128" s="111"/>
      <c r="K128" s="246">
        <f t="shared" si="3"/>
        <v>0</v>
      </c>
      <c r="L128" s="111"/>
    </row>
    <row r="129" spans="2:12" ht="19.899999999999999" customHeight="1" x14ac:dyDescent="0.35">
      <c r="B129" s="109">
        <v>122</v>
      </c>
      <c r="C129" s="111" t="str">
        <f>IF('Dépenses forfaitaire'!C129&lt;&gt;"",'Dépenses forfaitaire'!C129,"")</f>
        <v/>
      </c>
      <c r="D129" s="111" t="str">
        <f>IF('Dépenses forfaitaire'!D129&lt;&gt;"",'Dépenses forfaitaire'!D129,"")</f>
        <v/>
      </c>
      <c r="E129" s="111" t="str">
        <f>IF('Dépenses forfaitaire'!E129&lt;&gt;"",'Dépenses forfaitaire'!E129,"")</f>
        <v/>
      </c>
      <c r="F129" s="210" t="str">
        <f>IF('Dépenses forfaitaire'!F129&lt;&gt;"",'Dépenses forfaitaire'!F129,"")</f>
        <v/>
      </c>
      <c r="G129" s="246">
        <f>IF('Dépenses forfaitaire'!G129&lt;&gt;"",'Dépenses forfaitaire'!G129,"")</f>
        <v>0</v>
      </c>
      <c r="H129" s="246">
        <f>IF('Dépenses forfaitaire'!H129&lt;&gt;"",'Dépenses forfaitaire'!H129,"")</f>
        <v>0</v>
      </c>
      <c r="I129" s="246">
        <f t="shared" si="2"/>
        <v>0</v>
      </c>
      <c r="J129" s="111"/>
      <c r="K129" s="246">
        <f t="shared" si="3"/>
        <v>0</v>
      </c>
      <c r="L129" s="111"/>
    </row>
    <row r="130" spans="2:12" ht="19.899999999999999" customHeight="1" x14ac:dyDescent="0.35">
      <c r="B130" s="109">
        <v>123</v>
      </c>
      <c r="C130" s="111" t="str">
        <f>IF('Dépenses forfaitaire'!C130&lt;&gt;"",'Dépenses forfaitaire'!C130,"")</f>
        <v/>
      </c>
      <c r="D130" s="111" t="str">
        <f>IF('Dépenses forfaitaire'!D130&lt;&gt;"",'Dépenses forfaitaire'!D130,"")</f>
        <v/>
      </c>
      <c r="E130" s="111" t="str">
        <f>IF('Dépenses forfaitaire'!E130&lt;&gt;"",'Dépenses forfaitaire'!E130,"")</f>
        <v/>
      </c>
      <c r="F130" s="210" t="str">
        <f>IF('Dépenses forfaitaire'!F130&lt;&gt;"",'Dépenses forfaitaire'!F130,"")</f>
        <v/>
      </c>
      <c r="G130" s="246">
        <f>IF('Dépenses forfaitaire'!G130&lt;&gt;"",'Dépenses forfaitaire'!G130,"")</f>
        <v>0</v>
      </c>
      <c r="H130" s="246">
        <f>IF('Dépenses forfaitaire'!H130&lt;&gt;"",'Dépenses forfaitaire'!H130,"")</f>
        <v>0</v>
      </c>
      <c r="I130" s="246">
        <f t="shared" si="2"/>
        <v>0</v>
      </c>
      <c r="J130" s="111"/>
      <c r="K130" s="246">
        <f t="shared" si="3"/>
        <v>0</v>
      </c>
      <c r="L130" s="111"/>
    </row>
    <row r="131" spans="2:12" ht="19.899999999999999" customHeight="1" x14ac:dyDescent="0.35">
      <c r="B131" s="109">
        <v>124</v>
      </c>
      <c r="C131" s="111" t="str">
        <f>IF('Dépenses forfaitaire'!C131&lt;&gt;"",'Dépenses forfaitaire'!C131,"")</f>
        <v/>
      </c>
      <c r="D131" s="111" t="str">
        <f>IF('Dépenses forfaitaire'!D131&lt;&gt;"",'Dépenses forfaitaire'!D131,"")</f>
        <v/>
      </c>
      <c r="E131" s="111" t="str">
        <f>IF('Dépenses forfaitaire'!E131&lt;&gt;"",'Dépenses forfaitaire'!E131,"")</f>
        <v/>
      </c>
      <c r="F131" s="210" t="str">
        <f>IF('Dépenses forfaitaire'!F131&lt;&gt;"",'Dépenses forfaitaire'!F131,"")</f>
        <v/>
      </c>
      <c r="G131" s="246">
        <f>IF('Dépenses forfaitaire'!G131&lt;&gt;"",'Dépenses forfaitaire'!G131,"")</f>
        <v>0</v>
      </c>
      <c r="H131" s="246">
        <f>IF('Dépenses forfaitaire'!H131&lt;&gt;"",'Dépenses forfaitaire'!H131,"")</f>
        <v>0</v>
      </c>
      <c r="I131" s="246">
        <f t="shared" si="2"/>
        <v>0</v>
      </c>
      <c r="J131" s="111"/>
      <c r="K131" s="246">
        <f t="shared" si="3"/>
        <v>0</v>
      </c>
      <c r="L131" s="111"/>
    </row>
    <row r="132" spans="2:12" ht="19.899999999999999" customHeight="1" x14ac:dyDescent="0.35">
      <c r="B132" s="109">
        <v>125</v>
      </c>
      <c r="C132" s="111" t="str">
        <f>IF('Dépenses forfaitaire'!C132&lt;&gt;"",'Dépenses forfaitaire'!C132,"")</f>
        <v/>
      </c>
      <c r="D132" s="111" t="str">
        <f>IF('Dépenses forfaitaire'!D132&lt;&gt;"",'Dépenses forfaitaire'!D132,"")</f>
        <v/>
      </c>
      <c r="E132" s="111" t="str">
        <f>IF('Dépenses forfaitaire'!E132&lt;&gt;"",'Dépenses forfaitaire'!E132,"")</f>
        <v/>
      </c>
      <c r="F132" s="210" t="str">
        <f>IF('Dépenses forfaitaire'!F132&lt;&gt;"",'Dépenses forfaitaire'!F132,"")</f>
        <v/>
      </c>
      <c r="G132" s="246">
        <f>IF('Dépenses forfaitaire'!G132&lt;&gt;"",'Dépenses forfaitaire'!G132,"")</f>
        <v>0</v>
      </c>
      <c r="H132" s="246">
        <f>IF('Dépenses forfaitaire'!H132&lt;&gt;"",'Dépenses forfaitaire'!H132,"")</f>
        <v>0</v>
      </c>
      <c r="I132" s="246">
        <f t="shared" si="2"/>
        <v>0</v>
      </c>
      <c r="J132" s="111"/>
      <c r="K132" s="246">
        <f t="shared" si="3"/>
        <v>0</v>
      </c>
      <c r="L132" s="111"/>
    </row>
    <row r="133" spans="2:12" ht="19.899999999999999" customHeight="1" x14ac:dyDescent="0.35">
      <c r="B133" s="109">
        <v>126</v>
      </c>
      <c r="C133" s="111" t="str">
        <f>IF('Dépenses forfaitaire'!C133&lt;&gt;"",'Dépenses forfaitaire'!C133,"")</f>
        <v/>
      </c>
      <c r="D133" s="111" t="str">
        <f>IF('Dépenses forfaitaire'!D133&lt;&gt;"",'Dépenses forfaitaire'!D133,"")</f>
        <v/>
      </c>
      <c r="E133" s="111" t="str">
        <f>IF('Dépenses forfaitaire'!E133&lt;&gt;"",'Dépenses forfaitaire'!E133,"")</f>
        <v/>
      </c>
      <c r="F133" s="210" t="str">
        <f>IF('Dépenses forfaitaire'!F133&lt;&gt;"",'Dépenses forfaitaire'!F133,"")</f>
        <v/>
      </c>
      <c r="G133" s="246">
        <f>IF('Dépenses forfaitaire'!G133&lt;&gt;"",'Dépenses forfaitaire'!G133,"")</f>
        <v>0</v>
      </c>
      <c r="H133" s="246">
        <f>IF('Dépenses forfaitaire'!H133&lt;&gt;"",'Dépenses forfaitaire'!H133,"")</f>
        <v>0</v>
      </c>
      <c r="I133" s="246">
        <f t="shared" si="2"/>
        <v>0</v>
      </c>
      <c r="J133" s="111"/>
      <c r="K133" s="246">
        <f t="shared" si="3"/>
        <v>0</v>
      </c>
      <c r="L133" s="111"/>
    </row>
    <row r="134" spans="2:12" ht="19.899999999999999" customHeight="1" x14ac:dyDescent="0.35">
      <c r="B134" s="109">
        <v>127</v>
      </c>
      <c r="C134" s="111" t="str">
        <f>IF('Dépenses forfaitaire'!C134&lt;&gt;"",'Dépenses forfaitaire'!C134,"")</f>
        <v/>
      </c>
      <c r="D134" s="111" t="str">
        <f>IF('Dépenses forfaitaire'!D134&lt;&gt;"",'Dépenses forfaitaire'!D134,"")</f>
        <v/>
      </c>
      <c r="E134" s="111" t="str">
        <f>IF('Dépenses forfaitaire'!E134&lt;&gt;"",'Dépenses forfaitaire'!E134,"")</f>
        <v/>
      </c>
      <c r="F134" s="210" t="str">
        <f>IF('Dépenses forfaitaire'!F134&lt;&gt;"",'Dépenses forfaitaire'!F134,"")</f>
        <v/>
      </c>
      <c r="G134" s="246">
        <f>IF('Dépenses forfaitaire'!G134&lt;&gt;"",'Dépenses forfaitaire'!G134,"")</f>
        <v>0</v>
      </c>
      <c r="H134" s="246">
        <f>IF('Dépenses forfaitaire'!H134&lt;&gt;"",'Dépenses forfaitaire'!H134,"")</f>
        <v>0</v>
      </c>
      <c r="I134" s="246">
        <f t="shared" si="2"/>
        <v>0</v>
      </c>
      <c r="J134" s="111"/>
      <c r="K134" s="246">
        <f t="shared" si="3"/>
        <v>0</v>
      </c>
      <c r="L134" s="111"/>
    </row>
    <row r="135" spans="2:12" ht="19.899999999999999" customHeight="1" x14ac:dyDescent="0.35">
      <c r="B135" s="109">
        <v>128</v>
      </c>
      <c r="C135" s="111" t="str">
        <f>IF('Dépenses forfaitaire'!C135&lt;&gt;"",'Dépenses forfaitaire'!C135,"")</f>
        <v/>
      </c>
      <c r="D135" s="111" t="str">
        <f>IF('Dépenses forfaitaire'!D135&lt;&gt;"",'Dépenses forfaitaire'!D135,"")</f>
        <v/>
      </c>
      <c r="E135" s="111" t="str">
        <f>IF('Dépenses forfaitaire'!E135&lt;&gt;"",'Dépenses forfaitaire'!E135,"")</f>
        <v/>
      </c>
      <c r="F135" s="210" t="str">
        <f>IF('Dépenses forfaitaire'!F135&lt;&gt;"",'Dépenses forfaitaire'!F135,"")</f>
        <v/>
      </c>
      <c r="G135" s="246">
        <f>IF('Dépenses forfaitaire'!G135&lt;&gt;"",'Dépenses forfaitaire'!G135,"")</f>
        <v>0</v>
      </c>
      <c r="H135" s="246">
        <f>IF('Dépenses forfaitaire'!H135&lt;&gt;"",'Dépenses forfaitaire'!H135,"")</f>
        <v>0</v>
      </c>
      <c r="I135" s="246">
        <f t="shared" si="2"/>
        <v>0</v>
      </c>
      <c r="J135" s="111"/>
      <c r="K135" s="246">
        <f t="shared" si="3"/>
        <v>0</v>
      </c>
      <c r="L135" s="111"/>
    </row>
    <row r="136" spans="2:12" ht="19.899999999999999" customHeight="1" x14ac:dyDescent="0.35">
      <c r="B136" s="109">
        <v>129</v>
      </c>
      <c r="C136" s="111" t="str">
        <f>IF('Dépenses forfaitaire'!C136&lt;&gt;"",'Dépenses forfaitaire'!C136,"")</f>
        <v/>
      </c>
      <c r="D136" s="111" t="str">
        <f>IF('Dépenses forfaitaire'!D136&lt;&gt;"",'Dépenses forfaitaire'!D136,"")</f>
        <v/>
      </c>
      <c r="E136" s="111" t="str">
        <f>IF('Dépenses forfaitaire'!E136&lt;&gt;"",'Dépenses forfaitaire'!E136,"")</f>
        <v/>
      </c>
      <c r="F136" s="210" t="str">
        <f>IF('Dépenses forfaitaire'!F136&lt;&gt;"",'Dépenses forfaitaire'!F136,"")</f>
        <v/>
      </c>
      <c r="G136" s="246">
        <f>IF('Dépenses forfaitaire'!G136&lt;&gt;"",'Dépenses forfaitaire'!G136,"")</f>
        <v>0</v>
      </c>
      <c r="H136" s="246">
        <f>IF('Dépenses forfaitaire'!H136&lt;&gt;"",'Dépenses forfaitaire'!H136,"")</f>
        <v>0</v>
      </c>
      <c r="I136" s="246">
        <f t="shared" si="2"/>
        <v>0</v>
      </c>
      <c r="J136" s="111"/>
      <c r="K136" s="246">
        <f t="shared" si="3"/>
        <v>0</v>
      </c>
      <c r="L136" s="111"/>
    </row>
    <row r="137" spans="2:12" ht="19.899999999999999" customHeight="1" x14ac:dyDescent="0.35">
      <c r="B137" s="109">
        <v>130</v>
      </c>
      <c r="C137" s="111" t="str">
        <f>IF('Dépenses forfaitaire'!C137&lt;&gt;"",'Dépenses forfaitaire'!C137,"")</f>
        <v/>
      </c>
      <c r="D137" s="111" t="str">
        <f>IF('Dépenses forfaitaire'!D137&lt;&gt;"",'Dépenses forfaitaire'!D137,"")</f>
        <v/>
      </c>
      <c r="E137" s="111" t="str">
        <f>IF('Dépenses forfaitaire'!E137&lt;&gt;"",'Dépenses forfaitaire'!E137,"")</f>
        <v/>
      </c>
      <c r="F137" s="210" t="str">
        <f>IF('Dépenses forfaitaire'!F137&lt;&gt;"",'Dépenses forfaitaire'!F137,"")</f>
        <v/>
      </c>
      <c r="G137" s="246">
        <f>IF('Dépenses forfaitaire'!G137&lt;&gt;"",'Dépenses forfaitaire'!G137,"")</f>
        <v>0</v>
      </c>
      <c r="H137" s="246">
        <f>IF('Dépenses forfaitaire'!H137&lt;&gt;"",'Dépenses forfaitaire'!H137,"")</f>
        <v>0</v>
      </c>
      <c r="I137" s="246">
        <f t="shared" ref="I137:I200" si="4">IF(H137&lt;&gt;"",H137,0)</f>
        <v>0</v>
      </c>
      <c r="J137" s="111"/>
      <c r="K137" s="246">
        <f t="shared" ref="K137:K200" si="5">IF(I137&lt;&gt;"",I137,0)</f>
        <v>0</v>
      </c>
      <c r="L137" s="111"/>
    </row>
    <row r="138" spans="2:12" ht="19.899999999999999" customHeight="1" x14ac:dyDescent="0.35">
      <c r="B138" s="109">
        <v>131</v>
      </c>
      <c r="C138" s="111" t="str">
        <f>IF('Dépenses forfaitaire'!C138&lt;&gt;"",'Dépenses forfaitaire'!C138,"")</f>
        <v/>
      </c>
      <c r="D138" s="111" t="str">
        <f>IF('Dépenses forfaitaire'!D138&lt;&gt;"",'Dépenses forfaitaire'!D138,"")</f>
        <v/>
      </c>
      <c r="E138" s="111" t="str">
        <f>IF('Dépenses forfaitaire'!E138&lt;&gt;"",'Dépenses forfaitaire'!E138,"")</f>
        <v/>
      </c>
      <c r="F138" s="210" t="str">
        <f>IF('Dépenses forfaitaire'!F138&lt;&gt;"",'Dépenses forfaitaire'!F138,"")</f>
        <v/>
      </c>
      <c r="G138" s="246">
        <f>IF('Dépenses forfaitaire'!G138&lt;&gt;"",'Dépenses forfaitaire'!G138,"")</f>
        <v>0</v>
      </c>
      <c r="H138" s="246">
        <f>IF('Dépenses forfaitaire'!H138&lt;&gt;"",'Dépenses forfaitaire'!H138,"")</f>
        <v>0</v>
      </c>
      <c r="I138" s="246">
        <f t="shared" si="4"/>
        <v>0</v>
      </c>
      <c r="J138" s="111"/>
      <c r="K138" s="246">
        <f t="shared" si="5"/>
        <v>0</v>
      </c>
      <c r="L138" s="111"/>
    </row>
    <row r="139" spans="2:12" ht="19.899999999999999" customHeight="1" x14ac:dyDescent="0.35">
      <c r="B139" s="109">
        <v>132</v>
      </c>
      <c r="C139" s="111" t="str">
        <f>IF('Dépenses forfaitaire'!C139&lt;&gt;"",'Dépenses forfaitaire'!C139,"")</f>
        <v/>
      </c>
      <c r="D139" s="111" t="str">
        <f>IF('Dépenses forfaitaire'!D139&lt;&gt;"",'Dépenses forfaitaire'!D139,"")</f>
        <v/>
      </c>
      <c r="E139" s="111" t="str">
        <f>IF('Dépenses forfaitaire'!E139&lt;&gt;"",'Dépenses forfaitaire'!E139,"")</f>
        <v/>
      </c>
      <c r="F139" s="210" t="str">
        <f>IF('Dépenses forfaitaire'!F139&lt;&gt;"",'Dépenses forfaitaire'!F139,"")</f>
        <v/>
      </c>
      <c r="G139" s="246">
        <f>IF('Dépenses forfaitaire'!G139&lt;&gt;"",'Dépenses forfaitaire'!G139,"")</f>
        <v>0</v>
      </c>
      <c r="H139" s="246">
        <f>IF('Dépenses forfaitaire'!H139&lt;&gt;"",'Dépenses forfaitaire'!H139,"")</f>
        <v>0</v>
      </c>
      <c r="I139" s="246">
        <f t="shared" si="4"/>
        <v>0</v>
      </c>
      <c r="J139" s="111"/>
      <c r="K139" s="246">
        <f t="shared" si="5"/>
        <v>0</v>
      </c>
      <c r="L139" s="111"/>
    </row>
    <row r="140" spans="2:12" ht="19.899999999999999" customHeight="1" x14ac:dyDescent="0.35">
      <c r="B140" s="109">
        <v>133</v>
      </c>
      <c r="C140" s="111" t="str">
        <f>IF('Dépenses forfaitaire'!C140&lt;&gt;"",'Dépenses forfaitaire'!C140,"")</f>
        <v/>
      </c>
      <c r="D140" s="111" t="str">
        <f>IF('Dépenses forfaitaire'!D140&lt;&gt;"",'Dépenses forfaitaire'!D140,"")</f>
        <v/>
      </c>
      <c r="E140" s="111" t="str">
        <f>IF('Dépenses forfaitaire'!E140&lt;&gt;"",'Dépenses forfaitaire'!E140,"")</f>
        <v/>
      </c>
      <c r="F140" s="210" t="str">
        <f>IF('Dépenses forfaitaire'!F140&lt;&gt;"",'Dépenses forfaitaire'!F140,"")</f>
        <v/>
      </c>
      <c r="G140" s="246">
        <f>IF('Dépenses forfaitaire'!G140&lt;&gt;"",'Dépenses forfaitaire'!G140,"")</f>
        <v>0</v>
      </c>
      <c r="H140" s="246">
        <f>IF('Dépenses forfaitaire'!H140&lt;&gt;"",'Dépenses forfaitaire'!H140,"")</f>
        <v>0</v>
      </c>
      <c r="I140" s="246">
        <f t="shared" si="4"/>
        <v>0</v>
      </c>
      <c r="J140" s="111"/>
      <c r="K140" s="246">
        <f t="shared" si="5"/>
        <v>0</v>
      </c>
      <c r="L140" s="111"/>
    </row>
    <row r="141" spans="2:12" ht="19.899999999999999" customHeight="1" x14ac:dyDescent="0.35">
      <c r="B141" s="109">
        <v>134</v>
      </c>
      <c r="C141" s="111" t="str">
        <f>IF('Dépenses forfaitaire'!C141&lt;&gt;"",'Dépenses forfaitaire'!C141,"")</f>
        <v/>
      </c>
      <c r="D141" s="111" t="str">
        <f>IF('Dépenses forfaitaire'!D141&lt;&gt;"",'Dépenses forfaitaire'!D141,"")</f>
        <v/>
      </c>
      <c r="E141" s="111" t="str">
        <f>IF('Dépenses forfaitaire'!E141&lt;&gt;"",'Dépenses forfaitaire'!E141,"")</f>
        <v/>
      </c>
      <c r="F141" s="210" t="str">
        <f>IF('Dépenses forfaitaire'!F141&lt;&gt;"",'Dépenses forfaitaire'!F141,"")</f>
        <v/>
      </c>
      <c r="G141" s="246">
        <f>IF('Dépenses forfaitaire'!G141&lt;&gt;"",'Dépenses forfaitaire'!G141,"")</f>
        <v>0</v>
      </c>
      <c r="H141" s="246">
        <f>IF('Dépenses forfaitaire'!H141&lt;&gt;"",'Dépenses forfaitaire'!H141,"")</f>
        <v>0</v>
      </c>
      <c r="I141" s="246">
        <f t="shared" si="4"/>
        <v>0</v>
      </c>
      <c r="J141" s="111"/>
      <c r="K141" s="246">
        <f t="shared" si="5"/>
        <v>0</v>
      </c>
      <c r="L141" s="111"/>
    </row>
    <row r="142" spans="2:12" ht="19.899999999999999" customHeight="1" x14ac:dyDescent="0.35">
      <c r="B142" s="109">
        <v>135</v>
      </c>
      <c r="C142" s="111" t="str">
        <f>IF('Dépenses forfaitaire'!C142&lt;&gt;"",'Dépenses forfaitaire'!C142,"")</f>
        <v/>
      </c>
      <c r="D142" s="111" t="str">
        <f>IF('Dépenses forfaitaire'!D142&lt;&gt;"",'Dépenses forfaitaire'!D142,"")</f>
        <v/>
      </c>
      <c r="E142" s="111" t="str">
        <f>IF('Dépenses forfaitaire'!E142&lt;&gt;"",'Dépenses forfaitaire'!E142,"")</f>
        <v/>
      </c>
      <c r="F142" s="210" t="str">
        <f>IF('Dépenses forfaitaire'!F142&lt;&gt;"",'Dépenses forfaitaire'!F142,"")</f>
        <v/>
      </c>
      <c r="G142" s="246">
        <f>IF('Dépenses forfaitaire'!G142&lt;&gt;"",'Dépenses forfaitaire'!G142,"")</f>
        <v>0</v>
      </c>
      <c r="H142" s="246">
        <f>IF('Dépenses forfaitaire'!H142&lt;&gt;"",'Dépenses forfaitaire'!H142,"")</f>
        <v>0</v>
      </c>
      <c r="I142" s="246">
        <f t="shared" si="4"/>
        <v>0</v>
      </c>
      <c r="J142" s="111"/>
      <c r="K142" s="246">
        <f t="shared" si="5"/>
        <v>0</v>
      </c>
      <c r="L142" s="111"/>
    </row>
    <row r="143" spans="2:12" ht="19.899999999999999" customHeight="1" x14ac:dyDescent="0.35">
      <c r="B143" s="109">
        <v>136</v>
      </c>
      <c r="C143" s="111" t="str">
        <f>IF('Dépenses forfaitaire'!C143&lt;&gt;"",'Dépenses forfaitaire'!C143,"")</f>
        <v/>
      </c>
      <c r="D143" s="111" t="str">
        <f>IF('Dépenses forfaitaire'!D143&lt;&gt;"",'Dépenses forfaitaire'!D143,"")</f>
        <v/>
      </c>
      <c r="E143" s="111" t="str">
        <f>IF('Dépenses forfaitaire'!E143&lt;&gt;"",'Dépenses forfaitaire'!E143,"")</f>
        <v/>
      </c>
      <c r="F143" s="210" t="str">
        <f>IF('Dépenses forfaitaire'!F143&lt;&gt;"",'Dépenses forfaitaire'!F143,"")</f>
        <v/>
      </c>
      <c r="G143" s="246">
        <f>IF('Dépenses forfaitaire'!G143&lt;&gt;"",'Dépenses forfaitaire'!G143,"")</f>
        <v>0</v>
      </c>
      <c r="H143" s="246">
        <f>IF('Dépenses forfaitaire'!H143&lt;&gt;"",'Dépenses forfaitaire'!H143,"")</f>
        <v>0</v>
      </c>
      <c r="I143" s="246">
        <f t="shared" si="4"/>
        <v>0</v>
      </c>
      <c r="J143" s="111"/>
      <c r="K143" s="246">
        <f t="shared" si="5"/>
        <v>0</v>
      </c>
      <c r="L143" s="111"/>
    </row>
    <row r="144" spans="2:12" ht="19.899999999999999" customHeight="1" x14ac:dyDescent="0.35">
      <c r="B144" s="109">
        <v>137</v>
      </c>
      <c r="C144" s="111" t="str">
        <f>IF('Dépenses forfaitaire'!C144&lt;&gt;"",'Dépenses forfaitaire'!C144,"")</f>
        <v/>
      </c>
      <c r="D144" s="111" t="str">
        <f>IF('Dépenses forfaitaire'!D144&lt;&gt;"",'Dépenses forfaitaire'!D144,"")</f>
        <v/>
      </c>
      <c r="E144" s="111" t="str">
        <f>IF('Dépenses forfaitaire'!E144&lt;&gt;"",'Dépenses forfaitaire'!E144,"")</f>
        <v/>
      </c>
      <c r="F144" s="210" t="str">
        <f>IF('Dépenses forfaitaire'!F144&lt;&gt;"",'Dépenses forfaitaire'!F144,"")</f>
        <v/>
      </c>
      <c r="G144" s="246">
        <f>IF('Dépenses forfaitaire'!G144&lt;&gt;"",'Dépenses forfaitaire'!G144,"")</f>
        <v>0</v>
      </c>
      <c r="H144" s="246">
        <f>IF('Dépenses forfaitaire'!H144&lt;&gt;"",'Dépenses forfaitaire'!H144,"")</f>
        <v>0</v>
      </c>
      <c r="I144" s="246">
        <f t="shared" si="4"/>
        <v>0</v>
      </c>
      <c r="J144" s="111"/>
      <c r="K144" s="246">
        <f t="shared" si="5"/>
        <v>0</v>
      </c>
      <c r="L144" s="111"/>
    </row>
    <row r="145" spans="2:12" ht="19.899999999999999" customHeight="1" x14ac:dyDescent="0.35">
      <c r="B145" s="109">
        <v>138</v>
      </c>
      <c r="C145" s="111" t="str">
        <f>IF('Dépenses forfaitaire'!C145&lt;&gt;"",'Dépenses forfaitaire'!C145,"")</f>
        <v/>
      </c>
      <c r="D145" s="111" t="str">
        <f>IF('Dépenses forfaitaire'!D145&lt;&gt;"",'Dépenses forfaitaire'!D145,"")</f>
        <v/>
      </c>
      <c r="E145" s="111" t="str">
        <f>IF('Dépenses forfaitaire'!E145&lt;&gt;"",'Dépenses forfaitaire'!E145,"")</f>
        <v/>
      </c>
      <c r="F145" s="210" t="str">
        <f>IF('Dépenses forfaitaire'!F145&lt;&gt;"",'Dépenses forfaitaire'!F145,"")</f>
        <v/>
      </c>
      <c r="G145" s="246">
        <f>IF('Dépenses forfaitaire'!G145&lt;&gt;"",'Dépenses forfaitaire'!G145,"")</f>
        <v>0</v>
      </c>
      <c r="H145" s="246">
        <f>IF('Dépenses forfaitaire'!H145&lt;&gt;"",'Dépenses forfaitaire'!H145,"")</f>
        <v>0</v>
      </c>
      <c r="I145" s="246">
        <f t="shared" si="4"/>
        <v>0</v>
      </c>
      <c r="J145" s="111"/>
      <c r="K145" s="246">
        <f t="shared" si="5"/>
        <v>0</v>
      </c>
      <c r="L145" s="111"/>
    </row>
    <row r="146" spans="2:12" ht="19.899999999999999" customHeight="1" x14ac:dyDescent="0.35">
      <c r="B146" s="109">
        <v>139</v>
      </c>
      <c r="C146" s="111" t="str">
        <f>IF('Dépenses forfaitaire'!C146&lt;&gt;"",'Dépenses forfaitaire'!C146,"")</f>
        <v/>
      </c>
      <c r="D146" s="111" t="str">
        <f>IF('Dépenses forfaitaire'!D146&lt;&gt;"",'Dépenses forfaitaire'!D146,"")</f>
        <v/>
      </c>
      <c r="E146" s="111" t="str">
        <f>IF('Dépenses forfaitaire'!E146&lt;&gt;"",'Dépenses forfaitaire'!E146,"")</f>
        <v/>
      </c>
      <c r="F146" s="210" t="str">
        <f>IF('Dépenses forfaitaire'!F146&lt;&gt;"",'Dépenses forfaitaire'!F146,"")</f>
        <v/>
      </c>
      <c r="G146" s="246">
        <f>IF('Dépenses forfaitaire'!G146&lt;&gt;"",'Dépenses forfaitaire'!G146,"")</f>
        <v>0</v>
      </c>
      <c r="H146" s="246">
        <f>IF('Dépenses forfaitaire'!H146&lt;&gt;"",'Dépenses forfaitaire'!H146,"")</f>
        <v>0</v>
      </c>
      <c r="I146" s="246">
        <f t="shared" si="4"/>
        <v>0</v>
      </c>
      <c r="J146" s="111"/>
      <c r="K146" s="246">
        <f t="shared" si="5"/>
        <v>0</v>
      </c>
      <c r="L146" s="111"/>
    </row>
    <row r="147" spans="2:12" ht="19.899999999999999" customHeight="1" x14ac:dyDescent="0.35">
      <c r="B147" s="109">
        <v>140</v>
      </c>
      <c r="C147" s="111" t="str">
        <f>IF('Dépenses forfaitaire'!C147&lt;&gt;"",'Dépenses forfaitaire'!C147,"")</f>
        <v/>
      </c>
      <c r="D147" s="111" t="str">
        <f>IF('Dépenses forfaitaire'!D147&lt;&gt;"",'Dépenses forfaitaire'!D147,"")</f>
        <v/>
      </c>
      <c r="E147" s="111" t="str">
        <f>IF('Dépenses forfaitaire'!E147&lt;&gt;"",'Dépenses forfaitaire'!E147,"")</f>
        <v/>
      </c>
      <c r="F147" s="210" t="str">
        <f>IF('Dépenses forfaitaire'!F147&lt;&gt;"",'Dépenses forfaitaire'!F147,"")</f>
        <v/>
      </c>
      <c r="G147" s="246">
        <f>IF('Dépenses forfaitaire'!G147&lt;&gt;"",'Dépenses forfaitaire'!G147,"")</f>
        <v>0</v>
      </c>
      <c r="H147" s="246">
        <f>IF('Dépenses forfaitaire'!H147&lt;&gt;"",'Dépenses forfaitaire'!H147,"")</f>
        <v>0</v>
      </c>
      <c r="I147" s="246">
        <f t="shared" si="4"/>
        <v>0</v>
      </c>
      <c r="J147" s="111"/>
      <c r="K147" s="246">
        <f t="shared" si="5"/>
        <v>0</v>
      </c>
      <c r="L147" s="111"/>
    </row>
    <row r="148" spans="2:12" ht="19.899999999999999" customHeight="1" x14ac:dyDescent="0.35">
      <c r="B148" s="109">
        <v>141</v>
      </c>
      <c r="C148" s="111" t="str">
        <f>IF('Dépenses forfaitaire'!C148&lt;&gt;"",'Dépenses forfaitaire'!C148,"")</f>
        <v/>
      </c>
      <c r="D148" s="111" t="str">
        <f>IF('Dépenses forfaitaire'!D148&lt;&gt;"",'Dépenses forfaitaire'!D148,"")</f>
        <v/>
      </c>
      <c r="E148" s="111" t="str">
        <f>IF('Dépenses forfaitaire'!E148&lt;&gt;"",'Dépenses forfaitaire'!E148,"")</f>
        <v/>
      </c>
      <c r="F148" s="210" t="str">
        <f>IF('Dépenses forfaitaire'!F148&lt;&gt;"",'Dépenses forfaitaire'!F148,"")</f>
        <v/>
      </c>
      <c r="G148" s="246">
        <f>IF('Dépenses forfaitaire'!G148&lt;&gt;"",'Dépenses forfaitaire'!G148,"")</f>
        <v>0</v>
      </c>
      <c r="H148" s="246">
        <f>IF('Dépenses forfaitaire'!H148&lt;&gt;"",'Dépenses forfaitaire'!H148,"")</f>
        <v>0</v>
      </c>
      <c r="I148" s="246">
        <f t="shared" si="4"/>
        <v>0</v>
      </c>
      <c r="J148" s="111"/>
      <c r="K148" s="246">
        <f t="shared" si="5"/>
        <v>0</v>
      </c>
      <c r="L148" s="111"/>
    </row>
    <row r="149" spans="2:12" ht="19.899999999999999" customHeight="1" x14ac:dyDescent="0.35">
      <c r="B149" s="109">
        <v>142</v>
      </c>
      <c r="C149" s="111" t="str">
        <f>IF('Dépenses forfaitaire'!C149&lt;&gt;"",'Dépenses forfaitaire'!C149,"")</f>
        <v/>
      </c>
      <c r="D149" s="111" t="str">
        <f>IF('Dépenses forfaitaire'!D149&lt;&gt;"",'Dépenses forfaitaire'!D149,"")</f>
        <v/>
      </c>
      <c r="E149" s="111" t="str">
        <f>IF('Dépenses forfaitaire'!E149&lt;&gt;"",'Dépenses forfaitaire'!E149,"")</f>
        <v/>
      </c>
      <c r="F149" s="210" t="str">
        <f>IF('Dépenses forfaitaire'!F149&lt;&gt;"",'Dépenses forfaitaire'!F149,"")</f>
        <v/>
      </c>
      <c r="G149" s="246">
        <f>IF('Dépenses forfaitaire'!G149&lt;&gt;"",'Dépenses forfaitaire'!G149,"")</f>
        <v>0</v>
      </c>
      <c r="H149" s="246">
        <f>IF('Dépenses forfaitaire'!H149&lt;&gt;"",'Dépenses forfaitaire'!H149,"")</f>
        <v>0</v>
      </c>
      <c r="I149" s="246">
        <f t="shared" si="4"/>
        <v>0</v>
      </c>
      <c r="J149" s="111"/>
      <c r="K149" s="246">
        <f t="shared" si="5"/>
        <v>0</v>
      </c>
      <c r="L149" s="111"/>
    </row>
    <row r="150" spans="2:12" ht="19.899999999999999" customHeight="1" x14ac:dyDescent="0.35">
      <c r="B150" s="109">
        <v>143</v>
      </c>
      <c r="C150" s="111" t="str">
        <f>IF('Dépenses forfaitaire'!C150&lt;&gt;"",'Dépenses forfaitaire'!C150,"")</f>
        <v/>
      </c>
      <c r="D150" s="111" t="str">
        <f>IF('Dépenses forfaitaire'!D150&lt;&gt;"",'Dépenses forfaitaire'!D150,"")</f>
        <v/>
      </c>
      <c r="E150" s="111" t="str">
        <f>IF('Dépenses forfaitaire'!E150&lt;&gt;"",'Dépenses forfaitaire'!E150,"")</f>
        <v/>
      </c>
      <c r="F150" s="210" t="str">
        <f>IF('Dépenses forfaitaire'!F150&lt;&gt;"",'Dépenses forfaitaire'!F150,"")</f>
        <v/>
      </c>
      <c r="G150" s="246">
        <f>IF('Dépenses forfaitaire'!G150&lt;&gt;"",'Dépenses forfaitaire'!G150,"")</f>
        <v>0</v>
      </c>
      <c r="H150" s="246">
        <f>IF('Dépenses forfaitaire'!H150&lt;&gt;"",'Dépenses forfaitaire'!H150,"")</f>
        <v>0</v>
      </c>
      <c r="I150" s="246">
        <f t="shared" si="4"/>
        <v>0</v>
      </c>
      <c r="J150" s="111"/>
      <c r="K150" s="246">
        <f t="shared" si="5"/>
        <v>0</v>
      </c>
      <c r="L150" s="111"/>
    </row>
    <row r="151" spans="2:12" ht="19.899999999999999" customHeight="1" x14ac:dyDescent="0.35">
      <c r="B151" s="109">
        <v>144</v>
      </c>
      <c r="C151" s="111" t="str">
        <f>IF('Dépenses forfaitaire'!C151&lt;&gt;"",'Dépenses forfaitaire'!C151,"")</f>
        <v/>
      </c>
      <c r="D151" s="111" t="str">
        <f>IF('Dépenses forfaitaire'!D151&lt;&gt;"",'Dépenses forfaitaire'!D151,"")</f>
        <v/>
      </c>
      <c r="E151" s="111" t="str">
        <f>IF('Dépenses forfaitaire'!E151&lt;&gt;"",'Dépenses forfaitaire'!E151,"")</f>
        <v/>
      </c>
      <c r="F151" s="210" t="str">
        <f>IF('Dépenses forfaitaire'!F151&lt;&gt;"",'Dépenses forfaitaire'!F151,"")</f>
        <v/>
      </c>
      <c r="G151" s="246">
        <f>IF('Dépenses forfaitaire'!G151&lt;&gt;"",'Dépenses forfaitaire'!G151,"")</f>
        <v>0</v>
      </c>
      <c r="H151" s="246">
        <f>IF('Dépenses forfaitaire'!H151&lt;&gt;"",'Dépenses forfaitaire'!H151,"")</f>
        <v>0</v>
      </c>
      <c r="I151" s="246">
        <f t="shared" si="4"/>
        <v>0</v>
      </c>
      <c r="J151" s="111"/>
      <c r="K151" s="246">
        <f t="shared" si="5"/>
        <v>0</v>
      </c>
      <c r="L151" s="111"/>
    </row>
    <row r="152" spans="2:12" ht="19.899999999999999" customHeight="1" x14ac:dyDescent="0.35">
      <c r="B152" s="109">
        <v>145</v>
      </c>
      <c r="C152" s="111" t="str">
        <f>IF('Dépenses forfaitaire'!C152&lt;&gt;"",'Dépenses forfaitaire'!C152,"")</f>
        <v/>
      </c>
      <c r="D152" s="111" t="str">
        <f>IF('Dépenses forfaitaire'!D152&lt;&gt;"",'Dépenses forfaitaire'!D152,"")</f>
        <v/>
      </c>
      <c r="E152" s="111" t="str">
        <f>IF('Dépenses forfaitaire'!E152&lt;&gt;"",'Dépenses forfaitaire'!E152,"")</f>
        <v/>
      </c>
      <c r="F152" s="210" t="str">
        <f>IF('Dépenses forfaitaire'!F152&lt;&gt;"",'Dépenses forfaitaire'!F152,"")</f>
        <v/>
      </c>
      <c r="G152" s="246">
        <f>IF('Dépenses forfaitaire'!G152&lt;&gt;"",'Dépenses forfaitaire'!G152,"")</f>
        <v>0</v>
      </c>
      <c r="H152" s="246">
        <f>IF('Dépenses forfaitaire'!H152&lt;&gt;"",'Dépenses forfaitaire'!H152,"")</f>
        <v>0</v>
      </c>
      <c r="I152" s="246">
        <f t="shared" si="4"/>
        <v>0</v>
      </c>
      <c r="J152" s="111"/>
      <c r="K152" s="246">
        <f t="shared" si="5"/>
        <v>0</v>
      </c>
      <c r="L152" s="111"/>
    </row>
    <row r="153" spans="2:12" ht="19.899999999999999" customHeight="1" x14ac:dyDescent="0.35">
      <c r="B153" s="109">
        <v>146</v>
      </c>
      <c r="C153" s="111" t="str">
        <f>IF('Dépenses forfaitaire'!C153&lt;&gt;"",'Dépenses forfaitaire'!C153,"")</f>
        <v/>
      </c>
      <c r="D153" s="111" t="str">
        <f>IF('Dépenses forfaitaire'!D153&lt;&gt;"",'Dépenses forfaitaire'!D153,"")</f>
        <v/>
      </c>
      <c r="E153" s="111" t="str">
        <f>IF('Dépenses forfaitaire'!E153&lt;&gt;"",'Dépenses forfaitaire'!E153,"")</f>
        <v/>
      </c>
      <c r="F153" s="210" t="str">
        <f>IF('Dépenses forfaitaire'!F153&lt;&gt;"",'Dépenses forfaitaire'!F153,"")</f>
        <v/>
      </c>
      <c r="G153" s="246">
        <f>IF('Dépenses forfaitaire'!G153&lt;&gt;"",'Dépenses forfaitaire'!G153,"")</f>
        <v>0</v>
      </c>
      <c r="H153" s="246">
        <f>IF('Dépenses forfaitaire'!H153&lt;&gt;"",'Dépenses forfaitaire'!H153,"")</f>
        <v>0</v>
      </c>
      <c r="I153" s="246">
        <f t="shared" si="4"/>
        <v>0</v>
      </c>
      <c r="J153" s="111"/>
      <c r="K153" s="246">
        <f t="shared" si="5"/>
        <v>0</v>
      </c>
      <c r="L153" s="111"/>
    </row>
    <row r="154" spans="2:12" ht="19.899999999999999" customHeight="1" x14ac:dyDescent="0.35">
      <c r="B154" s="109">
        <v>147</v>
      </c>
      <c r="C154" s="111" t="str">
        <f>IF('Dépenses forfaitaire'!C154&lt;&gt;"",'Dépenses forfaitaire'!C154,"")</f>
        <v/>
      </c>
      <c r="D154" s="111" t="str">
        <f>IF('Dépenses forfaitaire'!D154&lt;&gt;"",'Dépenses forfaitaire'!D154,"")</f>
        <v/>
      </c>
      <c r="E154" s="111" t="str">
        <f>IF('Dépenses forfaitaire'!E154&lt;&gt;"",'Dépenses forfaitaire'!E154,"")</f>
        <v/>
      </c>
      <c r="F154" s="210" t="str">
        <f>IF('Dépenses forfaitaire'!F154&lt;&gt;"",'Dépenses forfaitaire'!F154,"")</f>
        <v/>
      </c>
      <c r="G154" s="246">
        <f>IF('Dépenses forfaitaire'!G154&lt;&gt;"",'Dépenses forfaitaire'!G154,"")</f>
        <v>0</v>
      </c>
      <c r="H154" s="246">
        <f>IF('Dépenses forfaitaire'!H154&lt;&gt;"",'Dépenses forfaitaire'!H154,"")</f>
        <v>0</v>
      </c>
      <c r="I154" s="246">
        <f t="shared" si="4"/>
        <v>0</v>
      </c>
      <c r="J154" s="111"/>
      <c r="K154" s="246">
        <f t="shared" si="5"/>
        <v>0</v>
      </c>
      <c r="L154" s="111"/>
    </row>
    <row r="155" spans="2:12" ht="19.899999999999999" customHeight="1" x14ac:dyDescent="0.35">
      <c r="B155" s="109">
        <v>148</v>
      </c>
      <c r="C155" s="111" t="str">
        <f>IF('Dépenses forfaitaire'!C155&lt;&gt;"",'Dépenses forfaitaire'!C155,"")</f>
        <v/>
      </c>
      <c r="D155" s="111" t="str">
        <f>IF('Dépenses forfaitaire'!D155&lt;&gt;"",'Dépenses forfaitaire'!D155,"")</f>
        <v/>
      </c>
      <c r="E155" s="111" t="str">
        <f>IF('Dépenses forfaitaire'!E155&lt;&gt;"",'Dépenses forfaitaire'!E155,"")</f>
        <v/>
      </c>
      <c r="F155" s="210" t="str">
        <f>IF('Dépenses forfaitaire'!F155&lt;&gt;"",'Dépenses forfaitaire'!F155,"")</f>
        <v/>
      </c>
      <c r="G155" s="246">
        <f>IF('Dépenses forfaitaire'!G155&lt;&gt;"",'Dépenses forfaitaire'!G155,"")</f>
        <v>0</v>
      </c>
      <c r="H155" s="246">
        <f>IF('Dépenses forfaitaire'!H155&lt;&gt;"",'Dépenses forfaitaire'!H155,"")</f>
        <v>0</v>
      </c>
      <c r="I155" s="246">
        <f t="shared" si="4"/>
        <v>0</v>
      </c>
      <c r="J155" s="111"/>
      <c r="K155" s="246">
        <f t="shared" si="5"/>
        <v>0</v>
      </c>
      <c r="L155" s="111"/>
    </row>
    <row r="156" spans="2:12" ht="19.899999999999999" customHeight="1" x14ac:dyDescent="0.35">
      <c r="B156" s="109">
        <v>149</v>
      </c>
      <c r="C156" s="111" t="str">
        <f>IF('Dépenses forfaitaire'!C156&lt;&gt;"",'Dépenses forfaitaire'!C156,"")</f>
        <v/>
      </c>
      <c r="D156" s="111" t="str">
        <f>IF('Dépenses forfaitaire'!D156&lt;&gt;"",'Dépenses forfaitaire'!D156,"")</f>
        <v/>
      </c>
      <c r="E156" s="111" t="str">
        <f>IF('Dépenses forfaitaire'!E156&lt;&gt;"",'Dépenses forfaitaire'!E156,"")</f>
        <v/>
      </c>
      <c r="F156" s="210" t="str">
        <f>IF('Dépenses forfaitaire'!F156&lt;&gt;"",'Dépenses forfaitaire'!F156,"")</f>
        <v/>
      </c>
      <c r="G156" s="246">
        <f>IF('Dépenses forfaitaire'!G156&lt;&gt;"",'Dépenses forfaitaire'!G156,"")</f>
        <v>0</v>
      </c>
      <c r="H156" s="246">
        <f>IF('Dépenses forfaitaire'!H156&lt;&gt;"",'Dépenses forfaitaire'!H156,"")</f>
        <v>0</v>
      </c>
      <c r="I156" s="246">
        <f t="shared" si="4"/>
        <v>0</v>
      </c>
      <c r="J156" s="111"/>
      <c r="K156" s="246">
        <f t="shared" si="5"/>
        <v>0</v>
      </c>
      <c r="L156" s="111"/>
    </row>
    <row r="157" spans="2:12" ht="19.899999999999999" customHeight="1" x14ac:dyDescent="0.35">
      <c r="B157" s="109">
        <v>150</v>
      </c>
      <c r="C157" s="111" t="str">
        <f>IF('Dépenses forfaitaire'!C157&lt;&gt;"",'Dépenses forfaitaire'!C157,"")</f>
        <v/>
      </c>
      <c r="D157" s="111" t="str">
        <f>IF('Dépenses forfaitaire'!D157&lt;&gt;"",'Dépenses forfaitaire'!D157,"")</f>
        <v/>
      </c>
      <c r="E157" s="111" t="str">
        <f>IF('Dépenses forfaitaire'!E157&lt;&gt;"",'Dépenses forfaitaire'!E157,"")</f>
        <v/>
      </c>
      <c r="F157" s="210" t="str">
        <f>IF('Dépenses forfaitaire'!F157&lt;&gt;"",'Dépenses forfaitaire'!F157,"")</f>
        <v/>
      </c>
      <c r="G157" s="246">
        <f>IF('Dépenses forfaitaire'!G157&lt;&gt;"",'Dépenses forfaitaire'!G157,"")</f>
        <v>0</v>
      </c>
      <c r="H157" s="246">
        <f>IF('Dépenses forfaitaire'!H157&lt;&gt;"",'Dépenses forfaitaire'!H157,"")</f>
        <v>0</v>
      </c>
      <c r="I157" s="246">
        <f t="shared" si="4"/>
        <v>0</v>
      </c>
      <c r="J157" s="111"/>
      <c r="K157" s="246">
        <f t="shared" si="5"/>
        <v>0</v>
      </c>
      <c r="L157" s="111"/>
    </row>
    <row r="158" spans="2:12" ht="19.899999999999999" customHeight="1" x14ac:dyDescent="0.35">
      <c r="B158" s="109">
        <v>151</v>
      </c>
      <c r="C158" s="111" t="str">
        <f>IF('Dépenses forfaitaire'!C158&lt;&gt;"",'Dépenses forfaitaire'!C158,"")</f>
        <v/>
      </c>
      <c r="D158" s="111" t="str">
        <f>IF('Dépenses forfaitaire'!D158&lt;&gt;"",'Dépenses forfaitaire'!D158,"")</f>
        <v/>
      </c>
      <c r="E158" s="111" t="str">
        <f>IF('Dépenses forfaitaire'!E158&lt;&gt;"",'Dépenses forfaitaire'!E158,"")</f>
        <v/>
      </c>
      <c r="F158" s="210" t="str">
        <f>IF('Dépenses forfaitaire'!F158&lt;&gt;"",'Dépenses forfaitaire'!F158,"")</f>
        <v/>
      </c>
      <c r="G158" s="246">
        <f>IF('Dépenses forfaitaire'!G158&lt;&gt;"",'Dépenses forfaitaire'!G158,"")</f>
        <v>0</v>
      </c>
      <c r="H158" s="246">
        <f>IF('Dépenses forfaitaire'!H158&lt;&gt;"",'Dépenses forfaitaire'!H158,"")</f>
        <v>0</v>
      </c>
      <c r="I158" s="246">
        <f t="shared" si="4"/>
        <v>0</v>
      </c>
      <c r="J158" s="111"/>
      <c r="K158" s="246">
        <f t="shared" si="5"/>
        <v>0</v>
      </c>
      <c r="L158" s="111"/>
    </row>
    <row r="159" spans="2:12" ht="19.899999999999999" customHeight="1" x14ac:dyDescent="0.35">
      <c r="B159" s="109">
        <v>152</v>
      </c>
      <c r="C159" s="111" t="str">
        <f>IF('Dépenses forfaitaire'!C159&lt;&gt;"",'Dépenses forfaitaire'!C159,"")</f>
        <v/>
      </c>
      <c r="D159" s="111" t="str">
        <f>IF('Dépenses forfaitaire'!D159&lt;&gt;"",'Dépenses forfaitaire'!D159,"")</f>
        <v/>
      </c>
      <c r="E159" s="111" t="str">
        <f>IF('Dépenses forfaitaire'!E159&lt;&gt;"",'Dépenses forfaitaire'!E159,"")</f>
        <v/>
      </c>
      <c r="F159" s="210" t="str">
        <f>IF('Dépenses forfaitaire'!F159&lt;&gt;"",'Dépenses forfaitaire'!F159,"")</f>
        <v/>
      </c>
      <c r="G159" s="246">
        <f>IF('Dépenses forfaitaire'!G159&lt;&gt;"",'Dépenses forfaitaire'!G159,"")</f>
        <v>0</v>
      </c>
      <c r="H159" s="246">
        <f>IF('Dépenses forfaitaire'!H159&lt;&gt;"",'Dépenses forfaitaire'!H159,"")</f>
        <v>0</v>
      </c>
      <c r="I159" s="246">
        <f t="shared" si="4"/>
        <v>0</v>
      </c>
      <c r="J159" s="111"/>
      <c r="K159" s="246">
        <f t="shared" si="5"/>
        <v>0</v>
      </c>
      <c r="L159" s="111"/>
    </row>
    <row r="160" spans="2:12" ht="19.899999999999999" customHeight="1" x14ac:dyDescent="0.35">
      <c r="B160" s="109">
        <v>153</v>
      </c>
      <c r="C160" s="111" t="str">
        <f>IF('Dépenses forfaitaire'!C160&lt;&gt;"",'Dépenses forfaitaire'!C160,"")</f>
        <v/>
      </c>
      <c r="D160" s="111" t="str">
        <f>IF('Dépenses forfaitaire'!D160&lt;&gt;"",'Dépenses forfaitaire'!D160,"")</f>
        <v/>
      </c>
      <c r="E160" s="111" t="str">
        <f>IF('Dépenses forfaitaire'!E160&lt;&gt;"",'Dépenses forfaitaire'!E160,"")</f>
        <v/>
      </c>
      <c r="F160" s="210" t="str">
        <f>IF('Dépenses forfaitaire'!F160&lt;&gt;"",'Dépenses forfaitaire'!F160,"")</f>
        <v/>
      </c>
      <c r="G160" s="246">
        <f>IF('Dépenses forfaitaire'!G160&lt;&gt;"",'Dépenses forfaitaire'!G160,"")</f>
        <v>0</v>
      </c>
      <c r="H160" s="246">
        <f>IF('Dépenses forfaitaire'!H160&lt;&gt;"",'Dépenses forfaitaire'!H160,"")</f>
        <v>0</v>
      </c>
      <c r="I160" s="246">
        <f t="shared" si="4"/>
        <v>0</v>
      </c>
      <c r="J160" s="111"/>
      <c r="K160" s="246">
        <f t="shared" si="5"/>
        <v>0</v>
      </c>
      <c r="L160" s="111"/>
    </row>
    <row r="161" spans="2:12" ht="19.899999999999999" customHeight="1" x14ac:dyDescent="0.35">
      <c r="B161" s="109">
        <v>154</v>
      </c>
      <c r="C161" s="111" t="str">
        <f>IF('Dépenses forfaitaire'!C161&lt;&gt;"",'Dépenses forfaitaire'!C161,"")</f>
        <v/>
      </c>
      <c r="D161" s="111" t="str">
        <f>IF('Dépenses forfaitaire'!D161&lt;&gt;"",'Dépenses forfaitaire'!D161,"")</f>
        <v/>
      </c>
      <c r="E161" s="111" t="str">
        <f>IF('Dépenses forfaitaire'!E161&lt;&gt;"",'Dépenses forfaitaire'!E161,"")</f>
        <v/>
      </c>
      <c r="F161" s="210" t="str">
        <f>IF('Dépenses forfaitaire'!F161&lt;&gt;"",'Dépenses forfaitaire'!F161,"")</f>
        <v/>
      </c>
      <c r="G161" s="246">
        <f>IF('Dépenses forfaitaire'!G161&lt;&gt;"",'Dépenses forfaitaire'!G161,"")</f>
        <v>0</v>
      </c>
      <c r="H161" s="246">
        <f>IF('Dépenses forfaitaire'!H161&lt;&gt;"",'Dépenses forfaitaire'!H161,"")</f>
        <v>0</v>
      </c>
      <c r="I161" s="246">
        <f t="shared" si="4"/>
        <v>0</v>
      </c>
      <c r="J161" s="111"/>
      <c r="K161" s="246">
        <f t="shared" si="5"/>
        <v>0</v>
      </c>
      <c r="L161" s="111"/>
    </row>
    <row r="162" spans="2:12" ht="19.899999999999999" customHeight="1" x14ac:dyDescent="0.35">
      <c r="B162" s="109">
        <v>155</v>
      </c>
      <c r="C162" s="111" t="str">
        <f>IF('Dépenses forfaitaire'!C162&lt;&gt;"",'Dépenses forfaitaire'!C162,"")</f>
        <v/>
      </c>
      <c r="D162" s="111" t="str">
        <f>IF('Dépenses forfaitaire'!D162&lt;&gt;"",'Dépenses forfaitaire'!D162,"")</f>
        <v/>
      </c>
      <c r="E162" s="111" t="str">
        <f>IF('Dépenses forfaitaire'!E162&lt;&gt;"",'Dépenses forfaitaire'!E162,"")</f>
        <v/>
      </c>
      <c r="F162" s="210" t="str">
        <f>IF('Dépenses forfaitaire'!F162&lt;&gt;"",'Dépenses forfaitaire'!F162,"")</f>
        <v/>
      </c>
      <c r="G162" s="246">
        <f>IF('Dépenses forfaitaire'!G162&lt;&gt;"",'Dépenses forfaitaire'!G162,"")</f>
        <v>0</v>
      </c>
      <c r="H162" s="246">
        <f>IF('Dépenses forfaitaire'!H162&lt;&gt;"",'Dépenses forfaitaire'!H162,"")</f>
        <v>0</v>
      </c>
      <c r="I162" s="246">
        <f t="shared" si="4"/>
        <v>0</v>
      </c>
      <c r="J162" s="111"/>
      <c r="K162" s="246">
        <f t="shared" si="5"/>
        <v>0</v>
      </c>
      <c r="L162" s="111"/>
    </row>
    <row r="163" spans="2:12" ht="19.899999999999999" customHeight="1" x14ac:dyDescent="0.35">
      <c r="B163" s="109">
        <v>156</v>
      </c>
      <c r="C163" s="111" t="str">
        <f>IF('Dépenses forfaitaire'!C163&lt;&gt;"",'Dépenses forfaitaire'!C163,"")</f>
        <v/>
      </c>
      <c r="D163" s="111" t="str">
        <f>IF('Dépenses forfaitaire'!D163&lt;&gt;"",'Dépenses forfaitaire'!D163,"")</f>
        <v/>
      </c>
      <c r="E163" s="111" t="str">
        <f>IF('Dépenses forfaitaire'!E163&lt;&gt;"",'Dépenses forfaitaire'!E163,"")</f>
        <v/>
      </c>
      <c r="F163" s="210" t="str">
        <f>IF('Dépenses forfaitaire'!F163&lt;&gt;"",'Dépenses forfaitaire'!F163,"")</f>
        <v/>
      </c>
      <c r="G163" s="246">
        <f>IF('Dépenses forfaitaire'!G163&lt;&gt;"",'Dépenses forfaitaire'!G163,"")</f>
        <v>0</v>
      </c>
      <c r="H163" s="246">
        <f>IF('Dépenses forfaitaire'!H163&lt;&gt;"",'Dépenses forfaitaire'!H163,"")</f>
        <v>0</v>
      </c>
      <c r="I163" s="246">
        <f t="shared" si="4"/>
        <v>0</v>
      </c>
      <c r="J163" s="111"/>
      <c r="K163" s="246">
        <f t="shared" si="5"/>
        <v>0</v>
      </c>
      <c r="L163" s="111"/>
    </row>
    <row r="164" spans="2:12" ht="19.899999999999999" customHeight="1" x14ac:dyDescent="0.35">
      <c r="B164" s="109">
        <v>157</v>
      </c>
      <c r="C164" s="111" t="str">
        <f>IF('Dépenses forfaitaire'!C164&lt;&gt;"",'Dépenses forfaitaire'!C164,"")</f>
        <v/>
      </c>
      <c r="D164" s="111" t="str">
        <f>IF('Dépenses forfaitaire'!D164&lt;&gt;"",'Dépenses forfaitaire'!D164,"")</f>
        <v/>
      </c>
      <c r="E164" s="111" t="str">
        <f>IF('Dépenses forfaitaire'!E164&lt;&gt;"",'Dépenses forfaitaire'!E164,"")</f>
        <v/>
      </c>
      <c r="F164" s="210" t="str">
        <f>IF('Dépenses forfaitaire'!F164&lt;&gt;"",'Dépenses forfaitaire'!F164,"")</f>
        <v/>
      </c>
      <c r="G164" s="246">
        <f>IF('Dépenses forfaitaire'!G164&lt;&gt;"",'Dépenses forfaitaire'!G164,"")</f>
        <v>0</v>
      </c>
      <c r="H164" s="246">
        <f>IF('Dépenses forfaitaire'!H164&lt;&gt;"",'Dépenses forfaitaire'!H164,"")</f>
        <v>0</v>
      </c>
      <c r="I164" s="246">
        <f t="shared" si="4"/>
        <v>0</v>
      </c>
      <c r="J164" s="111"/>
      <c r="K164" s="246">
        <f t="shared" si="5"/>
        <v>0</v>
      </c>
      <c r="L164" s="111"/>
    </row>
    <row r="165" spans="2:12" ht="19.899999999999999" customHeight="1" x14ac:dyDescent="0.35">
      <c r="B165" s="109">
        <v>158</v>
      </c>
      <c r="C165" s="111" t="str">
        <f>IF('Dépenses forfaitaire'!C165&lt;&gt;"",'Dépenses forfaitaire'!C165,"")</f>
        <v/>
      </c>
      <c r="D165" s="111" t="str">
        <f>IF('Dépenses forfaitaire'!D165&lt;&gt;"",'Dépenses forfaitaire'!D165,"")</f>
        <v/>
      </c>
      <c r="E165" s="111" t="str">
        <f>IF('Dépenses forfaitaire'!E165&lt;&gt;"",'Dépenses forfaitaire'!E165,"")</f>
        <v/>
      </c>
      <c r="F165" s="210" t="str">
        <f>IF('Dépenses forfaitaire'!F165&lt;&gt;"",'Dépenses forfaitaire'!F165,"")</f>
        <v/>
      </c>
      <c r="G165" s="246">
        <f>IF('Dépenses forfaitaire'!G165&lt;&gt;"",'Dépenses forfaitaire'!G165,"")</f>
        <v>0</v>
      </c>
      <c r="H165" s="246">
        <f>IF('Dépenses forfaitaire'!H165&lt;&gt;"",'Dépenses forfaitaire'!H165,"")</f>
        <v>0</v>
      </c>
      <c r="I165" s="246">
        <f t="shared" si="4"/>
        <v>0</v>
      </c>
      <c r="J165" s="111"/>
      <c r="K165" s="246">
        <f t="shared" si="5"/>
        <v>0</v>
      </c>
      <c r="L165" s="111"/>
    </row>
    <row r="166" spans="2:12" ht="19.899999999999999" customHeight="1" x14ac:dyDescent="0.35">
      <c r="B166" s="109">
        <v>159</v>
      </c>
      <c r="C166" s="111" t="str">
        <f>IF('Dépenses forfaitaire'!C166&lt;&gt;"",'Dépenses forfaitaire'!C166,"")</f>
        <v/>
      </c>
      <c r="D166" s="111" t="str">
        <f>IF('Dépenses forfaitaire'!D166&lt;&gt;"",'Dépenses forfaitaire'!D166,"")</f>
        <v/>
      </c>
      <c r="E166" s="111" t="str">
        <f>IF('Dépenses forfaitaire'!E166&lt;&gt;"",'Dépenses forfaitaire'!E166,"")</f>
        <v/>
      </c>
      <c r="F166" s="210" t="str">
        <f>IF('Dépenses forfaitaire'!F166&lt;&gt;"",'Dépenses forfaitaire'!F166,"")</f>
        <v/>
      </c>
      <c r="G166" s="246">
        <f>IF('Dépenses forfaitaire'!G166&lt;&gt;"",'Dépenses forfaitaire'!G166,"")</f>
        <v>0</v>
      </c>
      <c r="H166" s="246">
        <f>IF('Dépenses forfaitaire'!H166&lt;&gt;"",'Dépenses forfaitaire'!H166,"")</f>
        <v>0</v>
      </c>
      <c r="I166" s="246">
        <f t="shared" si="4"/>
        <v>0</v>
      </c>
      <c r="J166" s="111"/>
      <c r="K166" s="246">
        <f t="shared" si="5"/>
        <v>0</v>
      </c>
      <c r="L166" s="111"/>
    </row>
    <row r="167" spans="2:12" ht="19.899999999999999" customHeight="1" x14ac:dyDescent="0.35">
      <c r="B167" s="109">
        <v>160</v>
      </c>
      <c r="C167" s="111" t="str">
        <f>IF('Dépenses forfaitaire'!C167&lt;&gt;"",'Dépenses forfaitaire'!C167,"")</f>
        <v/>
      </c>
      <c r="D167" s="111" t="str">
        <f>IF('Dépenses forfaitaire'!D167&lt;&gt;"",'Dépenses forfaitaire'!D167,"")</f>
        <v/>
      </c>
      <c r="E167" s="111" t="str">
        <f>IF('Dépenses forfaitaire'!E167&lt;&gt;"",'Dépenses forfaitaire'!E167,"")</f>
        <v/>
      </c>
      <c r="F167" s="210" t="str">
        <f>IF('Dépenses forfaitaire'!F167&lt;&gt;"",'Dépenses forfaitaire'!F167,"")</f>
        <v/>
      </c>
      <c r="G167" s="246">
        <f>IF('Dépenses forfaitaire'!G167&lt;&gt;"",'Dépenses forfaitaire'!G167,"")</f>
        <v>0</v>
      </c>
      <c r="H167" s="246">
        <f>IF('Dépenses forfaitaire'!H167&lt;&gt;"",'Dépenses forfaitaire'!H167,"")</f>
        <v>0</v>
      </c>
      <c r="I167" s="246">
        <f t="shared" si="4"/>
        <v>0</v>
      </c>
      <c r="J167" s="111"/>
      <c r="K167" s="246">
        <f t="shared" si="5"/>
        <v>0</v>
      </c>
      <c r="L167" s="111"/>
    </row>
    <row r="168" spans="2:12" ht="19.899999999999999" customHeight="1" x14ac:dyDescent="0.35">
      <c r="B168" s="109">
        <v>161</v>
      </c>
      <c r="C168" s="111" t="str">
        <f>IF('Dépenses forfaitaire'!C168&lt;&gt;"",'Dépenses forfaitaire'!C168,"")</f>
        <v/>
      </c>
      <c r="D168" s="111" t="str">
        <f>IF('Dépenses forfaitaire'!D168&lt;&gt;"",'Dépenses forfaitaire'!D168,"")</f>
        <v/>
      </c>
      <c r="E168" s="111" t="str">
        <f>IF('Dépenses forfaitaire'!E168&lt;&gt;"",'Dépenses forfaitaire'!E168,"")</f>
        <v/>
      </c>
      <c r="F168" s="210" t="str">
        <f>IF('Dépenses forfaitaire'!F168&lt;&gt;"",'Dépenses forfaitaire'!F168,"")</f>
        <v/>
      </c>
      <c r="G168" s="246">
        <f>IF('Dépenses forfaitaire'!G168&lt;&gt;"",'Dépenses forfaitaire'!G168,"")</f>
        <v>0</v>
      </c>
      <c r="H168" s="246">
        <f>IF('Dépenses forfaitaire'!H168&lt;&gt;"",'Dépenses forfaitaire'!H168,"")</f>
        <v>0</v>
      </c>
      <c r="I168" s="246">
        <f t="shared" si="4"/>
        <v>0</v>
      </c>
      <c r="J168" s="111"/>
      <c r="K168" s="246">
        <f t="shared" si="5"/>
        <v>0</v>
      </c>
      <c r="L168" s="111"/>
    </row>
    <row r="169" spans="2:12" ht="19.899999999999999" customHeight="1" x14ac:dyDescent="0.35">
      <c r="B169" s="109">
        <v>162</v>
      </c>
      <c r="C169" s="111" t="str">
        <f>IF('Dépenses forfaitaire'!C169&lt;&gt;"",'Dépenses forfaitaire'!C169,"")</f>
        <v/>
      </c>
      <c r="D169" s="111" t="str">
        <f>IF('Dépenses forfaitaire'!D169&lt;&gt;"",'Dépenses forfaitaire'!D169,"")</f>
        <v/>
      </c>
      <c r="E169" s="111" t="str">
        <f>IF('Dépenses forfaitaire'!E169&lt;&gt;"",'Dépenses forfaitaire'!E169,"")</f>
        <v/>
      </c>
      <c r="F169" s="210" t="str">
        <f>IF('Dépenses forfaitaire'!F169&lt;&gt;"",'Dépenses forfaitaire'!F169,"")</f>
        <v/>
      </c>
      <c r="G169" s="246">
        <f>IF('Dépenses forfaitaire'!G169&lt;&gt;"",'Dépenses forfaitaire'!G169,"")</f>
        <v>0</v>
      </c>
      <c r="H169" s="246">
        <f>IF('Dépenses forfaitaire'!H169&lt;&gt;"",'Dépenses forfaitaire'!H169,"")</f>
        <v>0</v>
      </c>
      <c r="I169" s="246">
        <f t="shared" si="4"/>
        <v>0</v>
      </c>
      <c r="J169" s="111"/>
      <c r="K169" s="246">
        <f t="shared" si="5"/>
        <v>0</v>
      </c>
      <c r="L169" s="111"/>
    </row>
    <row r="170" spans="2:12" ht="19.899999999999999" customHeight="1" x14ac:dyDescent="0.35">
      <c r="B170" s="109">
        <v>163</v>
      </c>
      <c r="C170" s="111" t="str">
        <f>IF('Dépenses forfaitaire'!C170&lt;&gt;"",'Dépenses forfaitaire'!C170,"")</f>
        <v/>
      </c>
      <c r="D170" s="111" t="str">
        <f>IF('Dépenses forfaitaire'!D170&lt;&gt;"",'Dépenses forfaitaire'!D170,"")</f>
        <v/>
      </c>
      <c r="E170" s="111" t="str">
        <f>IF('Dépenses forfaitaire'!E170&lt;&gt;"",'Dépenses forfaitaire'!E170,"")</f>
        <v/>
      </c>
      <c r="F170" s="210" t="str">
        <f>IF('Dépenses forfaitaire'!F170&lt;&gt;"",'Dépenses forfaitaire'!F170,"")</f>
        <v/>
      </c>
      <c r="G170" s="246">
        <f>IF('Dépenses forfaitaire'!G170&lt;&gt;"",'Dépenses forfaitaire'!G170,"")</f>
        <v>0</v>
      </c>
      <c r="H170" s="246">
        <f>IF('Dépenses forfaitaire'!H170&lt;&gt;"",'Dépenses forfaitaire'!H170,"")</f>
        <v>0</v>
      </c>
      <c r="I170" s="246">
        <f t="shared" si="4"/>
        <v>0</v>
      </c>
      <c r="J170" s="111"/>
      <c r="K170" s="246">
        <f t="shared" si="5"/>
        <v>0</v>
      </c>
      <c r="L170" s="111"/>
    </row>
    <row r="171" spans="2:12" ht="19.899999999999999" customHeight="1" x14ac:dyDescent="0.35">
      <c r="B171" s="109">
        <v>164</v>
      </c>
      <c r="C171" s="111" t="str">
        <f>IF('Dépenses forfaitaire'!C171&lt;&gt;"",'Dépenses forfaitaire'!C171,"")</f>
        <v/>
      </c>
      <c r="D171" s="111" t="str">
        <f>IF('Dépenses forfaitaire'!D171&lt;&gt;"",'Dépenses forfaitaire'!D171,"")</f>
        <v/>
      </c>
      <c r="E171" s="111" t="str">
        <f>IF('Dépenses forfaitaire'!E171&lt;&gt;"",'Dépenses forfaitaire'!E171,"")</f>
        <v/>
      </c>
      <c r="F171" s="210" t="str">
        <f>IF('Dépenses forfaitaire'!F171&lt;&gt;"",'Dépenses forfaitaire'!F171,"")</f>
        <v/>
      </c>
      <c r="G171" s="246">
        <f>IF('Dépenses forfaitaire'!G171&lt;&gt;"",'Dépenses forfaitaire'!G171,"")</f>
        <v>0</v>
      </c>
      <c r="H171" s="246">
        <f>IF('Dépenses forfaitaire'!H171&lt;&gt;"",'Dépenses forfaitaire'!H171,"")</f>
        <v>0</v>
      </c>
      <c r="I171" s="246">
        <f t="shared" si="4"/>
        <v>0</v>
      </c>
      <c r="J171" s="111"/>
      <c r="K171" s="246">
        <f t="shared" si="5"/>
        <v>0</v>
      </c>
      <c r="L171" s="111"/>
    </row>
    <row r="172" spans="2:12" ht="19.899999999999999" customHeight="1" x14ac:dyDescent="0.35">
      <c r="B172" s="109">
        <v>165</v>
      </c>
      <c r="C172" s="111" t="str">
        <f>IF('Dépenses forfaitaire'!C172&lt;&gt;"",'Dépenses forfaitaire'!C172,"")</f>
        <v/>
      </c>
      <c r="D172" s="111" t="str">
        <f>IF('Dépenses forfaitaire'!D172&lt;&gt;"",'Dépenses forfaitaire'!D172,"")</f>
        <v/>
      </c>
      <c r="E172" s="111" t="str">
        <f>IF('Dépenses forfaitaire'!E172&lt;&gt;"",'Dépenses forfaitaire'!E172,"")</f>
        <v/>
      </c>
      <c r="F172" s="210" t="str">
        <f>IF('Dépenses forfaitaire'!F172&lt;&gt;"",'Dépenses forfaitaire'!F172,"")</f>
        <v/>
      </c>
      <c r="G172" s="246">
        <f>IF('Dépenses forfaitaire'!G172&lt;&gt;"",'Dépenses forfaitaire'!G172,"")</f>
        <v>0</v>
      </c>
      <c r="H172" s="246">
        <f>IF('Dépenses forfaitaire'!H172&lt;&gt;"",'Dépenses forfaitaire'!H172,"")</f>
        <v>0</v>
      </c>
      <c r="I172" s="246">
        <f t="shared" si="4"/>
        <v>0</v>
      </c>
      <c r="J172" s="111"/>
      <c r="K172" s="246">
        <f t="shared" si="5"/>
        <v>0</v>
      </c>
      <c r="L172" s="111"/>
    </row>
    <row r="173" spans="2:12" ht="19.899999999999999" customHeight="1" x14ac:dyDescent="0.35">
      <c r="B173" s="109">
        <v>166</v>
      </c>
      <c r="C173" s="111" t="str">
        <f>IF('Dépenses forfaitaire'!C173&lt;&gt;"",'Dépenses forfaitaire'!C173,"")</f>
        <v/>
      </c>
      <c r="D173" s="111" t="str">
        <f>IF('Dépenses forfaitaire'!D173&lt;&gt;"",'Dépenses forfaitaire'!D173,"")</f>
        <v/>
      </c>
      <c r="E173" s="111" t="str">
        <f>IF('Dépenses forfaitaire'!E173&lt;&gt;"",'Dépenses forfaitaire'!E173,"")</f>
        <v/>
      </c>
      <c r="F173" s="210" t="str">
        <f>IF('Dépenses forfaitaire'!F173&lt;&gt;"",'Dépenses forfaitaire'!F173,"")</f>
        <v/>
      </c>
      <c r="G173" s="246">
        <f>IF('Dépenses forfaitaire'!G173&lt;&gt;"",'Dépenses forfaitaire'!G173,"")</f>
        <v>0</v>
      </c>
      <c r="H173" s="246">
        <f>IF('Dépenses forfaitaire'!H173&lt;&gt;"",'Dépenses forfaitaire'!H173,"")</f>
        <v>0</v>
      </c>
      <c r="I173" s="246">
        <f t="shared" si="4"/>
        <v>0</v>
      </c>
      <c r="J173" s="111"/>
      <c r="K173" s="246">
        <f t="shared" si="5"/>
        <v>0</v>
      </c>
      <c r="L173" s="111"/>
    </row>
    <row r="174" spans="2:12" ht="19.899999999999999" customHeight="1" x14ac:dyDescent="0.35">
      <c r="B174" s="109">
        <v>167</v>
      </c>
      <c r="C174" s="111" t="str">
        <f>IF('Dépenses forfaitaire'!C174&lt;&gt;"",'Dépenses forfaitaire'!C174,"")</f>
        <v/>
      </c>
      <c r="D174" s="111" t="str">
        <f>IF('Dépenses forfaitaire'!D174&lt;&gt;"",'Dépenses forfaitaire'!D174,"")</f>
        <v/>
      </c>
      <c r="E174" s="111" t="str">
        <f>IF('Dépenses forfaitaire'!E174&lt;&gt;"",'Dépenses forfaitaire'!E174,"")</f>
        <v/>
      </c>
      <c r="F174" s="210" t="str">
        <f>IF('Dépenses forfaitaire'!F174&lt;&gt;"",'Dépenses forfaitaire'!F174,"")</f>
        <v/>
      </c>
      <c r="G174" s="246">
        <f>IF('Dépenses forfaitaire'!G174&lt;&gt;"",'Dépenses forfaitaire'!G174,"")</f>
        <v>0</v>
      </c>
      <c r="H174" s="246">
        <f>IF('Dépenses forfaitaire'!H174&lt;&gt;"",'Dépenses forfaitaire'!H174,"")</f>
        <v>0</v>
      </c>
      <c r="I174" s="246">
        <f t="shared" si="4"/>
        <v>0</v>
      </c>
      <c r="J174" s="111"/>
      <c r="K174" s="246">
        <f t="shared" si="5"/>
        <v>0</v>
      </c>
      <c r="L174" s="111"/>
    </row>
    <row r="175" spans="2:12" ht="19.899999999999999" customHeight="1" x14ac:dyDescent="0.35">
      <c r="B175" s="109">
        <v>168</v>
      </c>
      <c r="C175" s="111" t="str">
        <f>IF('Dépenses forfaitaire'!C175&lt;&gt;"",'Dépenses forfaitaire'!C175,"")</f>
        <v/>
      </c>
      <c r="D175" s="111" t="str">
        <f>IF('Dépenses forfaitaire'!D175&lt;&gt;"",'Dépenses forfaitaire'!D175,"")</f>
        <v/>
      </c>
      <c r="E175" s="111" t="str">
        <f>IF('Dépenses forfaitaire'!E175&lt;&gt;"",'Dépenses forfaitaire'!E175,"")</f>
        <v/>
      </c>
      <c r="F175" s="210" t="str">
        <f>IF('Dépenses forfaitaire'!F175&lt;&gt;"",'Dépenses forfaitaire'!F175,"")</f>
        <v/>
      </c>
      <c r="G175" s="246">
        <f>IF('Dépenses forfaitaire'!G175&lt;&gt;"",'Dépenses forfaitaire'!G175,"")</f>
        <v>0</v>
      </c>
      <c r="H175" s="246">
        <f>IF('Dépenses forfaitaire'!H175&lt;&gt;"",'Dépenses forfaitaire'!H175,"")</f>
        <v>0</v>
      </c>
      <c r="I175" s="246">
        <f t="shared" si="4"/>
        <v>0</v>
      </c>
      <c r="J175" s="111"/>
      <c r="K175" s="246">
        <f t="shared" si="5"/>
        <v>0</v>
      </c>
      <c r="L175" s="111"/>
    </row>
    <row r="176" spans="2:12" ht="19.899999999999999" customHeight="1" x14ac:dyDescent="0.35">
      <c r="B176" s="109">
        <v>169</v>
      </c>
      <c r="C176" s="111" t="str">
        <f>IF('Dépenses forfaitaire'!C176&lt;&gt;"",'Dépenses forfaitaire'!C176,"")</f>
        <v/>
      </c>
      <c r="D176" s="111" t="str">
        <f>IF('Dépenses forfaitaire'!D176&lt;&gt;"",'Dépenses forfaitaire'!D176,"")</f>
        <v/>
      </c>
      <c r="E176" s="111" t="str">
        <f>IF('Dépenses forfaitaire'!E176&lt;&gt;"",'Dépenses forfaitaire'!E176,"")</f>
        <v/>
      </c>
      <c r="F176" s="210" t="str">
        <f>IF('Dépenses forfaitaire'!F176&lt;&gt;"",'Dépenses forfaitaire'!F176,"")</f>
        <v/>
      </c>
      <c r="G176" s="246">
        <f>IF('Dépenses forfaitaire'!G176&lt;&gt;"",'Dépenses forfaitaire'!G176,"")</f>
        <v>0</v>
      </c>
      <c r="H176" s="246">
        <f>IF('Dépenses forfaitaire'!H176&lt;&gt;"",'Dépenses forfaitaire'!H176,"")</f>
        <v>0</v>
      </c>
      <c r="I176" s="246">
        <f t="shared" si="4"/>
        <v>0</v>
      </c>
      <c r="J176" s="111"/>
      <c r="K176" s="246">
        <f t="shared" si="5"/>
        <v>0</v>
      </c>
      <c r="L176" s="111"/>
    </row>
    <row r="177" spans="2:12" ht="19.899999999999999" customHeight="1" x14ac:dyDescent="0.35">
      <c r="B177" s="109">
        <v>170</v>
      </c>
      <c r="C177" s="111" t="str">
        <f>IF('Dépenses forfaitaire'!C177&lt;&gt;"",'Dépenses forfaitaire'!C177,"")</f>
        <v/>
      </c>
      <c r="D177" s="111" t="str">
        <f>IF('Dépenses forfaitaire'!D177&lt;&gt;"",'Dépenses forfaitaire'!D177,"")</f>
        <v/>
      </c>
      <c r="E177" s="111" t="str">
        <f>IF('Dépenses forfaitaire'!E177&lt;&gt;"",'Dépenses forfaitaire'!E177,"")</f>
        <v/>
      </c>
      <c r="F177" s="210" t="str">
        <f>IF('Dépenses forfaitaire'!F177&lt;&gt;"",'Dépenses forfaitaire'!F177,"")</f>
        <v/>
      </c>
      <c r="G177" s="246">
        <f>IF('Dépenses forfaitaire'!G177&lt;&gt;"",'Dépenses forfaitaire'!G177,"")</f>
        <v>0</v>
      </c>
      <c r="H177" s="246">
        <f>IF('Dépenses forfaitaire'!H177&lt;&gt;"",'Dépenses forfaitaire'!H177,"")</f>
        <v>0</v>
      </c>
      <c r="I177" s="246">
        <f t="shared" si="4"/>
        <v>0</v>
      </c>
      <c r="J177" s="111"/>
      <c r="K177" s="246">
        <f t="shared" si="5"/>
        <v>0</v>
      </c>
      <c r="L177" s="111"/>
    </row>
    <row r="178" spans="2:12" ht="19.899999999999999" customHeight="1" x14ac:dyDescent="0.35">
      <c r="B178" s="109">
        <v>171</v>
      </c>
      <c r="C178" s="111" t="str">
        <f>IF('Dépenses forfaitaire'!C178&lt;&gt;"",'Dépenses forfaitaire'!C178,"")</f>
        <v/>
      </c>
      <c r="D178" s="111" t="str">
        <f>IF('Dépenses forfaitaire'!D178&lt;&gt;"",'Dépenses forfaitaire'!D178,"")</f>
        <v/>
      </c>
      <c r="E178" s="111" t="str">
        <f>IF('Dépenses forfaitaire'!E178&lt;&gt;"",'Dépenses forfaitaire'!E178,"")</f>
        <v/>
      </c>
      <c r="F178" s="210" t="str">
        <f>IF('Dépenses forfaitaire'!F178&lt;&gt;"",'Dépenses forfaitaire'!F178,"")</f>
        <v/>
      </c>
      <c r="G178" s="246">
        <f>IF('Dépenses forfaitaire'!G178&lt;&gt;"",'Dépenses forfaitaire'!G178,"")</f>
        <v>0</v>
      </c>
      <c r="H178" s="246">
        <f>IF('Dépenses forfaitaire'!H178&lt;&gt;"",'Dépenses forfaitaire'!H178,"")</f>
        <v>0</v>
      </c>
      <c r="I178" s="246">
        <f t="shared" si="4"/>
        <v>0</v>
      </c>
      <c r="J178" s="111"/>
      <c r="K178" s="246">
        <f t="shared" si="5"/>
        <v>0</v>
      </c>
      <c r="L178" s="111"/>
    </row>
    <row r="179" spans="2:12" ht="19.899999999999999" customHeight="1" x14ac:dyDescent="0.35">
      <c r="B179" s="109">
        <v>172</v>
      </c>
      <c r="C179" s="111" t="str">
        <f>IF('Dépenses forfaitaire'!C179&lt;&gt;"",'Dépenses forfaitaire'!C179,"")</f>
        <v/>
      </c>
      <c r="D179" s="111" t="str">
        <f>IF('Dépenses forfaitaire'!D179&lt;&gt;"",'Dépenses forfaitaire'!D179,"")</f>
        <v/>
      </c>
      <c r="E179" s="111" t="str">
        <f>IF('Dépenses forfaitaire'!E179&lt;&gt;"",'Dépenses forfaitaire'!E179,"")</f>
        <v/>
      </c>
      <c r="F179" s="210" t="str">
        <f>IF('Dépenses forfaitaire'!F179&lt;&gt;"",'Dépenses forfaitaire'!F179,"")</f>
        <v/>
      </c>
      <c r="G179" s="246">
        <f>IF('Dépenses forfaitaire'!G179&lt;&gt;"",'Dépenses forfaitaire'!G179,"")</f>
        <v>0</v>
      </c>
      <c r="H179" s="246">
        <f>IF('Dépenses forfaitaire'!H179&lt;&gt;"",'Dépenses forfaitaire'!H179,"")</f>
        <v>0</v>
      </c>
      <c r="I179" s="246">
        <f t="shared" si="4"/>
        <v>0</v>
      </c>
      <c r="J179" s="111"/>
      <c r="K179" s="246">
        <f t="shared" si="5"/>
        <v>0</v>
      </c>
      <c r="L179" s="111"/>
    </row>
    <row r="180" spans="2:12" ht="19.899999999999999" customHeight="1" x14ac:dyDescent="0.35">
      <c r="B180" s="109">
        <v>173</v>
      </c>
      <c r="C180" s="111" t="str">
        <f>IF('Dépenses forfaitaire'!C180&lt;&gt;"",'Dépenses forfaitaire'!C180,"")</f>
        <v/>
      </c>
      <c r="D180" s="111" t="str">
        <f>IF('Dépenses forfaitaire'!D180&lt;&gt;"",'Dépenses forfaitaire'!D180,"")</f>
        <v/>
      </c>
      <c r="E180" s="111" t="str">
        <f>IF('Dépenses forfaitaire'!E180&lt;&gt;"",'Dépenses forfaitaire'!E180,"")</f>
        <v/>
      </c>
      <c r="F180" s="210" t="str">
        <f>IF('Dépenses forfaitaire'!F180&lt;&gt;"",'Dépenses forfaitaire'!F180,"")</f>
        <v/>
      </c>
      <c r="G180" s="246">
        <f>IF('Dépenses forfaitaire'!G180&lt;&gt;"",'Dépenses forfaitaire'!G180,"")</f>
        <v>0</v>
      </c>
      <c r="H180" s="246">
        <f>IF('Dépenses forfaitaire'!H180&lt;&gt;"",'Dépenses forfaitaire'!H180,"")</f>
        <v>0</v>
      </c>
      <c r="I180" s="246">
        <f t="shared" si="4"/>
        <v>0</v>
      </c>
      <c r="J180" s="111"/>
      <c r="K180" s="246">
        <f t="shared" si="5"/>
        <v>0</v>
      </c>
      <c r="L180" s="111"/>
    </row>
    <row r="181" spans="2:12" ht="19.899999999999999" customHeight="1" x14ac:dyDescent="0.35">
      <c r="B181" s="109">
        <v>174</v>
      </c>
      <c r="C181" s="111" t="str">
        <f>IF('Dépenses forfaitaire'!C181&lt;&gt;"",'Dépenses forfaitaire'!C181,"")</f>
        <v/>
      </c>
      <c r="D181" s="111" t="str">
        <f>IF('Dépenses forfaitaire'!D181&lt;&gt;"",'Dépenses forfaitaire'!D181,"")</f>
        <v/>
      </c>
      <c r="E181" s="111" t="str">
        <f>IF('Dépenses forfaitaire'!E181&lt;&gt;"",'Dépenses forfaitaire'!E181,"")</f>
        <v/>
      </c>
      <c r="F181" s="210" t="str">
        <f>IF('Dépenses forfaitaire'!F181&lt;&gt;"",'Dépenses forfaitaire'!F181,"")</f>
        <v/>
      </c>
      <c r="G181" s="246">
        <f>IF('Dépenses forfaitaire'!G181&lt;&gt;"",'Dépenses forfaitaire'!G181,"")</f>
        <v>0</v>
      </c>
      <c r="H181" s="246">
        <f>IF('Dépenses forfaitaire'!H181&lt;&gt;"",'Dépenses forfaitaire'!H181,"")</f>
        <v>0</v>
      </c>
      <c r="I181" s="246">
        <f t="shared" si="4"/>
        <v>0</v>
      </c>
      <c r="J181" s="111"/>
      <c r="K181" s="246">
        <f t="shared" si="5"/>
        <v>0</v>
      </c>
      <c r="L181" s="111"/>
    </row>
    <row r="182" spans="2:12" ht="19.899999999999999" customHeight="1" x14ac:dyDescent="0.35">
      <c r="B182" s="109">
        <v>175</v>
      </c>
      <c r="C182" s="111" t="str">
        <f>IF('Dépenses forfaitaire'!C182&lt;&gt;"",'Dépenses forfaitaire'!C182,"")</f>
        <v/>
      </c>
      <c r="D182" s="111" t="str">
        <f>IF('Dépenses forfaitaire'!D182&lt;&gt;"",'Dépenses forfaitaire'!D182,"")</f>
        <v/>
      </c>
      <c r="E182" s="111" t="str">
        <f>IF('Dépenses forfaitaire'!E182&lt;&gt;"",'Dépenses forfaitaire'!E182,"")</f>
        <v/>
      </c>
      <c r="F182" s="210" t="str">
        <f>IF('Dépenses forfaitaire'!F182&lt;&gt;"",'Dépenses forfaitaire'!F182,"")</f>
        <v/>
      </c>
      <c r="G182" s="246">
        <f>IF('Dépenses forfaitaire'!G182&lt;&gt;"",'Dépenses forfaitaire'!G182,"")</f>
        <v>0</v>
      </c>
      <c r="H182" s="246">
        <f>IF('Dépenses forfaitaire'!H182&lt;&gt;"",'Dépenses forfaitaire'!H182,"")</f>
        <v>0</v>
      </c>
      <c r="I182" s="246">
        <f t="shared" si="4"/>
        <v>0</v>
      </c>
      <c r="J182" s="111"/>
      <c r="K182" s="246">
        <f t="shared" si="5"/>
        <v>0</v>
      </c>
      <c r="L182" s="111"/>
    </row>
    <row r="183" spans="2:12" ht="19.899999999999999" customHeight="1" x14ac:dyDescent="0.35">
      <c r="B183" s="109">
        <v>176</v>
      </c>
      <c r="C183" s="111" t="str">
        <f>IF('Dépenses forfaitaire'!C183&lt;&gt;"",'Dépenses forfaitaire'!C183,"")</f>
        <v/>
      </c>
      <c r="D183" s="111" t="str">
        <f>IF('Dépenses forfaitaire'!D183&lt;&gt;"",'Dépenses forfaitaire'!D183,"")</f>
        <v/>
      </c>
      <c r="E183" s="111" t="str">
        <f>IF('Dépenses forfaitaire'!E183&lt;&gt;"",'Dépenses forfaitaire'!E183,"")</f>
        <v/>
      </c>
      <c r="F183" s="210" t="str">
        <f>IF('Dépenses forfaitaire'!F183&lt;&gt;"",'Dépenses forfaitaire'!F183,"")</f>
        <v/>
      </c>
      <c r="G183" s="246">
        <f>IF('Dépenses forfaitaire'!G183&lt;&gt;"",'Dépenses forfaitaire'!G183,"")</f>
        <v>0</v>
      </c>
      <c r="H183" s="246">
        <f>IF('Dépenses forfaitaire'!H183&lt;&gt;"",'Dépenses forfaitaire'!H183,"")</f>
        <v>0</v>
      </c>
      <c r="I183" s="246">
        <f t="shared" si="4"/>
        <v>0</v>
      </c>
      <c r="J183" s="111"/>
      <c r="K183" s="246">
        <f t="shared" si="5"/>
        <v>0</v>
      </c>
      <c r="L183" s="111"/>
    </row>
    <row r="184" spans="2:12" ht="19.899999999999999" customHeight="1" x14ac:dyDescent="0.35">
      <c r="B184" s="109">
        <v>177</v>
      </c>
      <c r="C184" s="111" t="str">
        <f>IF('Dépenses forfaitaire'!C184&lt;&gt;"",'Dépenses forfaitaire'!C184,"")</f>
        <v/>
      </c>
      <c r="D184" s="111" t="str">
        <f>IF('Dépenses forfaitaire'!D184&lt;&gt;"",'Dépenses forfaitaire'!D184,"")</f>
        <v/>
      </c>
      <c r="E184" s="111" t="str">
        <f>IF('Dépenses forfaitaire'!E184&lt;&gt;"",'Dépenses forfaitaire'!E184,"")</f>
        <v/>
      </c>
      <c r="F184" s="210" t="str">
        <f>IF('Dépenses forfaitaire'!F184&lt;&gt;"",'Dépenses forfaitaire'!F184,"")</f>
        <v/>
      </c>
      <c r="G184" s="246">
        <f>IF('Dépenses forfaitaire'!G184&lt;&gt;"",'Dépenses forfaitaire'!G184,"")</f>
        <v>0</v>
      </c>
      <c r="H184" s="246">
        <f>IF('Dépenses forfaitaire'!H184&lt;&gt;"",'Dépenses forfaitaire'!H184,"")</f>
        <v>0</v>
      </c>
      <c r="I184" s="246">
        <f t="shared" si="4"/>
        <v>0</v>
      </c>
      <c r="J184" s="111"/>
      <c r="K184" s="246">
        <f t="shared" si="5"/>
        <v>0</v>
      </c>
      <c r="L184" s="111"/>
    </row>
    <row r="185" spans="2:12" ht="19.899999999999999" customHeight="1" x14ac:dyDescent="0.35">
      <c r="B185" s="109">
        <v>178</v>
      </c>
      <c r="C185" s="111" t="str">
        <f>IF('Dépenses forfaitaire'!C185&lt;&gt;"",'Dépenses forfaitaire'!C185,"")</f>
        <v/>
      </c>
      <c r="D185" s="111" t="str">
        <f>IF('Dépenses forfaitaire'!D185&lt;&gt;"",'Dépenses forfaitaire'!D185,"")</f>
        <v/>
      </c>
      <c r="E185" s="111" t="str">
        <f>IF('Dépenses forfaitaire'!E185&lt;&gt;"",'Dépenses forfaitaire'!E185,"")</f>
        <v/>
      </c>
      <c r="F185" s="210" t="str">
        <f>IF('Dépenses forfaitaire'!F185&lt;&gt;"",'Dépenses forfaitaire'!F185,"")</f>
        <v/>
      </c>
      <c r="G185" s="246">
        <f>IF('Dépenses forfaitaire'!G185&lt;&gt;"",'Dépenses forfaitaire'!G185,"")</f>
        <v>0</v>
      </c>
      <c r="H185" s="246">
        <f>IF('Dépenses forfaitaire'!H185&lt;&gt;"",'Dépenses forfaitaire'!H185,"")</f>
        <v>0</v>
      </c>
      <c r="I185" s="246">
        <f t="shared" si="4"/>
        <v>0</v>
      </c>
      <c r="J185" s="111"/>
      <c r="K185" s="246">
        <f t="shared" si="5"/>
        <v>0</v>
      </c>
      <c r="L185" s="111"/>
    </row>
    <row r="186" spans="2:12" ht="19.899999999999999" customHeight="1" x14ac:dyDescent="0.35">
      <c r="B186" s="109">
        <v>179</v>
      </c>
      <c r="C186" s="111" t="str">
        <f>IF('Dépenses forfaitaire'!C186&lt;&gt;"",'Dépenses forfaitaire'!C186,"")</f>
        <v/>
      </c>
      <c r="D186" s="111" t="str">
        <f>IF('Dépenses forfaitaire'!D186&lt;&gt;"",'Dépenses forfaitaire'!D186,"")</f>
        <v/>
      </c>
      <c r="E186" s="111" t="str">
        <f>IF('Dépenses forfaitaire'!E186&lt;&gt;"",'Dépenses forfaitaire'!E186,"")</f>
        <v/>
      </c>
      <c r="F186" s="210" t="str">
        <f>IF('Dépenses forfaitaire'!F186&lt;&gt;"",'Dépenses forfaitaire'!F186,"")</f>
        <v/>
      </c>
      <c r="G186" s="246">
        <f>IF('Dépenses forfaitaire'!G186&lt;&gt;"",'Dépenses forfaitaire'!G186,"")</f>
        <v>0</v>
      </c>
      <c r="H186" s="246">
        <f>IF('Dépenses forfaitaire'!H186&lt;&gt;"",'Dépenses forfaitaire'!H186,"")</f>
        <v>0</v>
      </c>
      <c r="I186" s="246">
        <f t="shared" si="4"/>
        <v>0</v>
      </c>
      <c r="J186" s="111"/>
      <c r="K186" s="246">
        <f t="shared" si="5"/>
        <v>0</v>
      </c>
      <c r="L186" s="111"/>
    </row>
    <row r="187" spans="2:12" ht="19.899999999999999" customHeight="1" x14ac:dyDescent="0.35">
      <c r="B187" s="109">
        <v>180</v>
      </c>
      <c r="C187" s="111" t="str">
        <f>IF('Dépenses forfaitaire'!C187&lt;&gt;"",'Dépenses forfaitaire'!C187,"")</f>
        <v/>
      </c>
      <c r="D187" s="111" t="str">
        <f>IF('Dépenses forfaitaire'!D187&lt;&gt;"",'Dépenses forfaitaire'!D187,"")</f>
        <v/>
      </c>
      <c r="E187" s="111" t="str">
        <f>IF('Dépenses forfaitaire'!E187&lt;&gt;"",'Dépenses forfaitaire'!E187,"")</f>
        <v/>
      </c>
      <c r="F187" s="210" t="str">
        <f>IF('Dépenses forfaitaire'!F187&lt;&gt;"",'Dépenses forfaitaire'!F187,"")</f>
        <v/>
      </c>
      <c r="G187" s="246">
        <f>IF('Dépenses forfaitaire'!G187&lt;&gt;"",'Dépenses forfaitaire'!G187,"")</f>
        <v>0</v>
      </c>
      <c r="H187" s="246">
        <f>IF('Dépenses forfaitaire'!H187&lt;&gt;"",'Dépenses forfaitaire'!H187,"")</f>
        <v>0</v>
      </c>
      <c r="I187" s="246">
        <f t="shared" si="4"/>
        <v>0</v>
      </c>
      <c r="J187" s="111"/>
      <c r="K187" s="246">
        <f t="shared" si="5"/>
        <v>0</v>
      </c>
      <c r="L187" s="111"/>
    </row>
    <row r="188" spans="2:12" ht="19.899999999999999" customHeight="1" x14ac:dyDescent="0.35">
      <c r="B188" s="109">
        <v>181</v>
      </c>
      <c r="C188" s="111" t="str">
        <f>IF('Dépenses forfaitaire'!C188&lt;&gt;"",'Dépenses forfaitaire'!C188,"")</f>
        <v/>
      </c>
      <c r="D188" s="111" t="str">
        <f>IF('Dépenses forfaitaire'!D188&lt;&gt;"",'Dépenses forfaitaire'!D188,"")</f>
        <v/>
      </c>
      <c r="E188" s="111" t="str">
        <f>IF('Dépenses forfaitaire'!E188&lt;&gt;"",'Dépenses forfaitaire'!E188,"")</f>
        <v/>
      </c>
      <c r="F188" s="210" t="str">
        <f>IF('Dépenses forfaitaire'!F188&lt;&gt;"",'Dépenses forfaitaire'!F188,"")</f>
        <v/>
      </c>
      <c r="G188" s="246">
        <f>IF('Dépenses forfaitaire'!G188&lt;&gt;"",'Dépenses forfaitaire'!G188,"")</f>
        <v>0</v>
      </c>
      <c r="H188" s="246">
        <f>IF('Dépenses forfaitaire'!H188&lt;&gt;"",'Dépenses forfaitaire'!H188,"")</f>
        <v>0</v>
      </c>
      <c r="I188" s="246">
        <f t="shared" si="4"/>
        <v>0</v>
      </c>
      <c r="J188" s="111"/>
      <c r="K188" s="246">
        <f t="shared" si="5"/>
        <v>0</v>
      </c>
      <c r="L188" s="111"/>
    </row>
    <row r="189" spans="2:12" ht="19.899999999999999" customHeight="1" x14ac:dyDescent="0.35">
      <c r="B189" s="109">
        <v>182</v>
      </c>
      <c r="C189" s="111" t="str">
        <f>IF('Dépenses forfaitaire'!C189&lt;&gt;"",'Dépenses forfaitaire'!C189,"")</f>
        <v/>
      </c>
      <c r="D189" s="111" t="str">
        <f>IF('Dépenses forfaitaire'!D189&lt;&gt;"",'Dépenses forfaitaire'!D189,"")</f>
        <v/>
      </c>
      <c r="E189" s="111" t="str">
        <f>IF('Dépenses forfaitaire'!E189&lt;&gt;"",'Dépenses forfaitaire'!E189,"")</f>
        <v/>
      </c>
      <c r="F189" s="210" t="str">
        <f>IF('Dépenses forfaitaire'!F189&lt;&gt;"",'Dépenses forfaitaire'!F189,"")</f>
        <v/>
      </c>
      <c r="G189" s="246">
        <f>IF('Dépenses forfaitaire'!G189&lt;&gt;"",'Dépenses forfaitaire'!G189,"")</f>
        <v>0</v>
      </c>
      <c r="H189" s="246">
        <f>IF('Dépenses forfaitaire'!H189&lt;&gt;"",'Dépenses forfaitaire'!H189,"")</f>
        <v>0</v>
      </c>
      <c r="I189" s="246">
        <f t="shared" si="4"/>
        <v>0</v>
      </c>
      <c r="J189" s="111"/>
      <c r="K189" s="246">
        <f t="shared" si="5"/>
        <v>0</v>
      </c>
      <c r="L189" s="111"/>
    </row>
    <row r="190" spans="2:12" ht="19.899999999999999" customHeight="1" x14ac:dyDescent="0.35">
      <c r="B190" s="109">
        <v>183</v>
      </c>
      <c r="C190" s="111" t="str">
        <f>IF('Dépenses forfaitaire'!C190&lt;&gt;"",'Dépenses forfaitaire'!C190,"")</f>
        <v/>
      </c>
      <c r="D190" s="111" t="str">
        <f>IF('Dépenses forfaitaire'!D190&lt;&gt;"",'Dépenses forfaitaire'!D190,"")</f>
        <v/>
      </c>
      <c r="E190" s="111" t="str">
        <f>IF('Dépenses forfaitaire'!E190&lt;&gt;"",'Dépenses forfaitaire'!E190,"")</f>
        <v/>
      </c>
      <c r="F190" s="210" t="str">
        <f>IF('Dépenses forfaitaire'!F190&lt;&gt;"",'Dépenses forfaitaire'!F190,"")</f>
        <v/>
      </c>
      <c r="G190" s="246">
        <f>IF('Dépenses forfaitaire'!G190&lt;&gt;"",'Dépenses forfaitaire'!G190,"")</f>
        <v>0</v>
      </c>
      <c r="H190" s="246">
        <f>IF('Dépenses forfaitaire'!H190&lt;&gt;"",'Dépenses forfaitaire'!H190,"")</f>
        <v>0</v>
      </c>
      <c r="I190" s="246">
        <f t="shared" si="4"/>
        <v>0</v>
      </c>
      <c r="J190" s="111"/>
      <c r="K190" s="246">
        <f t="shared" si="5"/>
        <v>0</v>
      </c>
      <c r="L190" s="111"/>
    </row>
    <row r="191" spans="2:12" ht="19.899999999999999" customHeight="1" x14ac:dyDescent="0.35">
      <c r="B191" s="109">
        <v>184</v>
      </c>
      <c r="C191" s="111" t="str">
        <f>IF('Dépenses forfaitaire'!C191&lt;&gt;"",'Dépenses forfaitaire'!C191,"")</f>
        <v/>
      </c>
      <c r="D191" s="111" t="str">
        <f>IF('Dépenses forfaitaire'!D191&lt;&gt;"",'Dépenses forfaitaire'!D191,"")</f>
        <v/>
      </c>
      <c r="E191" s="111" t="str">
        <f>IF('Dépenses forfaitaire'!E191&lt;&gt;"",'Dépenses forfaitaire'!E191,"")</f>
        <v/>
      </c>
      <c r="F191" s="210" t="str">
        <f>IF('Dépenses forfaitaire'!F191&lt;&gt;"",'Dépenses forfaitaire'!F191,"")</f>
        <v/>
      </c>
      <c r="G191" s="246">
        <f>IF('Dépenses forfaitaire'!G191&lt;&gt;"",'Dépenses forfaitaire'!G191,"")</f>
        <v>0</v>
      </c>
      <c r="H191" s="246">
        <f>IF('Dépenses forfaitaire'!H191&lt;&gt;"",'Dépenses forfaitaire'!H191,"")</f>
        <v>0</v>
      </c>
      <c r="I191" s="246">
        <f t="shared" si="4"/>
        <v>0</v>
      </c>
      <c r="J191" s="111"/>
      <c r="K191" s="246">
        <f t="shared" si="5"/>
        <v>0</v>
      </c>
      <c r="L191" s="111"/>
    </row>
    <row r="192" spans="2:12" ht="19.899999999999999" customHeight="1" x14ac:dyDescent="0.35">
      <c r="B192" s="109">
        <v>185</v>
      </c>
      <c r="C192" s="111" t="str">
        <f>IF('Dépenses forfaitaire'!C192&lt;&gt;"",'Dépenses forfaitaire'!C192,"")</f>
        <v/>
      </c>
      <c r="D192" s="111" t="str">
        <f>IF('Dépenses forfaitaire'!D192&lt;&gt;"",'Dépenses forfaitaire'!D192,"")</f>
        <v/>
      </c>
      <c r="E192" s="111" t="str">
        <f>IF('Dépenses forfaitaire'!E192&lt;&gt;"",'Dépenses forfaitaire'!E192,"")</f>
        <v/>
      </c>
      <c r="F192" s="210" t="str">
        <f>IF('Dépenses forfaitaire'!F192&lt;&gt;"",'Dépenses forfaitaire'!F192,"")</f>
        <v/>
      </c>
      <c r="G192" s="246">
        <f>IF('Dépenses forfaitaire'!G192&lt;&gt;"",'Dépenses forfaitaire'!G192,"")</f>
        <v>0</v>
      </c>
      <c r="H192" s="246">
        <f>IF('Dépenses forfaitaire'!H192&lt;&gt;"",'Dépenses forfaitaire'!H192,"")</f>
        <v>0</v>
      </c>
      <c r="I192" s="246">
        <f t="shared" si="4"/>
        <v>0</v>
      </c>
      <c r="J192" s="111"/>
      <c r="K192" s="246">
        <f t="shared" si="5"/>
        <v>0</v>
      </c>
      <c r="L192" s="111"/>
    </row>
    <row r="193" spans="2:12" ht="19.899999999999999" customHeight="1" x14ac:dyDescent="0.35">
      <c r="B193" s="109">
        <v>186</v>
      </c>
      <c r="C193" s="111" t="str">
        <f>IF('Dépenses forfaitaire'!C193&lt;&gt;"",'Dépenses forfaitaire'!C193,"")</f>
        <v/>
      </c>
      <c r="D193" s="111" t="str">
        <f>IF('Dépenses forfaitaire'!D193&lt;&gt;"",'Dépenses forfaitaire'!D193,"")</f>
        <v/>
      </c>
      <c r="E193" s="111" t="str">
        <f>IF('Dépenses forfaitaire'!E193&lt;&gt;"",'Dépenses forfaitaire'!E193,"")</f>
        <v/>
      </c>
      <c r="F193" s="210" t="str">
        <f>IF('Dépenses forfaitaire'!F193&lt;&gt;"",'Dépenses forfaitaire'!F193,"")</f>
        <v/>
      </c>
      <c r="G193" s="246">
        <f>IF('Dépenses forfaitaire'!G193&lt;&gt;"",'Dépenses forfaitaire'!G193,"")</f>
        <v>0</v>
      </c>
      <c r="H193" s="246">
        <f>IF('Dépenses forfaitaire'!H193&lt;&gt;"",'Dépenses forfaitaire'!H193,"")</f>
        <v>0</v>
      </c>
      <c r="I193" s="246">
        <f t="shared" si="4"/>
        <v>0</v>
      </c>
      <c r="J193" s="111"/>
      <c r="K193" s="246">
        <f t="shared" si="5"/>
        <v>0</v>
      </c>
      <c r="L193" s="111"/>
    </row>
    <row r="194" spans="2:12" ht="19.899999999999999" customHeight="1" x14ac:dyDescent="0.35">
      <c r="B194" s="109">
        <v>187</v>
      </c>
      <c r="C194" s="111" t="str">
        <f>IF('Dépenses forfaitaire'!C194&lt;&gt;"",'Dépenses forfaitaire'!C194,"")</f>
        <v/>
      </c>
      <c r="D194" s="111" t="str">
        <f>IF('Dépenses forfaitaire'!D194&lt;&gt;"",'Dépenses forfaitaire'!D194,"")</f>
        <v/>
      </c>
      <c r="E194" s="111" t="str">
        <f>IF('Dépenses forfaitaire'!E194&lt;&gt;"",'Dépenses forfaitaire'!E194,"")</f>
        <v/>
      </c>
      <c r="F194" s="210" t="str">
        <f>IF('Dépenses forfaitaire'!F194&lt;&gt;"",'Dépenses forfaitaire'!F194,"")</f>
        <v/>
      </c>
      <c r="G194" s="246">
        <f>IF('Dépenses forfaitaire'!G194&lt;&gt;"",'Dépenses forfaitaire'!G194,"")</f>
        <v>0</v>
      </c>
      <c r="H194" s="246">
        <f>IF('Dépenses forfaitaire'!H194&lt;&gt;"",'Dépenses forfaitaire'!H194,"")</f>
        <v>0</v>
      </c>
      <c r="I194" s="246">
        <f t="shared" si="4"/>
        <v>0</v>
      </c>
      <c r="J194" s="111"/>
      <c r="K194" s="246">
        <f t="shared" si="5"/>
        <v>0</v>
      </c>
      <c r="L194" s="111"/>
    </row>
    <row r="195" spans="2:12" ht="19.899999999999999" customHeight="1" x14ac:dyDescent="0.35">
      <c r="B195" s="109">
        <v>188</v>
      </c>
      <c r="C195" s="111" t="str">
        <f>IF('Dépenses forfaitaire'!C195&lt;&gt;"",'Dépenses forfaitaire'!C195,"")</f>
        <v/>
      </c>
      <c r="D195" s="111" t="str">
        <f>IF('Dépenses forfaitaire'!D195&lt;&gt;"",'Dépenses forfaitaire'!D195,"")</f>
        <v/>
      </c>
      <c r="E195" s="111" t="str">
        <f>IF('Dépenses forfaitaire'!E195&lt;&gt;"",'Dépenses forfaitaire'!E195,"")</f>
        <v/>
      </c>
      <c r="F195" s="210" t="str">
        <f>IF('Dépenses forfaitaire'!F195&lt;&gt;"",'Dépenses forfaitaire'!F195,"")</f>
        <v/>
      </c>
      <c r="G195" s="246">
        <f>IF('Dépenses forfaitaire'!G195&lt;&gt;"",'Dépenses forfaitaire'!G195,"")</f>
        <v>0</v>
      </c>
      <c r="H195" s="246">
        <f>IF('Dépenses forfaitaire'!H195&lt;&gt;"",'Dépenses forfaitaire'!H195,"")</f>
        <v>0</v>
      </c>
      <c r="I195" s="246">
        <f t="shared" si="4"/>
        <v>0</v>
      </c>
      <c r="J195" s="111"/>
      <c r="K195" s="246">
        <f t="shared" si="5"/>
        <v>0</v>
      </c>
      <c r="L195" s="111"/>
    </row>
    <row r="196" spans="2:12" ht="19.899999999999999" customHeight="1" x14ac:dyDescent="0.35">
      <c r="B196" s="109">
        <v>189</v>
      </c>
      <c r="C196" s="111" t="str">
        <f>IF('Dépenses forfaitaire'!C196&lt;&gt;"",'Dépenses forfaitaire'!C196,"")</f>
        <v/>
      </c>
      <c r="D196" s="111" t="str">
        <f>IF('Dépenses forfaitaire'!D196&lt;&gt;"",'Dépenses forfaitaire'!D196,"")</f>
        <v/>
      </c>
      <c r="E196" s="111" t="str">
        <f>IF('Dépenses forfaitaire'!E196&lt;&gt;"",'Dépenses forfaitaire'!E196,"")</f>
        <v/>
      </c>
      <c r="F196" s="210" t="str">
        <f>IF('Dépenses forfaitaire'!F196&lt;&gt;"",'Dépenses forfaitaire'!F196,"")</f>
        <v/>
      </c>
      <c r="G196" s="246">
        <f>IF('Dépenses forfaitaire'!G196&lt;&gt;"",'Dépenses forfaitaire'!G196,"")</f>
        <v>0</v>
      </c>
      <c r="H196" s="246">
        <f>IF('Dépenses forfaitaire'!H196&lt;&gt;"",'Dépenses forfaitaire'!H196,"")</f>
        <v>0</v>
      </c>
      <c r="I196" s="246">
        <f t="shared" si="4"/>
        <v>0</v>
      </c>
      <c r="J196" s="111"/>
      <c r="K196" s="246">
        <f t="shared" si="5"/>
        <v>0</v>
      </c>
      <c r="L196" s="111"/>
    </row>
    <row r="197" spans="2:12" ht="19.899999999999999" customHeight="1" x14ac:dyDescent="0.35">
      <c r="B197" s="109">
        <v>190</v>
      </c>
      <c r="C197" s="111" t="str">
        <f>IF('Dépenses forfaitaire'!C197&lt;&gt;"",'Dépenses forfaitaire'!C197,"")</f>
        <v/>
      </c>
      <c r="D197" s="111" t="str">
        <f>IF('Dépenses forfaitaire'!D197&lt;&gt;"",'Dépenses forfaitaire'!D197,"")</f>
        <v/>
      </c>
      <c r="E197" s="111" t="str">
        <f>IF('Dépenses forfaitaire'!E197&lt;&gt;"",'Dépenses forfaitaire'!E197,"")</f>
        <v/>
      </c>
      <c r="F197" s="210" t="str">
        <f>IF('Dépenses forfaitaire'!F197&lt;&gt;"",'Dépenses forfaitaire'!F197,"")</f>
        <v/>
      </c>
      <c r="G197" s="246">
        <f>IF('Dépenses forfaitaire'!G197&lt;&gt;"",'Dépenses forfaitaire'!G197,"")</f>
        <v>0</v>
      </c>
      <c r="H197" s="246">
        <f>IF('Dépenses forfaitaire'!H197&lt;&gt;"",'Dépenses forfaitaire'!H197,"")</f>
        <v>0</v>
      </c>
      <c r="I197" s="246">
        <f t="shared" si="4"/>
        <v>0</v>
      </c>
      <c r="J197" s="111"/>
      <c r="K197" s="246">
        <f t="shared" si="5"/>
        <v>0</v>
      </c>
      <c r="L197" s="111"/>
    </row>
    <row r="198" spans="2:12" ht="19.899999999999999" customHeight="1" x14ac:dyDescent="0.35">
      <c r="B198" s="109">
        <v>191</v>
      </c>
      <c r="C198" s="111" t="str">
        <f>IF('Dépenses forfaitaire'!C198&lt;&gt;"",'Dépenses forfaitaire'!C198,"")</f>
        <v/>
      </c>
      <c r="D198" s="111" t="str">
        <f>IF('Dépenses forfaitaire'!D198&lt;&gt;"",'Dépenses forfaitaire'!D198,"")</f>
        <v/>
      </c>
      <c r="E198" s="111" t="str">
        <f>IF('Dépenses forfaitaire'!E198&lt;&gt;"",'Dépenses forfaitaire'!E198,"")</f>
        <v/>
      </c>
      <c r="F198" s="210" t="str">
        <f>IF('Dépenses forfaitaire'!F198&lt;&gt;"",'Dépenses forfaitaire'!F198,"")</f>
        <v/>
      </c>
      <c r="G198" s="246">
        <f>IF('Dépenses forfaitaire'!G198&lt;&gt;"",'Dépenses forfaitaire'!G198,"")</f>
        <v>0</v>
      </c>
      <c r="H198" s="246">
        <f>IF('Dépenses forfaitaire'!H198&lt;&gt;"",'Dépenses forfaitaire'!H198,"")</f>
        <v>0</v>
      </c>
      <c r="I198" s="246">
        <f t="shared" si="4"/>
        <v>0</v>
      </c>
      <c r="J198" s="111"/>
      <c r="K198" s="246">
        <f t="shared" si="5"/>
        <v>0</v>
      </c>
      <c r="L198" s="111"/>
    </row>
    <row r="199" spans="2:12" ht="19.899999999999999" customHeight="1" x14ac:dyDescent="0.35">
      <c r="B199" s="109">
        <v>192</v>
      </c>
      <c r="C199" s="111" t="str">
        <f>IF('Dépenses forfaitaire'!C199&lt;&gt;"",'Dépenses forfaitaire'!C199,"")</f>
        <v/>
      </c>
      <c r="D199" s="111" t="str">
        <f>IF('Dépenses forfaitaire'!D199&lt;&gt;"",'Dépenses forfaitaire'!D199,"")</f>
        <v/>
      </c>
      <c r="E199" s="111" t="str">
        <f>IF('Dépenses forfaitaire'!E199&lt;&gt;"",'Dépenses forfaitaire'!E199,"")</f>
        <v/>
      </c>
      <c r="F199" s="210" t="str">
        <f>IF('Dépenses forfaitaire'!F199&lt;&gt;"",'Dépenses forfaitaire'!F199,"")</f>
        <v/>
      </c>
      <c r="G199" s="246">
        <f>IF('Dépenses forfaitaire'!G199&lt;&gt;"",'Dépenses forfaitaire'!G199,"")</f>
        <v>0</v>
      </c>
      <c r="H199" s="246">
        <f>IF('Dépenses forfaitaire'!H199&lt;&gt;"",'Dépenses forfaitaire'!H199,"")</f>
        <v>0</v>
      </c>
      <c r="I199" s="246">
        <f t="shared" si="4"/>
        <v>0</v>
      </c>
      <c r="J199" s="111"/>
      <c r="K199" s="246">
        <f t="shared" si="5"/>
        <v>0</v>
      </c>
      <c r="L199" s="111"/>
    </row>
    <row r="200" spans="2:12" ht="19.899999999999999" customHeight="1" x14ac:dyDescent="0.35">
      <c r="B200" s="109">
        <v>193</v>
      </c>
      <c r="C200" s="111" t="str">
        <f>IF('Dépenses forfaitaire'!C200&lt;&gt;"",'Dépenses forfaitaire'!C200,"")</f>
        <v/>
      </c>
      <c r="D200" s="111" t="str">
        <f>IF('Dépenses forfaitaire'!D200&lt;&gt;"",'Dépenses forfaitaire'!D200,"")</f>
        <v/>
      </c>
      <c r="E200" s="111" t="str">
        <f>IF('Dépenses forfaitaire'!E200&lt;&gt;"",'Dépenses forfaitaire'!E200,"")</f>
        <v/>
      </c>
      <c r="F200" s="210" t="str">
        <f>IF('Dépenses forfaitaire'!F200&lt;&gt;"",'Dépenses forfaitaire'!F200,"")</f>
        <v/>
      </c>
      <c r="G200" s="246">
        <f>IF('Dépenses forfaitaire'!G200&lt;&gt;"",'Dépenses forfaitaire'!G200,"")</f>
        <v>0</v>
      </c>
      <c r="H200" s="246">
        <f>IF('Dépenses forfaitaire'!H200&lt;&gt;"",'Dépenses forfaitaire'!H200,"")</f>
        <v>0</v>
      </c>
      <c r="I200" s="246">
        <f t="shared" si="4"/>
        <v>0</v>
      </c>
      <c r="J200" s="111"/>
      <c r="K200" s="246">
        <f t="shared" si="5"/>
        <v>0</v>
      </c>
      <c r="L200" s="111"/>
    </row>
    <row r="201" spans="2:12" ht="19.899999999999999" customHeight="1" x14ac:dyDescent="0.35">
      <c r="B201" s="109">
        <v>194</v>
      </c>
      <c r="C201" s="111" t="str">
        <f>IF('Dépenses forfaitaire'!C201&lt;&gt;"",'Dépenses forfaitaire'!C201,"")</f>
        <v/>
      </c>
      <c r="D201" s="111" t="str">
        <f>IF('Dépenses forfaitaire'!D201&lt;&gt;"",'Dépenses forfaitaire'!D201,"")</f>
        <v/>
      </c>
      <c r="E201" s="111" t="str">
        <f>IF('Dépenses forfaitaire'!E201&lt;&gt;"",'Dépenses forfaitaire'!E201,"")</f>
        <v/>
      </c>
      <c r="F201" s="210" t="str">
        <f>IF('Dépenses forfaitaire'!F201&lt;&gt;"",'Dépenses forfaitaire'!F201,"")</f>
        <v/>
      </c>
      <c r="G201" s="246">
        <f>IF('Dépenses forfaitaire'!G201&lt;&gt;"",'Dépenses forfaitaire'!G201,"")</f>
        <v>0</v>
      </c>
      <c r="H201" s="246">
        <f>IF('Dépenses forfaitaire'!H201&lt;&gt;"",'Dépenses forfaitaire'!H201,"")</f>
        <v>0</v>
      </c>
      <c r="I201" s="246">
        <f t="shared" ref="I201:I264" si="6">IF(H201&lt;&gt;"",H201,0)</f>
        <v>0</v>
      </c>
      <c r="J201" s="111"/>
      <c r="K201" s="246">
        <f t="shared" ref="K201:K264" si="7">IF(I201&lt;&gt;"",I201,0)</f>
        <v>0</v>
      </c>
      <c r="L201" s="111"/>
    </row>
    <row r="202" spans="2:12" ht="19.899999999999999" customHeight="1" x14ac:dyDescent="0.35">
      <c r="B202" s="109">
        <v>195</v>
      </c>
      <c r="C202" s="111" t="str">
        <f>IF('Dépenses forfaitaire'!C202&lt;&gt;"",'Dépenses forfaitaire'!C202,"")</f>
        <v/>
      </c>
      <c r="D202" s="111" t="str">
        <f>IF('Dépenses forfaitaire'!D202&lt;&gt;"",'Dépenses forfaitaire'!D202,"")</f>
        <v/>
      </c>
      <c r="E202" s="111" t="str">
        <f>IF('Dépenses forfaitaire'!E202&lt;&gt;"",'Dépenses forfaitaire'!E202,"")</f>
        <v/>
      </c>
      <c r="F202" s="210" t="str">
        <f>IF('Dépenses forfaitaire'!F202&lt;&gt;"",'Dépenses forfaitaire'!F202,"")</f>
        <v/>
      </c>
      <c r="G202" s="246">
        <f>IF('Dépenses forfaitaire'!G202&lt;&gt;"",'Dépenses forfaitaire'!G202,"")</f>
        <v>0</v>
      </c>
      <c r="H202" s="246">
        <f>IF('Dépenses forfaitaire'!H202&lt;&gt;"",'Dépenses forfaitaire'!H202,"")</f>
        <v>0</v>
      </c>
      <c r="I202" s="246">
        <f t="shared" si="6"/>
        <v>0</v>
      </c>
      <c r="J202" s="111"/>
      <c r="K202" s="246">
        <f t="shared" si="7"/>
        <v>0</v>
      </c>
      <c r="L202" s="111"/>
    </row>
    <row r="203" spans="2:12" ht="19.899999999999999" customHeight="1" x14ac:dyDescent="0.35">
      <c r="B203" s="109">
        <v>196</v>
      </c>
      <c r="C203" s="111" t="str">
        <f>IF('Dépenses forfaitaire'!C203&lt;&gt;"",'Dépenses forfaitaire'!C203,"")</f>
        <v/>
      </c>
      <c r="D203" s="111" t="str">
        <f>IF('Dépenses forfaitaire'!D203&lt;&gt;"",'Dépenses forfaitaire'!D203,"")</f>
        <v/>
      </c>
      <c r="E203" s="111" t="str">
        <f>IF('Dépenses forfaitaire'!E203&lt;&gt;"",'Dépenses forfaitaire'!E203,"")</f>
        <v/>
      </c>
      <c r="F203" s="210" t="str">
        <f>IF('Dépenses forfaitaire'!F203&lt;&gt;"",'Dépenses forfaitaire'!F203,"")</f>
        <v/>
      </c>
      <c r="G203" s="246">
        <f>IF('Dépenses forfaitaire'!G203&lt;&gt;"",'Dépenses forfaitaire'!G203,"")</f>
        <v>0</v>
      </c>
      <c r="H203" s="246">
        <f>IF('Dépenses forfaitaire'!H203&lt;&gt;"",'Dépenses forfaitaire'!H203,"")</f>
        <v>0</v>
      </c>
      <c r="I203" s="246">
        <f t="shared" si="6"/>
        <v>0</v>
      </c>
      <c r="J203" s="111"/>
      <c r="K203" s="246">
        <f t="shared" si="7"/>
        <v>0</v>
      </c>
      <c r="L203" s="111"/>
    </row>
    <row r="204" spans="2:12" ht="19.899999999999999" customHeight="1" x14ac:dyDescent="0.35">
      <c r="B204" s="109">
        <v>197</v>
      </c>
      <c r="C204" s="111" t="str">
        <f>IF('Dépenses forfaitaire'!C204&lt;&gt;"",'Dépenses forfaitaire'!C204,"")</f>
        <v/>
      </c>
      <c r="D204" s="111" t="str">
        <f>IF('Dépenses forfaitaire'!D204&lt;&gt;"",'Dépenses forfaitaire'!D204,"")</f>
        <v/>
      </c>
      <c r="E204" s="111" t="str">
        <f>IF('Dépenses forfaitaire'!E204&lt;&gt;"",'Dépenses forfaitaire'!E204,"")</f>
        <v/>
      </c>
      <c r="F204" s="210" t="str">
        <f>IF('Dépenses forfaitaire'!F204&lt;&gt;"",'Dépenses forfaitaire'!F204,"")</f>
        <v/>
      </c>
      <c r="G204" s="246">
        <f>IF('Dépenses forfaitaire'!G204&lt;&gt;"",'Dépenses forfaitaire'!G204,"")</f>
        <v>0</v>
      </c>
      <c r="H204" s="246">
        <f>IF('Dépenses forfaitaire'!H204&lt;&gt;"",'Dépenses forfaitaire'!H204,"")</f>
        <v>0</v>
      </c>
      <c r="I204" s="246">
        <f t="shared" si="6"/>
        <v>0</v>
      </c>
      <c r="J204" s="111"/>
      <c r="K204" s="246">
        <f t="shared" si="7"/>
        <v>0</v>
      </c>
      <c r="L204" s="111"/>
    </row>
    <row r="205" spans="2:12" ht="19.899999999999999" customHeight="1" x14ac:dyDescent="0.35">
      <c r="B205" s="109">
        <v>198</v>
      </c>
      <c r="C205" s="111" t="str">
        <f>IF('Dépenses forfaitaire'!C205&lt;&gt;"",'Dépenses forfaitaire'!C205,"")</f>
        <v/>
      </c>
      <c r="D205" s="111" t="str">
        <f>IF('Dépenses forfaitaire'!D205&lt;&gt;"",'Dépenses forfaitaire'!D205,"")</f>
        <v/>
      </c>
      <c r="E205" s="111" t="str">
        <f>IF('Dépenses forfaitaire'!E205&lt;&gt;"",'Dépenses forfaitaire'!E205,"")</f>
        <v/>
      </c>
      <c r="F205" s="210" t="str">
        <f>IF('Dépenses forfaitaire'!F205&lt;&gt;"",'Dépenses forfaitaire'!F205,"")</f>
        <v/>
      </c>
      <c r="G205" s="246">
        <f>IF('Dépenses forfaitaire'!G205&lt;&gt;"",'Dépenses forfaitaire'!G205,"")</f>
        <v>0</v>
      </c>
      <c r="H205" s="246">
        <f>IF('Dépenses forfaitaire'!H205&lt;&gt;"",'Dépenses forfaitaire'!H205,"")</f>
        <v>0</v>
      </c>
      <c r="I205" s="246">
        <f t="shared" si="6"/>
        <v>0</v>
      </c>
      <c r="J205" s="111"/>
      <c r="K205" s="246">
        <f t="shared" si="7"/>
        <v>0</v>
      </c>
      <c r="L205" s="111"/>
    </row>
    <row r="206" spans="2:12" ht="19.899999999999999" customHeight="1" x14ac:dyDescent="0.35">
      <c r="B206" s="109">
        <v>199</v>
      </c>
      <c r="C206" s="111" t="str">
        <f>IF('Dépenses forfaitaire'!C206&lt;&gt;"",'Dépenses forfaitaire'!C206,"")</f>
        <v/>
      </c>
      <c r="D206" s="111" t="str">
        <f>IF('Dépenses forfaitaire'!D206&lt;&gt;"",'Dépenses forfaitaire'!D206,"")</f>
        <v/>
      </c>
      <c r="E206" s="111" t="str">
        <f>IF('Dépenses forfaitaire'!E206&lt;&gt;"",'Dépenses forfaitaire'!E206,"")</f>
        <v/>
      </c>
      <c r="F206" s="210" t="str">
        <f>IF('Dépenses forfaitaire'!F206&lt;&gt;"",'Dépenses forfaitaire'!F206,"")</f>
        <v/>
      </c>
      <c r="G206" s="246">
        <f>IF('Dépenses forfaitaire'!G206&lt;&gt;"",'Dépenses forfaitaire'!G206,"")</f>
        <v>0</v>
      </c>
      <c r="H206" s="246">
        <f>IF('Dépenses forfaitaire'!H206&lt;&gt;"",'Dépenses forfaitaire'!H206,"")</f>
        <v>0</v>
      </c>
      <c r="I206" s="246">
        <f t="shared" si="6"/>
        <v>0</v>
      </c>
      <c r="J206" s="111"/>
      <c r="K206" s="246">
        <f t="shared" si="7"/>
        <v>0</v>
      </c>
      <c r="L206" s="111"/>
    </row>
    <row r="207" spans="2:12" ht="19.899999999999999" customHeight="1" x14ac:dyDescent="0.35">
      <c r="B207" s="109">
        <v>200</v>
      </c>
      <c r="C207" s="111" t="str">
        <f>IF('Dépenses forfaitaire'!C207&lt;&gt;"",'Dépenses forfaitaire'!C207,"")</f>
        <v/>
      </c>
      <c r="D207" s="111" t="str">
        <f>IF('Dépenses forfaitaire'!D207&lt;&gt;"",'Dépenses forfaitaire'!D207,"")</f>
        <v/>
      </c>
      <c r="E207" s="111" t="str">
        <f>IF('Dépenses forfaitaire'!E207&lt;&gt;"",'Dépenses forfaitaire'!E207,"")</f>
        <v/>
      </c>
      <c r="F207" s="210" t="str">
        <f>IF('Dépenses forfaitaire'!F207&lt;&gt;"",'Dépenses forfaitaire'!F207,"")</f>
        <v/>
      </c>
      <c r="G207" s="246">
        <f>IF('Dépenses forfaitaire'!G207&lt;&gt;"",'Dépenses forfaitaire'!G207,"")</f>
        <v>0</v>
      </c>
      <c r="H207" s="246">
        <f>IF('Dépenses forfaitaire'!H207&lt;&gt;"",'Dépenses forfaitaire'!H207,"")</f>
        <v>0</v>
      </c>
      <c r="I207" s="246">
        <f t="shared" si="6"/>
        <v>0</v>
      </c>
      <c r="J207" s="111"/>
      <c r="K207" s="246">
        <f t="shared" si="7"/>
        <v>0</v>
      </c>
      <c r="L207" s="111"/>
    </row>
    <row r="208" spans="2:12" ht="19.899999999999999" customHeight="1" x14ac:dyDescent="0.35">
      <c r="B208" s="109">
        <v>201</v>
      </c>
      <c r="C208" s="111" t="str">
        <f>IF('Dépenses forfaitaire'!C208&lt;&gt;"",'Dépenses forfaitaire'!C208,"")</f>
        <v/>
      </c>
      <c r="D208" s="111" t="str">
        <f>IF('Dépenses forfaitaire'!D208&lt;&gt;"",'Dépenses forfaitaire'!D208,"")</f>
        <v/>
      </c>
      <c r="E208" s="111" t="str">
        <f>IF('Dépenses forfaitaire'!E208&lt;&gt;"",'Dépenses forfaitaire'!E208,"")</f>
        <v/>
      </c>
      <c r="F208" s="210" t="str">
        <f>IF('Dépenses forfaitaire'!F208&lt;&gt;"",'Dépenses forfaitaire'!F208,"")</f>
        <v/>
      </c>
      <c r="G208" s="246">
        <f>IF('Dépenses forfaitaire'!G208&lt;&gt;"",'Dépenses forfaitaire'!G208,"")</f>
        <v>0</v>
      </c>
      <c r="H208" s="246">
        <f>IF('Dépenses forfaitaire'!H208&lt;&gt;"",'Dépenses forfaitaire'!H208,"")</f>
        <v>0</v>
      </c>
      <c r="I208" s="246">
        <f t="shared" si="6"/>
        <v>0</v>
      </c>
      <c r="J208" s="111"/>
      <c r="K208" s="246">
        <f t="shared" si="7"/>
        <v>0</v>
      </c>
      <c r="L208" s="111"/>
    </row>
    <row r="209" spans="2:12" ht="19.899999999999999" customHeight="1" x14ac:dyDescent="0.35">
      <c r="B209" s="109">
        <v>202</v>
      </c>
      <c r="C209" s="111" t="str">
        <f>IF('Dépenses forfaitaire'!C209&lt;&gt;"",'Dépenses forfaitaire'!C209,"")</f>
        <v/>
      </c>
      <c r="D209" s="111" t="str">
        <f>IF('Dépenses forfaitaire'!D209&lt;&gt;"",'Dépenses forfaitaire'!D209,"")</f>
        <v/>
      </c>
      <c r="E209" s="111" t="str">
        <f>IF('Dépenses forfaitaire'!E209&lt;&gt;"",'Dépenses forfaitaire'!E209,"")</f>
        <v/>
      </c>
      <c r="F209" s="210" t="str">
        <f>IF('Dépenses forfaitaire'!F209&lt;&gt;"",'Dépenses forfaitaire'!F209,"")</f>
        <v/>
      </c>
      <c r="G209" s="246">
        <f>IF('Dépenses forfaitaire'!G209&lt;&gt;"",'Dépenses forfaitaire'!G209,"")</f>
        <v>0</v>
      </c>
      <c r="H209" s="246">
        <f>IF('Dépenses forfaitaire'!H209&lt;&gt;"",'Dépenses forfaitaire'!H209,"")</f>
        <v>0</v>
      </c>
      <c r="I209" s="246">
        <f t="shared" si="6"/>
        <v>0</v>
      </c>
      <c r="J209" s="111"/>
      <c r="K209" s="246">
        <f t="shared" si="7"/>
        <v>0</v>
      </c>
      <c r="L209" s="111"/>
    </row>
    <row r="210" spans="2:12" ht="19.899999999999999" customHeight="1" x14ac:dyDescent="0.35">
      <c r="B210" s="109">
        <v>203</v>
      </c>
      <c r="C210" s="111" t="str">
        <f>IF('Dépenses forfaitaire'!C210&lt;&gt;"",'Dépenses forfaitaire'!C210,"")</f>
        <v/>
      </c>
      <c r="D210" s="111" t="str">
        <f>IF('Dépenses forfaitaire'!D210&lt;&gt;"",'Dépenses forfaitaire'!D210,"")</f>
        <v/>
      </c>
      <c r="E210" s="111" t="str">
        <f>IF('Dépenses forfaitaire'!E210&lt;&gt;"",'Dépenses forfaitaire'!E210,"")</f>
        <v/>
      </c>
      <c r="F210" s="210" t="str">
        <f>IF('Dépenses forfaitaire'!F210&lt;&gt;"",'Dépenses forfaitaire'!F210,"")</f>
        <v/>
      </c>
      <c r="G210" s="246">
        <f>IF('Dépenses forfaitaire'!G210&lt;&gt;"",'Dépenses forfaitaire'!G210,"")</f>
        <v>0</v>
      </c>
      <c r="H210" s="246">
        <f>IF('Dépenses forfaitaire'!H210&lt;&gt;"",'Dépenses forfaitaire'!H210,"")</f>
        <v>0</v>
      </c>
      <c r="I210" s="246">
        <f t="shared" si="6"/>
        <v>0</v>
      </c>
      <c r="J210" s="111"/>
      <c r="K210" s="246">
        <f t="shared" si="7"/>
        <v>0</v>
      </c>
      <c r="L210" s="111"/>
    </row>
    <row r="211" spans="2:12" ht="19.899999999999999" customHeight="1" x14ac:dyDescent="0.35">
      <c r="B211" s="109">
        <v>204</v>
      </c>
      <c r="C211" s="111" t="str">
        <f>IF('Dépenses forfaitaire'!C211&lt;&gt;"",'Dépenses forfaitaire'!C211,"")</f>
        <v/>
      </c>
      <c r="D211" s="111" t="str">
        <f>IF('Dépenses forfaitaire'!D211&lt;&gt;"",'Dépenses forfaitaire'!D211,"")</f>
        <v/>
      </c>
      <c r="E211" s="111" t="str">
        <f>IF('Dépenses forfaitaire'!E211&lt;&gt;"",'Dépenses forfaitaire'!E211,"")</f>
        <v/>
      </c>
      <c r="F211" s="210" t="str">
        <f>IF('Dépenses forfaitaire'!F211&lt;&gt;"",'Dépenses forfaitaire'!F211,"")</f>
        <v/>
      </c>
      <c r="G211" s="246">
        <f>IF('Dépenses forfaitaire'!G211&lt;&gt;"",'Dépenses forfaitaire'!G211,"")</f>
        <v>0</v>
      </c>
      <c r="H211" s="246">
        <f>IF('Dépenses forfaitaire'!H211&lt;&gt;"",'Dépenses forfaitaire'!H211,"")</f>
        <v>0</v>
      </c>
      <c r="I211" s="246">
        <f t="shared" si="6"/>
        <v>0</v>
      </c>
      <c r="J211" s="111"/>
      <c r="K211" s="246">
        <f t="shared" si="7"/>
        <v>0</v>
      </c>
      <c r="L211" s="111"/>
    </row>
    <row r="212" spans="2:12" ht="19.899999999999999" customHeight="1" x14ac:dyDescent="0.35">
      <c r="B212" s="109">
        <v>205</v>
      </c>
      <c r="C212" s="111" t="str">
        <f>IF('Dépenses forfaitaire'!C212&lt;&gt;"",'Dépenses forfaitaire'!C212,"")</f>
        <v/>
      </c>
      <c r="D212" s="111" t="str">
        <f>IF('Dépenses forfaitaire'!D212&lt;&gt;"",'Dépenses forfaitaire'!D212,"")</f>
        <v/>
      </c>
      <c r="E212" s="111" t="str">
        <f>IF('Dépenses forfaitaire'!E212&lt;&gt;"",'Dépenses forfaitaire'!E212,"")</f>
        <v/>
      </c>
      <c r="F212" s="210" t="str">
        <f>IF('Dépenses forfaitaire'!F212&lt;&gt;"",'Dépenses forfaitaire'!F212,"")</f>
        <v/>
      </c>
      <c r="G212" s="246">
        <f>IF('Dépenses forfaitaire'!G212&lt;&gt;"",'Dépenses forfaitaire'!G212,"")</f>
        <v>0</v>
      </c>
      <c r="H212" s="246">
        <f>IF('Dépenses forfaitaire'!H212&lt;&gt;"",'Dépenses forfaitaire'!H212,"")</f>
        <v>0</v>
      </c>
      <c r="I212" s="246">
        <f t="shared" si="6"/>
        <v>0</v>
      </c>
      <c r="J212" s="111"/>
      <c r="K212" s="246">
        <f t="shared" si="7"/>
        <v>0</v>
      </c>
      <c r="L212" s="111"/>
    </row>
    <row r="213" spans="2:12" ht="19.899999999999999" customHeight="1" x14ac:dyDescent="0.35">
      <c r="B213" s="109">
        <v>206</v>
      </c>
      <c r="C213" s="111" t="str">
        <f>IF('Dépenses forfaitaire'!C213&lt;&gt;"",'Dépenses forfaitaire'!C213,"")</f>
        <v/>
      </c>
      <c r="D213" s="111" t="str">
        <f>IF('Dépenses forfaitaire'!D213&lt;&gt;"",'Dépenses forfaitaire'!D213,"")</f>
        <v/>
      </c>
      <c r="E213" s="111" t="str">
        <f>IF('Dépenses forfaitaire'!E213&lt;&gt;"",'Dépenses forfaitaire'!E213,"")</f>
        <v/>
      </c>
      <c r="F213" s="210" t="str">
        <f>IF('Dépenses forfaitaire'!F213&lt;&gt;"",'Dépenses forfaitaire'!F213,"")</f>
        <v/>
      </c>
      <c r="G213" s="246">
        <f>IF('Dépenses forfaitaire'!G213&lt;&gt;"",'Dépenses forfaitaire'!G213,"")</f>
        <v>0</v>
      </c>
      <c r="H213" s="246">
        <f>IF('Dépenses forfaitaire'!H213&lt;&gt;"",'Dépenses forfaitaire'!H213,"")</f>
        <v>0</v>
      </c>
      <c r="I213" s="246">
        <f t="shared" si="6"/>
        <v>0</v>
      </c>
      <c r="J213" s="111"/>
      <c r="K213" s="246">
        <f t="shared" si="7"/>
        <v>0</v>
      </c>
      <c r="L213" s="111"/>
    </row>
    <row r="214" spans="2:12" ht="19.899999999999999" customHeight="1" x14ac:dyDescent="0.35">
      <c r="B214" s="109">
        <v>207</v>
      </c>
      <c r="C214" s="111" t="str">
        <f>IF('Dépenses forfaitaire'!C214&lt;&gt;"",'Dépenses forfaitaire'!C214,"")</f>
        <v/>
      </c>
      <c r="D214" s="111" t="str">
        <f>IF('Dépenses forfaitaire'!D214&lt;&gt;"",'Dépenses forfaitaire'!D214,"")</f>
        <v/>
      </c>
      <c r="E214" s="111" t="str">
        <f>IF('Dépenses forfaitaire'!E214&lt;&gt;"",'Dépenses forfaitaire'!E214,"")</f>
        <v/>
      </c>
      <c r="F214" s="210" t="str">
        <f>IF('Dépenses forfaitaire'!F214&lt;&gt;"",'Dépenses forfaitaire'!F214,"")</f>
        <v/>
      </c>
      <c r="G214" s="246">
        <f>IF('Dépenses forfaitaire'!G214&lt;&gt;"",'Dépenses forfaitaire'!G214,"")</f>
        <v>0</v>
      </c>
      <c r="H214" s="246">
        <f>IF('Dépenses forfaitaire'!H214&lt;&gt;"",'Dépenses forfaitaire'!H214,"")</f>
        <v>0</v>
      </c>
      <c r="I214" s="246">
        <f t="shared" si="6"/>
        <v>0</v>
      </c>
      <c r="J214" s="111"/>
      <c r="K214" s="246">
        <f t="shared" si="7"/>
        <v>0</v>
      </c>
      <c r="L214" s="111"/>
    </row>
    <row r="215" spans="2:12" ht="19.899999999999999" customHeight="1" x14ac:dyDescent="0.35">
      <c r="B215" s="109">
        <v>208</v>
      </c>
      <c r="C215" s="111" t="str">
        <f>IF('Dépenses forfaitaire'!C215&lt;&gt;"",'Dépenses forfaitaire'!C215,"")</f>
        <v/>
      </c>
      <c r="D215" s="111" t="str">
        <f>IF('Dépenses forfaitaire'!D215&lt;&gt;"",'Dépenses forfaitaire'!D215,"")</f>
        <v/>
      </c>
      <c r="E215" s="111" t="str">
        <f>IF('Dépenses forfaitaire'!E215&lt;&gt;"",'Dépenses forfaitaire'!E215,"")</f>
        <v/>
      </c>
      <c r="F215" s="210" t="str">
        <f>IF('Dépenses forfaitaire'!F215&lt;&gt;"",'Dépenses forfaitaire'!F215,"")</f>
        <v/>
      </c>
      <c r="G215" s="246">
        <f>IF('Dépenses forfaitaire'!G215&lt;&gt;"",'Dépenses forfaitaire'!G215,"")</f>
        <v>0</v>
      </c>
      <c r="H215" s="246">
        <f>IF('Dépenses forfaitaire'!H215&lt;&gt;"",'Dépenses forfaitaire'!H215,"")</f>
        <v>0</v>
      </c>
      <c r="I215" s="246">
        <f t="shared" si="6"/>
        <v>0</v>
      </c>
      <c r="J215" s="111"/>
      <c r="K215" s="246">
        <f t="shared" si="7"/>
        <v>0</v>
      </c>
      <c r="L215" s="111"/>
    </row>
    <row r="216" spans="2:12" ht="19.899999999999999" customHeight="1" x14ac:dyDescent="0.35">
      <c r="B216" s="109">
        <v>209</v>
      </c>
      <c r="C216" s="111" t="str">
        <f>IF('Dépenses forfaitaire'!C216&lt;&gt;"",'Dépenses forfaitaire'!C216,"")</f>
        <v/>
      </c>
      <c r="D216" s="111" t="str">
        <f>IF('Dépenses forfaitaire'!D216&lt;&gt;"",'Dépenses forfaitaire'!D216,"")</f>
        <v/>
      </c>
      <c r="E216" s="111" t="str">
        <f>IF('Dépenses forfaitaire'!E216&lt;&gt;"",'Dépenses forfaitaire'!E216,"")</f>
        <v/>
      </c>
      <c r="F216" s="210" t="str">
        <f>IF('Dépenses forfaitaire'!F216&lt;&gt;"",'Dépenses forfaitaire'!F216,"")</f>
        <v/>
      </c>
      <c r="G216" s="246">
        <f>IF('Dépenses forfaitaire'!G216&lt;&gt;"",'Dépenses forfaitaire'!G216,"")</f>
        <v>0</v>
      </c>
      <c r="H216" s="246">
        <f>IF('Dépenses forfaitaire'!H216&lt;&gt;"",'Dépenses forfaitaire'!H216,"")</f>
        <v>0</v>
      </c>
      <c r="I216" s="246">
        <f t="shared" si="6"/>
        <v>0</v>
      </c>
      <c r="J216" s="111"/>
      <c r="K216" s="246">
        <f t="shared" si="7"/>
        <v>0</v>
      </c>
      <c r="L216" s="111"/>
    </row>
    <row r="217" spans="2:12" ht="19.899999999999999" customHeight="1" x14ac:dyDescent="0.35">
      <c r="B217" s="109">
        <v>210</v>
      </c>
      <c r="C217" s="111" t="str">
        <f>IF('Dépenses forfaitaire'!C217&lt;&gt;"",'Dépenses forfaitaire'!C217,"")</f>
        <v/>
      </c>
      <c r="D217" s="111" t="str">
        <f>IF('Dépenses forfaitaire'!D217&lt;&gt;"",'Dépenses forfaitaire'!D217,"")</f>
        <v/>
      </c>
      <c r="E217" s="111" t="str">
        <f>IF('Dépenses forfaitaire'!E217&lt;&gt;"",'Dépenses forfaitaire'!E217,"")</f>
        <v/>
      </c>
      <c r="F217" s="210" t="str">
        <f>IF('Dépenses forfaitaire'!F217&lt;&gt;"",'Dépenses forfaitaire'!F217,"")</f>
        <v/>
      </c>
      <c r="G217" s="246">
        <f>IF('Dépenses forfaitaire'!G217&lt;&gt;"",'Dépenses forfaitaire'!G217,"")</f>
        <v>0</v>
      </c>
      <c r="H217" s="246">
        <f>IF('Dépenses forfaitaire'!H217&lt;&gt;"",'Dépenses forfaitaire'!H217,"")</f>
        <v>0</v>
      </c>
      <c r="I217" s="246">
        <f t="shared" si="6"/>
        <v>0</v>
      </c>
      <c r="J217" s="111"/>
      <c r="K217" s="246">
        <f t="shared" si="7"/>
        <v>0</v>
      </c>
      <c r="L217" s="111"/>
    </row>
    <row r="218" spans="2:12" ht="19.899999999999999" customHeight="1" x14ac:dyDescent="0.35">
      <c r="B218" s="109">
        <v>211</v>
      </c>
      <c r="C218" s="111" t="str">
        <f>IF('Dépenses forfaitaire'!C218&lt;&gt;"",'Dépenses forfaitaire'!C218,"")</f>
        <v/>
      </c>
      <c r="D218" s="111" t="str">
        <f>IF('Dépenses forfaitaire'!D218&lt;&gt;"",'Dépenses forfaitaire'!D218,"")</f>
        <v/>
      </c>
      <c r="E218" s="111" t="str">
        <f>IF('Dépenses forfaitaire'!E218&lt;&gt;"",'Dépenses forfaitaire'!E218,"")</f>
        <v/>
      </c>
      <c r="F218" s="210" t="str">
        <f>IF('Dépenses forfaitaire'!F218&lt;&gt;"",'Dépenses forfaitaire'!F218,"")</f>
        <v/>
      </c>
      <c r="G218" s="246">
        <f>IF('Dépenses forfaitaire'!G218&lt;&gt;"",'Dépenses forfaitaire'!G218,"")</f>
        <v>0</v>
      </c>
      <c r="H218" s="246">
        <f>IF('Dépenses forfaitaire'!H218&lt;&gt;"",'Dépenses forfaitaire'!H218,"")</f>
        <v>0</v>
      </c>
      <c r="I218" s="246">
        <f t="shared" si="6"/>
        <v>0</v>
      </c>
      <c r="J218" s="111"/>
      <c r="K218" s="246">
        <f t="shared" si="7"/>
        <v>0</v>
      </c>
      <c r="L218" s="111"/>
    </row>
    <row r="219" spans="2:12" ht="19.899999999999999" customHeight="1" x14ac:dyDescent="0.35">
      <c r="B219" s="109">
        <v>212</v>
      </c>
      <c r="C219" s="111" t="str">
        <f>IF('Dépenses forfaitaire'!C219&lt;&gt;"",'Dépenses forfaitaire'!C219,"")</f>
        <v/>
      </c>
      <c r="D219" s="111" t="str">
        <f>IF('Dépenses forfaitaire'!D219&lt;&gt;"",'Dépenses forfaitaire'!D219,"")</f>
        <v/>
      </c>
      <c r="E219" s="111" t="str">
        <f>IF('Dépenses forfaitaire'!E219&lt;&gt;"",'Dépenses forfaitaire'!E219,"")</f>
        <v/>
      </c>
      <c r="F219" s="210" t="str">
        <f>IF('Dépenses forfaitaire'!F219&lt;&gt;"",'Dépenses forfaitaire'!F219,"")</f>
        <v/>
      </c>
      <c r="G219" s="246">
        <f>IF('Dépenses forfaitaire'!G219&lt;&gt;"",'Dépenses forfaitaire'!G219,"")</f>
        <v>0</v>
      </c>
      <c r="H219" s="246">
        <f>IF('Dépenses forfaitaire'!H219&lt;&gt;"",'Dépenses forfaitaire'!H219,"")</f>
        <v>0</v>
      </c>
      <c r="I219" s="246">
        <f t="shared" si="6"/>
        <v>0</v>
      </c>
      <c r="J219" s="111"/>
      <c r="K219" s="246">
        <f t="shared" si="7"/>
        <v>0</v>
      </c>
      <c r="L219" s="111"/>
    </row>
    <row r="220" spans="2:12" ht="19.899999999999999" customHeight="1" x14ac:dyDescent="0.35">
      <c r="B220" s="109">
        <v>213</v>
      </c>
      <c r="C220" s="111" t="str">
        <f>IF('Dépenses forfaitaire'!C220&lt;&gt;"",'Dépenses forfaitaire'!C220,"")</f>
        <v/>
      </c>
      <c r="D220" s="111" t="str">
        <f>IF('Dépenses forfaitaire'!D220&lt;&gt;"",'Dépenses forfaitaire'!D220,"")</f>
        <v/>
      </c>
      <c r="E220" s="111" t="str">
        <f>IF('Dépenses forfaitaire'!E220&lt;&gt;"",'Dépenses forfaitaire'!E220,"")</f>
        <v/>
      </c>
      <c r="F220" s="210" t="str">
        <f>IF('Dépenses forfaitaire'!F220&lt;&gt;"",'Dépenses forfaitaire'!F220,"")</f>
        <v/>
      </c>
      <c r="G220" s="246">
        <f>IF('Dépenses forfaitaire'!G220&lt;&gt;"",'Dépenses forfaitaire'!G220,"")</f>
        <v>0</v>
      </c>
      <c r="H220" s="246">
        <f>IF('Dépenses forfaitaire'!H220&lt;&gt;"",'Dépenses forfaitaire'!H220,"")</f>
        <v>0</v>
      </c>
      <c r="I220" s="246">
        <f t="shared" si="6"/>
        <v>0</v>
      </c>
      <c r="J220" s="111"/>
      <c r="K220" s="246">
        <f t="shared" si="7"/>
        <v>0</v>
      </c>
      <c r="L220" s="111"/>
    </row>
    <row r="221" spans="2:12" ht="19.899999999999999" customHeight="1" x14ac:dyDescent="0.35">
      <c r="B221" s="109">
        <v>214</v>
      </c>
      <c r="C221" s="111" t="str">
        <f>IF('Dépenses forfaitaire'!C221&lt;&gt;"",'Dépenses forfaitaire'!C221,"")</f>
        <v/>
      </c>
      <c r="D221" s="111" t="str">
        <f>IF('Dépenses forfaitaire'!D221&lt;&gt;"",'Dépenses forfaitaire'!D221,"")</f>
        <v/>
      </c>
      <c r="E221" s="111" t="str">
        <f>IF('Dépenses forfaitaire'!E221&lt;&gt;"",'Dépenses forfaitaire'!E221,"")</f>
        <v/>
      </c>
      <c r="F221" s="210" t="str">
        <f>IF('Dépenses forfaitaire'!F221&lt;&gt;"",'Dépenses forfaitaire'!F221,"")</f>
        <v/>
      </c>
      <c r="G221" s="246">
        <f>IF('Dépenses forfaitaire'!G221&lt;&gt;"",'Dépenses forfaitaire'!G221,"")</f>
        <v>0</v>
      </c>
      <c r="H221" s="246">
        <f>IF('Dépenses forfaitaire'!H221&lt;&gt;"",'Dépenses forfaitaire'!H221,"")</f>
        <v>0</v>
      </c>
      <c r="I221" s="246">
        <f t="shared" si="6"/>
        <v>0</v>
      </c>
      <c r="J221" s="111"/>
      <c r="K221" s="246">
        <f t="shared" si="7"/>
        <v>0</v>
      </c>
      <c r="L221" s="111"/>
    </row>
    <row r="222" spans="2:12" ht="19.899999999999999" customHeight="1" x14ac:dyDescent="0.35">
      <c r="B222" s="109">
        <v>215</v>
      </c>
      <c r="C222" s="111" t="str">
        <f>IF('Dépenses forfaitaire'!C222&lt;&gt;"",'Dépenses forfaitaire'!C222,"")</f>
        <v/>
      </c>
      <c r="D222" s="111" t="str">
        <f>IF('Dépenses forfaitaire'!D222&lt;&gt;"",'Dépenses forfaitaire'!D222,"")</f>
        <v/>
      </c>
      <c r="E222" s="111" t="str">
        <f>IF('Dépenses forfaitaire'!E222&lt;&gt;"",'Dépenses forfaitaire'!E222,"")</f>
        <v/>
      </c>
      <c r="F222" s="210" t="str">
        <f>IF('Dépenses forfaitaire'!F222&lt;&gt;"",'Dépenses forfaitaire'!F222,"")</f>
        <v/>
      </c>
      <c r="G222" s="246">
        <f>IF('Dépenses forfaitaire'!G222&lt;&gt;"",'Dépenses forfaitaire'!G222,"")</f>
        <v>0</v>
      </c>
      <c r="H222" s="246">
        <f>IF('Dépenses forfaitaire'!H222&lt;&gt;"",'Dépenses forfaitaire'!H222,"")</f>
        <v>0</v>
      </c>
      <c r="I222" s="246">
        <f t="shared" si="6"/>
        <v>0</v>
      </c>
      <c r="J222" s="111"/>
      <c r="K222" s="246">
        <f t="shared" si="7"/>
        <v>0</v>
      </c>
      <c r="L222" s="111"/>
    </row>
    <row r="223" spans="2:12" ht="19.899999999999999" customHeight="1" x14ac:dyDescent="0.35">
      <c r="B223" s="109">
        <v>216</v>
      </c>
      <c r="C223" s="111" t="str">
        <f>IF('Dépenses forfaitaire'!C223&lt;&gt;"",'Dépenses forfaitaire'!C223,"")</f>
        <v/>
      </c>
      <c r="D223" s="111" t="str">
        <f>IF('Dépenses forfaitaire'!D223&lt;&gt;"",'Dépenses forfaitaire'!D223,"")</f>
        <v/>
      </c>
      <c r="E223" s="111" t="str">
        <f>IF('Dépenses forfaitaire'!E223&lt;&gt;"",'Dépenses forfaitaire'!E223,"")</f>
        <v/>
      </c>
      <c r="F223" s="210" t="str">
        <f>IF('Dépenses forfaitaire'!F223&lt;&gt;"",'Dépenses forfaitaire'!F223,"")</f>
        <v/>
      </c>
      <c r="G223" s="246">
        <f>IF('Dépenses forfaitaire'!G223&lt;&gt;"",'Dépenses forfaitaire'!G223,"")</f>
        <v>0</v>
      </c>
      <c r="H223" s="246">
        <f>IF('Dépenses forfaitaire'!H223&lt;&gt;"",'Dépenses forfaitaire'!H223,"")</f>
        <v>0</v>
      </c>
      <c r="I223" s="246">
        <f t="shared" si="6"/>
        <v>0</v>
      </c>
      <c r="J223" s="111"/>
      <c r="K223" s="246">
        <f t="shared" si="7"/>
        <v>0</v>
      </c>
      <c r="L223" s="111"/>
    </row>
    <row r="224" spans="2:12" ht="19.899999999999999" customHeight="1" x14ac:dyDescent="0.35">
      <c r="B224" s="109">
        <v>217</v>
      </c>
      <c r="C224" s="111" t="str">
        <f>IF('Dépenses forfaitaire'!C224&lt;&gt;"",'Dépenses forfaitaire'!C224,"")</f>
        <v/>
      </c>
      <c r="D224" s="111" t="str">
        <f>IF('Dépenses forfaitaire'!D224&lt;&gt;"",'Dépenses forfaitaire'!D224,"")</f>
        <v/>
      </c>
      <c r="E224" s="111" t="str">
        <f>IF('Dépenses forfaitaire'!E224&lt;&gt;"",'Dépenses forfaitaire'!E224,"")</f>
        <v/>
      </c>
      <c r="F224" s="210" t="str">
        <f>IF('Dépenses forfaitaire'!F224&lt;&gt;"",'Dépenses forfaitaire'!F224,"")</f>
        <v/>
      </c>
      <c r="G224" s="246">
        <f>IF('Dépenses forfaitaire'!G224&lt;&gt;"",'Dépenses forfaitaire'!G224,"")</f>
        <v>0</v>
      </c>
      <c r="H224" s="246">
        <f>IF('Dépenses forfaitaire'!H224&lt;&gt;"",'Dépenses forfaitaire'!H224,"")</f>
        <v>0</v>
      </c>
      <c r="I224" s="246">
        <f t="shared" si="6"/>
        <v>0</v>
      </c>
      <c r="J224" s="111"/>
      <c r="K224" s="246">
        <f t="shared" si="7"/>
        <v>0</v>
      </c>
      <c r="L224" s="111"/>
    </row>
    <row r="225" spans="2:12" ht="19.899999999999999" customHeight="1" x14ac:dyDescent="0.35">
      <c r="B225" s="109">
        <v>218</v>
      </c>
      <c r="C225" s="111" t="str">
        <f>IF('Dépenses forfaitaire'!C225&lt;&gt;"",'Dépenses forfaitaire'!C225,"")</f>
        <v/>
      </c>
      <c r="D225" s="111" t="str">
        <f>IF('Dépenses forfaitaire'!D225&lt;&gt;"",'Dépenses forfaitaire'!D225,"")</f>
        <v/>
      </c>
      <c r="E225" s="111" t="str">
        <f>IF('Dépenses forfaitaire'!E225&lt;&gt;"",'Dépenses forfaitaire'!E225,"")</f>
        <v/>
      </c>
      <c r="F225" s="210" t="str">
        <f>IF('Dépenses forfaitaire'!F225&lt;&gt;"",'Dépenses forfaitaire'!F225,"")</f>
        <v/>
      </c>
      <c r="G225" s="246">
        <f>IF('Dépenses forfaitaire'!G225&lt;&gt;"",'Dépenses forfaitaire'!G225,"")</f>
        <v>0</v>
      </c>
      <c r="H225" s="246">
        <f>IF('Dépenses forfaitaire'!H225&lt;&gt;"",'Dépenses forfaitaire'!H225,"")</f>
        <v>0</v>
      </c>
      <c r="I225" s="246">
        <f t="shared" si="6"/>
        <v>0</v>
      </c>
      <c r="J225" s="111"/>
      <c r="K225" s="246">
        <f t="shared" si="7"/>
        <v>0</v>
      </c>
      <c r="L225" s="111"/>
    </row>
    <row r="226" spans="2:12" ht="19.899999999999999" customHeight="1" x14ac:dyDescent="0.35">
      <c r="B226" s="109">
        <v>219</v>
      </c>
      <c r="C226" s="111" t="str">
        <f>IF('Dépenses forfaitaire'!C226&lt;&gt;"",'Dépenses forfaitaire'!C226,"")</f>
        <v/>
      </c>
      <c r="D226" s="111" t="str">
        <f>IF('Dépenses forfaitaire'!D226&lt;&gt;"",'Dépenses forfaitaire'!D226,"")</f>
        <v/>
      </c>
      <c r="E226" s="111" t="str">
        <f>IF('Dépenses forfaitaire'!E226&lt;&gt;"",'Dépenses forfaitaire'!E226,"")</f>
        <v/>
      </c>
      <c r="F226" s="210" t="str">
        <f>IF('Dépenses forfaitaire'!F226&lt;&gt;"",'Dépenses forfaitaire'!F226,"")</f>
        <v/>
      </c>
      <c r="G226" s="246">
        <f>IF('Dépenses forfaitaire'!G226&lt;&gt;"",'Dépenses forfaitaire'!G226,"")</f>
        <v>0</v>
      </c>
      <c r="H226" s="246">
        <f>IF('Dépenses forfaitaire'!H226&lt;&gt;"",'Dépenses forfaitaire'!H226,"")</f>
        <v>0</v>
      </c>
      <c r="I226" s="246">
        <f t="shared" si="6"/>
        <v>0</v>
      </c>
      <c r="J226" s="111"/>
      <c r="K226" s="246">
        <f t="shared" si="7"/>
        <v>0</v>
      </c>
      <c r="L226" s="111"/>
    </row>
    <row r="227" spans="2:12" ht="19.899999999999999" customHeight="1" x14ac:dyDescent="0.35">
      <c r="B227" s="109">
        <v>220</v>
      </c>
      <c r="C227" s="111" t="str">
        <f>IF('Dépenses forfaitaire'!C227&lt;&gt;"",'Dépenses forfaitaire'!C227,"")</f>
        <v/>
      </c>
      <c r="D227" s="111" t="str">
        <f>IF('Dépenses forfaitaire'!D227&lt;&gt;"",'Dépenses forfaitaire'!D227,"")</f>
        <v/>
      </c>
      <c r="E227" s="111" t="str">
        <f>IF('Dépenses forfaitaire'!E227&lt;&gt;"",'Dépenses forfaitaire'!E227,"")</f>
        <v/>
      </c>
      <c r="F227" s="210" t="str">
        <f>IF('Dépenses forfaitaire'!F227&lt;&gt;"",'Dépenses forfaitaire'!F227,"")</f>
        <v/>
      </c>
      <c r="G227" s="246">
        <f>IF('Dépenses forfaitaire'!G227&lt;&gt;"",'Dépenses forfaitaire'!G227,"")</f>
        <v>0</v>
      </c>
      <c r="H227" s="246">
        <f>IF('Dépenses forfaitaire'!H227&lt;&gt;"",'Dépenses forfaitaire'!H227,"")</f>
        <v>0</v>
      </c>
      <c r="I227" s="246">
        <f t="shared" si="6"/>
        <v>0</v>
      </c>
      <c r="J227" s="111"/>
      <c r="K227" s="246">
        <f t="shared" si="7"/>
        <v>0</v>
      </c>
      <c r="L227" s="111"/>
    </row>
    <row r="228" spans="2:12" ht="19.899999999999999" customHeight="1" x14ac:dyDescent="0.35">
      <c r="B228" s="109">
        <v>221</v>
      </c>
      <c r="C228" s="111" t="str">
        <f>IF('Dépenses forfaitaire'!C228&lt;&gt;"",'Dépenses forfaitaire'!C228,"")</f>
        <v/>
      </c>
      <c r="D228" s="111" t="str">
        <f>IF('Dépenses forfaitaire'!D228&lt;&gt;"",'Dépenses forfaitaire'!D228,"")</f>
        <v/>
      </c>
      <c r="E228" s="111" t="str">
        <f>IF('Dépenses forfaitaire'!E228&lt;&gt;"",'Dépenses forfaitaire'!E228,"")</f>
        <v/>
      </c>
      <c r="F228" s="210" t="str">
        <f>IF('Dépenses forfaitaire'!F228&lt;&gt;"",'Dépenses forfaitaire'!F228,"")</f>
        <v/>
      </c>
      <c r="G228" s="246">
        <f>IF('Dépenses forfaitaire'!G228&lt;&gt;"",'Dépenses forfaitaire'!G228,"")</f>
        <v>0</v>
      </c>
      <c r="H228" s="246">
        <f>IF('Dépenses forfaitaire'!H228&lt;&gt;"",'Dépenses forfaitaire'!H228,"")</f>
        <v>0</v>
      </c>
      <c r="I228" s="246">
        <f t="shared" si="6"/>
        <v>0</v>
      </c>
      <c r="J228" s="111"/>
      <c r="K228" s="246">
        <f t="shared" si="7"/>
        <v>0</v>
      </c>
      <c r="L228" s="111"/>
    </row>
    <row r="229" spans="2:12" ht="19.899999999999999" customHeight="1" x14ac:dyDescent="0.35">
      <c r="B229" s="109">
        <v>222</v>
      </c>
      <c r="C229" s="111" t="str">
        <f>IF('Dépenses forfaitaire'!C229&lt;&gt;"",'Dépenses forfaitaire'!C229,"")</f>
        <v/>
      </c>
      <c r="D229" s="111" t="str">
        <f>IF('Dépenses forfaitaire'!D229&lt;&gt;"",'Dépenses forfaitaire'!D229,"")</f>
        <v/>
      </c>
      <c r="E229" s="111" t="str">
        <f>IF('Dépenses forfaitaire'!E229&lt;&gt;"",'Dépenses forfaitaire'!E229,"")</f>
        <v/>
      </c>
      <c r="F229" s="210" t="str">
        <f>IF('Dépenses forfaitaire'!F229&lt;&gt;"",'Dépenses forfaitaire'!F229,"")</f>
        <v/>
      </c>
      <c r="G229" s="246">
        <f>IF('Dépenses forfaitaire'!G229&lt;&gt;"",'Dépenses forfaitaire'!G229,"")</f>
        <v>0</v>
      </c>
      <c r="H229" s="246">
        <f>IF('Dépenses forfaitaire'!H229&lt;&gt;"",'Dépenses forfaitaire'!H229,"")</f>
        <v>0</v>
      </c>
      <c r="I229" s="246">
        <f t="shared" si="6"/>
        <v>0</v>
      </c>
      <c r="J229" s="111"/>
      <c r="K229" s="246">
        <f t="shared" si="7"/>
        <v>0</v>
      </c>
      <c r="L229" s="111"/>
    </row>
    <row r="230" spans="2:12" ht="19.899999999999999" customHeight="1" x14ac:dyDescent="0.35">
      <c r="B230" s="109">
        <v>223</v>
      </c>
      <c r="C230" s="111" t="str">
        <f>IF('Dépenses forfaitaire'!C230&lt;&gt;"",'Dépenses forfaitaire'!C230,"")</f>
        <v/>
      </c>
      <c r="D230" s="111" t="str">
        <f>IF('Dépenses forfaitaire'!D230&lt;&gt;"",'Dépenses forfaitaire'!D230,"")</f>
        <v/>
      </c>
      <c r="E230" s="111" t="str">
        <f>IF('Dépenses forfaitaire'!E230&lt;&gt;"",'Dépenses forfaitaire'!E230,"")</f>
        <v/>
      </c>
      <c r="F230" s="210" t="str">
        <f>IF('Dépenses forfaitaire'!F230&lt;&gt;"",'Dépenses forfaitaire'!F230,"")</f>
        <v/>
      </c>
      <c r="G230" s="246">
        <f>IF('Dépenses forfaitaire'!G230&lt;&gt;"",'Dépenses forfaitaire'!G230,"")</f>
        <v>0</v>
      </c>
      <c r="H230" s="246">
        <f>IF('Dépenses forfaitaire'!H230&lt;&gt;"",'Dépenses forfaitaire'!H230,"")</f>
        <v>0</v>
      </c>
      <c r="I230" s="246">
        <f t="shared" si="6"/>
        <v>0</v>
      </c>
      <c r="J230" s="111"/>
      <c r="K230" s="246">
        <f t="shared" si="7"/>
        <v>0</v>
      </c>
      <c r="L230" s="111"/>
    </row>
    <row r="231" spans="2:12" ht="19.899999999999999" customHeight="1" x14ac:dyDescent="0.35">
      <c r="B231" s="109">
        <v>224</v>
      </c>
      <c r="C231" s="111" t="str">
        <f>IF('Dépenses forfaitaire'!C231&lt;&gt;"",'Dépenses forfaitaire'!C231,"")</f>
        <v/>
      </c>
      <c r="D231" s="111" t="str">
        <f>IF('Dépenses forfaitaire'!D231&lt;&gt;"",'Dépenses forfaitaire'!D231,"")</f>
        <v/>
      </c>
      <c r="E231" s="111" t="str">
        <f>IF('Dépenses forfaitaire'!E231&lt;&gt;"",'Dépenses forfaitaire'!E231,"")</f>
        <v/>
      </c>
      <c r="F231" s="210" t="str">
        <f>IF('Dépenses forfaitaire'!F231&lt;&gt;"",'Dépenses forfaitaire'!F231,"")</f>
        <v/>
      </c>
      <c r="G231" s="246">
        <f>IF('Dépenses forfaitaire'!G231&lt;&gt;"",'Dépenses forfaitaire'!G231,"")</f>
        <v>0</v>
      </c>
      <c r="H231" s="246">
        <f>IF('Dépenses forfaitaire'!H231&lt;&gt;"",'Dépenses forfaitaire'!H231,"")</f>
        <v>0</v>
      </c>
      <c r="I231" s="246">
        <f t="shared" si="6"/>
        <v>0</v>
      </c>
      <c r="J231" s="111"/>
      <c r="K231" s="246">
        <f t="shared" si="7"/>
        <v>0</v>
      </c>
      <c r="L231" s="111"/>
    </row>
    <row r="232" spans="2:12" ht="19.899999999999999" customHeight="1" x14ac:dyDescent="0.35">
      <c r="B232" s="109">
        <v>225</v>
      </c>
      <c r="C232" s="111" t="str">
        <f>IF('Dépenses forfaitaire'!C232&lt;&gt;"",'Dépenses forfaitaire'!C232,"")</f>
        <v/>
      </c>
      <c r="D232" s="111" t="str">
        <f>IF('Dépenses forfaitaire'!D232&lt;&gt;"",'Dépenses forfaitaire'!D232,"")</f>
        <v/>
      </c>
      <c r="E232" s="111" t="str">
        <f>IF('Dépenses forfaitaire'!E232&lt;&gt;"",'Dépenses forfaitaire'!E232,"")</f>
        <v/>
      </c>
      <c r="F232" s="210" t="str">
        <f>IF('Dépenses forfaitaire'!F232&lt;&gt;"",'Dépenses forfaitaire'!F232,"")</f>
        <v/>
      </c>
      <c r="G232" s="246">
        <f>IF('Dépenses forfaitaire'!G232&lt;&gt;"",'Dépenses forfaitaire'!G232,"")</f>
        <v>0</v>
      </c>
      <c r="H232" s="246">
        <f>IF('Dépenses forfaitaire'!H232&lt;&gt;"",'Dépenses forfaitaire'!H232,"")</f>
        <v>0</v>
      </c>
      <c r="I232" s="246">
        <f t="shared" si="6"/>
        <v>0</v>
      </c>
      <c r="J232" s="111"/>
      <c r="K232" s="246">
        <f t="shared" si="7"/>
        <v>0</v>
      </c>
      <c r="L232" s="111"/>
    </row>
    <row r="233" spans="2:12" ht="19.899999999999999" customHeight="1" x14ac:dyDescent="0.35">
      <c r="B233" s="109">
        <v>226</v>
      </c>
      <c r="C233" s="111" t="str">
        <f>IF('Dépenses forfaitaire'!C233&lt;&gt;"",'Dépenses forfaitaire'!C233,"")</f>
        <v/>
      </c>
      <c r="D233" s="111" t="str">
        <f>IF('Dépenses forfaitaire'!D233&lt;&gt;"",'Dépenses forfaitaire'!D233,"")</f>
        <v/>
      </c>
      <c r="E233" s="111" t="str">
        <f>IF('Dépenses forfaitaire'!E233&lt;&gt;"",'Dépenses forfaitaire'!E233,"")</f>
        <v/>
      </c>
      <c r="F233" s="210" t="str">
        <f>IF('Dépenses forfaitaire'!F233&lt;&gt;"",'Dépenses forfaitaire'!F233,"")</f>
        <v/>
      </c>
      <c r="G233" s="246">
        <f>IF('Dépenses forfaitaire'!G233&lt;&gt;"",'Dépenses forfaitaire'!G233,"")</f>
        <v>0</v>
      </c>
      <c r="H233" s="246">
        <f>IF('Dépenses forfaitaire'!H233&lt;&gt;"",'Dépenses forfaitaire'!H233,"")</f>
        <v>0</v>
      </c>
      <c r="I233" s="246">
        <f t="shared" si="6"/>
        <v>0</v>
      </c>
      <c r="J233" s="111"/>
      <c r="K233" s="246">
        <f t="shared" si="7"/>
        <v>0</v>
      </c>
      <c r="L233" s="111"/>
    </row>
    <row r="234" spans="2:12" ht="19.899999999999999" customHeight="1" x14ac:dyDescent="0.35">
      <c r="B234" s="109">
        <v>227</v>
      </c>
      <c r="C234" s="111" t="str">
        <f>IF('Dépenses forfaitaire'!C234&lt;&gt;"",'Dépenses forfaitaire'!C234,"")</f>
        <v/>
      </c>
      <c r="D234" s="111" t="str">
        <f>IF('Dépenses forfaitaire'!D234&lt;&gt;"",'Dépenses forfaitaire'!D234,"")</f>
        <v/>
      </c>
      <c r="E234" s="111" t="str">
        <f>IF('Dépenses forfaitaire'!E234&lt;&gt;"",'Dépenses forfaitaire'!E234,"")</f>
        <v/>
      </c>
      <c r="F234" s="210" t="str">
        <f>IF('Dépenses forfaitaire'!F234&lt;&gt;"",'Dépenses forfaitaire'!F234,"")</f>
        <v/>
      </c>
      <c r="G234" s="246">
        <f>IF('Dépenses forfaitaire'!G234&lt;&gt;"",'Dépenses forfaitaire'!G234,"")</f>
        <v>0</v>
      </c>
      <c r="H234" s="246">
        <f>IF('Dépenses forfaitaire'!H234&lt;&gt;"",'Dépenses forfaitaire'!H234,"")</f>
        <v>0</v>
      </c>
      <c r="I234" s="246">
        <f t="shared" si="6"/>
        <v>0</v>
      </c>
      <c r="J234" s="111"/>
      <c r="K234" s="246">
        <f t="shared" si="7"/>
        <v>0</v>
      </c>
      <c r="L234" s="111"/>
    </row>
    <row r="235" spans="2:12" ht="19.899999999999999" customHeight="1" x14ac:dyDescent="0.35">
      <c r="B235" s="109">
        <v>228</v>
      </c>
      <c r="C235" s="111" t="str">
        <f>IF('Dépenses forfaitaire'!C235&lt;&gt;"",'Dépenses forfaitaire'!C235,"")</f>
        <v/>
      </c>
      <c r="D235" s="111" t="str">
        <f>IF('Dépenses forfaitaire'!D235&lt;&gt;"",'Dépenses forfaitaire'!D235,"")</f>
        <v/>
      </c>
      <c r="E235" s="111" t="str">
        <f>IF('Dépenses forfaitaire'!E235&lt;&gt;"",'Dépenses forfaitaire'!E235,"")</f>
        <v/>
      </c>
      <c r="F235" s="210" t="str">
        <f>IF('Dépenses forfaitaire'!F235&lt;&gt;"",'Dépenses forfaitaire'!F235,"")</f>
        <v/>
      </c>
      <c r="G235" s="246">
        <f>IF('Dépenses forfaitaire'!G235&lt;&gt;"",'Dépenses forfaitaire'!G235,"")</f>
        <v>0</v>
      </c>
      <c r="H235" s="246">
        <f>IF('Dépenses forfaitaire'!H235&lt;&gt;"",'Dépenses forfaitaire'!H235,"")</f>
        <v>0</v>
      </c>
      <c r="I235" s="246">
        <f t="shared" si="6"/>
        <v>0</v>
      </c>
      <c r="J235" s="111"/>
      <c r="K235" s="246">
        <f t="shared" si="7"/>
        <v>0</v>
      </c>
      <c r="L235" s="111"/>
    </row>
    <row r="236" spans="2:12" ht="19.899999999999999" customHeight="1" x14ac:dyDescent="0.35">
      <c r="B236" s="109">
        <v>229</v>
      </c>
      <c r="C236" s="111" t="str">
        <f>IF('Dépenses forfaitaire'!C236&lt;&gt;"",'Dépenses forfaitaire'!C236,"")</f>
        <v/>
      </c>
      <c r="D236" s="111" t="str">
        <f>IF('Dépenses forfaitaire'!D236&lt;&gt;"",'Dépenses forfaitaire'!D236,"")</f>
        <v/>
      </c>
      <c r="E236" s="111" t="str">
        <f>IF('Dépenses forfaitaire'!E236&lt;&gt;"",'Dépenses forfaitaire'!E236,"")</f>
        <v/>
      </c>
      <c r="F236" s="210" t="str">
        <f>IF('Dépenses forfaitaire'!F236&lt;&gt;"",'Dépenses forfaitaire'!F236,"")</f>
        <v/>
      </c>
      <c r="G236" s="246">
        <f>IF('Dépenses forfaitaire'!G236&lt;&gt;"",'Dépenses forfaitaire'!G236,"")</f>
        <v>0</v>
      </c>
      <c r="H236" s="246">
        <f>IF('Dépenses forfaitaire'!H236&lt;&gt;"",'Dépenses forfaitaire'!H236,"")</f>
        <v>0</v>
      </c>
      <c r="I236" s="246">
        <f t="shared" si="6"/>
        <v>0</v>
      </c>
      <c r="J236" s="111"/>
      <c r="K236" s="246">
        <f t="shared" si="7"/>
        <v>0</v>
      </c>
      <c r="L236" s="111"/>
    </row>
    <row r="237" spans="2:12" ht="19.899999999999999" customHeight="1" x14ac:dyDescent="0.35">
      <c r="B237" s="109">
        <v>230</v>
      </c>
      <c r="C237" s="111" t="str">
        <f>IF('Dépenses forfaitaire'!C237&lt;&gt;"",'Dépenses forfaitaire'!C237,"")</f>
        <v/>
      </c>
      <c r="D237" s="111" t="str">
        <f>IF('Dépenses forfaitaire'!D237&lt;&gt;"",'Dépenses forfaitaire'!D237,"")</f>
        <v/>
      </c>
      <c r="E237" s="111" t="str">
        <f>IF('Dépenses forfaitaire'!E237&lt;&gt;"",'Dépenses forfaitaire'!E237,"")</f>
        <v/>
      </c>
      <c r="F237" s="210" t="str">
        <f>IF('Dépenses forfaitaire'!F237&lt;&gt;"",'Dépenses forfaitaire'!F237,"")</f>
        <v/>
      </c>
      <c r="G237" s="246">
        <f>IF('Dépenses forfaitaire'!G237&lt;&gt;"",'Dépenses forfaitaire'!G237,"")</f>
        <v>0</v>
      </c>
      <c r="H237" s="246">
        <f>IF('Dépenses forfaitaire'!H237&lt;&gt;"",'Dépenses forfaitaire'!H237,"")</f>
        <v>0</v>
      </c>
      <c r="I237" s="246">
        <f t="shared" si="6"/>
        <v>0</v>
      </c>
      <c r="J237" s="111"/>
      <c r="K237" s="246">
        <f t="shared" si="7"/>
        <v>0</v>
      </c>
      <c r="L237" s="111"/>
    </row>
    <row r="238" spans="2:12" ht="19.899999999999999" customHeight="1" x14ac:dyDescent="0.35">
      <c r="B238" s="109">
        <v>231</v>
      </c>
      <c r="C238" s="111" t="str">
        <f>IF('Dépenses forfaitaire'!C238&lt;&gt;"",'Dépenses forfaitaire'!C238,"")</f>
        <v/>
      </c>
      <c r="D238" s="111" t="str">
        <f>IF('Dépenses forfaitaire'!D238&lt;&gt;"",'Dépenses forfaitaire'!D238,"")</f>
        <v/>
      </c>
      <c r="E238" s="111" t="str">
        <f>IF('Dépenses forfaitaire'!E238&lt;&gt;"",'Dépenses forfaitaire'!E238,"")</f>
        <v/>
      </c>
      <c r="F238" s="210" t="str">
        <f>IF('Dépenses forfaitaire'!F238&lt;&gt;"",'Dépenses forfaitaire'!F238,"")</f>
        <v/>
      </c>
      <c r="G238" s="246">
        <f>IF('Dépenses forfaitaire'!G238&lt;&gt;"",'Dépenses forfaitaire'!G238,"")</f>
        <v>0</v>
      </c>
      <c r="H238" s="246">
        <f>IF('Dépenses forfaitaire'!H238&lt;&gt;"",'Dépenses forfaitaire'!H238,"")</f>
        <v>0</v>
      </c>
      <c r="I238" s="246">
        <f t="shared" si="6"/>
        <v>0</v>
      </c>
      <c r="J238" s="111"/>
      <c r="K238" s="246">
        <f t="shared" si="7"/>
        <v>0</v>
      </c>
      <c r="L238" s="111"/>
    </row>
    <row r="239" spans="2:12" ht="19.899999999999999" customHeight="1" x14ac:dyDescent="0.35">
      <c r="B239" s="109">
        <v>232</v>
      </c>
      <c r="C239" s="111" t="str">
        <f>IF('Dépenses forfaitaire'!C239&lt;&gt;"",'Dépenses forfaitaire'!C239,"")</f>
        <v/>
      </c>
      <c r="D239" s="111" t="str">
        <f>IF('Dépenses forfaitaire'!D239&lt;&gt;"",'Dépenses forfaitaire'!D239,"")</f>
        <v/>
      </c>
      <c r="E239" s="111" t="str">
        <f>IF('Dépenses forfaitaire'!E239&lt;&gt;"",'Dépenses forfaitaire'!E239,"")</f>
        <v/>
      </c>
      <c r="F239" s="210" t="str">
        <f>IF('Dépenses forfaitaire'!F239&lt;&gt;"",'Dépenses forfaitaire'!F239,"")</f>
        <v/>
      </c>
      <c r="G239" s="246">
        <f>IF('Dépenses forfaitaire'!G239&lt;&gt;"",'Dépenses forfaitaire'!G239,"")</f>
        <v>0</v>
      </c>
      <c r="H239" s="246">
        <f>IF('Dépenses forfaitaire'!H239&lt;&gt;"",'Dépenses forfaitaire'!H239,"")</f>
        <v>0</v>
      </c>
      <c r="I239" s="246">
        <f t="shared" si="6"/>
        <v>0</v>
      </c>
      <c r="J239" s="111"/>
      <c r="K239" s="246">
        <f t="shared" si="7"/>
        <v>0</v>
      </c>
      <c r="L239" s="111"/>
    </row>
    <row r="240" spans="2:12" ht="19.899999999999999" customHeight="1" x14ac:dyDescent="0.35">
      <c r="B240" s="109">
        <v>233</v>
      </c>
      <c r="C240" s="111" t="str">
        <f>IF('Dépenses forfaitaire'!C240&lt;&gt;"",'Dépenses forfaitaire'!C240,"")</f>
        <v/>
      </c>
      <c r="D240" s="111" t="str">
        <f>IF('Dépenses forfaitaire'!D240&lt;&gt;"",'Dépenses forfaitaire'!D240,"")</f>
        <v/>
      </c>
      <c r="E240" s="111" t="str">
        <f>IF('Dépenses forfaitaire'!E240&lt;&gt;"",'Dépenses forfaitaire'!E240,"")</f>
        <v/>
      </c>
      <c r="F240" s="210" t="str">
        <f>IF('Dépenses forfaitaire'!F240&lt;&gt;"",'Dépenses forfaitaire'!F240,"")</f>
        <v/>
      </c>
      <c r="G240" s="246">
        <f>IF('Dépenses forfaitaire'!G240&lt;&gt;"",'Dépenses forfaitaire'!G240,"")</f>
        <v>0</v>
      </c>
      <c r="H240" s="246">
        <f>IF('Dépenses forfaitaire'!H240&lt;&gt;"",'Dépenses forfaitaire'!H240,"")</f>
        <v>0</v>
      </c>
      <c r="I240" s="246">
        <f t="shared" si="6"/>
        <v>0</v>
      </c>
      <c r="J240" s="111"/>
      <c r="K240" s="246">
        <f t="shared" si="7"/>
        <v>0</v>
      </c>
      <c r="L240" s="111"/>
    </row>
    <row r="241" spans="2:12" ht="19.899999999999999" customHeight="1" x14ac:dyDescent="0.35">
      <c r="B241" s="109">
        <v>234</v>
      </c>
      <c r="C241" s="111" t="str">
        <f>IF('Dépenses forfaitaire'!C241&lt;&gt;"",'Dépenses forfaitaire'!C241,"")</f>
        <v/>
      </c>
      <c r="D241" s="111" t="str">
        <f>IF('Dépenses forfaitaire'!D241&lt;&gt;"",'Dépenses forfaitaire'!D241,"")</f>
        <v/>
      </c>
      <c r="E241" s="111" t="str">
        <f>IF('Dépenses forfaitaire'!E241&lt;&gt;"",'Dépenses forfaitaire'!E241,"")</f>
        <v/>
      </c>
      <c r="F241" s="210" t="str">
        <f>IF('Dépenses forfaitaire'!F241&lt;&gt;"",'Dépenses forfaitaire'!F241,"")</f>
        <v/>
      </c>
      <c r="G241" s="246">
        <f>IF('Dépenses forfaitaire'!G241&lt;&gt;"",'Dépenses forfaitaire'!G241,"")</f>
        <v>0</v>
      </c>
      <c r="H241" s="246">
        <f>IF('Dépenses forfaitaire'!H241&lt;&gt;"",'Dépenses forfaitaire'!H241,"")</f>
        <v>0</v>
      </c>
      <c r="I241" s="246">
        <f t="shared" si="6"/>
        <v>0</v>
      </c>
      <c r="J241" s="111"/>
      <c r="K241" s="246">
        <f t="shared" si="7"/>
        <v>0</v>
      </c>
      <c r="L241" s="111"/>
    </row>
    <row r="242" spans="2:12" ht="19.899999999999999" customHeight="1" x14ac:dyDescent="0.35">
      <c r="B242" s="109">
        <v>235</v>
      </c>
      <c r="C242" s="111" t="str">
        <f>IF('Dépenses forfaitaire'!C242&lt;&gt;"",'Dépenses forfaitaire'!C242,"")</f>
        <v/>
      </c>
      <c r="D242" s="111" t="str">
        <f>IF('Dépenses forfaitaire'!D242&lt;&gt;"",'Dépenses forfaitaire'!D242,"")</f>
        <v/>
      </c>
      <c r="E242" s="111" t="str">
        <f>IF('Dépenses forfaitaire'!E242&lt;&gt;"",'Dépenses forfaitaire'!E242,"")</f>
        <v/>
      </c>
      <c r="F242" s="210" t="str">
        <f>IF('Dépenses forfaitaire'!F242&lt;&gt;"",'Dépenses forfaitaire'!F242,"")</f>
        <v/>
      </c>
      <c r="G242" s="246">
        <f>IF('Dépenses forfaitaire'!G242&lt;&gt;"",'Dépenses forfaitaire'!G242,"")</f>
        <v>0</v>
      </c>
      <c r="H242" s="246">
        <f>IF('Dépenses forfaitaire'!H242&lt;&gt;"",'Dépenses forfaitaire'!H242,"")</f>
        <v>0</v>
      </c>
      <c r="I242" s="246">
        <f t="shared" si="6"/>
        <v>0</v>
      </c>
      <c r="J242" s="111"/>
      <c r="K242" s="246">
        <f t="shared" si="7"/>
        <v>0</v>
      </c>
      <c r="L242" s="111"/>
    </row>
    <row r="243" spans="2:12" ht="19.899999999999999" customHeight="1" x14ac:dyDescent="0.35">
      <c r="B243" s="109">
        <v>236</v>
      </c>
      <c r="C243" s="111" t="str">
        <f>IF('Dépenses forfaitaire'!C243&lt;&gt;"",'Dépenses forfaitaire'!C243,"")</f>
        <v/>
      </c>
      <c r="D243" s="111" t="str">
        <f>IF('Dépenses forfaitaire'!D243&lt;&gt;"",'Dépenses forfaitaire'!D243,"")</f>
        <v/>
      </c>
      <c r="E243" s="111" t="str">
        <f>IF('Dépenses forfaitaire'!E243&lt;&gt;"",'Dépenses forfaitaire'!E243,"")</f>
        <v/>
      </c>
      <c r="F243" s="210" t="str">
        <f>IF('Dépenses forfaitaire'!F243&lt;&gt;"",'Dépenses forfaitaire'!F243,"")</f>
        <v/>
      </c>
      <c r="G243" s="246">
        <f>IF('Dépenses forfaitaire'!G243&lt;&gt;"",'Dépenses forfaitaire'!G243,"")</f>
        <v>0</v>
      </c>
      <c r="H243" s="246">
        <f>IF('Dépenses forfaitaire'!H243&lt;&gt;"",'Dépenses forfaitaire'!H243,"")</f>
        <v>0</v>
      </c>
      <c r="I243" s="246">
        <f t="shared" si="6"/>
        <v>0</v>
      </c>
      <c r="J243" s="111"/>
      <c r="K243" s="246">
        <f t="shared" si="7"/>
        <v>0</v>
      </c>
      <c r="L243" s="111"/>
    </row>
    <row r="244" spans="2:12" ht="19.899999999999999" customHeight="1" x14ac:dyDescent="0.35">
      <c r="B244" s="109">
        <v>237</v>
      </c>
      <c r="C244" s="111" t="str">
        <f>IF('Dépenses forfaitaire'!C244&lt;&gt;"",'Dépenses forfaitaire'!C244,"")</f>
        <v/>
      </c>
      <c r="D244" s="111" t="str">
        <f>IF('Dépenses forfaitaire'!D244&lt;&gt;"",'Dépenses forfaitaire'!D244,"")</f>
        <v/>
      </c>
      <c r="E244" s="111" t="str">
        <f>IF('Dépenses forfaitaire'!E244&lt;&gt;"",'Dépenses forfaitaire'!E244,"")</f>
        <v/>
      </c>
      <c r="F244" s="210" t="str">
        <f>IF('Dépenses forfaitaire'!F244&lt;&gt;"",'Dépenses forfaitaire'!F244,"")</f>
        <v/>
      </c>
      <c r="G244" s="246">
        <f>IF('Dépenses forfaitaire'!G244&lt;&gt;"",'Dépenses forfaitaire'!G244,"")</f>
        <v>0</v>
      </c>
      <c r="H244" s="246">
        <f>IF('Dépenses forfaitaire'!H244&lt;&gt;"",'Dépenses forfaitaire'!H244,"")</f>
        <v>0</v>
      </c>
      <c r="I244" s="246">
        <f t="shared" si="6"/>
        <v>0</v>
      </c>
      <c r="J244" s="111"/>
      <c r="K244" s="246">
        <f t="shared" si="7"/>
        <v>0</v>
      </c>
      <c r="L244" s="111"/>
    </row>
    <row r="245" spans="2:12" ht="19.899999999999999" customHeight="1" x14ac:dyDescent="0.35">
      <c r="B245" s="109">
        <v>238</v>
      </c>
      <c r="C245" s="111" t="str">
        <f>IF('Dépenses forfaitaire'!C245&lt;&gt;"",'Dépenses forfaitaire'!C245,"")</f>
        <v/>
      </c>
      <c r="D245" s="111" t="str">
        <f>IF('Dépenses forfaitaire'!D245&lt;&gt;"",'Dépenses forfaitaire'!D245,"")</f>
        <v/>
      </c>
      <c r="E245" s="111" t="str">
        <f>IF('Dépenses forfaitaire'!E245&lt;&gt;"",'Dépenses forfaitaire'!E245,"")</f>
        <v/>
      </c>
      <c r="F245" s="210" t="str">
        <f>IF('Dépenses forfaitaire'!F245&lt;&gt;"",'Dépenses forfaitaire'!F245,"")</f>
        <v/>
      </c>
      <c r="G245" s="246">
        <f>IF('Dépenses forfaitaire'!G245&lt;&gt;"",'Dépenses forfaitaire'!G245,"")</f>
        <v>0</v>
      </c>
      <c r="H245" s="246">
        <f>IF('Dépenses forfaitaire'!H245&lt;&gt;"",'Dépenses forfaitaire'!H245,"")</f>
        <v>0</v>
      </c>
      <c r="I245" s="246">
        <f t="shared" si="6"/>
        <v>0</v>
      </c>
      <c r="J245" s="111"/>
      <c r="K245" s="246">
        <f t="shared" si="7"/>
        <v>0</v>
      </c>
      <c r="L245" s="111"/>
    </row>
    <row r="246" spans="2:12" ht="19.899999999999999" customHeight="1" x14ac:dyDescent="0.35">
      <c r="B246" s="109">
        <v>239</v>
      </c>
      <c r="C246" s="111" t="str">
        <f>IF('Dépenses forfaitaire'!C246&lt;&gt;"",'Dépenses forfaitaire'!C246,"")</f>
        <v/>
      </c>
      <c r="D246" s="111" t="str">
        <f>IF('Dépenses forfaitaire'!D246&lt;&gt;"",'Dépenses forfaitaire'!D246,"")</f>
        <v/>
      </c>
      <c r="E246" s="111" t="str">
        <f>IF('Dépenses forfaitaire'!E246&lt;&gt;"",'Dépenses forfaitaire'!E246,"")</f>
        <v/>
      </c>
      <c r="F246" s="210" t="str">
        <f>IF('Dépenses forfaitaire'!F246&lt;&gt;"",'Dépenses forfaitaire'!F246,"")</f>
        <v/>
      </c>
      <c r="G246" s="246">
        <f>IF('Dépenses forfaitaire'!G246&lt;&gt;"",'Dépenses forfaitaire'!G246,"")</f>
        <v>0</v>
      </c>
      <c r="H246" s="246">
        <f>IF('Dépenses forfaitaire'!H246&lt;&gt;"",'Dépenses forfaitaire'!H246,"")</f>
        <v>0</v>
      </c>
      <c r="I246" s="246">
        <f t="shared" si="6"/>
        <v>0</v>
      </c>
      <c r="J246" s="111"/>
      <c r="K246" s="246">
        <f t="shared" si="7"/>
        <v>0</v>
      </c>
      <c r="L246" s="111"/>
    </row>
    <row r="247" spans="2:12" ht="19.899999999999999" customHeight="1" x14ac:dyDescent="0.35">
      <c r="B247" s="109">
        <v>240</v>
      </c>
      <c r="C247" s="111" t="str">
        <f>IF('Dépenses forfaitaire'!C247&lt;&gt;"",'Dépenses forfaitaire'!C247,"")</f>
        <v/>
      </c>
      <c r="D247" s="111" t="str">
        <f>IF('Dépenses forfaitaire'!D247&lt;&gt;"",'Dépenses forfaitaire'!D247,"")</f>
        <v/>
      </c>
      <c r="E247" s="111" t="str">
        <f>IF('Dépenses forfaitaire'!E247&lt;&gt;"",'Dépenses forfaitaire'!E247,"")</f>
        <v/>
      </c>
      <c r="F247" s="210" t="str">
        <f>IF('Dépenses forfaitaire'!F247&lt;&gt;"",'Dépenses forfaitaire'!F247,"")</f>
        <v/>
      </c>
      <c r="G247" s="246">
        <f>IF('Dépenses forfaitaire'!G247&lt;&gt;"",'Dépenses forfaitaire'!G247,"")</f>
        <v>0</v>
      </c>
      <c r="H247" s="246">
        <f>IF('Dépenses forfaitaire'!H247&lt;&gt;"",'Dépenses forfaitaire'!H247,"")</f>
        <v>0</v>
      </c>
      <c r="I247" s="246">
        <f t="shared" si="6"/>
        <v>0</v>
      </c>
      <c r="J247" s="111"/>
      <c r="K247" s="246">
        <f t="shared" si="7"/>
        <v>0</v>
      </c>
      <c r="L247" s="111"/>
    </row>
    <row r="248" spans="2:12" ht="19.899999999999999" customHeight="1" x14ac:dyDescent="0.35">
      <c r="B248" s="109">
        <v>241</v>
      </c>
      <c r="C248" s="111" t="str">
        <f>IF('Dépenses forfaitaire'!C248&lt;&gt;"",'Dépenses forfaitaire'!C248,"")</f>
        <v/>
      </c>
      <c r="D248" s="111" t="str">
        <f>IF('Dépenses forfaitaire'!D248&lt;&gt;"",'Dépenses forfaitaire'!D248,"")</f>
        <v/>
      </c>
      <c r="E248" s="111" t="str">
        <f>IF('Dépenses forfaitaire'!E248&lt;&gt;"",'Dépenses forfaitaire'!E248,"")</f>
        <v/>
      </c>
      <c r="F248" s="210" t="str">
        <f>IF('Dépenses forfaitaire'!F248&lt;&gt;"",'Dépenses forfaitaire'!F248,"")</f>
        <v/>
      </c>
      <c r="G248" s="246">
        <f>IF('Dépenses forfaitaire'!G248&lt;&gt;"",'Dépenses forfaitaire'!G248,"")</f>
        <v>0</v>
      </c>
      <c r="H248" s="246">
        <f>IF('Dépenses forfaitaire'!H248&lt;&gt;"",'Dépenses forfaitaire'!H248,"")</f>
        <v>0</v>
      </c>
      <c r="I248" s="246">
        <f t="shared" si="6"/>
        <v>0</v>
      </c>
      <c r="J248" s="111"/>
      <c r="K248" s="246">
        <f t="shared" si="7"/>
        <v>0</v>
      </c>
      <c r="L248" s="111"/>
    </row>
    <row r="249" spans="2:12" ht="19.899999999999999" customHeight="1" x14ac:dyDescent="0.35">
      <c r="B249" s="109">
        <v>242</v>
      </c>
      <c r="C249" s="111" t="str">
        <f>IF('Dépenses forfaitaire'!C249&lt;&gt;"",'Dépenses forfaitaire'!C249,"")</f>
        <v/>
      </c>
      <c r="D249" s="111" t="str">
        <f>IF('Dépenses forfaitaire'!D249&lt;&gt;"",'Dépenses forfaitaire'!D249,"")</f>
        <v/>
      </c>
      <c r="E249" s="111" t="str">
        <f>IF('Dépenses forfaitaire'!E249&lt;&gt;"",'Dépenses forfaitaire'!E249,"")</f>
        <v/>
      </c>
      <c r="F249" s="210" t="str">
        <f>IF('Dépenses forfaitaire'!F249&lt;&gt;"",'Dépenses forfaitaire'!F249,"")</f>
        <v/>
      </c>
      <c r="G249" s="246">
        <f>IF('Dépenses forfaitaire'!G249&lt;&gt;"",'Dépenses forfaitaire'!G249,"")</f>
        <v>0</v>
      </c>
      <c r="H249" s="246">
        <f>IF('Dépenses forfaitaire'!H249&lt;&gt;"",'Dépenses forfaitaire'!H249,"")</f>
        <v>0</v>
      </c>
      <c r="I249" s="246">
        <f t="shared" si="6"/>
        <v>0</v>
      </c>
      <c r="J249" s="111"/>
      <c r="K249" s="246">
        <f t="shared" si="7"/>
        <v>0</v>
      </c>
      <c r="L249" s="111"/>
    </row>
    <row r="250" spans="2:12" ht="19.899999999999999" customHeight="1" x14ac:dyDescent="0.35">
      <c r="B250" s="109">
        <v>243</v>
      </c>
      <c r="C250" s="111" t="str">
        <f>IF('Dépenses forfaitaire'!C250&lt;&gt;"",'Dépenses forfaitaire'!C250,"")</f>
        <v/>
      </c>
      <c r="D250" s="111" t="str">
        <f>IF('Dépenses forfaitaire'!D250&lt;&gt;"",'Dépenses forfaitaire'!D250,"")</f>
        <v/>
      </c>
      <c r="E250" s="111" t="str">
        <f>IF('Dépenses forfaitaire'!E250&lt;&gt;"",'Dépenses forfaitaire'!E250,"")</f>
        <v/>
      </c>
      <c r="F250" s="210" t="str">
        <f>IF('Dépenses forfaitaire'!F250&lt;&gt;"",'Dépenses forfaitaire'!F250,"")</f>
        <v/>
      </c>
      <c r="G250" s="246">
        <f>IF('Dépenses forfaitaire'!G250&lt;&gt;"",'Dépenses forfaitaire'!G250,"")</f>
        <v>0</v>
      </c>
      <c r="H250" s="246">
        <f>IF('Dépenses forfaitaire'!H250&lt;&gt;"",'Dépenses forfaitaire'!H250,"")</f>
        <v>0</v>
      </c>
      <c r="I250" s="246">
        <f t="shared" si="6"/>
        <v>0</v>
      </c>
      <c r="J250" s="111"/>
      <c r="K250" s="246">
        <f t="shared" si="7"/>
        <v>0</v>
      </c>
      <c r="L250" s="111"/>
    </row>
    <row r="251" spans="2:12" ht="19.899999999999999" customHeight="1" x14ac:dyDescent="0.35">
      <c r="B251" s="109">
        <v>244</v>
      </c>
      <c r="C251" s="111" t="str">
        <f>IF('Dépenses forfaitaire'!C251&lt;&gt;"",'Dépenses forfaitaire'!C251,"")</f>
        <v/>
      </c>
      <c r="D251" s="111" t="str">
        <f>IF('Dépenses forfaitaire'!D251&lt;&gt;"",'Dépenses forfaitaire'!D251,"")</f>
        <v/>
      </c>
      <c r="E251" s="111" t="str">
        <f>IF('Dépenses forfaitaire'!E251&lt;&gt;"",'Dépenses forfaitaire'!E251,"")</f>
        <v/>
      </c>
      <c r="F251" s="210" t="str">
        <f>IF('Dépenses forfaitaire'!F251&lt;&gt;"",'Dépenses forfaitaire'!F251,"")</f>
        <v/>
      </c>
      <c r="G251" s="246">
        <f>IF('Dépenses forfaitaire'!G251&lt;&gt;"",'Dépenses forfaitaire'!G251,"")</f>
        <v>0</v>
      </c>
      <c r="H251" s="246">
        <f>IF('Dépenses forfaitaire'!H251&lt;&gt;"",'Dépenses forfaitaire'!H251,"")</f>
        <v>0</v>
      </c>
      <c r="I251" s="246">
        <f t="shared" si="6"/>
        <v>0</v>
      </c>
      <c r="J251" s="111"/>
      <c r="K251" s="246">
        <f t="shared" si="7"/>
        <v>0</v>
      </c>
      <c r="L251" s="111"/>
    </row>
    <row r="252" spans="2:12" ht="19.899999999999999" customHeight="1" x14ac:dyDescent="0.35">
      <c r="B252" s="109">
        <v>245</v>
      </c>
      <c r="C252" s="111" t="str">
        <f>IF('Dépenses forfaitaire'!C252&lt;&gt;"",'Dépenses forfaitaire'!C252,"")</f>
        <v/>
      </c>
      <c r="D252" s="111" t="str">
        <f>IF('Dépenses forfaitaire'!D252&lt;&gt;"",'Dépenses forfaitaire'!D252,"")</f>
        <v/>
      </c>
      <c r="E252" s="111" t="str">
        <f>IF('Dépenses forfaitaire'!E252&lt;&gt;"",'Dépenses forfaitaire'!E252,"")</f>
        <v/>
      </c>
      <c r="F252" s="210" t="str">
        <f>IF('Dépenses forfaitaire'!F252&lt;&gt;"",'Dépenses forfaitaire'!F252,"")</f>
        <v/>
      </c>
      <c r="G252" s="246">
        <f>IF('Dépenses forfaitaire'!G252&lt;&gt;"",'Dépenses forfaitaire'!G252,"")</f>
        <v>0</v>
      </c>
      <c r="H252" s="246">
        <f>IF('Dépenses forfaitaire'!H252&lt;&gt;"",'Dépenses forfaitaire'!H252,"")</f>
        <v>0</v>
      </c>
      <c r="I252" s="246">
        <f t="shared" si="6"/>
        <v>0</v>
      </c>
      <c r="J252" s="111"/>
      <c r="K252" s="246">
        <f t="shared" si="7"/>
        <v>0</v>
      </c>
      <c r="L252" s="111"/>
    </row>
    <row r="253" spans="2:12" ht="19.899999999999999" customHeight="1" x14ac:dyDescent="0.35">
      <c r="B253" s="109">
        <v>246</v>
      </c>
      <c r="C253" s="111" t="str">
        <f>IF('Dépenses forfaitaire'!C253&lt;&gt;"",'Dépenses forfaitaire'!C253,"")</f>
        <v/>
      </c>
      <c r="D253" s="111" t="str">
        <f>IF('Dépenses forfaitaire'!D253&lt;&gt;"",'Dépenses forfaitaire'!D253,"")</f>
        <v/>
      </c>
      <c r="E253" s="111" t="str">
        <f>IF('Dépenses forfaitaire'!E253&lt;&gt;"",'Dépenses forfaitaire'!E253,"")</f>
        <v/>
      </c>
      <c r="F253" s="210" t="str">
        <f>IF('Dépenses forfaitaire'!F253&lt;&gt;"",'Dépenses forfaitaire'!F253,"")</f>
        <v/>
      </c>
      <c r="G253" s="246">
        <f>IF('Dépenses forfaitaire'!G253&lt;&gt;"",'Dépenses forfaitaire'!G253,"")</f>
        <v>0</v>
      </c>
      <c r="H253" s="246">
        <f>IF('Dépenses forfaitaire'!H253&lt;&gt;"",'Dépenses forfaitaire'!H253,"")</f>
        <v>0</v>
      </c>
      <c r="I253" s="246">
        <f t="shared" si="6"/>
        <v>0</v>
      </c>
      <c r="J253" s="111"/>
      <c r="K253" s="246">
        <f t="shared" si="7"/>
        <v>0</v>
      </c>
      <c r="L253" s="111"/>
    </row>
    <row r="254" spans="2:12" ht="19.899999999999999" customHeight="1" x14ac:dyDescent="0.35">
      <c r="B254" s="109">
        <v>247</v>
      </c>
      <c r="C254" s="111" t="str">
        <f>IF('Dépenses forfaitaire'!C254&lt;&gt;"",'Dépenses forfaitaire'!C254,"")</f>
        <v/>
      </c>
      <c r="D254" s="111" t="str">
        <f>IF('Dépenses forfaitaire'!D254&lt;&gt;"",'Dépenses forfaitaire'!D254,"")</f>
        <v/>
      </c>
      <c r="E254" s="111" t="str">
        <f>IF('Dépenses forfaitaire'!E254&lt;&gt;"",'Dépenses forfaitaire'!E254,"")</f>
        <v/>
      </c>
      <c r="F254" s="210" t="str">
        <f>IF('Dépenses forfaitaire'!F254&lt;&gt;"",'Dépenses forfaitaire'!F254,"")</f>
        <v/>
      </c>
      <c r="G254" s="246">
        <f>IF('Dépenses forfaitaire'!G254&lt;&gt;"",'Dépenses forfaitaire'!G254,"")</f>
        <v>0</v>
      </c>
      <c r="H254" s="246">
        <f>IF('Dépenses forfaitaire'!H254&lt;&gt;"",'Dépenses forfaitaire'!H254,"")</f>
        <v>0</v>
      </c>
      <c r="I254" s="246">
        <f t="shared" si="6"/>
        <v>0</v>
      </c>
      <c r="J254" s="111"/>
      <c r="K254" s="246">
        <f t="shared" si="7"/>
        <v>0</v>
      </c>
      <c r="L254" s="111"/>
    </row>
    <row r="255" spans="2:12" ht="19.899999999999999" customHeight="1" x14ac:dyDescent="0.35">
      <c r="B255" s="109">
        <v>248</v>
      </c>
      <c r="C255" s="111" t="str">
        <f>IF('Dépenses forfaitaire'!C255&lt;&gt;"",'Dépenses forfaitaire'!C255,"")</f>
        <v/>
      </c>
      <c r="D255" s="111" t="str">
        <f>IF('Dépenses forfaitaire'!D255&lt;&gt;"",'Dépenses forfaitaire'!D255,"")</f>
        <v/>
      </c>
      <c r="E255" s="111" t="str">
        <f>IF('Dépenses forfaitaire'!E255&lt;&gt;"",'Dépenses forfaitaire'!E255,"")</f>
        <v/>
      </c>
      <c r="F255" s="210" t="str">
        <f>IF('Dépenses forfaitaire'!F255&lt;&gt;"",'Dépenses forfaitaire'!F255,"")</f>
        <v/>
      </c>
      <c r="G255" s="246">
        <f>IF('Dépenses forfaitaire'!G255&lt;&gt;"",'Dépenses forfaitaire'!G255,"")</f>
        <v>0</v>
      </c>
      <c r="H255" s="246">
        <f>IF('Dépenses forfaitaire'!H255&lt;&gt;"",'Dépenses forfaitaire'!H255,"")</f>
        <v>0</v>
      </c>
      <c r="I255" s="246">
        <f t="shared" si="6"/>
        <v>0</v>
      </c>
      <c r="J255" s="111"/>
      <c r="K255" s="246">
        <f t="shared" si="7"/>
        <v>0</v>
      </c>
      <c r="L255" s="111"/>
    </row>
    <row r="256" spans="2:12" ht="19.899999999999999" customHeight="1" x14ac:dyDescent="0.35">
      <c r="B256" s="109">
        <v>249</v>
      </c>
      <c r="C256" s="111" t="str">
        <f>IF('Dépenses forfaitaire'!C256&lt;&gt;"",'Dépenses forfaitaire'!C256,"")</f>
        <v/>
      </c>
      <c r="D256" s="111" t="str">
        <f>IF('Dépenses forfaitaire'!D256&lt;&gt;"",'Dépenses forfaitaire'!D256,"")</f>
        <v/>
      </c>
      <c r="E256" s="111" t="str">
        <f>IF('Dépenses forfaitaire'!E256&lt;&gt;"",'Dépenses forfaitaire'!E256,"")</f>
        <v/>
      </c>
      <c r="F256" s="210" t="str">
        <f>IF('Dépenses forfaitaire'!F256&lt;&gt;"",'Dépenses forfaitaire'!F256,"")</f>
        <v/>
      </c>
      <c r="G256" s="246">
        <f>IF('Dépenses forfaitaire'!G256&lt;&gt;"",'Dépenses forfaitaire'!G256,"")</f>
        <v>0</v>
      </c>
      <c r="H256" s="246">
        <f>IF('Dépenses forfaitaire'!H256&lt;&gt;"",'Dépenses forfaitaire'!H256,"")</f>
        <v>0</v>
      </c>
      <c r="I256" s="246">
        <f t="shared" si="6"/>
        <v>0</v>
      </c>
      <c r="J256" s="111"/>
      <c r="K256" s="246">
        <f t="shared" si="7"/>
        <v>0</v>
      </c>
      <c r="L256" s="111"/>
    </row>
    <row r="257" spans="2:12" ht="19.899999999999999" customHeight="1" x14ac:dyDescent="0.35">
      <c r="B257" s="109">
        <v>250</v>
      </c>
      <c r="C257" s="111" t="str">
        <f>IF('Dépenses forfaitaire'!C257&lt;&gt;"",'Dépenses forfaitaire'!C257,"")</f>
        <v/>
      </c>
      <c r="D257" s="111" t="str">
        <f>IF('Dépenses forfaitaire'!D257&lt;&gt;"",'Dépenses forfaitaire'!D257,"")</f>
        <v/>
      </c>
      <c r="E257" s="111" t="str">
        <f>IF('Dépenses forfaitaire'!E257&lt;&gt;"",'Dépenses forfaitaire'!E257,"")</f>
        <v/>
      </c>
      <c r="F257" s="210" t="str">
        <f>IF('Dépenses forfaitaire'!F257&lt;&gt;"",'Dépenses forfaitaire'!F257,"")</f>
        <v/>
      </c>
      <c r="G257" s="246">
        <f>IF('Dépenses forfaitaire'!G257&lt;&gt;"",'Dépenses forfaitaire'!G257,"")</f>
        <v>0</v>
      </c>
      <c r="H257" s="246">
        <f>IF('Dépenses forfaitaire'!H257&lt;&gt;"",'Dépenses forfaitaire'!H257,"")</f>
        <v>0</v>
      </c>
      <c r="I257" s="246">
        <f t="shared" si="6"/>
        <v>0</v>
      </c>
      <c r="J257" s="111"/>
      <c r="K257" s="246">
        <f t="shared" si="7"/>
        <v>0</v>
      </c>
      <c r="L257" s="111"/>
    </row>
    <row r="258" spans="2:12" ht="19.899999999999999" customHeight="1" x14ac:dyDescent="0.35">
      <c r="B258" s="109">
        <v>251</v>
      </c>
      <c r="C258" s="111" t="str">
        <f>IF('Dépenses forfaitaire'!C258&lt;&gt;"",'Dépenses forfaitaire'!C258,"")</f>
        <v/>
      </c>
      <c r="D258" s="111" t="str">
        <f>IF('Dépenses forfaitaire'!D258&lt;&gt;"",'Dépenses forfaitaire'!D258,"")</f>
        <v/>
      </c>
      <c r="E258" s="111" t="str">
        <f>IF('Dépenses forfaitaire'!E258&lt;&gt;"",'Dépenses forfaitaire'!E258,"")</f>
        <v/>
      </c>
      <c r="F258" s="210" t="str">
        <f>IF('Dépenses forfaitaire'!F258&lt;&gt;"",'Dépenses forfaitaire'!F258,"")</f>
        <v/>
      </c>
      <c r="G258" s="246">
        <f>IF('Dépenses forfaitaire'!G258&lt;&gt;"",'Dépenses forfaitaire'!G258,"")</f>
        <v>0</v>
      </c>
      <c r="H258" s="246">
        <f>IF('Dépenses forfaitaire'!H258&lt;&gt;"",'Dépenses forfaitaire'!H258,"")</f>
        <v>0</v>
      </c>
      <c r="I258" s="246">
        <f t="shared" si="6"/>
        <v>0</v>
      </c>
      <c r="J258" s="111"/>
      <c r="K258" s="246">
        <f t="shared" si="7"/>
        <v>0</v>
      </c>
      <c r="L258" s="111"/>
    </row>
    <row r="259" spans="2:12" ht="19.899999999999999" customHeight="1" x14ac:dyDescent="0.35">
      <c r="B259" s="109">
        <v>252</v>
      </c>
      <c r="C259" s="111" t="str">
        <f>IF('Dépenses forfaitaire'!C259&lt;&gt;"",'Dépenses forfaitaire'!C259,"")</f>
        <v/>
      </c>
      <c r="D259" s="111" t="str">
        <f>IF('Dépenses forfaitaire'!D259&lt;&gt;"",'Dépenses forfaitaire'!D259,"")</f>
        <v/>
      </c>
      <c r="E259" s="111" t="str">
        <f>IF('Dépenses forfaitaire'!E259&lt;&gt;"",'Dépenses forfaitaire'!E259,"")</f>
        <v/>
      </c>
      <c r="F259" s="210" t="str">
        <f>IF('Dépenses forfaitaire'!F259&lt;&gt;"",'Dépenses forfaitaire'!F259,"")</f>
        <v/>
      </c>
      <c r="G259" s="246">
        <f>IF('Dépenses forfaitaire'!G259&lt;&gt;"",'Dépenses forfaitaire'!G259,"")</f>
        <v>0</v>
      </c>
      <c r="H259" s="246">
        <f>IF('Dépenses forfaitaire'!H259&lt;&gt;"",'Dépenses forfaitaire'!H259,"")</f>
        <v>0</v>
      </c>
      <c r="I259" s="246">
        <f t="shared" si="6"/>
        <v>0</v>
      </c>
      <c r="J259" s="111"/>
      <c r="K259" s="246">
        <f t="shared" si="7"/>
        <v>0</v>
      </c>
      <c r="L259" s="111"/>
    </row>
    <row r="260" spans="2:12" ht="19.899999999999999" customHeight="1" x14ac:dyDescent="0.35">
      <c r="B260" s="109">
        <v>253</v>
      </c>
      <c r="C260" s="111" t="str">
        <f>IF('Dépenses forfaitaire'!C260&lt;&gt;"",'Dépenses forfaitaire'!C260,"")</f>
        <v/>
      </c>
      <c r="D260" s="111" t="str">
        <f>IF('Dépenses forfaitaire'!D260&lt;&gt;"",'Dépenses forfaitaire'!D260,"")</f>
        <v/>
      </c>
      <c r="E260" s="111" t="str">
        <f>IF('Dépenses forfaitaire'!E260&lt;&gt;"",'Dépenses forfaitaire'!E260,"")</f>
        <v/>
      </c>
      <c r="F260" s="210" t="str">
        <f>IF('Dépenses forfaitaire'!F260&lt;&gt;"",'Dépenses forfaitaire'!F260,"")</f>
        <v/>
      </c>
      <c r="G260" s="246">
        <f>IF('Dépenses forfaitaire'!G260&lt;&gt;"",'Dépenses forfaitaire'!G260,"")</f>
        <v>0</v>
      </c>
      <c r="H260" s="246">
        <f>IF('Dépenses forfaitaire'!H260&lt;&gt;"",'Dépenses forfaitaire'!H260,"")</f>
        <v>0</v>
      </c>
      <c r="I260" s="246">
        <f t="shared" si="6"/>
        <v>0</v>
      </c>
      <c r="J260" s="111"/>
      <c r="K260" s="246">
        <f t="shared" si="7"/>
        <v>0</v>
      </c>
      <c r="L260" s="111"/>
    </row>
    <row r="261" spans="2:12" ht="19.899999999999999" customHeight="1" x14ac:dyDescent="0.35">
      <c r="B261" s="109">
        <v>254</v>
      </c>
      <c r="C261" s="111" t="str">
        <f>IF('Dépenses forfaitaire'!C261&lt;&gt;"",'Dépenses forfaitaire'!C261,"")</f>
        <v/>
      </c>
      <c r="D261" s="111" t="str">
        <f>IF('Dépenses forfaitaire'!D261&lt;&gt;"",'Dépenses forfaitaire'!D261,"")</f>
        <v/>
      </c>
      <c r="E261" s="111" t="str">
        <f>IF('Dépenses forfaitaire'!E261&lt;&gt;"",'Dépenses forfaitaire'!E261,"")</f>
        <v/>
      </c>
      <c r="F261" s="210" t="str">
        <f>IF('Dépenses forfaitaire'!F261&lt;&gt;"",'Dépenses forfaitaire'!F261,"")</f>
        <v/>
      </c>
      <c r="G261" s="246">
        <f>IF('Dépenses forfaitaire'!G261&lt;&gt;"",'Dépenses forfaitaire'!G261,"")</f>
        <v>0</v>
      </c>
      <c r="H261" s="246">
        <f>IF('Dépenses forfaitaire'!H261&lt;&gt;"",'Dépenses forfaitaire'!H261,"")</f>
        <v>0</v>
      </c>
      <c r="I261" s="246">
        <f t="shared" si="6"/>
        <v>0</v>
      </c>
      <c r="J261" s="111"/>
      <c r="K261" s="246">
        <f t="shared" si="7"/>
        <v>0</v>
      </c>
      <c r="L261" s="111"/>
    </row>
    <row r="262" spans="2:12" ht="19.899999999999999" customHeight="1" x14ac:dyDescent="0.35">
      <c r="B262" s="109">
        <v>255</v>
      </c>
      <c r="C262" s="111" t="str">
        <f>IF('Dépenses forfaitaire'!C262&lt;&gt;"",'Dépenses forfaitaire'!C262,"")</f>
        <v/>
      </c>
      <c r="D262" s="111" t="str">
        <f>IF('Dépenses forfaitaire'!D262&lt;&gt;"",'Dépenses forfaitaire'!D262,"")</f>
        <v/>
      </c>
      <c r="E262" s="111" t="str">
        <f>IF('Dépenses forfaitaire'!E262&lt;&gt;"",'Dépenses forfaitaire'!E262,"")</f>
        <v/>
      </c>
      <c r="F262" s="210" t="str">
        <f>IF('Dépenses forfaitaire'!F262&lt;&gt;"",'Dépenses forfaitaire'!F262,"")</f>
        <v/>
      </c>
      <c r="G262" s="246">
        <f>IF('Dépenses forfaitaire'!G262&lt;&gt;"",'Dépenses forfaitaire'!G262,"")</f>
        <v>0</v>
      </c>
      <c r="H262" s="246">
        <f>IF('Dépenses forfaitaire'!H262&lt;&gt;"",'Dépenses forfaitaire'!H262,"")</f>
        <v>0</v>
      </c>
      <c r="I262" s="246">
        <f t="shared" si="6"/>
        <v>0</v>
      </c>
      <c r="J262" s="111"/>
      <c r="K262" s="246">
        <f t="shared" si="7"/>
        <v>0</v>
      </c>
      <c r="L262" s="111"/>
    </row>
    <row r="263" spans="2:12" ht="19.899999999999999" customHeight="1" x14ac:dyDescent="0.35">
      <c r="B263" s="109">
        <v>256</v>
      </c>
      <c r="C263" s="111" t="str">
        <f>IF('Dépenses forfaitaire'!C263&lt;&gt;"",'Dépenses forfaitaire'!C263,"")</f>
        <v/>
      </c>
      <c r="D263" s="111" t="str">
        <f>IF('Dépenses forfaitaire'!D263&lt;&gt;"",'Dépenses forfaitaire'!D263,"")</f>
        <v/>
      </c>
      <c r="E263" s="111" t="str">
        <f>IF('Dépenses forfaitaire'!E263&lt;&gt;"",'Dépenses forfaitaire'!E263,"")</f>
        <v/>
      </c>
      <c r="F263" s="210" t="str">
        <f>IF('Dépenses forfaitaire'!F263&lt;&gt;"",'Dépenses forfaitaire'!F263,"")</f>
        <v/>
      </c>
      <c r="G263" s="246">
        <f>IF('Dépenses forfaitaire'!G263&lt;&gt;"",'Dépenses forfaitaire'!G263,"")</f>
        <v>0</v>
      </c>
      <c r="H263" s="246">
        <f>IF('Dépenses forfaitaire'!H263&lt;&gt;"",'Dépenses forfaitaire'!H263,"")</f>
        <v>0</v>
      </c>
      <c r="I263" s="246">
        <f t="shared" si="6"/>
        <v>0</v>
      </c>
      <c r="J263" s="111"/>
      <c r="K263" s="246">
        <f t="shared" si="7"/>
        <v>0</v>
      </c>
      <c r="L263" s="111"/>
    </row>
    <row r="264" spans="2:12" ht="19.899999999999999" customHeight="1" x14ac:dyDescent="0.35">
      <c r="B264" s="109">
        <v>257</v>
      </c>
      <c r="C264" s="111" t="str">
        <f>IF('Dépenses forfaitaire'!C264&lt;&gt;"",'Dépenses forfaitaire'!C264,"")</f>
        <v/>
      </c>
      <c r="D264" s="111" t="str">
        <f>IF('Dépenses forfaitaire'!D264&lt;&gt;"",'Dépenses forfaitaire'!D264,"")</f>
        <v/>
      </c>
      <c r="E264" s="111" t="str">
        <f>IF('Dépenses forfaitaire'!E264&lt;&gt;"",'Dépenses forfaitaire'!E264,"")</f>
        <v/>
      </c>
      <c r="F264" s="210" t="str">
        <f>IF('Dépenses forfaitaire'!F264&lt;&gt;"",'Dépenses forfaitaire'!F264,"")</f>
        <v/>
      </c>
      <c r="G264" s="246">
        <f>IF('Dépenses forfaitaire'!G264&lt;&gt;"",'Dépenses forfaitaire'!G264,"")</f>
        <v>0</v>
      </c>
      <c r="H264" s="246">
        <f>IF('Dépenses forfaitaire'!H264&lt;&gt;"",'Dépenses forfaitaire'!H264,"")</f>
        <v>0</v>
      </c>
      <c r="I264" s="246">
        <f t="shared" si="6"/>
        <v>0</v>
      </c>
      <c r="J264" s="111"/>
      <c r="K264" s="246">
        <f t="shared" si="7"/>
        <v>0</v>
      </c>
      <c r="L264" s="111"/>
    </row>
    <row r="265" spans="2:12" ht="19.899999999999999" customHeight="1" x14ac:dyDescent="0.35">
      <c r="B265" s="109">
        <v>258</v>
      </c>
      <c r="C265" s="111" t="str">
        <f>IF('Dépenses forfaitaire'!C265&lt;&gt;"",'Dépenses forfaitaire'!C265,"")</f>
        <v/>
      </c>
      <c r="D265" s="111" t="str">
        <f>IF('Dépenses forfaitaire'!D265&lt;&gt;"",'Dépenses forfaitaire'!D265,"")</f>
        <v/>
      </c>
      <c r="E265" s="111" t="str">
        <f>IF('Dépenses forfaitaire'!E265&lt;&gt;"",'Dépenses forfaitaire'!E265,"")</f>
        <v/>
      </c>
      <c r="F265" s="210" t="str">
        <f>IF('Dépenses forfaitaire'!F265&lt;&gt;"",'Dépenses forfaitaire'!F265,"")</f>
        <v/>
      </c>
      <c r="G265" s="246">
        <f>IF('Dépenses forfaitaire'!G265&lt;&gt;"",'Dépenses forfaitaire'!G265,"")</f>
        <v>0</v>
      </c>
      <c r="H265" s="246">
        <f>IF('Dépenses forfaitaire'!H265&lt;&gt;"",'Dépenses forfaitaire'!H265,"")</f>
        <v>0</v>
      </c>
      <c r="I265" s="246">
        <f t="shared" ref="I265:I328" si="8">IF(H265&lt;&gt;"",H265,0)</f>
        <v>0</v>
      </c>
      <c r="J265" s="111"/>
      <c r="K265" s="246">
        <f t="shared" ref="K265:K328" si="9">IF(I265&lt;&gt;"",I265,0)</f>
        <v>0</v>
      </c>
      <c r="L265" s="111"/>
    </row>
    <row r="266" spans="2:12" ht="19.899999999999999" customHeight="1" x14ac:dyDescent="0.35">
      <c r="B266" s="109">
        <v>259</v>
      </c>
      <c r="C266" s="111" t="str">
        <f>IF('Dépenses forfaitaire'!C266&lt;&gt;"",'Dépenses forfaitaire'!C266,"")</f>
        <v/>
      </c>
      <c r="D266" s="111" t="str">
        <f>IF('Dépenses forfaitaire'!D266&lt;&gt;"",'Dépenses forfaitaire'!D266,"")</f>
        <v/>
      </c>
      <c r="E266" s="111" t="str">
        <f>IF('Dépenses forfaitaire'!E266&lt;&gt;"",'Dépenses forfaitaire'!E266,"")</f>
        <v/>
      </c>
      <c r="F266" s="210" t="str">
        <f>IF('Dépenses forfaitaire'!F266&lt;&gt;"",'Dépenses forfaitaire'!F266,"")</f>
        <v/>
      </c>
      <c r="G266" s="246">
        <f>IF('Dépenses forfaitaire'!G266&lt;&gt;"",'Dépenses forfaitaire'!G266,"")</f>
        <v>0</v>
      </c>
      <c r="H266" s="246">
        <f>IF('Dépenses forfaitaire'!H266&lt;&gt;"",'Dépenses forfaitaire'!H266,"")</f>
        <v>0</v>
      </c>
      <c r="I266" s="246">
        <f t="shared" si="8"/>
        <v>0</v>
      </c>
      <c r="J266" s="111"/>
      <c r="K266" s="246">
        <f t="shared" si="9"/>
        <v>0</v>
      </c>
      <c r="L266" s="111"/>
    </row>
    <row r="267" spans="2:12" ht="19.899999999999999" customHeight="1" x14ac:dyDescent="0.35">
      <c r="B267" s="109">
        <v>260</v>
      </c>
      <c r="C267" s="111" t="str">
        <f>IF('Dépenses forfaitaire'!C267&lt;&gt;"",'Dépenses forfaitaire'!C267,"")</f>
        <v/>
      </c>
      <c r="D267" s="111" t="str">
        <f>IF('Dépenses forfaitaire'!D267&lt;&gt;"",'Dépenses forfaitaire'!D267,"")</f>
        <v/>
      </c>
      <c r="E267" s="111" t="str">
        <f>IF('Dépenses forfaitaire'!E267&lt;&gt;"",'Dépenses forfaitaire'!E267,"")</f>
        <v/>
      </c>
      <c r="F267" s="210" t="str">
        <f>IF('Dépenses forfaitaire'!F267&lt;&gt;"",'Dépenses forfaitaire'!F267,"")</f>
        <v/>
      </c>
      <c r="G267" s="246">
        <f>IF('Dépenses forfaitaire'!G267&lt;&gt;"",'Dépenses forfaitaire'!G267,"")</f>
        <v>0</v>
      </c>
      <c r="H267" s="246">
        <f>IF('Dépenses forfaitaire'!H267&lt;&gt;"",'Dépenses forfaitaire'!H267,"")</f>
        <v>0</v>
      </c>
      <c r="I267" s="246">
        <f t="shared" si="8"/>
        <v>0</v>
      </c>
      <c r="J267" s="111"/>
      <c r="K267" s="246">
        <f t="shared" si="9"/>
        <v>0</v>
      </c>
      <c r="L267" s="111"/>
    </row>
    <row r="268" spans="2:12" ht="19.899999999999999" customHeight="1" x14ac:dyDescent="0.35">
      <c r="B268" s="109">
        <v>261</v>
      </c>
      <c r="C268" s="111" t="str">
        <f>IF('Dépenses forfaitaire'!C268&lt;&gt;"",'Dépenses forfaitaire'!C268,"")</f>
        <v/>
      </c>
      <c r="D268" s="111" t="str">
        <f>IF('Dépenses forfaitaire'!D268&lt;&gt;"",'Dépenses forfaitaire'!D268,"")</f>
        <v/>
      </c>
      <c r="E268" s="111" t="str">
        <f>IF('Dépenses forfaitaire'!E268&lt;&gt;"",'Dépenses forfaitaire'!E268,"")</f>
        <v/>
      </c>
      <c r="F268" s="210" t="str">
        <f>IF('Dépenses forfaitaire'!F268&lt;&gt;"",'Dépenses forfaitaire'!F268,"")</f>
        <v/>
      </c>
      <c r="G268" s="246">
        <f>IF('Dépenses forfaitaire'!G268&lt;&gt;"",'Dépenses forfaitaire'!G268,"")</f>
        <v>0</v>
      </c>
      <c r="H268" s="246">
        <f>IF('Dépenses forfaitaire'!H268&lt;&gt;"",'Dépenses forfaitaire'!H268,"")</f>
        <v>0</v>
      </c>
      <c r="I268" s="246">
        <f t="shared" si="8"/>
        <v>0</v>
      </c>
      <c r="J268" s="111"/>
      <c r="K268" s="246">
        <f t="shared" si="9"/>
        <v>0</v>
      </c>
      <c r="L268" s="111"/>
    </row>
    <row r="269" spans="2:12" ht="19.899999999999999" customHeight="1" x14ac:dyDescent="0.35">
      <c r="B269" s="109">
        <v>262</v>
      </c>
      <c r="C269" s="111" t="str">
        <f>IF('Dépenses forfaitaire'!C269&lt;&gt;"",'Dépenses forfaitaire'!C269,"")</f>
        <v/>
      </c>
      <c r="D269" s="111" t="str">
        <f>IF('Dépenses forfaitaire'!D269&lt;&gt;"",'Dépenses forfaitaire'!D269,"")</f>
        <v/>
      </c>
      <c r="E269" s="111" t="str">
        <f>IF('Dépenses forfaitaire'!E269&lt;&gt;"",'Dépenses forfaitaire'!E269,"")</f>
        <v/>
      </c>
      <c r="F269" s="210" t="str">
        <f>IF('Dépenses forfaitaire'!F269&lt;&gt;"",'Dépenses forfaitaire'!F269,"")</f>
        <v/>
      </c>
      <c r="G269" s="246">
        <f>IF('Dépenses forfaitaire'!G269&lt;&gt;"",'Dépenses forfaitaire'!G269,"")</f>
        <v>0</v>
      </c>
      <c r="H269" s="246">
        <f>IF('Dépenses forfaitaire'!H269&lt;&gt;"",'Dépenses forfaitaire'!H269,"")</f>
        <v>0</v>
      </c>
      <c r="I269" s="246">
        <f t="shared" si="8"/>
        <v>0</v>
      </c>
      <c r="J269" s="111"/>
      <c r="K269" s="246">
        <f t="shared" si="9"/>
        <v>0</v>
      </c>
      <c r="L269" s="111"/>
    </row>
    <row r="270" spans="2:12" ht="19.899999999999999" customHeight="1" x14ac:dyDescent="0.35">
      <c r="B270" s="109">
        <v>263</v>
      </c>
      <c r="C270" s="111" t="str">
        <f>IF('Dépenses forfaitaire'!C270&lt;&gt;"",'Dépenses forfaitaire'!C270,"")</f>
        <v/>
      </c>
      <c r="D270" s="111" t="str">
        <f>IF('Dépenses forfaitaire'!D270&lt;&gt;"",'Dépenses forfaitaire'!D270,"")</f>
        <v/>
      </c>
      <c r="E270" s="111" t="str">
        <f>IF('Dépenses forfaitaire'!E270&lt;&gt;"",'Dépenses forfaitaire'!E270,"")</f>
        <v/>
      </c>
      <c r="F270" s="210" t="str">
        <f>IF('Dépenses forfaitaire'!F270&lt;&gt;"",'Dépenses forfaitaire'!F270,"")</f>
        <v/>
      </c>
      <c r="G270" s="246">
        <f>IF('Dépenses forfaitaire'!G270&lt;&gt;"",'Dépenses forfaitaire'!G270,"")</f>
        <v>0</v>
      </c>
      <c r="H270" s="246">
        <f>IF('Dépenses forfaitaire'!H270&lt;&gt;"",'Dépenses forfaitaire'!H270,"")</f>
        <v>0</v>
      </c>
      <c r="I270" s="246">
        <f t="shared" si="8"/>
        <v>0</v>
      </c>
      <c r="J270" s="111"/>
      <c r="K270" s="246">
        <f t="shared" si="9"/>
        <v>0</v>
      </c>
      <c r="L270" s="111"/>
    </row>
    <row r="271" spans="2:12" ht="19.899999999999999" customHeight="1" x14ac:dyDescent="0.35">
      <c r="B271" s="109">
        <v>264</v>
      </c>
      <c r="C271" s="111" t="str">
        <f>IF('Dépenses forfaitaire'!C271&lt;&gt;"",'Dépenses forfaitaire'!C271,"")</f>
        <v/>
      </c>
      <c r="D271" s="111" t="str">
        <f>IF('Dépenses forfaitaire'!D271&lt;&gt;"",'Dépenses forfaitaire'!D271,"")</f>
        <v/>
      </c>
      <c r="E271" s="111" t="str">
        <f>IF('Dépenses forfaitaire'!E271&lt;&gt;"",'Dépenses forfaitaire'!E271,"")</f>
        <v/>
      </c>
      <c r="F271" s="210" t="str">
        <f>IF('Dépenses forfaitaire'!F271&lt;&gt;"",'Dépenses forfaitaire'!F271,"")</f>
        <v/>
      </c>
      <c r="G271" s="246">
        <f>IF('Dépenses forfaitaire'!G271&lt;&gt;"",'Dépenses forfaitaire'!G271,"")</f>
        <v>0</v>
      </c>
      <c r="H271" s="246">
        <f>IF('Dépenses forfaitaire'!H271&lt;&gt;"",'Dépenses forfaitaire'!H271,"")</f>
        <v>0</v>
      </c>
      <c r="I271" s="246">
        <f t="shared" si="8"/>
        <v>0</v>
      </c>
      <c r="J271" s="111"/>
      <c r="K271" s="246">
        <f t="shared" si="9"/>
        <v>0</v>
      </c>
      <c r="L271" s="111"/>
    </row>
    <row r="272" spans="2:12" ht="19.899999999999999" customHeight="1" x14ac:dyDescent="0.35">
      <c r="B272" s="109">
        <v>265</v>
      </c>
      <c r="C272" s="111" t="str">
        <f>IF('Dépenses forfaitaire'!C272&lt;&gt;"",'Dépenses forfaitaire'!C272,"")</f>
        <v/>
      </c>
      <c r="D272" s="111" t="str">
        <f>IF('Dépenses forfaitaire'!D272&lt;&gt;"",'Dépenses forfaitaire'!D272,"")</f>
        <v/>
      </c>
      <c r="E272" s="111" t="str">
        <f>IF('Dépenses forfaitaire'!E272&lt;&gt;"",'Dépenses forfaitaire'!E272,"")</f>
        <v/>
      </c>
      <c r="F272" s="210" t="str">
        <f>IF('Dépenses forfaitaire'!F272&lt;&gt;"",'Dépenses forfaitaire'!F272,"")</f>
        <v/>
      </c>
      <c r="G272" s="246">
        <f>IF('Dépenses forfaitaire'!G272&lt;&gt;"",'Dépenses forfaitaire'!G272,"")</f>
        <v>0</v>
      </c>
      <c r="H272" s="246">
        <f>IF('Dépenses forfaitaire'!H272&lt;&gt;"",'Dépenses forfaitaire'!H272,"")</f>
        <v>0</v>
      </c>
      <c r="I272" s="246">
        <f t="shared" si="8"/>
        <v>0</v>
      </c>
      <c r="J272" s="111"/>
      <c r="K272" s="246">
        <f t="shared" si="9"/>
        <v>0</v>
      </c>
      <c r="L272" s="111"/>
    </row>
    <row r="273" spans="2:12" ht="19.899999999999999" customHeight="1" x14ac:dyDescent="0.35">
      <c r="B273" s="109">
        <v>266</v>
      </c>
      <c r="C273" s="111" t="str">
        <f>IF('Dépenses forfaitaire'!C273&lt;&gt;"",'Dépenses forfaitaire'!C273,"")</f>
        <v/>
      </c>
      <c r="D273" s="111" t="str">
        <f>IF('Dépenses forfaitaire'!D273&lt;&gt;"",'Dépenses forfaitaire'!D273,"")</f>
        <v/>
      </c>
      <c r="E273" s="111" t="str">
        <f>IF('Dépenses forfaitaire'!E273&lt;&gt;"",'Dépenses forfaitaire'!E273,"")</f>
        <v/>
      </c>
      <c r="F273" s="210" t="str">
        <f>IF('Dépenses forfaitaire'!F273&lt;&gt;"",'Dépenses forfaitaire'!F273,"")</f>
        <v/>
      </c>
      <c r="G273" s="246">
        <f>IF('Dépenses forfaitaire'!G273&lt;&gt;"",'Dépenses forfaitaire'!G273,"")</f>
        <v>0</v>
      </c>
      <c r="H273" s="246">
        <f>IF('Dépenses forfaitaire'!H273&lt;&gt;"",'Dépenses forfaitaire'!H273,"")</f>
        <v>0</v>
      </c>
      <c r="I273" s="246">
        <f t="shared" si="8"/>
        <v>0</v>
      </c>
      <c r="J273" s="111"/>
      <c r="K273" s="246">
        <f t="shared" si="9"/>
        <v>0</v>
      </c>
      <c r="L273" s="111"/>
    </row>
    <row r="274" spans="2:12" ht="19.899999999999999" customHeight="1" x14ac:dyDescent="0.35">
      <c r="B274" s="109">
        <v>267</v>
      </c>
      <c r="C274" s="111" t="str">
        <f>IF('Dépenses forfaitaire'!C274&lt;&gt;"",'Dépenses forfaitaire'!C274,"")</f>
        <v/>
      </c>
      <c r="D274" s="111" t="str">
        <f>IF('Dépenses forfaitaire'!D274&lt;&gt;"",'Dépenses forfaitaire'!D274,"")</f>
        <v/>
      </c>
      <c r="E274" s="111" t="str">
        <f>IF('Dépenses forfaitaire'!E274&lt;&gt;"",'Dépenses forfaitaire'!E274,"")</f>
        <v/>
      </c>
      <c r="F274" s="210" t="str">
        <f>IF('Dépenses forfaitaire'!F274&lt;&gt;"",'Dépenses forfaitaire'!F274,"")</f>
        <v/>
      </c>
      <c r="G274" s="246">
        <f>IF('Dépenses forfaitaire'!G274&lt;&gt;"",'Dépenses forfaitaire'!G274,"")</f>
        <v>0</v>
      </c>
      <c r="H274" s="246">
        <f>IF('Dépenses forfaitaire'!H274&lt;&gt;"",'Dépenses forfaitaire'!H274,"")</f>
        <v>0</v>
      </c>
      <c r="I274" s="246">
        <f t="shared" si="8"/>
        <v>0</v>
      </c>
      <c r="J274" s="111"/>
      <c r="K274" s="246">
        <f t="shared" si="9"/>
        <v>0</v>
      </c>
      <c r="L274" s="111"/>
    </row>
    <row r="275" spans="2:12" ht="19.899999999999999" customHeight="1" x14ac:dyDescent="0.35">
      <c r="B275" s="109">
        <v>268</v>
      </c>
      <c r="C275" s="111" t="str">
        <f>IF('Dépenses forfaitaire'!C275&lt;&gt;"",'Dépenses forfaitaire'!C275,"")</f>
        <v/>
      </c>
      <c r="D275" s="111" t="str">
        <f>IF('Dépenses forfaitaire'!D275&lt;&gt;"",'Dépenses forfaitaire'!D275,"")</f>
        <v/>
      </c>
      <c r="E275" s="111" t="str">
        <f>IF('Dépenses forfaitaire'!E275&lt;&gt;"",'Dépenses forfaitaire'!E275,"")</f>
        <v/>
      </c>
      <c r="F275" s="210" t="str">
        <f>IF('Dépenses forfaitaire'!F275&lt;&gt;"",'Dépenses forfaitaire'!F275,"")</f>
        <v/>
      </c>
      <c r="G275" s="246">
        <f>IF('Dépenses forfaitaire'!G275&lt;&gt;"",'Dépenses forfaitaire'!G275,"")</f>
        <v>0</v>
      </c>
      <c r="H275" s="246">
        <f>IF('Dépenses forfaitaire'!H275&lt;&gt;"",'Dépenses forfaitaire'!H275,"")</f>
        <v>0</v>
      </c>
      <c r="I275" s="246">
        <f t="shared" si="8"/>
        <v>0</v>
      </c>
      <c r="J275" s="111"/>
      <c r="K275" s="246">
        <f t="shared" si="9"/>
        <v>0</v>
      </c>
      <c r="L275" s="111"/>
    </row>
    <row r="276" spans="2:12" ht="19.899999999999999" customHeight="1" x14ac:dyDescent="0.35">
      <c r="B276" s="109">
        <v>269</v>
      </c>
      <c r="C276" s="111" t="str">
        <f>IF('Dépenses forfaitaire'!C276&lt;&gt;"",'Dépenses forfaitaire'!C276,"")</f>
        <v/>
      </c>
      <c r="D276" s="111" t="str">
        <f>IF('Dépenses forfaitaire'!D276&lt;&gt;"",'Dépenses forfaitaire'!D276,"")</f>
        <v/>
      </c>
      <c r="E276" s="111" t="str">
        <f>IF('Dépenses forfaitaire'!E276&lt;&gt;"",'Dépenses forfaitaire'!E276,"")</f>
        <v/>
      </c>
      <c r="F276" s="210" t="str">
        <f>IF('Dépenses forfaitaire'!F276&lt;&gt;"",'Dépenses forfaitaire'!F276,"")</f>
        <v/>
      </c>
      <c r="G276" s="246">
        <f>IF('Dépenses forfaitaire'!G276&lt;&gt;"",'Dépenses forfaitaire'!G276,"")</f>
        <v>0</v>
      </c>
      <c r="H276" s="246">
        <f>IF('Dépenses forfaitaire'!H276&lt;&gt;"",'Dépenses forfaitaire'!H276,"")</f>
        <v>0</v>
      </c>
      <c r="I276" s="246">
        <f t="shared" si="8"/>
        <v>0</v>
      </c>
      <c r="J276" s="111"/>
      <c r="K276" s="246">
        <f t="shared" si="9"/>
        <v>0</v>
      </c>
      <c r="L276" s="111"/>
    </row>
    <row r="277" spans="2:12" ht="19.899999999999999" customHeight="1" x14ac:dyDescent="0.35">
      <c r="B277" s="109">
        <v>270</v>
      </c>
      <c r="C277" s="111" t="str">
        <f>IF('Dépenses forfaitaire'!C277&lt;&gt;"",'Dépenses forfaitaire'!C277,"")</f>
        <v/>
      </c>
      <c r="D277" s="111" t="str">
        <f>IF('Dépenses forfaitaire'!D277&lt;&gt;"",'Dépenses forfaitaire'!D277,"")</f>
        <v/>
      </c>
      <c r="E277" s="111" t="str">
        <f>IF('Dépenses forfaitaire'!E277&lt;&gt;"",'Dépenses forfaitaire'!E277,"")</f>
        <v/>
      </c>
      <c r="F277" s="210" t="str">
        <f>IF('Dépenses forfaitaire'!F277&lt;&gt;"",'Dépenses forfaitaire'!F277,"")</f>
        <v/>
      </c>
      <c r="G277" s="246">
        <f>IF('Dépenses forfaitaire'!G277&lt;&gt;"",'Dépenses forfaitaire'!G277,"")</f>
        <v>0</v>
      </c>
      <c r="H277" s="246">
        <f>IF('Dépenses forfaitaire'!H277&lt;&gt;"",'Dépenses forfaitaire'!H277,"")</f>
        <v>0</v>
      </c>
      <c r="I277" s="246">
        <f t="shared" si="8"/>
        <v>0</v>
      </c>
      <c r="J277" s="111"/>
      <c r="K277" s="246">
        <f t="shared" si="9"/>
        <v>0</v>
      </c>
      <c r="L277" s="111"/>
    </row>
    <row r="278" spans="2:12" ht="19.899999999999999" customHeight="1" x14ac:dyDescent="0.35">
      <c r="B278" s="109">
        <v>271</v>
      </c>
      <c r="C278" s="111" t="str">
        <f>IF('Dépenses forfaitaire'!C278&lt;&gt;"",'Dépenses forfaitaire'!C278,"")</f>
        <v/>
      </c>
      <c r="D278" s="111" t="str">
        <f>IF('Dépenses forfaitaire'!D278&lt;&gt;"",'Dépenses forfaitaire'!D278,"")</f>
        <v/>
      </c>
      <c r="E278" s="111" t="str">
        <f>IF('Dépenses forfaitaire'!E278&lt;&gt;"",'Dépenses forfaitaire'!E278,"")</f>
        <v/>
      </c>
      <c r="F278" s="210" t="str">
        <f>IF('Dépenses forfaitaire'!F278&lt;&gt;"",'Dépenses forfaitaire'!F278,"")</f>
        <v/>
      </c>
      <c r="G278" s="246">
        <f>IF('Dépenses forfaitaire'!G278&lt;&gt;"",'Dépenses forfaitaire'!G278,"")</f>
        <v>0</v>
      </c>
      <c r="H278" s="246">
        <f>IF('Dépenses forfaitaire'!H278&lt;&gt;"",'Dépenses forfaitaire'!H278,"")</f>
        <v>0</v>
      </c>
      <c r="I278" s="246">
        <f t="shared" si="8"/>
        <v>0</v>
      </c>
      <c r="J278" s="111"/>
      <c r="K278" s="246">
        <f t="shared" si="9"/>
        <v>0</v>
      </c>
      <c r="L278" s="111"/>
    </row>
    <row r="279" spans="2:12" ht="19.899999999999999" customHeight="1" x14ac:dyDescent="0.35">
      <c r="B279" s="109">
        <v>272</v>
      </c>
      <c r="C279" s="111" t="str">
        <f>IF('Dépenses forfaitaire'!C279&lt;&gt;"",'Dépenses forfaitaire'!C279,"")</f>
        <v/>
      </c>
      <c r="D279" s="111" t="str">
        <f>IF('Dépenses forfaitaire'!D279&lt;&gt;"",'Dépenses forfaitaire'!D279,"")</f>
        <v/>
      </c>
      <c r="E279" s="111" t="str">
        <f>IF('Dépenses forfaitaire'!E279&lt;&gt;"",'Dépenses forfaitaire'!E279,"")</f>
        <v/>
      </c>
      <c r="F279" s="210" t="str">
        <f>IF('Dépenses forfaitaire'!F279&lt;&gt;"",'Dépenses forfaitaire'!F279,"")</f>
        <v/>
      </c>
      <c r="G279" s="246">
        <f>IF('Dépenses forfaitaire'!G279&lt;&gt;"",'Dépenses forfaitaire'!G279,"")</f>
        <v>0</v>
      </c>
      <c r="H279" s="246">
        <f>IF('Dépenses forfaitaire'!H279&lt;&gt;"",'Dépenses forfaitaire'!H279,"")</f>
        <v>0</v>
      </c>
      <c r="I279" s="246">
        <f t="shared" si="8"/>
        <v>0</v>
      </c>
      <c r="J279" s="111"/>
      <c r="K279" s="246">
        <f t="shared" si="9"/>
        <v>0</v>
      </c>
      <c r="L279" s="111"/>
    </row>
    <row r="280" spans="2:12" ht="19.899999999999999" customHeight="1" x14ac:dyDescent="0.35">
      <c r="B280" s="109">
        <v>273</v>
      </c>
      <c r="C280" s="111" t="str">
        <f>IF('Dépenses forfaitaire'!C280&lt;&gt;"",'Dépenses forfaitaire'!C280,"")</f>
        <v/>
      </c>
      <c r="D280" s="111" t="str">
        <f>IF('Dépenses forfaitaire'!D280&lt;&gt;"",'Dépenses forfaitaire'!D280,"")</f>
        <v/>
      </c>
      <c r="E280" s="111" t="str">
        <f>IF('Dépenses forfaitaire'!E280&lt;&gt;"",'Dépenses forfaitaire'!E280,"")</f>
        <v/>
      </c>
      <c r="F280" s="210" t="str">
        <f>IF('Dépenses forfaitaire'!F280&lt;&gt;"",'Dépenses forfaitaire'!F280,"")</f>
        <v/>
      </c>
      <c r="G280" s="246">
        <f>IF('Dépenses forfaitaire'!G280&lt;&gt;"",'Dépenses forfaitaire'!G280,"")</f>
        <v>0</v>
      </c>
      <c r="H280" s="246">
        <f>IF('Dépenses forfaitaire'!H280&lt;&gt;"",'Dépenses forfaitaire'!H280,"")</f>
        <v>0</v>
      </c>
      <c r="I280" s="246">
        <f t="shared" si="8"/>
        <v>0</v>
      </c>
      <c r="J280" s="111"/>
      <c r="K280" s="246">
        <f t="shared" si="9"/>
        <v>0</v>
      </c>
      <c r="L280" s="111"/>
    </row>
    <row r="281" spans="2:12" ht="19.899999999999999" customHeight="1" x14ac:dyDescent="0.35">
      <c r="B281" s="109">
        <v>274</v>
      </c>
      <c r="C281" s="111" t="str">
        <f>IF('Dépenses forfaitaire'!C281&lt;&gt;"",'Dépenses forfaitaire'!C281,"")</f>
        <v/>
      </c>
      <c r="D281" s="111" t="str">
        <f>IF('Dépenses forfaitaire'!D281&lt;&gt;"",'Dépenses forfaitaire'!D281,"")</f>
        <v/>
      </c>
      <c r="E281" s="111" t="str">
        <f>IF('Dépenses forfaitaire'!E281&lt;&gt;"",'Dépenses forfaitaire'!E281,"")</f>
        <v/>
      </c>
      <c r="F281" s="210" t="str">
        <f>IF('Dépenses forfaitaire'!F281&lt;&gt;"",'Dépenses forfaitaire'!F281,"")</f>
        <v/>
      </c>
      <c r="G281" s="246">
        <f>IF('Dépenses forfaitaire'!G281&lt;&gt;"",'Dépenses forfaitaire'!G281,"")</f>
        <v>0</v>
      </c>
      <c r="H281" s="246">
        <f>IF('Dépenses forfaitaire'!H281&lt;&gt;"",'Dépenses forfaitaire'!H281,"")</f>
        <v>0</v>
      </c>
      <c r="I281" s="246">
        <f t="shared" si="8"/>
        <v>0</v>
      </c>
      <c r="J281" s="111"/>
      <c r="K281" s="246">
        <f t="shared" si="9"/>
        <v>0</v>
      </c>
      <c r="L281" s="111"/>
    </row>
    <row r="282" spans="2:12" ht="19.899999999999999" customHeight="1" x14ac:dyDescent="0.35">
      <c r="B282" s="109">
        <v>275</v>
      </c>
      <c r="C282" s="111" t="str">
        <f>IF('Dépenses forfaitaire'!C282&lt;&gt;"",'Dépenses forfaitaire'!C282,"")</f>
        <v/>
      </c>
      <c r="D282" s="111" t="str">
        <f>IF('Dépenses forfaitaire'!D282&lt;&gt;"",'Dépenses forfaitaire'!D282,"")</f>
        <v/>
      </c>
      <c r="E282" s="111" t="str">
        <f>IF('Dépenses forfaitaire'!E282&lt;&gt;"",'Dépenses forfaitaire'!E282,"")</f>
        <v/>
      </c>
      <c r="F282" s="210" t="str">
        <f>IF('Dépenses forfaitaire'!F282&lt;&gt;"",'Dépenses forfaitaire'!F282,"")</f>
        <v/>
      </c>
      <c r="G282" s="246">
        <f>IF('Dépenses forfaitaire'!G282&lt;&gt;"",'Dépenses forfaitaire'!G282,"")</f>
        <v>0</v>
      </c>
      <c r="H282" s="246">
        <f>IF('Dépenses forfaitaire'!H282&lt;&gt;"",'Dépenses forfaitaire'!H282,"")</f>
        <v>0</v>
      </c>
      <c r="I282" s="246">
        <f t="shared" si="8"/>
        <v>0</v>
      </c>
      <c r="J282" s="111"/>
      <c r="K282" s="246">
        <f t="shared" si="9"/>
        <v>0</v>
      </c>
      <c r="L282" s="111"/>
    </row>
    <row r="283" spans="2:12" ht="19.899999999999999" customHeight="1" x14ac:dyDescent="0.35">
      <c r="B283" s="109">
        <v>276</v>
      </c>
      <c r="C283" s="111" t="str">
        <f>IF('Dépenses forfaitaire'!C283&lt;&gt;"",'Dépenses forfaitaire'!C283,"")</f>
        <v/>
      </c>
      <c r="D283" s="111" t="str">
        <f>IF('Dépenses forfaitaire'!D283&lt;&gt;"",'Dépenses forfaitaire'!D283,"")</f>
        <v/>
      </c>
      <c r="E283" s="111" t="str">
        <f>IF('Dépenses forfaitaire'!E283&lt;&gt;"",'Dépenses forfaitaire'!E283,"")</f>
        <v/>
      </c>
      <c r="F283" s="210" t="str">
        <f>IF('Dépenses forfaitaire'!F283&lt;&gt;"",'Dépenses forfaitaire'!F283,"")</f>
        <v/>
      </c>
      <c r="G283" s="246">
        <f>IF('Dépenses forfaitaire'!G283&lt;&gt;"",'Dépenses forfaitaire'!G283,"")</f>
        <v>0</v>
      </c>
      <c r="H283" s="246">
        <f>IF('Dépenses forfaitaire'!H283&lt;&gt;"",'Dépenses forfaitaire'!H283,"")</f>
        <v>0</v>
      </c>
      <c r="I283" s="246">
        <f t="shared" si="8"/>
        <v>0</v>
      </c>
      <c r="J283" s="111"/>
      <c r="K283" s="246">
        <f t="shared" si="9"/>
        <v>0</v>
      </c>
      <c r="L283" s="111"/>
    </row>
    <row r="284" spans="2:12" ht="19.899999999999999" customHeight="1" x14ac:dyDescent="0.35">
      <c r="B284" s="109">
        <v>277</v>
      </c>
      <c r="C284" s="111" t="str">
        <f>IF('Dépenses forfaitaire'!C284&lt;&gt;"",'Dépenses forfaitaire'!C284,"")</f>
        <v/>
      </c>
      <c r="D284" s="111" t="str">
        <f>IF('Dépenses forfaitaire'!D284&lt;&gt;"",'Dépenses forfaitaire'!D284,"")</f>
        <v/>
      </c>
      <c r="E284" s="111" t="str">
        <f>IF('Dépenses forfaitaire'!E284&lt;&gt;"",'Dépenses forfaitaire'!E284,"")</f>
        <v/>
      </c>
      <c r="F284" s="210" t="str">
        <f>IF('Dépenses forfaitaire'!F284&lt;&gt;"",'Dépenses forfaitaire'!F284,"")</f>
        <v/>
      </c>
      <c r="G284" s="246">
        <f>IF('Dépenses forfaitaire'!G284&lt;&gt;"",'Dépenses forfaitaire'!G284,"")</f>
        <v>0</v>
      </c>
      <c r="H284" s="246">
        <f>IF('Dépenses forfaitaire'!H284&lt;&gt;"",'Dépenses forfaitaire'!H284,"")</f>
        <v>0</v>
      </c>
      <c r="I284" s="246">
        <f t="shared" si="8"/>
        <v>0</v>
      </c>
      <c r="J284" s="111"/>
      <c r="K284" s="246">
        <f t="shared" si="9"/>
        <v>0</v>
      </c>
      <c r="L284" s="111"/>
    </row>
    <row r="285" spans="2:12" ht="19.899999999999999" customHeight="1" x14ac:dyDescent="0.35">
      <c r="B285" s="109">
        <v>278</v>
      </c>
      <c r="C285" s="111" t="str">
        <f>IF('Dépenses forfaitaire'!C285&lt;&gt;"",'Dépenses forfaitaire'!C285,"")</f>
        <v/>
      </c>
      <c r="D285" s="111" t="str">
        <f>IF('Dépenses forfaitaire'!D285&lt;&gt;"",'Dépenses forfaitaire'!D285,"")</f>
        <v/>
      </c>
      <c r="E285" s="111" t="str">
        <f>IF('Dépenses forfaitaire'!E285&lt;&gt;"",'Dépenses forfaitaire'!E285,"")</f>
        <v/>
      </c>
      <c r="F285" s="210" t="str">
        <f>IF('Dépenses forfaitaire'!F285&lt;&gt;"",'Dépenses forfaitaire'!F285,"")</f>
        <v/>
      </c>
      <c r="G285" s="246">
        <f>IF('Dépenses forfaitaire'!G285&lt;&gt;"",'Dépenses forfaitaire'!G285,"")</f>
        <v>0</v>
      </c>
      <c r="H285" s="246">
        <f>IF('Dépenses forfaitaire'!H285&lt;&gt;"",'Dépenses forfaitaire'!H285,"")</f>
        <v>0</v>
      </c>
      <c r="I285" s="246">
        <f t="shared" si="8"/>
        <v>0</v>
      </c>
      <c r="J285" s="111"/>
      <c r="K285" s="246">
        <f t="shared" si="9"/>
        <v>0</v>
      </c>
      <c r="L285" s="111"/>
    </row>
    <row r="286" spans="2:12" ht="19.899999999999999" customHeight="1" x14ac:dyDescent="0.35">
      <c r="B286" s="109">
        <v>279</v>
      </c>
      <c r="C286" s="111" t="str">
        <f>IF('Dépenses forfaitaire'!C286&lt;&gt;"",'Dépenses forfaitaire'!C286,"")</f>
        <v/>
      </c>
      <c r="D286" s="111" t="str">
        <f>IF('Dépenses forfaitaire'!D286&lt;&gt;"",'Dépenses forfaitaire'!D286,"")</f>
        <v/>
      </c>
      <c r="E286" s="111" t="str">
        <f>IF('Dépenses forfaitaire'!E286&lt;&gt;"",'Dépenses forfaitaire'!E286,"")</f>
        <v/>
      </c>
      <c r="F286" s="210" t="str">
        <f>IF('Dépenses forfaitaire'!F286&lt;&gt;"",'Dépenses forfaitaire'!F286,"")</f>
        <v/>
      </c>
      <c r="G286" s="246">
        <f>IF('Dépenses forfaitaire'!G286&lt;&gt;"",'Dépenses forfaitaire'!G286,"")</f>
        <v>0</v>
      </c>
      <c r="H286" s="246">
        <f>IF('Dépenses forfaitaire'!H286&lt;&gt;"",'Dépenses forfaitaire'!H286,"")</f>
        <v>0</v>
      </c>
      <c r="I286" s="246">
        <f t="shared" si="8"/>
        <v>0</v>
      </c>
      <c r="J286" s="111"/>
      <c r="K286" s="246">
        <f t="shared" si="9"/>
        <v>0</v>
      </c>
      <c r="L286" s="111"/>
    </row>
    <row r="287" spans="2:12" ht="19.899999999999999" customHeight="1" x14ac:dyDescent="0.35">
      <c r="B287" s="109">
        <v>280</v>
      </c>
      <c r="C287" s="111" t="str">
        <f>IF('Dépenses forfaitaire'!C287&lt;&gt;"",'Dépenses forfaitaire'!C287,"")</f>
        <v/>
      </c>
      <c r="D287" s="111" t="str">
        <f>IF('Dépenses forfaitaire'!D287&lt;&gt;"",'Dépenses forfaitaire'!D287,"")</f>
        <v/>
      </c>
      <c r="E287" s="111" t="str">
        <f>IF('Dépenses forfaitaire'!E287&lt;&gt;"",'Dépenses forfaitaire'!E287,"")</f>
        <v/>
      </c>
      <c r="F287" s="210" t="str">
        <f>IF('Dépenses forfaitaire'!F287&lt;&gt;"",'Dépenses forfaitaire'!F287,"")</f>
        <v/>
      </c>
      <c r="G287" s="246">
        <f>IF('Dépenses forfaitaire'!G287&lt;&gt;"",'Dépenses forfaitaire'!G287,"")</f>
        <v>0</v>
      </c>
      <c r="H287" s="246">
        <f>IF('Dépenses forfaitaire'!H287&lt;&gt;"",'Dépenses forfaitaire'!H287,"")</f>
        <v>0</v>
      </c>
      <c r="I287" s="246">
        <f t="shared" si="8"/>
        <v>0</v>
      </c>
      <c r="J287" s="111"/>
      <c r="K287" s="246">
        <f t="shared" si="9"/>
        <v>0</v>
      </c>
      <c r="L287" s="111"/>
    </row>
    <row r="288" spans="2:12" ht="19.899999999999999" customHeight="1" x14ac:dyDescent="0.35">
      <c r="B288" s="109">
        <v>281</v>
      </c>
      <c r="C288" s="111" t="str">
        <f>IF('Dépenses forfaitaire'!C288&lt;&gt;"",'Dépenses forfaitaire'!C288,"")</f>
        <v/>
      </c>
      <c r="D288" s="111" t="str">
        <f>IF('Dépenses forfaitaire'!D288&lt;&gt;"",'Dépenses forfaitaire'!D288,"")</f>
        <v/>
      </c>
      <c r="E288" s="111" t="str">
        <f>IF('Dépenses forfaitaire'!E288&lt;&gt;"",'Dépenses forfaitaire'!E288,"")</f>
        <v/>
      </c>
      <c r="F288" s="210" t="str">
        <f>IF('Dépenses forfaitaire'!F288&lt;&gt;"",'Dépenses forfaitaire'!F288,"")</f>
        <v/>
      </c>
      <c r="G288" s="246">
        <f>IF('Dépenses forfaitaire'!G288&lt;&gt;"",'Dépenses forfaitaire'!G288,"")</f>
        <v>0</v>
      </c>
      <c r="H288" s="246">
        <f>IF('Dépenses forfaitaire'!H288&lt;&gt;"",'Dépenses forfaitaire'!H288,"")</f>
        <v>0</v>
      </c>
      <c r="I288" s="246">
        <f t="shared" si="8"/>
        <v>0</v>
      </c>
      <c r="J288" s="111"/>
      <c r="K288" s="246">
        <f t="shared" si="9"/>
        <v>0</v>
      </c>
      <c r="L288" s="111"/>
    </row>
    <row r="289" spans="2:12" ht="19.899999999999999" customHeight="1" x14ac:dyDescent="0.35">
      <c r="B289" s="109">
        <v>282</v>
      </c>
      <c r="C289" s="111" t="str">
        <f>IF('Dépenses forfaitaire'!C289&lt;&gt;"",'Dépenses forfaitaire'!C289,"")</f>
        <v/>
      </c>
      <c r="D289" s="111" t="str">
        <f>IF('Dépenses forfaitaire'!D289&lt;&gt;"",'Dépenses forfaitaire'!D289,"")</f>
        <v/>
      </c>
      <c r="E289" s="111" t="str">
        <f>IF('Dépenses forfaitaire'!E289&lt;&gt;"",'Dépenses forfaitaire'!E289,"")</f>
        <v/>
      </c>
      <c r="F289" s="210" t="str">
        <f>IF('Dépenses forfaitaire'!F289&lt;&gt;"",'Dépenses forfaitaire'!F289,"")</f>
        <v/>
      </c>
      <c r="G289" s="246">
        <f>IF('Dépenses forfaitaire'!G289&lt;&gt;"",'Dépenses forfaitaire'!G289,"")</f>
        <v>0</v>
      </c>
      <c r="H289" s="246">
        <f>IF('Dépenses forfaitaire'!H289&lt;&gt;"",'Dépenses forfaitaire'!H289,"")</f>
        <v>0</v>
      </c>
      <c r="I289" s="246">
        <f t="shared" si="8"/>
        <v>0</v>
      </c>
      <c r="J289" s="111"/>
      <c r="K289" s="246">
        <f t="shared" si="9"/>
        <v>0</v>
      </c>
      <c r="L289" s="111"/>
    </row>
    <row r="290" spans="2:12" ht="19.899999999999999" customHeight="1" x14ac:dyDescent="0.35">
      <c r="B290" s="109">
        <v>283</v>
      </c>
      <c r="C290" s="111" t="str">
        <f>IF('Dépenses forfaitaire'!C290&lt;&gt;"",'Dépenses forfaitaire'!C290,"")</f>
        <v/>
      </c>
      <c r="D290" s="111" t="str">
        <f>IF('Dépenses forfaitaire'!D290&lt;&gt;"",'Dépenses forfaitaire'!D290,"")</f>
        <v/>
      </c>
      <c r="E290" s="111" t="str">
        <f>IF('Dépenses forfaitaire'!E290&lt;&gt;"",'Dépenses forfaitaire'!E290,"")</f>
        <v/>
      </c>
      <c r="F290" s="210" t="str">
        <f>IF('Dépenses forfaitaire'!F290&lt;&gt;"",'Dépenses forfaitaire'!F290,"")</f>
        <v/>
      </c>
      <c r="G290" s="246">
        <f>IF('Dépenses forfaitaire'!G290&lt;&gt;"",'Dépenses forfaitaire'!G290,"")</f>
        <v>0</v>
      </c>
      <c r="H290" s="246">
        <f>IF('Dépenses forfaitaire'!H290&lt;&gt;"",'Dépenses forfaitaire'!H290,"")</f>
        <v>0</v>
      </c>
      <c r="I290" s="246">
        <f t="shared" si="8"/>
        <v>0</v>
      </c>
      <c r="J290" s="111"/>
      <c r="K290" s="246">
        <f t="shared" si="9"/>
        <v>0</v>
      </c>
      <c r="L290" s="111"/>
    </row>
    <row r="291" spans="2:12" ht="19.899999999999999" customHeight="1" x14ac:dyDescent="0.35">
      <c r="B291" s="109">
        <v>284</v>
      </c>
      <c r="C291" s="111" t="str">
        <f>IF('Dépenses forfaitaire'!C291&lt;&gt;"",'Dépenses forfaitaire'!C291,"")</f>
        <v/>
      </c>
      <c r="D291" s="111" t="str">
        <f>IF('Dépenses forfaitaire'!D291&lt;&gt;"",'Dépenses forfaitaire'!D291,"")</f>
        <v/>
      </c>
      <c r="E291" s="111" t="str">
        <f>IF('Dépenses forfaitaire'!E291&lt;&gt;"",'Dépenses forfaitaire'!E291,"")</f>
        <v/>
      </c>
      <c r="F291" s="210" t="str">
        <f>IF('Dépenses forfaitaire'!F291&lt;&gt;"",'Dépenses forfaitaire'!F291,"")</f>
        <v/>
      </c>
      <c r="G291" s="246">
        <f>IF('Dépenses forfaitaire'!G291&lt;&gt;"",'Dépenses forfaitaire'!G291,"")</f>
        <v>0</v>
      </c>
      <c r="H291" s="246">
        <f>IF('Dépenses forfaitaire'!H291&lt;&gt;"",'Dépenses forfaitaire'!H291,"")</f>
        <v>0</v>
      </c>
      <c r="I291" s="246">
        <f t="shared" si="8"/>
        <v>0</v>
      </c>
      <c r="J291" s="111"/>
      <c r="K291" s="246">
        <f t="shared" si="9"/>
        <v>0</v>
      </c>
      <c r="L291" s="111"/>
    </row>
    <row r="292" spans="2:12" ht="19.899999999999999" customHeight="1" x14ac:dyDescent="0.35">
      <c r="B292" s="109">
        <v>285</v>
      </c>
      <c r="C292" s="111" t="str">
        <f>IF('Dépenses forfaitaire'!C292&lt;&gt;"",'Dépenses forfaitaire'!C292,"")</f>
        <v/>
      </c>
      <c r="D292" s="111" t="str">
        <f>IF('Dépenses forfaitaire'!D292&lt;&gt;"",'Dépenses forfaitaire'!D292,"")</f>
        <v/>
      </c>
      <c r="E292" s="111" t="str">
        <f>IF('Dépenses forfaitaire'!E292&lt;&gt;"",'Dépenses forfaitaire'!E292,"")</f>
        <v/>
      </c>
      <c r="F292" s="210" t="str">
        <f>IF('Dépenses forfaitaire'!F292&lt;&gt;"",'Dépenses forfaitaire'!F292,"")</f>
        <v/>
      </c>
      <c r="G292" s="246">
        <f>IF('Dépenses forfaitaire'!G292&lt;&gt;"",'Dépenses forfaitaire'!G292,"")</f>
        <v>0</v>
      </c>
      <c r="H292" s="246">
        <f>IF('Dépenses forfaitaire'!H292&lt;&gt;"",'Dépenses forfaitaire'!H292,"")</f>
        <v>0</v>
      </c>
      <c r="I292" s="246">
        <f t="shared" si="8"/>
        <v>0</v>
      </c>
      <c r="J292" s="111"/>
      <c r="K292" s="246">
        <f t="shared" si="9"/>
        <v>0</v>
      </c>
      <c r="L292" s="111"/>
    </row>
    <row r="293" spans="2:12" ht="19.899999999999999" customHeight="1" x14ac:dyDescent="0.35">
      <c r="B293" s="109">
        <v>286</v>
      </c>
      <c r="C293" s="111" t="str">
        <f>IF('Dépenses forfaitaire'!C293&lt;&gt;"",'Dépenses forfaitaire'!C293,"")</f>
        <v/>
      </c>
      <c r="D293" s="111" t="str">
        <f>IF('Dépenses forfaitaire'!D293&lt;&gt;"",'Dépenses forfaitaire'!D293,"")</f>
        <v/>
      </c>
      <c r="E293" s="111" t="str">
        <f>IF('Dépenses forfaitaire'!E293&lt;&gt;"",'Dépenses forfaitaire'!E293,"")</f>
        <v/>
      </c>
      <c r="F293" s="210" t="str">
        <f>IF('Dépenses forfaitaire'!F293&lt;&gt;"",'Dépenses forfaitaire'!F293,"")</f>
        <v/>
      </c>
      <c r="G293" s="246">
        <f>IF('Dépenses forfaitaire'!G293&lt;&gt;"",'Dépenses forfaitaire'!G293,"")</f>
        <v>0</v>
      </c>
      <c r="H293" s="246">
        <f>IF('Dépenses forfaitaire'!H293&lt;&gt;"",'Dépenses forfaitaire'!H293,"")</f>
        <v>0</v>
      </c>
      <c r="I293" s="246">
        <f t="shared" si="8"/>
        <v>0</v>
      </c>
      <c r="J293" s="111"/>
      <c r="K293" s="246">
        <f t="shared" si="9"/>
        <v>0</v>
      </c>
      <c r="L293" s="111"/>
    </row>
    <row r="294" spans="2:12" ht="19.899999999999999" customHeight="1" x14ac:dyDescent="0.35">
      <c r="B294" s="109">
        <v>287</v>
      </c>
      <c r="C294" s="111" t="str">
        <f>IF('Dépenses forfaitaire'!C294&lt;&gt;"",'Dépenses forfaitaire'!C294,"")</f>
        <v/>
      </c>
      <c r="D294" s="111" t="str">
        <f>IF('Dépenses forfaitaire'!D294&lt;&gt;"",'Dépenses forfaitaire'!D294,"")</f>
        <v/>
      </c>
      <c r="E294" s="111" t="str">
        <f>IF('Dépenses forfaitaire'!E294&lt;&gt;"",'Dépenses forfaitaire'!E294,"")</f>
        <v/>
      </c>
      <c r="F294" s="210" t="str">
        <f>IF('Dépenses forfaitaire'!F294&lt;&gt;"",'Dépenses forfaitaire'!F294,"")</f>
        <v/>
      </c>
      <c r="G294" s="246">
        <f>IF('Dépenses forfaitaire'!G294&lt;&gt;"",'Dépenses forfaitaire'!G294,"")</f>
        <v>0</v>
      </c>
      <c r="H294" s="246">
        <f>IF('Dépenses forfaitaire'!H294&lt;&gt;"",'Dépenses forfaitaire'!H294,"")</f>
        <v>0</v>
      </c>
      <c r="I294" s="246">
        <f t="shared" si="8"/>
        <v>0</v>
      </c>
      <c r="J294" s="111"/>
      <c r="K294" s="246">
        <f t="shared" si="9"/>
        <v>0</v>
      </c>
      <c r="L294" s="111"/>
    </row>
    <row r="295" spans="2:12" ht="19.899999999999999" customHeight="1" x14ac:dyDescent="0.35">
      <c r="B295" s="109">
        <v>288</v>
      </c>
      <c r="C295" s="111" t="str">
        <f>IF('Dépenses forfaitaire'!C295&lt;&gt;"",'Dépenses forfaitaire'!C295,"")</f>
        <v/>
      </c>
      <c r="D295" s="111" t="str">
        <f>IF('Dépenses forfaitaire'!D295&lt;&gt;"",'Dépenses forfaitaire'!D295,"")</f>
        <v/>
      </c>
      <c r="E295" s="111" t="str">
        <f>IF('Dépenses forfaitaire'!E295&lt;&gt;"",'Dépenses forfaitaire'!E295,"")</f>
        <v/>
      </c>
      <c r="F295" s="210" t="str">
        <f>IF('Dépenses forfaitaire'!F295&lt;&gt;"",'Dépenses forfaitaire'!F295,"")</f>
        <v/>
      </c>
      <c r="G295" s="246">
        <f>IF('Dépenses forfaitaire'!G295&lt;&gt;"",'Dépenses forfaitaire'!G295,"")</f>
        <v>0</v>
      </c>
      <c r="H295" s="246">
        <f>IF('Dépenses forfaitaire'!H295&lt;&gt;"",'Dépenses forfaitaire'!H295,"")</f>
        <v>0</v>
      </c>
      <c r="I295" s="246">
        <f t="shared" si="8"/>
        <v>0</v>
      </c>
      <c r="J295" s="111"/>
      <c r="K295" s="246">
        <f t="shared" si="9"/>
        <v>0</v>
      </c>
      <c r="L295" s="111"/>
    </row>
    <row r="296" spans="2:12" ht="19.899999999999999" customHeight="1" x14ac:dyDescent="0.35">
      <c r="B296" s="109">
        <v>289</v>
      </c>
      <c r="C296" s="111" t="str">
        <f>IF('Dépenses forfaitaire'!C296&lt;&gt;"",'Dépenses forfaitaire'!C296,"")</f>
        <v/>
      </c>
      <c r="D296" s="111" t="str">
        <f>IF('Dépenses forfaitaire'!D296&lt;&gt;"",'Dépenses forfaitaire'!D296,"")</f>
        <v/>
      </c>
      <c r="E296" s="111" t="str">
        <f>IF('Dépenses forfaitaire'!E296&lt;&gt;"",'Dépenses forfaitaire'!E296,"")</f>
        <v/>
      </c>
      <c r="F296" s="210" t="str">
        <f>IF('Dépenses forfaitaire'!F296&lt;&gt;"",'Dépenses forfaitaire'!F296,"")</f>
        <v/>
      </c>
      <c r="G296" s="246">
        <f>IF('Dépenses forfaitaire'!G296&lt;&gt;"",'Dépenses forfaitaire'!G296,"")</f>
        <v>0</v>
      </c>
      <c r="H296" s="246">
        <f>IF('Dépenses forfaitaire'!H296&lt;&gt;"",'Dépenses forfaitaire'!H296,"")</f>
        <v>0</v>
      </c>
      <c r="I296" s="246">
        <f t="shared" si="8"/>
        <v>0</v>
      </c>
      <c r="J296" s="111"/>
      <c r="K296" s="246">
        <f t="shared" si="9"/>
        <v>0</v>
      </c>
      <c r="L296" s="111"/>
    </row>
    <row r="297" spans="2:12" ht="19.899999999999999" customHeight="1" x14ac:dyDescent="0.35">
      <c r="B297" s="109">
        <v>290</v>
      </c>
      <c r="C297" s="111" t="str">
        <f>IF('Dépenses forfaitaire'!C297&lt;&gt;"",'Dépenses forfaitaire'!C297,"")</f>
        <v/>
      </c>
      <c r="D297" s="111" t="str">
        <f>IF('Dépenses forfaitaire'!D297&lt;&gt;"",'Dépenses forfaitaire'!D297,"")</f>
        <v/>
      </c>
      <c r="E297" s="111" t="str">
        <f>IF('Dépenses forfaitaire'!E297&lt;&gt;"",'Dépenses forfaitaire'!E297,"")</f>
        <v/>
      </c>
      <c r="F297" s="210" t="str">
        <f>IF('Dépenses forfaitaire'!F297&lt;&gt;"",'Dépenses forfaitaire'!F297,"")</f>
        <v/>
      </c>
      <c r="G297" s="246">
        <f>IF('Dépenses forfaitaire'!G297&lt;&gt;"",'Dépenses forfaitaire'!G297,"")</f>
        <v>0</v>
      </c>
      <c r="H297" s="246">
        <f>IF('Dépenses forfaitaire'!H297&lt;&gt;"",'Dépenses forfaitaire'!H297,"")</f>
        <v>0</v>
      </c>
      <c r="I297" s="246">
        <f t="shared" si="8"/>
        <v>0</v>
      </c>
      <c r="J297" s="111"/>
      <c r="K297" s="246">
        <f t="shared" si="9"/>
        <v>0</v>
      </c>
      <c r="L297" s="111"/>
    </row>
    <row r="298" spans="2:12" ht="19.899999999999999" customHeight="1" x14ac:dyDescent="0.35">
      <c r="B298" s="109">
        <v>291</v>
      </c>
      <c r="C298" s="111" t="str">
        <f>IF('Dépenses forfaitaire'!C298&lt;&gt;"",'Dépenses forfaitaire'!C298,"")</f>
        <v/>
      </c>
      <c r="D298" s="111" t="str">
        <f>IF('Dépenses forfaitaire'!D298&lt;&gt;"",'Dépenses forfaitaire'!D298,"")</f>
        <v/>
      </c>
      <c r="E298" s="111" t="str">
        <f>IF('Dépenses forfaitaire'!E298&lt;&gt;"",'Dépenses forfaitaire'!E298,"")</f>
        <v/>
      </c>
      <c r="F298" s="210" t="str">
        <f>IF('Dépenses forfaitaire'!F298&lt;&gt;"",'Dépenses forfaitaire'!F298,"")</f>
        <v/>
      </c>
      <c r="G298" s="246">
        <f>IF('Dépenses forfaitaire'!G298&lt;&gt;"",'Dépenses forfaitaire'!G298,"")</f>
        <v>0</v>
      </c>
      <c r="H298" s="246">
        <f>IF('Dépenses forfaitaire'!H298&lt;&gt;"",'Dépenses forfaitaire'!H298,"")</f>
        <v>0</v>
      </c>
      <c r="I298" s="246">
        <f t="shared" si="8"/>
        <v>0</v>
      </c>
      <c r="J298" s="111"/>
      <c r="K298" s="246">
        <f t="shared" si="9"/>
        <v>0</v>
      </c>
      <c r="L298" s="111"/>
    </row>
    <row r="299" spans="2:12" ht="19.899999999999999" customHeight="1" x14ac:dyDescent="0.35">
      <c r="B299" s="109">
        <v>292</v>
      </c>
      <c r="C299" s="111" t="str">
        <f>IF('Dépenses forfaitaire'!C299&lt;&gt;"",'Dépenses forfaitaire'!C299,"")</f>
        <v/>
      </c>
      <c r="D299" s="111" t="str">
        <f>IF('Dépenses forfaitaire'!D299&lt;&gt;"",'Dépenses forfaitaire'!D299,"")</f>
        <v/>
      </c>
      <c r="E299" s="111" t="str">
        <f>IF('Dépenses forfaitaire'!E299&lt;&gt;"",'Dépenses forfaitaire'!E299,"")</f>
        <v/>
      </c>
      <c r="F299" s="210" t="str">
        <f>IF('Dépenses forfaitaire'!F299&lt;&gt;"",'Dépenses forfaitaire'!F299,"")</f>
        <v/>
      </c>
      <c r="G299" s="246">
        <f>IF('Dépenses forfaitaire'!G299&lt;&gt;"",'Dépenses forfaitaire'!G299,"")</f>
        <v>0</v>
      </c>
      <c r="H299" s="246">
        <f>IF('Dépenses forfaitaire'!H299&lt;&gt;"",'Dépenses forfaitaire'!H299,"")</f>
        <v>0</v>
      </c>
      <c r="I299" s="246">
        <f t="shared" si="8"/>
        <v>0</v>
      </c>
      <c r="J299" s="111"/>
      <c r="K299" s="246">
        <f t="shared" si="9"/>
        <v>0</v>
      </c>
      <c r="L299" s="111"/>
    </row>
    <row r="300" spans="2:12" ht="19.899999999999999" customHeight="1" x14ac:dyDescent="0.35">
      <c r="B300" s="109">
        <v>293</v>
      </c>
      <c r="C300" s="111" t="str">
        <f>IF('Dépenses forfaitaire'!C300&lt;&gt;"",'Dépenses forfaitaire'!C300,"")</f>
        <v/>
      </c>
      <c r="D300" s="111" t="str">
        <f>IF('Dépenses forfaitaire'!D300&lt;&gt;"",'Dépenses forfaitaire'!D300,"")</f>
        <v/>
      </c>
      <c r="E300" s="111" t="str">
        <f>IF('Dépenses forfaitaire'!E300&lt;&gt;"",'Dépenses forfaitaire'!E300,"")</f>
        <v/>
      </c>
      <c r="F300" s="210" t="str">
        <f>IF('Dépenses forfaitaire'!F300&lt;&gt;"",'Dépenses forfaitaire'!F300,"")</f>
        <v/>
      </c>
      <c r="G300" s="246">
        <f>IF('Dépenses forfaitaire'!G300&lt;&gt;"",'Dépenses forfaitaire'!G300,"")</f>
        <v>0</v>
      </c>
      <c r="H300" s="246">
        <f>IF('Dépenses forfaitaire'!H300&lt;&gt;"",'Dépenses forfaitaire'!H300,"")</f>
        <v>0</v>
      </c>
      <c r="I300" s="246">
        <f t="shared" si="8"/>
        <v>0</v>
      </c>
      <c r="J300" s="111"/>
      <c r="K300" s="246">
        <f t="shared" si="9"/>
        <v>0</v>
      </c>
      <c r="L300" s="111"/>
    </row>
    <row r="301" spans="2:12" ht="19.899999999999999" customHeight="1" x14ac:dyDescent="0.35">
      <c r="B301" s="109">
        <v>294</v>
      </c>
      <c r="C301" s="111" t="str">
        <f>IF('Dépenses forfaitaire'!C301&lt;&gt;"",'Dépenses forfaitaire'!C301,"")</f>
        <v/>
      </c>
      <c r="D301" s="111" t="str">
        <f>IF('Dépenses forfaitaire'!D301&lt;&gt;"",'Dépenses forfaitaire'!D301,"")</f>
        <v/>
      </c>
      <c r="E301" s="111" t="str">
        <f>IF('Dépenses forfaitaire'!E301&lt;&gt;"",'Dépenses forfaitaire'!E301,"")</f>
        <v/>
      </c>
      <c r="F301" s="210" t="str">
        <f>IF('Dépenses forfaitaire'!F301&lt;&gt;"",'Dépenses forfaitaire'!F301,"")</f>
        <v/>
      </c>
      <c r="G301" s="246">
        <f>IF('Dépenses forfaitaire'!G301&lt;&gt;"",'Dépenses forfaitaire'!G301,"")</f>
        <v>0</v>
      </c>
      <c r="H301" s="246">
        <f>IF('Dépenses forfaitaire'!H301&lt;&gt;"",'Dépenses forfaitaire'!H301,"")</f>
        <v>0</v>
      </c>
      <c r="I301" s="246">
        <f t="shared" si="8"/>
        <v>0</v>
      </c>
      <c r="J301" s="111"/>
      <c r="K301" s="246">
        <f t="shared" si="9"/>
        <v>0</v>
      </c>
      <c r="L301" s="111"/>
    </row>
    <row r="302" spans="2:12" ht="19.899999999999999" customHeight="1" x14ac:dyDescent="0.35">
      <c r="B302" s="109">
        <v>295</v>
      </c>
      <c r="C302" s="111" t="str">
        <f>IF('Dépenses forfaitaire'!C302&lt;&gt;"",'Dépenses forfaitaire'!C302,"")</f>
        <v/>
      </c>
      <c r="D302" s="111" t="str">
        <f>IF('Dépenses forfaitaire'!D302&lt;&gt;"",'Dépenses forfaitaire'!D302,"")</f>
        <v/>
      </c>
      <c r="E302" s="111" t="str">
        <f>IF('Dépenses forfaitaire'!E302&lt;&gt;"",'Dépenses forfaitaire'!E302,"")</f>
        <v/>
      </c>
      <c r="F302" s="210" t="str">
        <f>IF('Dépenses forfaitaire'!F302&lt;&gt;"",'Dépenses forfaitaire'!F302,"")</f>
        <v/>
      </c>
      <c r="G302" s="246">
        <f>IF('Dépenses forfaitaire'!G302&lt;&gt;"",'Dépenses forfaitaire'!G302,"")</f>
        <v>0</v>
      </c>
      <c r="H302" s="246">
        <f>IF('Dépenses forfaitaire'!H302&lt;&gt;"",'Dépenses forfaitaire'!H302,"")</f>
        <v>0</v>
      </c>
      <c r="I302" s="246">
        <f t="shared" si="8"/>
        <v>0</v>
      </c>
      <c r="J302" s="111"/>
      <c r="K302" s="246">
        <f t="shared" si="9"/>
        <v>0</v>
      </c>
      <c r="L302" s="111"/>
    </row>
    <row r="303" spans="2:12" ht="19.899999999999999" customHeight="1" x14ac:dyDescent="0.35">
      <c r="B303" s="109">
        <v>296</v>
      </c>
      <c r="C303" s="111" t="str">
        <f>IF('Dépenses forfaitaire'!C303&lt;&gt;"",'Dépenses forfaitaire'!C303,"")</f>
        <v/>
      </c>
      <c r="D303" s="111" t="str">
        <f>IF('Dépenses forfaitaire'!D303&lt;&gt;"",'Dépenses forfaitaire'!D303,"")</f>
        <v/>
      </c>
      <c r="E303" s="111" t="str">
        <f>IF('Dépenses forfaitaire'!E303&lt;&gt;"",'Dépenses forfaitaire'!E303,"")</f>
        <v/>
      </c>
      <c r="F303" s="210" t="str">
        <f>IF('Dépenses forfaitaire'!F303&lt;&gt;"",'Dépenses forfaitaire'!F303,"")</f>
        <v/>
      </c>
      <c r="G303" s="246">
        <f>IF('Dépenses forfaitaire'!G303&lt;&gt;"",'Dépenses forfaitaire'!G303,"")</f>
        <v>0</v>
      </c>
      <c r="H303" s="246">
        <f>IF('Dépenses forfaitaire'!H303&lt;&gt;"",'Dépenses forfaitaire'!H303,"")</f>
        <v>0</v>
      </c>
      <c r="I303" s="246">
        <f t="shared" si="8"/>
        <v>0</v>
      </c>
      <c r="J303" s="111"/>
      <c r="K303" s="246">
        <f t="shared" si="9"/>
        <v>0</v>
      </c>
      <c r="L303" s="111"/>
    </row>
    <row r="304" spans="2:12" ht="19.899999999999999" customHeight="1" x14ac:dyDescent="0.35">
      <c r="B304" s="109">
        <v>297</v>
      </c>
      <c r="C304" s="111" t="str">
        <f>IF('Dépenses forfaitaire'!C304&lt;&gt;"",'Dépenses forfaitaire'!C304,"")</f>
        <v/>
      </c>
      <c r="D304" s="111" t="str">
        <f>IF('Dépenses forfaitaire'!D304&lt;&gt;"",'Dépenses forfaitaire'!D304,"")</f>
        <v/>
      </c>
      <c r="E304" s="111" t="str">
        <f>IF('Dépenses forfaitaire'!E304&lt;&gt;"",'Dépenses forfaitaire'!E304,"")</f>
        <v/>
      </c>
      <c r="F304" s="210" t="str">
        <f>IF('Dépenses forfaitaire'!F304&lt;&gt;"",'Dépenses forfaitaire'!F304,"")</f>
        <v/>
      </c>
      <c r="G304" s="246">
        <f>IF('Dépenses forfaitaire'!G304&lt;&gt;"",'Dépenses forfaitaire'!G304,"")</f>
        <v>0</v>
      </c>
      <c r="H304" s="246">
        <f>IF('Dépenses forfaitaire'!H304&lt;&gt;"",'Dépenses forfaitaire'!H304,"")</f>
        <v>0</v>
      </c>
      <c r="I304" s="246">
        <f t="shared" si="8"/>
        <v>0</v>
      </c>
      <c r="J304" s="111"/>
      <c r="K304" s="246">
        <f t="shared" si="9"/>
        <v>0</v>
      </c>
      <c r="L304" s="111"/>
    </row>
    <row r="305" spans="2:12" ht="19.899999999999999" customHeight="1" x14ac:dyDescent="0.35">
      <c r="B305" s="109">
        <v>298</v>
      </c>
      <c r="C305" s="111" t="str">
        <f>IF('Dépenses forfaitaire'!C305&lt;&gt;"",'Dépenses forfaitaire'!C305,"")</f>
        <v/>
      </c>
      <c r="D305" s="111" t="str">
        <f>IF('Dépenses forfaitaire'!D305&lt;&gt;"",'Dépenses forfaitaire'!D305,"")</f>
        <v/>
      </c>
      <c r="E305" s="111" t="str">
        <f>IF('Dépenses forfaitaire'!E305&lt;&gt;"",'Dépenses forfaitaire'!E305,"")</f>
        <v/>
      </c>
      <c r="F305" s="210" t="str">
        <f>IF('Dépenses forfaitaire'!F305&lt;&gt;"",'Dépenses forfaitaire'!F305,"")</f>
        <v/>
      </c>
      <c r="G305" s="246">
        <f>IF('Dépenses forfaitaire'!G305&lt;&gt;"",'Dépenses forfaitaire'!G305,"")</f>
        <v>0</v>
      </c>
      <c r="H305" s="246">
        <f>IF('Dépenses forfaitaire'!H305&lt;&gt;"",'Dépenses forfaitaire'!H305,"")</f>
        <v>0</v>
      </c>
      <c r="I305" s="246">
        <f t="shared" si="8"/>
        <v>0</v>
      </c>
      <c r="J305" s="111"/>
      <c r="K305" s="246">
        <f t="shared" si="9"/>
        <v>0</v>
      </c>
      <c r="L305" s="111"/>
    </row>
    <row r="306" spans="2:12" ht="19.899999999999999" customHeight="1" x14ac:dyDescent="0.35">
      <c r="B306" s="109">
        <v>299</v>
      </c>
      <c r="C306" s="111" t="str">
        <f>IF('Dépenses forfaitaire'!C306&lt;&gt;"",'Dépenses forfaitaire'!C306,"")</f>
        <v/>
      </c>
      <c r="D306" s="111" t="str">
        <f>IF('Dépenses forfaitaire'!D306&lt;&gt;"",'Dépenses forfaitaire'!D306,"")</f>
        <v/>
      </c>
      <c r="E306" s="111" t="str">
        <f>IF('Dépenses forfaitaire'!E306&lt;&gt;"",'Dépenses forfaitaire'!E306,"")</f>
        <v/>
      </c>
      <c r="F306" s="210" t="str">
        <f>IF('Dépenses forfaitaire'!F306&lt;&gt;"",'Dépenses forfaitaire'!F306,"")</f>
        <v/>
      </c>
      <c r="G306" s="246">
        <f>IF('Dépenses forfaitaire'!G306&lt;&gt;"",'Dépenses forfaitaire'!G306,"")</f>
        <v>0</v>
      </c>
      <c r="H306" s="246">
        <f>IF('Dépenses forfaitaire'!H306&lt;&gt;"",'Dépenses forfaitaire'!H306,"")</f>
        <v>0</v>
      </c>
      <c r="I306" s="246">
        <f t="shared" si="8"/>
        <v>0</v>
      </c>
      <c r="J306" s="111"/>
      <c r="K306" s="246">
        <f t="shared" si="9"/>
        <v>0</v>
      </c>
      <c r="L306" s="111"/>
    </row>
    <row r="307" spans="2:12" ht="19.899999999999999" customHeight="1" x14ac:dyDescent="0.35">
      <c r="B307" s="109">
        <v>300</v>
      </c>
      <c r="C307" s="111" t="str">
        <f>IF('Dépenses forfaitaire'!C307&lt;&gt;"",'Dépenses forfaitaire'!C307,"")</f>
        <v/>
      </c>
      <c r="D307" s="111" t="str">
        <f>IF('Dépenses forfaitaire'!D307&lt;&gt;"",'Dépenses forfaitaire'!D307,"")</f>
        <v/>
      </c>
      <c r="E307" s="111" t="str">
        <f>IF('Dépenses forfaitaire'!E307&lt;&gt;"",'Dépenses forfaitaire'!E307,"")</f>
        <v/>
      </c>
      <c r="F307" s="210" t="str">
        <f>IF('Dépenses forfaitaire'!F307&lt;&gt;"",'Dépenses forfaitaire'!F307,"")</f>
        <v/>
      </c>
      <c r="G307" s="246">
        <f>IF('Dépenses forfaitaire'!G307&lt;&gt;"",'Dépenses forfaitaire'!G307,"")</f>
        <v>0</v>
      </c>
      <c r="H307" s="246">
        <f>IF('Dépenses forfaitaire'!H307&lt;&gt;"",'Dépenses forfaitaire'!H307,"")</f>
        <v>0</v>
      </c>
      <c r="I307" s="246">
        <f t="shared" si="8"/>
        <v>0</v>
      </c>
      <c r="J307" s="111"/>
      <c r="K307" s="246">
        <f t="shared" si="9"/>
        <v>0</v>
      </c>
      <c r="L307" s="111"/>
    </row>
    <row r="308" spans="2:12" ht="19.899999999999999" customHeight="1" x14ac:dyDescent="0.35">
      <c r="B308" s="109">
        <v>301</v>
      </c>
      <c r="C308" s="111" t="str">
        <f>IF('Dépenses forfaitaire'!C308&lt;&gt;"",'Dépenses forfaitaire'!C308,"")</f>
        <v/>
      </c>
      <c r="D308" s="111" t="str">
        <f>IF('Dépenses forfaitaire'!D308&lt;&gt;"",'Dépenses forfaitaire'!D308,"")</f>
        <v/>
      </c>
      <c r="E308" s="111" t="str">
        <f>IF('Dépenses forfaitaire'!E308&lt;&gt;"",'Dépenses forfaitaire'!E308,"")</f>
        <v/>
      </c>
      <c r="F308" s="210" t="str">
        <f>IF('Dépenses forfaitaire'!F308&lt;&gt;"",'Dépenses forfaitaire'!F308,"")</f>
        <v/>
      </c>
      <c r="G308" s="246">
        <f>IF('Dépenses forfaitaire'!G308&lt;&gt;"",'Dépenses forfaitaire'!G308,"")</f>
        <v>0</v>
      </c>
      <c r="H308" s="246">
        <f>IF('Dépenses forfaitaire'!H308&lt;&gt;"",'Dépenses forfaitaire'!H308,"")</f>
        <v>0</v>
      </c>
      <c r="I308" s="246">
        <f t="shared" si="8"/>
        <v>0</v>
      </c>
      <c r="J308" s="111"/>
      <c r="K308" s="246">
        <f t="shared" si="9"/>
        <v>0</v>
      </c>
      <c r="L308" s="111"/>
    </row>
    <row r="309" spans="2:12" ht="19.899999999999999" customHeight="1" x14ac:dyDescent="0.35">
      <c r="B309" s="109">
        <v>302</v>
      </c>
      <c r="C309" s="111" t="str">
        <f>IF('Dépenses forfaitaire'!C309&lt;&gt;"",'Dépenses forfaitaire'!C309,"")</f>
        <v/>
      </c>
      <c r="D309" s="111" t="str">
        <f>IF('Dépenses forfaitaire'!D309&lt;&gt;"",'Dépenses forfaitaire'!D309,"")</f>
        <v/>
      </c>
      <c r="E309" s="111" t="str">
        <f>IF('Dépenses forfaitaire'!E309&lt;&gt;"",'Dépenses forfaitaire'!E309,"")</f>
        <v/>
      </c>
      <c r="F309" s="210" t="str">
        <f>IF('Dépenses forfaitaire'!F309&lt;&gt;"",'Dépenses forfaitaire'!F309,"")</f>
        <v/>
      </c>
      <c r="G309" s="246">
        <f>IF('Dépenses forfaitaire'!G309&lt;&gt;"",'Dépenses forfaitaire'!G309,"")</f>
        <v>0</v>
      </c>
      <c r="H309" s="246">
        <f>IF('Dépenses forfaitaire'!H309&lt;&gt;"",'Dépenses forfaitaire'!H309,"")</f>
        <v>0</v>
      </c>
      <c r="I309" s="246">
        <f t="shared" si="8"/>
        <v>0</v>
      </c>
      <c r="J309" s="111"/>
      <c r="K309" s="246">
        <f t="shared" si="9"/>
        <v>0</v>
      </c>
      <c r="L309" s="111"/>
    </row>
    <row r="310" spans="2:12" ht="19.899999999999999" customHeight="1" x14ac:dyDescent="0.35">
      <c r="B310" s="109">
        <v>303</v>
      </c>
      <c r="C310" s="111" t="str">
        <f>IF('Dépenses forfaitaire'!C310&lt;&gt;"",'Dépenses forfaitaire'!C310,"")</f>
        <v/>
      </c>
      <c r="D310" s="111" t="str">
        <f>IF('Dépenses forfaitaire'!D310&lt;&gt;"",'Dépenses forfaitaire'!D310,"")</f>
        <v/>
      </c>
      <c r="E310" s="111" t="str">
        <f>IF('Dépenses forfaitaire'!E310&lt;&gt;"",'Dépenses forfaitaire'!E310,"")</f>
        <v/>
      </c>
      <c r="F310" s="210" t="str">
        <f>IF('Dépenses forfaitaire'!F310&lt;&gt;"",'Dépenses forfaitaire'!F310,"")</f>
        <v/>
      </c>
      <c r="G310" s="246">
        <f>IF('Dépenses forfaitaire'!G310&lt;&gt;"",'Dépenses forfaitaire'!G310,"")</f>
        <v>0</v>
      </c>
      <c r="H310" s="246">
        <f>IF('Dépenses forfaitaire'!H310&lt;&gt;"",'Dépenses forfaitaire'!H310,"")</f>
        <v>0</v>
      </c>
      <c r="I310" s="246">
        <f t="shared" si="8"/>
        <v>0</v>
      </c>
      <c r="J310" s="111"/>
      <c r="K310" s="246">
        <f t="shared" si="9"/>
        <v>0</v>
      </c>
      <c r="L310" s="111"/>
    </row>
    <row r="311" spans="2:12" ht="19.899999999999999" customHeight="1" x14ac:dyDescent="0.35">
      <c r="B311" s="109">
        <v>304</v>
      </c>
      <c r="C311" s="111" t="str">
        <f>IF('Dépenses forfaitaire'!C311&lt;&gt;"",'Dépenses forfaitaire'!C311,"")</f>
        <v/>
      </c>
      <c r="D311" s="111" t="str">
        <f>IF('Dépenses forfaitaire'!D311&lt;&gt;"",'Dépenses forfaitaire'!D311,"")</f>
        <v/>
      </c>
      <c r="E311" s="111" t="str">
        <f>IF('Dépenses forfaitaire'!E311&lt;&gt;"",'Dépenses forfaitaire'!E311,"")</f>
        <v/>
      </c>
      <c r="F311" s="210" t="str">
        <f>IF('Dépenses forfaitaire'!F311&lt;&gt;"",'Dépenses forfaitaire'!F311,"")</f>
        <v/>
      </c>
      <c r="G311" s="246">
        <f>IF('Dépenses forfaitaire'!G311&lt;&gt;"",'Dépenses forfaitaire'!G311,"")</f>
        <v>0</v>
      </c>
      <c r="H311" s="246">
        <f>IF('Dépenses forfaitaire'!H311&lt;&gt;"",'Dépenses forfaitaire'!H311,"")</f>
        <v>0</v>
      </c>
      <c r="I311" s="246">
        <f t="shared" si="8"/>
        <v>0</v>
      </c>
      <c r="J311" s="111"/>
      <c r="K311" s="246">
        <f t="shared" si="9"/>
        <v>0</v>
      </c>
      <c r="L311" s="111"/>
    </row>
    <row r="312" spans="2:12" ht="19.899999999999999" customHeight="1" x14ac:dyDescent="0.35">
      <c r="B312" s="109">
        <v>305</v>
      </c>
      <c r="C312" s="111" t="str">
        <f>IF('Dépenses forfaitaire'!C312&lt;&gt;"",'Dépenses forfaitaire'!C312,"")</f>
        <v/>
      </c>
      <c r="D312" s="111" t="str">
        <f>IF('Dépenses forfaitaire'!D312&lt;&gt;"",'Dépenses forfaitaire'!D312,"")</f>
        <v/>
      </c>
      <c r="E312" s="111" t="str">
        <f>IF('Dépenses forfaitaire'!E312&lt;&gt;"",'Dépenses forfaitaire'!E312,"")</f>
        <v/>
      </c>
      <c r="F312" s="210" t="str">
        <f>IF('Dépenses forfaitaire'!F312&lt;&gt;"",'Dépenses forfaitaire'!F312,"")</f>
        <v/>
      </c>
      <c r="G312" s="246">
        <f>IF('Dépenses forfaitaire'!G312&lt;&gt;"",'Dépenses forfaitaire'!G312,"")</f>
        <v>0</v>
      </c>
      <c r="H312" s="246">
        <f>IF('Dépenses forfaitaire'!H312&lt;&gt;"",'Dépenses forfaitaire'!H312,"")</f>
        <v>0</v>
      </c>
      <c r="I312" s="246">
        <f t="shared" si="8"/>
        <v>0</v>
      </c>
      <c r="J312" s="111"/>
      <c r="K312" s="246">
        <f t="shared" si="9"/>
        <v>0</v>
      </c>
      <c r="L312" s="111"/>
    </row>
    <row r="313" spans="2:12" ht="19.899999999999999" customHeight="1" x14ac:dyDescent="0.35">
      <c r="B313" s="109">
        <v>306</v>
      </c>
      <c r="C313" s="111" t="str">
        <f>IF('Dépenses forfaitaire'!C313&lt;&gt;"",'Dépenses forfaitaire'!C313,"")</f>
        <v/>
      </c>
      <c r="D313" s="111" t="str">
        <f>IF('Dépenses forfaitaire'!D313&lt;&gt;"",'Dépenses forfaitaire'!D313,"")</f>
        <v/>
      </c>
      <c r="E313" s="111" t="str">
        <f>IF('Dépenses forfaitaire'!E313&lt;&gt;"",'Dépenses forfaitaire'!E313,"")</f>
        <v/>
      </c>
      <c r="F313" s="210" t="str">
        <f>IF('Dépenses forfaitaire'!F313&lt;&gt;"",'Dépenses forfaitaire'!F313,"")</f>
        <v/>
      </c>
      <c r="G313" s="246">
        <f>IF('Dépenses forfaitaire'!G313&lt;&gt;"",'Dépenses forfaitaire'!G313,"")</f>
        <v>0</v>
      </c>
      <c r="H313" s="246">
        <f>IF('Dépenses forfaitaire'!H313&lt;&gt;"",'Dépenses forfaitaire'!H313,"")</f>
        <v>0</v>
      </c>
      <c r="I313" s="246">
        <f t="shared" si="8"/>
        <v>0</v>
      </c>
      <c r="J313" s="111"/>
      <c r="K313" s="246">
        <f t="shared" si="9"/>
        <v>0</v>
      </c>
      <c r="L313" s="111"/>
    </row>
    <row r="314" spans="2:12" ht="19.899999999999999" customHeight="1" x14ac:dyDescent="0.35">
      <c r="B314" s="109">
        <v>307</v>
      </c>
      <c r="C314" s="111" t="str">
        <f>IF('Dépenses forfaitaire'!C314&lt;&gt;"",'Dépenses forfaitaire'!C314,"")</f>
        <v/>
      </c>
      <c r="D314" s="111" t="str">
        <f>IF('Dépenses forfaitaire'!D314&lt;&gt;"",'Dépenses forfaitaire'!D314,"")</f>
        <v/>
      </c>
      <c r="E314" s="111" t="str">
        <f>IF('Dépenses forfaitaire'!E314&lt;&gt;"",'Dépenses forfaitaire'!E314,"")</f>
        <v/>
      </c>
      <c r="F314" s="210" t="str">
        <f>IF('Dépenses forfaitaire'!F314&lt;&gt;"",'Dépenses forfaitaire'!F314,"")</f>
        <v/>
      </c>
      <c r="G314" s="246">
        <f>IF('Dépenses forfaitaire'!G314&lt;&gt;"",'Dépenses forfaitaire'!G314,"")</f>
        <v>0</v>
      </c>
      <c r="H314" s="246">
        <f>IF('Dépenses forfaitaire'!H314&lt;&gt;"",'Dépenses forfaitaire'!H314,"")</f>
        <v>0</v>
      </c>
      <c r="I314" s="246">
        <f t="shared" si="8"/>
        <v>0</v>
      </c>
      <c r="J314" s="111"/>
      <c r="K314" s="246">
        <f t="shared" si="9"/>
        <v>0</v>
      </c>
      <c r="L314" s="111"/>
    </row>
    <row r="315" spans="2:12" ht="19.899999999999999" customHeight="1" x14ac:dyDescent="0.35">
      <c r="B315" s="109">
        <v>308</v>
      </c>
      <c r="C315" s="111" t="str">
        <f>IF('Dépenses forfaitaire'!C315&lt;&gt;"",'Dépenses forfaitaire'!C315,"")</f>
        <v/>
      </c>
      <c r="D315" s="111" t="str">
        <f>IF('Dépenses forfaitaire'!D315&lt;&gt;"",'Dépenses forfaitaire'!D315,"")</f>
        <v/>
      </c>
      <c r="E315" s="111" t="str">
        <f>IF('Dépenses forfaitaire'!E315&lt;&gt;"",'Dépenses forfaitaire'!E315,"")</f>
        <v/>
      </c>
      <c r="F315" s="210" t="str">
        <f>IF('Dépenses forfaitaire'!F315&lt;&gt;"",'Dépenses forfaitaire'!F315,"")</f>
        <v/>
      </c>
      <c r="G315" s="246">
        <f>IF('Dépenses forfaitaire'!G315&lt;&gt;"",'Dépenses forfaitaire'!G315,"")</f>
        <v>0</v>
      </c>
      <c r="H315" s="246">
        <f>IF('Dépenses forfaitaire'!H315&lt;&gt;"",'Dépenses forfaitaire'!H315,"")</f>
        <v>0</v>
      </c>
      <c r="I315" s="246">
        <f t="shared" si="8"/>
        <v>0</v>
      </c>
      <c r="J315" s="111"/>
      <c r="K315" s="246">
        <f t="shared" si="9"/>
        <v>0</v>
      </c>
      <c r="L315" s="111"/>
    </row>
    <row r="316" spans="2:12" ht="19.899999999999999" customHeight="1" x14ac:dyDescent="0.35">
      <c r="B316" s="109">
        <v>309</v>
      </c>
      <c r="C316" s="111" t="str">
        <f>IF('Dépenses forfaitaire'!C316&lt;&gt;"",'Dépenses forfaitaire'!C316,"")</f>
        <v/>
      </c>
      <c r="D316" s="111" t="str">
        <f>IF('Dépenses forfaitaire'!D316&lt;&gt;"",'Dépenses forfaitaire'!D316,"")</f>
        <v/>
      </c>
      <c r="E316" s="111" t="str">
        <f>IF('Dépenses forfaitaire'!E316&lt;&gt;"",'Dépenses forfaitaire'!E316,"")</f>
        <v/>
      </c>
      <c r="F316" s="210" t="str">
        <f>IF('Dépenses forfaitaire'!F316&lt;&gt;"",'Dépenses forfaitaire'!F316,"")</f>
        <v/>
      </c>
      <c r="G316" s="246">
        <f>IF('Dépenses forfaitaire'!G316&lt;&gt;"",'Dépenses forfaitaire'!G316,"")</f>
        <v>0</v>
      </c>
      <c r="H316" s="246">
        <f>IF('Dépenses forfaitaire'!H316&lt;&gt;"",'Dépenses forfaitaire'!H316,"")</f>
        <v>0</v>
      </c>
      <c r="I316" s="246">
        <f t="shared" si="8"/>
        <v>0</v>
      </c>
      <c r="J316" s="111"/>
      <c r="K316" s="246">
        <f t="shared" si="9"/>
        <v>0</v>
      </c>
      <c r="L316" s="111"/>
    </row>
    <row r="317" spans="2:12" ht="19.899999999999999" customHeight="1" x14ac:dyDescent="0.35">
      <c r="B317" s="109">
        <v>310</v>
      </c>
      <c r="C317" s="111" t="str">
        <f>IF('Dépenses forfaitaire'!C317&lt;&gt;"",'Dépenses forfaitaire'!C317,"")</f>
        <v/>
      </c>
      <c r="D317" s="111" t="str">
        <f>IF('Dépenses forfaitaire'!D317&lt;&gt;"",'Dépenses forfaitaire'!D317,"")</f>
        <v/>
      </c>
      <c r="E317" s="111" t="str">
        <f>IF('Dépenses forfaitaire'!E317&lt;&gt;"",'Dépenses forfaitaire'!E317,"")</f>
        <v/>
      </c>
      <c r="F317" s="210" t="str">
        <f>IF('Dépenses forfaitaire'!F317&lt;&gt;"",'Dépenses forfaitaire'!F317,"")</f>
        <v/>
      </c>
      <c r="G317" s="246">
        <f>IF('Dépenses forfaitaire'!G317&lt;&gt;"",'Dépenses forfaitaire'!G317,"")</f>
        <v>0</v>
      </c>
      <c r="H317" s="246">
        <f>IF('Dépenses forfaitaire'!H317&lt;&gt;"",'Dépenses forfaitaire'!H317,"")</f>
        <v>0</v>
      </c>
      <c r="I317" s="246">
        <f t="shared" si="8"/>
        <v>0</v>
      </c>
      <c r="J317" s="111"/>
      <c r="K317" s="246">
        <f t="shared" si="9"/>
        <v>0</v>
      </c>
      <c r="L317" s="111"/>
    </row>
    <row r="318" spans="2:12" ht="19.899999999999999" customHeight="1" x14ac:dyDescent="0.35">
      <c r="B318" s="109">
        <v>311</v>
      </c>
      <c r="C318" s="111" t="str">
        <f>IF('Dépenses forfaitaire'!C318&lt;&gt;"",'Dépenses forfaitaire'!C318,"")</f>
        <v/>
      </c>
      <c r="D318" s="111" t="str">
        <f>IF('Dépenses forfaitaire'!D318&lt;&gt;"",'Dépenses forfaitaire'!D318,"")</f>
        <v/>
      </c>
      <c r="E318" s="111" t="str">
        <f>IF('Dépenses forfaitaire'!E318&lt;&gt;"",'Dépenses forfaitaire'!E318,"")</f>
        <v/>
      </c>
      <c r="F318" s="210" t="str">
        <f>IF('Dépenses forfaitaire'!F318&lt;&gt;"",'Dépenses forfaitaire'!F318,"")</f>
        <v/>
      </c>
      <c r="G318" s="246">
        <f>IF('Dépenses forfaitaire'!G318&lt;&gt;"",'Dépenses forfaitaire'!G318,"")</f>
        <v>0</v>
      </c>
      <c r="H318" s="246">
        <f>IF('Dépenses forfaitaire'!H318&lt;&gt;"",'Dépenses forfaitaire'!H318,"")</f>
        <v>0</v>
      </c>
      <c r="I318" s="246">
        <f t="shared" si="8"/>
        <v>0</v>
      </c>
      <c r="J318" s="111"/>
      <c r="K318" s="246">
        <f t="shared" si="9"/>
        <v>0</v>
      </c>
      <c r="L318" s="111"/>
    </row>
    <row r="319" spans="2:12" ht="19.899999999999999" customHeight="1" x14ac:dyDescent="0.35">
      <c r="B319" s="109">
        <v>312</v>
      </c>
      <c r="C319" s="111" t="str">
        <f>IF('Dépenses forfaitaire'!C319&lt;&gt;"",'Dépenses forfaitaire'!C319,"")</f>
        <v/>
      </c>
      <c r="D319" s="111" t="str">
        <f>IF('Dépenses forfaitaire'!D319&lt;&gt;"",'Dépenses forfaitaire'!D319,"")</f>
        <v/>
      </c>
      <c r="E319" s="111" t="str">
        <f>IF('Dépenses forfaitaire'!E319&lt;&gt;"",'Dépenses forfaitaire'!E319,"")</f>
        <v/>
      </c>
      <c r="F319" s="210" t="str">
        <f>IF('Dépenses forfaitaire'!F319&lt;&gt;"",'Dépenses forfaitaire'!F319,"")</f>
        <v/>
      </c>
      <c r="G319" s="246">
        <f>IF('Dépenses forfaitaire'!G319&lt;&gt;"",'Dépenses forfaitaire'!G319,"")</f>
        <v>0</v>
      </c>
      <c r="H319" s="246">
        <f>IF('Dépenses forfaitaire'!H319&lt;&gt;"",'Dépenses forfaitaire'!H319,"")</f>
        <v>0</v>
      </c>
      <c r="I319" s="246">
        <f t="shared" si="8"/>
        <v>0</v>
      </c>
      <c r="J319" s="111"/>
      <c r="K319" s="246">
        <f t="shared" si="9"/>
        <v>0</v>
      </c>
      <c r="L319" s="111"/>
    </row>
    <row r="320" spans="2:12" ht="19.899999999999999" customHeight="1" x14ac:dyDescent="0.35">
      <c r="B320" s="109">
        <v>313</v>
      </c>
      <c r="C320" s="111" t="str">
        <f>IF('Dépenses forfaitaire'!C320&lt;&gt;"",'Dépenses forfaitaire'!C320,"")</f>
        <v/>
      </c>
      <c r="D320" s="111" t="str">
        <f>IF('Dépenses forfaitaire'!D320&lt;&gt;"",'Dépenses forfaitaire'!D320,"")</f>
        <v/>
      </c>
      <c r="E320" s="111" t="str">
        <f>IF('Dépenses forfaitaire'!E320&lt;&gt;"",'Dépenses forfaitaire'!E320,"")</f>
        <v/>
      </c>
      <c r="F320" s="210" t="str">
        <f>IF('Dépenses forfaitaire'!F320&lt;&gt;"",'Dépenses forfaitaire'!F320,"")</f>
        <v/>
      </c>
      <c r="G320" s="246">
        <f>IF('Dépenses forfaitaire'!G320&lt;&gt;"",'Dépenses forfaitaire'!G320,"")</f>
        <v>0</v>
      </c>
      <c r="H320" s="246">
        <f>IF('Dépenses forfaitaire'!H320&lt;&gt;"",'Dépenses forfaitaire'!H320,"")</f>
        <v>0</v>
      </c>
      <c r="I320" s="246">
        <f t="shared" si="8"/>
        <v>0</v>
      </c>
      <c r="J320" s="111"/>
      <c r="K320" s="246">
        <f t="shared" si="9"/>
        <v>0</v>
      </c>
      <c r="L320" s="111"/>
    </row>
    <row r="321" spans="2:12" ht="19.899999999999999" customHeight="1" x14ac:dyDescent="0.35">
      <c r="B321" s="109">
        <v>314</v>
      </c>
      <c r="C321" s="111" t="str">
        <f>IF('Dépenses forfaitaire'!C321&lt;&gt;"",'Dépenses forfaitaire'!C321,"")</f>
        <v/>
      </c>
      <c r="D321" s="111" t="str">
        <f>IF('Dépenses forfaitaire'!D321&lt;&gt;"",'Dépenses forfaitaire'!D321,"")</f>
        <v/>
      </c>
      <c r="E321" s="111" t="str">
        <f>IF('Dépenses forfaitaire'!E321&lt;&gt;"",'Dépenses forfaitaire'!E321,"")</f>
        <v/>
      </c>
      <c r="F321" s="210" t="str">
        <f>IF('Dépenses forfaitaire'!F321&lt;&gt;"",'Dépenses forfaitaire'!F321,"")</f>
        <v/>
      </c>
      <c r="G321" s="246">
        <f>IF('Dépenses forfaitaire'!G321&lt;&gt;"",'Dépenses forfaitaire'!G321,"")</f>
        <v>0</v>
      </c>
      <c r="H321" s="246">
        <f>IF('Dépenses forfaitaire'!H321&lt;&gt;"",'Dépenses forfaitaire'!H321,"")</f>
        <v>0</v>
      </c>
      <c r="I321" s="246">
        <f t="shared" si="8"/>
        <v>0</v>
      </c>
      <c r="J321" s="111"/>
      <c r="K321" s="246">
        <f t="shared" si="9"/>
        <v>0</v>
      </c>
      <c r="L321" s="111"/>
    </row>
    <row r="322" spans="2:12" ht="19.899999999999999" customHeight="1" x14ac:dyDescent="0.35">
      <c r="B322" s="109">
        <v>315</v>
      </c>
      <c r="C322" s="111" t="str">
        <f>IF('Dépenses forfaitaire'!C322&lt;&gt;"",'Dépenses forfaitaire'!C322,"")</f>
        <v/>
      </c>
      <c r="D322" s="111" t="str">
        <f>IF('Dépenses forfaitaire'!D322&lt;&gt;"",'Dépenses forfaitaire'!D322,"")</f>
        <v/>
      </c>
      <c r="E322" s="111" t="str">
        <f>IF('Dépenses forfaitaire'!E322&lt;&gt;"",'Dépenses forfaitaire'!E322,"")</f>
        <v/>
      </c>
      <c r="F322" s="210" t="str">
        <f>IF('Dépenses forfaitaire'!F322&lt;&gt;"",'Dépenses forfaitaire'!F322,"")</f>
        <v/>
      </c>
      <c r="G322" s="246">
        <f>IF('Dépenses forfaitaire'!G322&lt;&gt;"",'Dépenses forfaitaire'!G322,"")</f>
        <v>0</v>
      </c>
      <c r="H322" s="246">
        <f>IF('Dépenses forfaitaire'!H322&lt;&gt;"",'Dépenses forfaitaire'!H322,"")</f>
        <v>0</v>
      </c>
      <c r="I322" s="246">
        <f t="shared" si="8"/>
        <v>0</v>
      </c>
      <c r="J322" s="111"/>
      <c r="K322" s="246">
        <f t="shared" si="9"/>
        <v>0</v>
      </c>
      <c r="L322" s="111"/>
    </row>
    <row r="323" spans="2:12" ht="19.899999999999999" customHeight="1" x14ac:dyDescent="0.35">
      <c r="B323" s="109">
        <v>316</v>
      </c>
      <c r="C323" s="111" t="str">
        <f>IF('Dépenses forfaitaire'!C323&lt;&gt;"",'Dépenses forfaitaire'!C323,"")</f>
        <v/>
      </c>
      <c r="D323" s="111" t="str">
        <f>IF('Dépenses forfaitaire'!D323&lt;&gt;"",'Dépenses forfaitaire'!D323,"")</f>
        <v/>
      </c>
      <c r="E323" s="111" t="str">
        <f>IF('Dépenses forfaitaire'!E323&lt;&gt;"",'Dépenses forfaitaire'!E323,"")</f>
        <v/>
      </c>
      <c r="F323" s="210" t="str">
        <f>IF('Dépenses forfaitaire'!F323&lt;&gt;"",'Dépenses forfaitaire'!F323,"")</f>
        <v/>
      </c>
      <c r="G323" s="246">
        <f>IF('Dépenses forfaitaire'!G323&lt;&gt;"",'Dépenses forfaitaire'!G323,"")</f>
        <v>0</v>
      </c>
      <c r="H323" s="246">
        <f>IF('Dépenses forfaitaire'!H323&lt;&gt;"",'Dépenses forfaitaire'!H323,"")</f>
        <v>0</v>
      </c>
      <c r="I323" s="246">
        <f t="shared" si="8"/>
        <v>0</v>
      </c>
      <c r="J323" s="111"/>
      <c r="K323" s="246">
        <f t="shared" si="9"/>
        <v>0</v>
      </c>
      <c r="L323" s="111"/>
    </row>
    <row r="324" spans="2:12" ht="19.899999999999999" customHeight="1" x14ac:dyDescent="0.35">
      <c r="B324" s="109">
        <v>317</v>
      </c>
      <c r="C324" s="111" t="str">
        <f>IF('Dépenses forfaitaire'!C324&lt;&gt;"",'Dépenses forfaitaire'!C324,"")</f>
        <v/>
      </c>
      <c r="D324" s="111" t="str">
        <f>IF('Dépenses forfaitaire'!D324&lt;&gt;"",'Dépenses forfaitaire'!D324,"")</f>
        <v/>
      </c>
      <c r="E324" s="111" t="str">
        <f>IF('Dépenses forfaitaire'!E324&lt;&gt;"",'Dépenses forfaitaire'!E324,"")</f>
        <v/>
      </c>
      <c r="F324" s="210" t="str">
        <f>IF('Dépenses forfaitaire'!F324&lt;&gt;"",'Dépenses forfaitaire'!F324,"")</f>
        <v/>
      </c>
      <c r="G324" s="246">
        <f>IF('Dépenses forfaitaire'!G324&lt;&gt;"",'Dépenses forfaitaire'!G324,"")</f>
        <v>0</v>
      </c>
      <c r="H324" s="246">
        <f>IF('Dépenses forfaitaire'!H324&lt;&gt;"",'Dépenses forfaitaire'!H324,"")</f>
        <v>0</v>
      </c>
      <c r="I324" s="246">
        <f t="shared" si="8"/>
        <v>0</v>
      </c>
      <c r="J324" s="111"/>
      <c r="K324" s="246">
        <f t="shared" si="9"/>
        <v>0</v>
      </c>
      <c r="L324" s="111"/>
    </row>
    <row r="325" spans="2:12" ht="19.899999999999999" customHeight="1" x14ac:dyDescent="0.35">
      <c r="B325" s="109">
        <v>318</v>
      </c>
      <c r="C325" s="111" t="str">
        <f>IF('Dépenses forfaitaire'!C325&lt;&gt;"",'Dépenses forfaitaire'!C325,"")</f>
        <v/>
      </c>
      <c r="D325" s="111" t="str">
        <f>IF('Dépenses forfaitaire'!D325&lt;&gt;"",'Dépenses forfaitaire'!D325,"")</f>
        <v/>
      </c>
      <c r="E325" s="111" t="str">
        <f>IF('Dépenses forfaitaire'!E325&lt;&gt;"",'Dépenses forfaitaire'!E325,"")</f>
        <v/>
      </c>
      <c r="F325" s="210" t="str">
        <f>IF('Dépenses forfaitaire'!F325&lt;&gt;"",'Dépenses forfaitaire'!F325,"")</f>
        <v/>
      </c>
      <c r="G325" s="246">
        <f>IF('Dépenses forfaitaire'!G325&lt;&gt;"",'Dépenses forfaitaire'!G325,"")</f>
        <v>0</v>
      </c>
      <c r="H325" s="246">
        <f>IF('Dépenses forfaitaire'!H325&lt;&gt;"",'Dépenses forfaitaire'!H325,"")</f>
        <v>0</v>
      </c>
      <c r="I325" s="246">
        <f t="shared" si="8"/>
        <v>0</v>
      </c>
      <c r="J325" s="111"/>
      <c r="K325" s="246">
        <f t="shared" si="9"/>
        <v>0</v>
      </c>
      <c r="L325" s="111"/>
    </row>
    <row r="326" spans="2:12" ht="19.899999999999999" customHeight="1" x14ac:dyDescent="0.35">
      <c r="B326" s="109">
        <v>319</v>
      </c>
      <c r="C326" s="111" t="str">
        <f>IF('Dépenses forfaitaire'!C326&lt;&gt;"",'Dépenses forfaitaire'!C326,"")</f>
        <v/>
      </c>
      <c r="D326" s="111" t="str">
        <f>IF('Dépenses forfaitaire'!D326&lt;&gt;"",'Dépenses forfaitaire'!D326,"")</f>
        <v/>
      </c>
      <c r="E326" s="111" t="str">
        <f>IF('Dépenses forfaitaire'!E326&lt;&gt;"",'Dépenses forfaitaire'!E326,"")</f>
        <v/>
      </c>
      <c r="F326" s="210" t="str">
        <f>IF('Dépenses forfaitaire'!F326&lt;&gt;"",'Dépenses forfaitaire'!F326,"")</f>
        <v/>
      </c>
      <c r="G326" s="246">
        <f>IF('Dépenses forfaitaire'!G326&lt;&gt;"",'Dépenses forfaitaire'!G326,"")</f>
        <v>0</v>
      </c>
      <c r="H326" s="246">
        <f>IF('Dépenses forfaitaire'!H326&lt;&gt;"",'Dépenses forfaitaire'!H326,"")</f>
        <v>0</v>
      </c>
      <c r="I326" s="246">
        <f t="shared" si="8"/>
        <v>0</v>
      </c>
      <c r="J326" s="111"/>
      <c r="K326" s="246">
        <f t="shared" si="9"/>
        <v>0</v>
      </c>
      <c r="L326" s="111"/>
    </row>
    <row r="327" spans="2:12" ht="19.899999999999999" customHeight="1" x14ac:dyDescent="0.35">
      <c r="B327" s="109">
        <v>320</v>
      </c>
      <c r="C327" s="111" t="str">
        <f>IF('Dépenses forfaitaire'!C327&lt;&gt;"",'Dépenses forfaitaire'!C327,"")</f>
        <v/>
      </c>
      <c r="D327" s="111" t="str">
        <f>IF('Dépenses forfaitaire'!D327&lt;&gt;"",'Dépenses forfaitaire'!D327,"")</f>
        <v/>
      </c>
      <c r="E327" s="111" t="str">
        <f>IF('Dépenses forfaitaire'!E327&lt;&gt;"",'Dépenses forfaitaire'!E327,"")</f>
        <v/>
      </c>
      <c r="F327" s="210" t="str">
        <f>IF('Dépenses forfaitaire'!F327&lt;&gt;"",'Dépenses forfaitaire'!F327,"")</f>
        <v/>
      </c>
      <c r="G327" s="246">
        <f>IF('Dépenses forfaitaire'!G327&lt;&gt;"",'Dépenses forfaitaire'!G327,"")</f>
        <v>0</v>
      </c>
      <c r="H327" s="246">
        <f>IF('Dépenses forfaitaire'!H327&lt;&gt;"",'Dépenses forfaitaire'!H327,"")</f>
        <v>0</v>
      </c>
      <c r="I327" s="246">
        <f t="shared" si="8"/>
        <v>0</v>
      </c>
      <c r="J327" s="111"/>
      <c r="K327" s="246">
        <f t="shared" si="9"/>
        <v>0</v>
      </c>
      <c r="L327" s="111"/>
    </row>
    <row r="328" spans="2:12" ht="19.899999999999999" customHeight="1" x14ac:dyDescent="0.35">
      <c r="B328" s="109">
        <v>321</v>
      </c>
      <c r="C328" s="111" t="str">
        <f>IF('Dépenses forfaitaire'!C328&lt;&gt;"",'Dépenses forfaitaire'!C328,"")</f>
        <v/>
      </c>
      <c r="D328" s="111" t="str">
        <f>IF('Dépenses forfaitaire'!D328&lt;&gt;"",'Dépenses forfaitaire'!D328,"")</f>
        <v/>
      </c>
      <c r="E328" s="111" t="str">
        <f>IF('Dépenses forfaitaire'!E328&lt;&gt;"",'Dépenses forfaitaire'!E328,"")</f>
        <v/>
      </c>
      <c r="F328" s="210" t="str">
        <f>IF('Dépenses forfaitaire'!F328&lt;&gt;"",'Dépenses forfaitaire'!F328,"")</f>
        <v/>
      </c>
      <c r="G328" s="246">
        <f>IF('Dépenses forfaitaire'!G328&lt;&gt;"",'Dépenses forfaitaire'!G328,"")</f>
        <v>0</v>
      </c>
      <c r="H328" s="246">
        <f>IF('Dépenses forfaitaire'!H328&lt;&gt;"",'Dépenses forfaitaire'!H328,"")</f>
        <v>0</v>
      </c>
      <c r="I328" s="246">
        <f t="shared" si="8"/>
        <v>0</v>
      </c>
      <c r="J328" s="111"/>
      <c r="K328" s="246">
        <f t="shared" si="9"/>
        <v>0</v>
      </c>
      <c r="L328" s="111"/>
    </row>
    <row r="329" spans="2:12" ht="19.899999999999999" customHeight="1" x14ac:dyDescent="0.35">
      <c r="B329" s="109">
        <v>322</v>
      </c>
      <c r="C329" s="111" t="str">
        <f>IF('Dépenses forfaitaire'!C329&lt;&gt;"",'Dépenses forfaitaire'!C329,"")</f>
        <v/>
      </c>
      <c r="D329" s="111" t="str">
        <f>IF('Dépenses forfaitaire'!D329&lt;&gt;"",'Dépenses forfaitaire'!D329,"")</f>
        <v/>
      </c>
      <c r="E329" s="111" t="str">
        <f>IF('Dépenses forfaitaire'!E329&lt;&gt;"",'Dépenses forfaitaire'!E329,"")</f>
        <v/>
      </c>
      <c r="F329" s="210" t="str">
        <f>IF('Dépenses forfaitaire'!F329&lt;&gt;"",'Dépenses forfaitaire'!F329,"")</f>
        <v/>
      </c>
      <c r="G329" s="246">
        <f>IF('Dépenses forfaitaire'!G329&lt;&gt;"",'Dépenses forfaitaire'!G329,"")</f>
        <v>0</v>
      </c>
      <c r="H329" s="246">
        <f>IF('Dépenses forfaitaire'!H329&lt;&gt;"",'Dépenses forfaitaire'!H329,"")</f>
        <v>0</v>
      </c>
      <c r="I329" s="246">
        <f t="shared" ref="I329:I392" si="10">IF(H329&lt;&gt;"",H329,0)</f>
        <v>0</v>
      </c>
      <c r="J329" s="111"/>
      <c r="K329" s="246">
        <f t="shared" ref="K329:K392" si="11">IF(I329&lt;&gt;"",I329,0)</f>
        <v>0</v>
      </c>
      <c r="L329" s="111"/>
    </row>
    <row r="330" spans="2:12" ht="19.899999999999999" customHeight="1" x14ac:dyDescent="0.35">
      <c r="B330" s="109">
        <v>323</v>
      </c>
      <c r="C330" s="111" t="str">
        <f>IF('Dépenses forfaitaire'!C330&lt;&gt;"",'Dépenses forfaitaire'!C330,"")</f>
        <v/>
      </c>
      <c r="D330" s="111" t="str">
        <f>IF('Dépenses forfaitaire'!D330&lt;&gt;"",'Dépenses forfaitaire'!D330,"")</f>
        <v/>
      </c>
      <c r="E330" s="111" t="str">
        <f>IF('Dépenses forfaitaire'!E330&lt;&gt;"",'Dépenses forfaitaire'!E330,"")</f>
        <v/>
      </c>
      <c r="F330" s="210" t="str">
        <f>IF('Dépenses forfaitaire'!F330&lt;&gt;"",'Dépenses forfaitaire'!F330,"")</f>
        <v/>
      </c>
      <c r="G330" s="246">
        <f>IF('Dépenses forfaitaire'!G330&lt;&gt;"",'Dépenses forfaitaire'!G330,"")</f>
        <v>0</v>
      </c>
      <c r="H330" s="246">
        <f>IF('Dépenses forfaitaire'!H330&lt;&gt;"",'Dépenses forfaitaire'!H330,"")</f>
        <v>0</v>
      </c>
      <c r="I330" s="246">
        <f t="shared" si="10"/>
        <v>0</v>
      </c>
      <c r="J330" s="111"/>
      <c r="K330" s="246">
        <f t="shared" si="11"/>
        <v>0</v>
      </c>
      <c r="L330" s="111"/>
    </row>
    <row r="331" spans="2:12" ht="19.899999999999999" customHeight="1" x14ac:dyDescent="0.35">
      <c r="B331" s="109">
        <v>324</v>
      </c>
      <c r="C331" s="111" t="str">
        <f>IF('Dépenses forfaitaire'!C331&lt;&gt;"",'Dépenses forfaitaire'!C331,"")</f>
        <v/>
      </c>
      <c r="D331" s="111" t="str">
        <f>IF('Dépenses forfaitaire'!D331&lt;&gt;"",'Dépenses forfaitaire'!D331,"")</f>
        <v/>
      </c>
      <c r="E331" s="111" t="str">
        <f>IF('Dépenses forfaitaire'!E331&lt;&gt;"",'Dépenses forfaitaire'!E331,"")</f>
        <v/>
      </c>
      <c r="F331" s="210" t="str">
        <f>IF('Dépenses forfaitaire'!F331&lt;&gt;"",'Dépenses forfaitaire'!F331,"")</f>
        <v/>
      </c>
      <c r="G331" s="246">
        <f>IF('Dépenses forfaitaire'!G331&lt;&gt;"",'Dépenses forfaitaire'!G331,"")</f>
        <v>0</v>
      </c>
      <c r="H331" s="246">
        <f>IF('Dépenses forfaitaire'!H331&lt;&gt;"",'Dépenses forfaitaire'!H331,"")</f>
        <v>0</v>
      </c>
      <c r="I331" s="246">
        <f t="shared" si="10"/>
        <v>0</v>
      </c>
      <c r="J331" s="111"/>
      <c r="K331" s="246">
        <f t="shared" si="11"/>
        <v>0</v>
      </c>
      <c r="L331" s="111"/>
    </row>
    <row r="332" spans="2:12" ht="19.899999999999999" customHeight="1" x14ac:dyDescent="0.35">
      <c r="B332" s="109">
        <v>325</v>
      </c>
      <c r="C332" s="111" t="str">
        <f>IF('Dépenses forfaitaire'!C332&lt;&gt;"",'Dépenses forfaitaire'!C332,"")</f>
        <v/>
      </c>
      <c r="D332" s="111" t="str">
        <f>IF('Dépenses forfaitaire'!D332&lt;&gt;"",'Dépenses forfaitaire'!D332,"")</f>
        <v/>
      </c>
      <c r="E332" s="111" t="str">
        <f>IF('Dépenses forfaitaire'!E332&lt;&gt;"",'Dépenses forfaitaire'!E332,"")</f>
        <v/>
      </c>
      <c r="F332" s="210" t="str">
        <f>IF('Dépenses forfaitaire'!F332&lt;&gt;"",'Dépenses forfaitaire'!F332,"")</f>
        <v/>
      </c>
      <c r="G332" s="246">
        <f>IF('Dépenses forfaitaire'!G332&lt;&gt;"",'Dépenses forfaitaire'!G332,"")</f>
        <v>0</v>
      </c>
      <c r="H332" s="246">
        <f>IF('Dépenses forfaitaire'!H332&lt;&gt;"",'Dépenses forfaitaire'!H332,"")</f>
        <v>0</v>
      </c>
      <c r="I332" s="246">
        <f t="shared" si="10"/>
        <v>0</v>
      </c>
      <c r="J332" s="111"/>
      <c r="K332" s="246">
        <f t="shared" si="11"/>
        <v>0</v>
      </c>
      <c r="L332" s="111"/>
    </row>
    <row r="333" spans="2:12" ht="19.899999999999999" customHeight="1" x14ac:dyDescent="0.35">
      <c r="B333" s="109">
        <v>326</v>
      </c>
      <c r="C333" s="111" t="str">
        <f>IF('Dépenses forfaitaire'!C333&lt;&gt;"",'Dépenses forfaitaire'!C333,"")</f>
        <v/>
      </c>
      <c r="D333" s="111" t="str">
        <f>IF('Dépenses forfaitaire'!D333&lt;&gt;"",'Dépenses forfaitaire'!D333,"")</f>
        <v/>
      </c>
      <c r="E333" s="111" t="str">
        <f>IF('Dépenses forfaitaire'!E333&lt;&gt;"",'Dépenses forfaitaire'!E333,"")</f>
        <v/>
      </c>
      <c r="F333" s="210" t="str">
        <f>IF('Dépenses forfaitaire'!F333&lt;&gt;"",'Dépenses forfaitaire'!F333,"")</f>
        <v/>
      </c>
      <c r="G333" s="246">
        <f>IF('Dépenses forfaitaire'!G333&lt;&gt;"",'Dépenses forfaitaire'!G333,"")</f>
        <v>0</v>
      </c>
      <c r="H333" s="246">
        <f>IF('Dépenses forfaitaire'!H333&lt;&gt;"",'Dépenses forfaitaire'!H333,"")</f>
        <v>0</v>
      </c>
      <c r="I333" s="246">
        <f t="shared" si="10"/>
        <v>0</v>
      </c>
      <c r="J333" s="111"/>
      <c r="K333" s="246">
        <f t="shared" si="11"/>
        <v>0</v>
      </c>
      <c r="L333" s="111"/>
    </row>
    <row r="334" spans="2:12" ht="19.899999999999999" customHeight="1" x14ac:dyDescent="0.35">
      <c r="B334" s="109">
        <v>327</v>
      </c>
      <c r="C334" s="111" t="str">
        <f>IF('Dépenses forfaitaire'!C334&lt;&gt;"",'Dépenses forfaitaire'!C334,"")</f>
        <v/>
      </c>
      <c r="D334" s="111" t="str">
        <f>IF('Dépenses forfaitaire'!D334&lt;&gt;"",'Dépenses forfaitaire'!D334,"")</f>
        <v/>
      </c>
      <c r="E334" s="111" t="str">
        <f>IF('Dépenses forfaitaire'!E334&lt;&gt;"",'Dépenses forfaitaire'!E334,"")</f>
        <v/>
      </c>
      <c r="F334" s="210" t="str">
        <f>IF('Dépenses forfaitaire'!F334&lt;&gt;"",'Dépenses forfaitaire'!F334,"")</f>
        <v/>
      </c>
      <c r="G334" s="246">
        <f>IF('Dépenses forfaitaire'!G334&lt;&gt;"",'Dépenses forfaitaire'!G334,"")</f>
        <v>0</v>
      </c>
      <c r="H334" s="246">
        <f>IF('Dépenses forfaitaire'!H334&lt;&gt;"",'Dépenses forfaitaire'!H334,"")</f>
        <v>0</v>
      </c>
      <c r="I334" s="246">
        <f t="shared" si="10"/>
        <v>0</v>
      </c>
      <c r="J334" s="111"/>
      <c r="K334" s="246">
        <f t="shared" si="11"/>
        <v>0</v>
      </c>
      <c r="L334" s="111"/>
    </row>
    <row r="335" spans="2:12" ht="19.899999999999999" customHeight="1" x14ac:dyDescent="0.35">
      <c r="B335" s="109">
        <v>328</v>
      </c>
      <c r="C335" s="111" t="str">
        <f>IF('Dépenses forfaitaire'!C335&lt;&gt;"",'Dépenses forfaitaire'!C335,"")</f>
        <v/>
      </c>
      <c r="D335" s="111" t="str">
        <f>IF('Dépenses forfaitaire'!D335&lt;&gt;"",'Dépenses forfaitaire'!D335,"")</f>
        <v/>
      </c>
      <c r="E335" s="111" t="str">
        <f>IF('Dépenses forfaitaire'!E335&lt;&gt;"",'Dépenses forfaitaire'!E335,"")</f>
        <v/>
      </c>
      <c r="F335" s="210" t="str">
        <f>IF('Dépenses forfaitaire'!F335&lt;&gt;"",'Dépenses forfaitaire'!F335,"")</f>
        <v/>
      </c>
      <c r="G335" s="246">
        <f>IF('Dépenses forfaitaire'!G335&lt;&gt;"",'Dépenses forfaitaire'!G335,"")</f>
        <v>0</v>
      </c>
      <c r="H335" s="246">
        <f>IF('Dépenses forfaitaire'!H335&lt;&gt;"",'Dépenses forfaitaire'!H335,"")</f>
        <v>0</v>
      </c>
      <c r="I335" s="246">
        <f t="shared" si="10"/>
        <v>0</v>
      </c>
      <c r="J335" s="111"/>
      <c r="K335" s="246">
        <f t="shared" si="11"/>
        <v>0</v>
      </c>
      <c r="L335" s="111"/>
    </row>
    <row r="336" spans="2:12" ht="19.899999999999999" customHeight="1" x14ac:dyDescent="0.35">
      <c r="B336" s="109">
        <v>329</v>
      </c>
      <c r="C336" s="111" t="str">
        <f>IF('Dépenses forfaitaire'!C336&lt;&gt;"",'Dépenses forfaitaire'!C336,"")</f>
        <v/>
      </c>
      <c r="D336" s="111" t="str">
        <f>IF('Dépenses forfaitaire'!D336&lt;&gt;"",'Dépenses forfaitaire'!D336,"")</f>
        <v/>
      </c>
      <c r="E336" s="111" t="str">
        <f>IF('Dépenses forfaitaire'!E336&lt;&gt;"",'Dépenses forfaitaire'!E336,"")</f>
        <v/>
      </c>
      <c r="F336" s="210" t="str">
        <f>IF('Dépenses forfaitaire'!F336&lt;&gt;"",'Dépenses forfaitaire'!F336,"")</f>
        <v/>
      </c>
      <c r="G336" s="246">
        <f>IF('Dépenses forfaitaire'!G336&lt;&gt;"",'Dépenses forfaitaire'!G336,"")</f>
        <v>0</v>
      </c>
      <c r="H336" s="246">
        <f>IF('Dépenses forfaitaire'!H336&lt;&gt;"",'Dépenses forfaitaire'!H336,"")</f>
        <v>0</v>
      </c>
      <c r="I336" s="246">
        <f t="shared" si="10"/>
        <v>0</v>
      </c>
      <c r="J336" s="111"/>
      <c r="K336" s="246">
        <f t="shared" si="11"/>
        <v>0</v>
      </c>
      <c r="L336" s="111"/>
    </row>
    <row r="337" spans="2:12" ht="19.899999999999999" customHeight="1" x14ac:dyDescent="0.35">
      <c r="B337" s="109">
        <v>330</v>
      </c>
      <c r="C337" s="111" t="str">
        <f>IF('Dépenses forfaitaire'!C337&lt;&gt;"",'Dépenses forfaitaire'!C337,"")</f>
        <v/>
      </c>
      <c r="D337" s="111" t="str">
        <f>IF('Dépenses forfaitaire'!D337&lt;&gt;"",'Dépenses forfaitaire'!D337,"")</f>
        <v/>
      </c>
      <c r="E337" s="111" t="str">
        <f>IF('Dépenses forfaitaire'!E337&lt;&gt;"",'Dépenses forfaitaire'!E337,"")</f>
        <v/>
      </c>
      <c r="F337" s="210" t="str">
        <f>IF('Dépenses forfaitaire'!F337&lt;&gt;"",'Dépenses forfaitaire'!F337,"")</f>
        <v/>
      </c>
      <c r="G337" s="246">
        <f>IF('Dépenses forfaitaire'!G337&lt;&gt;"",'Dépenses forfaitaire'!G337,"")</f>
        <v>0</v>
      </c>
      <c r="H337" s="246">
        <f>IF('Dépenses forfaitaire'!H337&lt;&gt;"",'Dépenses forfaitaire'!H337,"")</f>
        <v>0</v>
      </c>
      <c r="I337" s="246">
        <f t="shared" si="10"/>
        <v>0</v>
      </c>
      <c r="J337" s="111"/>
      <c r="K337" s="246">
        <f t="shared" si="11"/>
        <v>0</v>
      </c>
      <c r="L337" s="111"/>
    </row>
    <row r="338" spans="2:12" ht="19.899999999999999" customHeight="1" x14ac:dyDescent="0.35">
      <c r="B338" s="109">
        <v>331</v>
      </c>
      <c r="C338" s="111" t="str">
        <f>IF('Dépenses forfaitaire'!C338&lt;&gt;"",'Dépenses forfaitaire'!C338,"")</f>
        <v/>
      </c>
      <c r="D338" s="111" t="str">
        <f>IF('Dépenses forfaitaire'!D338&lt;&gt;"",'Dépenses forfaitaire'!D338,"")</f>
        <v/>
      </c>
      <c r="E338" s="111" t="str">
        <f>IF('Dépenses forfaitaire'!E338&lt;&gt;"",'Dépenses forfaitaire'!E338,"")</f>
        <v/>
      </c>
      <c r="F338" s="210" t="str">
        <f>IF('Dépenses forfaitaire'!F338&lt;&gt;"",'Dépenses forfaitaire'!F338,"")</f>
        <v/>
      </c>
      <c r="G338" s="246">
        <f>IF('Dépenses forfaitaire'!G338&lt;&gt;"",'Dépenses forfaitaire'!G338,"")</f>
        <v>0</v>
      </c>
      <c r="H338" s="246">
        <f>IF('Dépenses forfaitaire'!H338&lt;&gt;"",'Dépenses forfaitaire'!H338,"")</f>
        <v>0</v>
      </c>
      <c r="I338" s="246">
        <f t="shared" si="10"/>
        <v>0</v>
      </c>
      <c r="J338" s="111"/>
      <c r="K338" s="246">
        <f t="shared" si="11"/>
        <v>0</v>
      </c>
      <c r="L338" s="111"/>
    </row>
    <row r="339" spans="2:12" ht="19.899999999999999" customHeight="1" x14ac:dyDescent="0.35">
      <c r="B339" s="109">
        <v>332</v>
      </c>
      <c r="C339" s="111" t="str">
        <f>IF('Dépenses forfaitaire'!C339&lt;&gt;"",'Dépenses forfaitaire'!C339,"")</f>
        <v/>
      </c>
      <c r="D339" s="111" t="str">
        <f>IF('Dépenses forfaitaire'!D339&lt;&gt;"",'Dépenses forfaitaire'!D339,"")</f>
        <v/>
      </c>
      <c r="E339" s="111" t="str">
        <f>IF('Dépenses forfaitaire'!E339&lt;&gt;"",'Dépenses forfaitaire'!E339,"")</f>
        <v/>
      </c>
      <c r="F339" s="210" t="str">
        <f>IF('Dépenses forfaitaire'!F339&lt;&gt;"",'Dépenses forfaitaire'!F339,"")</f>
        <v/>
      </c>
      <c r="G339" s="246">
        <f>IF('Dépenses forfaitaire'!G339&lt;&gt;"",'Dépenses forfaitaire'!G339,"")</f>
        <v>0</v>
      </c>
      <c r="H339" s="246">
        <f>IF('Dépenses forfaitaire'!H339&lt;&gt;"",'Dépenses forfaitaire'!H339,"")</f>
        <v>0</v>
      </c>
      <c r="I339" s="246">
        <f t="shared" si="10"/>
        <v>0</v>
      </c>
      <c r="J339" s="111"/>
      <c r="K339" s="246">
        <f t="shared" si="11"/>
        <v>0</v>
      </c>
      <c r="L339" s="111"/>
    </row>
    <row r="340" spans="2:12" ht="19.899999999999999" customHeight="1" x14ac:dyDescent="0.35">
      <c r="B340" s="109">
        <v>333</v>
      </c>
      <c r="C340" s="111" t="str">
        <f>IF('Dépenses forfaitaire'!C340&lt;&gt;"",'Dépenses forfaitaire'!C340,"")</f>
        <v/>
      </c>
      <c r="D340" s="111" t="str">
        <f>IF('Dépenses forfaitaire'!D340&lt;&gt;"",'Dépenses forfaitaire'!D340,"")</f>
        <v/>
      </c>
      <c r="E340" s="111" t="str">
        <f>IF('Dépenses forfaitaire'!E340&lt;&gt;"",'Dépenses forfaitaire'!E340,"")</f>
        <v/>
      </c>
      <c r="F340" s="210" t="str">
        <f>IF('Dépenses forfaitaire'!F340&lt;&gt;"",'Dépenses forfaitaire'!F340,"")</f>
        <v/>
      </c>
      <c r="G340" s="246">
        <f>IF('Dépenses forfaitaire'!G340&lt;&gt;"",'Dépenses forfaitaire'!G340,"")</f>
        <v>0</v>
      </c>
      <c r="H340" s="246">
        <f>IF('Dépenses forfaitaire'!H340&lt;&gt;"",'Dépenses forfaitaire'!H340,"")</f>
        <v>0</v>
      </c>
      <c r="I340" s="246">
        <f t="shared" si="10"/>
        <v>0</v>
      </c>
      <c r="J340" s="111"/>
      <c r="K340" s="246">
        <f t="shared" si="11"/>
        <v>0</v>
      </c>
      <c r="L340" s="111"/>
    </row>
    <row r="341" spans="2:12" ht="19.899999999999999" customHeight="1" x14ac:dyDescent="0.35">
      <c r="B341" s="109">
        <v>334</v>
      </c>
      <c r="C341" s="111" t="str">
        <f>IF('Dépenses forfaitaire'!C341&lt;&gt;"",'Dépenses forfaitaire'!C341,"")</f>
        <v/>
      </c>
      <c r="D341" s="111" t="str">
        <f>IF('Dépenses forfaitaire'!D341&lt;&gt;"",'Dépenses forfaitaire'!D341,"")</f>
        <v/>
      </c>
      <c r="E341" s="111" t="str">
        <f>IF('Dépenses forfaitaire'!E341&lt;&gt;"",'Dépenses forfaitaire'!E341,"")</f>
        <v/>
      </c>
      <c r="F341" s="210" t="str">
        <f>IF('Dépenses forfaitaire'!F341&lt;&gt;"",'Dépenses forfaitaire'!F341,"")</f>
        <v/>
      </c>
      <c r="G341" s="246">
        <f>IF('Dépenses forfaitaire'!G341&lt;&gt;"",'Dépenses forfaitaire'!G341,"")</f>
        <v>0</v>
      </c>
      <c r="H341" s="246">
        <f>IF('Dépenses forfaitaire'!H341&lt;&gt;"",'Dépenses forfaitaire'!H341,"")</f>
        <v>0</v>
      </c>
      <c r="I341" s="246">
        <f t="shared" si="10"/>
        <v>0</v>
      </c>
      <c r="J341" s="111"/>
      <c r="K341" s="246">
        <f t="shared" si="11"/>
        <v>0</v>
      </c>
      <c r="L341" s="111"/>
    </row>
    <row r="342" spans="2:12" ht="19.899999999999999" customHeight="1" x14ac:dyDescent="0.35">
      <c r="B342" s="109">
        <v>335</v>
      </c>
      <c r="C342" s="111" t="str">
        <f>IF('Dépenses forfaitaire'!C342&lt;&gt;"",'Dépenses forfaitaire'!C342,"")</f>
        <v/>
      </c>
      <c r="D342" s="111" t="str">
        <f>IF('Dépenses forfaitaire'!D342&lt;&gt;"",'Dépenses forfaitaire'!D342,"")</f>
        <v/>
      </c>
      <c r="E342" s="111" t="str">
        <f>IF('Dépenses forfaitaire'!E342&lt;&gt;"",'Dépenses forfaitaire'!E342,"")</f>
        <v/>
      </c>
      <c r="F342" s="210" t="str">
        <f>IF('Dépenses forfaitaire'!F342&lt;&gt;"",'Dépenses forfaitaire'!F342,"")</f>
        <v/>
      </c>
      <c r="G342" s="246">
        <f>IF('Dépenses forfaitaire'!G342&lt;&gt;"",'Dépenses forfaitaire'!G342,"")</f>
        <v>0</v>
      </c>
      <c r="H342" s="246">
        <f>IF('Dépenses forfaitaire'!H342&lt;&gt;"",'Dépenses forfaitaire'!H342,"")</f>
        <v>0</v>
      </c>
      <c r="I342" s="246">
        <f t="shared" si="10"/>
        <v>0</v>
      </c>
      <c r="J342" s="111"/>
      <c r="K342" s="246">
        <f t="shared" si="11"/>
        <v>0</v>
      </c>
      <c r="L342" s="111"/>
    </row>
    <row r="343" spans="2:12" ht="19.899999999999999" customHeight="1" x14ac:dyDescent="0.35">
      <c r="B343" s="109">
        <v>336</v>
      </c>
      <c r="C343" s="111" t="str">
        <f>IF('Dépenses forfaitaire'!C343&lt;&gt;"",'Dépenses forfaitaire'!C343,"")</f>
        <v/>
      </c>
      <c r="D343" s="111" t="str">
        <f>IF('Dépenses forfaitaire'!D343&lt;&gt;"",'Dépenses forfaitaire'!D343,"")</f>
        <v/>
      </c>
      <c r="E343" s="111" t="str">
        <f>IF('Dépenses forfaitaire'!E343&lt;&gt;"",'Dépenses forfaitaire'!E343,"")</f>
        <v/>
      </c>
      <c r="F343" s="210" t="str">
        <f>IF('Dépenses forfaitaire'!F343&lt;&gt;"",'Dépenses forfaitaire'!F343,"")</f>
        <v/>
      </c>
      <c r="G343" s="246">
        <f>IF('Dépenses forfaitaire'!G343&lt;&gt;"",'Dépenses forfaitaire'!G343,"")</f>
        <v>0</v>
      </c>
      <c r="H343" s="246">
        <f>IF('Dépenses forfaitaire'!H343&lt;&gt;"",'Dépenses forfaitaire'!H343,"")</f>
        <v>0</v>
      </c>
      <c r="I343" s="246">
        <f t="shared" si="10"/>
        <v>0</v>
      </c>
      <c r="J343" s="111"/>
      <c r="K343" s="246">
        <f t="shared" si="11"/>
        <v>0</v>
      </c>
      <c r="L343" s="111"/>
    </row>
    <row r="344" spans="2:12" ht="19.899999999999999" customHeight="1" x14ac:dyDescent="0.35">
      <c r="B344" s="109">
        <v>337</v>
      </c>
      <c r="C344" s="111" t="str">
        <f>IF('Dépenses forfaitaire'!C344&lt;&gt;"",'Dépenses forfaitaire'!C344,"")</f>
        <v/>
      </c>
      <c r="D344" s="111" t="str">
        <f>IF('Dépenses forfaitaire'!D344&lt;&gt;"",'Dépenses forfaitaire'!D344,"")</f>
        <v/>
      </c>
      <c r="E344" s="111" t="str">
        <f>IF('Dépenses forfaitaire'!E344&lt;&gt;"",'Dépenses forfaitaire'!E344,"")</f>
        <v/>
      </c>
      <c r="F344" s="210" t="str">
        <f>IF('Dépenses forfaitaire'!F344&lt;&gt;"",'Dépenses forfaitaire'!F344,"")</f>
        <v/>
      </c>
      <c r="G344" s="246">
        <f>IF('Dépenses forfaitaire'!G344&lt;&gt;"",'Dépenses forfaitaire'!G344,"")</f>
        <v>0</v>
      </c>
      <c r="H344" s="246">
        <f>IF('Dépenses forfaitaire'!H344&lt;&gt;"",'Dépenses forfaitaire'!H344,"")</f>
        <v>0</v>
      </c>
      <c r="I344" s="246">
        <f t="shared" si="10"/>
        <v>0</v>
      </c>
      <c r="J344" s="111"/>
      <c r="K344" s="246">
        <f t="shared" si="11"/>
        <v>0</v>
      </c>
      <c r="L344" s="111"/>
    </row>
    <row r="345" spans="2:12" ht="19.899999999999999" customHeight="1" x14ac:dyDescent="0.35">
      <c r="B345" s="109">
        <v>338</v>
      </c>
      <c r="C345" s="111" t="str">
        <f>IF('Dépenses forfaitaire'!C345&lt;&gt;"",'Dépenses forfaitaire'!C345,"")</f>
        <v/>
      </c>
      <c r="D345" s="111" t="str">
        <f>IF('Dépenses forfaitaire'!D345&lt;&gt;"",'Dépenses forfaitaire'!D345,"")</f>
        <v/>
      </c>
      <c r="E345" s="111" t="str">
        <f>IF('Dépenses forfaitaire'!E345&lt;&gt;"",'Dépenses forfaitaire'!E345,"")</f>
        <v/>
      </c>
      <c r="F345" s="210" t="str">
        <f>IF('Dépenses forfaitaire'!F345&lt;&gt;"",'Dépenses forfaitaire'!F345,"")</f>
        <v/>
      </c>
      <c r="G345" s="246">
        <f>IF('Dépenses forfaitaire'!G345&lt;&gt;"",'Dépenses forfaitaire'!G345,"")</f>
        <v>0</v>
      </c>
      <c r="H345" s="246">
        <f>IF('Dépenses forfaitaire'!H345&lt;&gt;"",'Dépenses forfaitaire'!H345,"")</f>
        <v>0</v>
      </c>
      <c r="I345" s="246">
        <f t="shared" si="10"/>
        <v>0</v>
      </c>
      <c r="J345" s="111"/>
      <c r="K345" s="246">
        <f t="shared" si="11"/>
        <v>0</v>
      </c>
      <c r="L345" s="111"/>
    </row>
    <row r="346" spans="2:12" ht="19.899999999999999" customHeight="1" x14ac:dyDescent="0.35">
      <c r="B346" s="109">
        <v>339</v>
      </c>
      <c r="C346" s="111" t="str">
        <f>IF('Dépenses forfaitaire'!C346&lt;&gt;"",'Dépenses forfaitaire'!C346,"")</f>
        <v/>
      </c>
      <c r="D346" s="111" t="str">
        <f>IF('Dépenses forfaitaire'!D346&lt;&gt;"",'Dépenses forfaitaire'!D346,"")</f>
        <v/>
      </c>
      <c r="E346" s="111" t="str">
        <f>IF('Dépenses forfaitaire'!E346&lt;&gt;"",'Dépenses forfaitaire'!E346,"")</f>
        <v/>
      </c>
      <c r="F346" s="210" t="str">
        <f>IF('Dépenses forfaitaire'!F346&lt;&gt;"",'Dépenses forfaitaire'!F346,"")</f>
        <v/>
      </c>
      <c r="G346" s="246">
        <f>IF('Dépenses forfaitaire'!G346&lt;&gt;"",'Dépenses forfaitaire'!G346,"")</f>
        <v>0</v>
      </c>
      <c r="H346" s="246">
        <f>IF('Dépenses forfaitaire'!H346&lt;&gt;"",'Dépenses forfaitaire'!H346,"")</f>
        <v>0</v>
      </c>
      <c r="I346" s="246">
        <f t="shared" si="10"/>
        <v>0</v>
      </c>
      <c r="J346" s="111"/>
      <c r="K346" s="246">
        <f t="shared" si="11"/>
        <v>0</v>
      </c>
      <c r="L346" s="111"/>
    </row>
    <row r="347" spans="2:12" ht="19.899999999999999" customHeight="1" x14ac:dyDescent="0.35">
      <c r="B347" s="109">
        <v>340</v>
      </c>
      <c r="C347" s="111" t="str">
        <f>IF('Dépenses forfaitaire'!C347&lt;&gt;"",'Dépenses forfaitaire'!C347,"")</f>
        <v/>
      </c>
      <c r="D347" s="111" t="str">
        <f>IF('Dépenses forfaitaire'!D347&lt;&gt;"",'Dépenses forfaitaire'!D347,"")</f>
        <v/>
      </c>
      <c r="E347" s="111" t="str">
        <f>IF('Dépenses forfaitaire'!E347&lt;&gt;"",'Dépenses forfaitaire'!E347,"")</f>
        <v/>
      </c>
      <c r="F347" s="210" t="str">
        <f>IF('Dépenses forfaitaire'!F347&lt;&gt;"",'Dépenses forfaitaire'!F347,"")</f>
        <v/>
      </c>
      <c r="G347" s="246">
        <f>IF('Dépenses forfaitaire'!G347&lt;&gt;"",'Dépenses forfaitaire'!G347,"")</f>
        <v>0</v>
      </c>
      <c r="H347" s="246">
        <f>IF('Dépenses forfaitaire'!H347&lt;&gt;"",'Dépenses forfaitaire'!H347,"")</f>
        <v>0</v>
      </c>
      <c r="I347" s="246">
        <f t="shared" si="10"/>
        <v>0</v>
      </c>
      <c r="J347" s="111"/>
      <c r="K347" s="246">
        <f t="shared" si="11"/>
        <v>0</v>
      </c>
      <c r="L347" s="111"/>
    </row>
    <row r="348" spans="2:12" ht="19.899999999999999" customHeight="1" x14ac:dyDescent="0.35">
      <c r="B348" s="109">
        <v>341</v>
      </c>
      <c r="C348" s="111" t="str">
        <f>IF('Dépenses forfaitaire'!C348&lt;&gt;"",'Dépenses forfaitaire'!C348,"")</f>
        <v/>
      </c>
      <c r="D348" s="111" t="str">
        <f>IF('Dépenses forfaitaire'!D348&lt;&gt;"",'Dépenses forfaitaire'!D348,"")</f>
        <v/>
      </c>
      <c r="E348" s="111" t="str">
        <f>IF('Dépenses forfaitaire'!E348&lt;&gt;"",'Dépenses forfaitaire'!E348,"")</f>
        <v/>
      </c>
      <c r="F348" s="210" t="str">
        <f>IF('Dépenses forfaitaire'!F348&lt;&gt;"",'Dépenses forfaitaire'!F348,"")</f>
        <v/>
      </c>
      <c r="G348" s="246">
        <f>IF('Dépenses forfaitaire'!G348&lt;&gt;"",'Dépenses forfaitaire'!G348,"")</f>
        <v>0</v>
      </c>
      <c r="H348" s="246">
        <f>IF('Dépenses forfaitaire'!H348&lt;&gt;"",'Dépenses forfaitaire'!H348,"")</f>
        <v>0</v>
      </c>
      <c r="I348" s="246">
        <f t="shared" si="10"/>
        <v>0</v>
      </c>
      <c r="J348" s="111"/>
      <c r="K348" s="246">
        <f t="shared" si="11"/>
        <v>0</v>
      </c>
      <c r="L348" s="111"/>
    </row>
    <row r="349" spans="2:12" ht="19.899999999999999" customHeight="1" x14ac:dyDescent="0.35">
      <c r="B349" s="109">
        <v>342</v>
      </c>
      <c r="C349" s="111" t="str">
        <f>IF('Dépenses forfaitaire'!C349&lt;&gt;"",'Dépenses forfaitaire'!C349,"")</f>
        <v/>
      </c>
      <c r="D349" s="111" t="str">
        <f>IF('Dépenses forfaitaire'!D349&lt;&gt;"",'Dépenses forfaitaire'!D349,"")</f>
        <v/>
      </c>
      <c r="E349" s="111" t="str">
        <f>IF('Dépenses forfaitaire'!E349&lt;&gt;"",'Dépenses forfaitaire'!E349,"")</f>
        <v/>
      </c>
      <c r="F349" s="210" t="str">
        <f>IF('Dépenses forfaitaire'!F349&lt;&gt;"",'Dépenses forfaitaire'!F349,"")</f>
        <v/>
      </c>
      <c r="G349" s="246">
        <f>IF('Dépenses forfaitaire'!G349&lt;&gt;"",'Dépenses forfaitaire'!G349,"")</f>
        <v>0</v>
      </c>
      <c r="H349" s="246">
        <f>IF('Dépenses forfaitaire'!H349&lt;&gt;"",'Dépenses forfaitaire'!H349,"")</f>
        <v>0</v>
      </c>
      <c r="I349" s="246">
        <f t="shared" si="10"/>
        <v>0</v>
      </c>
      <c r="J349" s="111"/>
      <c r="K349" s="246">
        <f t="shared" si="11"/>
        <v>0</v>
      </c>
      <c r="L349" s="111"/>
    </row>
    <row r="350" spans="2:12" ht="19.899999999999999" customHeight="1" x14ac:dyDescent="0.35">
      <c r="B350" s="109">
        <v>343</v>
      </c>
      <c r="C350" s="111" t="str">
        <f>IF('Dépenses forfaitaire'!C350&lt;&gt;"",'Dépenses forfaitaire'!C350,"")</f>
        <v/>
      </c>
      <c r="D350" s="111" t="str">
        <f>IF('Dépenses forfaitaire'!D350&lt;&gt;"",'Dépenses forfaitaire'!D350,"")</f>
        <v/>
      </c>
      <c r="E350" s="111" t="str">
        <f>IF('Dépenses forfaitaire'!E350&lt;&gt;"",'Dépenses forfaitaire'!E350,"")</f>
        <v/>
      </c>
      <c r="F350" s="210" t="str">
        <f>IF('Dépenses forfaitaire'!F350&lt;&gt;"",'Dépenses forfaitaire'!F350,"")</f>
        <v/>
      </c>
      <c r="G350" s="246">
        <f>IF('Dépenses forfaitaire'!G350&lt;&gt;"",'Dépenses forfaitaire'!G350,"")</f>
        <v>0</v>
      </c>
      <c r="H350" s="246">
        <f>IF('Dépenses forfaitaire'!H350&lt;&gt;"",'Dépenses forfaitaire'!H350,"")</f>
        <v>0</v>
      </c>
      <c r="I350" s="246">
        <f t="shared" si="10"/>
        <v>0</v>
      </c>
      <c r="J350" s="111"/>
      <c r="K350" s="246">
        <f t="shared" si="11"/>
        <v>0</v>
      </c>
      <c r="L350" s="111"/>
    </row>
    <row r="351" spans="2:12" ht="19.899999999999999" customHeight="1" x14ac:dyDescent="0.35">
      <c r="B351" s="109">
        <v>344</v>
      </c>
      <c r="C351" s="111" t="str">
        <f>IF('Dépenses forfaitaire'!C351&lt;&gt;"",'Dépenses forfaitaire'!C351,"")</f>
        <v/>
      </c>
      <c r="D351" s="111" t="str">
        <f>IF('Dépenses forfaitaire'!D351&lt;&gt;"",'Dépenses forfaitaire'!D351,"")</f>
        <v/>
      </c>
      <c r="E351" s="111" t="str">
        <f>IF('Dépenses forfaitaire'!E351&lt;&gt;"",'Dépenses forfaitaire'!E351,"")</f>
        <v/>
      </c>
      <c r="F351" s="210" t="str">
        <f>IF('Dépenses forfaitaire'!F351&lt;&gt;"",'Dépenses forfaitaire'!F351,"")</f>
        <v/>
      </c>
      <c r="G351" s="246">
        <f>IF('Dépenses forfaitaire'!G351&lt;&gt;"",'Dépenses forfaitaire'!G351,"")</f>
        <v>0</v>
      </c>
      <c r="H351" s="246">
        <f>IF('Dépenses forfaitaire'!H351&lt;&gt;"",'Dépenses forfaitaire'!H351,"")</f>
        <v>0</v>
      </c>
      <c r="I351" s="246">
        <f t="shared" si="10"/>
        <v>0</v>
      </c>
      <c r="J351" s="111"/>
      <c r="K351" s="246">
        <f t="shared" si="11"/>
        <v>0</v>
      </c>
      <c r="L351" s="111"/>
    </row>
    <row r="352" spans="2:12" ht="19.899999999999999" customHeight="1" x14ac:dyDescent="0.35">
      <c r="B352" s="109">
        <v>345</v>
      </c>
      <c r="C352" s="111" t="str">
        <f>IF('Dépenses forfaitaire'!C352&lt;&gt;"",'Dépenses forfaitaire'!C352,"")</f>
        <v/>
      </c>
      <c r="D352" s="111" t="str">
        <f>IF('Dépenses forfaitaire'!D352&lt;&gt;"",'Dépenses forfaitaire'!D352,"")</f>
        <v/>
      </c>
      <c r="E352" s="111" t="str">
        <f>IF('Dépenses forfaitaire'!E352&lt;&gt;"",'Dépenses forfaitaire'!E352,"")</f>
        <v/>
      </c>
      <c r="F352" s="210" t="str">
        <f>IF('Dépenses forfaitaire'!F352&lt;&gt;"",'Dépenses forfaitaire'!F352,"")</f>
        <v/>
      </c>
      <c r="G352" s="246">
        <f>IF('Dépenses forfaitaire'!G352&lt;&gt;"",'Dépenses forfaitaire'!G352,"")</f>
        <v>0</v>
      </c>
      <c r="H352" s="246">
        <f>IF('Dépenses forfaitaire'!H352&lt;&gt;"",'Dépenses forfaitaire'!H352,"")</f>
        <v>0</v>
      </c>
      <c r="I352" s="246">
        <f t="shared" si="10"/>
        <v>0</v>
      </c>
      <c r="J352" s="111"/>
      <c r="K352" s="246">
        <f t="shared" si="11"/>
        <v>0</v>
      </c>
      <c r="L352" s="111"/>
    </row>
    <row r="353" spans="2:12" ht="19.899999999999999" customHeight="1" x14ac:dyDescent="0.35">
      <c r="B353" s="109">
        <v>346</v>
      </c>
      <c r="C353" s="111" t="str">
        <f>IF('Dépenses forfaitaire'!C353&lt;&gt;"",'Dépenses forfaitaire'!C353,"")</f>
        <v/>
      </c>
      <c r="D353" s="111" t="str">
        <f>IF('Dépenses forfaitaire'!D353&lt;&gt;"",'Dépenses forfaitaire'!D353,"")</f>
        <v/>
      </c>
      <c r="E353" s="111" t="str">
        <f>IF('Dépenses forfaitaire'!E353&lt;&gt;"",'Dépenses forfaitaire'!E353,"")</f>
        <v/>
      </c>
      <c r="F353" s="210" t="str">
        <f>IF('Dépenses forfaitaire'!F353&lt;&gt;"",'Dépenses forfaitaire'!F353,"")</f>
        <v/>
      </c>
      <c r="G353" s="246">
        <f>IF('Dépenses forfaitaire'!G353&lt;&gt;"",'Dépenses forfaitaire'!G353,"")</f>
        <v>0</v>
      </c>
      <c r="H353" s="246">
        <f>IF('Dépenses forfaitaire'!H353&lt;&gt;"",'Dépenses forfaitaire'!H353,"")</f>
        <v>0</v>
      </c>
      <c r="I353" s="246">
        <f t="shared" si="10"/>
        <v>0</v>
      </c>
      <c r="J353" s="111"/>
      <c r="K353" s="246">
        <f t="shared" si="11"/>
        <v>0</v>
      </c>
      <c r="L353" s="111"/>
    </row>
    <row r="354" spans="2:12" ht="19.899999999999999" customHeight="1" x14ac:dyDescent="0.35">
      <c r="B354" s="109">
        <v>347</v>
      </c>
      <c r="C354" s="111" t="str">
        <f>IF('Dépenses forfaitaire'!C354&lt;&gt;"",'Dépenses forfaitaire'!C354,"")</f>
        <v/>
      </c>
      <c r="D354" s="111" t="str">
        <f>IF('Dépenses forfaitaire'!D354&lt;&gt;"",'Dépenses forfaitaire'!D354,"")</f>
        <v/>
      </c>
      <c r="E354" s="111" t="str">
        <f>IF('Dépenses forfaitaire'!E354&lt;&gt;"",'Dépenses forfaitaire'!E354,"")</f>
        <v/>
      </c>
      <c r="F354" s="210" t="str">
        <f>IF('Dépenses forfaitaire'!F354&lt;&gt;"",'Dépenses forfaitaire'!F354,"")</f>
        <v/>
      </c>
      <c r="G354" s="246">
        <f>IF('Dépenses forfaitaire'!G354&lt;&gt;"",'Dépenses forfaitaire'!G354,"")</f>
        <v>0</v>
      </c>
      <c r="H354" s="246">
        <f>IF('Dépenses forfaitaire'!H354&lt;&gt;"",'Dépenses forfaitaire'!H354,"")</f>
        <v>0</v>
      </c>
      <c r="I354" s="246">
        <f t="shared" si="10"/>
        <v>0</v>
      </c>
      <c r="J354" s="111"/>
      <c r="K354" s="246">
        <f t="shared" si="11"/>
        <v>0</v>
      </c>
      <c r="L354" s="111"/>
    </row>
    <row r="355" spans="2:12" ht="19.899999999999999" customHeight="1" x14ac:dyDescent="0.35">
      <c r="B355" s="109">
        <v>348</v>
      </c>
      <c r="C355" s="111" t="str">
        <f>IF('Dépenses forfaitaire'!C355&lt;&gt;"",'Dépenses forfaitaire'!C355,"")</f>
        <v/>
      </c>
      <c r="D355" s="111" t="str">
        <f>IF('Dépenses forfaitaire'!D355&lt;&gt;"",'Dépenses forfaitaire'!D355,"")</f>
        <v/>
      </c>
      <c r="E355" s="111" t="str">
        <f>IF('Dépenses forfaitaire'!E355&lt;&gt;"",'Dépenses forfaitaire'!E355,"")</f>
        <v/>
      </c>
      <c r="F355" s="210" t="str">
        <f>IF('Dépenses forfaitaire'!F355&lt;&gt;"",'Dépenses forfaitaire'!F355,"")</f>
        <v/>
      </c>
      <c r="G355" s="246">
        <f>IF('Dépenses forfaitaire'!G355&lt;&gt;"",'Dépenses forfaitaire'!G355,"")</f>
        <v>0</v>
      </c>
      <c r="H355" s="246">
        <f>IF('Dépenses forfaitaire'!H355&lt;&gt;"",'Dépenses forfaitaire'!H355,"")</f>
        <v>0</v>
      </c>
      <c r="I355" s="246">
        <f t="shared" si="10"/>
        <v>0</v>
      </c>
      <c r="J355" s="111"/>
      <c r="K355" s="246">
        <f t="shared" si="11"/>
        <v>0</v>
      </c>
      <c r="L355" s="111"/>
    </row>
    <row r="356" spans="2:12" ht="19.899999999999999" customHeight="1" x14ac:dyDescent="0.35">
      <c r="B356" s="109">
        <v>349</v>
      </c>
      <c r="C356" s="111" t="str">
        <f>IF('Dépenses forfaitaire'!C356&lt;&gt;"",'Dépenses forfaitaire'!C356,"")</f>
        <v/>
      </c>
      <c r="D356" s="111" t="str">
        <f>IF('Dépenses forfaitaire'!D356&lt;&gt;"",'Dépenses forfaitaire'!D356,"")</f>
        <v/>
      </c>
      <c r="E356" s="111" t="str">
        <f>IF('Dépenses forfaitaire'!E356&lt;&gt;"",'Dépenses forfaitaire'!E356,"")</f>
        <v/>
      </c>
      <c r="F356" s="210" t="str">
        <f>IF('Dépenses forfaitaire'!F356&lt;&gt;"",'Dépenses forfaitaire'!F356,"")</f>
        <v/>
      </c>
      <c r="G356" s="246">
        <f>IF('Dépenses forfaitaire'!G356&lt;&gt;"",'Dépenses forfaitaire'!G356,"")</f>
        <v>0</v>
      </c>
      <c r="H356" s="246">
        <f>IF('Dépenses forfaitaire'!H356&lt;&gt;"",'Dépenses forfaitaire'!H356,"")</f>
        <v>0</v>
      </c>
      <c r="I356" s="246">
        <f t="shared" si="10"/>
        <v>0</v>
      </c>
      <c r="J356" s="111"/>
      <c r="K356" s="246">
        <f t="shared" si="11"/>
        <v>0</v>
      </c>
      <c r="L356" s="111"/>
    </row>
    <row r="357" spans="2:12" ht="19.899999999999999" customHeight="1" x14ac:dyDescent="0.35">
      <c r="B357" s="109">
        <v>350</v>
      </c>
      <c r="C357" s="111" t="str">
        <f>IF('Dépenses forfaitaire'!C357&lt;&gt;"",'Dépenses forfaitaire'!C357,"")</f>
        <v/>
      </c>
      <c r="D357" s="111" t="str">
        <f>IF('Dépenses forfaitaire'!D357&lt;&gt;"",'Dépenses forfaitaire'!D357,"")</f>
        <v/>
      </c>
      <c r="E357" s="111" t="str">
        <f>IF('Dépenses forfaitaire'!E357&lt;&gt;"",'Dépenses forfaitaire'!E357,"")</f>
        <v/>
      </c>
      <c r="F357" s="210" t="str">
        <f>IF('Dépenses forfaitaire'!F357&lt;&gt;"",'Dépenses forfaitaire'!F357,"")</f>
        <v/>
      </c>
      <c r="G357" s="246">
        <f>IF('Dépenses forfaitaire'!G357&lt;&gt;"",'Dépenses forfaitaire'!G357,"")</f>
        <v>0</v>
      </c>
      <c r="H357" s="246">
        <f>IF('Dépenses forfaitaire'!H357&lt;&gt;"",'Dépenses forfaitaire'!H357,"")</f>
        <v>0</v>
      </c>
      <c r="I357" s="246">
        <f t="shared" si="10"/>
        <v>0</v>
      </c>
      <c r="J357" s="111"/>
      <c r="K357" s="246">
        <f t="shared" si="11"/>
        <v>0</v>
      </c>
      <c r="L357" s="111"/>
    </row>
    <row r="358" spans="2:12" ht="19.899999999999999" customHeight="1" x14ac:dyDescent="0.35">
      <c r="B358" s="109">
        <v>351</v>
      </c>
      <c r="C358" s="111" t="str">
        <f>IF('Dépenses forfaitaire'!C358&lt;&gt;"",'Dépenses forfaitaire'!C358,"")</f>
        <v/>
      </c>
      <c r="D358" s="111" t="str">
        <f>IF('Dépenses forfaitaire'!D358&lt;&gt;"",'Dépenses forfaitaire'!D358,"")</f>
        <v/>
      </c>
      <c r="E358" s="111" t="str">
        <f>IF('Dépenses forfaitaire'!E358&lt;&gt;"",'Dépenses forfaitaire'!E358,"")</f>
        <v/>
      </c>
      <c r="F358" s="210" t="str">
        <f>IF('Dépenses forfaitaire'!F358&lt;&gt;"",'Dépenses forfaitaire'!F358,"")</f>
        <v/>
      </c>
      <c r="G358" s="246">
        <f>IF('Dépenses forfaitaire'!G358&lt;&gt;"",'Dépenses forfaitaire'!G358,"")</f>
        <v>0</v>
      </c>
      <c r="H358" s="246">
        <f>IF('Dépenses forfaitaire'!H358&lt;&gt;"",'Dépenses forfaitaire'!H358,"")</f>
        <v>0</v>
      </c>
      <c r="I358" s="246">
        <f t="shared" si="10"/>
        <v>0</v>
      </c>
      <c r="J358" s="111"/>
      <c r="K358" s="246">
        <f t="shared" si="11"/>
        <v>0</v>
      </c>
      <c r="L358" s="111"/>
    </row>
    <row r="359" spans="2:12" ht="19.899999999999999" customHeight="1" x14ac:dyDescent="0.35">
      <c r="B359" s="109">
        <v>352</v>
      </c>
      <c r="C359" s="111" t="str">
        <f>IF('Dépenses forfaitaire'!C359&lt;&gt;"",'Dépenses forfaitaire'!C359,"")</f>
        <v/>
      </c>
      <c r="D359" s="111" t="str">
        <f>IF('Dépenses forfaitaire'!D359&lt;&gt;"",'Dépenses forfaitaire'!D359,"")</f>
        <v/>
      </c>
      <c r="E359" s="111" t="str">
        <f>IF('Dépenses forfaitaire'!E359&lt;&gt;"",'Dépenses forfaitaire'!E359,"")</f>
        <v/>
      </c>
      <c r="F359" s="210" t="str">
        <f>IF('Dépenses forfaitaire'!F359&lt;&gt;"",'Dépenses forfaitaire'!F359,"")</f>
        <v/>
      </c>
      <c r="G359" s="246">
        <f>IF('Dépenses forfaitaire'!G359&lt;&gt;"",'Dépenses forfaitaire'!G359,"")</f>
        <v>0</v>
      </c>
      <c r="H359" s="246">
        <f>IF('Dépenses forfaitaire'!H359&lt;&gt;"",'Dépenses forfaitaire'!H359,"")</f>
        <v>0</v>
      </c>
      <c r="I359" s="246">
        <f t="shared" si="10"/>
        <v>0</v>
      </c>
      <c r="J359" s="111"/>
      <c r="K359" s="246">
        <f t="shared" si="11"/>
        <v>0</v>
      </c>
      <c r="L359" s="111"/>
    </row>
    <row r="360" spans="2:12" ht="19.899999999999999" customHeight="1" x14ac:dyDescent="0.35">
      <c r="B360" s="109">
        <v>353</v>
      </c>
      <c r="C360" s="111" t="str">
        <f>IF('Dépenses forfaitaire'!C360&lt;&gt;"",'Dépenses forfaitaire'!C360,"")</f>
        <v/>
      </c>
      <c r="D360" s="111" t="str">
        <f>IF('Dépenses forfaitaire'!D360&lt;&gt;"",'Dépenses forfaitaire'!D360,"")</f>
        <v/>
      </c>
      <c r="E360" s="111" t="str">
        <f>IF('Dépenses forfaitaire'!E360&lt;&gt;"",'Dépenses forfaitaire'!E360,"")</f>
        <v/>
      </c>
      <c r="F360" s="210" t="str">
        <f>IF('Dépenses forfaitaire'!F360&lt;&gt;"",'Dépenses forfaitaire'!F360,"")</f>
        <v/>
      </c>
      <c r="G360" s="246">
        <f>IF('Dépenses forfaitaire'!G360&lt;&gt;"",'Dépenses forfaitaire'!G360,"")</f>
        <v>0</v>
      </c>
      <c r="H360" s="246">
        <f>IF('Dépenses forfaitaire'!H360&lt;&gt;"",'Dépenses forfaitaire'!H360,"")</f>
        <v>0</v>
      </c>
      <c r="I360" s="246">
        <f t="shared" si="10"/>
        <v>0</v>
      </c>
      <c r="J360" s="111"/>
      <c r="K360" s="246">
        <f t="shared" si="11"/>
        <v>0</v>
      </c>
      <c r="L360" s="111"/>
    </row>
    <row r="361" spans="2:12" ht="19.899999999999999" customHeight="1" x14ac:dyDescent="0.35">
      <c r="B361" s="109">
        <v>354</v>
      </c>
      <c r="C361" s="111" t="str">
        <f>IF('Dépenses forfaitaire'!C361&lt;&gt;"",'Dépenses forfaitaire'!C361,"")</f>
        <v/>
      </c>
      <c r="D361" s="111" t="str">
        <f>IF('Dépenses forfaitaire'!D361&lt;&gt;"",'Dépenses forfaitaire'!D361,"")</f>
        <v/>
      </c>
      <c r="E361" s="111" t="str">
        <f>IF('Dépenses forfaitaire'!E361&lt;&gt;"",'Dépenses forfaitaire'!E361,"")</f>
        <v/>
      </c>
      <c r="F361" s="210" t="str">
        <f>IF('Dépenses forfaitaire'!F361&lt;&gt;"",'Dépenses forfaitaire'!F361,"")</f>
        <v/>
      </c>
      <c r="G361" s="246">
        <f>IF('Dépenses forfaitaire'!G361&lt;&gt;"",'Dépenses forfaitaire'!G361,"")</f>
        <v>0</v>
      </c>
      <c r="H361" s="246">
        <f>IF('Dépenses forfaitaire'!H361&lt;&gt;"",'Dépenses forfaitaire'!H361,"")</f>
        <v>0</v>
      </c>
      <c r="I361" s="246">
        <f t="shared" si="10"/>
        <v>0</v>
      </c>
      <c r="J361" s="111"/>
      <c r="K361" s="246">
        <f t="shared" si="11"/>
        <v>0</v>
      </c>
      <c r="L361" s="111"/>
    </row>
    <row r="362" spans="2:12" ht="19.899999999999999" customHeight="1" x14ac:dyDescent="0.35">
      <c r="B362" s="109">
        <v>355</v>
      </c>
      <c r="C362" s="111" t="str">
        <f>IF('Dépenses forfaitaire'!C362&lt;&gt;"",'Dépenses forfaitaire'!C362,"")</f>
        <v/>
      </c>
      <c r="D362" s="111" t="str">
        <f>IF('Dépenses forfaitaire'!D362&lt;&gt;"",'Dépenses forfaitaire'!D362,"")</f>
        <v/>
      </c>
      <c r="E362" s="111" t="str">
        <f>IF('Dépenses forfaitaire'!E362&lt;&gt;"",'Dépenses forfaitaire'!E362,"")</f>
        <v/>
      </c>
      <c r="F362" s="210" t="str">
        <f>IF('Dépenses forfaitaire'!F362&lt;&gt;"",'Dépenses forfaitaire'!F362,"")</f>
        <v/>
      </c>
      <c r="G362" s="246">
        <f>IF('Dépenses forfaitaire'!G362&lt;&gt;"",'Dépenses forfaitaire'!G362,"")</f>
        <v>0</v>
      </c>
      <c r="H362" s="246">
        <f>IF('Dépenses forfaitaire'!H362&lt;&gt;"",'Dépenses forfaitaire'!H362,"")</f>
        <v>0</v>
      </c>
      <c r="I362" s="246">
        <f t="shared" si="10"/>
        <v>0</v>
      </c>
      <c r="J362" s="111"/>
      <c r="K362" s="246">
        <f t="shared" si="11"/>
        <v>0</v>
      </c>
      <c r="L362" s="111"/>
    </row>
    <row r="363" spans="2:12" ht="19.899999999999999" customHeight="1" x14ac:dyDescent="0.35">
      <c r="B363" s="109">
        <v>356</v>
      </c>
      <c r="C363" s="111" t="str">
        <f>IF('Dépenses forfaitaire'!C363&lt;&gt;"",'Dépenses forfaitaire'!C363,"")</f>
        <v/>
      </c>
      <c r="D363" s="111" t="str">
        <f>IF('Dépenses forfaitaire'!D363&lt;&gt;"",'Dépenses forfaitaire'!D363,"")</f>
        <v/>
      </c>
      <c r="E363" s="111" t="str">
        <f>IF('Dépenses forfaitaire'!E363&lt;&gt;"",'Dépenses forfaitaire'!E363,"")</f>
        <v/>
      </c>
      <c r="F363" s="210" t="str">
        <f>IF('Dépenses forfaitaire'!F363&lt;&gt;"",'Dépenses forfaitaire'!F363,"")</f>
        <v/>
      </c>
      <c r="G363" s="246">
        <f>IF('Dépenses forfaitaire'!G363&lt;&gt;"",'Dépenses forfaitaire'!G363,"")</f>
        <v>0</v>
      </c>
      <c r="H363" s="246">
        <f>IF('Dépenses forfaitaire'!H363&lt;&gt;"",'Dépenses forfaitaire'!H363,"")</f>
        <v>0</v>
      </c>
      <c r="I363" s="246">
        <f t="shared" si="10"/>
        <v>0</v>
      </c>
      <c r="J363" s="111"/>
      <c r="K363" s="246">
        <f t="shared" si="11"/>
        <v>0</v>
      </c>
      <c r="L363" s="111"/>
    </row>
    <row r="364" spans="2:12" ht="19.899999999999999" customHeight="1" x14ac:dyDescent="0.35">
      <c r="B364" s="109">
        <v>357</v>
      </c>
      <c r="C364" s="111" t="str">
        <f>IF('Dépenses forfaitaire'!C364&lt;&gt;"",'Dépenses forfaitaire'!C364,"")</f>
        <v/>
      </c>
      <c r="D364" s="111" t="str">
        <f>IF('Dépenses forfaitaire'!D364&lt;&gt;"",'Dépenses forfaitaire'!D364,"")</f>
        <v/>
      </c>
      <c r="E364" s="111" t="str">
        <f>IF('Dépenses forfaitaire'!E364&lt;&gt;"",'Dépenses forfaitaire'!E364,"")</f>
        <v/>
      </c>
      <c r="F364" s="210" t="str">
        <f>IF('Dépenses forfaitaire'!F364&lt;&gt;"",'Dépenses forfaitaire'!F364,"")</f>
        <v/>
      </c>
      <c r="G364" s="246">
        <f>IF('Dépenses forfaitaire'!G364&lt;&gt;"",'Dépenses forfaitaire'!G364,"")</f>
        <v>0</v>
      </c>
      <c r="H364" s="246">
        <f>IF('Dépenses forfaitaire'!H364&lt;&gt;"",'Dépenses forfaitaire'!H364,"")</f>
        <v>0</v>
      </c>
      <c r="I364" s="246">
        <f t="shared" si="10"/>
        <v>0</v>
      </c>
      <c r="J364" s="111"/>
      <c r="K364" s="246">
        <f t="shared" si="11"/>
        <v>0</v>
      </c>
      <c r="L364" s="111"/>
    </row>
    <row r="365" spans="2:12" ht="19.899999999999999" customHeight="1" x14ac:dyDescent="0.35">
      <c r="B365" s="109">
        <v>358</v>
      </c>
      <c r="C365" s="111" t="str">
        <f>IF('Dépenses forfaitaire'!C365&lt;&gt;"",'Dépenses forfaitaire'!C365,"")</f>
        <v/>
      </c>
      <c r="D365" s="111" t="str">
        <f>IF('Dépenses forfaitaire'!D365&lt;&gt;"",'Dépenses forfaitaire'!D365,"")</f>
        <v/>
      </c>
      <c r="E365" s="111" t="str">
        <f>IF('Dépenses forfaitaire'!E365&lt;&gt;"",'Dépenses forfaitaire'!E365,"")</f>
        <v/>
      </c>
      <c r="F365" s="210" t="str">
        <f>IF('Dépenses forfaitaire'!F365&lt;&gt;"",'Dépenses forfaitaire'!F365,"")</f>
        <v/>
      </c>
      <c r="G365" s="246">
        <f>IF('Dépenses forfaitaire'!G365&lt;&gt;"",'Dépenses forfaitaire'!G365,"")</f>
        <v>0</v>
      </c>
      <c r="H365" s="246">
        <f>IF('Dépenses forfaitaire'!H365&lt;&gt;"",'Dépenses forfaitaire'!H365,"")</f>
        <v>0</v>
      </c>
      <c r="I365" s="246">
        <f t="shared" si="10"/>
        <v>0</v>
      </c>
      <c r="J365" s="111"/>
      <c r="K365" s="246">
        <f t="shared" si="11"/>
        <v>0</v>
      </c>
      <c r="L365" s="111"/>
    </row>
    <row r="366" spans="2:12" ht="19.899999999999999" customHeight="1" x14ac:dyDescent="0.35">
      <c r="B366" s="109">
        <v>359</v>
      </c>
      <c r="C366" s="111" t="str">
        <f>IF('Dépenses forfaitaire'!C366&lt;&gt;"",'Dépenses forfaitaire'!C366,"")</f>
        <v/>
      </c>
      <c r="D366" s="111" t="str">
        <f>IF('Dépenses forfaitaire'!D366&lt;&gt;"",'Dépenses forfaitaire'!D366,"")</f>
        <v/>
      </c>
      <c r="E366" s="111" t="str">
        <f>IF('Dépenses forfaitaire'!E366&lt;&gt;"",'Dépenses forfaitaire'!E366,"")</f>
        <v/>
      </c>
      <c r="F366" s="210" t="str">
        <f>IF('Dépenses forfaitaire'!F366&lt;&gt;"",'Dépenses forfaitaire'!F366,"")</f>
        <v/>
      </c>
      <c r="G366" s="246">
        <f>IF('Dépenses forfaitaire'!G366&lt;&gt;"",'Dépenses forfaitaire'!G366,"")</f>
        <v>0</v>
      </c>
      <c r="H366" s="246">
        <f>IF('Dépenses forfaitaire'!H366&lt;&gt;"",'Dépenses forfaitaire'!H366,"")</f>
        <v>0</v>
      </c>
      <c r="I366" s="246">
        <f t="shared" si="10"/>
        <v>0</v>
      </c>
      <c r="J366" s="111"/>
      <c r="K366" s="246">
        <f t="shared" si="11"/>
        <v>0</v>
      </c>
      <c r="L366" s="111"/>
    </row>
    <row r="367" spans="2:12" ht="19.899999999999999" customHeight="1" x14ac:dyDescent="0.35">
      <c r="B367" s="109">
        <v>360</v>
      </c>
      <c r="C367" s="111" t="str">
        <f>IF('Dépenses forfaitaire'!C367&lt;&gt;"",'Dépenses forfaitaire'!C367,"")</f>
        <v/>
      </c>
      <c r="D367" s="111" t="str">
        <f>IF('Dépenses forfaitaire'!D367&lt;&gt;"",'Dépenses forfaitaire'!D367,"")</f>
        <v/>
      </c>
      <c r="E367" s="111" t="str">
        <f>IF('Dépenses forfaitaire'!E367&lt;&gt;"",'Dépenses forfaitaire'!E367,"")</f>
        <v/>
      </c>
      <c r="F367" s="210" t="str">
        <f>IF('Dépenses forfaitaire'!F367&lt;&gt;"",'Dépenses forfaitaire'!F367,"")</f>
        <v/>
      </c>
      <c r="G367" s="246">
        <f>IF('Dépenses forfaitaire'!G367&lt;&gt;"",'Dépenses forfaitaire'!G367,"")</f>
        <v>0</v>
      </c>
      <c r="H367" s="246">
        <f>IF('Dépenses forfaitaire'!H367&lt;&gt;"",'Dépenses forfaitaire'!H367,"")</f>
        <v>0</v>
      </c>
      <c r="I367" s="246">
        <f t="shared" si="10"/>
        <v>0</v>
      </c>
      <c r="J367" s="111"/>
      <c r="K367" s="246">
        <f t="shared" si="11"/>
        <v>0</v>
      </c>
      <c r="L367" s="111"/>
    </row>
    <row r="368" spans="2:12" ht="19.899999999999999" customHeight="1" x14ac:dyDescent="0.35">
      <c r="B368" s="109">
        <v>361</v>
      </c>
      <c r="C368" s="111" t="str">
        <f>IF('Dépenses forfaitaire'!C368&lt;&gt;"",'Dépenses forfaitaire'!C368,"")</f>
        <v/>
      </c>
      <c r="D368" s="111" t="str">
        <f>IF('Dépenses forfaitaire'!D368&lt;&gt;"",'Dépenses forfaitaire'!D368,"")</f>
        <v/>
      </c>
      <c r="E368" s="111" t="str">
        <f>IF('Dépenses forfaitaire'!E368&lt;&gt;"",'Dépenses forfaitaire'!E368,"")</f>
        <v/>
      </c>
      <c r="F368" s="210" t="str">
        <f>IF('Dépenses forfaitaire'!F368&lt;&gt;"",'Dépenses forfaitaire'!F368,"")</f>
        <v/>
      </c>
      <c r="G368" s="246">
        <f>IF('Dépenses forfaitaire'!G368&lt;&gt;"",'Dépenses forfaitaire'!G368,"")</f>
        <v>0</v>
      </c>
      <c r="H368" s="246">
        <f>IF('Dépenses forfaitaire'!H368&lt;&gt;"",'Dépenses forfaitaire'!H368,"")</f>
        <v>0</v>
      </c>
      <c r="I368" s="246">
        <f t="shared" si="10"/>
        <v>0</v>
      </c>
      <c r="J368" s="111"/>
      <c r="K368" s="246">
        <f t="shared" si="11"/>
        <v>0</v>
      </c>
      <c r="L368" s="111"/>
    </row>
    <row r="369" spans="2:12" ht="19.899999999999999" customHeight="1" x14ac:dyDescent="0.35">
      <c r="B369" s="109">
        <v>362</v>
      </c>
      <c r="C369" s="111" t="str">
        <f>IF('Dépenses forfaitaire'!C369&lt;&gt;"",'Dépenses forfaitaire'!C369,"")</f>
        <v/>
      </c>
      <c r="D369" s="111" t="str">
        <f>IF('Dépenses forfaitaire'!D369&lt;&gt;"",'Dépenses forfaitaire'!D369,"")</f>
        <v/>
      </c>
      <c r="E369" s="111" t="str">
        <f>IF('Dépenses forfaitaire'!E369&lt;&gt;"",'Dépenses forfaitaire'!E369,"")</f>
        <v/>
      </c>
      <c r="F369" s="210" t="str">
        <f>IF('Dépenses forfaitaire'!F369&lt;&gt;"",'Dépenses forfaitaire'!F369,"")</f>
        <v/>
      </c>
      <c r="G369" s="246">
        <f>IF('Dépenses forfaitaire'!G369&lt;&gt;"",'Dépenses forfaitaire'!G369,"")</f>
        <v>0</v>
      </c>
      <c r="H369" s="246">
        <f>IF('Dépenses forfaitaire'!H369&lt;&gt;"",'Dépenses forfaitaire'!H369,"")</f>
        <v>0</v>
      </c>
      <c r="I369" s="246">
        <f t="shared" si="10"/>
        <v>0</v>
      </c>
      <c r="J369" s="111"/>
      <c r="K369" s="246">
        <f t="shared" si="11"/>
        <v>0</v>
      </c>
      <c r="L369" s="111"/>
    </row>
    <row r="370" spans="2:12" ht="19.899999999999999" customHeight="1" x14ac:dyDescent="0.35">
      <c r="B370" s="109">
        <v>363</v>
      </c>
      <c r="C370" s="111" t="str">
        <f>IF('Dépenses forfaitaire'!C370&lt;&gt;"",'Dépenses forfaitaire'!C370,"")</f>
        <v/>
      </c>
      <c r="D370" s="111" t="str">
        <f>IF('Dépenses forfaitaire'!D370&lt;&gt;"",'Dépenses forfaitaire'!D370,"")</f>
        <v/>
      </c>
      <c r="E370" s="111" t="str">
        <f>IF('Dépenses forfaitaire'!E370&lt;&gt;"",'Dépenses forfaitaire'!E370,"")</f>
        <v/>
      </c>
      <c r="F370" s="210" t="str">
        <f>IF('Dépenses forfaitaire'!F370&lt;&gt;"",'Dépenses forfaitaire'!F370,"")</f>
        <v/>
      </c>
      <c r="G370" s="246">
        <f>IF('Dépenses forfaitaire'!G370&lt;&gt;"",'Dépenses forfaitaire'!G370,"")</f>
        <v>0</v>
      </c>
      <c r="H370" s="246">
        <f>IF('Dépenses forfaitaire'!H370&lt;&gt;"",'Dépenses forfaitaire'!H370,"")</f>
        <v>0</v>
      </c>
      <c r="I370" s="246">
        <f t="shared" si="10"/>
        <v>0</v>
      </c>
      <c r="J370" s="111"/>
      <c r="K370" s="246">
        <f t="shared" si="11"/>
        <v>0</v>
      </c>
      <c r="L370" s="111"/>
    </row>
    <row r="371" spans="2:12" ht="19.899999999999999" customHeight="1" x14ac:dyDescent="0.35">
      <c r="B371" s="109">
        <v>364</v>
      </c>
      <c r="C371" s="111" t="str">
        <f>IF('Dépenses forfaitaire'!C371&lt;&gt;"",'Dépenses forfaitaire'!C371,"")</f>
        <v/>
      </c>
      <c r="D371" s="111" t="str">
        <f>IF('Dépenses forfaitaire'!D371&lt;&gt;"",'Dépenses forfaitaire'!D371,"")</f>
        <v/>
      </c>
      <c r="E371" s="111" t="str">
        <f>IF('Dépenses forfaitaire'!E371&lt;&gt;"",'Dépenses forfaitaire'!E371,"")</f>
        <v/>
      </c>
      <c r="F371" s="210" t="str">
        <f>IF('Dépenses forfaitaire'!F371&lt;&gt;"",'Dépenses forfaitaire'!F371,"")</f>
        <v/>
      </c>
      <c r="G371" s="246">
        <f>IF('Dépenses forfaitaire'!G371&lt;&gt;"",'Dépenses forfaitaire'!G371,"")</f>
        <v>0</v>
      </c>
      <c r="H371" s="246">
        <f>IF('Dépenses forfaitaire'!H371&lt;&gt;"",'Dépenses forfaitaire'!H371,"")</f>
        <v>0</v>
      </c>
      <c r="I371" s="246">
        <f t="shared" si="10"/>
        <v>0</v>
      </c>
      <c r="J371" s="111"/>
      <c r="K371" s="246">
        <f t="shared" si="11"/>
        <v>0</v>
      </c>
      <c r="L371" s="111"/>
    </row>
    <row r="372" spans="2:12" ht="19.899999999999999" customHeight="1" x14ac:dyDescent="0.35">
      <c r="B372" s="109">
        <v>365</v>
      </c>
      <c r="C372" s="111" t="str">
        <f>IF('Dépenses forfaitaire'!C372&lt;&gt;"",'Dépenses forfaitaire'!C372,"")</f>
        <v/>
      </c>
      <c r="D372" s="111" t="str">
        <f>IF('Dépenses forfaitaire'!D372&lt;&gt;"",'Dépenses forfaitaire'!D372,"")</f>
        <v/>
      </c>
      <c r="E372" s="111" t="str">
        <f>IF('Dépenses forfaitaire'!E372&lt;&gt;"",'Dépenses forfaitaire'!E372,"")</f>
        <v/>
      </c>
      <c r="F372" s="210" t="str">
        <f>IF('Dépenses forfaitaire'!F372&lt;&gt;"",'Dépenses forfaitaire'!F372,"")</f>
        <v/>
      </c>
      <c r="G372" s="246">
        <f>IF('Dépenses forfaitaire'!G372&lt;&gt;"",'Dépenses forfaitaire'!G372,"")</f>
        <v>0</v>
      </c>
      <c r="H372" s="246">
        <f>IF('Dépenses forfaitaire'!H372&lt;&gt;"",'Dépenses forfaitaire'!H372,"")</f>
        <v>0</v>
      </c>
      <c r="I372" s="246">
        <f t="shared" si="10"/>
        <v>0</v>
      </c>
      <c r="J372" s="111"/>
      <c r="K372" s="246">
        <f t="shared" si="11"/>
        <v>0</v>
      </c>
      <c r="L372" s="111"/>
    </row>
    <row r="373" spans="2:12" ht="19.899999999999999" customHeight="1" x14ac:dyDescent="0.35">
      <c r="B373" s="109">
        <v>366</v>
      </c>
      <c r="C373" s="111" t="str">
        <f>IF('Dépenses forfaitaire'!C373&lt;&gt;"",'Dépenses forfaitaire'!C373,"")</f>
        <v/>
      </c>
      <c r="D373" s="111" t="str">
        <f>IF('Dépenses forfaitaire'!D373&lt;&gt;"",'Dépenses forfaitaire'!D373,"")</f>
        <v/>
      </c>
      <c r="E373" s="111" t="str">
        <f>IF('Dépenses forfaitaire'!E373&lt;&gt;"",'Dépenses forfaitaire'!E373,"")</f>
        <v/>
      </c>
      <c r="F373" s="210" t="str">
        <f>IF('Dépenses forfaitaire'!F373&lt;&gt;"",'Dépenses forfaitaire'!F373,"")</f>
        <v/>
      </c>
      <c r="G373" s="246">
        <f>IF('Dépenses forfaitaire'!G373&lt;&gt;"",'Dépenses forfaitaire'!G373,"")</f>
        <v>0</v>
      </c>
      <c r="H373" s="246">
        <f>IF('Dépenses forfaitaire'!H373&lt;&gt;"",'Dépenses forfaitaire'!H373,"")</f>
        <v>0</v>
      </c>
      <c r="I373" s="246">
        <f t="shared" si="10"/>
        <v>0</v>
      </c>
      <c r="J373" s="111"/>
      <c r="K373" s="246">
        <f t="shared" si="11"/>
        <v>0</v>
      </c>
      <c r="L373" s="111"/>
    </row>
    <row r="374" spans="2:12" ht="19.899999999999999" customHeight="1" x14ac:dyDescent="0.35">
      <c r="B374" s="109">
        <v>367</v>
      </c>
      <c r="C374" s="111" t="str">
        <f>IF('Dépenses forfaitaire'!C374&lt;&gt;"",'Dépenses forfaitaire'!C374,"")</f>
        <v/>
      </c>
      <c r="D374" s="111" t="str">
        <f>IF('Dépenses forfaitaire'!D374&lt;&gt;"",'Dépenses forfaitaire'!D374,"")</f>
        <v/>
      </c>
      <c r="E374" s="111" t="str">
        <f>IF('Dépenses forfaitaire'!E374&lt;&gt;"",'Dépenses forfaitaire'!E374,"")</f>
        <v/>
      </c>
      <c r="F374" s="210" t="str">
        <f>IF('Dépenses forfaitaire'!F374&lt;&gt;"",'Dépenses forfaitaire'!F374,"")</f>
        <v/>
      </c>
      <c r="G374" s="246">
        <f>IF('Dépenses forfaitaire'!G374&lt;&gt;"",'Dépenses forfaitaire'!G374,"")</f>
        <v>0</v>
      </c>
      <c r="H374" s="246">
        <f>IF('Dépenses forfaitaire'!H374&lt;&gt;"",'Dépenses forfaitaire'!H374,"")</f>
        <v>0</v>
      </c>
      <c r="I374" s="246">
        <f t="shared" si="10"/>
        <v>0</v>
      </c>
      <c r="J374" s="111"/>
      <c r="K374" s="246">
        <f t="shared" si="11"/>
        <v>0</v>
      </c>
      <c r="L374" s="111"/>
    </row>
    <row r="375" spans="2:12" ht="19.899999999999999" customHeight="1" x14ac:dyDescent="0.35">
      <c r="B375" s="109">
        <v>368</v>
      </c>
      <c r="C375" s="111" t="str">
        <f>IF('Dépenses forfaitaire'!C375&lt;&gt;"",'Dépenses forfaitaire'!C375,"")</f>
        <v/>
      </c>
      <c r="D375" s="111" t="str">
        <f>IF('Dépenses forfaitaire'!D375&lt;&gt;"",'Dépenses forfaitaire'!D375,"")</f>
        <v/>
      </c>
      <c r="E375" s="111" t="str">
        <f>IF('Dépenses forfaitaire'!E375&lt;&gt;"",'Dépenses forfaitaire'!E375,"")</f>
        <v/>
      </c>
      <c r="F375" s="210" t="str">
        <f>IF('Dépenses forfaitaire'!F375&lt;&gt;"",'Dépenses forfaitaire'!F375,"")</f>
        <v/>
      </c>
      <c r="G375" s="246">
        <f>IF('Dépenses forfaitaire'!G375&lt;&gt;"",'Dépenses forfaitaire'!G375,"")</f>
        <v>0</v>
      </c>
      <c r="H375" s="246">
        <f>IF('Dépenses forfaitaire'!H375&lt;&gt;"",'Dépenses forfaitaire'!H375,"")</f>
        <v>0</v>
      </c>
      <c r="I375" s="246">
        <f t="shared" si="10"/>
        <v>0</v>
      </c>
      <c r="J375" s="111"/>
      <c r="K375" s="246">
        <f t="shared" si="11"/>
        <v>0</v>
      </c>
      <c r="L375" s="111"/>
    </row>
    <row r="376" spans="2:12" ht="19.899999999999999" customHeight="1" x14ac:dyDescent="0.35">
      <c r="B376" s="109">
        <v>369</v>
      </c>
      <c r="C376" s="111" t="str">
        <f>IF('Dépenses forfaitaire'!C376&lt;&gt;"",'Dépenses forfaitaire'!C376,"")</f>
        <v/>
      </c>
      <c r="D376" s="111" t="str">
        <f>IF('Dépenses forfaitaire'!D376&lt;&gt;"",'Dépenses forfaitaire'!D376,"")</f>
        <v/>
      </c>
      <c r="E376" s="111" t="str">
        <f>IF('Dépenses forfaitaire'!E376&lt;&gt;"",'Dépenses forfaitaire'!E376,"")</f>
        <v/>
      </c>
      <c r="F376" s="210" t="str">
        <f>IF('Dépenses forfaitaire'!F376&lt;&gt;"",'Dépenses forfaitaire'!F376,"")</f>
        <v/>
      </c>
      <c r="G376" s="246">
        <f>IF('Dépenses forfaitaire'!G376&lt;&gt;"",'Dépenses forfaitaire'!G376,"")</f>
        <v>0</v>
      </c>
      <c r="H376" s="246">
        <f>IF('Dépenses forfaitaire'!H376&lt;&gt;"",'Dépenses forfaitaire'!H376,"")</f>
        <v>0</v>
      </c>
      <c r="I376" s="246">
        <f t="shared" si="10"/>
        <v>0</v>
      </c>
      <c r="J376" s="111"/>
      <c r="K376" s="246">
        <f t="shared" si="11"/>
        <v>0</v>
      </c>
      <c r="L376" s="111"/>
    </row>
    <row r="377" spans="2:12" ht="19.899999999999999" customHeight="1" x14ac:dyDescent="0.35">
      <c r="B377" s="109">
        <v>370</v>
      </c>
      <c r="C377" s="111" t="str">
        <f>IF('Dépenses forfaitaire'!C377&lt;&gt;"",'Dépenses forfaitaire'!C377,"")</f>
        <v/>
      </c>
      <c r="D377" s="111" t="str">
        <f>IF('Dépenses forfaitaire'!D377&lt;&gt;"",'Dépenses forfaitaire'!D377,"")</f>
        <v/>
      </c>
      <c r="E377" s="111" t="str">
        <f>IF('Dépenses forfaitaire'!E377&lt;&gt;"",'Dépenses forfaitaire'!E377,"")</f>
        <v/>
      </c>
      <c r="F377" s="210" t="str">
        <f>IF('Dépenses forfaitaire'!F377&lt;&gt;"",'Dépenses forfaitaire'!F377,"")</f>
        <v/>
      </c>
      <c r="G377" s="246">
        <f>IF('Dépenses forfaitaire'!G377&lt;&gt;"",'Dépenses forfaitaire'!G377,"")</f>
        <v>0</v>
      </c>
      <c r="H377" s="246">
        <f>IF('Dépenses forfaitaire'!H377&lt;&gt;"",'Dépenses forfaitaire'!H377,"")</f>
        <v>0</v>
      </c>
      <c r="I377" s="246">
        <f t="shared" si="10"/>
        <v>0</v>
      </c>
      <c r="J377" s="111"/>
      <c r="K377" s="246">
        <f t="shared" si="11"/>
        <v>0</v>
      </c>
      <c r="L377" s="111"/>
    </row>
    <row r="378" spans="2:12" ht="19.899999999999999" customHeight="1" x14ac:dyDescent="0.35">
      <c r="B378" s="109">
        <v>371</v>
      </c>
      <c r="C378" s="111" t="str">
        <f>IF('Dépenses forfaitaire'!C378&lt;&gt;"",'Dépenses forfaitaire'!C378,"")</f>
        <v/>
      </c>
      <c r="D378" s="111" t="str">
        <f>IF('Dépenses forfaitaire'!D378&lt;&gt;"",'Dépenses forfaitaire'!D378,"")</f>
        <v/>
      </c>
      <c r="E378" s="111" t="str">
        <f>IF('Dépenses forfaitaire'!E378&lt;&gt;"",'Dépenses forfaitaire'!E378,"")</f>
        <v/>
      </c>
      <c r="F378" s="210" t="str">
        <f>IF('Dépenses forfaitaire'!F378&lt;&gt;"",'Dépenses forfaitaire'!F378,"")</f>
        <v/>
      </c>
      <c r="G378" s="246">
        <f>IF('Dépenses forfaitaire'!G378&lt;&gt;"",'Dépenses forfaitaire'!G378,"")</f>
        <v>0</v>
      </c>
      <c r="H378" s="246">
        <f>IF('Dépenses forfaitaire'!H378&lt;&gt;"",'Dépenses forfaitaire'!H378,"")</f>
        <v>0</v>
      </c>
      <c r="I378" s="246">
        <f t="shared" si="10"/>
        <v>0</v>
      </c>
      <c r="J378" s="111"/>
      <c r="K378" s="246">
        <f t="shared" si="11"/>
        <v>0</v>
      </c>
      <c r="L378" s="111"/>
    </row>
    <row r="379" spans="2:12" ht="19.899999999999999" customHeight="1" x14ac:dyDescent="0.35">
      <c r="B379" s="109">
        <v>372</v>
      </c>
      <c r="C379" s="111" t="str">
        <f>IF('Dépenses forfaitaire'!C379&lt;&gt;"",'Dépenses forfaitaire'!C379,"")</f>
        <v/>
      </c>
      <c r="D379" s="111" t="str">
        <f>IF('Dépenses forfaitaire'!D379&lt;&gt;"",'Dépenses forfaitaire'!D379,"")</f>
        <v/>
      </c>
      <c r="E379" s="111" t="str">
        <f>IF('Dépenses forfaitaire'!E379&lt;&gt;"",'Dépenses forfaitaire'!E379,"")</f>
        <v/>
      </c>
      <c r="F379" s="210" t="str">
        <f>IF('Dépenses forfaitaire'!F379&lt;&gt;"",'Dépenses forfaitaire'!F379,"")</f>
        <v/>
      </c>
      <c r="G379" s="246">
        <f>IF('Dépenses forfaitaire'!G379&lt;&gt;"",'Dépenses forfaitaire'!G379,"")</f>
        <v>0</v>
      </c>
      <c r="H379" s="246">
        <f>IF('Dépenses forfaitaire'!H379&lt;&gt;"",'Dépenses forfaitaire'!H379,"")</f>
        <v>0</v>
      </c>
      <c r="I379" s="246">
        <f t="shared" si="10"/>
        <v>0</v>
      </c>
      <c r="J379" s="111"/>
      <c r="K379" s="246">
        <f t="shared" si="11"/>
        <v>0</v>
      </c>
      <c r="L379" s="111"/>
    </row>
    <row r="380" spans="2:12" ht="19.899999999999999" customHeight="1" x14ac:dyDescent="0.35">
      <c r="B380" s="109">
        <v>373</v>
      </c>
      <c r="C380" s="111" t="str">
        <f>IF('Dépenses forfaitaire'!C380&lt;&gt;"",'Dépenses forfaitaire'!C380,"")</f>
        <v/>
      </c>
      <c r="D380" s="111" t="str">
        <f>IF('Dépenses forfaitaire'!D380&lt;&gt;"",'Dépenses forfaitaire'!D380,"")</f>
        <v/>
      </c>
      <c r="E380" s="111" t="str">
        <f>IF('Dépenses forfaitaire'!E380&lt;&gt;"",'Dépenses forfaitaire'!E380,"")</f>
        <v/>
      </c>
      <c r="F380" s="210" t="str">
        <f>IF('Dépenses forfaitaire'!F380&lt;&gt;"",'Dépenses forfaitaire'!F380,"")</f>
        <v/>
      </c>
      <c r="G380" s="246">
        <f>IF('Dépenses forfaitaire'!G380&lt;&gt;"",'Dépenses forfaitaire'!G380,"")</f>
        <v>0</v>
      </c>
      <c r="H380" s="246">
        <f>IF('Dépenses forfaitaire'!H380&lt;&gt;"",'Dépenses forfaitaire'!H380,"")</f>
        <v>0</v>
      </c>
      <c r="I380" s="246">
        <f t="shared" si="10"/>
        <v>0</v>
      </c>
      <c r="J380" s="111"/>
      <c r="K380" s="246">
        <f t="shared" si="11"/>
        <v>0</v>
      </c>
      <c r="L380" s="111"/>
    </row>
    <row r="381" spans="2:12" ht="19.899999999999999" customHeight="1" x14ac:dyDescent="0.35">
      <c r="B381" s="109">
        <v>374</v>
      </c>
      <c r="C381" s="111" t="str">
        <f>IF('Dépenses forfaitaire'!C381&lt;&gt;"",'Dépenses forfaitaire'!C381,"")</f>
        <v/>
      </c>
      <c r="D381" s="111" t="str">
        <f>IF('Dépenses forfaitaire'!D381&lt;&gt;"",'Dépenses forfaitaire'!D381,"")</f>
        <v/>
      </c>
      <c r="E381" s="111" t="str">
        <f>IF('Dépenses forfaitaire'!E381&lt;&gt;"",'Dépenses forfaitaire'!E381,"")</f>
        <v/>
      </c>
      <c r="F381" s="210" t="str">
        <f>IF('Dépenses forfaitaire'!F381&lt;&gt;"",'Dépenses forfaitaire'!F381,"")</f>
        <v/>
      </c>
      <c r="G381" s="246">
        <f>IF('Dépenses forfaitaire'!G381&lt;&gt;"",'Dépenses forfaitaire'!G381,"")</f>
        <v>0</v>
      </c>
      <c r="H381" s="246">
        <f>IF('Dépenses forfaitaire'!H381&lt;&gt;"",'Dépenses forfaitaire'!H381,"")</f>
        <v>0</v>
      </c>
      <c r="I381" s="246">
        <f t="shared" si="10"/>
        <v>0</v>
      </c>
      <c r="J381" s="111"/>
      <c r="K381" s="246">
        <f t="shared" si="11"/>
        <v>0</v>
      </c>
      <c r="L381" s="111"/>
    </row>
    <row r="382" spans="2:12" ht="19.899999999999999" customHeight="1" x14ac:dyDescent="0.35">
      <c r="B382" s="109">
        <v>375</v>
      </c>
      <c r="C382" s="111" t="str">
        <f>IF('Dépenses forfaitaire'!C382&lt;&gt;"",'Dépenses forfaitaire'!C382,"")</f>
        <v/>
      </c>
      <c r="D382" s="111" t="str">
        <f>IF('Dépenses forfaitaire'!D382&lt;&gt;"",'Dépenses forfaitaire'!D382,"")</f>
        <v/>
      </c>
      <c r="E382" s="111" t="str">
        <f>IF('Dépenses forfaitaire'!E382&lt;&gt;"",'Dépenses forfaitaire'!E382,"")</f>
        <v/>
      </c>
      <c r="F382" s="210" t="str">
        <f>IF('Dépenses forfaitaire'!F382&lt;&gt;"",'Dépenses forfaitaire'!F382,"")</f>
        <v/>
      </c>
      <c r="G382" s="246">
        <f>IF('Dépenses forfaitaire'!G382&lt;&gt;"",'Dépenses forfaitaire'!G382,"")</f>
        <v>0</v>
      </c>
      <c r="H382" s="246">
        <f>IF('Dépenses forfaitaire'!H382&lt;&gt;"",'Dépenses forfaitaire'!H382,"")</f>
        <v>0</v>
      </c>
      <c r="I382" s="246">
        <f t="shared" si="10"/>
        <v>0</v>
      </c>
      <c r="J382" s="111"/>
      <c r="K382" s="246">
        <f t="shared" si="11"/>
        <v>0</v>
      </c>
      <c r="L382" s="111"/>
    </row>
    <row r="383" spans="2:12" ht="19.899999999999999" customHeight="1" x14ac:dyDescent="0.35">
      <c r="B383" s="109">
        <v>376</v>
      </c>
      <c r="C383" s="111" t="str">
        <f>IF('Dépenses forfaitaire'!C383&lt;&gt;"",'Dépenses forfaitaire'!C383,"")</f>
        <v/>
      </c>
      <c r="D383" s="111" t="str">
        <f>IF('Dépenses forfaitaire'!D383&lt;&gt;"",'Dépenses forfaitaire'!D383,"")</f>
        <v/>
      </c>
      <c r="E383" s="111" t="str">
        <f>IF('Dépenses forfaitaire'!E383&lt;&gt;"",'Dépenses forfaitaire'!E383,"")</f>
        <v/>
      </c>
      <c r="F383" s="210" t="str">
        <f>IF('Dépenses forfaitaire'!F383&lt;&gt;"",'Dépenses forfaitaire'!F383,"")</f>
        <v/>
      </c>
      <c r="G383" s="246">
        <f>IF('Dépenses forfaitaire'!G383&lt;&gt;"",'Dépenses forfaitaire'!G383,"")</f>
        <v>0</v>
      </c>
      <c r="H383" s="246">
        <f>IF('Dépenses forfaitaire'!H383&lt;&gt;"",'Dépenses forfaitaire'!H383,"")</f>
        <v>0</v>
      </c>
      <c r="I383" s="246">
        <f t="shared" si="10"/>
        <v>0</v>
      </c>
      <c r="J383" s="111"/>
      <c r="K383" s="246">
        <f t="shared" si="11"/>
        <v>0</v>
      </c>
      <c r="L383" s="111"/>
    </row>
    <row r="384" spans="2:12" ht="19.899999999999999" customHeight="1" x14ac:dyDescent="0.35">
      <c r="B384" s="109">
        <v>377</v>
      </c>
      <c r="C384" s="111" t="str">
        <f>IF('Dépenses forfaitaire'!C384&lt;&gt;"",'Dépenses forfaitaire'!C384,"")</f>
        <v/>
      </c>
      <c r="D384" s="111" t="str">
        <f>IF('Dépenses forfaitaire'!D384&lt;&gt;"",'Dépenses forfaitaire'!D384,"")</f>
        <v/>
      </c>
      <c r="E384" s="111" t="str">
        <f>IF('Dépenses forfaitaire'!E384&lt;&gt;"",'Dépenses forfaitaire'!E384,"")</f>
        <v/>
      </c>
      <c r="F384" s="210" t="str">
        <f>IF('Dépenses forfaitaire'!F384&lt;&gt;"",'Dépenses forfaitaire'!F384,"")</f>
        <v/>
      </c>
      <c r="G384" s="246">
        <f>IF('Dépenses forfaitaire'!G384&lt;&gt;"",'Dépenses forfaitaire'!G384,"")</f>
        <v>0</v>
      </c>
      <c r="H384" s="246">
        <f>IF('Dépenses forfaitaire'!H384&lt;&gt;"",'Dépenses forfaitaire'!H384,"")</f>
        <v>0</v>
      </c>
      <c r="I384" s="246">
        <f t="shared" si="10"/>
        <v>0</v>
      </c>
      <c r="J384" s="111"/>
      <c r="K384" s="246">
        <f t="shared" si="11"/>
        <v>0</v>
      </c>
      <c r="L384" s="111"/>
    </row>
    <row r="385" spans="2:12" ht="19.899999999999999" customHeight="1" x14ac:dyDescent="0.35">
      <c r="B385" s="109">
        <v>378</v>
      </c>
      <c r="C385" s="111" t="str">
        <f>IF('Dépenses forfaitaire'!C385&lt;&gt;"",'Dépenses forfaitaire'!C385,"")</f>
        <v/>
      </c>
      <c r="D385" s="111" t="str">
        <f>IF('Dépenses forfaitaire'!D385&lt;&gt;"",'Dépenses forfaitaire'!D385,"")</f>
        <v/>
      </c>
      <c r="E385" s="111" t="str">
        <f>IF('Dépenses forfaitaire'!E385&lt;&gt;"",'Dépenses forfaitaire'!E385,"")</f>
        <v/>
      </c>
      <c r="F385" s="210" t="str">
        <f>IF('Dépenses forfaitaire'!F385&lt;&gt;"",'Dépenses forfaitaire'!F385,"")</f>
        <v/>
      </c>
      <c r="G385" s="246">
        <f>IF('Dépenses forfaitaire'!G385&lt;&gt;"",'Dépenses forfaitaire'!G385,"")</f>
        <v>0</v>
      </c>
      <c r="H385" s="246">
        <f>IF('Dépenses forfaitaire'!H385&lt;&gt;"",'Dépenses forfaitaire'!H385,"")</f>
        <v>0</v>
      </c>
      <c r="I385" s="246">
        <f t="shared" si="10"/>
        <v>0</v>
      </c>
      <c r="J385" s="111"/>
      <c r="K385" s="246">
        <f t="shared" si="11"/>
        <v>0</v>
      </c>
      <c r="L385" s="111"/>
    </row>
    <row r="386" spans="2:12" ht="19.899999999999999" customHeight="1" x14ac:dyDescent="0.35">
      <c r="B386" s="109">
        <v>379</v>
      </c>
      <c r="C386" s="111" t="str">
        <f>IF('Dépenses forfaitaire'!C386&lt;&gt;"",'Dépenses forfaitaire'!C386,"")</f>
        <v/>
      </c>
      <c r="D386" s="111" t="str">
        <f>IF('Dépenses forfaitaire'!D386&lt;&gt;"",'Dépenses forfaitaire'!D386,"")</f>
        <v/>
      </c>
      <c r="E386" s="111" t="str">
        <f>IF('Dépenses forfaitaire'!E386&lt;&gt;"",'Dépenses forfaitaire'!E386,"")</f>
        <v/>
      </c>
      <c r="F386" s="210" t="str">
        <f>IF('Dépenses forfaitaire'!F386&lt;&gt;"",'Dépenses forfaitaire'!F386,"")</f>
        <v/>
      </c>
      <c r="G386" s="246">
        <f>IF('Dépenses forfaitaire'!G386&lt;&gt;"",'Dépenses forfaitaire'!G386,"")</f>
        <v>0</v>
      </c>
      <c r="H386" s="246">
        <f>IF('Dépenses forfaitaire'!H386&lt;&gt;"",'Dépenses forfaitaire'!H386,"")</f>
        <v>0</v>
      </c>
      <c r="I386" s="246">
        <f t="shared" si="10"/>
        <v>0</v>
      </c>
      <c r="J386" s="111"/>
      <c r="K386" s="246">
        <f t="shared" si="11"/>
        <v>0</v>
      </c>
      <c r="L386" s="111"/>
    </row>
    <row r="387" spans="2:12" ht="19.899999999999999" customHeight="1" x14ac:dyDescent="0.35">
      <c r="B387" s="109">
        <v>380</v>
      </c>
      <c r="C387" s="111" t="str">
        <f>IF('Dépenses forfaitaire'!C387&lt;&gt;"",'Dépenses forfaitaire'!C387,"")</f>
        <v/>
      </c>
      <c r="D387" s="111" t="str">
        <f>IF('Dépenses forfaitaire'!D387&lt;&gt;"",'Dépenses forfaitaire'!D387,"")</f>
        <v/>
      </c>
      <c r="E387" s="111" t="str">
        <f>IF('Dépenses forfaitaire'!E387&lt;&gt;"",'Dépenses forfaitaire'!E387,"")</f>
        <v/>
      </c>
      <c r="F387" s="210" t="str">
        <f>IF('Dépenses forfaitaire'!F387&lt;&gt;"",'Dépenses forfaitaire'!F387,"")</f>
        <v/>
      </c>
      <c r="G387" s="246">
        <f>IF('Dépenses forfaitaire'!G387&lt;&gt;"",'Dépenses forfaitaire'!G387,"")</f>
        <v>0</v>
      </c>
      <c r="H387" s="246">
        <f>IF('Dépenses forfaitaire'!H387&lt;&gt;"",'Dépenses forfaitaire'!H387,"")</f>
        <v>0</v>
      </c>
      <c r="I387" s="246">
        <f t="shared" si="10"/>
        <v>0</v>
      </c>
      <c r="J387" s="111"/>
      <c r="K387" s="246">
        <f t="shared" si="11"/>
        <v>0</v>
      </c>
      <c r="L387" s="111"/>
    </row>
    <row r="388" spans="2:12" ht="19.899999999999999" customHeight="1" x14ac:dyDescent="0.35">
      <c r="B388" s="109">
        <v>381</v>
      </c>
      <c r="C388" s="111" t="str">
        <f>IF('Dépenses forfaitaire'!C388&lt;&gt;"",'Dépenses forfaitaire'!C388,"")</f>
        <v/>
      </c>
      <c r="D388" s="111" t="str">
        <f>IF('Dépenses forfaitaire'!D388&lt;&gt;"",'Dépenses forfaitaire'!D388,"")</f>
        <v/>
      </c>
      <c r="E388" s="111" t="str">
        <f>IF('Dépenses forfaitaire'!E388&lt;&gt;"",'Dépenses forfaitaire'!E388,"")</f>
        <v/>
      </c>
      <c r="F388" s="210" t="str">
        <f>IF('Dépenses forfaitaire'!F388&lt;&gt;"",'Dépenses forfaitaire'!F388,"")</f>
        <v/>
      </c>
      <c r="G388" s="246">
        <f>IF('Dépenses forfaitaire'!G388&lt;&gt;"",'Dépenses forfaitaire'!G388,"")</f>
        <v>0</v>
      </c>
      <c r="H388" s="246">
        <f>IF('Dépenses forfaitaire'!H388&lt;&gt;"",'Dépenses forfaitaire'!H388,"")</f>
        <v>0</v>
      </c>
      <c r="I388" s="246">
        <f t="shared" si="10"/>
        <v>0</v>
      </c>
      <c r="J388" s="111"/>
      <c r="K388" s="246">
        <f t="shared" si="11"/>
        <v>0</v>
      </c>
      <c r="L388" s="111"/>
    </row>
    <row r="389" spans="2:12" ht="19.899999999999999" customHeight="1" x14ac:dyDescent="0.35">
      <c r="B389" s="109">
        <v>382</v>
      </c>
      <c r="C389" s="111" t="str">
        <f>IF('Dépenses forfaitaire'!C389&lt;&gt;"",'Dépenses forfaitaire'!C389,"")</f>
        <v/>
      </c>
      <c r="D389" s="111" t="str">
        <f>IF('Dépenses forfaitaire'!D389&lt;&gt;"",'Dépenses forfaitaire'!D389,"")</f>
        <v/>
      </c>
      <c r="E389" s="111" t="str">
        <f>IF('Dépenses forfaitaire'!E389&lt;&gt;"",'Dépenses forfaitaire'!E389,"")</f>
        <v/>
      </c>
      <c r="F389" s="210" t="str">
        <f>IF('Dépenses forfaitaire'!F389&lt;&gt;"",'Dépenses forfaitaire'!F389,"")</f>
        <v/>
      </c>
      <c r="G389" s="246">
        <f>IF('Dépenses forfaitaire'!G389&lt;&gt;"",'Dépenses forfaitaire'!G389,"")</f>
        <v>0</v>
      </c>
      <c r="H389" s="246">
        <f>IF('Dépenses forfaitaire'!H389&lt;&gt;"",'Dépenses forfaitaire'!H389,"")</f>
        <v>0</v>
      </c>
      <c r="I389" s="246">
        <f t="shared" si="10"/>
        <v>0</v>
      </c>
      <c r="J389" s="111"/>
      <c r="K389" s="246">
        <f t="shared" si="11"/>
        <v>0</v>
      </c>
      <c r="L389" s="111"/>
    </row>
    <row r="390" spans="2:12" ht="19.899999999999999" customHeight="1" x14ac:dyDescent="0.35">
      <c r="B390" s="109">
        <v>383</v>
      </c>
      <c r="C390" s="111" t="str">
        <f>IF('Dépenses forfaitaire'!C390&lt;&gt;"",'Dépenses forfaitaire'!C390,"")</f>
        <v/>
      </c>
      <c r="D390" s="111" t="str">
        <f>IF('Dépenses forfaitaire'!D390&lt;&gt;"",'Dépenses forfaitaire'!D390,"")</f>
        <v/>
      </c>
      <c r="E390" s="111" t="str">
        <f>IF('Dépenses forfaitaire'!E390&lt;&gt;"",'Dépenses forfaitaire'!E390,"")</f>
        <v/>
      </c>
      <c r="F390" s="210" t="str">
        <f>IF('Dépenses forfaitaire'!F390&lt;&gt;"",'Dépenses forfaitaire'!F390,"")</f>
        <v/>
      </c>
      <c r="G390" s="246">
        <f>IF('Dépenses forfaitaire'!G390&lt;&gt;"",'Dépenses forfaitaire'!G390,"")</f>
        <v>0</v>
      </c>
      <c r="H390" s="246">
        <f>IF('Dépenses forfaitaire'!H390&lt;&gt;"",'Dépenses forfaitaire'!H390,"")</f>
        <v>0</v>
      </c>
      <c r="I390" s="246">
        <f t="shared" si="10"/>
        <v>0</v>
      </c>
      <c r="J390" s="111"/>
      <c r="K390" s="246">
        <f t="shared" si="11"/>
        <v>0</v>
      </c>
      <c r="L390" s="111"/>
    </row>
    <row r="391" spans="2:12" ht="19.899999999999999" customHeight="1" x14ac:dyDescent="0.35">
      <c r="B391" s="109">
        <v>384</v>
      </c>
      <c r="C391" s="111" t="str">
        <f>IF('Dépenses forfaitaire'!C391&lt;&gt;"",'Dépenses forfaitaire'!C391,"")</f>
        <v/>
      </c>
      <c r="D391" s="111" t="str">
        <f>IF('Dépenses forfaitaire'!D391&lt;&gt;"",'Dépenses forfaitaire'!D391,"")</f>
        <v/>
      </c>
      <c r="E391" s="111" t="str">
        <f>IF('Dépenses forfaitaire'!E391&lt;&gt;"",'Dépenses forfaitaire'!E391,"")</f>
        <v/>
      </c>
      <c r="F391" s="210" t="str">
        <f>IF('Dépenses forfaitaire'!F391&lt;&gt;"",'Dépenses forfaitaire'!F391,"")</f>
        <v/>
      </c>
      <c r="G391" s="246">
        <f>IF('Dépenses forfaitaire'!G391&lt;&gt;"",'Dépenses forfaitaire'!G391,"")</f>
        <v>0</v>
      </c>
      <c r="H391" s="246">
        <f>IF('Dépenses forfaitaire'!H391&lt;&gt;"",'Dépenses forfaitaire'!H391,"")</f>
        <v>0</v>
      </c>
      <c r="I391" s="246">
        <f t="shared" si="10"/>
        <v>0</v>
      </c>
      <c r="J391" s="111"/>
      <c r="K391" s="246">
        <f t="shared" si="11"/>
        <v>0</v>
      </c>
      <c r="L391" s="111"/>
    </row>
    <row r="392" spans="2:12" ht="19.899999999999999" customHeight="1" x14ac:dyDescent="0.35">
      <c r="B392" s="109">
        <v>385</v>
      </c>
      <c r="C392" s="111" t="str">
        <f>IF('Dépenses forfaitaire'!C392&lt;&gt;"",'Dépenses forfaitaire'!C392,"")</f>
        <v/>
      </c>
      <c r="D392" s="111" t="str">
        <f>IF('Dépenses forfaitaire'!D392&lt;&gt;"",'Dépenses forfaitaire'!D392,"")</f>
        <v/>
      </c>
      <c r="E392" s="111" t="str">
        <f>IF('Dépenses forfaitaire'!E392&lt;&gt;"",'Dépenses forfaitaire'!E392,"")</f>
        <v/>
      </c>
      <c r="F392" s="210" t="str">
        <f>IF('Dépenses forfaitaire'!F392&lt;&gt;"",'Dépenses forfaitaire'!F392,"")</f>
        <v/>
      </c>
      <c r="G392" s="246">
        <f>IF('Dépenses forfaitaire'!G392&lt;&gt;"",'Dépenses forfaitaire'!G392,"")</f>
        <v>0</v>
      </c>
      <c r="H392" s="246">
        <f>IF('Dépenses forfaitaire'!H392&lt;&gt;"",'Dépenses forfaitaire'!H392,"")</f>
        <v>0</v>
      </c>
      <c r="I392" s="246">
        <f t="shared" si="10"/>
        <v>0</v>
      </c>
      <c r="J392" s="111"/>
      <c r="K392" s="246">
        <f t="shared" si="11"/>
        <v>0</v>
      </c>
      <c r="L392" s="111"/>
    </row>
    <row r="393" spans="2:12" ht="19.899999999999999" customHeight="1" x14ac:dyDescent="0.35">
      <c r="B393" s="109">
        <v>386</v>
      </c>
      <c r="C393" s="111" t="str">
        <f>IF('Dépenses forfaitaire'!C393&lt;&gt;"",'Dépenses forfaitaire'!C393,"")</f>
        <v/>
      </c>
      <c r="D393" s="111" t="str">
        <f>IF('Dépenses forfaitaire'!D393&lt;&gt;"",'Dépenses forfaitaire'!D393,"")</f>
        <v/>
      </c>
      <c r="E393" s="111" t="str">
        <f>IF('Dépenses forfaitaire'!E393&lt;&gt;"",'Dépenses forfaitaire'!E393,"")</f>
        <v/>
      </c>
      <c r="F393" s="210" t="str">
        <f>IF('Dépenses forfaitaire'!F393&lt;&gt;"",'Dépenses forfaitaire'!F393,"")</f>
        <v/>
      </c>
      <c r="G393" s="246">
        <f>IF('Dépenses forfaitaire'!G393&lt;&gt;"",'Dépenses forfaitaire'!G393,"")</f>
        <v>0</v>
      </c>
      <c r="H393" s="246">
        <f>IF('Dépenses forfaitaire'!H393&lt;&gt;"",'Dépenses forfaitaire'!H393,"")</f>
        <v>0</v>
      </c>
      <c r="I393" s="246">
        <f t="shared" ref="I393:I456" si="12">IF(H393&lt;&gt;"",H393,0)</f>
        <v>0</v>
      </c>
      <c r="J393" s="111"/>
      <c r="K393" s="246">
        <f t="shared" ref="K393:K456" si="13">IF(I393&lt;&gt;"",I393,0)</f>
        <v>0</v>
      </c>
      <c r="L393" s="111"/>
    </row>
    <row r="394" spans="2:12" ht="19.899999999999999" customHeight="1" x14ac:dyDescent="0.35">
      <c r="B394" s="109">
        <v>387</v>
      </c>
      <c r="C394" s="111" t="str">
        <f>IF('Dépenses forfaitaire'!C394&lt;&gt;"",'Dépenses forfaitaire'!C394,"")</f>
        <v/>
      </c>
      <c r="D394" s="111" t="str">
        <f>IF('Dépenses forfaitaire'!D394&lt;&gt;"",'Dépenses forfaitaire'!D394,"")</f>
        <v/>
      </c>
      <c r="E394" s="111" t="str">
        <f>IF('Dépenses forfaitaire'!E394&lt;&gt;"",'Dépenses forfaitaire'!E394,"")</f>
        <v/>
      </c>
      <c r="F394" s="210" t="str">
        <f>IF('Dépenses forfaitaire'!F394&lt;&gt;"",'Dépenses forfaitaire'!F394,"")</f>
        <v/>
      </c>
      <c r="G394" s="246">
        <f>IF('Dépenses forfaitaire'!G394&lt;&gt;"",'Dépenses forfaitaire'!G394,"")</f>
        <v>0</v>
      </c>
      <c r="H394" s="246">
        <f>IF('Dépenses forfaitaire'!H394&lt;&gt;"",'Dépenses forfaitaire'!H394,"")</f>
        <v>0</v>
      </c>
      <c r="I394" s="246">
        <f t="shared" si="12"/>
        <v>0</v>
      </c>
      <c r="J394" s="111"/>
      <c r="K394" s="246">
        <f t="shared" si="13"/>
        <v>0</v>
      </c>
      <c r="L394" s="111"/>
    </row>
    <row r="395" spans="2:12" ht="19.899999999999999" customHeight="1" x14ac:dyDescent="0.35">
      <c r="B395" s="109">
        <v>388</v>
      </c>
      <c r="C395" s="111" t="str">
        <f>IF('Dépenses forfaitaire'!C395&lt;&gt;"",'Dépenses forfaitaire'!C395,"")</f>
        <v/>
      </c>
      <c r="D395" s="111" t="str">
        <f>IF('Dépenses forfaitaire'!D395&lt;&gt;"",'Dépenses forfaitaire'!D395,"")</f>
        <v/>
      </c>
      <c r="E395" s="111" t="str">
        <f>IF('Dépenses forfaitaire'!E395&lt;&gt;"",'Dépenses forfaitaire'!E395,"")</f>
        <v/>
      </c>
      <c r="F395" s="210" t="str">
        <f>IF('Dépenses forfaitaire'!F395&lt;&gt;"",'Dépenses forfaitaire'!F395,"")</f>
        <v/>
      </c>
      <c r="G395" s="246">
        <f>IF('Dépenses forfaitaire'!G395&lt;&gt;"",'Dépenses forfaitaire'!G395,"")</f>
        <v>0</v>
      </c>
      <c r="H395" s="246">
        <f>IF('Dépenses forfaitaire'!H395&lt;&gt;"",'Dépenses forfaitaire'!H395,"")</f>
        <v>0</v>
      </c>
      <c r="I395" s="246">
        <f t="shared" si="12"/>
        <v>0</v>
      </c>
      <c r="J395" s="111"/>
      <c r="K395" s="246">
        <f t="shared" si="13"/>
        <v>0</v>
      </c>
      <c r="L395" s="111"/>
    </row>
    <row r="396" spans="2:12" ht="19.899999999999999" customHeight="1" x14ac:dyDescent="0.35">
      <c r="B396" s="109">
        <v>389</v>
      </c>
      <c r="C396" s="111" t="str">
        <f>IF('Dépenses forfaitaire'!C396&lt;&gt;"",'Dépenses forfaitaire'!C396,"")</f>
        <v/>
      </c>
      <c r="D396" s="111" t="str">
        <f>IF('Dépenses forfaitaire'!D396&lt;&gt;"",'Dépenses forfaitaire'!D396,"")</f>
        <v/>
      </c>
      <c r="E396" s="111" t="str">
        <f>IF('Dépenses forfaitaire'!E396&lt;&gt;"",'Dépenses forfaitaire'!E396,"")</f>
        <v/>
      </c>
      <c r="F396" s="210" t="str">
        <f>IF('Dépenses forfaitaire'!F396&lt;&gt;"",'Dépenses forfaitaire'!F396,"")</f>
        <v/>
      </c>
      <c r="G396" s="246">
        <f>IF('Dépenses forfaitaire'!G396&lt;&gt;"",'Dépenses forfaitaire'!G396,"")</f>
        <v>0</v>
      </c>
      <c r="H396" s="246">
        <f>IF('Dépenses forfaitaire'!H396&lt;&gt;"",'Dépenses forfaitaire'!H396,"")</f>
        <v>0</v>
      </c>
      <c r="I396" s="246">
        <f t="shared" si="12"/>
        <v>0</v>
      </c>
      <c r="J396" s="111"/>
      <c r="K396" s="246">
        <f t="shared" si="13"/>
        <v>0</v>
      </c>
      <c r="L396" s="111"/>
    </row>
    <row r="397" spans="2:12" ht="19.899999999999999" customHeight="1" x14ac:dyDescent="0.35">
      <c r="B397" s="109">
        <v>390</v>
      </c>
      <c r="C397" s="111" t="str">
        <f>IF('Dépenses forfaitaire'!C397&lt;&gt;"",'Dépenses forfaitaire'!C397,"")</f>
        <v/>
      </c>
      <c r="D397" s="111" t="str">
        <f>IF('Dépenses forfaitaire'!D397&lt;&gt;"",'Dépenses forfaitaire'!D397,"")</f>
        <v/>
      </c>
      <c r="E397" s="111" t="str">
        <f>IF('Dépenses forfaitaire'!E397&lt;&gt;"",'Dépenses forfaitaire'!E397,"")</f>
        <v/>
      </c>
      <c r="F397" s="210" t="str">
        <f>IF('Dépenses forfaitaire'!F397&lt;&gt;"",'Dépenses forfaitaire'!F397,"")</f>
        <v/>
      </c>
      <c r="G397" s="246">
        <f>IF('Dépenses forfaitaire'!G397&lt;&gt;"",'Dépenses forfaitaire'!G397,"")</f>
        <v>0</v>
      </c>
      <c r="H397" s="246">
        <f>IF('Dépenses forfaitaire'!H397&lt;&gt;"",'Dépenses forfaitaire'!H397,"")</f>
        <v>0</v>
      </c>
      <c r="I397" s="246">
        <f t="shared" si="12"/>
        <v>0</v>
      </c>
      <c r="J397" s="111"/>
      <c r="K397" s="246">
        <f t="shared" si="13"/>
        <v>0</v>
      </c>
      <c r="L397" s="111"/>
    </row>
    <row r="398" spans="2:12" ht="19.899999999999999" customHeight="1" x14ac:dyDescent="0.35">
      <c r="B398" s="109">
        <v>391</v>
      </c>
      <c r="C398" s="111" t="str">
        <f>IF('Dépenses forfaitaire'!C398&lt;&gt;"",'Dépenses forfaitaire'!C398,"")</f>
        <v/>
      </c>
      <c r="D398" s="111" t="str">
        <f>IF('Dépenses forfaitaire'!D398&lt;&gt;"",'Dépenses forfaitaire'!D398,"")</f>
        <v/>
      </c>
      <c r="E398" s="111" t="str">
        <f>IF('Dépenses forfaitaire'!E398&lt;&gt;"",'Dépenses forfaitaire'!E398,"")</f>
        <v/>
      </c>
      <c r="F398" s="210" t="str">
        <f>IF('Dépenses forfaitaire'!F398&lt;&gt;"",'Dépenses forfaitaire'!F398,"")</f>
        <v/>
      </c>
      <c r="G398" s="246">
        <f>IF('Dépenses forfaitaire'!G398&lt;&gt;"",'Dépenses forfaitaire'!G398,"")</f>
        <v>0</v>
      </c>
      <c r="H398" s="246">
        <f>IF('Dépenses forfaitaire'!H398&lt;&gt;"",'Dépenses forfaitaire'!H398,"")</f>
        <v>0</v>
      </c>
      <c r="I398" s="246">
        <f t="shared" si="12"/>
        <v>0</v>
      </c>
      <c r="J398" s="111"/>
      <c r="K398" s="246">
        <f t="shared" si="13"/>
        <v>0</v>
      </c>
      <c r="L398" s="111"/>
    </row>
    <row r="399" spans="2:12" ht="19.899999999999999" customHeight="1" x14ac:dyDescent="0.35">
      <c r="B399" s="109">
        <v>392</v>
      </c>
      <c r="C399" s="111" t="str">
        <f>IF('Dépenses forfaitaire'!C399&lt;&gt;"",'Dépenses forfaitaire'!C399,"")</f>
        <v/>
      </c>
      <c r="D399" s="111" t="str">
        <f>IF('Dépenses forfaitaire'!D399&lt;&gt;"",'Dépenses forfaitaire'!D399,"")</f>
        <v/>
      </c>
      <c r="E399" s="111" t="str">
        <f>IF('Dépenses forfaitaire'!E399&lt;&gt;"",'Dépenses forfaitaire'!E399,"")</f>
        <v/>
      </c>
      <c r="F399" s="210" t="str">
        <f>IF('Dépenses forfaitaire'!F399&lt;&gt;"",'Dépenses forfaitaire'!F399,"")</f>
        <v/>
      </c>
      <c r="G399" s="246">
        <f>IF('Dépenses forfaitaire'!G399&lt;&gt;"",'Dépenses forfaitaire'!G399,"")</f>
        <v>0</v>
      </c>
      <c r="H399" s="246">
        <f>IF('Dépenses forfaitaire'!H399&lt;&gt;"",'Dépenses forfaitaire'!H399,"")</f>
        <v>0</v>
      </c>
      <c r="I399" s="246">
        <f t="shared" si="12"/>
        <v>0</v>
      </c>
      <c r="J399" s="111"/>
      <c r="K399" s="246">
        <f t="shared" si="13"/>
        <v>0</v>
      </c>
      <c r="L399" s="111"/>
    </row>
    <row r="400" spans="2:12" ht="19.899999999999999" customHeight="1" x14ac:dyDescent="0.35">
      <c r="B400" s="109">
        <v>393</v>
      </c>
      <c r="C400" s="111" t="str">
        <f>IF('Dépenses forfaitaire'!C400&lt;&gt;"",'Dépenses forfaitaire'!C400,"")</f>
        <v/>
      </c>
      <c r="D400" s="111" t="str">
        <f>IF('Dépenses forfaitaire'!D400&lt;&gt;"",'Dépenses forfaitaire'!D400,"")</f>
        <v/>
      </c>
      <c r="E400" s="111" t="str">
        <f>IF('Dépenses forfaitaire'!E400&lt;&gt;"",'Dépenses forfaitaire'!E400,"")</f>
        <v/>
      </c>
      <c r="F400" s="210" t="str">
        <f>IF('Dépenses forfaitaire'!F400&lt;&gt;"",'Dépenses forfaitaire'!F400,"")</f>
        <v/>
      </c>
      <c r="G400" s="246">
        <f>IF('Dépenses forfaitaire'!G400&lt;&gt;"",'Dépenses forfaitaire'!G400,"")</f>
        <v>0</v>
      </c>
      <c r="H400" s="246">
        <f>IF('Dépenses forfaitaire'!H400&lt;&gt;"",'Dépenses forfaitaire'!H400,"")</f>
        <v>0</v>
      </c>
      <c r="I400" s="246">
        <f t="shared" si="12"/>
        <v>0</v>
      </c>
      <c r="J400" s="111"/>
      <c r="K400" s="246">
        <f t="shared" si="13"/>
        <v>0</v>
      </c>
      <c r="L400" s="111"/>
    </row>
    <row r="401" spans="2:12" ht="19.899999999999999" customHeight="1" x14ac:dyDescent="0.35">
      <c r="B401" s="109">
        <v>394</v>
      </c>
      <c r="C401" s="111" t="str">
        <f>IF('Dépenses forfaitaire'!C401&lt;&gt;"",'Dépenses forfaitaire'!C401,"")</f>
        <v/>
      </c>
      <c r="D401" s="111" t="str">
        <f>IF('Dépenses forfaitaire'!D401&lt;&gt;"",'Dépenses forfaitaire'!D401,"")</f>
        <v/>
      </c>
      <c r="E401" s="111" t="str">
        <f>IF('Dépenses forfaitaire'!E401&lt;&gt;"",'Dépenses forfaitaire'!E401,"")</f>
        <v/>
      </c>
      <c r="F401" s="210" t="str">
        <f>IF('Dépenses forfaitaire'!F401&lt;&gt;"",'Dépenses forfaitaire'!F401,"")</f>
        <v/>
      </c>
      <c r="G401" s="246">
        <f>IF('Dépenses forfaitaire'!G401&lt;&gt;"",'Dépenses forfaitaire'!G401,"")</f>
        <v>0</v>
      </c>
      <c r="H401" s="246">
        <f>IF('Dépenses forfaitaire'!H401&lt;&gt;"",'Dépenses forfaitaire'!H401,"")</f>
        <v>0</v>
      </c>
      <c r="I401" s="246">
        <f t="shared" si="12"/>
        <v>0</v>
      </c>
      <c r="J401" s="111"/>
      <c r="K401" s="246">
        <f t="shared" si="13"/>
        <v>0</v>
      </c>
      <c r="L401" s="111"/>
    </row>
    <row r="402" spans="2:12" ht="19.899999999999999" customHeight="1" x14ac:dyDescent="0.35">
      <c r="B402" s="109">
        <v>395</v>
      </c>
      <c r="C402" s="111" t="str">
        <f>IF('Dépenses forfaitaire'!C402&lt;&gt;"",'Dépenses forfaitaire'!C402,"")</f>
        <v/>
      </c>
      <c r="D402" s="111" t="str">
        <f>IF('Dépenses forfaitaire'!D402&lt;&gt;"",'Dépenses forfaitaire'!D402,"")</f>
        <v/>
      </c>
      <c r="E402" s="111" t="str">
        <f>IF('Dépenses forfaitaire'!E402&lt;&gt;"",'Dépenses forfaitaire'!E402,"")</f>
        <v/>
      </c>
      <c r="F402" s="210" t="str">
        <f>IF('Dépenses forfaitaire'!F402&lt;&gt;"",'Dépenses forfaitaire'!F402,"")</f>
        <v/>
      </c>
      <c r="G402" s="246">
        <f>IF('Dépenses forfaitaire'!G402&lt;&gt;"",'Dépenses forfaitaire'!G402,"")</f>
        <v>0</v>
      </c>
      <c r="H402" s="246">
        <f>IF('Dépenses forfaitaire'!H402&lt;&gt;"",'Dépenses forfaitaire'!H402,"")</f>
        <v>0</v>
      </c>
      <c r="I402" s="246">
        <f t="shared" si="12"/>
        <v>0</v>
      </c>
      <c r="J402" s="111"/>
      <c r="K402" s="246">
        <f t="shared" si="13"/>
        <v>0</v>
      </c>
      <c r="L402" s="111"/>
    </row>
    <row r="403" spans="2:12" ht="19.899999999999999" customHeight="1" x14ac:dyDescent="0.35">
      <c r="B403" s="109">
        <v>396</v>
      </c>
      <c r="C403" s="111" t="str">
        <f>IF('Dépenses forfaitaire'!C403&lt;&gt;"",'Dépenses forfaitaire'!C403,"")</f>
        <v/>
      </c>
      <c r="D403" s="111" t="str">
        <f>IF('Dépenses forfaitaire'!D403&lt;&gt;"",'Dépenses forfaitaire'!D403,"")</f>
        <v/>
      </c>
      <c r="E403" s="111" t="str">
        <f>IF('Dépenses forfaitaire'!E403&lt;&gt;"",'Dépenses forfaitaire'!E403,"")</f>
        <v/>
      </c>
      <c r="F403" s="210" t="str">
        <f>IF('Dépenses forfaitaire'!F403&lt;&gt;"",'Dépenses forfaitaire'!F403,"")</f>
        <v/>
      </c>
      <c r="G403" s="246">
        <f>IF('Dépenses forfaitaire'!G403&lt;&gt;"",'Dépenses forfaitaire'!G403,"")</f>
        <v>0</v>
      </c>
      <c r="H403" s="246">
        <f>IF('Dépenses forfaitaire'!H403&lt;&gt;"",'Dépenses forfaitaire'!H403,"")</f>
        <v>0</v>
      </c>
      <c r="I403" s="246">
        <f t="shared" si="12"/>
        <v>0</v>
      </c>
      <c r="J403" s="111"/>
      <c r="K403" s="246">
        <f t="shared" si="13"/>
        <v>0</v>
      </c>
      <c r="L403" s="111"/>
    </row>
    <row r="404" spans="2:12" ht="19.899999999999999" customHeight="1" x14ac:dyDescent="0.35">
      <c r="B404" s="109">
        <v>397</v>
      </c>
      <c r="C404" s="111" t="str">
        <f>IF('Dépenses forfaitaire'!C404&lt;&gt;"",'Dépenses forfaitaire'!C404,"")</f>
        <v/>
      </c>
      <c r="D404" s="111" t="str">
        <f>IF('Dépenses forfaitaire'!D404&lt;&gt;"",'Dépenses forfaitaire'!D404,"")</f>
        <v/>
      </c>
      <c r="E404" s="111" t="str">
        <f>IF('Dépenses forfaitaire'!E404&lt;&gt;"",'Dépenses forfaitaire'!E404,"")</f>
        <v/>
      </c>
      <c r="F404" s="210" t="str">
        <f>IF('Dépenses forfaitaire'!F404&lt;&gt;"",'Dépenses forfaitaire'!F404,"")</f>
        <v/>
      </c>
      <c r="G404" s="246">
        <f>IF('Dépenses forfaitaire'!G404&lt;&gt;"",'Dépenses forfaitaire'!G404,"")</f>
        <v>0</v>
      </c>
      <c r="H404" s="246">
        <f>IF('Dépenses forfaitaire'!H404&lt;&gt;"",'Dépenses forfaitaire'!H404,"")</f>
        <v>0</v>
      </c>
      <c r="I404" s="246">
        <f t="shared" si="12"/>
        <v>0</v>
      </c>
      <c r="J404" s="111"/>
      <c r="K404" s="246">
        <f t="shared" si="13"/>
        <v>0</v>
      </c>
      <c r="L404" s="111"/>
    </row>
    <row r="405" spans="2:12" ht="19.899999999999999" customHeight="1" x14ac:dyDescent="0.35">
      <c r="B405" s="109">
        <v>398</v>
      </c>
      <c r="C405" s="111" t="str">
        <f>IF('Dépenses forfaitaire'!C405&lt;&gt;"",'Dépenses forfaitaire'!C405,"")</f>
        <v/>
      </c>
      <c r="D405" s="111" t="str">
        <f>IF('Dépenses forfaitaire'!D405&lt;&gt;"",'Dépenses forfaitaire'!D405,"")</f>
        <v/>
      </c>
      <c r="E405" s="111" t="str">
        <f>IF('Dépenses forfaitaire'!E405&lt;&gt;"",'Dépenses forfaitaire'!E405,"")</f>
        <v/>
      </c>
      <c r="F405" s="210" t="str">
        <f>IF('Dépenses forfaitaire'!F405&lt;&gt;"",'Dépenses forfaitaire'!F405,"")</f>
        <v/>
      </c>
      <c r="G405" s="246">
        <f>IF('Dépenses forfaitaire'!G405&lt;&gt;"",'Dépenses forfaitaire'!G405,"")</f>
        <v>0</v>
      </c>
      <c r="H405" s="246">
        <f>IF('Dépenses forfaitaire'!H405&lt;&gt;"",'Dépenses forfaitaire'!H405,"")</f>
        <v>0</v>
      </c>
      <c r="I405" s="246">
        <f t="shared" si="12"/>
        <v>0</v>
      </c>
      <c r="J405" s="111"/>
      <c r="K405" s="246">
        <f t="shared" si="13"/>
        <v>0</v>
      </c>
      <c r="L405" s="111"/>
    </row>
    <row r="406" spans="2:12" ht="19.899999999999999" customHeight="1" x14ac:dyDescent="0.35">
      <c r="B406" s="109">
        <v>399</v>
      </c>
      <c r="C406" s="111" t="str">
        <f>IF('Dépenses forfaitaire'!C406&lt;&gt;"",'Dépenses forfaitaire'!C406,"")</f>
        <v/>
      </c>
      <c r="D406" s="111" t="str">
        <f>IF('Dépenses forfaitaire'!D406&lt;&gt;"",'Dépenses forfaitaire'!D406,"")</f>
        <v/>
      </c>
      <c r="E406" s="111" t="str">
        <f>IF('Dépenses forfaitaire'!E406&lt;&gt;"",'Dépenses forfaitaire'!E406,"")</f>
        <v/>
      </c>
      <c r="F406" s="210" t="str">
        <f>IF('Dépenses forfaitaire'!F406&lt;&gt;"",'Dépenses forfaitaire'!F406,"")</f>
        <v/>
      </c>
      <c r="G406" s="246">
        <f>IF('Dépenses forfaitaire'!G406&lt;&gt;"",'Dépenses forfaitaire'!G406,"")</f>
        <v>0</v>
      </c>
      <c r="H406" s="246">
        <f>IF('Dépenses forfaitaire'!H406&lt;&gt;"",'Dépenses forfaitaire'!H406,"")</f>
        <v>0</v>
      </c>
      <c r="I406" s="246">
        <f t="shared" si="12"/>
        <v>0</v>
      </c>
      <c r="J406" s="111"/>
      <c r="K406" s="246">
        <f t="shared" si="13"/>
        <v>0</v>
      </c>
      <c r="L406" s="111"/>
    </row>
    <row r="407" spans="2:12" ht="19.899999999999999" customHeight="1" x14ac:dyDescent="0.35">
      <c r="B407" s="109">
        <v>400</v>
      </c>
      <c r="C407" s="111" t="str">
        <f>IF('Dépenses forfaitaire'!C407&lt;&gt;"",'Dépenses forfaitaire'!C407,"")</f>
        <v/>
      </c>
      <c r="D407" s="111" t="str">
        <f>IF('Dépenses forfaitaire'!D407&lt;&gt;"",'Dépenses forfaitaire'!D407,"")</f>
        <v/>
      </c>
      <c r="E407" s="111" t="str">
        <f>IF('Dépenses forfaitaire'!E407&lt;&gt;"",'Dépenses forfaitaire'!E407,"")</f>
        <v/>
      </c>
      <c r="F407" s="210" t="str">
        <f>IF('Dépenses forfaitaire'!F407&lt;&gt;"",'Dépenses forfaitaire'!F407,"")</f>
        <v/>
      </c>
      <c r="G407" s="246">
        <f>IF('Dépenses forfaitaire'!G407&lt;&gt;"",'Dépenses forfaitaire'!G407,"")</f>
        <v>0</v>
      </c>
      <c r="H407" s="246">
        <f>IF('Dépenses forfaitaire'!H407&lt;&gt;"",'Dépenses forfaitaire'!H407,"")</f>
        <v>0</v>
      </c>
      <c r="I407" s="246">
        <f t="shared" si="12"/>
        <v>0</v>
      </c>
      <c r="J407" s="111"/>
      <c r="K407" s="246">
        <f t="shared" si="13"/>
        <v>0</v>
      </c>
      <c r="L407" s="111"/>
    </row>
    <row r="408" spans="2:12" ht="19.899999999999999" customHeight="1" x14ac:dyDescent="0.35">
      <c r="B408" s="109">
        <v>401</v>
      </c>
      <c r="C408" s="111" t="str">
        <f>IF('Dépenses forfaitaire'!C408&lt;&gt;"",'Dépenses forfaitaire'!C408,"")</f>
        <v/>
      </c>
      <c r="D408" s="111" t="str">
        <f>IF('Dépenses forfaitaire'!D408&lt;&gt;"",'Dépenses forfaitaire'!D408,"")</f>
        <v/>
      </c>
      <c r="E408" s="111" t="str">
        <f>IF('Dépenses forfaitaire'!E408&lt;&gt;"",'Dépenses forfaitaire'!E408,"")</f>
        <v/>
      </c>
      <c r="F408" s="210" t="str">
        <f>IF('Dépenses forfaitaire'!F408&lt;&gt;"",'Dépenses forfaitaire'!F408,"")</f>
        <v/>
      </c>
      <c r="G408" s="246">
        <f>IF('Dépenses forfaitaire'!G408&lt;&gt;"",'Dépenses forfaitaire'!G408,"")</f>
        <v>0</v>
      </c>
      <c r="H408" s="246">
        <f>IF('Dépenses forfaitaire'!H408&lt;&gt;"",'Dépenses forfaitaire'!H408,"")</f>
        <v>0</v>
      </c>
      <c r="I408" s="246">
        <f t="shared" si="12"/>
        <v>0</v>
      </c>
      <c r="J408" s="111"/>
      <c r="K408" s="246">
        <f t="shared" si="13"/>
        <v>0</v>
      </c>
      <c r="L408" s="111"/>
    </row>
    <row r="409" spans="2:12" ht="19.899999999999999" customHeight="1" x14ac:dyDescent="0.35">
      <c r="B409" s="109">
        <v>402</v>
      </c>
      <c r="C409" s="111" t="str">
        <f>IF('Dépenses forfaitaire'!C409&lt;&gt;"",'Dépenses forfaitaire'!C409,"")</f>
        <v/>
      </c>
      <c r="D409" s="111" t="str">
        <f>IF('Dépenses forfaitaire'!D409&lt;&gt;"",'Dépenses forfaitaire'!D409,"")</f>
        <v/>
      </c>
      <c r="E409" s="111" t="str">
        <f>IF('Dépenses forfaitaire'!E409&lt;&gt;"",'Dépenses forfaitaire'!E409,"")</f>
        <v/>
      </c>
      <c r="F409" s="210" t="str">
        <f>IF('Dépenses forfaitaire'!F409&lt;&gt;"",'Dépenses forfaitaire'!F409,"")</f>
        <v/>
      </c>
      <c r="G409" s="246">
        <f>IF('Dépenses forfaitaire'!G409&lt;&gt;"",'Dépenses forfaitaire'!G409,"")</f>
        <v>0</v>
      </c>
      <c r="H409" s="246">
        <f>IF('Dépenses forfaitaire'!H409&lt;&gt;"",'Dépenses forfaitaire'!H409,"")</f>
        <v>0</v>
      </c>
      <c r="I409" s="246">
        <f t="shared" si="12"/>
        <v>0</v>
      </c>
      <c r="J409" s="111"/>
      <c r="K409" s="246">
        <f t="shared" si="13"/>
        <v>0</v>
      </c>
      <c r="L409" s="111"/>
    </row>
    <row r="410" spans="2:12" ht="19.899999999999999" customHeight="1" x14ac:dyDescent="0.35">
      <c r="B410" s="109">
        <v>403</v>
      </c>
      <c r="C410" s="111" t="str">
        <f>IF('Dépenses forfaitaire'!C410&lt;&gt;"",'Dépenses forfaitaire'!C410,"")</f>
        <v/>
      </c>
      <c r="D410" s="111" t="str">
        <f>IF('Dépenses forfaitaire'!D410&lt;&gt;"",'Dépenses forfaitaire'!D410,"")</f>
        <v/>
      </c>
      <c r="E410" s="111" t="str">
        <f>IF('Dépenses forfaitaire'!E410&lt;&gt;"",'Dépenses forfaitaire'!E410,"")</f>
        <v/>
      </c>
      <c r="F410" s="210" t="str">
        <f>IF('Dépenses forfaitaire'!F410&lt;&gt;"",'Dépenses forfaitaire'!F410,"")</f>
        <v/>
      </c>
      <c r="G410" s="246">
        <f>IF('Dépenses forfaitaire'!G410&lt;&gt;"",'Dépenses forfaitaire'!G410,"")</f>
        <v>0</v>
      </c>
      <c r="H410" s="246">
        <f>IF('Dépenses forfaitaire'!H410&lt;&gt;"",'Dépenses forfaitaire'!H410,"")</f>
        <v>0</v>
      </c>
      <c r="I410" s="246">
        <f t="shared" si="12"/>
        <v>0</v>
      </c>
      <c r="J410" s="111"/>
      <c r="K410" s="246">
        <f t="shared" si="13"/>
        <v>0</v>
      </c>
      <c r="L410" s="111"/>
    </row>
    <row r="411" spans="2:12" ht="19.899999999999999" customHeight="1" x14ac:dyDescent="0.35">
      <c r="B411" s="109">
        <v>404</v>
      </c>
      <c r="C411" s="111" t="str">
        <f>IF('Dépenses forfaitaire'!C411&lt;&gt;"",'Dépenses forfaitaire'!C411,"")</f>
        <v/>
      </c>
      <c r="D411" s="111" t="str">
        <f>IF('Dépenses forfaitaire'!D411&lt;&gt;"",'Dépenses forfaitaire'!D411,"")</f>
        <v/>
      </c>
      <c r="E411" s="111" t="str">
        <f>IF('Dépenses forfaitaire'!E411&lt;&gt;"",'Dépenses forfaitaire'!E411,"")</f>
        <v/>
      </c>
      <c r="F411" s="210" t="str">
        <f>IF('Dépenses forfaitaire'!F411&lt;&gt;"",'Dépenses forfaitaire'!F411,"")</f>
        <v/>
      </c>
      <c r="G411" s="246">
        <f>IF('Dépenses forfaitaire'!G411&lt;&gt;"",'Dépenses forfaitaire'!G411,"")</f>
        <v>0</v>
      </c>
      <c r="H411" s="246">
        <f>IF('Dépenses forfaitaire'!H411&lt;&gt;"",'Dépenses forfaitaire'!H411,"")</f>
        <v>0</v>
      </c>
      <c r="I411" s="246">
        <f t="shared" si="12"/>
        <v>0</v>
      </c>
      <c r="J411" s="111"/>
      <c r="K411" s="246">
        <f t="shared" si="13"/>
        <v>0</v>
      </c>
      <c r="L411" s="111"/>
    </row>
    <row r="412" spans="2:12" ht="19.899999999999999" customHeight="1" x14ac:dyDescent="0.35">
      <c r="B412" s="109">
        <v>405</v>
      </c>
      <c r="C412" s="111" t="str">
        <f>IF('Dépenses forfaitaire'!C412&lt;&gt;"",'Dépenses forfaitaire'!C412,"")</f>
        <v/>
      </c>
      <c r="D412" s="111" t="str">
        <f>IF('Dépenses forfaitaire'!D412&lt;&gt;"",'Dépenses forfaitaire'!D412,"")</f>
        <v/>
      </c>
      <c r="E412" s="111" t="str">
        <f>IF('Dépenses forfaitaire'!E412&lt;&gt;"",'Dépenses forfaitaire'!E412,"")</f>
        <v/>
      </c>
      <c r="F412" s="210" t="str">
        <f>IF('Dépenses forfaitaire'!F412&lt;&gt;"",'Dépenses forfaitaire'!F412,"")</f>
        <v/>
      </c>
      <c r="G412" s="246">
        <f>IF('Dépenses forfaitaire'!G412&lt;&gt;"",'Dépenses forfaitaire'!G412,"")</f>
        <v>0</v>
      </c>
      <c r="H412" s="246">
        <f>IF('Dépenses forfaitaire'!H412&lt;&gt;"",'Dépenses forfaitaire'!H412,"")</f>
        <v>0</v>
      </c>
      <c r="I412" s="246">
        <f t="shared" si="12"/>
        <v>0</v>
      </c>
      <c r="J412" s="111"/>
      <c r="K412" s="246">
        <f t="shared" si="13"/>
        <v>0</v>
      </c>
      <c r="L412" s="111"/>
    </row>
    <row r="413" spans="2:12" ht="19.899999999999999" customHeight="1" x14ac:dyDescent="0.35">
      <c r="B413" s="109">
        <v>406</v>
      </c>
      <c r="C413" s="111" t="str">
        <f>IF('Dépenses forfaitaire'!C413&lt;&gt;"",'Dépenses forfaitaire'!C413,"")</f>
        <v/>
      </c>
      <c r="D413" s="111" t="str">
        <f>IF('Dépenses forfaitaire'!D413&lt;&gt;"",'Dépenses forfaitaire'!D413,"")</f>
        <v/>
      </c>
      <c r="E413" s="111" t="str">
        <f>IF('Dépenses forfaitaire'!E413&lt;&gt;"",'Dépenses forfaitaire'!E413,"")</f>
        <v/>
      </c>
      <c r="F413" s="210" t="str">
        <f>IF('Dépenses forfaitaire'!F413&lt;&gt;"",'Dépenses forfaitaire'!F413,"")</f>
        <v/>
      </c>
      <c r="G413" s="246">
        <f>IF('Dépenses forfaitaire'!G413&lt;&gt;"",'Dépenses forfaitaire'!G413,"")</f>
        <v>0</v>
      </c>
      <c r="H413" s="246">
        <f>IF('Dépenses forfaitaire'!H413&lt;&gt;"",'Dépenses forfaitaire'!H413,"")</f>
        <v>0</v>
      </c>
      <c r="I413" s="246">
        <f t="shared" si="12"/>
        <v>0</v>
      </c>
      <c r="J413" s="111"/>
      <c r="K413" s="246">
        <f t="shared" si="13"/>
        <v>0</v>
      </c>
      <c r="L413" s="111"/>
    </row>
    <row r="414" spans="2:12" ht="19.899999999999999" customHeight="1" x14ac:dyDescent="0.35">
      <c r="B414" s="109">
        <v>407</v>
      </c>
      <c r="C414" s="111" t="str">
        <f>IF('Dépenses forfaitaire'!C414&lt;&gt;"",'Dépenses forfaitaire'!C414,"")</f>
        <v/>
      </c>
      <c r="D414" s="111" t="str">
        <f>IF('Dépenses forfaitaire'!D414&lt;&gt;"",'Dépenses forfaitaire'!D414,"")</f>
        <v/>
      </c>
      <c r="E414" s="111" t="str">
        <f>IF('Dépenses forfaitaire'!E414&lt;&gt;"",'Dépenses forfaitaire'!E414,"")</f>
        <v/>
      </c>
      <c r="F414" s="210" t="str">
        <f>IF('Dépenses forfaitaire'!F414&lt;&gt;"",'Dépenses forfaitaire'!F414,"")</f>
        <v/>
      </c>
      <c r="G414" s="246">
        <f>IF('Dépenses forfaitaire'!G414&lt;&gt;"",'Dépenses forfaitaire'!G414,"")</f>
        <v>0</v>
      </c>
      <c r="H414" s="246">
        <f>IF('Dépenses forfaitaire'!H414&lt;&gt;"",'Dépenses forfaitaire'!H414,"")</f>
        <v>0</v>
      </c>
      <c r="I414" s="246">
        <f t="shared" si="12"/>
        <v>0</v>
      </c>
      <c r="J414" s="111"/>
      <c r="K414" s="246">
        <f t="shared" si="13"/>
        <v>0</v>
      </c>
      <c r="L414" s="111"/>
    </row>
    <row r="415" spans="2:12" ht="19.899999999999999" customHeight="1" x14ac:dyDescent="0.35">
      <c r="B415" s="109">
        <v>408</v>
      </c>
      <c r="C415" s="111" t="str">
        <f>IF('Dépenses forfaitaire'!C415&lt;&gt;"",'Dépenses forfaitaire'!C415,"")</f>
        <v/>
      </c>
      <c r="D415" s="111" t="str">
        <f>IF('Dépenses forfaitaire'!D415&lt;&gt;"",'Dépenses forfaitaire'!D415,"")</f>
        <v/>
      </c>
      <c r="E415" s="111" t="str">
        <f>IF('Dépenses forfaitaire'!E415&lt;&gt;"",'Dépenses forfaitaire'!E415,"")</f>
        <v/>
      </c>
      <c r="F415" s="210" t="str">
        <f>IF('Dépenses forfaitaire'!F415&lt;&gt;"",'Dépenses forfaitaire'!F415,"")</f>
        <v/>
      </c>
      <c r="G415" s="246">
        <f>IF('Dépenses forfaitaire'!G415&lt;&gt;"",'Dépenses forfaitaire'!G415,"")</f>
        <v>0</v>
      </c>
      <c r="H415" s="246">
        <f>IF('Dépenses forfaitaire'!H415&lt;&gt;"",'Dépenses forfaitaire'!H415,"")</f>
        <v>0</v>
      </c>
      <c r="I415" s="246">
        <f t="shared" si="12"/>
        <v>0</v>
      </c>
      <c r="J415" s="111"/>
      <c r="K415" s="246">
        <f t="shared" si="13"/>
        <v>0</v>
      </c>
      <c r="L415" s="111"/>
    </row>
    <row r="416" spans="2:12" ht="19.899999999999999" customHeight="1" x14ac:dyDescent="0.35">
      <c r="B416" s="109">
        <v>409</v>
      </c>
      <c r="C416" s="111" t="str">
        <f>IF('Dépenses forfaitaire'!C416&lt;&gt;"",'Dépenses forfaitaire'!C416,"")</f>
        <v/>
      </c>
      <c r="D416" s="111" t="str">
        <f>IF('Dépenses forfaitaire'!D416&lt;&gt;"",'Dépenses forfaitaire'!D416,"")</f>
        <v/>
      </c>
      <c r="E416" s="111" t="str">
        <f>IF('Dépenses forfaitaire'!E416&lt;&gt;"",'Dépenses forfaitaire'!E416,"")</f>
        <v/>
      </c>
      <c r="F416" s="210" t="str">
        <f>IF('Dépenses forfaitaire'!F416&lt;&gt;"",'Dépenses forfaitaire'!F416,"")</f>
        <v/>
      </c>
      <c r="G416" s="246">
        <f>IF('Dépenses forfaitaire'!G416&lt;&gt;"",'Dépenses forfaitaire'!G416,"")</f>
        <v>0</v>
      </c>
      <c r="H416" s="246">
        <f>IF('Dépenses forfaitaire'!H416&lt;&gt;"",'Dépenses forfaitaire'!H416,"")</f>
        <v>0</v>
      </c>
      <c r="I416" s="246">
        <f t="shared" si="12"/>
        <v>0</v>
      </c>
      <c r="J416" s="111"/>
      <c r="K416" s="246">
        <f t="shared" si="13"/>
        <v>0</v>
      </c>
      <c r="L416" s="111"/>
    </row>
    <row r="417" spans="2:12" ht="19.899999999999999" customHeight="1" x14ac:dyDescent="0.35">
      <c r="B417" s="109">
        <v>410</v>
      </c>
      <c r="C417" s="111" t="str">
        <f>IF('Dépenses forfaitaire'!C417&lt;&gt;"",'Dépenses forfaitaire'!C417,"")</f>
        <v/>
      </c>
      <c r="D417" s="111" t="str">
        <f>IF('Dépenses forfaitaire'!D417&lt;&gt;"",'Dépenses forfaitaire'!D417,"")</f>
        <v/>
      </c>
      <c r="E417" s="111" t="str">
        <f>IF('Dépenses forfaitaire'!E417&lt;&gt;"",'Dépenses forfaitaire'!E417,"")</f>
        <v/>
      </c>
      <c r="F417" s="210" t="str">
        <f>IF('Dépenses forfaitaire'!F417&lt;&gt;"",'Dépenses forfaitaire'!F417,"")</f>
        <v/>
      </c>
      <c r="G417" s="246">
        <f>IF('Dépenses forfaitaire'!G417&lt;&gt;"",'Dépenses forfaitaire'!G417,"")</f>
        <v>0</v>
      </c>
      <c r="H417" s="246">
        <f>IF('Dépenses forfaitaire'!H417&lt;&gt;"",'Dépenses forfaitaire'!H417,"")</f>
        <v>0</v>
      </c>
      <c r="I417" s="246">
        <f t="shared" si="12"/>
        <v>0</v>
      </c>
      <c r="J417" s="111"/>
      <c r="K417" s="246">
        <f t="shared" si="13"/>
        <v>0</v>
      </c>
      <c r="L417" s="111"/>
    </row>
    <row r="418" spans="2:12" ht="19.899999999999999" customHeight="1" x14ac:dyDescent="0.35">
      <c r="B418" s="109">
        <v>411</v>
      </c>
      <c r="C418" s="111" t="str">
        <f>IF('Dépenses forfaitaire'!C418&lt;&gt;"",'Dépenses forfaitaire'!C418,"")</f>
        <v/>
      </c>
      <c r="D418" s="111" t="str">
        <f>IF('Dépenses forfaitaire'!D418&lt;&gt;"",'Dépenses forfaitaire'!D418,"")</f>
        <v/>
      </c>
      <c r="E418" s="111" t="str">
        <f>IF('Dépenses forfaitaire'!E418&lt;&gt;"",'Dépenses forfaitaire'!E418,"")</f>
        <v/>
      </c>
      <c r="F418" s="210" t="str">
        <f>IF('Dépenses forfaitaire'!F418&lt;&gt;"",'Dépenses forfaitaire'!F418,"")</f>
        <v/>
      </c>
      <c r="G418" s="246">
        <f>IF('Dépenses forfaitaire'!G418&lt;&gt;"",'Dépenses forfaitaire'!G418,"")</f>
        <v>0</v>
      </c>
      <c r="H418" s="246">
        <f>IF('Dépenses forfaitaire'!H418&lt;&gt;"",'Dépenses forfaitaire'!H418,"")</f>
        <v>0</v>
      </c>
      <c r="I418" s="246">
        <f t="shared" si="12"/>
        <v>0</v>
      </c>
      <c r="J418" s="111"/>
      <c r="K418" s="246">
        <f t="shared" si="13"/>
        <v>0</v>
      </c>
      <c r="L418" s="111"/>
    </row>
    <row r="419" spans="2:12" ht="19.899999999999999" customHeight="1" x14ac:dyDescent="0.35">
      <c r="B419" s="109">
        <v>412</v>
      </c>
      <c r="C419" s="111" t="str">
        <f>IF('Dépenses forfaitaire'!C419&lt;&gt;"",'Dépenses forfaitaire'!C419,"")</f>
        <v/>
      </c>
      <c r="D419" s="111" t="str">
        <f>IF('Dépenses forfaitaire'!D419&lt;&gt;"",'Dépenses forfaitaire'!D419,"")</f>
        <v/>
      </c>
      <c r="E419" s="111" t="str">
        <f>IF('Dépenses forfaitaire'!E419&lt;&gt;"",'Dépenses forfaitaire'!E419,"")</f>
        <v/>
      </c>
      <c r="F419" s="210" t="str">
        <f>IF('Dépenses forfaitaire'!F419&lt;&gt;"",'Dépenses forfaitaire'!F419,"")</f>
        <v/>
      </c>
      <c r="G419" s="246">
        <f>IF('Dépenses forfaitaire'!G419&lt;&gt;"",'Dépenses forfaitaire'!G419,"")</f>
        <v>0</v>
      </c>
      <c r="H419" s="246">
        <f>IF('Dépenses forfaitaire'!H419&lt;&gt;"",'Dépenses forfaitaire'!H419,"")</f>
        <v>0</v>
      </c>
      <c r="I419" s="246">
        <f t="shared" si="12"/>
        <v>0</v>
      </c>
      <c r="J419" s="111"/>
      <c r="K419" s="246">
        <f t="shared" si="13"/>
        <v>0</v>
      </c>
      <c r="L419" s="111"/>
    </row>
    <row r="420" spans="2:12" ht="19.899999999999999" customHeight="1" x14ac:dyDescent="0.35">
      <c r="B420" s="109">
        <v>413</v>
      </c>
      <c r="C420" s="111" t="str">
        <f>IF('Dépenses forfaitaire'!C420&lt;&gt;"",'Dépenses forfaitaire'!C420,"")</f>
        <v/>
      </c>
      <c r="D420" s="111" t="str">
        <f>IF('Dépenses forfaitaire'!D420&lt;&gt;"",'Dépenses forfaitaire'!D420,"")</f>
        <v/>
      </c>
      <c r="E420" s="111" t="str">
        <f>IF('Dépenses forfaitaire'!E420&lt;&gt;"",'Dépenses forfaitaire'!E420,"")</f>
        <v/>
      </c>
      <c r="F420" s="210" t="str">
        <f>IF('Dépenses forfaitaire'!F420&lt;&gt;"",'Dépenses forfaitaire'!F420,"")</f>
        <v/>
      </c>
      <c r="G420" s="246">
        <f>IF('Dépenses forfaitaire'!G420&lt;&gt;"",'Dépenses forfaitaire'!G420,"")</f>
        <v>0</v>
      </c>
      <c r="H420" s="246">
        <f>IF('Dépenses forfaitaire'!H420&lt;&gt;"",'Dépenses forfaitaire'!H420,"")</f>
        <v>0</v>
      </c>
      <c r="I420" s="246">
        <f t="shared" si="12"/>
        <v>0</v>
      </c>
      <c r="J420" s="111"/>
      <c r="K420" s="246">
        <f t="shared" si="13"/>
        <v>0</v>
      </c>
      <c r="L420" s="111"/>
    </row>
    <row r="421" spans="2:12" ht="19.899999999999999" customHeight="1" x14ac:dyDescent="0.35">
      <c r="B421" s="109">
        <v>414</v>
      </c>
      <c r="C421" s="111" t="str">
        <f>IF('Dépenses forfaitaire'!C421&lt;&gt;"",'Dépenses forfaitaire'!C421,"")</f>
        <v/>
      </c>
      <c r="D421" s="111" t="str">
        <f>IF('Dépenses forfaitaire'!D421&lt;&gt;"",'Dépenses forfaitaire'!D421,"")</f>
        <v/>
      </c>
      <c r="E421" s="111" t="str">
        <f>IF('Dépenses forfaitaire'!E421&lt;&gt;"",'Dépenses forfaitaire'!E421,"")</f>
        <v/>
      </c>
      <c r="F421" s="210" t="str">
        <f>IF('Dépenses forfaitaire'!F421&lt;&gt;"",'Dépenses forfaitaire'!F421,"")</f>
        <v/>
      </c>
      <c r="G421" s="246">
        <f>IF('Dépenses forfaitaire'!G421&lt;&gt;"",'Dépenses forfaitaire'!G421,"")</f>
        <v>0</v>
      </c>
      <c r="H421" s="246">
        <f>IF('Dépenses forfaitaire'!H421&lt;&gt;"",'Dépenses forfaitaire'!H421,"")</f>
        <v>0</v>
      </c>
      <c r="I421" s="246">
        <f t="shared" si="12"/>
        <v>0</v>
      </c>
      <c r="J421" s="111"/>
      <c r="K421" s="246">
        <f t="shared" si="13"/>
        <v>0</v>
      </c>
      <c r="L421" s="111"/>
    </row>
    <row r="422" spans="2:12" ht="19.899999999999999" customHeight="1" x14ac:dyDescent="0.35">
      <c r="B422" s="109">
        <v>415</v>
      </c>
      <c r="C422" s="111" t="str">
        <f>IF('Dépenses forfaitaire'!C422&lt;&gt;"",'Dépenses forfaitaire'!C422,"")</f>
        <v/>
      </c>
      <c r="D422" s="111" t="str">
        <f>IF('Dépenses forfaitaire'!D422&lt;&gt;"",'Dépenses forfaitaire'!D422,"")</f>
        <v/>
      </c>
      <c r="E422" s="111" t="str">
        <f>IF('Dépenses forfaitaire'!E422&lt;&gt;"",'Dépenses forfaitaire'!E422,"")</f>
        <v/>
      </c>
      <c r="F422" s="210" t="str">
        <f>IF('Dépenses forfaitaire'!F422&lt;&gt;"",'Dépenses forfaitaire'!F422,"")</f>
        <v/>
      </c>
      <c r="G422" s="246">
        <f>IF('Dépenses forfaitaire'!G422&lt;&gt;"",'Dépenses forfaitaire'!G422,"")</f>
        <v>0</v>
      </c>
      <c r="H422" s="246">
        <f>IF('Dépenses forfaitaire'!H422&lt;&gt;"",'Dépenses forfaitaire'!H422,"")</f>
        <v>0</v>
      </c>
      <c r="I422" s="246">
        <f t="shared" si="12"/>
        <v>0</v>
      </c>
      <c r="J422" s="111"/>
      <c r="K422" s="246">
        <f t="shared" si="13"/>
        <v>0</v>
      </c>
      <c r="L422" s="111"/>
    </row>
    <row r="423" spans="2:12" ht="19.899999999999999" customHeight="1" x14ac:dyDescent="0.35">
      <c r="B423" s="109">
        <v>416</v>
      </c>
      <c r="C423" s="111" t="str">
        <f>IF('Dépenses forfaitaire'!C423&lt;&gt;"",'Dépenses forfaitaire'!C423,"")</f>
        <v/>
      </c>
      <c r="D423" s="111" t="str">
        <f>IF('Dépenses forfaitaire'!D423&lt;&gt;"",'Dépenses forfaitaire'!D423,"")</f>
        <v/>
      </c>
      <c r="E423" s="111" t="str">
        <f>IF('Dépenses forfaitaire'!E423&lt;&gt;"",'Dépenses forfaitaire'!E423,"")</f>
        <v/>
      </c>
      <c r="F423" s="210" t="str">
        <f>IF('Dépenses forfaitaire'!F423&lt;&gt;"",'Dépenses forfaitaire'!F423,"")</f>
        <v/>
      </c>
      <c r="G423" s="246">
        <f>IF('Dépenses forfaitaire'!G423&lt;&gt;"",'Dépenses forfaitaire'!G423,"")</f>
        <v>0</v>
      </c>
      <c r="H423" s="246">
        <f>IF('Dépenses forfaitaire'!H423&lt;&gt;"",'Dépenses forfaitaire'!H423,"")</f>
        <v>0</v>
      </c>
      <c r="I423" s="246">
        <f t="shared" si="12"/>
        <v>0</v>
      </c>
      <c r="J423" s="111"/>
      <c r="K423" s="246">
        <f t="shared" si="13"/>
        <v>0</v>
      </c>
      <c r="L423" s="111"/>
    </row>
    <row r="424" spans="2:12" ht="19.899999999999999" customHeight="1" x14ac:dyDescent="0.35">
      <c r="B424" s="109">
        <v>417</v>
      </c>
      <c r="C424" s="111" t="str">
        <f>IF('Dépenses forfaitaire'!C424&lt;&gt;"",'Dépenses forfaitaire'!C424,"")</f>
        <v/>
      </c>
      <c r="D424" s="111" t="str">
        <f>IF('Dépenses forfaitaire'!D424&lt;&gt;"",'Dépenses forfaitaire'!D424,"")</f>
        <v/>
      </c>
      <c r="E424" s="111" t="str">
        <f>IF('Dépenses forfaitaire'!E424&lt;&gt;"",'Dépenses forfaitaire'!E424,"")</f>
        <v/>
      </c>
      <c r="F424" s="210" t="str">
        <f>IF('Dépenses forfaitaire'!F424&lt;&gt;"",'Dépenses forfaitaire'!F424,"")</f>
        <v/>
      </c>
      <c r="G424" s="246">
        <f>IF('Dépenses forfaitaire'!G424&lt;&gt;"",'Dépenses forfaitaire'!G424,"")</f>
        <v>0</v>
      </c>
      <c r="H424" s="246">
        <f>IF('Dépenses forfaitaire'!H424&lt;&gt;"",'Dépenses forfaitaire'!H424,"")</f>
        <v>0</v>
      </c>
      <c r="I424" s="246">
        <f t="shared" si="12"/>
        <v>0</v>
      </c>
      <c r="J424" s="111"/>
      <c r="K424" s="246">
        <f t="shared" si="13"/>
        <v>0</v>
      </c>
      <c r="L424" s="111"/>
    </row>
    <row r="425" spans="2:12" ht="19.899999999999999" customHeight="1" x14ac:dyDescent="0.35">
      <c r="B425" s="109">
        <v>418</v>
      </c>
      <c r="C425" s="111" t="str">
        <f>IF('Dépenses forfaitaire'!C425&lt;&gt;"",'Dépenses forfaitaire'!C425,"")</f>
        <v/>
      </c>
      <c r="D425" s="111" t="str">
        <f>IF('Dépenses forfaitaire'!D425&lt;&gt;"",'Dépenses forfaitaire'!D425,"")</f>
        <v/>
      </c>
      <c r="E425" s="111" t="str">
        <f>IF('Dépenses forfaitaire'!E425&lt;&gt;"",'Dépenses forfaitaire'!E425,"")</f>
        <v/>
      </c>
      <c r="F425" s="210" t="str">
        <f>IF('Dépenses forfaitaire'!F425&lt;&gt;"",'Dépenses forfaitaire'!F425,"")</f>
        <v/>
      </c>
      <c r="G425" s="246">
        <f>IF('Dépenses forfaitaire'!G425&lt;&gt;"",'Dépenses forfaitaire'!G425,"")</f>
        <v>0</v>
      </c>
      <c r="H425" s="246">
        <f>IF('Dépenses forfaitaire'!H425&lt;&gt;"",'Dépenses forfaitaire'!H425,"")</f>
        <v>0</v>
      </c>
      <c r="I425" s="246">
        <f t="shared" si="12"/>
        <v>0</v>
      </c>
      <c r="J425" s="111"/>
      <c r="K425" s="246">
        <f t="shared" si="13"/>
        <v>0</v>
      </c>
      <c r="L425" s="111"/>
    </row>
    <row r="426" spans="2:12" ht="19.899999999999999" customHeight="1" x14ac:dyDescent="0.35">
      <c r="B426" s="109">
        <v>419</v>
      </c>
      <c r="C426" s="111" t="str">
        <f>IF('Dépenses forfaitaire'!C426&lt;&gt;"",'Dépenses forfaitaire'!C426,"")</f>
        <v/>
      </c>
      <c r="D426" s="111" t="str">
        <f>IF('Dépenses forfaitaire'!D426&lt;&gt;"",'Dépenses forfaitaire'!D426,"")</f>
        <v/>
      </c>
      <c r="E426" s="111" t="str">
        <f>IF('Dépenses forfaitaire'!E426&lt;&gt;"",'Dépenses forfaitaire'!E426,"")</f>
        <v/>
      </c>
      <c r="F426" s="210" t="str">
        <f>IF('Dépenses forfaitaire'!F426&lt;&gt;"",'Dépenses forfaitaire'!F426,"")</f>
        <v/>
      </c>
      <c r="G426" s="246">
        <f>IF('Dépenses forfaitaire'!G426&lt;&gt;"",'Dépenses forfaitaire'!G426,"")</f>
        <v>0</v>
      </c>
      <c r="H426" s="246">
        <f>IF('Dépenses forfaitaire'!H426&lt;&gt;"",'Dépenses forfaitaire'!H426,"")</f>
        <v>0</v>
      </c>
      <c r="I426" s="246">
        <f t="shared" si="12"/>
        <v>0</v>
      </c>
      <c r="J426" s="111"/>
      <c r="K426" s="246">
        <f t="shared" si="13"/>
        <v>0</v>
      </c>
      <c r="L426" s="111"/>
    </row>
    <row r="427" spans="2:12" ht="19.899999999999999" customHeight="1" x14ac:dyDescent="0.35">
      <c r="B427" s="109">
        <v>420</v>
      </c>
      <c r="C427" s="111" t="str">
        <f>IF('Dépenses forfaitaire'!C427&lt;&gt;"",'Dépenses forfaitaire'!C427,"")</f>
        <v/>
      </c>
      <c r="D427" s="111" t="str">
        <f>IF('Dépenses forfaitaire'!D427&lt;&gt;"",'Dépenses forfaitaire'!D427,"")</f>
        <v/>
      </c>
      <c r="E427" s="111" t="str">
        <f>IF('Dépenses forfaitaire'!E427&lt;&gt;"",'Dépenses forfaitaire'!E427,"")</f>
        <v/>
      </c>
      <c r="F427" s="210" t="str">
        <f>IF('Dépenses forfaitaire'!F427&lt;&gt;"",'Dépenses forfaitaire'!F427,"")</f>
        <v/>
      </c>
      <c r="G427" s="246">
        <f>IF('Dépenses forfaitaire'!G427&lt;&gt;"",'Dépenses forfaitaire'!G427,"")</f>
        <v>0</v>
      </c>
      <c r="H427" s="246">
        <f>IF('Dépenses forfaitaire'!H427&lt;&gt;"",'Dépenses forfaitaire'!H427,"")</f>
        <v>0</v>
      </c>
      <c r="I427" s="246">
        <f t="shared" si="12"/>
        <v>0</v>
      </c>
      <c r="J427" s="111"/>
      <c r="K427" s="246">
        <f t="shared" si="13"/>
        <v>0</v>
      </c>
      <c r="L427" s="111"/>
    </row>
    <row r="428" spans="2:12" ht="19.899999999999999" customHeight="1" x14ac:dyDescent="0.35">
      <c r="B428" s="109">
        <v>421</v>
      </c>
      <c r="C428" s="111" t="str">
        <f>IF('Dépenses forfaitaire'!C428&lt;&gt;"",'Dépenses forfaitaire'!C428,"")</f>
        <v/>
      </c>
      <c r="D428" s="111" t="str">
        <f>IF('Dépenses forfaitaire'!D428&lt;&gt;"",'Dépenses forfaitaire'!D428,"")</f>
        <v/>
      </c>
      <c r="E428" s="111" t="str">
        <f>IF('Dépenses forfaitaire'!E428&lt;&gt;"",'Dépenses forfaitaire'!E428,"")</f>
        <v/>
      </c>
      <c r="F428" s="210" t="str">
        <f>IF('Dépenses forfaitaire'!F428&lt;&gt;"",'Dépenses forfaitaire'!F428,"")</f>
        <v/>
      </c>
      <c r="G428" s="246">
        <f>IF('Dépenses forfaitaire'!G428&lt;&gt;"",'Dépenses forfaitaire'!G428,"")</f>
        <v>0</v>
      </c>
      <c r="H428" s="246">
        <f>IF('Dépenses forfaitaire'!H428&lt;&gt;"",'Dépenses forfaitaire'!H428,"")</f>
        <v>0</v>
      </c>
      <c r="I428" s="246">
        <f t="shared" si="12"/>
        <v>0</v>
      </c>
      <c r="J428" s="111"/>
      <c r="K428" s="246">
        <f t="shared" si="13"/>
        <v>0</v>
      </c>
      <c r="L428" s="111"/>
    </row>
    <row r="429" spans="2:12" ht="19.899999999999999" customHeight="1" x14ac:dyDescent="0.35">
      <c r="B429" s="109">
        <v>422</v>
      </c>
      <c r="C429" s="111" t="str">
        <f>IF('Dépenses forfaitaire'!C429&lt;&gt;"",'Dépenses forfaitaire'!C429,"")</f>
        <v/>
      </c>
      <c r="D429" s="111" t="str">
        <f>IF('Dépenses forfaitaire'!D429&lt;&gt;"",'Dépenses forfaitaire'!D429,"")</f>
        <v/>
      </c>
      <c r="E429" s="111" t="str">
        <f>IF('Dépenses forfaitaire'!E429&lt;&gt;"",'Dépenses forfaitaire'!E429,"")</f>
        <v/>
      </c>
      <c r="F429" s="210" t="str">
        <f>IF('Dépenses forfaitaire'!F429&lt;&gt;"",'Dépenses forfaitaire'!F429,"")</f>
        <v/>
      </c>
      <c r="G429" s="246">
        <f>IF('Dépenses forfaitaire'!G429&lt;&gt;"",'Dépenses forfaitaire'!G429,"")</f>
        <v>0</v>
      </c>
      <c r="H429" s="246">
        <f>IF('Dépenses forfaitaire'!H429&lt;&gt;"",'Dépenses forfaitaire'!H429,"")</f>
        <v>0</v>
      </c>
      <c r="I429" s="246">
        <f t="shared" si="12"/>
        <v>0</v>
      </c>
      <c r="J429" s="111"/>
      <c r="K429" s="246">
        <f t="shared" si="13"/>
        <v>0</v>
      </c>
      <c r="L429" s="111"/>
    </row>
    <row r="430" spans="2:12" ht="19.899999999999999" customHeight="1" x14ac:dyDescent="0.35">
      <c r="B430" s="109">
        <v>423</v>
      </c>
      <c r="C430" s="111" t="str">
        <f>IF('Dépenses forfaitaire'!C430&lt;&gt;"",'Dépenses forfaitaire'!C430,"")</f>
        <v/>
      </c>
      <c r="D430" s="111" t="str">
        <f>IF('Dépenses forfaitaire'!D430&lt;&gt;"",'Dépenses forfaitaire'!D430,"")</f>
        <v/>
      </c>
      <c r="E430" s="111" t="str">
        <f>IF('Dépenses forfaitaire'!E430&lt;&gt;"",'Dépenses forfaitaire'!E430,"")</f>
        <v/>
      </c>
      <c r="F430" s="210" t="str">
        <f>IF('Dépenses forfaitaire'!F430&lt;&gt;"",'Dépenses forfaitaire'!F430,"")</f>
        <v/>
      </c>
      <c r="G430" s="246">
        <f>IF('Dépenses forfaitaire'!G430&lt;&gt;"",'Dépenses forfaitaire'!G430,"")</f>
        <v>0</v>
      </c>
      <c r="H430" s="246">
        <f>IF('Dépenses forfaitaire'!H430&lt;&gt;"",'Dépenses forfaitaire'!H430,"")</f>
        <v>0</v>
      </c>
      <c r="I430" s="246">
        <f t="shared" si="12"/>
        <v>0</v>
      </c>
      <c r="J430" s="111"/>
      <c r="K430" s="246">
        <f t="shared" si="13"/>
        <v>0</v>
      </c>
      <c r="L430" s="111"/>
    </row>
    <row r="431" spans="2:12" ht="19.899999999999999" customHeight="1" x14ac:dyDescent="0.35">
      <c r="B431" s="109">
        <v>424</v>
      </c>
      <c r="C431" s="111" t="str">
        <f>IF('Dépenses forfaitaire'!C431&lt;&gt;"",'Dépenses forfaitaire'!C431,"")</f>
        <v/>
      </c>
      <c r="D431" s="111" t="str">
        <f>IF('Dépenses forfaitaire'!D431&lt;&gt;"",'Dépenses forfaitaire'!D431,"")</f>
        <v/>
      </c>
      <c r="E431" s="111" t="str">
        <f>IF('Dépenses forfaitaire'!E431&lt;&gt;"",'Dépenses forfaitaire'!E431,"")</f>
        <v/>
      </c>
      <c r="F431" s="210" t="str">
        <f>IF('Dépenses forfaitaire'!F431&lt;&gt;"",'Dépenses forfaitaire'!F431,"")</f>
        <v/>
      </c>
      <c r="G431" s="246">
        <f>IF('Dépenses forfaitaire'!G431&lt;&gt;"",'Dépenses forfaitaire'!G431,"")</f>
        <v>0</v>
      </c>
      <c r="H431" s="246">
        <f>IF('Dépenses forfaitaire'!H431&lt;&gt;"",'Dépenses forfaitaire'!H431,"")</f>
        <v>0</v>
      </c>
      <c r="I431" s="246">
        <f t="shared" si="12"/>
        <v>0</v>
      </c>
      <c r="J431" s="111"/>
      <c r="K431" s="246">
        <f t="shared" si="13"/>
        <v>0</v>
      </c>
      <c r="L431" s="111"/>
    </row>
    <row r="432" spans="2:12" ht="19.899999999999999" customHeight="1" x14ac:dyDescent="0.35">
      <c r="B432" s="109">
        <v>425</v>
      </c>
      <c r="C432" s="111" t="str">
        <f>IF('Dépenses forfaitaire'!C432&lt;&gt;"",'Dépenses forfaitaire'!C432,"")</f>
        <v/>
      </c>
      <c r="D432" s="111" t="str">
        <f>IF('Dépenses forfaitaire'!D432&lt;&gt;"",'Dépenses forfaitaire'!D432,"")</f>
        <v/>
      </c>
      <c r="E432" s="111" t="str">
        <f>IF('Dépenses forfaitaire'!E432&lt;&gt;"",'Dépenses forfaitaire'!E432,"")</f>
        <v/>
      </c>
      <c r="F432" s="210" t="str">
        <f>IF('Dépenses forfaitaire'!F432&lt;&gt;"",'Dépenses forfaitaire'!F432,"")</f>
        <v/>
      </c>
      <c r="G432" s="246">
        <f>IF('Dépenses forfaitaire'!G432&lt;&gt;"",'Dépenses forfaitaire'!G432,"")</f>
        <v>0</v>
      </c>
      <c r="H432" s="246">
        <f>IF('Dépenses forfaitaire'!H432&lt;&gt;"",'Dépenses forfaitaire'!H432,"")</f>
        <v>0</v>
      </c>
      <c r="I432" s="246">
        <f t="shared" si="12"/>
        <v>0</v>
      </c>
      <c r="J432" s="111"/>
      <c r="K432" s="246">
        <f t="shared" si="13"/>
        <v>0</v>
      </c>
      <c r="L432" s="111"/>
    </row>
    <row r="433" spans="2:12" ht="19.899999999999999" customHeight="1" x14ac:dyDescent="0.35">
      <c r="B433" s="109">
        <v>426</v>
      </c>
      <c r="C433" s="111" t="str">
        <f>IF('Dépenses forfaitaire'!C433&lt;&gt;"",'Dépenses forfaitaire'!C433,"")</f>
        <v/>
      </c>
      <c r="D433" s="111" t="str">
        <f>IF('Dépenses forfaitaire'!D433&lt;&gt;"",'Dépenses forfaitaire'!D433,"")</f>
        <v/>
      </c>
      <c r="E433" s="111" t="str">
        <f>IF('Dépenses forfaitaire'!E433&lt;&gt;"",'Dépenses forfaitaire'!E433,"")</f>
        <v/>
      </c>
      <c r="F433" s="210" t="str">
        <f>IF('Dépenses forfaitaire'!F433&lt;&gt;"",'Dépenses forfaitaire'!F433,"")</f>
        <v/>
      </c>
      <c r="G433" s="246">
        <f>IF('Dépenses forfaitaire'!G433&lt;&gt;"",'Dépenses forfaitaire'!G433,"")</f>
        <v>0</v>
      </c>
      <c r="H433" s="246">
        <f>IF('Dépenses forfaitaire'!H433&lt;&gt;"",'Dépenses forfaitaire'!H433,"")</f>
        <v>0</v>
      </c>
      <c r="I433" s="246">
        <f t="shared" si="12"/>
        <v>0</v>
      </c>
      <c r="J433" s="111"/>
      <c r="K433" s="246">
        <f t="shared" si="13"/>
        <v>0</v>
      </c>
      <c r="L433" s="111"/>
    </row>
    <row r="434" spans="2:12" ht="19.899999999999999" customHeight="1" x14ac:dyDescent="0.35">
      <c r="B434" s="109">
        <v>427</v>
      </c>
      <c r="C434" s="111" t="str">
        <f>IF('Dépenses forfaitaire'!C434&lt;&gt;"",'Dépenses forfaitaire'!C434,"")</f>
        <v/>
      </c>
      <c r="D434" s="111" t="str">
        <f>IF('Dépenses forfaitaire'!D434&lt;&gt;"",'Dépenses forfaitaire'!D434,"")</f>
        <v/>
      </c>
      <c r="E434" s="111" t="str">
        <f>IF('Dépenses forfaitaire'!E434&lt;&gt;"",'Dépenses forfaitaire'!E434,"")</f>
        <v/>
      </c>
      <c r="F434" s="210" t="str">
        <f>IF('Dépenses forfaitaire'!F434&lt;&gt;"",'Dépenses forfaitaire'!F434,"")</f>
        <v/>
      </c>
      <c r="G434" s="246">
        <f>IF('Dépenses forfaitaire'!G434&lt;&gt;"",'Dépenses forfaitaire'!G434,"")</f>
        <v>0</v>
      </c>
      <c r="H434" s="246">
        <f>IF('Dépenses forfaitaire'!H434&lt;&gt;"",'Dépenses forfaitaire'!H434,"")</f>
        <v>0</v>
      </c>
      <c r="I434" s="246">
        <f t="shared" si="12"/>
        <v>0</v>
      </c>
      <c r="J434" s="111"/>
      <c r="K434" s="246">
        <f t="shared" si="13"/>
        <v>0</v>
      </c>
      <c r="L434" s="111"/>
    </row>
    <row r="435" spans="2:12" ht="19.899999999999999" customHeight="1" x14ac:dyDescent="0.35">
      <c r="B435" s="109">
        <v>428</v>
      </c>
      <c r="C435" s="111" t="str">
        <f>IF('Dépenses forfaitaire'!C435&lt;&gt;"",'Dépenses forfaitaire'!C435,"")</f>
        <v/>
      </c>
      <c r="D435" s="111" t="str">
        <f>IF('Dépenses forfaitaire'!D435&lt;&gt;"",'Dépenses forfaitaire'!D435,"")</f>
        <v/>
      </c>
      <c r="E435" s="111" t="str">
        <f>IF('Dépenses forfaitaire'!E435&lt;&gt;"",'Dépenses forfaitaire'!E435,"")</f>
        <v/>
      </c>
      <c r="F435" s="210" t="str">
        <f>IF('Dépenses forfaitaire'!F435&lt;&gt;"",'Dépenses forfaitaire'!F435,"")</f>
        <v/>
      </c>
      <c r="G435" s="246">
        <f>IF('Dépenses forfaitaire'!G435&lt;&gt;"",'Dépenses forfaitaire'!G435,"")</f>
        <v>0</v>
      </c>
      <c r="H435" s="246">
        <f>IF('Dépenses forfaitaire'!H435&lt;&gt;"",'Dépenses forfaitaire'!H435,"")</f>
        <v>0</v>
      </c>
      <c r="I435" s="246">
        <f t="shared" si="12"/>
        <v>0</v>
      </c>
      <c r="J435" s="111"/>
      <c r="K435" s="246">
        <f t="shared" si="13"/>
        <v>0</v>
      </c>
      <c r="L435" s="111"/>
    </row>
    <row r="436" spans="2:12" ht="19.899999999999999" customHeight="1" x14ac:dyDescent="0.35">
      <c r="B436" s="109">
        <v>429</v>
      </c>
      <c r="C436" s="111" t="str">
        <f>IF('Dépenses forfaitaire'!C436&lt;&gt;"",'Dépenses forfaitaire'!C436,"")</f>
        <v/>
      </c>
      <c r="D436" s="111" t="str">
        <f>IF('Dépenses forfaitaire'!D436&lt;&gt;"",'Dépenses forfaitaire'!D436,"")</f>
        <v/>
      </c>
      <c r="E436" s="111" t="str">
        <f>IF('Dépenses forfaitaire'!E436&lt;&gt;"",'Dépenses forfaitaire'!E436,"")</f>
        <v/>
      </c>
      <c r="F436" s="210" t="str">
        <f>IF('Dépenses forfaitaire'!F436&lt;&gt;"",'Dépenses forfaitaire'!F436,"")</f>
        <v/>
      </c>
      <c r="G436" s="246">
        <f>IF('Dépenses forfaitaire'!G436&lt;&gt;"",'Dépenses forfaitaire'!G436,"")</f>
        <v>0</v>
      </c>
      <c r="H436" s="246">
        <f>IF('Dépenses forfaitaire'!H436&lt;&gt;"",'Dépenses forfaitaire'!H436,"")</f>
        <v>0</v>
      </c>
      <c r="I436" s="246">
        <f t="shared" si="12"/>
        <v>0</v>
      </c>
      <c r="J436" s="111"/>
      <c r="K436" s="246">
        <f t="shared" si="13"/>
        <v>0</v>
      </c>
      <c r="L436" s="111"/>
    </row>
    <row r="437" spans="2:12" ht="19.899999999999999" customHeight="1" x14ac:dyDescent="0.35">
      <c r="B437" s="109">
        <v>430</v>
      </c>
      <c r="C437" s="111" t="str">
        <f>IF('Dépenses forfaitaire'!C437&lt;&gt;"",'Dépenses forfaitaire'!C437,"")</f>
        <v/>
      </c>
      <c r="D437" s="111" t="str">
        <f>IF('Dépenses forfaitaire'!D437&lt;&gt;"",'Dépenses forfaitaire'!D437,"")</f>
        <v/>
      </c>
      <c r="E437" s="111" t="str">
        <f>IF('Dépenses forfaitaire'!E437&lt;&gt;"",'Dépenses forfaitaire'!E437,"")</f>
        <v/>
      </c>
      <c r="F437" s="210" t="str">
        <f>IF('Dépenses forfaitaire'!F437&lt;&gt;"",'Dépenses forfaitaire'!F437,"")</f>
        <v/>
      </c>
      <c r="G437" s="246">
        <f>IF('Dépenses forfaitaire'!G437&lt;&gt;"",'Dépenses forfaitaire'!G437,"")</f>
        <v>0</v>
      </c>
      <c r="H437" s="246">
        <f>IF('Dépenses forfaitaire'!H437&lt;&gt;"",'Dépenses forfaitaire'!H437,"")</f>
        <v>0</v>
      </c>
      <c r="I437" s="246">
        <f t="shared" si="12"/>
        <v>0</v>
      </c>
      <c r="J437" s="111"/>
      <c r="K437" s="246">
        <f t="shared" si="13"/>
        <v>0</v>
      </c>
      <c r="L437" s="111"/>
    </row>
    <row r="438" spans="2:12" ht="19.899999999999999" customHeight="1" x14ac:dyDescent="0.35">
      <c r="B438" s="109">
        <v>431</v>
      </c>
      <c r="C438" s="111" t="str">
        <f>IF('Dépenses forfaitaire'!C438&lt;&gt;"",'Dépenses forfaitaire'!C438,"")</f>
        <v/>
      </c>
      <c r="D438" s="111" t="str">
        <f>IF('Dépenses forfaitaire'!D438&lt;&gt;"",'Dépenses forfaitaire'!D438,"")</f>
        <v/>
      </c>
      <c r="E438" s="111" t="str">
        <f>IF('Dépenses forfaitaire'!E438&lt;&gt;"",'Dépenses forfaitaire'!E438,"")</f>
        <v/>
      </c>
      <c r="F438" s="210" t="str">
        <f>IF('Dépenses forfaitaire'!F438&lt;&gt;"",'Dépenses forfaitaire'!F438,"")</f>
        <v/>
      </c>
      <c r="G438" s="246">
        <f>IF('Dépenses forfaitaire'!G438&lt;&gt;"",'Dépenses forfaitaire'!G438,"")</f>
        <v>0</v>
      </c>
      <c r="H438" s="246">
        <f>IF('Dépenses forfaitaire'!H438&lt;&gt;"",'Dépenses forfaitaire'!H438,"")</f>
        <v>0</v>
      </c>
      <c r="I438" s="246">
        <f t="shared" si="12"/>
        <v>0</v>
      </c>
      <c r="J438" s="111"/>
      <c r="K438" s="246">
        <f t="shared" si="13"/>
        <v>0</v>
      </c>
      <c r="L438" s="111"/>
    </row>
    <row r="439" spans="2:12" ht="19.899999999999999" customHeight="1" x14ac:dyDescent="0.35">
      <c r="B439" s="109">
        <v>432</v>
      </c>
      <c r="C439" s="111" t="str">
        <f>IF('Dépenses forfaitaire'!C439&lt;&gt;"",'Dépenses forfaitaire'!C439,"")</f>
        <v/>
      </c>
      <c r="D439" s="111" t="str">
        <f>IF('Dépenses forfaitaire'!D439&lt;&gt;"",'Dépenses forfaitaire'!D439,"")</f>
        <v/>
      </c>
      <c r="E439" s="111" t="str">
        <f>IF('Dépenses forfaitaire'!E439&lt;&gt;"",'Dépenses forfaitaire'!E439,"")</f>
        <v/>
      </c>
      <c r="F439" s="210" t="str">
        <f>IF('Dépenses forfaitaire'!F439&lt;&gt;"",'Dépenses forfaitaire'!F439,"")</f>
        <v/>
      </c>
      <c r="G439" s="246">
        <f>IF('Dépenses forfaitaire'!G439&lt;&gt;"",'Dépenses forfaitaire'!G439,"")</f>
        <v>0</v>
      </c>
      <c r="H439" s="246">
        <f>IF('Dépenses forfaitaire'!H439&lt;&gt;"",'Dépenses forfaitaire'!H439,"")</f>
        <v>0</v>
      </c>
      <c r="I439" s="246">
        <f t="shared" si="12"/>
        <v>0</v>
      </c>
      <c r="J439" s="111"/>
      <c r="K439" s="246">
        <f t="shared" si="13"/>
        <v>0</v>
      </c>
      <c r="L439" s="111"/>
    </row>
    <row r="440" spans="2:12" ht="19.899999999999999" customHeight="1" x14ac:dyDescent="0.35">
      <c r="B440" s="109">
        <v>433</v>
      </c>
      <c r="C440" s="111" t="str">
        <f>IF('Dépenses forfaitaire'!C440&lt;&gt;"",'Dépenses forfaitaire'!C440,"")</f>
        <v/>
      </c>
      <c r="D440" s="111" t="str">
        <f>IF('Dépenses forfaitaire'!D440&lt;&gt;"",'Dépenses forfaitaire'!D440,"")</f>
        <v/>
      </c>
      <c r="E440" s="111" t="str">
        <f>IF('Dépenses forfaitaire'!E440&lt;&gt;"",'Dépenses forfaitaire'!E440,"")</f>
        <v/>
      </c>
      <c r="F440" s="210" t="str">
        <f>IF('Dépenses forfaitaire'!F440&lt;&gt;"",'Dépenses forfaitaire'!F440,"")</f>
        <v/>
      </c>
      <c r="G440" s="246">
        <f>IF('Dépenses forfaitaire'!G440&lt;&gt;"",'Dépenses forfaitaire'!G440,"")</f>
        <v>0</v>
      </c>
      <c r="H440" s="246">
        <f>IF('Dépenses forfaitaire'!H440&lt;&gt;"",'Dépenses forfaitaire'!H440,"")</f>
        <v>0</v>
      </c>
      <c r="I440" s="246">
        <f t="shared" si="12"/>
        <v>0</v>
      </c>
      <c r="J440" s="111"/>
      <c r="K440" s="246">
        <f t="shared" si="13"/>
        <v>0</v>
      </c>
      <c r="L440" s="111"/>
    </row>
    <row r="441" spans="2:12" ht="19.899999999999999" customHeight="1" x14ac:dyDescent="0.35">
      <c r="B441" s="109">
        <v>434</v>
      </c>
      <c r="C441" s="111" t="str">
        <f>IF('Dépenses forfaitaire'!C441&lt;&gt;"",'Dépenses forfaitaire'!C441,"")</f>
        <v/>
      </c>
      <c r="D441" s="111" t="str">
        <f>IF('Dépenses forfaitaire'!D441&lt;&gt;"",'Dépenses forfaitaire'!D441,"")</f>
        <v/>
      </c>
      <c r="E441" s="111" t="str">
        <f>IF('Dépenses forfaitaire'!E441&lt;&gt;"",'Dépenses forfaitaire'!E441,"")</f>
        <v/>
      </c>
      <c r="F441" s="210" t="str">
        <f>IF('Dépenses forfaitaire'!F441&lt;&gt;"",'Dépenses forfaitaire'!F441,"")</f>
        <v/>
      </c>
      <c r="G441" s="246">
        <f>IF('Dépenses forfaitaire'!G441&lt;&gt;"",'Dépenses forfaitaire'!G441,"")</f>
        <v>0</v>
      </c>
      <c r="H441" s="246">
        <f>IF('Dépenses forfaitaire'!H441&lt;&gt;"",'Dépenses forfaitaire'!H441,"")</f>
        <v>0</v>
      </c>
      <c r="I441" s="246">
        <f t="shared" si="12"/>
        <v>0</v>
      </c>
      <c r="J441" s="111"/>
      <c r="K441" s="246">
        <f t="shared" si="13"/>
        <v>0</v>
      </c>
      <c r="L441" s="111"/>
    </row>
    <row r="442" spans="2:12" ht="19.899999999999999" customHeight="1" x14ac:dyDescent="0.35">
      <c r="B442" s="109">
        <v>435</v>
      </c>
      <c r="C442" s="111" t="str">
        <f>IF('Dépenses forfaitaire'!C442&lt;&gt;"",'Dépenses forfaitaire'!C442,"")</f>
        <v/>
      </c>
      <c r="D442" s="111" t="str">
        <f>IF('Dépenses forfaitaire'!D442&lt;&gt;"",'Dépenses forfaitaire'!D442,"")</f>
        <v/>
      </c>
      <c r="E442" s="111" t="str">
        <f>IF('Dépenses forfaitaire'!E442&lt;&gt;"",'Dépenses forfaitaire'!E442,"")</f>
        <v/>
      </c>
      <c r="F442" s="210" t="str">
        <f>IF('Dépenses forfaitaire'!F442&lt;&gt;"",'Dépenses forfaitaire'!F442,"")</f>
        <v/>
      </c>
      <c r="G442" s="246">
        <f>IF('Dépenses forfaitaire'!G442&lt;&gt;"",'Dépenses forfaitaire'!G442,"")</f>
        <v>0</v>
      </c>
      <c r="H442" s="246">
        <f>IF('Dépenses forfaitaire'!H442&lt;&gt;"",'Dépenses forfaitaire'!H442,"")</f>
        <v>0</v>
      </c>
      <c r="I442" s="246">
        <f t="shared" si="12"/>
        <v>0</v>
      </c>
      <c r="J442" s="111"/>
      <c r="K442" s="246">
        <f t="shared" si="13"/>
        <v>0</v>
      </c>
      <c r="L442" s="111"/>
    </row>
    <row r="443" spans="2:12" ht="19.899999999999999" customHeight="1" x14ac:dyDescent="0.35">
      <c r="B443" s="109">
        <v>436</v>
      </c>
      <c r="C443" s="111" t="str">
        <f>IF('Dépenses forfaitaire'!C443&lt;&gt;"",'Dépenses forfaitaire'!C443,"")</f>
        <v/>
      </c>
      <c r="D443" s="111" t="str">
        <f>IF('Dépenses forfaitaire'!D443&lt;&gt;"",'Dépenses forfaitaire'!D443,"")</f>
        <v/>
      </c>
      <c r="E443" s="111" t="str">
        <f>IF('Dépenses forfaitaire'!E443&lt;&gt;"",'Dépenses forfaitaire'!E443,"")</f>
        <v/>
      </c>
      <c r="F443" s="210" t="str">
        <f>IF('Dépenses forfaitaire'!F443&lt;&gt;"",'Dépenses forfaitaire'!F443,"")</f>
        <v/>
      </c>
      <c r="G443" s="246">
        <f>IF('Dépenses forfaitaire'!G443&lt;&gt;"",'Dépenses forfaitaire'!G443,"")</f>
        <v>0</v>
      </c>
      <c r="H443" s="246">
        <f>IF('Dépenses forfaitaire'!H443&lt;&gt;"",'Dépenses forfaitaire'!H443,"")</f>
        <v>0</v>
      </c>
      <c r="I443" s="246">
        <f t="shared" si="12"/>
        <v>0</v>
      </c>
      <c r="J443" s="111"/>
      <c r="K443" s="246">
        <f t="shared" si="13"/>
        <v>0</v>
      </c>
      <c r="L443" s="111"/>
    </row>
    <row r="444" spans="2:12" ht="19.899999999999999" customHeight="1" x14ac:dyDescent="0.35">
      <c r="B444" s="109">
        <v>437</v>
      </c>
      <c r="C444" s="111" t="str">
        <f>IF('Dépenses forfaitaire'!C444&lt;&gt;"",'Dépenses forfaitaire'!C444,"")</f>
        <v/>
      </c>
      <c r="D444" s="111" t="str">
        <f>IF('Dépenses forfaitaire'!D444&lt;&gt;"",'Dépenses forfaitaire'!D444,"")</f>
        <v/>
      </c>
      <c r="E444" s="111" t="str">
        <f>IF('Dépenses forfaitaire'!E444&lt;&gt;"",'Dépenses forfaitaire'!E444,"")</f>
        <v/>
      </c>
      <c r="F444" s="210" t="str">
        <f>IF('Dépenses forfaitaire'!F444&lt;&gt;"",'Dépenses forfaitaire'!F444,"")</f>
        <v/>
      </c>
      <c r="G444" s="246">
        <f>IF('Dépenses forfaitaire'!G444&lt;&gt;"",'Dépenses forfaitaire'!G444,"")</f>
        <v>0</v>
      </c>
      <c r="H444" s="246">
        <f>IF('Dépenses forfaitaire'!H444&lt;&gt;"",'Dépenses forfaitaire'!H444,"")</f>
        <v>0</v>
      </c>
      <c r="I444" s="246">
        <f t="shared" si="12"/>
        <v>0</v>
      </c>
      <c r="J444" s="111"/>
      <c r="K444" s="246">
        <f t="shared" si="13"/>
        <v>0</v>
      </c>
      <c r="L444" s="111"/>
    </row>
    <row r="445" spans="2:12" ht="19.899999999999999" customHeight="1" x14ac:dyDescent="0.35">
      <c r="B445" s="109">
        <v>438</v>
      </c>
      <c r="C445" s="111" t="str">
        <f>IF('Dépenses forfaitaire'!C445&lt;&gt;"",'Dépenses forfaitaire'!C445,"")</f>
        <v/>
      </c>
      <c r="D445" s="111" t="str">
        <f>IF('Dépenses forfaitaire'!D445&lt;&gt;"",'Dépenses forfaitaire'!D445,"")</f>
        <v/>
      </c>
      <c r="E445" s="111" t="str">
        <f>IF('Dépenses forfaitaire'!E445&lt;&gt;"",'Dépenses forfaitaire'!E445,"")</f>
        <v/>
      </c>
      <c r="F445" s="210" t="str">
        <f>IF('Dépenses forfaitaire'!F445&lt;&gt;"",'Dépenses forfaitaire'!F445,"")</f>
        <v/>
      </c>
      <c r="G445" s="246">
        <f>IF('Dépenses forfaitaire'!G445&lt;&gt;"",'Dépenses forfaitaire'!G445,"")</f>
        <v>0</v>
      </c>
      <c r="H445" s="246">
        <f>IF('Dépenses forfaitaire'!H445&lt;&gt;"",'Dépenses forfaitaire'!H445,"")</f>
        <v>0</v>
      </c>
      <c r="I445" s="246">
        <f t="shared" si="12"/>
        <v>0</v>
      </c>
      <c r="J445" s="111"/>
      <c r="K445" s="246">
        <f t="shared" si="13"/>
        <v>0</v>
      </c>
      <c r="L445" s="111"/>
    </row>
    <row r="446" spans="2:12" ht="19.899999999999999" customHeight="1" x14ac:dyDescent="0.35">
      <c r="B446" s="109">
        <v>439</v>
      </c>
      <c r="C446" s="111" t="str">
        <f>IF('Dépenses forfaitaire'!C446&lt;&gt;"",'Dépenses forfaitaire'!C446,"")</f>
        <v/>
      </c>
      <c r="D446" s="111" t="str">
        <f>IF('Dépenses forfaitaire'!D446&lt;&gt;"",'Dépenses forfaitaire'!D446,"")</f>
        <v/>
      </c>
      <c r="E446" s="111" t="str">
        <f>IF('Dépenses forfaitaire'!E446&lt;&gt;"",'Dépenses forfaitaire'!E446,"")</f>
        <v/>
      </c>
      <c r="F446" s="210" t="str">
        <f>IF('Dépenses forfaitaire'!F446&lt;&gt;"",'Dépenses forfaitaire'!F446,"")</f>
        <v/>
      </c>
      <c r="G446" s="246">
        <f>IF('Dépenses forfaitaire'!G446&lt;&gt;"",'Dépenses forfaitaire'!G446,"")</f>
        <v>0</v>
      </c>
      <c r="H446" s="246">
        <f>IF('Dépenses forfaitaire'!H446&lt;&gt;"",'Dépenses forfaitaire'!H446,"")</f>
        <v>0</v>
      </c>
      <c r="I446" s="246">
        <f t="shared" si="12"/>
        <v>0</v>
      </c>
      <c r="J446" s="111"/>
      <c r="K446" s="246">
        <f t="shared" si="13"/>
        <v>0</v>
      </c>
      <c r="L446" s="111"/>
    </row>
    <row r="447" spans="2:12" ht="19.899999999999999" customHeight="1" x14ac:dyDescent="0.35">
      <c r="B447" s="109">
        <v>440</v>
      </c>
      <c r="C447" s="111" t="str">
        <f>IF('Dépenses forfaitaire'!C447&lt;&gt;"",'Dépenses forfaitaire'!C447,"")</f>
        <v/>
      </c>
      <c r="D447" s="111" t="str">
        <f>IF('Dépenses forfaitaire'!D447&lt;&gt;"",'Dépenses forfaitaire'!D447,"")</f>
        <v/>
      </c>
      <c r="E447" s="111" t="str">
        <f>IF('Dépenses forfaitaire'!E447&lt;&gt;"",'Dépenses forfaitaire'!E447,"")</f>
        <v/>
      </c>
      <c r="F447" s="210" t="str">
        <f>IF('Dépenses forfaitaire'!F447&lt;&gt;"",'Dépenses forfaitaire'!F447,"")</f>
        <v/>
      </c>
      <c r="G447" s="246">
        <f>IF('Dépenses forfaitaire'!G447&lt;&gt;"",'Dépenses forfaitaire'!G447,"")</f>
        <v>0</v>
      </c>
      <c r="H447" s="246">
        <f>IF('Dépenses forfaitaire'!H447&lt;&gt;"",'Dépenses forfaitaire'!H447,"")</f>
        <v>0</v>
      </c>
      <c r="I447" s="246">
        <f t="shared" si="12"/>
        <v>0</v>
      </c>
      <c r="J447" s="111"/>
      <c r="K447" s="246">
        <f t="shared" si="13"/>
        <v>0</v>
      </c>
      <c r="L447" s="111"/>
    </row>
    <row r="448" spans="2:12" ht="19.899999999999999" customHeight="1" x14ac:dyDescent="0.35">
      <c r="B448" s="109">
        <v>441</v>
      </c>
      <c r="C448" s="111" t="str">
        <f>IF('Dépenses forfaitaire'!C448&lt;&gt;"",'Dépenses forfaitaire'!C448,"")</f>
        <v/>
      </c>
      <c r="D448" s="111" t="str">
        <f>IF('Dépenses forfaitaire'!D448&lt;&gt;"",'Dépenses forfaitaire'!D448,"")</f>
        <v/>
      </c>
      <c r="E448" s="111" t="str">
        <f>IF('Dépenses forfaitaire'!E448&lt;&gt;"",'Dépenses forfaitaire'!E448,"")</f>
        <v/>
      </c>
      <c r="F448" s="210" t="str">
        <f>IF('Dépenses forfaitaire'!F448&lt;&gt;"",'Dépenses forfaitaire'!F448,"")</f>
        <v/>
      </c>
      <c r="G448" s="246">
        <f>IF('Dépenses forfaitaire'!G448&lt;&gt;"",'Dépenses forfaitaire'!G448,"")</f>
        <v>0</v>
      </c>
      <c r="H448" s="246">
        <f>IF('Dépenses forfaitaire'!H448&lt;&gt;"",'Dépenses forfaitaire'!H448,"")</f>
        <v>0</v>
      </c>
      <c r="I448" s="246">
        <f t="shared" si="12"/>
        <v>0</v>
      </c>
      <c r="J448" s="111"/>
      <c r="K448" s="246">
        <f t="shared" si="13"/>
        <v>0</v>
      </c>
      <c r="L448" s="111"/>
    </row>
    <row r="449" spans="2:12" ht="19.899999999999999" customHeight="1" x14ac:dyDescent="0.35">
      <c r="B449" s="109">
        <v>442</v>
      </c>
      <c r="C449" s="111" t="str">
        <f>IF('Dépenses forfaitaire'!C449&lt;&gt;"",'Dépenses forfaitaire'!C449,"")</f>
        <v/>
      </c>
      <c r="D449" s="111" t="str">
        <f>IF('Dépenses forfaitaire'!D449&lt;&gt;"",'Dépenses forfaitaire'!D449,"")</f>
        <v/>
      </c>
      <c r="E449" s="111" t="str">
        <f>IF('Dépenses forfaitaire'!E449&lt;&gt;"",'Dépenses forfaitaire'!E449,"")</f>
        <v/>
      </c>
      <c r="F449" s="210" t="str">
        <f>IF('Dépenses forfaitaire'!F449&lt;&gt;"",'Dépenses forfaitaire'!F449,"")</f>
        <v/>
      </c>
      <c r="G449" s="246">
        <f>IF('Dépenses forfaitaire'!G449&lt;&gt;"",'Dépenses forfaitaire'!G449,"")</f>
        <v>0</v>
      </c>
      <c r="H449" s="246">
        <f>IF('Dépenses forfaitaire'!H449&lt;&gt;"",'Dépenses forfaitaire'!H449,"")</f>
        <v>0</v>
      </c>
      <c r="I449" s="246">
        <f t="shared" si="12"/>
        <v>0</v>
      </c>
      <c r="J449" s="111"/>
      <c r="K449" s="246">
        <f t="shared" si="13"/>
        <v>0</v>
      </c>
      <c r="L449" s="111"/>
    </row>
    <row r="450" spans="2:12" ht="19.899999999999999" customHeight="1" x14ac:dyDescent="0.35">
      <c r="B450" s="109">
        <v>443</v>
      </c>
      <c r="C450" s="111" t="str">
        <f>IF('Dépenses forfaitaire'!C450&lt;&gt;"",'Dépenses forfaitaire'!C450,"")</f>
        <v/>
      </c>
      <c r="D450" s="111" t="str">
        <f>IF('Dépenses forfaitaire'!D450&lt;&gt;"",'Dépenses forfaitaire'!D450,"")</f>
        <v/>
      </c>
      <c r="E450" s="111" t="str">
        <f>IF('Dépenses forfaitaire'!E450&lt;&gt;"",'Dépenses forfaitaire'!E450,"")</f>
        <v/>
      </c>
      <c r="F450" s="210" t="str">
        <f>IF('Dépenses forfaitaire'!F450&lt;&gt;"",'Dépenses forfaitaire'!F450,"")</f>
        <v/>
      </c>
      <c r="G450" s="246">
        <f>IF('Dépenses forfaitaire'!G450&lt;&gt;"",'Dépenses forfaitaire'!G450,"")</f>
        <v>0</v>
      </c>
      <c r="H450" s="246">
        <f>IF('Dépenses forfaitaire'!H450&lt;&gt;"",'Dépenses forfaitaire'!H450,"")</f>
        <v>0</v>
      </c>
      <c r="I450" s="246">
        <f t="shared" si="12"/>
        <v>0</v>
      </c>
      <c r="J450" s="111"/>
      <c r="K450" s="246">
        <f t="shared" si="13"/>
        <v>0</v>
      </c>
      <c r="L450" s="111"/>
    </row>
    <row r="451" spans="2:12" ht="19.899999999999999" customHeight="1" x14ac:dyDescent="0.35">
      <c r="B451" s="109">
        <v>444</v>
      </c>
      <c r="C451" s="111" t="str">
        <f>IF('Dépenses forfaitaire'!C451&lt;&gt;"",'Dépenses forfaitaire'!C451,"")</f>
        <v/>
      </c>
      <c r="D451" s="111" t="str">
        <f>IF('Dépenses forfaitaire'!D451&lt;&gt;"",'Dépenses forfaitaire'!D451,"")</f>
        <v/>
      </c>
      <c r="E451" s="111" t="str">
        <f>IF('Dépenses forfaitaire'!E451&lt;&gt;"",'Dépenses forfaitaire'!E451,"")</f>
        <v/>
      </c>
      <c r="F451" s="210" t="str">
        <f>IF('Dépenses forfaitaire'!F451&lt;&gt;"",'Dépenses forfaitaire'!F451,"")</f>
        <v/>
      </c>
      <c r="G451" s="246">
        <f>IF('Dépenses forfaitaire'!G451&lt;&gt;"",'Dépenses forfaitaire'!G451,"")</f>
        <v>0</v>
      </c>
      <c r="H451" s="246">
        <f>IF('Dépenses forfaitaire'!H451&lt;&gt;"",'Dépenses forfaitaire'!H451,"")</f>
        <v>0</v>
      </c>
      <c r="I451" s="246">
        <f t="shared" si="12"/>
        <v>0</v>
      </c>
      <c r="J451" s="111"/>
      <c r="K451" s="246">
        <f t="shared" si="13"/>
        <v>0</v>
      </c>
      <c r="L451" s="111"/>
    </row>
    <row r="452" spans="2:12" ht="19.899999999999999" customHeight="1" x14ac:dyDescent="0.35">
      <c r="B452" s="109">
        <v>445</v>
      </c>
      <c r="C452" s="111" t="str">
        <f>IF('Dépenses forfaitaire'!C452&lt;&gt;"",'Dépenses forfaitaire'!C452,"")</f>
        <v/>
      </c>
      <c r="D452" s="111" t="str">
        <f>IF('Dépenses forfaitaire'!D452&lt;&gt;"",'Dépenses forfaitaire'!D452,"")</f>
        <v/>
      </c>
      <c r="E452" s="111" t="str">
        <f>IF('Dépenses forfaitaire'!E452&lt;&gt;"",'Dépenses forfaitaire'!E452,"")</f>
        <v/>
      </c>
      <c r="F452" s="210" t="str">
        <f>IF('Dépenses forfaitaire'!F452&lt;&gt;"",'Dépenses forfaitaire'!F452,"")</f>
        <v/>
      </c>
      <c r="G452" s="246">
        <f>IF('Dépenses forfaitaire'!G452&lt;&gt;"",'Dépenses forfaitaire'!G452,"")</f>
        <v>0</v>
      </c>
      <c r="H452" s="246">
        <f>IF('Dépenses forfaitaire'!H452&lt;&gt;"",'Dépenses forfaitaire'!H452,"")</f>
        <v>0</v>
      </c>
      <c r="I452" s="246">
        <f t="shared" si="12"/>
        <v>0</v>
      </c>
      <c r="J452" s="111"/>
      <c r="K452" s="246">
        <f t="shared" si="13"/>
        <v>0</v>
      </c>
      <c r="L452" s="111"/>
    </row>
    <row r="453" spans="2:12" ht="19.899999999999999" customHeight="1" x14ac:dyDescent="0.35">
      <c r="B453" s="109">
        <v>446</v>
      </c>
      <c r="C453" s="111" t="str">
        <f>IF('Dépenses forfaitaire'!C453&lt;&gt;"",'Dépenses forfaitaire'!C453,"")</f>
        <v/>
      </c>
      <c r="D453" s="111" t="str">
        <f>IF('Dépenses forfaitaire'!D453&lt;&gt;"",'Dépenses forfaitaire'!D453,"")</f>
        <v/>
      </c>
      <c r="E453" s="111" t="str">
        <f>IF('Dépenses forfaitaire'!E453&lt;&gt;"",'Dépenses forfaitaire'!E453,"")</f>
        <v/>
      </c>
      <c r="F453" s="210" t="str">
        <f>IF('Dépenses forfaitaire'!F453&lt;&gt;"",'Dépenses forfaitaire'!F453,"")</f>
        <v/>
      </c>
      <c r="G453" s="246">
        <f>IF('Dépenses forfaitaire'!G453&lt;&gt;"",'Dépenses forfaitaire'!G453,"")</f>
        <v>0</v>
      </c>
      <c r="H453" s="246">
        <f>IF('Dépenses forfaitaire'!H453&lt;&gt;"",'Dépenses forfaitaire'!H453,"")</f>
        <v>0</v>
      </c>
      <c r="I453" s="246">
        <f t="shared" si="12"/>
        <v>0</v>
      </c>
      <c r="J453" s="111"/>
      <c r="K453" s="246">
        <f t="shared" si="13"/>
        <v>0</v>
      </c>
      <c r="L453" s="111"/>
    </row>
    <row r="454" spans="2:12" ht="19.899999999999999" customHeight="1" x14ac:dyDescent="0.35">
      <c r="B454" s="109">
        <v>447</v>
      </c>
      <c r="C454" s="111" t="str">
        <f>IF('Dépenses forfaitaire'!C454&lt;&gt;"",'Dépenses forfaitaire'!C454,"")</f>
        <v/>
      </c>
      <c r="D454" s="111" t="str">
        <f>IF('Dépenses forfaitaire'!D454&lt;&gt;"",'Dépenses forfaitaire'!D454,"")</f>
        <v/>
      </c>
      <c r="E454" s="111" t="str">
        <f>IF('Dépenses forfaitaire'!E454&lt;&gt;"",'Dépenses forfaitaire'!E454,"")</f>
        <v/>
      </c>
      <c r="F454" s="210" t="str">
        <f>IF('Dépenses forfaitaire'!F454&lt;&gt;"",'Dépenses forfaitaire'!F454,"")</f>
        <v/>
      </c>
      <c r="G454" s="246">
        <f>IF('Dépenses forfaitaire'!G454&lt;&gt;"",'Dépenses forfaitaire'!G454,"")</f>
        <v>0</v>
      </c>
      <c r="H454" s="246">
        <f>IF('Dépenses forfaitaire'!H454&lt;&gt;"",'Dépenses forfaitaire'!H454,"")</f>
        <v>0</v>
      </c>
      <c r="I454" s="246">
        <f t="shared" si="12"/>
        <v>0</v>
      </c>
      <c r="J454" s="111"/>
      <c r="K454" s="246">
        <f t="shared" si="13"/>
        <v>0</v>
      </c>
      <c r="L454" s="111"/>
    </row>
    <row r="455" spans="2:12" ht="19.899999999999999" customHeight="1" x14ac:dyDescent="0.35">
      <c r="B455" s="109">
        <v>448</v>
      </c>
      <c r="C455" s="111" t="str">
        <f>IF('Dépenses forfaitaire'!C455&lt;&gt;"",'Dépenses forfaitaire'!C455,"")</f>
        <v/>
      </c>
      <c r="D455" s="111" t="str">
        <f>IF('Dépenses forfaitaire'!D455&lt;&gt;"",'Dépenses forfaitaire'!D455,"")</f>
        <v/>
      </c>
      <c r="E455" s="111" t="str">
        <f>IF('Dépenses forfaitaire'!E455&lt;&gt;"",'Dépenses forfaitaire'!E455,"")</f>
        <v/>
      </c>
      <c r="F455" s="210" t="str">
        <f>IF('Dépenses forfaitaire'!F455&lt;&gt;"",'Dépenses forfaitaire'!F455,"")</f>
        <v/>
      </c>
      <c r="G455" s="246">
        <f>IF('Dépenses forfaitaire'!G455&lt;&gt;"",'Dépenses forfaitaire'!G455,"")</f>
        <v>0</v>
      </c>
      <c r="H455" s="246">
        <f>IF('Dépenses forfaitaire'!H455&lt;&gt;"",'Dépenses forfaitaire'!H455,"")</f>
        <v>0</v>
      </c>
      <c r="I455" s="246">
        <f t="shared" si="12"/>
        <v>0</v>
      </c>
      <c r="J455" s="111"/>
      <c r="K455" s="246">
        <f t="shared" si="13"/>
        <v>0</v>
      </c>
      <c r="L455" s="111"/>
    </row>
    <row r="456" spans="2:12" ht="19.899999999999999" customHeight="1" x14ac:dyDescent="0.35">
      <c r="B456" s="109">
        <v>449</v>
      </c>
      <c r="C456" s="111" t="str">
        <f>IF('Dépenses forfaitaire'!C456&lt;&gt;"",'Dépenses forfaitaire'!C456,"")</f>
        <v/>
      </c>
      <c r="D456" s="111" t="str">
        <f>IF('Dépenses forfaitaire'!D456&lt;&gt;"",'Dépenses forfaitaire'!D456,"")</f>
        <v/>
      </c>
      <c r="E456" s="111" t="str">
        <f>IF('Dépenses forfaitaire'!E456&lt;&gt;"",'Dépenses forfaitaire'!E456,"")</f>
        <v/>
      </c>
      <c r="F456" s="210" t="str">
        <f>IF('Dépenses forfaitaire'!F456&lt;&gt;"",'Dépenses forfaitaire'!F456,"")</f>
        <v/>
      </c>
      <c r="G456" s="246">
        <f>IF('Dépenses forfaitaire'!G456&lt;&gt;"",'Dépenses forfaitaire'!G456,"")</f>
        <v>0</v>
      </c>
      <c r="H456" s="246">
        <f>IF('Dépenses forfaitaire'!H456&lt;&gt;"",'Dépenses forfaitaire'!H456,"")</f>
        <v>0</v>
      </c>
      <c r="I456" s="246">
        <f t="shared" si="12"/>
        <v>0</v>
      </c>
      <c r="J456" s="111"/>
      <c r="K456" s="246">
        <f t="shared" si="13"/>
        <v>0</v>
      </c>
      <c r="L456" s="111"/>
    </row>
    <row r="457" spans="2:12" ht="19.899999999999999" customHeight="1" x14ac:dyDescent="0.35">
      <c r="B457" s="109">
        <v>450</v>
      </c>
      <c r="C457" s="111" t="str">
        <f>IF('Dépenses forfaitaire'!C457&lt;&gt;"",'Dépenses forfaitaire'!C457,"")</f>
        <v/>
      </c>
      <c r="D457" s="111" t="str">
        <f>IF('Dépenses forfaitaire'!D457&lt;&gt;"",'Dépenses forfaitaire'!D457,"")</f>
        <v/>
      </c>
      <c r="E457" s="111" t="str">
        <f>IF('Dépenses forfaitaire'!E457&lt;&gt;"",'Dépenses forfaitaire'!E457,"")</f>
        <v/>
      </c>
      <c r="F457" s="210" t="str">
        <f>IF('Dépenses forfaitaire'!F457&lt;&gt;"",'Dépenses forfaitaire'!F457,"")</f>
        <v/>
      </c>
      <c r="G457" s="246">
        <f>IF('Dépenses forfaitaire'!G457&lt;&gt;"",'Dépenses forfaitaire'!G457,"")</f>
        <v>0</v>
      </c>
      <c r="H457" s="246">
        <f>IF('Dépenses forfaitaire'!H457&lt;&gt;"",'Dépenses forfaitaire'!H457,"")</f>
        <v>0</v>
      </c>
      <c r="I457" s="246">
        <f t="shared" ref="I457:I520" si="14">IF(H457&lt;&gt;"",H457,0)</f>
        <v>0</v>
      </c>
      <c r="J457" s="111"/>
      <c r="K457" s="246">
        <f t="shared" ref="K457:K520" si="15">IF(I457&lt;&gt;"",I457,0)</f>
        <v>0</v>
      </c>
      <c r="L457" s="111"/>
    </row>
    <row r="458" spans="2:12" ht="19.899999999999999" customHeight="1" x14ac:dyDescent="0.35">
      <c r="B458" s="109">
        <v>451</v>
      </c>
      <c r="C458" s="111" t="str">
        <f>IF('Dépenses forfaitaire'!C458&lt;&gt;"",'Dépenses forfaitaire'!C458,"")</f>
        <v/>
      </c>
      <c r="D458" s="111" t="str">
        <f>IF('Dépenses forfaitaire'!D458&lt;&gt;"",'Dépenses forfaitaire'!D458,"")</f>
        <v/>
      </c>
      <c r="E458" s="111" t="str">
        <f>IF('Dépenses forfaitaire'!E458&lt;&gt;"",'Dépenses forfaitaire'!E458,"")</f>
        <v/>
      </c>
      <c r="F458" s="210" t="str">
        <f>IF('Dépenses forfaitaire'!F458&lt;&gt;"",'Dépenses forfaitaire'!F458,"")</f>
        <v/>
      </c>
      <c r="G458" s="246">
        <f>IF('Dépenses forfaitaire'!G458&lt;&gt;"",'Dépenses forfaitaire'!G458,"")</f>
        <v>0</v>
      </c>
      <c r="H458" s="246">
        <f>IF('Dépenses forfaitaire'!H458&lt;&gt;"",'Dépenses forfaitaire'!H458,"")</f>
        <v>0</v>
      </c>
      <c r="I458" s="246">
        <f t="shared" si="14"/>
        <v>0</v>
      </c>
      <c r="J458" s="111"/>
      <c r="K458" s="246">
        <f t="shared" si="15"/>
        <v>0</v>
      </c>
      <c r="L458" s="111"/>
    </row>
    <row r="459" spans="2:12" ht="19.899999999999999" customHeight="1" x14ac:dyDescent="0.35">
      <c r="B459" s="109">
        <v>452</v>
      </c>
      <c r="C459" s="111" t="str">
        <f>IF('Dépenses forfaitaire'!C459&lt;&gt;"",'Dépenses forfaitaire'!C459,"")</f>
        <v/>
      </c>
      <c r="D459" s="111" t="str">
        <f>IF('Dépenses forfaitaire'!D459&lt;&gt;"",'Dépenses forfaitaire'!D459,"")</f>
        <v/>
      </c>
      <c r="E459" s="111" t="str">
        <f>IF('Dépenses forfaitaire'!E459&lt;&gt;"",'Dépenses forfaitaire'!E459,"")</f>
        <v/>
      </c>
      <c r="F459" s="210" t="str">
        <f>IF('Dépenses forfaitaire'!F459&lt;&gt;"",'Dépenses forfaitaire'!F459,"")</f>
        <v/>
      </c>
      <c r="G459" s="246">
        <f>IF('Dépenses forfaitaire'!G459&lt;&gt;"",'Dépenses forfaitaire'!G459,"")</f>
        <v>0</v>
      </c>
      <c r="H459" s="246">
        <f>IF('Dépenses forfaitaire'!H459&lt;&gt;"",'Dépenses forfaitaire'!H459,"")</f>
        <v>0</v>
      </c>
      <c r="I459" s="246">
        <f t="shared" si="14"/>
        <v>0</v>
      </c>
      <c r="J459" s="111"/>
      <c r="K459" s="246">
        <f t="shared" si="15"/>
        <v>0</v>
      </c>
      <c r="L459" s="111"/>
    </row>
    <row r="460" spans="2:12" ht="19.899999999999999" customHeight="1" x14ac:dyDescent="0.35">
      <c r="B460" s="109">
        <v>453</v>
      </c>
      <c r="C460" s="111" t="str">
        <f>IF('Dépenses forfaitaire'!C460&lt;&gt;"",'Dépenses forfaitaire'!C460,"")</f>
        <v/>
      </c>
      <c r="D460" s="111" t="str">
        <f>IF('Dépenses forfaitaire'!D460&lt;&gt;"",'Dépenses forfaitaire'!D460,"")</f>
        <v/>
      </c>
      <c r="E460" s="111" t="str">
        <f>IF('Dépenses forfaitaire'!E460&lt;&gt;"",'Dépenses forfaitaire'!E460,"")</f>
        <v/>
      </c>
      <c r="F460" s="210" t="str">
        <f>IF('Dépenses forfaitaire'!F460&lt;&gt;"",'Dépenses forfaitaire'!F460,"")</f>
        <v/>
      </c>
      <c r="G460" s="246">
        <f>IF('Dépenses forfaitaire'!G460&lt;&gt;"",'Dépenses forfaitaire'!G460,"")</f>
        <v>0</v>
      </c>
      <c r="H460" s="246">
        <f>IF('Dépenses forfaitaire'!H460&lt;&gt;"",'Dépenses forfaitaire'!H460,"")</f>
        <v>0</v>
      </c>
      <c r="I460" s="246">
        <f t="shared" si="14"/>
        <v>0</v>
      </c>
      <c r="J460" s="111"/>
      <c r="K460" s="246">
        <f t="shared" si="15"/>
        <v>0</v>
      </c>
      <c r="L460" s="111"/>
    </row>
    <row r="461" spans="2:12" ht="19.899999999999999" customHeight="1" x14ac:dyDescent="0.35">
      <c r="B461" s="109">
        <v>454</v>
      </c>
      <c r="C461" s="111" t="str">
        <f>IF('Dépenses forfaitaire'!C461&lt;&gt;"",'Dépenses forfaitaire'!C461,"")</f>
        <v/>
      </c>
      <c r="D461" s="111" t="str">
        <f>IF('Dépenses forfaitaire'!D461&lt;&gt;"",'Dépenses forfaitaire'!D461,"")</f>
        <v/>
      </c>
      <c r="E461" s="111" t="str">
        <f>IF('Dépenses forfaitaire'!E461&lt;&gt;"",'Dépenses forfaitaire'!E461,"")</f>
        <v/>
      </c>
      <c r="F461" s="210" t="str">
        <f>IF('Dépenses forfaitaire'!F461&lt;&gt;"",'Dépenses forfaitaire'!F461,"")</f>
        <v/>
      </c>
      <c r="G461" s="246">
        <f>IF('Dépenses forfaitaire'!G461&lt;&gt;"",'Dépenses forfaitaire'!G461,"")</f>
        <v>0</v>
      </c>
      <c r="H461" s="246">
        <f>IF('Dépenses forfaitaire'!H461&lt;&gt;"",'Dépenses forfaitaire'!H461,"")</f>
        <v>0</v>
      </c>
      <c r="I461" s="246">
        <f t="shared" si="14"/>
        <v>0</v>
      </c>
      <c r="J461" s="111"/>
      <c r="K461" s="246">
        <f t="shared" si="15"/>
        <v>0</v>
      </c>
      <c r="L461" s="111"/>
    </row>
    <row r="462" spans="2:12" ht="19.899999999999999" customHeight="1" x14ac:dyDescent="0.35">
      <c r="B462" s="109">
        <v>455</v>
      </c>
      <c r="C462" s="111" t="str">
        <f>IF('Dépenses forfaitaire'!C462&lt;&gt;"",'Dépenses forfaitaire'!C462,"")</f>
        <v/>
      </c>
      <c r="D462" s="111" t="str">
        <f>IF('Dépenses forfaitaire'!D462&lt;&gt;"",'Dépenses forfaitaire'!D462,"")</f>
        <v/>
      </c>
      <c r="E462" s="111" t="str">
        <f>IF('Dépenses forfaitaire'!E462&lt;&gt;"",'Dépenses forfaitaire'!E462,"")</f>
        <v/>
      </c>
      <c r="F462" s="210" t="str">
        <f>IF('Dépenses forfaitaire'!F462&lt;&gt;"",'Dépenses forfaitaire'!F462,"")</f>
        <v/>
      </c>
      <c r="G462" s="246">
        <f>IF('Dépenses forfaitaire'!G462&lt;&gt;"",'Dépenses forfaitaire'!G462,"")</f>
        <v>0</v>
      </c>
      <c r="H462" s="246">
        <f>IF('Dépenses forfaitaire'!H462&lt;&gt;"",'Dépenses forfaitaire'!H462,"")</f>
        <v>0</v>
      </c>
      <c r="I462" s="246">
        <f t="shared" si="14"/>
        <v>0</v>
      </c>
      <c r="J462" s="111"/>
      <c r="K462" s="246">
        <f t="shared" si="15"/>
        <v>0</v>
      </c>
      <c r="L462" s="111"/>
    </row>
    <row r="463" spans="2:12" ht="19.899999999999999" customHeight="1" x14ac:dyDescent="0.35">
      <c r="B463" s="109">
        <v>456</v>
      </c>
      <c r="C463" s="111" t="str">
        <f>IF('Dépenses forfaitaire'!C463&lt;&gt;"",'Dépenses forfaitaire'!C463,"")</f>
        <v/>
      </c>
      <c r="D463" s="111" t="str">
        <f>IF('Dépenses forfaitaire'!D463&lt;&gt;"",'Dépenses forfaitaire'!D463,"")</f>
        <v/>
      </c>
      <c r="E463" s="111" t="str">
        <f>IF('Dépenses forfaitaire'!E463&lt;&gt;"",'Dépenses forfaitaire'!E463,"")</f>
        <v/>
      </c>
      <c r="F463" s="210" t="str">
        <f>IF('Dépenses forfaitaire'!F463&lt;&gt;"",'Dépenses forfaitaire'!F463,"")</f>
        <v/>
      </c>
      <c r="G463" s="246">
        <f>IF('Dépenses forfaitaire'!G463&lt;&gt;"",'Dépenses forfaitaire'!G463,"")</f>
        <v>0</v>
      </c>
      <c r="H463" s="246">
        <f>IF('Dépenses forfaitaire'!H463&lt;&gt;"",'Dépenses forfaitaire'!H463,"")</f>
        <v>0</v>
      </c>
      <c r="I463" s="246">
        <f t="shared" si="14"/>
        <v>0</v>
      </c>
      <c r="J463" s="111"/>
      <c r="K463" s="246">
        <f t="shared" si="15"/>
        <v>0</v>
      </c>
      <c r="L463" s="111"/>
    </row>
    <row r="464" spans="2:12" ht="19.899999999999999" customHeight="1" x14ac:dyDescent="0.35">
      <c r="B464" s="109">
        <v>457</v>
      </c>
      <c r="C464" s="111" t="str">
        <f>IF('Dépenses forfaitaire'!C464&lt;&gt;"",'Dépenses forfaitaire'!C464,"")</f>
        <v/>
      </c>
      <c r="D464" s="111" t="str">
        <f>IF('Dépenses forfaitaire'!D464&lt;&gt;"",'Dépenses forfaitaire'!D464,"")</f>
        <v/>
      </c>
      <c r="E464" s="111" t="str">
        <f>IF('Dépenses forfaitaire'!E464&lt;&gt;"",'Dépenses forfaitaire'!E464,"")</f>
        <v/>
      </c>
      <c r="F464" s="210" t="str">
        <f>IF('Dépenses forfaitaire'!F464&lt;&gt;"",'Dépenses forfaitaire'!F464,"")</f>
        <v/>
      </c>
      <c r="G464" s="246">
        <f>IF('Dépenses forfaitaire'!G464&lt;&gt;"",'Dépenses forfaitaire'!G464,"")</f>
        <v>0</v>
      </c>
      <c r="H464" s="246">
        <f>IF('Dépenses forfaitaire'!H464&lt;&gt;"",'Dépenses forfaitaire'!H464,"")</f>
        <v>0</v>
      </c>
      <c r="I464" s="246">
        <f t="shared" si="14"/>
        <v>0</v>
      </c>
      <c r="J464" s="111"/>
      <c r="K464" s="246">
        <f t="shared" si="15"/>
        <v>0</v>
      </c>
      <c r="L464" s="111"/>
    </row>
    <row r="465" spans="2:12" ht="19.899999999999999" customHeight="1" x14ac:dyDescent="0.35">
      <c r="B465" s="109">
        <v>458</v>
      </c>
      <c r="C465" s="111" t="str">
        <f>IF('Dépenses forfaitaire'!C465&lt;&gt;"",'Dépenses forfaitaire'!C465,"")</f>
        <v/>
      </c>
      <c r="D465" s="111" t="str">
        <f>IF('Dépenses forfaitaire'!D465&lt;&gt;"",'Dépenses forfaitaire'!D465,"")</f>
        <v/>
      </c>
      <c r="E465" s="111" t="str">
        <f>IF('Dépenses forfaitaire'!E465&lt;&gt;"",'Dépenses forfaitaire'!E465,"")</f>
        <v/>
      </c>
      <c r="F465" s="210" t="str">
        <f>IF('Dépenses forfaitaire'!F465&lt;&gt;"",'Dépenses forfaitaire'!F465,"")</f>
        <v/>
      </c>
      <c r="G465" s="246">
        <f>IF('Dépenses forfaitaire'!G465&lt;&gt;"",'Dépenses forfaitaire'!G465,"")</f>
        <v>0</v>
      </c>
      <c r="H465" s="246">
        <f>IF('Dépenses forfaitaire'!H465&lt;&gt;"",'Dépenses forfaitaire'!H465,"")</f>
        <v>0</v>
      </c>
      <c r="I465" s="246">
        <f t="shared" si="14"/>
        <v>0</v>
      </c>
      <c r="J465" s="111"/>
      <c r="K465" s="246">
        <f t="shared" si="15"/>
        <v>0</v>
      </c>
      <c r="L465" s="111"/>
    </row>
    <row r="466" spans="2:12" ht="19.899999999999999" customHeight="1" x14ac:dyDescent="0.35">
      <c r="B466" s="109">
        <v>459</v>
      </c>
      <c r="C466" s="111" t="str">
        <f>IF('Dépenses forfaitaire'!C466&lt;&gt;"",'Dépenses forfaitaire'!C466,"")</f>
        <v/>
      </c>
      <c r="D466" s="111" t="str">
        <f>IF('Dépenses forfaitaire'!D466&lt;&gt;"",'Dépenses forfaitaire'!D466,"")</f>
        <v/>
      </c>
      <c r="E466" s="111" t="str">
        <f>IF('Dépenses forfaitaire'!E466&lt;&gt;"",'Dépenses forfaitaire'!E466,"")</f>
        <v/>
      </c>
      <c r="F466" s="210" t="str">
        <f>IF('Dépenses forfaitaire'!F466&lt;&gt;"",'Dépenses forfaitaire'!F466,"")</f>
        <v/>
      </c>
      <c r="G466" s="246">
        <f>IF('Dépenses forfaitaire'!G466&lt;&gt;"",'Dépenses forfaitaire'!G466,"")</f>
        <v>0</v>
      </c>
      <c r="H466" s="246">
        <f>IF('Dépenses forfaitaire'!H466&lt;&gt;"",'Dépenses forfaitaire'!H466,"")</f>
        <v>0</v>
      </c>
      <c r="I466" s="246">
        <f t="shared" si="14"/>
        <v>0</v>
      </c>
      <c r="J466" s="111"/>
      <c r="K466" s="246">
        <f t="shared" si="15"/>
        <v>0</v>
      </c>
      <c r="L466" s="111"/>
    </row>
    <row r="467" spans="2:12" ht="19.899999999999999" customHeight="1" x14ac:dyDescent="0.35">
      <c r="B467" s="109">
        <v>460</v>
      </c>
      <c r="C467" s="111" t="str">
        <f>IF('Dépenses forfaitaire'!C467&lt;&gt;"",'Dépenses forfaitaire'!C467,"")</f>
        <v/>
      </c>
      <c r="D467" s="111" t="str">
        <f>IF('Dépenses forfaitaire'!D467&lt;&gt;"",'Dépenses forfaitaire'!D467,"")</f>
        <v/>
      </c>
      <c r="E467" s="111" t="str">
        <f>IF('Dépenses forfaitaire'!E467&lt;&gt;"",'Dépenses forfaitaire'!E467,"")</f>
        <v/>
      </c>
      <c r="F467" s="210" t="str">
        <f>IF('Dépenses forfaitaire'!F467&lt;&gt;"",'Dépenses forfaitaire'!F467,"")</f>
        <v/>
      </c>
      <c r="G467" s="246">
        <f>IF('Dépenses forfaitaire'!G467&lt;&gt;"",'Dépenses forfaitaire'!G467,"")</f>
        <v>0</v>
      </c>
      <c r="H467" s="246">
        <f>IF('Dépenses forfaitaire'!H467&lt;&gt;"",'Dépenses forfaitaire'!H467,"")</f>
        <v>0</v>
      </c>
      <c r="I467" s="246">
        <f t="shared" si="14"/>
        <v>0</v>
      </c>
      <c r="J467" s="111"/>
      <c r="K467" s="246">
        <f t="shared" si="15"/>
        <v>0</v>
      </c>
      <c r="L467" s="111"/>
    </row>
    <row r="468" spans="2:12" ht="19.899999999999999" customHeight="1" x14ac:dyDescent="0.35">
      <c r="B468" s="109">
        <v>461</v>
      </c>
      <c r="C468" s="111" t="str">
        <f>IF('Dépenses forfaitaire'!C468&lt;&gt;"",'Dépenses forfaitaire'!C468,"")</f>
        <v/>
      </c>
      <c r="D468" s="111" t="str">
        <f>IF('Dépenses forfaitaire'!D468&lt;&gt;"",'Dépenses forfaitaire'!D468,"")</f>
        <v/>
      </c>
      <c r="E468" s="111" t="str">
        <f>IF('Dépenses forfaitaire'!E468&lt;&gt;"",'Dépenses forfaitaire'!E468,"")</f>
        <v/>
      </c>
      <c r="F468" s="210" t="str">
        <f>IF('Dépenses forfaitaire'!F468&lt;&gt;"",'Dépenses forfaitaire'!F468,"")</f>
        <v/>
      </c>
      <c r="G468" s="246">
        <f>IF('Dépenses forfaitaire'!G468&lt;&gt;"",'Dépenses forfaitaire'!G468,"")</f>
        <v>0</v>
      </c>
      <c r="H468" s="246">
        <f>IF('Dépenses forfaitaire'!H468&lt;&gt;"",'Dépenses forfaitaire'!H468,"")</f>
        <v>0</v>
      </c>
      <c r="I468" s="246">
        <f t="shared" si="14"/>
        <v>0</v>
      </c>
      <c r="J468" s="111"/>
      <c r="K468" s="246">
        <f t="shared" si="15"/>
        <v>0</v>
      </c>
      <c r="L468" s="111"/>
    </row>
    <row r="469" spans="2:12" ht="19.899999999999999" customHeight="1" x14ac:dyDescent="0.35">
      <c r="B469" s="109">
        <v>462</v>
      </c>
      <c r="C469" s="111" t="str">
        <f>IF('Dépenses forfaitaire'!C469&lt;&gt;"",'Dépenses forfaitaire'!C469,"")</f>
        <v/>
      </c>
      <c r="D469" s="111" t="str">
        <f>IF('Dépenses forfaitaire'!D469&lt;&gt;"",'Dépenses forfaitaire'!D469,"")</f>
        <v/>
      </c>
      <c r="E469" s="111" t="str">
        <f>IF('Dépenses forfaitaire'!E469&lt;&gt;"",'Dépenses forfaitaire'!E469,"")</f>
        <v/>
      </c>
      <c r="F469" s="210" t="str">
        <f>IF('Dépenses forfaitaire'!F469&lt;&gt;"",'Dépenses forfaitaire'!F469,"")</f>
        <v/>
      </c>
      <c r="G469" s="246">
        <f>IF('Dépenses forfaitaire'!G469&lt;&gt;"",'Dépenses forfaitaire'!G469,"")</f>
        <v>0</v>
      </c>
      <c r="H469" s="246">
        <f>IF('Dépenses forfaitaire'!H469&lt;&gt;"",'Dépenses forfaitaire'!H469,"")</f>
        <v>0</v>
      </c>
      <c r="I469" s="246">
        <f t="shared" si="14"/>
        <v>0</v>
      </c>
      <c r="J469" s="111"/>
      <c r="K469" s="246">
        <f t="shared" si="15"/>
        <v>0</v>
      </c>
      <c r="L469" s="111"/>
    </row>
    <row r="470" spans="2:12" ht="19.899999999999999" customHeight="1" x14ac:dyDescent="0.35">
      <c r="B470" s="109">
        <v>463</v>
      </c>
      <c r="C470" s="111" t="str">
        <f>IF('Dépenses forfaitaire'!C470&lt;&gt;"",'Dépenses forfaitaire'!C470,"")</f>
        <v/>
      </c>
      <c r="D470" s="111" t="str">
        <f>IF('Dépenses forfaitaire'!D470&lt;&gt;"",'Dépenses forfaitaire'!D470,"")</f>
        <v/>
      </c>
      <c r="E470" s="111" t="str">
        <f>IF('Dépenses forfaitaire'!E470&lt;&gt;"",'Dépenses forfaitaire'!E470,"")</f>
        <v/>
      </c>
      <c r="F470" s="210" t="str">
        <f>IF('Dépenses forfaitaire'!F470&lt;&gt;"",'Dépenses forfaitaire'!F470,"")</f>
        <v/>
      </c>
      <c r="G470" s="246">
        <f>IF('Dépenses forfaitaire'!G470&lt;&gt;"",'Dépenses forfaitaire'!G470,"")</f>
        <v>0</v>
      </c>
      <c r="H470" s="246">
        <f>IF('Dépenses forfaitaire'!H470&lt;&gt;"",'Dépenses forfaitaire'!H470,"")</f>
        <v>0</v>
      </c>
      <c r="I470" s="246">
        <f t="shared" si="14"/>
        <v>0</v>
      </c>
      <c r="J470" s="111"/>
      <c r="K470" s="246">
        <f t="shared" si="15"/>
        <v>0</v>
      </c>
      <c r="L470" s="111"/>
    </row>
    <row r="471" spans="2:12" ht="19.899999999999999" customHeight="1" x14ac:dyDescent="0.35">
      <c r="B471" s="109">
        <v>464</v>
      </c>
      <c r="C471" s="111" t="str">
        <f>IF('Dépenses forfaitaire'!C471&lt;&gt;"",'Dépenses forfaitaire'!C471,"")</f>
        <v/>
      </c>
      <c r="D471" s="111" t="str">
        <f>IF('Dépenses forfaitaire'!D471&lt;&gt;"",'Dépenses forfaitaire'!D471,"")</f>
        <v/>
      </c>
      <c r="E471" s="111" t="str">
        <f>IF('Dépenses forfaitaire'!E471&lt;&gt;"",'Dépenses forfaitaire'!E471,"")</f>
        <v/>
      </c>
      <c r="F471" s="210" t="str">
        <f>IF('Dépenses forfaitaire'!F471&lt;&gt;"",'Dépenses forfaitaire'!F471,"")</f>
        <v/>
      </c>
      <c r="G471" s="246">
        <f>IF('Dépenses forfaitaire'!G471&lt;&gt;"",'Dépenses forfaitaire'!G471,"")</f>
        <v>0</v>
      </c>
      <c r="H471" s="246">
        <f>IF('Dépenses forfaitaire'!H471&lt;&gt;"",'Dépenses forfaitaire'!H471,"")</f>
        <v>0</v>
      </c>
      <c r="I471" s="246">
        <f t="shared" si="14"/>
        <v>0</v>
      </c>
      <c r="J471" s="111"/>
      <c r="K471" s="246">
        <f t="shared" si="15"/>
        <v>0</v>
      </c>
      <c r="L471" s="111"/>
    </row>
    <row r="472" spans="2:12" ht="19.899999999999999" customHeight="1" x14ac:dyDescent="0.35">
      <c r="B472" s="109">
        <v>465</v>
      </c>
      <c r="C472" s="111" t="str">
        <f>IF('Dépenses forfaitaire'!C472&lt;&gt;"",'Dépenses forfaitaire'!C472,"")</f>
        <v/>
      </c>
      <c r="D472" s="111" t="str">
        <f>IF('Dépenses forfaitaire'!D472&lt;&gt;"",'Dépenses forfaitaire'!D472,"")</f>
        <v/>
      </c>
      <c r="E472" s="111" t="str">
        <f>IF('Dépenses forfaitaire'!E472&lt;&gt;"",'Dépenses forfaitaire'!E472,"")</f>
        <v/>
      </c>
      <c r="F472" s="210" t="str">
        <f>IF('Dépenses forfaitaire'!F472&lt;&gt;"",'Dépenses forfaitaire'!F472,"")</f>
        <v/>
      </c>
      <c r="G472" s="246">
        <f>IF('Dépenses forfaitaire'!G472&lt;&gt;"",'Dépenses forfaitaire'!G472,"")</f>
        <v>0</v>
      </c>
      <c r="H472" s="246">
        <f>IF('Dépenses forfaitaire'!H472&lt;&gt;"",'Dépenses forfaitaire'!H472,"")</f>
        <v>0</v>
      </c>
      <c r="I472" s="246">
        <f t="shared" si="14"/>
        <v>0</v>
      </c>
      <c r="J472" s="111"/>
      <c r="K472" s="246">
        <f t="shared" si="15"/>
        <v>0</v>
      </c>
      <c r="L472" s="111"/>
    </row>
    <row r="473" spans="2:12" ht="19.899999999999999" customHeight="1" x14ac:dyDescent="0.35">
      <c r="B473" s="109">
        <v>466</v>
      </c>
      <c r="C473" s="111" t="str">
        <f>IF('Dépenses forfaitaire'!C473&lt;&gt;"",'Dépenses forfaitaire'!C473,"")</f>
        <v/>
      </c>
      <c r="D473" s="111" t="str">
        <f>IF('Dépenses forfaitaire'!D473&lt;&gt;"",'Dépenses forfaitaire'!D473,"")</f>
        <v/>
      </c>
      <c r="E473" s="111" t="str">
        <f>IF('Dépenses forfaitaire'!E473&lt;&gt;"",'Dépenses forfaitaire'!E473,"")</f>
        <v/>
      </c>
      <c r="F473" s="210" t="str">
        <f>IF('Dépenses forfaitaire'!F473&lt;&gt;"",'Dépenses forfaitaire'!F473,"")</f>
        <v/>
      </c>
      <c r="G473" s="246">
        <f>IF('Dépenses forfaitaire'!G473&lt;&gt;"",'Dépenses forfaitaire'!G473,"")</f>
        <v>0</v>
      </c>
      <c r="H473" s="246">
        <f>IF('Dépenses forfaitaire'!H473&lt;&gt;"",'Dépenses forfaitaire'!H473,"")</f>
        <v>0</v>
      </c>
      <c r="I473" s="246">
        <f t="shared" si="14"/>
        <v>0</v>
      </c>
      <c r="J473" s="111"/>
      <c r="K473" s="246">
        <f t="shared" si="15"/>
        <v>0</v>
      </c>
      <c r="L473" s="111"/>
    </row>
    <row r="474" spans="2:12" ht="19.899999999999999" customHeight="1" x14ac:dyDescent="0.35">
      <c r="B474" s="109">
        <v>467</v>
      </c>
      <c r="C474" s="111" t="str">
        <f>IF('Dépenses forfaitaire'!C474&lt;&gt;"",'Dépenses forfaitaire'!C474,"")</f>
        <v/>
      </c>
      <c r="D474" s="111" t="str">
        <f>IF('Dépenses forfaitaire'!D474&lt;&gt;"",'Dépenses forfaitaire'!D474,"")</f>
        <v/>
      </c>
      <c r="E474" s="111" t="str">
        <f>IF('Dépenses forfaitaire'!E474&lt;&gt;"",'Dépenses forfaitaire'!E474,"")</f>
        <v/>
      </c>
      <c r="F474" s="210" t="str">
        <f>IF('Dépenses forfaitaire'!F474&lt;&gt;"",'Dépenses forfaitaire'!F474,"")</f>
        <v/>
      </c>
      <c r="G474" s="246">
        <f>IF('Dépenses forfaitaire'!G474&lt;&gt;"",'Dépenses forfaitaire'!G474,"")</f>
        <v>0</v>
      </c>
      <c r="H474" s="246">
        <f>IF('Dépenses forfaitaire'!H474&lt;&gt;"",'Dépenses forfaitaire'!H474,"")</f>
        <v>0</v>
      </c>
      <c r="I474" s="246">
        <f t="shared" si="14"/>
        <v>0</v>
      </c>
      <c r="J474" s="111"/>
      <c r="K474" s="246">
        <f t="shared" si="15"/>
        <v>0</v>
      </c>
      <c r="L474" s="111"/>
    </row>
    <row r="475" spans="2:12" ht="19.899999999999999" customHeight="1" x14ac:dyDescent="0.35">
      <c r="B475" s="109">
        <v>468</v>
      </c>
      <c r="C475" s="111" t="str">
        <f>IF('Dépenses forfaitaire'!C475&lt;&gt;"",'Dépenses forfaitaire'!C475,"")</f>
        <v/>
      </c>
      <c r="D475" s="111" t="str">
        <f>IF('Dépenses forfaitaire'!D475&lt;&gt;"",'Dépenses forfaitaire'!D475,"")</f>
        <v/>
      </c>
      <c r="E475" s="111" t="str">
        <f>IF('Dépenses forfaitaire'!E475&lt;&gt;"",'Dépenses forfaitaire'!E475,"")</f>
        <v/>
      </c>
      <c r="F475" s="210" t="str">
        <f>IF('Dépenses forfaitaire'!F475&lt;&gt;"",'Dépenses forfaitaire'!F475,"")</f>
        <v/>
      </c>
      <c r="G475" s="246">
        <f>IF('Dépenses forfaitaire'!G475&lt;&gt;"",'Dépenses forfaitaire'!G475,"")</f>
        <v>0</v>
      </c>
      <c r="H475" s="246">
        <f>IF('Dépenses forfaitaire'!H475&lt;&gt;"",'Dépenses forfaitaire'!H475,"")</f>
        <v>0</v>
      </c>
      <c r="I475" s="246">
        <f t="shared" si="14"/>
        <v>0</v>
      </c>
      <c r="J475" s="111"/>
      <c r="K475" s="246">
        <f t="shared" si="15"/>
        <v>0</v>
      </c>
      <c r="L475" s="111"/>
    </row>
    <row r="476" spans="2:12" ht="19.899999999999999" customHeight="1" x14ac:dyDescent="0.35">
      <c r="B476" s="109">
        <v>469</v>
      </c>
      <c r="C476" s="111" t="str">
        <f>IF('Dépenses forfaitaire'!C476&lt;&gt;"",'Dépenses forfaitaire'!C476,"")</f>
        <v/>
      </c>
      <c r="D476" s="111" t="str">
        <f>IF('Dépenses forfaitaire'!D476&lt;&gt;"",'Dépenses forfaitaire'!D476,"")</f>
        <v/>
      </c>
      <c r="E476" s="111" t="str">
        <f>IF('Dépenses forfaitaire'!E476&lt;&gt;"",'Dépenses forfaitaire'!E476,"")</f>
        <v/>
      </c>
      <c r="F476" s="210" t="str">
        <f>IF('Dépenses forfaitaire'!F476&lt;&gt;"",'Dépenses forfaitaire'!F476,"")</f>
        <v/>
      </c>
      <c r="G476" s="246">
        <f>IF('Dépenses forfaitaire'!G476&lt;&gt;"",'Dépenses forfaitaire'!G476,"")</f>
        <v>0</v>
      </c>
      <c r="H476" s="246">
        <f>IF('Dépenses forfaitaire'!H476&lt;&gt;"",'Dépenses forfaitaire'!H476,"")</f>
        <v>0</v>
      </c>
      <c r="I476" s="246">
        <f t="shared" si="14"/>
        <v>0</v>
      </c>
      <c r="J476" s="111"/>
      <c r="K476" s="246">
        <f t="shared" si="15"/>
        <v>0</v>
      </c>
      <c r="L476" s="111"/>
    </row>
    <row r="477" spans="2:12" ht="19.899999999999999" customHeight="1" x14ac:dyDescent="0.35">
      <c r="B477" s="109">
        <v>470</v>
      </c>
      <c r="C477" s="111" t="str">
        <f>IF('Dépenses forfaitaire'!C477&lt;&gt;"",'Dépenses forfaitaire'!C477,"")</f>
        <v/>
      </c>
      <c r="D477" s="111" t="str">
        <f>IF('Dépenses forfaitaire'!D477&lt;&gt;"",'Dépenses forfaitaire'!D477,"")</f>
        <v/>
      </c>
      <c r="E477" s="111" t="str">
        <f>IF('Dépenses forfaitaire'!E477&lt;&gt;"",'Dépenses forfaitaire'!E477,"")</f>
        <v/>
      </c>
      <c r="F477" s="210" t="str">
        <f>IF('Dépenses forfaitaire'!F477&lt;&gt;"",'Dépenses forfaitaire'!F477,"")</f>
        <v/>
      </c>
      <c r="G477" s="246">
        <f>IF('Dépenses forfaitaire'!G477&lt;&gt;"",'Dépenses forfaitaire'!G477,"")</f>
        <v>0</v>
      </c>
      <c r="H477" s="246">
        <f>IF('Dépenses forfaitaire'!H477&lt;&gt;"",'Dépenses forfaitaire'!H477,"")</f>
        <v>0</v>
      </c>
      <c r="I477" s="246">
        <f t="shared" si="14"/>
        <v>0</v>
      </c>
      <c r="J477" s="111"/>
      <c r="K477" s="246">
        <f t="shared" si="15"/>
        <v>0</v>
      </c>
      <c r="L477" s="111"/>
    </row>
    <row r="478" spans="2:12" ht="19.899999999999999" customHeight="1" x14ac:dyDescent="0.35">
      <c r="B478" s="109">
        <v>471</v>
      </c>
      <c r="C478" s="111" t="str">
        <f>IF('Dépenses forfaitaire'!C478&lt;&gt;"",'Dépenses forfaitaire'!C478,"")</f>
        <v/>
      </c>
      <c r="D478" s="111" t="str">
        <f>IF('Dépenses forfaitaire'!D478&lt;&gt;"",'Dépenses forfaitaire'!D478,"")</f>
        <v/>
      </c>
      <c r="E478" s="111" t="str">
        <f>IF('Dépenses forfaitaire'!E478&lt;&gt;"",'Dépenses forfaitaire'!E478,"")</f>
        <v/>
      </c>
      <c r="F478" s="210" t="str">
        <f>IF('Dépenses forfaitaire'!F478&lt;&gt;"",'Dépenses forfaitaire'!F478,"")</f>
        <v/>
      </c>
      <c r="G478" s="246">
        <f>IF('Dépenses forfaitaire'!G478&lt;&gt;"",'Dépenses forfaitaire'!G478,"")</f>
        <v>0</v>
      </c>
      <c r="H478" s="246">
        <f>IF('Dépenses forfaitaire'!H478&lt;&gt;"",'Dépenses forfaitaire'!H478,"")</f>
        <v>0</v>
      </c>
      <c r="I478" s="246">
        <f t="shared" si="14"/>
        <v>0</v>
      </c>
      <c r="J478" s="111"/>
      <c r="K478" s="246">
        <f t="shared" si="15"/>
        <v>0</v>
      </c>
      <c r="L478" s="111"/>
    </row>
    <row r="479" spans="2:12" ht="19.899999999999999" customHeight="1" x14ac:dyDescent="0.35">
      <c r="B479" s="109">
        <v>472</v>
      </c>
      <c r="C479" s="111" t="str">
        <f>IF('Dépenses forfaitaire'!C479&lt;&gt;"",'Dépenses forfaitaire'!C479,"")</f>
        <v/>
      </c>
      <c r="D479" s="111" t="str">
        <f>IF('Dépenses forfaitaire'!D479&lt;&gt;"",'Dépenses forfaitaire'!D479,"")</f>
        <v/>
      </c>
      <c r="E479" s="111" t="str">
        <f>IF('Dépenses forfaitaire'!E479&lt;&gt;"",'Dépenses forfaitaire'!E479,"")</f>
        <v/>
      </c>
      <c r="F479" s="210" t="str">
        <f>IF('Dépenses forfaitaire'!F479&lt;&gt;"",'Dépenses forfaitaire'!F479,"")</f>
        <v/>
      </c>
      <c r="G479" s="246">
        <f>IF('Dépenses forfaitaire'!G479&lt;&gt;"",'Dépenses forfaitaire'!G479,"")</f>
        <v>0</v>
      </c>
      <c r="H479" s="246">
        <f>IF('Dépenses forfaitaire'!H479&lt;&gt;"",'Dépenses forfaitaire'!H479,"")</f>
        <v>0</v>
      </c>
      <c r="I479" s="246">
        <f t="shared" si="14"/>
        <v>0</v>
      </c>
      <c r="J479" s="111"/>
      <c r="K479" s="246">
        <f t="shared" si="15"/>
        <v>0</v>
      </c>
      <c r="L479" s="111"/>
    </row>
    <row r="480" spans="2:12" ht="19.899999999999999" customHeight="1" x14ac:dyDescent="0.35">
      <c r="B480" s="109">
        <v>473</v>
      </c>
      <c r="C480" s="111" t="str">
        <f>IF('Dépenses forfaitaire'!C480&lt;&gt;"",'Dépenses forfaitaire'!C480,"")</f>
        <v/>
      </c>
      <c r="D480" s="111" t="str">
        <f>IF('Dépenses forfaitaire'!D480&lt;&gt;"",'Dépenses forfaitaire'!D480,"")</f>
        <v/>
      </c>
      <c r="E480" s="111" t="str">
        <f>IF('Dépenses forfaitaire'!E480&lt;&gt;"",'Dépenses forfaitaire'!E480,"")</f>
        <v/>
      </c>
      <c r="F480" s="210" t="str">
        <f>IF('Dépenses forfaitaire'!F480&lt;&gt;"",'Dépenses forfaitaire'!F480,"")</f>
        <v/>
      </c>
      <c r="G480" s="246">
        <f>IF('Dépenses forfaitaire'!G480&lt;&gt;"",'Dépenses forfaitaire'!G480,"")</f>
        <v>0</v>
      </c>
      <c r="H480" s="246">
        <f>IF('Dépenses forfaitaire'!H480&lt;&gt;"",'Dépenses forfaitaire'!H480,"")</f>
        <v>0</v>
      </c>
      <c r="I480" s="246">
        <f t="shared" si="14"/>
        <v>0</v>
      </c>
      <c r="J480" s="111"/>
      <c r="K480" s="246">
        <f t="shared" si="15"/>
        <v>0</v>
      </c>
      <c r="L480" s="111"/>
    </row>
    <row r="481" spans="2:12" ht="19.899999999999999" customHeight="1" x14ac:dyDescent="0.35">
      <c r="B481" s="109">
        <v>474</v>
      </c>
      <c r="C481" s="111" t="str">
        <f>IF('Dépenses forfaitaire'!C481&lt;&gt;"",'Dépenses forfaitaire'!C481,"")</f>
        <v/>
      </c>
      <c r="D481" s="111" t="str">
        <f>IF('Dépenses forfaitaire'!D481&lt;&gt;"",'Dépenses forfaitaire'!D481,"")</f>
        <v/>
      </c>
      <c r="E481" s="111" t="str">
        <f>IF('Dépenses forfaitaire'!E481&lt;&gt;"",'Dépenses forfaitaire'!E481,"")</f>
        <v/>
      </c>
      <c r="F481" s="210" t="str">
        <f>IF('Dépenses forfaitaire'!F481&lt;&gt;"",'Dépenses forfaitaire'!F481,"")</f>
        <v/>
      </c>
      <c r="G481" s="246">
        <f>IF('Dépenses forfaitaire'!G481&lt;&gt;"",'Dépenses forfaitaire'!G481,"")</f>
        <v>0</v>
      </c>
      <c r="H481" s="246">
        <f>IF('Dépenses forfaitaire'!H481&lt;&gt;"",'Dépenses forfaitaire'!H481,"")</f>
        <v>0</v>
      </c>
      <c r="I481" s="246">
        <f t="shared" si="14"/>
        <v>0</v>
      </c>
      <c r="J481" s="111"/>
      <c r="K481" s="246">
        <f t="shared" si="15"/>
        <v>0</v>
      </c>
      <c r="L481" s="111"/>
    </row>
    <row r="482" spans="2:12" ht="19.899999999999999" customHeight="1" x14ac:dyDescent="0.35">
      <c r="B482" s="109">
        <v>475</v>
      </c>
      <c r="C482" s="111" t="str">
        <f>IF('Dépenses forfaitaire'!C482&lt;&gt;"",'Dépenses forfaitaire'!C482,"")</f>
        <v/>
      </c>
      <c r="D482" s="111" t="str">
        <f>IF('Dépenses forfaitaire'!D482&lt;&gt;"",'Dépenses forfaitaire'!D482,"")</f>
        <v/>
      </c>
      <c r="E482" s="111" t="str">
        <f>IF('Dépenses forfaitaire'!E482&lt;&gt;"",'Dépenses forfaitaire'!E482,"")</f>
        <v/>
      </c>
      <c r="F482" s="210" t="str">
        <f>IF('Dépenses forfaitaire'!F482&lt;&gt;"",'Dépenses forfaitaire'!F482,"")</f>
        <v/>
      </c>
      <c r="G482" s="246">
        <f>IF('Dépenses forfaitaire'!G482&lt;&gt;"",'Dépenses forfaitaire'!G482,"")</f>
        <v>0</v>
      </c>
      <c r="H482" s="246">
        <f>IF('Dépenses forfaitaire'!H482&lt;&gt;"",'Dépenses forfaitaire'!H482,"")</f>
        <v>0</v>
      </c>
      <c r="I482" s="246">
        <f t="shared" si="14"/>
        <v>0</v>
      </c>
      <c r="J482" s="111"/>
      <c r="K482" s="246">
        <f t="shared" si="15"/>
        <v>0</v>
      </c>
      <c r="L482" s="111"/>
    </row>
    <row r="483" spans="2:12" ht="19.899999999999999" customHeight="1" x14ac:dyDescent="0.35">
      <c r="B483" s="109">
        <v>476</v>
      </c>
      <c r="C483" s="111" t="str">
        <f>IF('Dépenses forfaitaire'!C483&lt;&gt;"",'Dépenses forfaitaire'!C483,"")</f>
        <v/>
      </c>
      <c r="D483" s="111" t="str">
        <f>IF('Dépenses forfaitaire'!D483&lt;&gt;"",'Dépenses forfaitaire'!D483,"")</f>
        <v/>
      </c>
      <c r="E483" s="111" t="str">
        <f>IF('Dépenses forfaitaire'!E483&lt;&gt;"",'Dépenses forfaitaire'!E483,"")</f>
        <v/>
      </c>
      <c r="F483" s="210" t="str">
        <f>IF('Dépenses forfaitaire'!F483&lt;&gt;"",'Dépenses forfaitaire'!F483,"")</f>
        <v/>
      </c>
      <c r="G483" s="246">
        <f>IF('Dépenses forfaitaire'!G483&lt;&gt;"",'Dépenses forfaitaire'!G483,"")</f>
        <v>0</v>
      </c>
      <c r="H483" s="246">
        <f>IF('Dépenses forfaitaire'!H483&lt;&gt;"",'Dépenses forfaitaire'!H483,"")</f>
        <v>0</v>
      </c>
      <c r="I483" s="246">
        <f t="shared" si="14"/>
        <v>0</v>
      </c>
      <c r="J483" s="111"/>
      <c r="K483" s="246">
        <f t="shared" si="15"/>
        <v>0</v>
      </c>
      <c r="L483" s="111"/>
    </row>
    <row r="484" spans="2:12" ht="19.899999999999999" customHeight="1" x14ac:dyDescent="0.35">
      <c r="B484" s="109">
        <v>477</v>
      </c>
      <c r="C484" s="111" t="str">
        <f>IF('Dépenses forfaitaire'!C484&lt;&gt;"",'Dépenses forfaitaire'!C484,"")</f>
        <v/>
      </c>
      <c r="D484" s="111" t="str">
        <f>IF('Dépenses forfaitaire'!D484&lt;&gt;"",'Dépenses forfaitaire'!D484,"")</f>
        <v/>
      </c>
      <c r="E484" s="111" t="str">
        <f>IF('Dépenses forfaitaire'!E484&lt;&gt;"",'Dépenses forfaitaire'!E484,"")</f>
        <v/>
      </c>
      <c r="F484" s="210" t="str">
        <f>IF('Dépenses forfaitaire'!F484&lt;&gt;"",'Dépenses forfaitaire'!F484,"")</f>
        <v/>
      </c>
      <c r="G484" s="246">
        <f>IF('Dépenses forfaitaire'!G484&lt;&gt;"",'Dépenses forfaitaire'!G484,"")</f>
        <v>0</v>
      </c>
      <c r="H484" s="246">
        <f>IF('Dépenses forfaitaire'!H484&lt;&gt;"",'Dépenses forfaitaire'!H484,"")</f>
        <v>0</v>
      </c>
      <c r="I484" s="246">
        <f t="shared" si="14"/>
        <v>0</v>
      </c>
      <c r="J484" s="111"/>
      <c r="K484" s="246">
        <f t="shared" si="15"/>
        <v>0</v>
      </c>
      <c r="L484" s="111"/>
    </row>
    <row r="485" spans="2:12" ht="19.899999999999999" customHeight="1" x14ac:dyDescent="0.35">
      <c r="B485" s="109">
        <v>478</v>
      </c>
      <c r="C485" s="111" t="str">
        <f>IF('Dépenses forfaitaire'!C485&lt;&gt;"",'Dépenses forfaitaire'!C485,"")</f>
        <v/>
      </c>
      <c r="D485" s="111" t="str">
        <f>IF('Dépenses forfaitaire'!D485&lt;&gt;"",'Dépenses forfaitaire'!D485,"")</f>
        <v/>
      </c>
      <c r="E485" s="111" t="str">
        <f>IF('Dépenses forfaitaire'!E485&lt;&gt;"",'Dépenses forfaitaire'!E485,"")</f>
        <v/>
      </c>
      <c r="F485" s="210" t="str">
        <f>IF('Dépenses forfaitaire'!F485&lt;&gt;"",'Dépenses forfaitaire'!F485,"")</f>
        <v/>
      </c>
      <c r="G485" s="246">
        <f>IF('Dépenses forfaitaire'!G485&lt;&gt;"",'Dépenses forfaitaire'!G485,"")</f>
        <v>0</v>
      </c>
      <c r="H485" s="246">
        <f>IF('Dépenses forfaitaire'!H485&lt;&gt;"",'Dépenses forfaitaire'!H485,"")</f>
        <v>0</v>
      </c>
      <c r="I485" s="246">
        <f t="shared" si="14"/>
        <v>0</v>
      </c>
      <c r="J485" s="111"/>
      <c r="K485" s="246">
        <f t="shared" si="15"/>
        <v>0</v>
      </c>
      <c r="L485" s="111"/>
    </row>
    <row r="486" spans="2:12" ht="19.899999999999999" customHeight="1" x14ac:dyDescent="0.35">
      <c r="B486" s="109">
        <v>479</v>
      </c>
      <c r="C486" s="111" t="str">
        <f>IF('Dépenses forfaitaire'!C486&lt;&gt;"",'Dépenses forfaitaire'!C486,"")</f>
        <v/>
      </c>
      <c r="D486" s="111" t="str">
        <f>IF('Dépenses forfaitaire'!D486&lt;&gt;"",'Dépenses forfaitaire'!D486,"")</f>
        <v/>
      </c>
      <c r="E486" s="111" t="str">
        <f>IF('Dépenses forfaitaire'!E486&lt;&gt;"",'Dépenses forfaitaire'!E486,"")</f>
        <v/>
      </c>
      <c r="F486" s="210" t="str">
        <f>IF('Dépenses forfaitaire'!F486&lt;&gt;"",'Dépenses forfaitaire'!F486,"")</f>
        <v/>
      </c>
      <c r="G486" s="246">
        <f>IF('Dépenses forfaitaire'!G486&lt;&gt;"",'Dépenses forfaitaire'!G486,"")</f>
        <v>0</v>
      </c>
      <c r="H486" s="246">
        <f>IF('Dépenses forfaitaire'!H486&lt;&gt;"",'Dépenses forfaitaire'!H486,"")</f>
        <v>0</v>
      </c>
      <c r="I486" s="246">
        <f t="shared" si="14"/>
        <v>0</v>
      </c>
      <c r="J486" s="111"/>
      <c r="K486" s="246">
        <f t="shared" si="15"/>
        <v>0</v>
      </c>
      <c r="L486" s="111"/>
    </row>
    <row r="487" spans="2:12" ht="19.899999999999999" customHeight="1" x14ac:dyDescent="0.35">
      <c r="B487" s="109">
        <v>480</v>
      </c>
      <c r="C487" s="111" t="str">
        <f>IF('Dépenses forfaitaire'!C487&lt;&gt;"",'Dépenses forfaitaire'!C487,"")</f>
        <v/>
      </c>
      <c r="D487" s="111" t="str">
        <f>IF('Dépenses forfaitaire'!D487&lt;&gt;"",'Dépenses forfaitaire'!D487,"")</f>
        <v/>
      </c>
      <c r="E487" s="111" t="str">
        <f>IF('Dépenses forfaitaire'!E487&lt;&gt;"",'Dépenses forfaitaire'!E487,"")</f>
        <v/>
      </c>
      <c r="F487" s="210" t="str">
        <f>IF('Dépenses forfaitaire'!F487&lt;&gt;"",'Dépenses forfaitaire'!F487,"")</f>
        <v/>
      </c>
      <c r="G487" s="246">
        <f>IF('Dépenses forfaitaire'!G487&lt;&gt;"",'Dépenses forfaitaire'!G487,"")</f>
        <v>0</v>
      </c>
      <c r="H487" s="246">
        <f>IF('Dépenses forfaitaire'!H487&lt;&gt;"",'Dépenses forfaitaire'!H487,"")</f>
        <v>0</v>
      </c>
      <c r="I487" s="246">
        <f t="shared" si="14"/>
        <v>0</v>
      </c>
      <c r="J487" s="111"/>
      <c r="K487" s="246">
        <f t="shared" si="15"/>
        <v>0</v>
      </c>
      <c r="L487" s="111"/>
    </row>
    <row r="488" spans="2:12" ht="19.899999999999999" customHeight="1" x14ac:dyDescent="0.35">
      <c r="B488" s="109">
        <v>481</v>
      </c>
      <c r="C488" s="111" t="str">
        <f>IF('Dépenses forfaitaire'!C488&lt;&gt;"",'Dépenses forfaitaire'!C488,"")</f>
        <v/>
      </c>
      <c r="D488" s="111" t="str">
        <f>IF('Dépenses forfaitaire'!D488&lt;&gt;"",'Dépenses forfaitaire'!D488,"")</f>
        <v/>
      </c>
      <c r="E488" s="111" t="str">
        <f>IF('Dépenses forfaitaire'!E488&lt;&gt;"",'Dépenses forfaitaire'!E488,"")</f>
        <v/>
      </c>
      <c r="F488" s="210" t="str">
        <f>IF('Dépenses forfaitaire'!F488&lt;&gt;"",'Dépenses forfaitaire'!F488,"")</f>
        <v/>
      </c>
      <c r="G488" s="246">
        <f>IF('Dépenses forfaitaire'!G488&lt;&gt;"",'Dépenses forfaitaire'!G488,"")</f>
        <v>0</v>
      </c>
      <c r="H488" s="246">
        <f>IF('Dépenses forfaitaire'!H488&lt;&gt;"",'Dépenses forfaitaire'!H488,"")</f>
        <v>0</v>
      </c>
      <c r="I488" s="246">
        <f t="shared" si="14"/>
        <v>0</v>
      </c>
      <c r="J488" s="111"/>
      <c r="K488" s="246">
        <f t="shared" si="15"/>
        <v>0</v>
      </c>
      <c r="L488" s="111"/>
    </row>
    <row r="489" spans="2:12" ht="19.899999999999999" customHeight="1" x14ac:dyDescent="0.35">
      <c r="B489" s="109">
        <v>482</v>
      </c>
      <c r="C489" s="111" t="str">
        <f>IF('Dépenses forfaitaire'!C489&lt;&gt;"",'Dépenses forfaitaire'!C489,"")</f>
        <v/>
      </c>
      <c r="D489" s="111" t="str">
        <f>IF('Dépenses forfaitaire'!D489&lt;&gt;"",'Dépenses forfaitaire'!D489,"")</f>
        <v/>
      </c>
      <c r="E489" s="111" t="str">
        <f>IF('Dépenses forfaitaire'!E489&lt;&gt;"",'Dépenses forfaitaire'!E489,"")</f>
        <v/>
      </c>
      <c r="F489" s="210" t="str">
        <f>IF('Dépenses forfaitaire'!F489&lt;&gt;"",'Dépenses forfaitaire'!F489,"")</f>
        <v/>
      </c>
      <c r="G489" s="246">
        <f>IF('Dépenses forfaitaire'!G489&lt;&gt;"",'Dépenses forfaitaire'!G489,"")</f>
        <v>0</v>
      </c>
      <c r="H489" s="246">
        <f>IF('Dépenses forfaitaire'!H489&lt;&gt;"",'Dépenses forfaitaire'!H489,"")</f>
        <v>0</v>
      </c>
      <c r="I489" s="246">
        <f t="shared" si="14"/>
        <v>0</v>
      </c>
      <c r="J489" s="111"/>
      <c r="K489" s="246">
        <f t="shared" si="15"/>
        <v>0</v>
      </c>
      <c r="L489" s="111"/>
    </row>
    <row r="490" spans="2:12" ht="19.899999999999999" customHeight="1" x14ac:dyDescent="0.35">
      <c r="B490" s="109">
        <v>483</v>
      </c>
      <c r="C490" s="111" t="str">
        <f>IF('Dépenses forfaitaire'!C490&lt;&gt;"",'Dépenses forfaitaire'!C490,"")</f>
        <v/>
      </c>
      <c r="D490" s="111" t="str">
        <f>IF('Dépenses forfaitaire'!D490&lt;&gt;"",'Dépenses forfaitaire'!D490,"")</f>
        <v/>
      </c>
      <c r="E490" s="111" t="str">
        <f>IF('Dépenses forfaitaire'!E490&lt;&gt;"",'Dépenses forfaitaire'!E490,"")</f>
        <v/>
      </c>
      <c r="F490" s="210" t="str">
        <f>IF('Dépenses forfaitaire'!F490&lt;&gt;"",'Dépenses forfaitaire'!F490,"")</f>
        <v/>
      </c>
      <c r="G490" s="246">
        <f>IF('Dépenses forfaitaire'!G490&lt;&gt;"",'Dépenses forfaitaire'!G490,"")</f>
        <v>0</v>
      </c>
      <c r="H490" s="246">
        <f>IF('Dépenses forfaitaire'!H490&lt;&gt;"",'Dépenses forfaitaire'!H490,"")</f>
        <v>0</v>
      </c>
      <c r="I490" s="246">
        <f t="shared" si="14"/>
        <v>0</v>
      </c>
      <c r="J490" s="111"/>
      <c r="K490" s="246">
        <f t="shared" si="15"/>
        <v>0</v>
      </c>
      <c r="L490" s="111"/>
    </row>
    <row r="491" spans="2:12" ht="19.899999999999999" customHeight="1" x14ac:dyDescent="0.35">
      <c r="B491" s="109">
        <v>484</v>
      </c>
      <c r="C491" s="111" t="str">
        <f>IF('Dépenses forfaitaire'!C491&lt;&gt;"",'Dépenses forfaitaire'!C491,"")</f>
        <v/>
      </c>
      <c r="D491" s="111" t="str">
        <f>IF('Dépenses forfaitaire'!D491&lt;&gt;"",'Dépenses forfaitaire'!D491,"")</f>
        <v/>
      </c>
      <c r="E491" s="111" t="str">
        <f>IF('Dépenses forfaitaire'!E491&lt;&gt;"",'Dépenses forfaitaire'!E491,"")</f>
        <v/>
      </c>
      <c r="F491" s="210" t="str">
        <f>IF('Dépenses forfaitaire'!F491&lt;&gt;"",'Dépenses forfaitaire'!F491,"")</f>
        <v/>
      </c>
      <c r="G491" s="246">
        <f>IF('Dépenses forfaitaire'!G491&lt;&gt;"",'Dépenses forfaitaire'!G491,"")</f>
        <v>0</v>
      </c>
      <c r="H491" s="246">
        <f>IF('Dépenses forfaitaire'!H491&lt;&gt;"",'Dépenses forfaitaire'!H491,"")</f>
        <v>0</v>
      </c>
      <c r="I491" s="246">
        <f t="shared" si="14"/>
        <v>0</v>
      </c>
      <c r="J491" s="111"/>
      <c r="K491" s="246">
        <f t="shared" si="15"/>
        <v>0</v>
      </c>
      <c r="L491" s="111"/>
    </row>
    <row r="492" spans="2:12" ht="19.899999999999999" customHeight="1" x14ac:dyDescent="0.35">
      <c r="B492" s="109">
        <v>485</v>
      </c>
      <c r="C492" s="111" t="str">
        <f>IF('Dépenses forfaitaire'!C492&lt;&gt;"",'Dépenses forfaitaire'!C492,"")</f>
        <v/>
      </c>
      <c r="D492" s="111" t="str">
        <f>IF('Dépenses forfaitaire'!D492&lt;&gt;"",'Dépenses forfaitaire'!D492,"")</f>
        <v/>
      </c>
      <c r="E492" s="111" t="str">
        <f>IF('Dépenses forfaitaire'!E492&lt;&gt;"",'Dépenses forfaitaire'!E492,"")</f>
        <v/>
      </c>
      <c r="F492" s="210" t="str">
        <f>IF('Dépenses forfaitaire'!F492&lt;&gt;"",'Dépenses forfaitaire'!F492,"")</f>
        <v/>
      </c>
      <c r="G492" s="246">
        <f>IF('Dépenses forfaitaire'!G492&lt;&gt;"",'Dépenses forfaitaire'!G492,"")</f>
        <v>0</v>
      </c>
      <c r="H492" s="246">
        <f>IF('Dépenses forfaitaire'!H492&lt;&gt;"",'Dépenses forfaitaire'!H492,"")</f>
        <v>0</v>
      </c>
      <c r="I492" s="246">
        <f t="shared" si="14"/>
        <v>0</v>
      </c>
      <c r="J492" s="111"/>
      <c r="K492" s="246">
        <f t="shared" si="15"/>
        <v>0</v>
      </c>
      <c r="L492" s="111"/>
    </row>
    <row r="493" spans="2:12" ht="19.899999999999999" customHeight="1" x14ac:dyDescent="0.35">
      <c r="B493" s="109">
        <v>486</v>
      </c>
      <c r="C493" s="111" t="str">
        <f>IF('Dépenses forfaitaire'!C493&lt;&gt;"",'Dépenses forfaitaire'!C493,"")</f>
        <v/>
      </c>
      <c r="D493" s="111" t="str">
        <f>IF('Dépenses forfaitaire'!D493&lt;&gt;"",'Dépenses forfaitaire'!D493,"")</f>
        <v/>
      </c>
      <c r="E493" s="111" t="str">
        <f>IF('Dépenses forfaitaire'!E493&lt;&gt;"",'Dépenses forfaitaire'!E493,"")</f>
        <v/>
      </c>
      <c r="F493" s="210" t="str">
        <f>IF('Dépenses forfaitaire'!F493&lt;&gt;"",'Dépenses forfaitaire'!F493,"")</f>
        <v/>
      </c>
      <c r="G493" s="246">
        <f>IF('Dépenses forfaitaire'!G493&lt;&gt;"",'Dépenses forfaitaire'!G493,"")</f>
        <v>0</v>
      </c>
      <c r="H493" s="246">
        <f>IF('Dépenses forfaitaire'!H493&lt;&gt;"",'Dépenses forfaitaire'!H493,"")</f>
        <v>0</v>
      </c>
      <c r="I493" s="246">
        <f t="shared" si="14"/>
        <v>0</v>
      </c>
      <c r="J493" s="111"/>
      <c r="K493" s="246">
        <f t="shared" si="15"/>
        <v>0</v>
      </c>
      <c r="L493" s="111"/>
    </row>
    <row r="494" spans="2:12" ht="19.899999999999999" customHeight="1" x14ac:dyDescent="0.35">
      <c r="B494" s="109">
        <v>487</v>
      </c>
      <c r="C494" s="111" t="str">
        <f>IF('Dépenses forfaitaire'!C494&lt;&gt;"",'Dépenses forfaitaire'!C494,"")</f>
        <v/>
      </c>
      <c r="D494" s="111" t="str">
        <f>IF('Dépenses forfaitaire'!D494&lt;&gt;"",'Dépenses forfaitaire'!D494,"")</f>
        <v/>
      </c>
      <c r="E494" s="111" t="str">
        <f>IF('Dépenses forfaitaire'!E494&lt;&gt;"",'Dépenses forfaitaire'!E494,"")</f>
        <v/>
      </c>
      <c r="F494" s="210" t="str">
        <f>IF('Dépenses forfaitaire'!F494&lt;&gt;"",'Dépenses forfaitaire'!F494,"")</f>
        <v/>
      </c>
      <c r="G494" s="246">
        <f>IF('Dépenses forfaitaire'!G494&lt;&gt;"",'Dépenses forfaitaire'!G494,"")</f>
        <v>0</v>
      </c>
      <c r="H494" s="246">
        <f>IF('Dépenses forfaitaire'!H494&lt;&gt;"",'Dépenses forfaitaire'!H494,"")</f>
        <v>0</v>
      </c>
      <c r="I494" s="246">
        <f t="shared" si="14"/>
        <v>0</v>
      </c>
      <c r="J494" s="111"/>
      <c r="K494" s="246">
        <f t="shared" si="15"/>
        <v>0</v>
      </c>
      <c r="L494" s="111"/>
    </row>
    <row r="495" spans="2:12" ht="19.899999999999999" customHeight="1" x14ac:dyDescent="0.35">
      <c r="B495" s="109">
        <v>488</v>
      </c>
      <c r="C495" s="111" t="str">
        <f>IF('Dépenses forfaitaire'!C495&lt;&gt;"",'Dépenses forfaitaire'!C495,"")</f>
        <v/>
      </c>
      <c r="D495" s="111" t="str">
        <f>IF('Dépenses forfaitaire'!D495&lt;&gt;"",'Dépenses forfaitaire'!D495,"")</f>
        <v/>
      </c>
      <c r="E495" s="111" t="str">
        <f>IF('Dépenses forfaitaire'!E495&lt;&gt;"",'Dépenses forfaitaire'!E495,"")</f>
        <v/>
      </c>
      <c r="F495" s="210" t="str">
        <f>IF('Dépenses forfaitaire'!F495&lt;&gt;"",'Dépenses forfaitaire'!F495,"")</f>
        <v/>
      </c>
      <c r="G495" s="246">
        <f>IF('Dépenses forfaitaire'!G495&lt;&gt;"",'Dépenses forfaitaire'!G495,"")</f>
        <v>0</v>
      </c>
      <c r="H495" s="246">
        <f>IF('Dépenses forfaitaire'!H495&lt;&gt;"",'Dépenses forfaitaire'!H495,"")</f>
        <v>0</v>
      </c>
      <c r="I495" s="246">
        <f t="shared" si="14"/>
        <v>0</v>
      </c>
      <c r="J495" s="111"/>
      <c r="K495" s="246">
        <f t="shared" si="15"/>
        <v>0</v>
      </c>
      <c r="L495" s="111"/>
    </row>
    <row r="496" spans="2:12" ht="19.899999999999999" customHeight="1" x14ac:dyDescent="0.35">
      <c r="B496" s="109">
        <v>489</v>
      </c>
      <c r="C496" s="111" t="str">
        <f>IF('Dépenses forfaitaire'!C496&lt;&gt;"",'Dépenses forfaitaire'!C496,"")</f>
        <v/>
      </c>
      <c r="D496" s="111" t="str">
        <f>IF('Dépenses forfaitaire'!D496&lt;&gt;"",'Dépenses forfaitaire'!D496,"")</f>
        <v/>
      </c>
      <c r="E496" s="111" t="str">
        <f>IF('Dépenses forfaitaire'!E496&lt;&gt;"",'Dépenses forfaitaire'!E496,"")</f>
        <v/>
      </c>
      <c r="F496" s="210" t="str">
        <f>IF('Dépenses forfaitaire'!F496&lt;&gt;"",'Dépenses forfaitaire'!F496,"")</f>
        <v/>
      </c>
      <c r="G496" s="246">
        <f>IF('Dépenses forfaitaire'!G496&lt;&gt;"",'Dépenses forfaitaire'!G496,"")</f>
        <v>0</v>
      </c>
      <c r="H496" s="246">
        <f>IF('Dépenses forfaitaire'!H496&lt;&gt;"",'Dépenses forfaitaire'!H496,"")</f>
        <v>0</v>
      </c>
      <c r="I496" s="246">
        <f t="shared" si="14"/>
        <v>0</v>
      </c>
      <c r="J496" s="111"/>
      <c r="K496" s="246">
        <f t="shared" si="15"/>
        <v>0</v>
      </c>
      <c r="L496" s="111"/>
    </row>
    <row r="497" spans="2:12" ht="19.899999999999999" customHeight="1" x14ac:dyDescent="0.35">
      <c r="B497" s="109">
        <v>490</v>
      </c>
      <c r="C497" s="111" t="str">
        <f>IF('Dépenses forfaitaire'!C497&lt;&gt;"",'Dépenses forfaitaire'!C497,"")</f>
        <v/>
      </c>
      <c r="D497" s="111" t="str">
        <f>IF('Dépenses forfaitaire'!D497&lt;&gt;"",'Dépenses forfaitaire'!D497,"")</f>
        <v/>
      </c>
      <c r="E497" s="111" t="str">
        <f>IF('Dépenses forfaitaire'!E497&lt;&gt;"",'Dépenses forfaitaire'!E497,"")</f>
        <v/>
      </c>
      <c r="F497" s="210" t="str">
        <f>IF('Dépenses forfaitaire'!F497&lt;&gt;"",'Dépenses forfaitaire'!F497,"")</f>
        <v/>
      </c>
      <c r="G497" s="246">
        <f>IF('Dépenses forfaitaire'!G497&lt;&gt;"",'Dépenses forfaitaire'!G497,"")</f>
        <v>0</v>
      </c>
      <c r="H497" s="246">
        <f>IF('Dépenses forfaitaire'!H497&lt;&gt;"",'Dépenses forfaitaire'!H497,"")</f>
        <v>0</v>
      </c>
      <c r="I497" s="246">
        <f t="shared" si="14"/>
        <v>0</v>
      </c>
      <c r="J497" s="111"/>
      <c r="K497" s="246">
        <f t="shared" si="15"/>
        <v>0</v>
      </c>
      <c r="L497" s="111"/>
    </row>
    <row r="498" spans="2:12" ht="19.899999999999999" customHeight="1" x14ac:dyDescent="0.35">
      <c r="B498" s="109">
        <v>491</v>
      </c>
      <c r="C498" s="111" t="str">
        <f>IF('Dépenses forfaitaire'!C498&lt;&gt;"",'Dépenses forfaitaire'!C498,"")</f>
        <v/>
      </c>
      <c r="D498" s="111" t="str">
        <f>IF('Dépenses forfaitaire'!D498&lt;&gt;"",'Dépenses forfaitaire'!D498,"")</f>
        <v/>
      </c>
      <c r="E498" s="111" t="str">
        <f>IF('Dépenses forfaitaire'!E498&lt;&gt;"",'Dépenses forfaitaire'!E498,"")</f>
        <v/>
      </c>
      <c r="F498" s="210" t="str">
        <f>IF('Dépenses forfaitaire'!F498&lt;&gt;"",'Dépenses forfaitaire'!F498,"")</f>
        <v/>
      </c>
      <c r="G498" s="246">
        <f>IF('Dépenses forfaitaire'!G498&lt;&gt;"",'Dépenses forfaitaire'!G498,"")</f>
        <v>0</v>
      </c>
      <c r="H498" s="246">
        <f>IF('Dépenses forfaitaire'!H498&lt;&gt;"",'Dépenses forfaitaire'!H498,"")</f>
        <v>0</v>
      </c>
      <c r="I498" s="246">
        <f t="shared" si="14"/>
        <v>0</v>
      </c>
      <c r="J498" s="111"/>
      <c r="K498" s="246">
        <f t="shared" si="15"/>
        <v>0</v>
      </c>
      <c r="L498" s="111"/>
    </row>
    <row r="499" spans="2:12" ht="19.899999999999999" customHeight="1" x14ac:dyDescent="0.35">
      <c r="B499" s="109">
        <v>492</v>
      </c>
      <c r="C499" s="111" t="str">
        <f>IF('Dépenses forfaitaire'!C499&lt;&gt;"",'Dépenses forfaitaire'!C499,"")</f>
        <v/>
      </c>
      <c r="D499" s="111" t="str">
        <f>IF('Dépenses forfaitaire'!D499&lt;&gt;"",'Dépenses forfaitaire'!D499,"")</f>
        <v/>
      </c>
      <c r="E499" s="111" t="str">
        <f>IF('Dépenses forfaitaire'!E499&lt;&gt;"",'Dépenses forfaitaire'!E499,"")</f>
        <v/>
      </c>
      <c r="F499" s="210" t="str">
        <f>IF('Dépenses forfaitaire'!F499&lt;&gt;"",'Dépenses forfaitaire'!F499,"")</f>
        <v/>
      </c>
      <c r="G499" s="246">
        <f>IF('Dépenses forfaitaire'!G499&lt;&gt;"",'Dépenses forfaitaire'!G499,"")</f>
        <v>0</v>
      </c>
      <c r="H499" s="246">
        <f>IF('Dépenses forfaitaire'!H499&lt;&gt;"",'Dépenses forfaitaire'!H499,"")</f>
        <v>0</v>
      </c>
      <c r="I499" s="246">
        <f t="shared" si="14"/>
        <v>0</v>
      </c>
      <c r="J499" s="111"/>
      <c r="K499" s="246">
        <f t="shared" si="15"/>
        <v>0</v>
      </c>
      <c r="L499" s="111"/>
    </row>
    <row r="500" spans="2:12" ht="19.899999999999999" customHeight="1" x14ac:dyDescent="0.35">
      <c r="B500" s="109">
        <v>493</v>
      </c>
      <c r="C500" s="111" t="str">
        <f>IF('Dépenses forfaitaire'!C500&lt;&gt;"",'Dépenses forfaitaire'!C500,"")</f>
        <v/>
      </c>
      <c r="D500" s="111" t="str">
        <f>IF('Dépenses forfaitaire'!D500&lt;&gt;"",'Dépenses forfaitaire'!D500,"")</f>
        <v/>
      </c>
      <c r="E500" s="111" t="str">
        <f>IF('Dépenses forfaitaire'!E500&lt;&gt;"",'Dépenses forfaitaire'!E500,"")</f>
        <v/>
      </c>
      <c r="F500" s="210" t="str">
        <f>IF('Dépenses forfaitaire'!F500&lt;&gt;"",'Dépenses forfaitaire'!F500,"")</f>
        <v/>
      </c>
      <c r="G500" s="246">
        <f>IF('Dépenses forfaitaire'!G500&lt;&gt;"",'Dépenses forfaitaire'!G500,"")</f>
        <v>0</v>
      </c>
      <c r="H500" s="246">
        <f>IF('Dépenses forfaitaire'!H500&lt;&gt;"",'Dépenses forfaitaire'!H500,"")</f>
        <v>0</v>
      </c>
      <c r="I500" s="246">
        <f t="shared" si="14"/>
        <v>0</v>
      </c>
      <c r="J500" s="111"/>
      <c r="K500" s="246">
        <f t="shared" si="15"/>
        <v>0</v>
      </c>
      <c r="L500" s="111"/>
    </row>
    <row r="501" spans="2:12" ht="19.899999999999999" customHeight="1" x14ac:dyDescent="0.35">
      <c r="B501" s="109">
        <v>494</v>
      </c>
      <c r="C501" s="111" t="str">
        <f>IF('Dépenses forfaitaire'!C501&lt;&gt;"",'Dépenses forfaitaire'!C501,"")</f>
        <v/>
      </c>
      <c r="D501" s="111" t="str">
        <f>IF('Dépenses forfaitaire'!D501&lt;&gt;"",'Dépenses forfaitaire'!D501,"")</f>
        <v/>
      </c>
      <c r="E501" s="111" t="str">
        <f>IF('Dépenses forfaitaire'!E501&lt;&gt;"",'Dépenses forfaitaire'!E501,"")</f>
        <v/>
      </c>
      <c r="F501" s="210" t="str">
        <f>IF('Dépenses forfaitaire'!F501&lt;&gt;"",'Dépenses forfaitaire'!F501,"")</f>
        <v/>
      </c>
      <c r="G501" s="246">
        <f>IF('Dépenses forfaitaire'!G501&lt;&gt;"",'Dépenses forfaitaire'!G501,"")</f>
        <v>0</v>
      </c>
      <c r="H501" s="246">
        <f>IF('Dépenses forfaitaire'!H501&lt;&gt;"",'Dépenses forfaitaire'!H501,"")</f>
        <v>0</v>
      </c>
      <c r="I501" s="246">
        <f t="shared" si="14"/>
        <v>0</v>
      </c>
      <c r="J501" s="111"/>
      <c r="K501" s="246">
        <f t="shared" si="15"/>
        <v>0</v>
      </c>
      <c r="L501" s="111"/>
    </row>
    <row r="502" spans="2:12" ht="19.899999999999999" customHeight="1" x14ac:dyDescent="0.35">
      <c r="B502" s="109">
        <v>495</v>
      </c>
      <c r="C502" s="111" t="str">
        <f>IF('Dépenses forfaitaire'!C502&lt;&gt;"",'Dépenses forfaitaire'!C502,"")</f>
        <v/>
      </c>
      <c r="D502" s="111" t="str">
        <f>IF('Dépenses forfaitaire'!D502&lt;&gt;"",'Dépenses forfaitaire'!D502,"")</f>
        <v/>
      </c>
      <c r="E502" s="111" t="str">
        <f>IF('Dépenses forfaitaire'!E502&lt;&gt;"",'Dépenses forfaitaire'!E502,"")</f>
        <v/>
      </c>
      <c r="F502" s="210" t="str">
        <f>IF('Dépenses forfaitaire'!F502&lt;&gt;"",'Dépenses forfaitaire'!F502,"")</f>
        <v/>
      </c>
      <c r="G502" s="246">
        <f>IF('Dépenses forfaitaire'!G502&lt;&gt;"",'Dépenses forfaitaire'!G502,"")</f>
        <v>0</v>
      </c>
      <c r="H502" s="246">
        <f>IF('Dépenses forfaitaire'!H502&lt;&gt;"",'Dépenses forfaitaire'!H502,"")</f>
        <v>0</v>
      </c>
      <c r="I502" s="246">
        <f t="shared" si="14"/>
        <v>0</v>
      </c>
      <c r="J502" s="111"/>
      <c r="K502" s="246">
        <f t="shared" si="15"/>
        <v>0</v>
      </c>
      <c r="L502" s="111"/>
    </row>
    <row r="503" spans="2:12" ht="19.899999999999999" customHeight="1" x14ac:dyDescent="0.35">
      <c r="B503" s="109">
        <v>496</v>
      </c>
      <c r="C503" s="111" t="str">
        <f>IF('Dépenses forfaitaire'!C503&lt;&gt;"",'Dépenses forfaitaire'!C503,"")</f>
        <v/>
      </c>
      <c r="D503" s="111" t="str">
        <f>IF('Dépenses forfaitaire'!D503&lt;&gt;"",'Dépenses forfaitaire'!D503,"")</f>
        <v/>
      </c>
      <c r="E503" s="111" t="str">
        <f>IF('Dépenses forfaitaire'!E503&lt;&gt;"",'Dépenses forfaitaire'!E503,"")</f>
        <v/>
      </c>
      <c r="F503" s="210" t="str">
        <f>IF('Dépenses forfaitaire'!F503&lt;&gt;"",'Dépenses forfaitaire'!F503,"")</f>
        <v/>
      </c>
      <c r="G503" s="246">
        <f>IF('Dépenses forfaitaire'!G503&lt;&gt;"",'Dépenses forfaitaire'!G503,"")</f>
        <v>0</v>
      </c>
      <c r="H503" s="246">
        <f>IF('Dépenses forfaitaire'!H503&lt;&gt;"",'Dépenses forfaitaire'!H503,"")</f>
        <v>0</v>
      </c>
      <c r="I503" s="246">
        <f t="shared" si="14"/>
        <v>0</v>
      </c>
      <c r="J503" s="111"/>
      <c r="K503" s="246">
        <f t="shared" si="15"/>
        <v>0</v>
      </c>
      <c r="L503" s="111"/>
    </row>
    <row r="504" spans="2:12" ht="19.899999999999999" customHeight="1" x14ac:dyDescent="0.35">
      <c r="B504" s="109">
        <v>497</v>
      </c>
      <c r="C504" s="111" t="str">
        <f>IF('Dépenses forfaitaire'!C504&lt;&gt;"",'Dépenses forfaitaire'!C504,"")</f>
        <v/>
      </c>
      <c r="D504" s="111" t="str">
        <f>IF('Dépenses forfaitaire'!D504&lt;&gt;"",'Dépenses forfaitaire'!D504,"")</f>
        <v/>
      </c>
      <c r="E504" s="111" t="str">
        <f>IF('Dépenses forfaitaire'!E504&lt;&gt;"",'Dépenses forfaitaire'!E504,"")</f>
        <v/>
      </c>
      <c r="F504" s="210" t="str">
        <f>IF('Dépenses forfaitaire'!F504&lt;&gt;"",'Dépenses forfaitaire'!F504,"")</f>
        <v/>
      </c>
      <c r="G504" s="246">
        <f>IF('Dépenses forfaitaire'!G504&lt;&gt;"",'Dépenses forfaitaire'!G504,"")</f>
        <v>0</v>
      </c>
      <c r="H504" s="246">
        <f>IF('Dépenses forfaitaire'!H504&lt;&gt;"",'Dépenses forfaitaire'!H504,"")</f>
        <v>0</v>
      </c>
      <c r="I504" s="246">
        <f t="shared" si="14"/>
        <v>0</v>
      </c>
      <c r="J504" s="111"/>
      <c r="K504" s="246">
        <f t="shared" si="15"/>
        <v>0</v>
      </c>
      <c r="L504" s="111"/>
    </row>
    <row r="505" spans="2:12" ht="19.899999999999999" customHeight="1" x14ac:dyDescent="0.35">
      <c r="B505" s="109">
        <v>498</v>
      </c>
      <c r="C505" s="111" t="str">
        <f>IF('Dépenses forfaitaire'!C505&lt;&gt;"",'Dépenses forfaitaire'!C505,"")</f>
        <v/>
      </c>
      <c r="D505" s="111" t="str">
        <f>IF('Dépenses forfaitaire'!D505&lt;&gt;"",'Dépenses forfaitaire'!D505,"")</f>
        <v/>
      </c>
      <c r="E505" s="111" t="str">
        <f>IF('Dépenses forfaitaire'!E505&lt;&gt;"",'Dépenses forfaitaire'!E505,"")</f>
        <v/>
      </c>
      <c r="F505" s="210" t="str">
        <f>IF('Dépenses forfaitaire'!F505&lt;&gt;"",'Dépenses forfaitaire'!F505,"")</f>
        <v/>
      </c>
      <c r="G505" s="246">
        <f>IF('Dépenses forfaitaire'!G505&lt;&gt;"",'Dépenses forfaitaire'!G505,"")</f>
        <v>0</v>
      </c>
      <c r="H505" s="246">
        <f>IF('Dépenses forfaitaire'!H505&lt;&gt;"",'Dépenses forfaitaire'!H505,"")</f>
        <v>0</v>
      </c>
      <c r="I505" s="246">
        <f t="shared" si="14"/>
        <v>0</v>
      </c>
      <c r="J505" s="111"/>
      <c r="K505" s="246">
        <f t="shared" si="15"/>
        <v>0</v>
      </c>
      <c r="L505" s="111"/>
    </row>
    <row r="506" spans="2:12" ht="19.899999999999999" customHeight="1" x14ac:dyDescent="0.35">
      <c r="B506" s="109">
        <v>499</v>
      </c>
      <c r="C506" s="111" t="str">
        <f>IF('Dépenses forfaitaire'!C506&lt;&gt;"",'Dépenses forfaitaire'!C506,"")</f>
        <v/>
      </c>
      <c r="D506" s="111" t="str">
        <f>IF('Dépenses forfaitaire'!D506&lt;&gt;"",'Dépenses forfaitaire'!D506,"")</f>
        <v/>
      </c>
      <c r="E506" s="111" t="str">
        <f>IF('Dépenses forfaitaire'!E506&lt;&gt;"",'Dépenses forfaitaire'!E506,"")</f>
        <v/>
      </c>
      <c r="F506" s="210" t="str">
        <f>IF('Dépenses forfaitaire'!F506&lt;&gt;"",'Dépenses forfaitaire'!F506,"")</f>
        <v/>
      </c>
      <c r="G506" s="246">
        <f>IF('Dépenses forfaitaire'!G506&lt;&gt;"",'Dépenses forfaitaire'!G506,"")</f>
        <v>0</v>
      </c>
      <c r="H506" s="246">
        <f>IF('Dépenses forfaitaire'!H506&lt;&gt;"",'Dépenses forfaitaire'!H506,"")</f>
        <v>0</v>
      </c>
      <c r="I506" s="246">
        <f t="shared" si="14"/>
        <v>0</v>
      </c>
      <c r="J506" s="111"/>
      <c r="K506" s="246">
        <f t="shared" si="15"/>
        <v>0</v>
      </c>
      <c r="L506" s="111"/>
    </row>
    <row r="507" spans="2:12" ht="19.899999999999999" customHeight="1" x14ac:dyDescent="0.35">
      <c r="B507" s="109">
        <v>500</v>
      </c>
      <c r="C507" s="111" t="str">
        <f>IF('Dépenses forfaitaire'!C507&lt;&gt;"",'Dépenses forfaitaire'!C507,"")</f>
        <v/>
      </c>
      <c r="D507" s="111" t="str">
        <f>IF('Dépenses forfaitaire'!D507&lt;&gt;"",'Dépenses forfaitaire'!D507,"")</f>
        <v/>
      </c>
      <c r="E507" s="111" t="str">
        <f>IF('Dépenses forfaitaire'!E507&lt;&gt;"",'Dépenses forfaitaire'!E507,"")</f>
        <v/>
      </c>
      <c r="F507" s="210" t="str">
        <f>IF('Dépenses forfaitaire'!F507&lt;&gt;"",'Dépenses forfaitaire'!F507,"")</f>
        <v/>
      </c>
      <c r="G507" s="246">
        <f>IF('Dépenses forfaitaire'!G507&lt;&gt;"",'Dépenses forfaitaire'!G507,"")</f>
        <v>0</v>
      </c>
      <c r="H507" s="246">
        <f>IF('Dépenses forfaitaire'!H507&lt;&gt;"",'Dépenses forfaitaire'!H507,"")</f>
        <v>0</v>
      </c>
      <c r="I507" s="246">
        <f t="shared" si="14"/>
        <v>0</v>
      </c>
      <c r="J507" s="111"/>
      <c r="K507" s="246">
        <f t="shared" si="15"/>
        <v>0</v>
      </c>
      <c r="L507" s="111"/>
    </row>
    <row r="508" spans="2:12" ht="19.899999999999999" customHeight="1" x14ac:dyDescent="0.35">
      <c r="B508" s="109">
        <v>501</v>
      </c>
      <c r="C508" s="111" t="str">
        <f>IF('Dépenses forfaitaire'!C508&lt;&gt;"",'Dépenses forfaitaire'!C508,"")</f>
        <v/>
      </c>
      <c r="D508" s="111" t="str">
        <f>IF('Dépenses forfaitaire'!D508&lt;&gt;"",'Dépenses forfaitaire'!D508,"")</f>
        <v/>
      </c>
      <c r="E508" s="111" t="str">
        <f>IF('Dépenses forfaitaire'!E508&lt;&gt;"",'Dépenses forfaitaire'!E508,"")</f>
        <v/>
      </c>
      <c r="F508" s="210" t="str">
        <f>IF('Dépenses forfaitaire'!F508&lt;&gt;"",'Dépenses forfaitaire'!F508,"")</f>
        <v/>
      </c>
      <c r="G508" s="246">
        <f>IF('Dépenses forfaitaire'!G508&lt;&gt;"",'Dépenses forfaitaire'!G508,"")</f>
        <v>0</v>
      </c>
      <c r="H508" s="246">
        <f>IF('Dépenses forfaitaire'!H508&lt;&gt;"",'Dépenses forfaitaire'!H508,"")</f>
        <v>0</v>
      </c>
      <c r="I508" s="246">
        <f t="shared" si="14"/>
        <v>0</v>
      </c>
      <c r="J508" s="111"/>
      <c r="K508" s="246">
        <f t="shared" si="15"/>
        <v>0</v>
      </c>
      <c r="L508" s="111"/>
    </row>
    <row r="509" spans="2:12" ht="19.899999999999999" customHeight="1" x14ac:dyDescent="0.35">
      <c r="B509" s="109">
        <v>502</v>
      </c>
      <c r="C509" s="111" t="str">
        <f>IF('Dépenses forfaitaire'!C509&lt;&gt;"",'Dépenses forfaitaire'!C509,"")</f>
        <v/>
      </c>
      <c r="D509" s="111" t="str">
        <f>IF('Dépenses forfaitaire'!D509&lt;&gt;"",'Dépenses forfaitaire'!D509,"")</f>
        <v/>
      </c>
      <c r="E509" s="111" t="str">
        <f>IF('Dépenses forfaitaire'!E509&lt;&gt;"",'Dépenses forfaitaire'!E509,"")</f>
        <v/>
      </c>
      <c r="F509" s="210" t="str">
        <f>IF('Dépenses forfaitaire'!F509&lt;&gt;"",'Dépenses forfaitaire'!F509,"")</f>
        <v/>
      </c>
      <c r="G509" s="246">
        <f>IF('Dépenses forfaitaire'!G509&lt;&gt;"",'Dépenses forfaitaire'!G509,"")</f>
        <v>0</v>
      </c>
      <c r="H509" s="246">
        <f>IF('Dépenses forfaitaire'!H509&lt;&gt;"",'Dépenses forfaitaire'!H509,"")</f>
        <v>0</v>
      </c>
      <c r="I509" s="246">
        <f t="shared" si="14"/>
        <v>0</v>
      </c>
      <c r="J509" s="111"/>
      <c r="K509" s="246">
        <f t="shared" si="15"/>
        <v>0</v>
      </c>
      <c r="L509" s="111"/>
    </row>
    <row r="510" spans="2:12" ht="19.899999999999999" customHeight="1" x14ac:dyDescent="0.35">
      <c r="B510" s="109">
        <v>503</v>
      </c>
      <c r="C510" s="111" t="str">
        <f>IF('Dépenses forfaitaire'!C510&lt;&gt;"",'Dépenses forfaitaire'!C510,"")</f>
        <v/>
      </c>
      <c r="D510" s="111" t="str">
        <f>IF('Dépenses forfaitaire'!D510&lt;&gt;"",'Dépenses forfaitaire'!D510,"")</f>
        <v/>
      </c>
      <c r="E510" s="111" t="str">
        <f>IF('Dépenses forfaitaire'!E510&lt;&gt;"",'Dépenses forfaitaire'!E510,"")</f>
        <v/>
      </c>
      <c r="F510" s="210" t="str">
        <f>IF('Dépenses forfaitaire'!F510&lt;&gt;"",'Dépenses forfaitaire'!F510,"")</f>
        <v/>
      </c>
      <c r="G510" s="246">
        <f>IF('Dépenses forfaitaire'!G510&lt;&gt;"",'Dépenses forfaitaire'!G510,"")</f>
        <v>0</v>
      </c>
      <c r="H510" s="246">
        <f>IF('Dépenses forfaitaire'!H510&lt;&gt;"",'Dépenses forfaitaire'!H510,"")</f>
        <v>0</v>
      </c>
      <c r="I510" s="246">
        <f t="shared" si="14"/>
        <v>0</v>
      </c>
      <c r="J510" s="111"/>
      <c r="K510" s="246">
        <f t="shared" si="15"/>
        <v>0</v>
      </c>
      <c r="L510" s="111"/>
    </row>
    <row r="511" spans="2:12" ht="19.899999999999999" customHeight="1" x14ac:dyDescent="0.35">
      <c r="B511" s="109">
        <v>504</v>
      </c>
      <c r="C511" s="111" t="str">
        <f>IF('Dépenses forfaitaire'!C511&lt;&gt;"",'Dépenses forfaitaire'!C511,"")</f>
        <v/>
      </c>
      <c r="D511" s="111" t="str">
        <f>IF('Dépenses forfaitaire'!D511&lt;&gt;"",'Dépenses forfaitaire'!D511,"")</f>
        <v/>
      </c>
      <c r="E511" s="111" t="str">
        <f>IF('Dépenses forfaitaire'!E511&lt;&gt;"",'Dépenses forfaitaire'!E511,"")</f>
        <v/>
      </c>
      <c r="F511" s="210" t="str">
        <f>IF('Dépenses forfaitaire'!F511&lt;&gt;"",'Dépenses forfaitaire'!F511,"")</f>
        <v/>
      </c>
      <c r="G511" s="246">
        <f>IF('Dépenses forfaitaire'!G511&lt;&gt;"",'Dépenses forfaitaire'!G511,"")</f>
        <v>0</v>
      </c>
      <c r="H511" s="246">
        <f>IF('Dépenses forfaitaire'!H511&lt;&gt;"",'Dépenses forfaitaire'!H511,"")</f>
        <v>0</v>
      </c>
      <c r="I511" s="246">
        <f t="shared" si="14"/>
        <v>0</v>
      </c>
      <c r="J511" s="111"/>
      <c r="K511" s="246">
        <f t="shared" si="15"/>
        <v>0</v>
      </c>
      <c r="L511" s="111"/>
    </row>
    <row r="512" spans="2:12" ht="19.899999999999999" customHeight="1" x14ac:dyDescent="0.35">
      <c r="B512" s="109">
        <v>505</v>
      </c>
      <c r="C512" s="111" t="str">
        <f>IF('Dépenses forfaitaire'!C512&lt;&gt;"",'Dépenses forfaitaire'!C512,"")</f>
        <v/>
      </c>
      <c r="D512" s="111" t="str">
        <f>IF('Dépenses forfaitaire'!D512&lt;&gt;"",'Dépenses forfaitaire'!D512,"")</f>
        <v/>
      </c>
      <c r="E512" s="111" t="str">
        <f>IF('Dépenses forfaitaire'!E512&lt;&gt;"",'Dépenses forfaitaire'!E512,"")</f>
        <v/>
      </c>
      <c r="F512" s="210" t="str">
        <f>IF('Dépenses forfaitaire'!F512&lt;&gt;"",'Dépenses forfaitaire'!F512,"")</f>
        <v/>
      </c>
      <c r="G512" s="246">
        <f>IF('Dépenses forfaitaire'!G512&lt;&gt;"",'Dépenses forfaitaire'!G512,"")</f>
        <v>0</v>
      </c>
      <c r="H512" s="246">
        <f>IF('Dépenses forfaitaire'!H512&lt;&gt;"",'Dépenses forfaitaire'!H512,"")</f>
        <v>0</v>
      </c>
      <c r="I512" s="246">
        <f t="shared" si="14"/>
        <v>0</v>
      </c>
      <c r="J512" s="111"/>
      <c r="K512" s="246">
        <f t="shared" si="15"/>
        <v>0</v>
      </c>
      <c r="L512" s="111"/>
    </row>
    <row r="513" spans="2:12" ht="19.899999999999999" customHeight="1" x14ac:dyDescent="0.35">
      <c r="B513" s="109">
        <v>506</v>
      </c>
      <c r="C513" s="111" t="str">
        <f>IF('Dépenses forfaitaire'!C513&lt;&gt;"",'Dépenses forfaitaire'!C513,"")</f>
        <v/>
      </c>
      <c r="D513" s="111" t="str">
        <f>IF('Dépenses forfaitaire'!D513&lt;&gt;"",'Dépenses forfaitaire'!D513,"")</f>
        <v/>
      </c>
      <c r="E513" s="111" t="str">
        <f>IF('Dépenses forfaitaire'!E513&lt;&gt;"",'Dépenses forfaitaire'!E513,"")</f>
        <v/>
      </c>
      <c r="F513" s="210" t="str">
        <f>IF('Dépenses forfaitaire'!F513&lt;&gt;"",'Dépenses forfaitaire'!F513,"")</f>
        <v/>
      </c>
      <c r="G513" s="246">
        <f>IF('Dépenses forfaitaire'!G513&lt;&gt;"",'Dépenses forfaitaire'!G513,"")</f>
        <v>0</v>
      </c>
      <c r="H513" s="246">
        <f>IF('Dépenses forfaitaire'!H513&lt;&gt;"",'Dépenses forfaitaire'!H513,"")</f>
        <v>0</v>
      </c>
      <c r="I513" s="246">
        <f t="shared" si="14"/>
        <v>0</v>
      </c>
      <c r="J513" s="111"/>
      <c r="K513" s="246">
        <f t="shared" si="15"/>
        <v>0</v>
      </c>
      <c r="L513" s="111"/>
    </row>
    <row r="514" spans="2:12" ht="19.899999999999999" customHeight="1" x14ac:dyDescent="0.35">
      <c r="B514" s="109">
        <v>507</v>
      </c>
      <c r="C514" s="111" t="str">
        <f>IF('Dépenses forfaitaire'!C514&lt;&gt;"",'Dépenses forfaitaire'!C514,"")</f>
        <v/>
      </c>
      <c r="D514" s="111" t="str">
        <f>IF('Dépenses forfaitaire'!D514&lt;&gt;"",'Dépenses forfaitaire'!D514,"")</f>
        <v/>
      </c>
      <c r="E514" s="111" t="str">
        <f>IF('Dépenses forfaitaire'!E514&lt;&gt;"",'Dépenses forfaitaire'!E514,"")</f>
        <v/>
      </c>
      <c r="F514" s="210" t="str">
        <f>IF('Dépenses forfaitaire'!F514&lt;&gt;"",'Dépenses forfaitaire'!F514,"")</f>
        <v/>
      </c>
      <c r="G514" s="246">
        <f>IF('Dépenses forfaitaire'!G514&lt;&gt;"",'Dépenses forfaitaire'!G514,"")</f>
        <v>0</v>
      </c>
      <c r="H514" s="246">
        <f>IF('Dépenses forfaitaire'!H514&lt;&gt;"",'Dépenses forfaitaire'!H514,"")</f>
        <v>0</v>
      </c>
      <c r="I514" s="246">
        <f t="shared" si="14"/>
        <v>0</v>
      </c>
      <c r="J514" s="111"/>
      <c r="K514" s="246">
        <f t="shared" si="15"/>
        <v>0</v>
      </c>
      <c r="L514" s="111"/>
    </row>
    <row r="515" spans="2:12" ht="19.899999999999999" customHeight="1" x14ac:dyDescent="0.35">
      <c r="B515" s="109">
        <v>508</v>
      </c>
      <c r="C515" s="111" t="str">
        <f>IF('Dépenses forfaitaire'!C515&lt;&gt;"",'Dépenses forfaitaire'!C515,"")</f>
        <v/>
      </c>
      <c r="D515" s="111" t="str">
        <f>IF('Dépenses forfaitaire'!D515&lt;&gt;"",'Dépenses forfaitaire'!D515,"")</f>
        <v/>
      </c>
      <c r="E515" s="111" t="str">
        <f>IF('Dépenses forfaitaire'!E515&lt;&gt;"",'Dépenses forfaitaire'!E515,"")</f>
        <v/>
      </c>
      <c r="F515" s="210" t="str">
        <f>IF('Dépenses forfaitaire'!F515&lt;&gt;"",'Dépenses forfaitaire'!F515,"")</f>
        <v/>
      </c>
      <c r="G515" s="246">
        <f>IF('Dépenses forfaitaire'!G515&lt;&gt;"",'Dépenses forfaitaire'!G515,"")</f>
        <v>0</v>
      </c>
      <c r="H515" s="246">
        <f>IF('Dépenses forfaitaire'!H515&lt;&gt;"",'Dépenses forfaitaire'!H515,"")</f>
        <v>0</v>
      </c>
      <c r="I515" s="246">
        <f t="shared" si="14"/>
        <v>0</v>
      </c>
      <c r="J515" s="111"/>
      <c r="K515" s="246">
        <f t="shared" si="15"/>
        <v>0</v>
      </c>
      <c r="L515" s="111"/>
    </row>
    <row r="516" spans="2:12" ht="19.899999999999999" customHeight="1" x14ac:dyDescent="0.35">
      <c r="B516" s="109">
        <v>509</v>
      </c>
      <c r="C516" s="111" t="str">
        <f>IF('Dépenses forfaitaire'!C516&lt;&gt;"",'Dépenses forfaitaire'!C516,"")</f>
        <v/>
      </c>
      <c r="D516" s="111" t="str">
        <f>IF('Dépenses forfaitaire'!D516&lt;&gt;"",'Dépenses forfaitaire'!D516,"")</f>
        <v/>
      </c>
      <c r="E516" s="111" t="str">
        <f>IF('Dépenses forfaitaire'!E516&lt;&gt;"",'Dépenses forfaitaire'!E516,"")</f>
        <v/>
      </c>
      <c r="F516" s="210" t="str">
        <f>IF('Dépenses forfaitaire'!F516&lt;&gt;"",'Dépenses forfaitaire'!F516,"")</f>
        <v/>
      </c>
      <c r="G516" s="246">
        <f>IF('Dépenses forfaitaire'!G516&lt;&gt;"",'Dépenses forfaitaire'!G516,"")</f>
        <v>0</v>
      </c>
      <c r="H516" s="246">
        <f>IF('Dépenses forfaitaire'!H516&lt;&gt;"",'Dépenses forfaitaire'!H516,"")</f>
        <v>0</v>
      </c>
      <c r="I516" s="246">
        <f t="shared" si="14"/>
        <v>0</v>
      </c>
      <c r="J516" s="111"/>
      <c r="K516" s="246">
        <f t="shared" si="15"/>
        <v>0</v>
      </c>
      <c r="L516" s="111"/>
    </row>
    <row r="517" spans="2:12" ht="19.899999999999999" customHeight="1" x14ac:dyDescent="0.35">
      <c r="B517" s="109">
        <v>510</v>
      </c>
      <c r="C517" s="111" t="str">
        <f>IF('Dépenses forfaitaire'!C517&lt;&gt;"",'Dépenses forfaitaire'!C517,"")</f>
        <v/>
      </c>
      <c r="D517" s="111" t="str">
        <f>IF('Dépenses forfaitaire'!D517&lt;&gt;"",'Dépenses forfaitaire'!D517,"")</f>
        <v/>
      </c>
      <c r="E517" s="111" t="str">
        <f>IF('Dépenses forfaitaire'!E517&lt;&gt;"",'Dépenses forfaitaire'!E517,"")</f>
        <v/>
      </c>
      <c r="F517" s="210" t="str">
        <f>IF('Dépenses forfaitaire'!F517&lt;&gt;"",'Dépenses forfaitaire'!F517,"")</f>
        <v/>
      </c>
      <c r="G517" s="246">
        <f>IF('Dépenses forfaitaire'!G517&lt;&gt;"",'Dépenses forfaitaire'!G517,"")</f>
        <v>0</v>
      </c>
      <c r="H517" s="246">
        <f>IF('Dépenses forfaitaire'!H517&lt;&gt;"",'Dépenses forfaitaire'!H517,"")</f>
        <v>0</v>
      </c>
      <c r="I517" s="246">
        <f t="shared" si="14"/>
        <v>0</v>
      </c>
      <c r="J517" s="111"/>
      <c r="K517" s="246">
        <f t="shared" si="15"/>
        <v>0</v>
      </c>
      <c r="L517" s="111"/>
    </row>
    <row r="518" spans="2:12" ht="19.899999999999999" customHeight="1" x14ac:dyDescent="0.35">
      <c r="B518" s="109">
        <v>511</v>
      </c>
      <c r="C518" s="111" t="str">
        <f>IF('Dépenses forfaitaire'!C518&lt;&gt;"",'Dépenses forfaitaire'!C518,"")</f>
        <v/>
      </c>
      <c r="D518" s="111" t="str">
        <f>IF('Dépenses forfaitaire'!D518&lt;&gt;"",'Dépenses forfaitaire'!D518,"")</f>
        <v/>
      </c>
      <c r="E518" s="111" t="str">
        <f>IF('Dépenses forfaitaire'!E518&lt;&gt;"",'Dépenses forfaitaire'!E518,"")</f>
        <v/>
      </c>
      <c r="F518" s="210" t="str">
        <f>IF('Dépenses forfaitaire'!F518&lt;&gt;"",'Dépenses forfaitaire'!F518,"")</f>
        <v/>
      </c>
      <c r="G518" s="246">
        <f>IF('Dépenses forfaitaire'!G518&lt;&gt;"",'Dépenses forfaitaire'!G518,"")</f>
        <v>0</v>
      </c>
      <c r="H518" s="246">
        <f>IF('Dépenses forfaitaire'!H518&lt;&gt;"",'Dépenses forfaitaire'!H518,"")</f>
        <v>0</v>
      </c>
      <c r="I518" s="246">
        <f t="shared" si="14"/>
        <v>0</v>
      </c>
      <c r="J518" s="111"/>
      <c r="K518" s="246">
        <f t="shared" si="15"/>
        <v>0</v>
      </c>
      <c r="L518" s="111"/>
    </row>
    <row r="519" spans="2:12" ht="19.899999999999999" customHeight="1" x14ac:dyDescent="0.35">
      <c r="B519" s="109">
        <v>512</v>
      </c>
      <c r="C519" s="111" t="str">
        <f>IF('Dépenses forfaitaire'!C519&lt;&gt;"",'Dépenses forfaitaire'!C519,"")</f>
        <v/>
      </c>
      <c r="D519" s="111" t="str">
        <f>IF('Dépenses forfaitaire'!D519&lt;&gt;"",'Dépenses forfaitaire'!D519,"")</f>
        <v/>
      </c>
      <c r="E519" s="111" t="str">
        <f>IF('Dépenses forfaitaire'!E519&lt;&gt;"",'Dépenses forfaitaire'!E519,"")</f>
        <v/>
      </c>
      <c r="F519" s="210" t="str">
        <f>IF('Dépenses forfaitaire'!F519&lt;&gt;"",'Dépenses forfaitaire'!F519,"")</f>
        <v/>
      </c>
      <c r="G519" s="246">
        <f>IF('Dépenses forfaitaire'!G519&lt;&gt;"",'Dépenses forfaitaire'!G519,"")</f>
        <v>0</v>
      </c>
      <c r="H519" s="246">
        <f>IF('Dépenses forfaitaire'!H519&lt;&gt;"",'Dépenses forfaitaire'!H519,"")</f>
        <v>0</v>
      </c>
      <c r="I519" s="246">
        <f t="shared" si="14"/>
        <v>0</v>
      </c>
      <c r="J519" s="111"/>
      <c r="K519" s="246">
        <f t="shared" si="15"/>
        <v>0</v>
      </c>
      <c r="L519" s="111"/>
    </row>
    <row r="520" spans="2:12" ht="19.899999999999999" customHeight="1" x14ac:dyDescent="0.35">
      <c r="B520" s="109">
        <v>513</v>
      </c>
      <c r="C520" s="111" t="str">
        <f>IF('Dépenses forfaitaire'!C520&lt;&gt;"",'Dépenses forfaitaire'!C520,"")</f>
        <v/>
      </c>
      <c r="D520" s="111" t="str">
        <f>IF('Dépenses forfaitaire'!D520&lt;&gt;"",'Dépenses forfaitaire'!D520,"")</f>
        <v/>
      </c>
      <c r="E520" s="111" t="str">
        <f>IF('Dépenses forfaitaire'!E520&lt;&gt;"",'Dépenses forfaitaire'!E520,"")</f>
        <v/>
      </c>
      <c r="F520" s="210" t="str">
        <f>IF('Dépenses forfaitaire'!F520&lt;&gt;"",'Dépenses forfaitaire'!F520,"")</f>
        <v/>
      </c>
      <c r="G520" s="246">
        <f>IF('Dépenses forfaitaire'!G520&lt;&gt;"",'Dépenses forfaitaire'!G520,"")</f>
        <v>0</v>
      </c>
      <c r="H520" s="246">
        <f>IF('Dépenses forfaitaire'!H520&lt;&gt;"",'Dépenses forfaitaire'!H520,"")</f>
        <v>0</v>
      </c>
      <c r="I520" s="246">
        <f t="shared" si="14"/>
        <v>0</v>
      </c>
      <c r="J520" s="111"/>
      <c r="K520" s="246">
        <f t="shared" si="15"/>
        <v>0</v>
      </c>
      <c r="L520" s="111"/>
    </row>
    <row r="521" spans="2:12" ht="19.899999999999999" customHeight="1" x14ac:dyDescent="0.35">
      <c r="B521" s="109">
        <v>514</v>
      </c>
      <c r="C521" s="111" t="str">
        <f>IF('Dépenses forfaitaire'!C521&lt;&gt;"",'Dépenses forfaitaire'!C521,"")</f>
        <v/>
      </c>
      <c r="D521" s="111" t="str">
        <f>IF('Dépenses forfaitaire'!D521&lt;&gt;"",'Dépenses forfaitaire'!D521,"")</f>
        <v/>
      </c>
      <c r="E521" s="111" t="str">
        <f>IF('Dépenses forfaitaire'!E521&lt;&gt;"",'Dépenses forfaitaire'!E521,"")</f>
        <v/>
      </c>
      <c r="F521" s="210" t="str">
        <f>IF('Dépenses forfaitaire'!F521&lt;&gt;"",'Dépenses forfaitaire'!F521,"")</f>
        <v/>
      </c>
      <c r="G521" s="246">
        <f>IF('Dépenses forfaitaire'!G521&lt;&gt;"",'Dépenses forfaitaire'!G521,"")</f>
        <v>0</v>
      </c>
      <c r="H521" s="246">
        <f>IF('Dépenses forfaitaire'!H521&lt;&gt;"",'Dépenses forfaitaire'!H521,"")</f>
        <v>0</v>
      </c>
      <c r="I521" s="246">
        <f t="shared" ref="I521:I584" si="16">IF(H521&lt;&gt;"",H521,0)</f>
        <v>0</v>
      </c>
      <c r="J521" s="111"/>
      <c r="K521" s="246">
        <f t="shared" ref="K521:K584" si="17">IF(I521&lt;&gt;"",I521,0)</f>
        <v>0</v>
      </c>
      <c r="L521" s="111"/>
    </row>
    <row r="522" spans="2:12" ht="19.899999999999999" customHeight="1" x14ac:dyDescent="0.35">
      <c r="B522" s="109">
        <v>515</v>
      </c>
      <c r="C522" s="111" t="str">
        <f>IF('Dépenses forfaitaire'!C522&lt;&gt;"",'Dépenses forfaitaire'!C522,"")</f>
        <v/>
      </c>
      <c r="D522" s="111" t="str">
        <f>IF('Dépenses forfaitaire'!D522&lt;&gt;"",'Dépenses forfaitaire'!D522,"")</f>
        <v/>
      </c>
      <c r="E522" s="111" t="str">
        <f>IF('Dépenses forfaitaire'!E522&lt;&gt;"",'Dépenses forfaitaire'!E522,"")</f>
        <v/>
      </c>
      <c r="F522" s="210" t="str">
        <f>IF('Dépenses forfaitaire'!F522&lt;&gt;"",'Dépenses forfaitaire'!F522,"")</f>
        <v/>
      </c>
      <c r="G522" s="246">
        <f>IF('Dépenses forfaitaire'!G522&lt;&gt;"",'Dépenses forfaitaire'!G522,"")</f>
        <v>0</v>
      </c>
      <c r="H522" s="246">
        <f>IF('Dépenses forfaitaire'!H522&lt;&gt;"",'Dépenses forfaitaire'!H522,"")</f>
        <v>0</v>
      </c>
      <c r="I522" s="246">
        <f t="shared" si="16"/>
        <v>0</v>
      </c>
      <c r="J522" s="111"/>
      <c r="K522" s="246">
        <f t="shared" si="17"/>
        <v>0</v>
      </c>
      <c r="L522" s="111"/>
    </row>
    <row r="523" spans="2:12" ht="19.899999999999999" customHeight="1" x14ac:dyDescent="0.35">
      <c r="B523" s="109">
        <v>516</v>
      </c>
      <c r="C523" s="111" t="str">
        <f>IF('Dépenses forfaitaire'!C523&lt;&gt;"",'Dépenses forfaitaire'!C523,"")</f>
        <v/>
      </c>
      <c r="D523" s="111" t="str">
        <f>IF('Dépenses forfaitaire'!D523&lt;&gt;"",'Dépenses forfaitaire'!D523,"")</f>
        <v/>
      </c>
      <c r="E523" s="111" t="str">
        <f>IF('Dépenses forfaitaire'!E523&lt;&gt;"",'Dépenses forfaitaire'!E523,"")</f>
        <v/>
      </c>
      <c r="F523" s="210" t="str">
        <f>IF('Dépenses forfaitaire'!F523&lt;&gt;"",'Dépenses forfaitaire'!F523,"")</f>
        <v/>
      </c>
      <c r="G523" s="246">
        <f>IF('Dépenses forfaitaire'!G523&lt;&gt;"",'Dépenses forfaitaire'!G523,"")</f>
        <v>0</v>
      </c>
      <c r="H523" s="246">
        <f>IF('Dépenses forfaitaire'!H523&lt;&gt;"",'Dépenses forfaitaire'!H523,"")</f>
        <v>0</v>
      </c>
      <c r="I523" s="246">
        <f t="shared" si="16"/>
        <v>0</v>
      </c>
      <c r="J523" s="111"/>
      <c r="K523" s="246">
        <f t="shared" si="17"/>
        <v>0</v>
      </c>
      <c r="L523" s="111"/>
    </row>
    <row r="524" spans="2:12" ht="19.899999999999999" customHeight="1" x14ac:dyDescent="0.35">
      <c r="B524" s="109">
        <v>517</v>
      </c>
      <c r="C524" s="111" t="str">
        <f>IF('Dépenses forfaitaire'!C524&lt;&gt;"",'Dépenses forfaitaire'!C524,"")</f>
        <v/>
      </c>
      <c r="D524" s="111" t="str">
        <f>IF('Dépenses forfaitaire'!D524&lt;&gt;"",'Dépenses forfaitaire'!D524,"")</f>
        <v/>
      </c>
      <c r="E524" s="111" t="str">
        <f>IF('Dépenses forfaitaire'!E524&lt;&gt;"",'Dépenses forfaitaire'!E524,"")</f>
        <v/>
      </c>
      <c r="F524" s="210" t="str">
        <f>IF('Dépenses forfaitaire'!F524&lt;&gt;"",'Dépenses forfaitaire'!F524,"")</f>
        <v/>
      </c>
      <c r="G524" s="246">
        <f>IF('Dépenses forfaitaire'!G524&lt;&gt;"",'Dépenses forfaitaire'!G524,"")</f>
        <v>0</v>
      </c>
      <c r="H524" s="246">
        <f>IF('Dépenses forfaitaire'!H524&lt;&gt;"",'Dépenses forfaitaire'!H524,"")</f>
        <v>0</v>
      </c>
      <c r="I524" s="246">
        <f t="shared" si="16"/>
        <v>0</v>
      </c>
      <c r="J524" s="111"/>
      <c r="K524" s="246">
        <f t="shared" si="17"/>
        <v>0</v>
      </c>
      <c r="L524" s="111"/>
    </row>
    <row r="525" spans="2:12" ht="19.899999999999999" customHeight="1" x14ac:dyDescent="0.35">
      <c r="B525" s="109">
        <v>518</v>
      </c>
      <c r="C525" s="111" t="str">
        <f>IF('Dépenses forfaitaire'!C525&lt;&gt;"",'Dépenses forfaitaire'!C525,"")</f>
        <v/>
      </c>
      <c r="D525" s="111" t="str">
        <f>IF('Dépenses forfaitaire'!D525&lt;&gt;"",'Dépenses forfaitaire'!D525,"")</f>
        <v/>
      </c>
      <c r="E525" s="111" t="str">
        <f>IF('Dépenses forfaitaire'!E525&lt;&gt;"",'Dépenses forfaitaire'!E525,"")</f>
        <v/>
      </c>
      <c r="F525" s="210" t="str">
        <f>IF('Dépenses forfaitaire'!F525&lt;&gt;"",'Dépenses forfaitaire'!F525,"")</f>
        <v/>
      </c>
      <c r="G525" s="246">
        <f>IF('Dépenses forfaitaire'!G525&lt;&gt;"",'Dépenses forfaitaire'!G525,"")</f>
        <v>0</v>
      </c>
      <c r="H525" s="246">
        <f>IF('Dépenses forfaitaire'!H525&lt;&gt;"",'Dépenses forfaitaire'!H525,"")</f>
        <v>0</v>
      </c>
      <c r="I525" s="246">
        <f t="shared" si="16"/>
        <v>0</v>
      </c>
      <c r="J525" s="111"/>
      <c r="K525" s="246">
        <f t="shared" si="17"/>
        <v>0</v>
      </c>
      <c r="L525" s="111"/>
    </row>
    <row r="526" spans="2:12" ht="19.899999999999999" customHeight="1" x14ac:dyDescent="0.35">
      <c r="B526" s="109">
        <v>519</v>
      </c>
      <c r="C526" s="111" t="str">
        <f>IF('Dépenses forfaitaire'!C526&lt;&gt;"",'Dépenses forfaitaire'!C526,"")</f>
        <v/>
      </c>
      <c r="D526" s="111" t="str">
        <f>IF('Dépenses forfaitaire'!D526&lt;&gt;"",'Dépenses forfaitaire'!D526,"")</f>
        <v/>
      </c>
      <c r="E526" s="111" t="str">
        <f>IF('Dépenses forfaitaire'!E526&lt;&gt;"",'Dépenses forfaitaire'!E526,"")</f>
        <v/>
      </c>
      <c r="F526" s="210" t="str">
        <f>IF('Dépenses forfaitaire'!F526&lt;&gt;"",'Dépenses forfaitaire'!F526,"")</f>
        <v/>
      </c>
      <c r="G526" s="246">
        <f>IF('Dépenses forfaitaire'!G526&lt;&gt;"",'Dépenses forfaitaire'!G526,"")</f>
        <v>0</v>
      </c>
      <c r="H526" s="246">
        <f>IF('Dépenses forfaitaire'!H526&lt;&gt;"",'Dépenses forfaitaire'!H526,"")</f>
        <v>0</v>
      </c>
      <c r="I526" s="246">
        <f t="shared" si="16"/>
        <v>0</v>
      </c>
      <c r="J526" s="111"/>
      <c r="K526" s="246">
        <f t="shared" si="17"/>
        <v>0</v>
      </c>
      <c r="L526" s="111"/>
    </row>
    <row r="527" spans="2:12" ht="19.899999999999999" customHeight="1" x14ac:dyDescent="0.35">
      <c r="B527" s="109">
        <v>520</v>
      </c>
      <c r="C527" s="111" t="str">
        <f>IF('Dépenses forfaitaire'!C527&lt;&gt;"",'Dépenses forfaitaire'!C527,"")</f>
        <v/>
      </c>
      <c r="D527" s="111" t="str">
        <f>IF('Dépenses forfaitaire'!D527&lt;&gt;"",'Dépenses forfaitaire'!D527,"")</f>
        <v/>
      </c>
      <c r="E527" s="111" t="str">
        <f>IF('Dépenses forfaitaire'!E527&lt;&gt;"",'Dépenses forfaitaire'!E527,"")</f>
        <v/>
      </c>
      <c r="F527" s="210" t="str">
        <f>IF('Dépenses forfaitaire'!F527&lt;&gt;"",'Dépenses forfaitaire'!F527,"")</f>
        <v/>
      </c>
      <c r="G527" s="246">
        <f>IF('Dépenses forfaitaire'!G527&lt;&gt;"",'Dépenses forfaitaire'!G527,"")</f>
        <v>0</v>
      </c>
      <c r="H527" s="246">
        <f>IF('Dépenses forfaitaire'!H527&lt;&gt;"",'Dépenses forfaitaire'!H527,"")</f>
        <v>0</v>
      </c>
      <c r="I527" s="246">
        <f t="shared" si="16"/>
        <v>0</v>
      </c>
      <c r="J527" s="111"/>
      <c r="K527" s="246">
        <f t="shared" si="17"/>
        <v>0</v>
      </c>
      <c r="L527" s="111"/>
    </row>
    <row r="528" spans="2:12" ht="19.899999999999999" customHeight="1" x14ac:dyDescent="0.35">
      <c r="B528" s="109">
        <v>521</v>
      </c>
      <c r="C528" s="111" t="str">
        <f>IF('Dépenses forfaitaire'!C528&lt;&gt;"",'Dépenses forfaitaire'!C528,"")</f>
        <v/>
      </c>
      <c r="D528" s="111" t="str">
        <f>IF('Dépenses forfaitaire'!D528&lt;&gt;"",'Dépenses forfaitaire'!D528,"")</f>
        <v/>
      </c>
      <c r="E528" s="111" t="str">
        <f>IF('Dépenses forfaitaire'!E528&lt;&gt;"",'Dépenses forfaitaire'!E528,"")</f>
        <v/>
      </c>
      <c r="F528" s="210" t="str">
        <f>IF('Dépenses forfaitaire'!F528&lt;&gt;"",'Dépenses forfaitaire'!F528,"")</f>
        <v/>
      </c>
      <c r="G528" s="246">
        <f>IF('Dépenses forfaitaire'!G528&lt;&gt;"",'Dépenses forfaitaire'!G528,"")</f>
        <v>0</v>
      </c>
      <c r="H528" s="246">
        <f>IF('Dépenses forfaitaire'!H528&lt;&gt;"",'Dépenses forfaitaire'!H528,"")</f>
        <v>0</v>
      </c>
      <c r="I528" s="246">
        <f t="shared" si="16"/>
        <v>0</v>
      </c>
      <c r="J528" s="111"/>
      <c r="K528" s="246">
        <f t="shared" si="17"/>
        <v>0</v>
      </c>
      <c r="L528" s="111"/>
    </row>
    <row r="529" spans="2:12" ht="19.899999999999999" customHeight="1" x14ac:dyDescent="0.35">
      <c r="B529" s="109">
        <v>522</v>
      </c>
      <c r="C529" s="111" t="str">
        <f>IF('Dépenses forfaitaire'!C529&lt;&gt;"",'Dépenses forfaitaire'!C529,"")</f>
        <v/>
      </c>
      <c r="D529" s="111" t="str">
        <f>IF('Dépenses forfaitaire'!D529&lt;&gt;"",'Dépenses forfaitaire'!D529,"")</f>
        <v/>
      </c>
      <c r="E529" s="111" t="str">
        <f>IF('Dépenses forfaitaire'!E529&lt;&gt;"",'Dépenses forfaitaire'!E529,"")</f>
        <v/>
      </c>
      <c r="F529" s="210" t="str">
        <f>IF('Dépenses forfaitaire'!F529&lt;&gt;"",'Dépenses forfaitaire'!F529,"")</f>
        <v/>
      </c>
      <c r="G529" s="246">
        <f>IF('Dépenses forfaitaire'!G529&lt;&gt;"",'Dépenses forfaitaire'!G529,"")</f>
        <v>0</v>
      </c>
      <c r="H529" s="246">
        <f>IF('Dépenses forfaitaire'!H529&lt;&gt;"",'Dépenses forfaitaire'!H529,"")</f>
        <v>0</v>
      </c>
      <c r="I529" s="246">
        <f t="shared" si="16"/>
        <v>0</v>
      </c>
      <c r="J529" s="111"/>
      <c r="K529" s="246">
        <f t="shared" si="17"/>
        <v>0</v>
      </c>
      <c r="L529" s="111"/>
    </row>
    <row r="530" spans="2:12" ht="19.899999999999999" customHeight="1" x14ac:dyDescent="0.35">
      <c r="B530" s="109">
        <v>523</v>
      </c>
      <c r="C530" s="111" t="str">
        <f>IF('Dépenses forfaitaire'!C530&lt;&gt;"",'Dépenses forfaitaire'!C530,"")</f>
        <v/>
      </c>
      <c r="D530" s="111" t="str">
        <f>IF('Dépenses forfaitaire'!D530&lt;&gt;"",'Dépenses forfaitaire'!D530,"")</f>
        <v/>
      </c>
      <c r="E530" s="111" t="str">
        <f>IF('Dépenses forfaitaire'!E530&lt;&gt;"",'Dépenses forfaitaire'!E530,"")</f>
        <v/>
      </c>
      <c r="F530" s="210" t="str">
        <f>IF('Dépenses forfaitaire'!F530&lt;&gt;"",'Dépenses forfaitaire'!F530,"")</f>
        <v/>
      </c>
      <c r="G530" s="246">
        <f>IF('Dépenses forfaitaire'!G530&lt;&gt;"",'Dépenses forfaitaire'!G530,"")</f>
        <v>0</v>
      </c>
      <c r="H530" s="246">
        <f>IF('Dépenses forfaitaire'!H530&lt;&gt;"",'Dépenses forfaitaire'!H530,"")</f>
        <v>0</v>
      </c>
      <c r="I530" s="246">
        <f t="shared" si="16"/>
        <v>0</v>
      </c>
      <c r="J530" s="111"/>
      <c r="K530" s="246">
        <f t="shared" si="17"/>
        <v>0</v>
      </c>
      <c r="L530" s="111"/>
    </row>
    <row r="531" spans="2:12" ht="19.899999999999999" customHeight="1" x14ac:dyDescent="0.35">
      <c r="B531" s="109">
        <v>524</v>
      </c>
      <c r="C531" s="111" t="str">
        <f>IF('Dépenses forfaitaire'!C531&lt;&gt;"",'Dépenses forfaitaire'!C531,"")</f>
        <v/>
      </c>
      <c r="D531" s="111" t="str">
        <f>IF('Dépenses forfaitaire'!D531&lt;&gt;"",'Dépenses forfaitaire'!D531,"")</f>
        <v/>
      </c>
      <c r="E531" s="111" t="str">
        <f>IF('Dépenses forfaitaire'!E531&lt;&gt;"",'Dépenses forfaitaire'!E531,"")</f>
        <v/>
      </c>
      <c r="F531" s="210" t="str">
        <f>IF('Dépenses forfaitaire'!F531&lt;&gt;"",'Dépenses forfaitaire'!F531,"")</f>
        <v/>
      </c>
      <c r="G531" s="246">
        <f>IF('Dépenses forfaitaire'!G531&lt;&gt;"",'Dépenses forfaitaire'!G531,"")</f>
        <v>0</v>
      </c>
      <c r="H531" s="246">
        <f>IF('Dépenses forfaitaire'!H531&lt;&gt;"",'Dépenses forfaitaire'!H531,"")</f>
        <v>0</v>
      </c>
      <c r="I531" s="246">
        <f t="shared" si="16"/>
        <v>0</v>
      </c>
      <c r="J531" s="111"/>
      <c r="K531" s="246">
        <f t="shared" si="17"/>
        <v>0</v>
      </c>
      <c r="L531" s="111"/>
    </row>
    <row r="532" spans="2:12" ht="19.899999999999999" customHeight="1" x14ac:dyDescent="0.35">
      <c r="B532" s="109">
        <v>525</v>
      </c>
      <c r="C532" s="111" t="str">
        <f>IF('Dépenses forfaitaire'!C532&lt;&gt;"",'Dépenses forfaitaire'!C532,"")</f>
        <v/>
      </c>
      <c r="D532" s="111" t="str">
        <f>IF('Dépenses forfaitaire'!D532&lt;&gt;"",'Dépenses forfaitaire'!D532,"")</f>
        <v/>
      </c>
      <c r="E532" s="111" t="str">
        <f>IF('Dépenses forfaitaire'!E532&lt;&gt;"",'Dépenses forfaitaire'!E532,"")</f>
        <v/>
      </c>
      <c r="F532" s="210" t="str">
        <f>IF('Dépenses forfaitaire'!F532&lt;&gt;"",'Dépenses forfaitaire'!F532,"")</f>
        <v/>
      </c>
      <c r="G532" s="246">
        <f>IF('Dépenses forfaitaire'!G532&lt;&gt;"",'Dépenses forfaitaire'!G532,"")</f>
        <v>0</v>
      </c>
      <c r="H532" s="246">
        <f>IF('Dépenses forfaitaire'!H532&lt;&gt;"",'Dépenses forfaitaire'!H532,"")</f>
        <v>0</v>
      </c>
      <c r="I532" s="246">
        <f t="shared" si="16"/>
        <v>0</v>
      </c>
      <c r="J532" s="111"/>
      <c r="K532" s="246">
        <f t="shared" si="17"/>
        <v>0</v>
      </c>
      <c r="L532" s="111"/>
    </row>
    <row r="533" spans="2:12" ht="19.899999999999999" customHeight="1" x14ac:dyDescent="0.35">
      <c r="B533" s="109">
        <v>526</v>
      </c>
      <c r="C533" s="111" t="str">
        <f>IF('Dépenses forfaitaire'!C533&lt;&gt;"",'Dépenses forfaitaire'!C533,"")</f>
        <v/>
      </c>
      <c r="D533" s="111" t="str">
        <f>IF('Dépenses forfaitaire'!D533&lt;&gt;"",'Dépenses forfaitaire'!D533,"")</f>
        <v/>
      </c>
      <c r="E533" s="111" t="str">
        <f>IF('Dépenses forfaitaire'!E533&lt;&gt;"",'Dépenses forfaitaire'!E533,"")</f>
        <v/>
      </c>
      <c r="F533" s="210" t="str">
        <f>IF('Dépenses forfaitaire'!F533&lt;&gt;"",'Dépenses forfaitaire'!F533,"")</f>
        <v/>
      </c>
      <c r="G533" s="246">
        <f>IF('Dépenses forfaitaire'!G533&lt;&gt;"",'Dépenses forfaitaire'!G533,"")</f>
        <v>0</v>
      </c>
      <c r="H533" s="246">
        <f>IF('Dépenses forfaitaire'!H533&lt;&gt;"",'Dépenses forfaitaire'!H533,"")</f>
        <v>0</v>
      </c>
      <c r="I533" s="246">
        <f t="shared" si="16"/>
        <v>0</v>
      </c>
      <c r="J533" s="111"/>
      <c r="K533" s="246">
        <f t="shared" si="17"/>
        <v>0</v>
      </c>
      <c r="L533" s="111"/>
    </row>
    <row r="534" spans="2:12" ht="19.899999999999999" customHeight="1" x14ac:dyDescent="0.35">
      <c r="B534" s="109">
        <v>527</v>
      </c>
      <c r="C534" s="111" t="str">
        <f>IF('Dépenses forfaitaire'!C534&lt;&gt;"",'Dépenses forfaitaire'!C534,"")</f>
        <v/>
      </c>
      <c r="D534" s="111" t="str">
        <f>IF('Dépenses forfaitaire'!D534&lt;&gt;"",'Dépenses forfaitaire'!D534,"")</f>
        <v/>
      </c>
      <c r="E534" s="111" t="str">
        <f>IF('Dépenses forfaitaire'!E534&lt;&gt;"",'Dépenses forfaitaire'!E534,"")</f>
        <v/>
      </c>
      <c r="F534" s="210" t="str">
        <f>IF('Dépenses forfaitaire'!F534&lt;&gt;"",'Dépenses forfaitaire'!F534,"")</f>
        <v/>
      </c>
      <c r="G534" s="246">
        <f>IF('Dépenses forfaitaire'!G534&lt;&gt;"",'Dépenses forfaitaire'!G534,"")</f>
        <v>0</v>
      </c>
      <c r="H534" s="246">
        <f>IF('Dépenses forfaitaire'!H534&lt;&gt;"",'Dépenses forfaitaire'!H534,"")</f>
        <v>0</v>
      </c>
      <c r="I534" s="246">
        <f t="shared" si="16"/>
        <v>0</v>
      </c>
      <c r="J534" s="111"/>
      <c r="K534" s="246">
        <f t="shared" si="17"/>
        <v>0</v>
      </c>
      <c r="L534" s="111"/>
    </row>
    <row r="535" spans="2:12" ht="19.899999999999999" customHeight="1" x14ac:dyDescent="0.35">
      <c r="B535" s="109">
        <v>528</v>
      </c>
      <c r="C535" s="111" t="str">
        <f>IF('Dépenses forfaitaire'!C535&lt;&gt;"",'Dépenses forfaitaire'!C535,"")</f>
        <v/>
      </c>
      <c r="D535" s="111" t="str">
        <f>IF('Dépenses forfaitaire'!D535&lt;&gt;"",'Dépenses forfaitaire'!D535,"")</f>
        <v/>
      </c>
      <c r="E535" s="111" t="str">
        <f>IF('Dépenses forfaitaire'!E535&lt;&gt;"",'Dépenses forfaitaire'!E535,"")</f>
        <v/>
      </c>
      <c r="F535" s="210" t="str">
        <f>IF('Dépenses forfaitaire'!F535&lt;&gt;"",'Dépenses forfaitaire'!F535,"")</f>
        <v/>
      </c>
      <c r="G535" s="246">
        <f>IF('Dépenses forfaitaire'!G535&lt;&gt;"",'Dépenses forfaitaire'!G535,"")</f>
        <v>0</v>
      </c>
      <c r="H535" s="246">
        <f>IF('Dépenses forfaitaire'!H535&lt;&gt;"",'Dépenses forfaitaire'!H535,"")</f>
        <v>0</v>
      </c>
      <c r="I535" s="246">
        <f t="shared" si="16"/>
        <v>0</v>
      </c>
      <c r="J535" s="111"/>
      <c r="K535" s="246">
        <f t="shared" si="17"/>
        <v>0</v>
      </c>
      <c r="L535" s="111"/>
    </row>
    <row r="536" spans="2:12" ht="19.899999999999999" customHeight="1" x14ac:dyDescent="0.35">
      <c r="B536" s="109">
        <v>529</v>
      </c>
      <c r="C536" s="111" t="str">
        <f>IF('Dépenses forfaitaire'!C536&lt;&gt;"",'Dépenses forfaitaire'!C536,"")</f>
        <v/>
      </c>
      <c r="D536" s="111" t="str">
        <f>IF('Dépenses forfaitaire'!D536&lt;&gt;"",'Dépenses forfaitaire'!D536,"")</f>
        <v/>
      </c>
      <c r="E536" s="111" t="str">
        <f>IF('Dépenses forfaitaire'!E536&lt;&gt;"",'Dépenses forfaitaire'!E536,"")</f>
        <v/>
      </c>
      <c r="F536" s="210" t="str">
        <f>IF('Dépenses forfaitaire'!F536&lt;&gt;"",'Dépenses forfaitaire'!F536,"")</f>
        <v/>
      </c>
      <c r="G536" s="246">
        <f>IF('Dépenses forfaitaire'!G536&lt;&gt;"",'Dépenses forfaitaire'!G536,"")</f>
        <v>0</v>
      </c>
      <c r="H536" s="246">
        <f>IF('Dépenses forfaitaire'!H536&lt;&gt;"",'Dépenses forfaitaire'!H536,"")</f>
        <v>0</v>
      </c>
      <c r="I536" s="246">
        <f t="shared" si="16"/>
        <v>0</v>
      </c>
      <c r="J536" s="111"/>
      <c r="K536" s="246">
        <f t="shared" si="17"/>
        <v>0</v>
      </c>
      <c r="L536" s="111"/>
    </row>
    <row r="537" spans="2:12" ht="19.899999999999999" customHeight="1" x14ac:dyDescent="0.35">
      <c r="B537" s="109">
        <v>530</v>
      </c>
      <c r="C537" s="111" t="str">
        <f>IF('Dépenses forfaitaire'!C537&lt;&gt;"",'Dépenses forfaitaire'!C537,"")</f>
        <v/>
      </c>
      <c r="D537" s="111" t="str">
        <f>IF('Dépenses forfaitaire'!D537&lt;&gt;"",'Dépenses forfaitaire'!D537,"")</f>
        <v/>
      </c>
      <c r="E537" s="111" t="str">
        <f>IF('Dépenses forfaitaire'!E537&lt;&gt;"",'Dépenses forfaitaire'!E537,"")</f>
        <v/>
      </c>
      <c r="F537" s="210" t="str">
        <f>IF('Dépenses forfaitaire'!F537&lt;&gt;"",'Dépenses forfaitaire'!F537,"")</f>
        <v/>
      </c>
      <c r="G537" s="246">
        <f>IF('Dépenses forfaitaire'!G537&lt;&gt;"",'Dépenses forfaitaire'!G537,"")</f>
        <v>0</v>
      </c>
      <c r="H537" s="246">
        <f>IF('Dépenses forfaitaire'!H537&lt;&gt;"",'Dépenses forfaitaire'!H537,"")</f>
        <v>0</v>
      </c>
      <c r="I537" s="246">
        <f t="shared" si="16"/>
        <v>0</v>
      </c>
      <c r="J537" s="111"/>
      <c r="K537" s="246">
        <f t="shared" si="17"/>
        <v>0</v>
      </c>
      <c r="L537" s="111"/>
    </row>
    <row r="538" spans="2:12" ht="19.899999999999999" customHeight="1" x14ac:dyDescent="0.35">
      <c r="B538" s="109">
        <v>531</v>
      </c>
      <c r="C538" s="111" t="str">
        <f>IF('Dépenses forfaitaire'!C538&lt;&gt;"",'Dépenses forfaitaire'!C538,"")</f>
        <v/>
      </c>
      <c r="D538" s="111" t="str">
        <f>IF('Dépenses forfaitaire'!D538&lt;&gt;"",'Dépenses forfaitaire'!D538,"")</f>
        <v/>
      </c>
      <c r="E538" s="111" t="str">
        <f>IF('Dépenses forfaitaire'!E538&lt;&gt;"",'Dépenses forfaitaire'!E538,"")</f>
        <v/>
      </c>
      <c r="F538" s="210" t="str">
        <f>IF('Dépenses forfaitaire'!F538&lt;&gt;"",'Dépenses forfaitaire'!F538,"")</f>
        <v/>
      </c>
      <c r="G538" s="246">
        <f>IF('Dépenses forfaitaire'!G538&lt;&gt;"",'Dépenses forfaitaire'!G538,"")</f>
        <v>0</v>
      </c>
      <c r="H538" s="246">
        <f>IF('Dépenses forfaitaire'!H538&lt;&gt;"",'Dépenses forfaitaire'!H538,"")</f>
        <v>0</v>
      </c>
      <c r="I538" s="246">
        <f t="shared" si="16"/>
        <v>0</v>
      </c>
      <c r="J538" s="111"/>
      <c r="K538" s="246">
        <f t="shared" si="17"/>
        <v>0</v>
      </c>
      <c r="L538" s="111"/>
    </row>
    <row r="539" spans="2:12" ht="19.899999999999999" customHeight="1" x14ac:dyDescent="0.35">
      <c r="B539" s="109">
        <v>532</v>
      </c>
      <c r="C539" s="111" t="str">
        <f>IF('Dépenses forfaitaire'!C539&lt;&gt;"",'Dépenses forfaitaire'!C539,"")</f>
        <v/>
      </c>
      <c r="D539" s="111" t="str">
        <f>IF('Dépenses forfaitaire'!D539&lt;&gt;"",'Dépenses forfaitaire'!D539,"")</f>
        <v/>
      </c>
      <c r="E539" s="111" t="str">
        <f>IF('Dépenses forfaitaire'!E539&lt;&gt;"",'Dépenses forfaitaire'!E539,"")</f>
        <v/>
      </c>
      <c r="F539" s="210" t="str">
        <f>IF('Dépenses forfaitaire'!F539&lt;&gt;"",'Dépenses forfaitaire'!F539,"")</f>
        <v/>
      </c>
      <c r="G539" s="246">
        <f>IF('Dépenses forfaitaire'!G539&lt;&gt;"",'Dépenses forfaitaire'!G539,"")</f>
        <v>0</v>
      </c>
      <c r="H539" s="246">
        <f>IF('Dépenses forfaitaire'!H539&lt;&gt;"",'Dépenses forfaitaire'!H539,"")</f>
        <v>0</v>
      </c>
      <c r="I539" s="246">
        <f t="shared" si="16"/>
        <v>0</v>
      </c>
      <c r="J539" s="111"/>
      <c r="K539" s="246">
        <f t="shared" si="17"/>
        <v>0</v>
      </c>
      <c r="L539" s="111"/>
    </row>
    <row r="540" spans="2:12" ht="19.899999999999999" customHeight="1" x14ac:dyDescent="0.35">
      <c r="B540" s="109">
        <v>533</v>
      </c>
      <c r="C540" s="111" t="str">
        <f>IF('Dépenses forfaitaire'!C540&lt;&gt;"",'Dépenses forfaitaire'!C540,"")</f>
        <v/>
      </c>
      <c r="D540" s="111" t="str">
        <f>IF('Dépenses forfaitaire'!D540&lt;&gt;"",'Dépenses forfaitaire'!D540,"")</f>
        <v/>
      </c>
      <c r="E540" s="111" t="str">
        <f>IF('Dépenses forfaitaire'!E540&lt;&gt;"",'Dépenses forfaitaire'!E540,"")</f>
        <v/>
      </c>
      <c r="F540" s="210" t="str">
        <f>IF('Dépenses forfaitaire'!F540&lt;&gt;"",'Dépenses forfaitaire'!F540,"")</f>
        <v/>
      </c>
      <c r="G540" s="246">
        <f>IF('Dépenses forfaitaire'!G540&lt;&gt;"",'Dépenses forfaitaire'!G540,"")</f>
        <v>0</v>
      </c>
      <c r="H540" s="246">
        <f>IF('Dépenses forfaitaire'!H540&lt;&gt;"",'Dépenses forfaitaire'!H540,"")</f>
        <v>0</v>
      </c>
      <c r="I540" s="246">
        <f t="shared" si="16"/>
        <v>0</v>
      </c>
      <c r="J540" s="111"/>
      <c r="K540" s="246">
        <f t="shared" si="17"/>
        <v>0</v>
      </c>
      <c r="L540" s="111"/>
    </row>
    <row r="541" spans="2:12" ht="19.899999999999999" customHeight="1" x14ac:dyDescent="0.35">
      <c r="B541" s="109">
        <v>534</v>
      </c>
      <c r="C541" s="111" t="str">
        <f>IF('Dépenses forfaitaire'!C541&lt;&gt;"",'Dépenses forfaitaire'!C541,"")</f>
        <v/>
      </c>
      <c r="D541" s="111" t="str">
        <f>IF('Dépenses forfaitaire'!D541&lt;&gt;"",'Dépenses forfaitaire'!D541,"")</f>
        <v/>
      </c>
      <c r="E541" s="111" t="str">
        <f>IF('Dépenses forfaitaire'!E541&lt;&gt;"",'Dépenses forfaitaire'!E541,"")</f>
        <v/>
      </c>
      <c r="F541" s="210" t="str">
        <f>IF('Dépenses forfaitaire'!F541&lt;&gt;"",'Dépenses forfaitaire'!F541,"")</f>
        <v/>
      </c>
      <c r="G541" s="246">
        <f>IF('Dépenses forfaitaire'!G541&lt;&gt;"",'Dépenses forfaitaire'!G541,"")</f>
        <v>0</v>
      </c>
      <c r="H541" s="246">
        <f>IF('Dépenses forfaitaire'!H541&lt;&gt;"",'Dépenses forfaitaire'!H541,"")</f>
        <v>0</v>
      </c>
      <c r="I541" s="246">
        <f t="shared" si="16"/>
        <v>0</v>
      </c>
      <c r="J541" s="111"/>
      <c r="K541" s="246">
        <f t="shared" si="17"/>
        <v>0</v>
      </c>
      <c r="L541" s="111"/>
    </row>
    <row r="542" spans="2:12" ht="19.899999999999999" customHeight="1" x14ac:dyDescent="0.35">
      <c r="B542" s="109">
        <v>535</v>
      </c>
      <c r="C542" s="111" t="str">
        <f>IF('Dépenses forfaitaire'!C542&lt;&gt;"",'Dépenses forfaitaire'!C542,"")</f>
        <v/>
      </c>
      <c r="D542" s="111" t="str">
        <f>IF('Dépenses forfaitaire'!D542&lt;&gt;"",'Dépenses forfaitaire'!D542,"")</f>
        <v/>
      </c>
      <c r="E542" s="111" t="str">
        <f>IF('Dépenses forfaitaire'!E542&lt;&gt;"",'Dépenses forfaitaire'!E542,"")</f>
        <v/>
      </c>
      <c r="F542" s="210" t="str">
        <f>IF('Dépenses forfaitaire'!F542&lt;&gt;"",'Dépenses forfaitaire'!F542,"")</f>
        <v/>
      </c>
      <c r="G542" s="246">
        <f>IF('Dépenses forfaitaire'!G542&lt;&gt;"",'Dépenses forfaitaire'!G542,"")</f>
        <v>0</v>
      </c>
      <c r="H542" s="246">
        <f>IF('Dépenses forfaitaire'!H542&lt;&gt;"",'Dépenses forfaitaire'!H542,"")</f>
        <v>0</v>
      </c>
      <c r="I542" s="246">
        <f t="shared" si="16"/>
        <v>0</v>
      </c>
      <c r="J542" s="111"/>
      <c r="K542" s="246">
        <f t="shared" si="17"/>
        <v>0</v>
      </c>
      <c r="L542" s="111"/>
    </row>
    <row r="543" spans="2:12" ht="19.899999999999999" customHeight="1" x14ac:dyDescent="0.35">
      <c r="B543" s="109">
        <v>536</v>
      </c>
      <c r="C543" s="111" t="str">
        <f>IF('Dépenses forfaitaire'!C543&lt;&gt;"",'Dépenses forfaitaire'!C543,"")</f>
        <v/>
      </c>
      <c r="D543" s="111" t="str">
        <f>IF('Dépenses forfaitaire'!D543&lt;&gt;"",'Dépenses forfaitaire'!D543,"")</f>
        <v/>
      </c>
      <c r="E543" s="111" t="str">
        <f>IF('Dépenses forfaitaire'!E543&lt;&gt;"",'Dépenses forfaitaire'!E543,"")</f>
        <v/>
      </c>
      <c r="F543" s="210" t="str">
        <f>IF('Dépenses forfaitaire'!F543&lt;&gt;"",'Dépenses forfaitaire'!F543,"")</f>
        <v/>
      </c>
      <c r="G543" s="246">
        <f>IF('Dépenses forfaitaire'!G543&lt;&gt;"",'Dépenses forfaitaire'!G543,"")</f>
        <v>0</v>
      </c>
      <c r="H543" s="246">
        <f>IF('Dépenses forfaitaire'!H543&lt;&gt;"",'Dépenses forfaitaire'!H543,"")</f>
        <v>0</v>
      </c>
      <c r="I543" s="246">
        <f t="shared" si="16"/>
        <v>0</v>
      </c>
      <c r="J543" s="111"/>
      <c r="K543" s="246">
        <f t="shared" si="17"/>
        <v>0</v>
      </c>
      <c r="L543" s="111"/>
    </row>
    <row r="544" spans="2:12" ht="19.899999999999999" customHeight="1" x14ac:dyDescent="0.35">
      <c r="B544" s="109">
        <v>537</v>
      </c>
      <c r="C544" s="111" t="str">
        <f>IF('Dépenses forfaitaire'!C544&lt;&gt;"",'Dépenses forfaitaire'!C544,"")</f>
        <v/>
      </c>
      <c r="D544" s="111" t="str">
        <f>IF('Dépenses forfaitaire'!D544&lt;&gt;"",'Dépenses forfaitaire'!D544,"")</f>
        <v/>
      </c>
      <c r="E544" s="111" t="str">
        <f>IF('Dépenses forfaitaire'!E544&lt;&gt;"",'Dépenses forfaitaire'!E544,"")</f>
        <v/>
      </c>
      <c r="F544" s="210" t="str">
        <f>IF('Dépenses forfaitaire'!F544&lt;&gt;"",'Dépenses forfaitaire'!F544,"")</f>
        <v/>
      </c>
      <c r="G544" s="246">
        <f>IF('Dépenses forfaitaire'!G544&lt;&gt;"",'Dépenses forfaitaire'!G544,"")</f>
        <v>0</v>
      </c>
      <c r="H544" s="246">
        <f>IF('Dépenses forfaitaire'!H544&lt;&gt;"",'Dépenses forfaitaire'!H544,"")</f>
        <v>0</v>
      </c>
      <c r="I544" s="246">
        <f t="shared" si="16"/>
        <v>0</v>
      </c>
      <c r="J544" s="111"/>
      <c r="K544" s="246">
        <f t="shared" si="17"/>
        <v>0</v>
      </c>
      <c r="L544" s="111"/>
    </row>
    <row r="545" spans="2:12" ht="19.899999999999999" customHeight="1" x14ac:dyDescent="0.35">
      <c r="B545" s="109">
        <v>538</v>
      </c>
      <c r="C545" s="111" t="str">
        <f>IF('Dépenses forfaitaire'!C545&lt;&gt;"",'Dépenses forfaitaire'!C545,"")</f>
        <v/>
      </c>
      <c r="D545" s="111" t="str">
        <f>IF('Dépenses forfaitaire'!D545&lt;&gt;"",'Dépenses forfaitaire'!D545,"")</f>
        <v/>
      </c>
      <c r="E545" s="111" t="str">
        <f>IF('Dépenses forfaitaire'!E545&lt;&gt;"",'Dépenses forfaitaire'!E545,"")</f>
        <v/>
      </c>
      <c r="F545" s="210" t="str">
        <f>IF('Dépenses forfaitaire'!F545&lt;&gt;"",'Dépenses forfaitaire'!F545,"")</f>
        <v/>
      </c>
      <c r="G545" s="246">
        <f>IF('Dépenses forfaitaire'!G545&lt;&gt;"",'Dépenses forfaitaire'!G545,"")</f>
        <v>0</v>
      </c>
      <c r="H545" s="246">
        <f>IF('Dépenses forfaitaire'!H545&lt;&gt;"",'Dépenses forfaitaire'!H545,"")</f>
        <v>0</v>
      </c>
      <c r="I545" s="246">
        <f t="shared" si="16"/>
        <v>0</v>
      </c>
      <c r="J545" s="111"/>
      <c r="K545" s="246">
        <f t="shared" si="17"/>
        <v>0</v>
      </c>
      <c r="L545" s="111"/>
    </row>
    <row r="546" spans="2:12" ht="19.899999999999999" customHeight="1" x14ac:dyDescent="0.35">
      <c r="B546" s="109">
        <v>539</v>
      </c>
      <c r="C546" s="111" t="str">
        <f>IF('Dépenses forfaitaire'!C546&lt;&gt;"",'Dépenses forfaitaire'!C546,"")</f>
        <v/>
      </c>
      <c r="D546" s="111" t="str">
        <f>IF('Dépenses forfaitaire'!D546&lt;&gt;"",'Dépenses forfaitaire'!D546,"")</f>
        <v/>
      </c>
      <c r="E546" s="111" t="str">
        <f>IF('Dépenses forfaitaire'!E546&lt;&gt;"",'Dépenses forfaitaire'!E546,"")</f>
        <v/>
      </c>
      <c r="F546" s="210" t="str">
        <f>IF('Dépenses forfaitaire'!F546&lt;&gt;"",'Dépenses forfaitaire'!F546,"")</f>
        <v/>
      </c>
      <c r="G546" s="246">
        <f>IF('Dépenses forfaitaire'!G546&lt;&gt;"",'Dépenses forfaitaire'!G546,"")</f>
        <v>0</v>
      </c>
      <c r="H546" s="246">
        <f>IF('Dépenses forfaitaire'!H546&lt;&gt;"",'Dépenses forfaitaire'!H546,"")</f>
        <v>0</v>
      </c>
      <c r="I546" s="246">
        <f t="shared" si="16"/>
        <v>0</v>
      </c>
      <c r="J546" s="111"/>
      <c r="K546" s="246">
        <f t="shared" si="17"/>
        <v>0</v>
      </c>
      <c r="L546" s="111"/>
    </row>
    <row r="547" spans="2:12" ht="19.899999999999999" customHeight="1" x14ac:dyDescent="0.35">
      <c r="B547" s="109">
        <v>540</v>
      </c>
      <c r="C547" s="111" t="str">
        <f>IF('Dépenses forfaitaire'!C547&lt;&gt;"",'Dépenses forfaitaire'!C547,"")</f>
        <v/>
      </c>
      <c r="D547" s="111" t="str">
        <f>IF('Dépenses forfaitaire'!D547&lt;&gt;"",'Dépenses forfaitaire'!D547,"")</f>
        <v/>
      </c>
      <c r="E547" s="111" t="str">
        <f>IF('Dépenses forfaitaire'!E547&lt;&gt;"",'Dépenses forfaitaire'!E547,"")</f>
        <v/>
      </c>
      <c r="F547" s="210" t="str">
        <f>IF('Dépenses forfaitaire'!F547&lt;&gt;"",'Dépenses forfaitaire'!F547,"")</f>
        <v/>
      </c>
      <c r="G547" s="246">
        <f>IF('Dépenses forfaitaire'!G547&lt;&gt;"",'Dépenses forfaitaire'!G547,"")</f>
        <v>0</v>
      </c>
      <c r="H547" s="246">
        <f>IF('Dépenses forfaitaire'!H547&lt;&gt;"",'Dépenses forfaitaire'!H547,"")</f>
        <v>0</v>
      </c>
      <c r="I547" s="246">
        <f t="shared" si="16"/>
        <v>0</v>
      </c>
      <c r="J547" s="111"/>
      <c r="K547" s="246">
        <f t="shared" si="17"/>
        <v>0</v>
      </c>
      <c r="L547" s="111"/>
    </row>
    <row r="548" spans="2:12" ht="19.899999999999999" customHeight="1" x14ac:dyDescent="0.35">
      <c r="B548" s="109">
        <v>541</v>
      </c>
      <c r="C548" s="111" t="str">
        <f>IF('Dépenses forfaitaire'!C548&lt;&gt;"",'Dépenses forfaitaire'!C548,"")</f>
        <v/>
      </c>
      <c r="D548" s="111" t="str">
        <f>IF('Dépenses forfaitaire'!D548&lt;&gt;"",'Dépenses forfaitaire'!D548,"")</f>
        <v/>
      </c>
      <c r="E548" s="111" t="str">
        <f>IF('Dépenses forfaitaire'!E548&lt;&gt;"",'Dépenses forfaitaire'!E548,"")</f>
        <v/>
      </c>
      <c r="F548" s="210" t="str">
        <f>IF('Dépenses forfaitaire'!F548&lt;&gt;"",'Dépenses forfaitaire'!F548,"")</f>
        <v/>
      </c>
      <c r="G548" s="246">
        <f>IF('Dépenses forfaitaire'!G548&lt;&gt;"",'Dépenses forfaitaire'!G548,"")</f>
        <v>0</v>
      </c>
      <c r="H548" s="246">
        <f>IF('Dépenses forfaitaire'!H548&lt;&gt;"",'Dépenses forfaitaire'!H548,"")</f>
        <v>0</v>
      </c>
      <c r="I548" s="246">
        <f t="shared" si="16"/>
        <v>0</v>
      </c>
      <c r="J548" s="111"/>
      <c r="K548" s="246">
        <f t="shared" si="17"/>
        <v>0</v>
      </c>
      <c r="L548" s="111"/>
    </row>
    <row r="549" spans="2:12" ht="19.899999999999999" customHeight="1" x14ac:dyDescent="0.35">
      <c r="B549" s="109">
        <v>542</v>
      </c>
      <c r="C549" s="111" t="str">
        <f>IF('Dépenses forfaitaire'!C549&lt;&gt;"",'Dépenses forfaitaire'!C549,"")</f>
        <v/>
      </c>
      <c r="D549" s="111" t="str">
        <f>IF('Dépenses forfaitaire'!D549&lt;&gt;"",'Dépenses forfaitaire'!D549,"")</f>
        <v/>
      </c>
      <c r="E549" s="111" t="str">
        <f>IF('Dépenses forfaitaire'!E549&lt;&gt;"",'Dépenses forfaitaire'!E549,"")</f>
        <v/>
      </c>
      <c r="F549" s="210" t="str">
        <f>IF('Dépenses forfaitaire'!F549&lt;&gt;"",'Dépenses forfaitaire'!F549,"")</f>
        <v/>
      </c>
      <c r="G549" s="246">
        <f>IF('Dépenses forfaitaire'!G549&lt;&gt;"",'Dépenses forfaitaire'!G549,"")</f>
        <v>0</v>
      </c>
      <c r="H549" s="246">
        <f>IF('Dépenses forfaitaire'!H549&lt;&gt;"",'Dépenses forfaitaire'!H549,"")</f>
        <v>0</v>
      </c>
      <c r="I549" s="246">
        <f t="shared" si="16"/>
        <v>0</v>
      </c>
      <c r="J549" s="111"/>
      <c r="K549" s="246">
        <f t="shared" si="17"/>
        <v>0</v>
      </c>
      <c r="L549" s="111"/>
    </row>
    <row r="550" spans="2:12" ht="19.899999999999999" customHeight="1" x14ac:dyDescent="0.35">
      <c r="B550" s="109">
        <v>543</v>
      </c>
      <c r="C550" s="111" t="str">
        <f>IF('Dépenses forfaitaire'!C550&lt;&gt;"",'Dépenses forfaitaire'!C550,"")</f>
        <v/>
      </c>
      <c r="D550" s="111" t="str">
        <f>IF('Dépenses forfaitaire'!D550&lt;&gt;"",'Dépenses forfaitaire'!D550,"")</f>
        <v/>
      </c>
      <c r="E550" s="111" t="str">
        <f>IF('Dépenses forfaitaire'!E550&lt;&gt;"",'Dépenses forfaitaire'!E550,"")</f>
        <v/>
      </c>
      <c r="F550" s="210" t="str">
        <f>IF('Dépenses forfaitaire'!F550&lt;&gt;"",'Dépenses forfaitaire'!F550,"")</f>
        <v/>
      </c>
      <c r="G550" s="246">
        <f>IF('Dépenses forfaitaire'!G550&lt;&gt;"",'Dépenses forfaitaire'!G550,"")</f>
        <v>0</v>
      </c>
      <c r="H550" s="246">
        <f>IF('Dépenses forfaitaire'!H550&lt;&gt;"",'Dépenses forfaitaire'!H550,"")</f>
        <v>0</v>
      </c>
      <c r="I550" s="246">
        <f t="shared" si="16"/>
        <v>0</v>
      </c>
      <c r="J550" s="111"/>
      <c r="K550" s="246">
        <f t="shared" si="17"/>
        <v>0</v>
      </c>
      <c r="L550" s="111"/>
    </row>
    <row r="551" spans="2:12" ht="19.899999999999999" customHeight="1" x14ac:dyDescent="0.35">
      <c r="B551" s="109">
        <v>544</v>
      </c>
      <c r="C551" s="111" t="str">
        <f>IF('Dépenses forfaitaire'!C551&lt;&gt;"",'Dépenses forfaitaire'!C551,"")</f>
        <v/>
      </c>
      <c r="D551" s="111" t="str">
        <f>IF('Dépenses forfaitaire'!D551&lt;&gt;"",'Dépenses forfaitaire'!D551,"")</f>
        <v/>
      </c>
      <c r="E551" s="111" t="str">
        <f>IF('Dépenses forfaitaire'!E551&lt;&gt;"",'Dépenses forfaitaire'!E551,"")</f>
        <v/>
      </c>
      <c r="F551" s="210" t="str">
        <f>IF('Dépenses forfaitaire'!F551&lt;&gt;"",'Dépenses forfaitaire'!F551,"")</f>
        <v/>
      </c>
      <c r="G551" s="246">
        <f>IF('Dépenses forfaitaire'!G551&lt;&gt;"",'Dépenses forfaitaire'!G551,"")</f>
        <v>0</v>
      </c>
      <c r="H551" s="246">
        <f>IF('Dépenses forfaitaire'!H551&lt;&gt;"",'Dépenses forfaitaire'!H551,"")</f>
        <v>0</v>
      </c>
      <c r="I551" s="246">
        <f t="shared" si="16"/>
        <v>0</v>
      </c>
      <c r="J551" s="111"/>
      <c r="K551" s="246">
        <f t="shared" si="17"/>
        <v>0</v>
      </c>
      <c r="L551" s="111"/>
    </row>
    <row r="552" spans="2:12" ht="19.899999999999999" customHeight="1" x14ac:dyDescent="0.35">
      <c r="B552" s="109">
        <v>545</v>
      </c>
      <c r="C552" s="111" t="str">
        <f>IF('Dépenses forfaitaire'!C552&lt;&gt;"",'Dépenses forfaitaire'!C552,"")</f>
        <v/>
      </c>
      <c r="D552" s="111" t="str">
        <f>IF('Dépenses forfaitaire'!D552&lt;&gt;"",'Dépenses forfaitaire'!D552,"")</f>
        <v/>
      </c>
      <c r="E552" s="111" t="str">
        <f>IF('Dépenses forfaitaire'!E552&lt;&gt;"",'Dépenses forfaitaire'!E552,"")</f>
        <v/>
      </c>
      <c r="F552" s="210" t="str">
        <f>IF('Dépenses forfaitaire'!F552&lt;&gt;"",'Dépenses forfaitaire'!F552,"")</f>
        <v/>
      </c>
      <c r="G552" s="246">
        <f>IF('Dépenses forfaitaire'!G552&lt;&gt;"",'Dépenses forfaitaire'!G552,"")</f>
        <v>0</v>
      </c>
      <c r="H552" s="246">
        <f>IF('Dépenses forfaitaire'!H552&lt;&gt;"",'Dépenses forfaitaire'!H552,"")</f>
        <v>0</v>
      </c>
      <c r="I552" s="246">
        <f t="shared" si="16"/>
        <v>0</v>
      </c>
      <c r="J552" s="111"/>
      <c r="K552" s="246">
        <f t="shared" si="17"/>
        <v>0</v>
      </c>
      <c r="L552" s="111"/>
    </row>
    <row r="553" spans="2:12" ht="19.899999999999999" customHeight="1" x14ac:dyDescent="0.35">
      <c r="B553" s="109">
        <v>546</v>
      </c>
      <c r="C553" s="111" t="str">
        <f>IF('Dépenses forfaitaire'!C553&lt;&gt;"",'Dépenses forfaitaire'!C553,"")</f>
        <v/>
      </c>
      <c r="D553" s="111" t="str">
        <f>IF('Dépenses forfaitaire'!D553&lt;&gt;"",'Dépenses forfaitaire'!D553,"")</f>
        <v/>
      </c>
      <c r="E553" s="111" t="str">
        <f>IF('Dépenses forfaitaire'!E553&lt;&gt;"",'Dépenses forfaitaire'!E553,"")</f>
        <v/>
      </c>
      <c r="F553" s="210" t="str">
        <f>IF('Dépenses forfaitaire'!F553&lt;&gt;"",'Dépenses forfaitaire'!F553,"")</f>
        <v/>
      </c>
      <c r="G553" s="246">
        <f>IF('Dépenses forfaitaire'!G553&lt;&gt;"",'Dépenses forfaitaire'!G553,"")</f>
        <v>0</v>
      </c>
      <c r="H553" s="246">
        <f>IF('Dépenses forfaitaire'!H553&lt;&gt;"",'Dépenses forfaitaire'!H553,"")</f>
        <v>0</v>
      </c>
      <c r="I553" s="246">
        <f t="shared" si="16"/>
        <v>0</v>
      </c>
      <c r="J553" s="111"/>
      <c r="K553" s="246">
        <f t="shared" si="17"/>
        <v>0</v>
      </c>
      <c r="L553" s="111"/>
    </row>
    <row r="554" spans="2:12" ht="19.899999999999999" customHeight="1" x14ac:dyDescent="0.35">
      <c r="B554" s="109">
        <v>547</v>
      </c>
      <c r="C554" s="111" t="str">
        <f>IF('Dépenses forfaitaire'!C554&lt;&gt;"",'Dépenses forfaitaire'!C554,"")</f>
        <v/>
      </c>
      <c r="D554" s="111" t="str">
        <f>IF('Dépenses forfaitaire'!D554&lt;&gt;"",'Dépenses forfaitaire'!D554,"")</f>
        <v/>
      </c>
      <c r="E554" s="111" t="str">
        <f>IF('Dépenses forfaitaire'!E554&lt;&gt;"",'Dépenses forfaitaire'!E554,"")</f>
        <v/>
      </c>
      <c r="F554" s="210" t="str">
        <f>IF('Dépenses forfaitaire'!F554&lt;&gt;"",'Dépenses forfaitaire'!F554,"")</f>
        <v/>
      </c>
      <c r="G554" s="246">
        <f>IF('Dépenses forfaitaire'!G554&lt;&gt;"",'Dépenses forfaitaire'!G554,"")</f>
        <v>0</v>
      </c>
      <c r="H554" s="246">
        <f>IF('Dépenses forfaitaire'!H554&lt;&gt;"",'Dépenses forfaitaire'!H554,"")</f>
        <v>0</v>
      </c>
      <c r="I554" s="246">
        <f t="shared" si="16"/>
        <v>0</v>
      </c>
      <c r="J554" s="111"/>
      <c r="K554" s="246">
        <f t="shared" si="17"/>
        <v>0</v>
      </c>
      <c r="L554" s="111"/>
    </row>
    <row r="555" spans="2:12" ht="19.899999999999999" customHeight="1" x14ac:dyDescent="0.35">
      <c r="B555" s="109">
        <v>548</v>
      </c>
      <c r="C555" s="111" t="str">
        <f>IF('Dépenses forfaitaire'!C555&lt;&gt;"",'Dépenses forfaitaire'!C555,"")</f>
        <v/>
      </c>
      <c r="D555" s="111" t="str">
        <f>IF('Dépenses forfaitaire'!D555&lt;&gt;"",'Dépenses forfaitaire'!D555,"")</f>
        <v/>
      </c>
      <c r="E555" s="111" t="str">
        <f>IF('Dépenses forfaitaire'!E555&lt;&gt;"",'Dépenses forfaitaire'!E555,"")</f>
        <v/>
      </c>
      <c r="F555" s="210" t="str">
        <f>IF('Dépenses forfaitaire'!F555&lt;&gt;"",'Dépenses forfaitaire'!F555,"")</f>
        <v/>
      </c>
      <c r="G555" s="246">
        <f>IF('Dépenses forfaitaire'!G555&lt;&gt;"",'Dépenses forfaitaire'!G555,"")</f>
        <v>0</v>
      </c>
      <c r="H555" s="246">
        <f>IF('Dépenses forfaitaire'!H555&lt;&gt;"",'Dépenses forfaitaire'!H555,"")</f>
        <v>0</v>
      </c>
      <c r="I555" s="246">
        <f t="shared" si="16"/>
        <v>0</v>
      </c>
      <c r="J555" s="111"/>
      <c r="K555" s="246">
        <f t="shared" si="17"/>
        <v>0</v>
      </c>
      <c r="L555" s="111"/>
    </row>
    <row r="556" spans="2:12" ht="19.899999999999999" customHeight="1" x14ac:dyDescent="0.35">
      <c r="B556" s="109">
        <v>549</v>
      </c>
      <c r="C556" s="111" t="str">
        <f>IF('Dépenses forfaitaire'!C556&lt;&gt;"",'Dépenses forfaitaire'!C556,"")</f>
        <v/>
      </c>
      <c r="D556" s="111" t="str">
        <f>IF('Dépenses forfaitaire'!D556&lt;&gt;"",'Dépenses forfaitaire'!D556,"")</f>
        <v/>
      </c>
      <c r="E556" s="111" t="str">
        <f>IF('Dépenses forfaitaire'!E556&lt;&gt;"",'Dépenses forfaitaire'!E556,"")</f>
        <v/>
      </c>
      <c r="F556" s="210" t="str">
        <f>IF('Dépenses forfaitaire'!F556&lt;&gt;"",'Dépenses forfaitaire'!F556,"")</f>
        <v/>
      </c>
      <c r="G556" s="246">
        <f>IF('Dépenses forfaitaire'!G556&lt;&gt;"",'Dépenses forfaitaire'!G556,"")</f>
        <v>0</v>
      </c>
      <c r="H556" s="246">
        <f>IF('Dépenses forfaitaire'!H556&lt;&gt;"",'Dépenses forfaitaire'!H556,"")</f>
        <v>0</v>
      </c>
      <c r="I556" s="246">
        <f t="shared" si="16"/>
        <v>0</v>
      </c>
      <c r="J556" s="111"/>
      <c r="K556" s="246">
        <f t="shared" si="17"/>
        <v>0</v>
      </c>
      <c r="L556" s="111"/>
    </row>
    <row r="557" spans="2:12" ht="19.899999999999999" customHeight="1" x14ac:dyDescent="0.35">
      <c r="B557" s="109">
        <v>550</v>
      </c>
      <c r="C557" s="111" t="str">
        <f>IF('Dépenses forfaitaire'!C557&lt;&gt;"",'Dépenses forfaitaire'!C557,"")</f>
        <v/>
      </c>
      <c r="D557" s="111" t="str">
        <f>IF('Dépenses forfaitaire'!D557&lt;&gt;"",'Dépenses forfaitaire'!D557,"")</f>
        <v/>
      </c>
      <c r="E557" s="111" t="str">
        <f>IF('Dépenses forfaitaire'!E557&lt;&gt;"",'Dépenses forfaitaire'!E557,"")</f>
        <v/>
      </c>
      <c r="F557" s="210" t="str">
        <f>IF('Dépenses forfaitaire'!F557&lt;&gt;"",'Dépenses forfaitaire'!F557,"")</f>
        <v/>
      </c>
      <c r="G557" s="246">
        <f>IF('Dépenses forfaitaire'!G557&lt;&gt;"",'Dépenses forfaitaire'!G557,"")</f>
        <v>0</v>
      </c>
      <c r="H557" s="246">
        <f>IF('Dépenses forfaitaire'!H557&lt;&gt;"",'Dépenses forfaitaire'!H557,"")</f>
        <v>0</v>
      </c>
      <c r="I557" s="246">
        <f t="shared" si="16"/>
        <v>0</v>
      </c>
      <c r="J557" s="111"/>
      <c r="K557" s="246">
        <f t="shared" si="17"/>
        <v>0</v>
      </c>
      <c r="L557" s="111"/>
    </row>
    <row r="558" spans="2:12" ht="19.899999999999999" customHeight="1" x14ac:dyDescent="0.35">
      <c r="B558" s="109">
        <v>551</v>
      </c>
      <c r="C558" s="111" t="str">
        <f>IF('Dépenses forfaitaire'!C558&lt;&gt;"",'Dépenses forfaitaire'!C558,"")</f>
        <v/>
      </c>
      <c r="D558" s="111" t="str">
        <f>IF('Dépenses forfaitaire'!D558&lt;&gt;"",'Dépenses forfaitaire'!D558,"")</f>
        <v/>
      </c>
      <c r="E558" s="111" t="str">
        <f>IF('Dépenses forfaitaire'!E558&lt;&gt;"",'Dépenses forfaitaire'!E558,"")</f>
        <v/>
      </c>
      <c r="F558" s="210" t="str">
        <f>IF('Dépenses forfaitaire'!F558&lt;&gt;"",'Dépenses forfaitaire'!F558,"")</f>
        <v/>
      </c>
      <c r="G558" s="246">
        <f>IF('Dépenses forfaitaire'!G558&lt;&gt;"",'Dépenses forfaitaire'!G558,"")</f>
        <v>0</v>
      </c>
      <c r="H558" s="246">
        <f>IF('Dépenses forfaitaire'!H558&lt;&gt;"",'Dépenses forfaitaire'!H558,"")</f>
        <v>0</v>
      </c>
      <c r="I558" s="246">
        <f t="shared" si="16"/>
        <v>0</v>
      </c>
      <c r="J558" s="111"/>
      <c r="K558" s="246">
        <f t="shared" si="17"/>
        <v>0</v>
      </c>
      <c r="L558" s="111"/>
    </row>
    <row r="559" spans="2:12" ht="19.899999999999999" customHeight="1" x14ac:dyDescent="0.35">
      <c r="B559" s="109">
        <v>552</v>
      </c>
      <c r="C559" s="111" t="str">
        <f>IF('Dépenses forfaitaire'!C559&lt;&gt;"",'Dépenses forfaitaire'!C559,"")</f>
        <v/>
      </c>
      <c r="D559" s="111" t="str">
        <f>IF('Dépenses forfaitaire'!D559&lt;&gt;"",'Dépenses forfaitaire'!D559,"")</f>
        <v/>
      </c>
      <c r="E559" s="111" t="str">
        <f>IF('Dépenses forfaitaire'!E559&lt;&gt;"",'Dépenses forfaitaire'!E559,"")</f>
        <v/>
      </c>
      <c r="F559" s="210" t="str">
        <f>IF('Dépenses forfaitaire'!F559&lt;&gt;"",'Dépenses forfaitaire'!F559,"")</f>
        <v/>
      </c>
      <c r="G559" s="246">
        <f>IF('Dépenses forfaitaire'!G559&lt;&gt;"",'Dépenses forfaitaire'!G559,"")</f>
        <v>0</v>
      </c>
      <c r="H559" s="246">
        <f>IF('Dépenses forfaitaire'!H559&lt;&gt;"",'Dépenses forfaitaire'!H559,"")</f>
        <v>0</v>
      </c>
      <c r="I559" s="246">
        <f t="shared" si="16"/>
        <v>0</v>
      </c>
      <c r="J559" s="111"/>
      <c r="K559" s="246">
        <f t="shared" si="17"/>
        <v>0</v>
      </c>
      <c r="L559" s="111"/>
    </row>
    <row r="560" spans="2:12" ht="19.899999999999999" customHeight="1" x14ac:dyDescent="0.35">
      <c r="B560" s="109">
        <v>553</v>
      </c>
      <c r="C560" s="111" t="str">
        <f>IF('Dépenses forfaitaire'!C560&lt;&gt;"",'Dépenses forfaitaire'!C560,"")</f>
        <v/>
      </c>
      <c r="D560" s="111" t="str">
        <f>IF('Dépenses forfaitaire'!D560&lt;&gt;"",'Dépenses forfaitaire'!D560,"")</f>
        <v/>
      </c>
      <c r="E560" s="111" t="str">
        <f>IF('Dépenses forfaitaire'!E560&lt;&gt;"",'Dépenses forfaitaire'!E560,"")</f>
        <v/>
      </c>
      <c r="F560" s="210" t="str">
        <f>IF('Dépenses forfaitaire'!F560&lt;&gt;"",'Dépenses forfaitaire'!F560,"")</f>
        <v/>
      </c>
      <c r="G560" s="246">
        <f>IF('Dépenses forfaitaire'!G560&lt;&gt;"",'Dépenses forfaitaire'!G560,"")</f>
        <v>0</v>
      </c>
      <c r="H560" s="246">
        <f>IF('Dépenses forfaitaire'!H560&lt;&gt;"",'Dépenses forfaitaire'!H560,"")</f>
        <v>0</v>
      </c>
      <c r="I560" s="246">
        <f t="shared" si="16"/>
        <v>0</v>
      </c>
      <c r="J560" s="111"/>
      <c r="K560" s="246">
        <f t="shared" si="17"/>
        <v>0</v>
      </c>
      <c r="L560" s="111"/>
    </row>
    <row r="561" spans="2:12" ht="19.899999999999999" customHeight="1" x14ac:dyDescent="0.35">
      <c r="B561" s="109">
        <v>554</v>
      </c>
      <c r="C561" s="111" t="str">
        <f>IF('Dépenses forfaitaire'!C561&lt;&gt;"",'Dépenses forfaitaire'!C561,"")</f>
        <v/>
      </c>
      <c r="D561" s="111" t="str">
        <f>IF('Dépenses forfaitaire'!D561&lt;&gt;"",'Dépenses forfaitaire'!D561,"")</f>
        <v/>
      </c>
      <c r="E561" s="111" t="str">
        <f>IF('Dépenses forfaitaire'!E561&lt;&gt;"",'Dépenses forfaitaire'!E561,"")</f>
        <v/>
      </c>
      <c r="F561" s="210" t="str">
        <f>IF('Dépenses forfaitaire'!F561&lt;&gt;"",'Dépenses forfaitaire'!F561,"")</f>
        <v/>
      </c>
      <c r="G561" s="246">
        <f>IF('Dépenses forfaitaire'!G561&lt;&gt;"",'Dépenses forfaitaire'!G561,"")</f>
        <v>0</v>
      </c>
      <c r="H561" s="246">
        <f>IF('Dépenses forfaitaire'!H561&lt;&gt;"",'Dépenses forfaitaire'!H561,"")</f>
        <v>0</v>
      </c>
      <c r="I561" s="246">
        <f t="shared" si="16"/>
        <v>0</v>
      </c>
      <c r="J561" s="111"/>
      <c r="K561" s="246">
        <f t="shared" si="17"/>
        <v>0</v>
      </c>
      <c r="L561" s="111"/>
    </row>
    <row r="562" spans="2:12" ht="19.899999999999999" customHeight="1" x14ac:dyDescent="0.35">
      <c r="B562" s="109">
        <v>555</v>
      </c>
      <c r="C562" s="111" t="str">
        <f>IF('Dépenses forfaitaire'!C562&lt;&gt;"",'Dépenses forfaitaire'!C562,"")</f>
        <v/>
      </c>
      <c r="D562" s="111" t="str">
        <f>IF('Dépenses forfaitaire'!D562&lt;&gt;"",'Dépenses forfaitaire'!D562,"")</f>
        <v/>
      </c>
      <c r="E562" s="111" t="str">
        <f>IF('Dépenses forfaitaire'!E562&lt;&gt;"",'Dépenses forfaitaire'!E562,"")</f>
        <v/>
      </c>
      <c r="F562" s="210" t="str">
        <f>IF('Dépenses forfaitaire'!F562&lt;&gt;"",'Dépenses forfaitaire'!F562,"")</f>
        <v/>
      </c>
      <c r="G562" s="246">
        <f>IF('Dépenses forfaitaire'!G562&lt;&gt;"",'Dépenses forfaitaire'!G562,"")</f>
        <v>0</v>
      </c>
      <c r="H562" s="246">
        <f>IF('Dépenses forfaitaire'!H562&lt;&gt;"",'Dépenses forfaitaire'!H562,"")</f>
        <v>0</v>
      </c>
      <c r="I562" s="246">
        <f t="shared" si="16"/>
        <v>0</v>
      </c>
      <c r="J562" s="111"/>
      <c r="K562" s="246">
        <f t="shared" si="17"/>
        <v>0</v>
      </c>
      <c r="L562" s="111"/>
    </row>
    <row r="563" spans="2:12" ht="19.899999999999999" customHeight="1" x14ac:dyDescent="0.35">
      <c r="B563" s="109">
        <v>556</v>
      </c>
      <c r="C563" s="111" t="str">
        <f>IF('Dépenses forfaitaire'!C563&lt;&gt;"",'Dépenses forfaitaire'!C563,"")</f>
        <v/>
      </c>
      <c r="D563" s="111" t="str">
        <f>IF('Dépenses forfaitaire'!D563&lt;&gt;"",'Dépenses forfaitaire'!D563,"")</f>
        <v/>
      </c>
      <c r="E563" s="111" t="str">
        <f>IF('Dépenses forfaitaire'!E563&lt;&gt;"",'Dépenses forfaitaire'!E563,"")</f>
        <v/>
      </c>
      <c r="F563" s="210" t="str">
        <f>IF('Dépenses forfaitaire'!F563&lt;&gt;"",'Dépenses forfaitaire'!F563,"")</f>
        <v/>
      </c>
      <c r="G563" s="246">
        <f>IF('Dépenses forfaitaire'!G563&lt;&gt;"",'Dépenses forfaitaire'!G563,"")</f>
        <v>0</v>
      </c>
      <c r="H563" s="246">
        <f>IF('Dépenses forfaitaire'!H563&lt;&gt;"",'Dépenses forfaitaire'!H563,"")</f>
        <v>0</v>
      </c>
      <c r="I563" s="246">
        <f t="shared" si="16"/>
        <v>0</v>
      </c>
      <c r="J563" s="111"/>
      <c r="K563" s="246">
        <f t="shared" si="17"/>
        <v>0</v>
      </c>
      <c r="L563" s="111"/>
    </row>
    <row r="564" spans="2:12" ht="19.899999999999999" customHeight="1" x14ac:dyDescent="0.35">
      <c r="B564" s="109">
        <v>557</v>
      </c>
      <c r="C564" s="111" t="str">
        <f>IF('Dépenses forfaitaire'!C564&lt;&gt;"",'Dépenses forfaitaire'!C564,"")</f>
        <v/>
      </c>
      <c r="D564" s="111" t="str">
        <f>IF('Dépenses forfaitaire'!D564&lt;&gt;"",'Dépenses forfaitaire'!D564,"")</f>
        <v/>
      </c>
      <c r="E564" s="111" t="str">
        <f>IF('Dépenses forfaitaire'!E564&lt;&gt;"",'Dépenses forfaitaire'!E564,"")</f>
        <v/>
      </c>
      <c r="F564" s="210" t="str">
        <f>IF('Dépenses forfaitaire'!F564&lt;&gt;"",'Dépenses forfaitaire'!F564,"")</f>
        <v/>
      </c>
      <c r="G564" s="246">
        <f>IF('Dépenses forfaitaire'!G564&lt;&gt;"",'Dépenses forfaitaire'!G564,"")</f>
        <v>0</v>
      </c>
      <c r="H564" s="246">
        <f>IF('Dépenses forfaitaire'!H564&lt;&gt;"",'Dépenses forfaitaire'!H564,"")</f>
        <v>0</v>
      </c>
      <c r="I564" s="246">
        <f t="shared" si="16"/>
        <v>0</v>
      </c>
      <c r="J564" s="111"/>
      <c r="K564" s="246">
        <f t="shared" si="17"/>
        <v>0</v>
      </c>
      <c r="L564" s="111"/>
    </row>
    <row r="565" spans="2:12" ht="19.899999999999999" customHeight="1" x14ac:dyDescent="0.35">
      <c r="B565" s="109">
        <v>558</v>
      </c>
      <c r="C565" s="111" t="str">
        <f>IF('Dépenses forfaitaire'!C565&lt;&gt;"",'Dépenses forfaitaire'!C565,"")</f>
        <v/>
      </c>
      <c r="D565" s="111" t="str">
        <f>IF('Dépenses forfaitaire'!D565&lt;&gt;"",'Dépenses forfaitaire'!D565,"")</f>
        <v/>
      </c>
      <c r="E565" s="111" t="str">
        <f>IF('Dépenses forfaitaire'!E565&lt;&gt;"",'Dépenses forfaitaire'!E565,"")</f>
        <v/>
      </c>
      <c r="F565" s="210" t="str">
        <f>IF('Dépenses forfaitaire'!F565&lt;&gt;"",'Dépenses forfaitaire'!F565,"")</f>
        <v/>
      </c>
      <c r="G565" s="246">
        <f>IF('Dépenses forfaitaire'!G565&lt;&gt;"",'Dépenses forfaitaire'!G565,"")</f>
        <v>0</v>
      </c>
      <c r="H565" s="246">
        <f>IF('Dépenses forfaitaire'!H565&lt;&gt;"",'Dépenses forfaitaire'!H565,"")</f>
        <v>0</v>
      </c>
      <c r="I565" s="246">
        <f t="shared" si="16"/>
        <v>0</v>
      </c>
      <c r="J565" s="111"/>
      <c r="K565" s="246">
        <f t="shared" si="17"/>
        <v>0</v>
      </c>
      <c r="L565" s="111"/>
    </row>
    <row r="566" spans="2:12" ht="19.899999999999999" customHeight="1" x14ac:dyDescent="0.35">
      <c r="B566" s="109">
        <v>559</v>
      </c>
      <c r="C566" s="111" t="str">
        <f>IF('Dépenses forfaitaire'!C566&lt;&gt;"",'Dépenses forfaitaire'!C566,"")</f>
        <v/>
      </c>
      <c r="D566" s="111" t="str">
        <f>IF('Dépenses forfaitaire'!D566&lt;&gt;"",'Dépenses forfaitaire'!D566,"")</f>
        <v/>
      </c>
      <c r="E566" s="111" t="str">
        <f>IF('Dépenses forfaitaire'!E566&lt;&gt;"",'Dépenses forfaitaire'!E566,"")</f>
        <v/>
      </c>
      <c r="F566" s="210" t="str">
        <f>IF('Dépenses forfaitaire'!F566&lt;&gt;"",'Dépenses forfaitaire'!F566,"")</f>
        <v/>
      </c>
      <c r="G566" s="246">
        <f>IF('Dépenses forfaitaire'!G566&lt;&gt;"",'Dépenses forfaitaire'!G566,"")</f>
        <v>0</v>
      </c>
      <c r="H566" s="246">
        <f>IF('Dépenses forfaitaire'!H566&lt;&gt;"",'Dépenses forfaitaire'!H566,"")</f>
        <v>0</v>
      </c>
      <c r="I566" s="246">
        <f t="shared" si="16"/>
        <v>0</v>
      </c>
      <c r="J566" s="111"/>
      <c r="K566" s="246">
        <f t="shared" si="17"/>
        <v>0</v>
      </c>
      <c r="L566" s="111"/>
    </row>
    <row r="567" spans="2:12" ht="19.899999999999999" customHeight="1" x14ac:dyDescent="0.35">
      <c r="B567" s="109">
        <v>560</v>
      </c>
      <c r="C567" s="111" t="str">
        <f>IF('Dépenses forfaitaire'!C567&lt;&gt;"",'Dépenses forfaitaire'!C567,"")</f>
        <v/>
      </c>
      <c r="D567" s="111" t="str">
        <f>IF('Dépenses forfaitaire'!D567&lt;&gt;"",'Dépenses forfaitaire'!D567,"")</f>
        <v/>
      </c>
      <c r="E567" s="111" t="str">
        <f>IF('Dépenses forfaitaire'!E567&lt;&gt;"",'Dépenses forfaitaire'!E567,"")</f>
        <v/>
      </c>
      <c r="F567" s="210" t="str">
        <f>IF('Dépenses forfaitaire'!F567&lt;&gt;"",'Dépenses forfaitaire'!F567,"")</f>
        <v/>
      </c>
      <c r="G567" s="246">
        <f>IF('Dépenses forfaitaire'!G567&lt;&gt;"",'Dépenses forfaitaire'!G567,"")</f>
        <v>0</v>
      </c>
      <c r="H567" s="246">
        <f>IF('Dépenses forfaitaire'!H567&lt;&gt;"",'Dépenses forfaitaire'!H567,"")</f>
        <v>0</v>
      </c>
      <c r="I567" s="246">
        <f t="shared" si="16"/>
        <v>0</v>
      </c>
      <c r="J567" s="111"/>
      <c r="K567" s="246">
        <f t="shared" si="17"/>
        <v>0</v>
      </c>
      <c r="L567" s="111"/>
    </row>
    <row r="568" spans="2:12" ht="19.899999999999999" customHeight="1" x14ac:dyDescent="0.35">
      <c r="B568" s="109">
        <v>561</v>
      </c>
      <c r="C568" s="111" t="str">
        <f>IF('Dépenses forfaitaire'!C568&lt;&gt;"",'Dépenses forfaitaire'!C568,"")</f>
        <v/>
      </c>
      <c r="D568" s="111" t="str">
        <f>IF('Dépenses forfaitaire'!D568&lt;&gt;"",'Dépenses forfaitaire'!D568,"")</f>
        <v/>
      </c>
      <c r="E568" s="111" t="str">
        <f>IF('Dépenses forfaitaire'!E568&lt;&gt;"",'Dépenses forfaitaire'!E568,"")</f>
        <v/>
      </c>
      <c r="F568" s="210" t="str">
        <f>IF('Dépenses forfaitaire'!F568&lt;&gt;"",'Dépenses forfaitaire'!F568,"")</f>
        <v/>
      </c>
      <c r="G568" s="246">
        <f>IF('Dépenses forfaitaire'!G568&lt;&gt;"",'Dépenses forfaitaire'!G568,"")</f>
        <v>0</v>
      </c>
      <c r="H568" s="246">
        <f>IF('Dépenses forfaitaire'!H568&lt;&gt;"",'Dépenses forfaitaire'!H568,"")</f>
        <v>0</v>
      </c>
      <c r="I568" s="246">
        <f t="shared" si="16"/>
        <v>0</v>
      </c>
      <c r="J568" s="111"/>
      <c r="K568" s="246">
        <f t="shared" si="17"/>
        <v>0</v>
      </c>
      <c r="L568" s="111"/>
    </row>
    <row r="569" spans="2:12" ht="19.899999999999999" customHeight="1" x14ac:dyDescent="0.35">
      <c r="B569" s="109">
        <v>562</v>
      </c>
      <c r="C569" s="111" t="str">
        <f>IF('Dépenses forfaitaire'!C569&lt;&gt;"",'Dépenses forfaitaire'!C569,"")</f>
        <v/>
      </c>
      <c r="D569" s="111" t="str">
        <f>IF('Dépenses forfaitaire'!D569&lt;&gt;"",'Dépenses forfaitaire'!D569,"")</f>
        <v/>
      </c>
      <c r="E569" s="111" t="str">
        <f>IF('Dépenses forfaitaire'!E569&lt;&gt;"",'Dépenses forfaitaire'!E569,"")</f>
        <v/>
      </c>
      <c r="F569" s="210" t="str">
        <f>IF('Dépenses forfaitaire'!F569&lt;&gt;"",'Dépenses forfaitaire'!F569,"")</f>
        <v/>
      </c>
      <c r="G569" s="246">
        <f>IF('Dépenses forfaitaire'!G569&lt;&gt;"",'Dépenses forfaitaire'!G569,"")</f>
        <v>0</v>
      </c>
      <c r="H569" s="246">
        <f>IF('Dépenses forfaitaire'!H569&lt;&gt;"",'Dépenses forfaitaire'!H569,"")</f>
        <v>0</v>
      </c>
      <c r="I569" s="246">
        <f t="shared" si="16"/>
        <v>0</v>
      </c>
      <c r="J569" s="111"/>
      <c r="K569" s="246">
        <f t="shared" si="17"/>
        <v>0</v>
      </c>
      <c r="L569" s="111"/>
    </row>
    <row r="570" spans="2:12" ht="19.899999999999999" customHeight="1" x14ac:dyDescent="0.35">
      <c r="B570" s="109">
        <v>563</v>
      </c>
      <c r="C570" s="111" t="str">
        <f>IF('Dépenses forfaitaire'!C570&lt;&gt;"",'Dépenses forfaitaire'!C570,"")</f>
        <v/>
      </c>
      <c r="D570" s="111" t="str">
        <f>IF('Dépenses forfaitaire'!D570&lt;&gt;"",'Dépenses forfaitaire'!D570,"")</f>
        <v/>
      </c>
      <c r="E570" s="111" t="str">
        <f>IF('Dépenses forfaitaire'!E570&lt;&gt;"",'Dépenses forfaitaire'!E570,"")</f>
        <v/>
      </c>
      <c r="F570" s="210" t="str">
        <f>IF('Dépenses forfaitaire'!F570&lt;&gt;"",'Dépenses forfaitaire'!F570,"")</f>
        <v/>
      </c>
      <c r="G570" s="246">
        <f>IF('Dépenses forfaitaire'!G570&lt;&gt;"",'Dépenses forfaitaire'!G570,"")</f>
        <v>0</v>
      </c>
      <c r="H570" s="246">
        <f>IF('Dépenses forfaitaire'!H570&lt;&gt;"",'Dépenses forfaitaire'!H570,"")</f>
        <v>0</v>
      </c>
      <c r="I570" s="246">
        <f t="shared" si="16"/>
        <v>0</v>
      </c>
      <c r="J570" s="111"/>
      <c r="K570" s="246">
        <f t="shared" si="17"/>
        <v>0</v>
      </c>
      <c r="L570" s="111"/>
    </row>
    <row r="571" spans="2:12" ht="19.899999999999999" customHeight="1" x14ac:dyDescent="0.35">
      <c r="B571" s="109">
        <v>564</v>
      </c>
      <c r="C571" s="111" t="str">
        <f>IF('Dépenses forfaitaire'!C571&lt;&gt;"",'Dépenses forfaitaire'!C571,"")</f>
        <v/>
      </c>
      <c r="D571" s="111" t="str">
        <f>IF('Dépenses forfaitaire'!D571&lt;&gt;"",'Dépenses forfaitaire'!D571,"")</f>
        <v/>
      </c>
      <c r="E571" s="111" t="str">
        <f>IF('Dépenses forfaitaire'!E571&lt;&gt;"",'Dépenses forfaitaire'!E571,"")</f>
        <v/>
      </c>
      <c r="F571" s="210" t="str">
        <f>IF('Dépenses forfaitaire'!F571&lt;&gt;"",'Dépenses forfaitaire'!F571,"")</f>
        <v/>
      </c>
      <c r="G571" s="246">
        <f>IF('Dépenses forfaitaire'!G571&lt;&gt;"",'Dépenses forfaitaire'!G571,"")</f>
        <v>0</v>
      </c>
      <c r="H571" s="246">
        <f>IF('Dépenses forfaitaire'!H571&lt;&gt;"",'Dépenses forfaitaire'!H571,"")</f>
        <v>0</v>
      </c>
      <c r="I571" s="246">
        <f t="shared" si="16"/>
        <v>0</v>
      </c>
      <c r="J571" s="111"/>
      <c r="K571" s="246">
        <f t="shared" si="17"/>
        <v>0</v>
      </c>
      <c r="L571" s="111"/>
    </row>
    <row r="572" spans="2:12" ht="19.899999999999999" customHeight="1" x14ac:dyDescent="0.35">
      <c r="B572" s="109">
        <v>565</v>
      </c>
      <c r="C572" s="111" t="str">
        <f>IF('Dépenses forfaitaire'!C572&lt;&gt;"",'Dépenses forfaitaire'!C572,"")</f>
        <v/>
      </c>
      <c r="D572" s="111" t="str">
        <f>IF('Dépenses forfaitaire'!D572&lt;&gt;"",'Dépenses forfaitaire'!D572,"")</f>
        <v/>
      </c>
      <c r="E572" s="111" t="str">
        <f>IF('Dépenses forfaitaire'!E572&lt;&gt;"",'Dépenses forfaitaire'!E572,"")</f>
        <v/>
      </c>
      <c r="F572" s="210" t="str">
        <f>IF('Dépenses forfaitaire'!F572&lt;&gt;"",'Dépenses forfaitaire'!F572,"")</f>
        <v/>
      </c>
      <c r="G572" s="246">
        <f>IF('Dépenses forfaitaire'!G572&lt;&gt;"",'Dépenses forfaitaire'!G572,"")</f>
        <v>0</v>
      </c>
      <c r="H572" s="246">
        <f>IF('Dépenses forfaitaire'!H572&lt;&gt;"",'Dépenses forfaitaire'!H572,"")</f>
        <v>0</v>
      </c>
      <c r="I572" s="246">
        <f t="shared" si="16"/>
        <v>0</v>
      </c>
      <c r="J572" s="111"/>
      <c r="K572" s="246">
        <f t="shared" si="17"/>
        <v>0</v>
      </c>
      <c r="L572" s="111"/>
    </row>
    <row r="573" spans="2:12" ht="19.899999999999999" customHeight="1" x14ac:dyDescent="0.35">
      <c r="B573" s="109">
        <v>566</v>
      </c>
      <c r="C573" s="111" t="str">
        <f>IF('Dépenses forfaitaire'!C573&lt;&gt;"",'Dépenses forfaitaire'!C573,"")</f>
        <v/>
      </c>
      <c r="D573" s="111" t="str">
        <f>IF('Dépenses forfaitaire'!D573&lt;&gt;"",'Dépenses forfaitaire'!D573,"")</f>
        <v/>
      </c>
      <c r="E573" s="111" t="str">
        <f>IF('Dépenses forfaitaire'!E573&lt;&gt;"",'Dépenses forfaitaire'!E573,"")</f>
        <v/>
      </c>
      <c r="F573" s="210" t="str">
        <f>IF('Dépenses forfaitaire'!F573&lt;&gt;"",'Dépenses forfaitaire'!F573,"")</f>
        <v/>
      </c>
      <c r="G573" s="246">
        <f>IF('Dépenses forfaitaire'!G573&lt;&gt;"",'Dépenses forfaitaire'!G573,"")</f>
        <v>0</v>
      </c>
      <c r="H573" s="246">
        <f>IF('Dépenses forfaitaire'!H573&lt;&gt;"",'Dépenses forfaitaire'!H573,"")</f>
        <v>0</v>
      </c>
      <c r="I573" s="246">
        <f t="shared" si="16"/>
        <v>0</v>
      </c>
      <c r="J573" s="111"/>
      <c r="K573" s="246">
        <f t="shared" si="17"/>
        <v>0</v>
      </c>
      <c r="L573" s="111"/>
    </row>
    <row r="574" spans="2:12" ht="19.899999999999999" customHeight="1" x14ac:dyDescent="0.35">
      <c r="B574" s="109">
        <v>567</v>
      </c>
      <c r="C574" s="111" t="str">
        <f>IF('Dépenses forfaitaire'!C574&lt;&gt;"",'Dépenses forfaitaire'!C574,"")</f>
        <v/>
      </c>
      <c r="D574" s="111" t="str">
        <f>IF('Dépenses forfaitaire'!D574&lt;&gt;"",'Dépenses forfaitaire'!D574,"")</f>
        <v/>
      </c>
      <c r="E574" s="111" t="str">
        <f>IF('Dépenses forfaitaire'!E574&lt;&gt;"",'Dépenses forfaitaire'!E574,"")</f>
        <v/>
      </c>
      <c r="F574" s="210" t="str">
        <f>IF('Dépenses forfaitaire'!F574&lt;&gt;"",'Dépenses forfaitaire'!F574,"")</f>
        <v/>
      </c>
      <c r="G574" s="246">
        <f>IF('Dépenses forfaitaire'!G574&lt;&gt;"",'Dépenses forfaitaire'!G574,"")</f>
        <v>0</v>
      </c>
      <c r="H574" s="246">
        <f>IF('Dépenses forfaitaire'!H574&lt;&gt;"",'Dépenses forfaitaire'!H574,"")</f>
        <v>0</v>
      </c>
      <c r="I574" s="246">
        <f t="shared" si="16"/>
        <v>0</v>
      </c>
      <c r="J574" s="111"/>
      <c r="K574" s="246">
        <f t="shared" si="17"/>
        <v>0</v>
      </c>
      <c r="L574" s="111"/>
    </row>
    <row r="575" spans="2:12" ht="19.899999999999999" customHeight="1" x14ac:dyDescent="0.35">
      <c r="B575" s="109">
        <v>568</v>
      </c>
      <c r="C575" s="111" t="str">
        <f>IF('Dépenses forfaitaire'!C575&lt;&gt;"",'Dépenses forfaitaire'!C575,"")</f>
        <v/>
      </c>
      <c r="D575" s="111" t="str">
        <f>IF('Dépenses forfaitaire'!D575&lt;&gt;"",'Dépenses forfaitaire'!D575,"")</f>
        <v/>
      </c>
      <c r="E575" s="111" t="str">
        <f>IF('Dépenses forfaitaire'!E575&lt;&gt;"",'Dépenses forfaitaire'!E575,"")</f>
        <v/>
      </c>
      <c r="F575" s="210" t="str">
        <f>IF('Dépenses forfaitaire'!F575&lt;&gt;"",'Dépenses forfaitaire'!F575,"")</f>
        <v/>
      </c>
      <c r="G575" s="246">
        <f>IF('Dépenses forfaitaire'!G575&lt;&gt;"",'Dépenses forfaitaire'!G575,"")</f>
        <v>0</v>
      </c>
      <c r="H575" s="246">
        <f>IF('Dépenses forfaitaire'!H575&lt;&gt;"",'Dépenses forfaitaire'!H575,"")</f>
        <v>0</v>
      </c>
      <c r="I575" s="246">
        <f t="shared" si="16"/>
        <v>0</v>
      </c>
      <c r="J575" s="111"/>
      <c r="K575" s="246">
        <f t="shared" si="17"/>
        <v>0</v>
      </c>
      <c r="L575" s="111"/>
    </row>
    <row r="576" spans="2:12" ht="19.899999999999999" customHeight="1" x14ac:dyDescent="0.35">
      <c r="B576" s="109">
        <v>569</v>
      </c>
      <c r="C576" s="111" t="str">
        <f>IF('Dépenses forfaitaire'!C576&lt;&gt;"",'Dépenses forfaitaire'!C576,"")</f>
        <v/>
      </c>
      <c r="D576" s="111" t="str">
        <f>IF('Dépenses forfaitaire'!D576&lt;&gt;"",'Dépenses forfaitaire'!D576,"")</f>
        <v/>
      </c>
      <c r="E576" s="111" t="str">
        <f>IF('Dépenses forfaitaire'!E576&lt;&gt;"",'Dépenses forfaitaire'!E576,"")</f>
        <v/>
      </c>
      <c r="F576" s="210" t="str">
        <f>IF('Dépenses forfaitaire'!F576&lt;&gt;"",'Dépenses forfaitaire'!F576,"")</f>
        <v/>
      </c>
      <c r="G576" s="246">
        <f>IF('Dépenses forfaitaire'!G576&lt;&gt;"",'Dépenses forfaitaire'!G576,"")</f>
        <v>0</v>
      </c>
      <c r="H576" s="246">
        <f>IF('Dépenses forfaitaire'!H576&lt;&gt;"",'Dépenses forfaitaire'!H576,"")</f>
        <v>0</v>
      </c>
      <c r="I576" s="246">
        <f t="shared" si="16"/>
        <v>0</v>
      </c>
      <c r="J576" s="111"/>
      <c r="K576" s="246">
        <f t="shared" si="17"/>
        <v>0</v>
      </c>
      <c r="L576" s="111"/>
    </row>
    <row r="577" spans="2:12" ht="19.899999999999999" customHeight="1" x14ac:dyDescent="0.35">
      <c r="B577" s="109">
        <v>570</v>
      </c>
      <c r="C577" s="111" t="str">
        <f>IF('Dépenses forfaitaire'!C577&lt;&gt;"",'Dépenses forfaitaire'!C577,"")</f>
        <v/>
      </c>
      <c r="D577" s="111" t="str">
        <f>IF('Dépenses forfaitaire'!D577&lt;&gt;"",'Dépenses forfaitaire'!D577,"")</f>
        <v/>
      </c>
      <c r="E577" s="111" t="str">
        <f>IF('Dépenses forfaitaire'!E577&lt;&gt;"",'Dépenses forfaitaire'!E577,"")</f>
        <v/>
      </c>
      <c r="F577" s="210" t="str">
        <f>IF('Dépenses forfaitaire'!F577&lt;&gt;"",'Dépenses forfaitaire'!F577,"")</f>
        <v/>
      </c>
      <c r="G577" s="246">
        <f>IF('Dépenses forfaitaire'!G577&lt;&gt;"",'Dépenses forfaitaire'!G577,"")</f>
        <v>0</v>
      </c>
      <c r="H577" s="246">
        <f>IF('Dépenses forfaitaire'!H577&lt;&gt;"",'Dépenses forfaitaire'!H577,"")</f>
        <v>0</v>
      </c>
      <c r="I577" s="246">
        <f t="shared" si="16"/>
        <v>0</v>
      </c>
      <c r="J577" s="111"/>
      <c r="K577" s="246">
        <f t="shared" si="17"/>
        <v>0</v>
      </c>
      <c r="L577" s="111"/>
    </row>
    <row r="578" spans="2:12" ht="19.899999999999999" customHeight="1" x14ac:dyDescent="0.35">
      <c r="B578" s="109">
        <v>571</v>
      </c>
      <c r="C578" s="111" t="str">
        <f>IF('Dépenses forfaitaire'!C578&lt;&gt;"",'Dépenses forfaitaire'!C578,"")</f>
        <v/>
      </c>
      <c r="D578" s="111" t="str">
        <f>IF('Dépenses forfaitaire'!D578&lt;&gt;"",'Dépenses forfaitaire'!D578,"")</f>
        <v/>
      </c>
      <c r="E578" s="111" t="str">
        <f>IF('Dépenses forfaitaire'!E578&lt;&gt;"",'Dépenses forfaitaire'!E578,"")</f>
        <v/>
      </c>
      <c r="F578" s="210" t="str">
        <f>IF('Dépenses forfaitaire'!F578&lt;&gt;"",'Dépenses forfaitaire'!F578,"")</f>
        <v/>
      </c>
      <c r="G578" s="246">
        <f>IF('Dépenses forfaitaire'!G578&lt;&gt;"",'Dépenses forfaitaire'!G578,"")</f>
        <v>0</v>
      </c>
      <c r="H578" s="246">
        <f>IF('Dépenses forfaitaire'!H578&lt;&gt;"",'Dépenses forfaitaire'!H578,"")</f>
        <v>0</v>
      </c>
      <c r="I578" s="246">
        <f t="shared" si="16"/>
        <v>0</v>
      </c>
      <c r="J578" s="111"/>
      <c r="K578" s="246">
        <f t="shared" si="17"/>
        <v>0</v>
      </c>
      <c r="L578" s="111"/>
    </row>
    <row r="579" spans="2:12" ht="19.899999999999999" customHeight="1" x14ac:dyDescent="0.35">
      <c r="B579" s="109">
        <v>572</v>
      </c>
      <c r="C579" s="111" t="str">
        <f>IF('Dépenses forfaitaire'!C579&lt;&gt;"",'Dépenses forfaitaire'!C579,"")</f>
        <v/>
      </c>
      <c r="D579" s="111" t="str">
        <f>IF('Dépenses forfaitaire'!D579&lt;&gt;"",'Dépenses forfaitaire'!D579,"")</f>
        <v/>
      </c>
      <c r="E579" s="111" t="str">
        <f>IF('Dépenses forfaitaire'!E579&lt;&gt;"",'Dépenses forfaitaire'!E579,"")</f>
        <v/>
      </c>
      <c r="F579" s="210" t="str">
        <f>IF('Dépenses forfaitaire'!F579&lt;&gt;"",'Dépenses forfaitaire'!F579,"")</f>
        <v/>
      </c>
      <c r="G579" s="246">
        <f>IF('Dépenses forfaitaire'!G579&lt;&gt;"",'Dépenses forfaitaire'!G579,"")</f>
        <v>0</v>
      </c>
      <c r="H579" s="246">
        <f>IF('Dépenses forfaitaire'!H579&lt;&gt;"",'Dépenses forfaitaire'!H579,"")</f>
        <v>0</v>
      </c>
      <c r="I579" s="246">
        <f t="shared" si="16"/>
        <v>0</v>
      </c>
      <c r="J579" s="111"/>
      <c r="K579" s="246">
        <f t="shared" si="17"/>
        <v>0</v>
      </c>
      <c r="L579" s="111"/>
    </row>
    <row r="580" spans="2:12" ht="19.899999999999999" customHeight="1" x14ac:dyDescent="0.35">
      <c r="B580" s="109">
        <v>573</v>
      </c>
      <c r="C580" s="111" t="str">
        <f>IF('Dépenses forfaitaire'!C580&lt;&gt;"",'Dépenses forfaitaire'!C580,"")</f>
        <v/>
      </c>
      <c r="D580" s="111" t="str">
        <f>IF('Dépenses forfaitaire'!D580&lt;&gt;"",'Dépenses forfaitaire'!D580,"")</f>
        <v/>
      </c>
      <c r="E580" s="111" t="str">
        <f>IF('Dépenses forfaitaire'!E580&lt;&gt;"",'Dépenses forfaitaire'!E580,"")</f>
        <v/>
      </c>
      <c r="F580" s="210" t="str">
        <f>IF('Dépenses forfaitaire'!F580&lt;&gt;"",'Dépenses forfaitaire'!F580,"")</f>
        <v/>
      </c>
      <c r="G580" s="246">
        <f>IF('Dépenses forfaitaire'!G580&lt;&gt;"",'Dépenses forfaitaire'!G580,"")</f>
        <v>0</v>
      </c>
      <c r="H580" s="246">
        <f>IF('Dépenses forfaitaire'!H580&lt;&gt;"",'Dépenses forfaitaire'!H580,"")</f>
        <v>0</v>
      </c>
      <c r="I580" s="246">
        <f t="shared" si="16"/>
        <v>0</v>
      </c>
      <c r="J580" s="111"/>
      <c r="K580" s="246">
        <f t="shared" si="17"/>
        <v>0</v>
      </c>
      <c r="L580" s="111"/>
    </row>
    <row r="581" spans="2:12" ht="19.899999999999999" customHeight="1" x14ac:dyDescent="0.35">
      <c r="B581" s="109">
        <v>574</v>
      </c>
      <c r="C581" s="111" t="str">
        <f>IF('Dépenses forfaitaire'!C581&lt;&gt;"",'Dépenses forfaitaire'!C581,"")</f>
        <v/>
      </c>
      <c r="D581" s="111" t="str">
        <f>IF('Dépenses forfaitaire'!D581&lt;&gt;"",'Dépenses forfaitaire'!D581,"")</f>
        <v/>
      </c>
      <c r="E581" s="111" t="str">
        <f>IF('Dépenses forfaitaire'!E581&lt;&gt;"",'Dépenses forfaitaire'!E581,"")</f>
        <v/>
      </c>
      <c r="F581" s="210" t="str">
        <f>IF('Dépenses forfaitaire'!F581&lt;&gt;"",'Dépenses forfaitaire'!F581,"")</f>
        <v/>
      </c>
      <c r="G581" s="246">
        <f>IF('Dépenses forfaitaire'!G581&lt;&gt;"",'Dépenses forfaitaire'!G581,"")</f>
        <v>0</v>
      </c>
      <c r="H581" s="246">
        <f>IF('Dépenses forfaitaire'!H581&lt;&gt;"",'Dépenses forfaitaire'!H581,"")</f>
        <v>0</v>
      </c>
      <c r="I581" s="246">
        <f t="shared" si="16"/>
        <v>0</v>
      </c>
      <c r="J581" s="111"/>
      <c r="K581" s="246">
        <f t="shared" si="17"/>
        <v>0</v>
      </c>
      <c r="L581" s="111"/>
    </row>
    <row r="582" spans="2:12" ht="19.899999999999999" customHeight="1" x14ac:dyDescent="0.35">
      <c r="B582" s="109">
        <v>575</v>
      </c>
      <c r="C582" s="111" t="str">
        <f>IF('Dépenses forfaitaire'!C582&lt;&gt;"",'Dépenses forfaitaire'!C582,"")</f>
        <v/>
      </c>
      <c r="D582" s="111" t="str">
        <f>IF('Dépenses forfaitaire'!D582&lt;&gt;"",'Dépenses forfaitaire'!D582,"")</f>
        <v/>
      </c>
      <c r="E582" s="111" t="str">
        <f>IF('Dépenses forfaitaire'!E582&lt;&gt;"",'Dépenses forfaitaire'!E582,"")</f>
        <v/>
      </c>
      <c r="F582" s="210" t="str">
        <f>IF('Dépenses forfaitaire'!F582&lt;&gt;"",'Dépenses forfaitaire'!F582,"")</f>
        <v/>
      </c>
      <c r="G582" s="246">
        <f>IF('Dépenses forfaitaire'!G582&lt;&gt;"",'Dépenses forfaitaire'!G582,"")</f>
        <v>0</v>
      </c>
      <c r="H582" s="246">
        <f>IF('Dépenses forfaitaire'!H582&lt;&gt;"",'Dépenses forfaitaire'!H582,"")</f>
        <v>0</v>
      </c>
      <c r="I582" s="246">
        <f t="shared" si="16"/>
        <v>0</v>
      </c>
      <c r="J582" s="111"/>
      <c r="K582" s="246">
        <f t="shared" si="17"/>
        <v>0</v>
      </c>
      <c r="L582" s="111"/>
    </row>
    <row r="583" spans="2:12" ht="19.899999999999999" customHeight="1" x14ac:dyDescent="0.35">
      <c r="B583" s="109">
        <v>576</v>
      </c>
      <c r="C583" s="111" t="str">
        <f>IF('Dépenses forfaitaire'!C583&lt;&gt;"",'Dépenses forfaitaire'!C583,"")</f>
        <v/>
      </c>
      <c r="D583" s="111" t="str">
        <f>IF('Dépenses forfaitaire'!D583&lt;&gt;"",'Dépenses forfaitaire'!D583,"")</f>
        <v/>
      </c>
      <c r="E583" s="111" t="str">
        <f>IF('Dépenses forfaitaire'!E583&lt;&gt;"",'Dépenses forfaitaire'!E583,"")</f>
        <v/>
      </c>
      <c r="F583" s="210" t="str">
        <f>IF('Dépenses forfaitaire'!F583&lt;&gt;"",'Dépenses forfaitaire'!F583,"")</f>
        <v/>
      </c>
      <c r="G583" s="246">
        <f>IF('Dépenses forfaitaire'!G583&lt;&gt;"",'Dépenses forfaitaire'!G583,"")</f>
        <v>0</v>
      </c>
      <c r="H583" s="246">
        <f>IF('Dépenses forfaitaire'!H583&lt;&gt;"",'Dépenses forfaitaire'!H583,"")</f>
        <v>0</v>
      </c>
      <c r="I583" s="246">
        <f t="shared" si="16"/>
        <v>0</v>
      </c>
      <c r="J583" s="111"/>
      <c r="K583" s="246">
        <f t="shared" si="17"/>
        <v>0</v>
      </c>
      <c r="L583" s="111"/>
    </row>
    <row r="584" spans="2:12" ht="19.899999999999999" customHeight="1" x14ac:dyDescent="0.35">
      <c r="B584" s="109">
        <v>577</v>
      </c>
      <c r="C584" s="111" t="str">
        <f>IF('Dépenses forfaitaire'!C584&lt;&gt;"",'Dépenses forfaitaire'!C584,"")</f>
        <v/>
      </c>
      <c r="D584" s="111" t="str">
        <f>IF('Dépenses forfaitaire'!D584&lt;&gt;"",'Dépenses forfaitaire'!D584,"")</f>
        <v/>
      </c>
      <c r="E584" s="111" t="str">
        <f>IF('Dépenses forfaitaire'!E584&lt;&gt;"",'Dépenses forfaitaire'!E584,"")</f>
        <v/>
      </c>
      <c r="F584" s="210" t="str">
        <f>IF('Dépenses forfaitaire'!F584&lt;&gt;"",'Dépenses forfaitaire'!F584,"")</f>
        <v/>
      </c>
      <c r="G584" s="246">
        <f>IF('Dépenses forfaitaire'!G584&lt;&gt;"",'Dépenses forfaitaire'!G584,"")</f>
        <v>0</v>
      </c>
      <c r="H584" s="246">
        <f>IF('Dépenses forfaitaire'!H584&lt;&gt;"",'Dépenses forfaitaire'!H584,"")</f>
        <v>0</v>
      </c>
      <c r="I584" s="246">
        <f t="shared" si="16"/>
        <v>0</v>
      </c>
      <c r="J584" s="111"/>
      <c r="K584" s="246">
        <f t="shared" si="17"/>
        <v>0</v>
      </c>
      <c r="L584" s="111"/>
    </row>
    <row r="585" spans="2:12" ht="19.899999999999999" customHeight="1" x14ac:dyDescent="0.35">
      <c r="B585" s="109">
        <v>578</v>
      </c>
      <c r="C585" s="111" t="str">
        <f>IF('Dépenses forfaitaire'!C585&lt;&gt;"",'Dépenses forfaitaire'!C585,"")</f>
        <v/>
      </c>
      <c r="D585" s="111" t="str">
        <f>IF('Dépenses forfaitaire'!D585&lt;&gt;"",'Dépenses forfaitaire'!D585,"")</f>
        <v/>
      </c>
      <c r="E585" s="111" t="str">
        <f>IF('Dépenses forfaitaire'!E585&lt;&gt;"",'Dépenses forfaitaire'!E585,"")</f>
        <v/>
      </c>
      <c r="F585" s="210" t="str">
        <f>IF('Dépenses forfaitaire'!F585&lt;&gt;"",'Dépenses forfaitaire'!F585,"")</f>
        <v/>
      </c>
      <c r="G585" s="246">
        <f>IF('Dépenses forfaitaire'!G585&lt;&gt;"",'Dépenses forfaitaire'!G585,"")</f>
        <v>0</v>
      </c>
      <c r="H585" s="246">
        <f>IF('Dépenses forfaitaire'!H585&lt;&gt;"",'Dépenses forfaitaire'!H585,"")</f>
        <v>0</v>
      </c>
      <c r="I585" s="246">
        <f t="shared" ref="I585:I607" si="18">IF(H585&lt;&gt;"",H585,0)</f>
        <v>0</v>
      </c>
      <c r="J585" s="111"/>
      <c r="K585" s="246">
        <f t="shared" ref="K585:K607" si="19">IF(I585&lt;&gt;"",I585,0)</f>
        <v>0</v>
      </c>
      <c r="L585" s="111"/>
    </row>
    <row r="586" spans="2:12" ht="19.899999999999999" customHeight="1" x14ac:dyDescent="0.35">
      <c r="B586" s="109">
        <v>579</v>
      </c>
      <c r="C586" s="111" t="str">
        <f>IF('Dépenses forfaitaire'!C586&lt;&gt;"",'Dépenses forfaitaire'!C586,"")</f>
        <v/>
      </c>
      <c r="D586" s="111" t="str">
        <f>IF('Dépenses forfaitaire'!D586&lt;&gt;"",'Dépenses forfaitaire'!D586,"")</f>
        <v/>
      </c>
      <c r="E586" s="111" t="str">
        <f>IF('Dépenses forfaitaire'!E586&lt;&gt;"",'Dépenses forfaitaire'!E586,"")</f>
        <v/>
      </c>
      <c r="F586" s="210" t="str">
        <f>IF('Dépenses forfaitaire'!F586&lt;&gt;"",'Dépenses forfaitaire'!F586,"")</f>
        <v/>
      </c>
      <c r="G586" s="246">
        <f>IF('Dépenses forfaitaire'!G586&lt;&gt;"",'Dépenses forfaitaire'!G586,"")</f>
        <v>0</v>
      </c>
      <c r="H586" s="246">
        <f>IF('Dépenses forfaitaire'!H586&lt;&gt;"",'Dépenses forfaitaire'!H586,"")</f>
        <v>0</v>
      </c>
      <c r="I586" s="246">
        <f t="shared" si="18"/>
        <v>0</v>
      </c>
      <c r="J586" s="111"/>
      <c r="K586" s="246">
        <f t="shared" si="19"/>
        <v>0</v>
      </c>
      <c r="L586" s="111"/>
    </row>
    <row r="587" spans="2:12" ht="19.899999999999999" customHeight="1" x14ac:dyDescent="0.35">
      <c r="B587" s="109">
        <v>580</v>
      </c>
      <c r="C587" s="111" t="str">
        <f>IF('Dépenses forfaitaire'!C587&lt;&gt;"",'Dépenses forfaitaire'!C587,"")</f>
        <v/>
      </c>
      <c r="D587" s="111" t="str">
        <f>IF('Dépenses forfaitaire'!D587&lt;&gt;"",'Dépenses forfaitaire'!D587,"")</f>
        <v/>
      </c>
      <c r="E587" s="111" t="str">
        <f>IF('Dépenses forfaitaire'!E587&lt;&gt;"",'Dépenses forfaitaire'!E587,"")</f>
        <v/>
      </c>
      <c r="F587" s="210" t="str">
        <f>IF('Dépenses forfaitaire'!F587&lt;&gt;"",'Dépenses forfaitaire'!F587,"")</f>
        <v/>
      </c>
      <c r="G587" s="246">
        <f>IF('Dépenses forfaitaire'!G587&lt;&gt;"",'Dépenses forfaitaire'!G587,"")</f>
        <v>0</v>
      </c>
      <c r="H587" s="246">
        <f>IF('Dépenses forfaitaire'!H587&lt;&gt;"",'Dépenses forfaitaire'!H587,"")</f>
        <v>0</v>
      </c>
      <c r="I587" s="246">
        <f t="shared" si="18"/>
        <v>0</v>
      </c>
      <c r="J587" s="111"/>
      <c r="K587" s="246">
        <f t="shared" si="19"/>
        <v>0</v>
      </c>
      <c r="L587" s="111"/>
    </row>
    <row r="588" spans="2:12" ht="19.899999999999999" customHeight="1" x14ac:dyDescent="0.35">
      <c r="B588" s="109">
        <v>581</v>
      </c>
      <c r="C588" s="111" t="str">
        <f>IF('Dépenses forfaitaire'!C588&lt;&gt;"",'Dépenses forfaitaire'!C588,"")</f>
        <v/>
      </c>
      <c r="D588" s="111" t="str">
        <f>IF('Dépenses forfaitaire'!D588&lt;&gt;"",'Dépenses forfaitaire'!D588,"")</f>
        <v/>
      </c>
      <c r="E588" s="111" t="str">
        <f>IF('Dépenses forfaitaire'!E588&lt;&gt;"",'Dépenses forfaitaire'!E588,"")</f>
        <v/>
      </c>
      <c r="F588" s="210" t="str">
        <f>IF('Dépenses forfaitaire'!F588&lt;&gt;"",'Dépenses forfaitaire'!F588,"")</f>
        <v/>
      </c>
      <c r="G588" s="246">
        <f>IF('Dépenses forfaitaire'!G588&lt;&gt;"",'Dépenses forfaitaire'!G588,"")</f>
        <v>0</v>
      </c>
      <c r="H588" s="246">
        <f>IF('Dépenses forfaitaire'!H588&lt;&gt;"",'Dépenses forfaitaire'!H588,"")</f>
        <v>0</v>
      </c>
      <c r="I588" s="246">
        <f t="shared" si="18"/>
        <v>0</v>
      </c>
      <c r="J588" s="111"/>
      <c r="K588" s="246">
        <f t="shared" si="19"/>
        <v>0</v>
      </c>
      <c r="L588" s="111"/>
    </row>
    <row r="589" spans="2:12" ht="19.899999999999999" customHeight="1" x14ac:dyDescent="0.35">
      <c r="B589" s="109">
        <v>582</v>
      </c>
      <c r="C589" s="111" t="str">
        <f>IF('Dépenses forfaitaire'!C589&lt;&gt;"",'Dépenses forfaitaire'!C589,"")</f>
        <v/>
      </c>
      <c r="D589" s="111" t="str">
        <f>IF('Dépenses forfaitaire'!D589&lt;&gt;"",'Dépenses forfaitaire'!D589,"")</f>
        <v/>
      </c>
      <c r="E589" s="111" t="str">
        <f>IF('Dépenses forfaitaire'!E589&lt;&gt;"",'Dépenses forfaitaire'!E589,"")</f>
        <v/>
      </c>
      <c r="F589" s="210" t="str">
        <f>IF('Dépenses forfaitaire'!F589&lt;&gt;"",'Dépenses forfaitaire'!F589,"")</f>
        <v/>
      </c>
      <c r="G589" s="246">
        <f>IF('Dépenses forfaitaire'!G589&lt;&gt;"",'Dépenses forfaitaire'!G589,"")</f>
        <v>0</v>
      </c>
      <c r="H589" s="246">
        <f>IF('Dépenses forfaitaire'!H589&lt;&gt;"",'Dépenses forfaitaire'!H589,"")</f>
        <v>0</v>
      </c>
      <c r="I589" s="246">
        <f t="shared" si="18"/>
        <v>0</v>
      </c>
      <c r="J589" s="111"/>
      <c r="K589" s="246">
        <f t="shared" si="19"/>
        <v>0</v>
      </c>
      <c r="L589" s="111"/>
    </row>
    <row r="590" spans="2:12" ht="19.899999999999999" customHeight="1" x14ac:dyDescent="0.35">
      <c r="B590" s="109">
        <v>583</v>
      </c>
      <c r="C590" s="111" t="str">
        <f>IF('Dépenses forfaitaire'!C590&lt;&gt;"",'Dépenses forfaitaire'!C590,"")</f>
        <v/>
      </c>
      <c r="D590" s="111" t="str">
        <f>IF('Dépenses forfaitaire'!D590&lt;&gt;"",'Dépenses forfaitaire'!D590,"")</f>
        <v/>
      </c>
      <c r="E590" s="111" t="str">
        <f>IF('Dépenses forfaitaire'!E590&lt;&gt;"",'Dépenses forfaitaire'!E590,"")</f>
        <v/>
      </c>
      <c r="F590" s="210" t="str">
        <f>IF('Dépenses forfaitaire'!F590&lt;&gt;"",'Dépenses forfaitaire'!F590,"")</f>
        <v/>
      </c>
      <c r="G590" s="246">
        <f>IF('Dépenses forfaitaire'!G590&lt;&gt;"",'Dépenses forfaitaire'!G590,"")</f>
        <v>0</v>
      </c>
      <c r="H590" s="246">
        <f>IF('Dépenses forfaitaire'!H590&lt;&gt;"",'Dépenses forfaitaire'!H590,"")</f>
        <v>0</v>
      </c>
      <c r="I590" s="246">
        <f t="shared" si="18"/>
        <v>0</v>
      </c>
      <c r="J590" s="111"/>
      <c r="K590" s="246">
        <f t="shared" si="19"/>
        <v>0</v>
      </c>
      <c r="L590" s="111"/>
    </row>
    <row r="591" spans="2:12" ht="19.899999999999999" customHeight="1" x14ac:dyDescent="0.35">
      <c r="B591" s="109">
        <v>584</v>
      </c>
      <c r="C591" s="111" t="str">
        <f>IF('Dépenses forfaitaire'!C591&lt;&gt;"",'Dépenses forfaitaire'!C591,"")</f>
        <v/>
      </c>
      <c r="D591" s="111" t="str">
        <f>IF('Dépenses forfaitaire'!D591&lt;&gt;"",'Dépenses forfaitaire'!D591,"")</f>
        <v/>
      </c>
      <c r="E591" s="111" t="str">
        <f>IF('Dépenses forfaitaire'!E591&lt;&gt;"",'Dépenses forfaitaire'!E591,"")</f>
        <v/>
      </c>
      <c r="F591" s="210" t="str">
        <f>IF('Dépenses forfaitaire'!F591&lt;&gt;"",'Dépenses forfaitaire'!F591,"")</f>
        <v/>
      </c>
      <c r="G591" s="246">
        <f>IF('Dépenses forfaitaire'!G591&lt;&gt;"",'Dépenses forfaitaire'!G591,"")</f>
        <v>0</v>
      </c>
      <c r="H591" s="246">
        <f>IF('Dépenses forfaitaire'!H591&lt;&gt;"",'Dépenses forfaitaire'!H591,"")</f>
        <v>0</v>
      </c>
      <c r="I591" s="246">
        <f t="shared" si="18"/>
        <v>0</v>
      </c>
      <c r="J591" s="111"/>
      <c r="K591" s="246">
        <f t="shared" si="19"/>
        <v>0</v>
      </c>
      <c r="L591" s="111"/>
    </row>
    <row r="592" spans="2:12" ht="19.899999999999999" customHeight="1" x14ac:dyDescent="0.35">
      <c r="B592" s="109">
        <v>585</v>
      </c>
      <c r="C592" s="111" t="str">
        <f>IF('Dépenses forfaitaire'!C592&lt;&gt;"",'Dépenses forfaitaire'!C592,"")</f>
        <v/>
      </c>
      <c r="D592" s="111" t="str">
        <f>IF('Dépenses forfaitaire'!D592&lt;&gt;"",'Dépenses forfaitaire'!D592,"")</f>
        <v/>
      </c>
      <c r="E592" s="111" t="str">
        <f>IF('Dépenses forfaitaire'!E592&lt;&gt;"",'Dépenses forfaitaire'!E592,"")</f>
        <v/>
      </c>
      <c r="F592" s="210" t="str">
        <f>IF('Dépenses forfaitaire'!F592&lt;&gt;"",'Dépenses forfaitaire'!F592,"")</f>
        <v/>
      </c>
      <c r="G592" s="246">
        <f>IF('Dépenses forfaitaire'!G592&lt;&gt;"",'Dépenses forfaitaire'!G592,"")</f>
        <v>0</v>
      </c>
      <c r="H592" s="246">
        <f>IF('Dépenses forfaitaire'!H592&lt;&gt;"",'Dépenses forfaitaire'!H592,"")</f>
        <v>0</v>
      </c>
      <c r="I592" s="246">
        <f t="shared" si="18"/>
        <v>0</v>
      </c>
      <c r="J592" s="111"/>
      <c r="K592" s="246">
        <f t="shared" si="19"/>
        <v>0</v>
      </c>
      <c r="L592" s="111"/>
    </row>
    <row r="593" spans="2:12" ht="19.899999999999999" customHeight="1" x14ac:dyDescent="0.35">
      <c r="B593" s="109">
        <v>586</v>
      </c>
      <c r="C593" s="111" t="str">
        <f>IF('Dépenses forfaitaire'!C593&lt;&gt;"",'Dépenses forfaitaire'!C593,"")</f>
        <v/>
      </c>
      <c r="D593" s="111" t="str">
        <f>IF('Dépenses forfaitaire'!D593&lt;&gt;"",'Dépenses forfaitaire'!D593,"")</f>
        <v/>
      </c>
      <c r="E593" s="111" t="str">
        <f>IF('Dépenses forfaitaire'!E593&lt;&gt;"",'Dépenses forfaitaire'!E593,"")</f>
        <v/>
      </c>
      <c r="F593" s="210" t="str">
        <f>IF('Dépenses forfaitaire'!F593&lt;&gt;"",'Dépenses forfaitaire'!F593,"")</f>
        <v/>
      </c>
      <c r="G593" s="246">
        <f>IF('Dépenses forfaitaire'!G593&lt;&gt;"",'Dépenses forfaitaire'!G593,"")</f>
        <v>0</v>
      </c>
      <c r="H593" s="246">
        <f>IF('Dépenses forfaitaire'!H593&lt;&gt;"",'Dépenses forfaitaire'!H593,"")</f>
        <v>0</v>
      </c>
      <c r="I593" s="246">
        <f t="shared" si="18"/>
        <v>0</v>
      </c>
      <c r="J593" s="111"/>
      <c r="K593" s="246">
        <f t="shared" si="19"/>
        <v>0</v>
      </c>
      <c r="L593" s="111"/>
    </row>
    <row r="594" spans="2:12" ht="19.899999999999999" customHeight="1" x14ac:dyDescent="0.35">
      <c r="B594" s="109">
        <v>587</v>
      </c>
      <c r="C594" s="111" t="str">
        <f>IF('Dépenses forfaitaire'!C594&lt;&gt;"",'Dépenses forfaitaire'!C594,"")</f>
        <v/>
      </c>
      <c r="D594" s="111" t="str">
        <f>IF('Dépenses forfaitaire'!D594&lt;&gt;"",'Dépenses forfaitaire'!D594,"")</f>
        <v/>
      </c>
      <c r="E594" s="111" t="str">
        <f>IF('Dépenses forfaitaire'!E594&lt;&gt;"",'Dépenses forfaitaire'!E594,"")</f>
        <v/>
      </c>
      <c r="F594" s="210" t="str">
        <f>IF('Dépenses forfaitaire'!F594&lt;&gt;"",'Dépenses forfaitaire'!F594,"")</f>
        <v/>
      </c>
      <c r="G594" s="246">
        <f>IF('Dépenses forfaitaire'!G594&lt;&gt;"",'Dépenses forfaitaire'!G594,"")</f>
        <v>0</v>
      </c>
      <c r="H594" s="246">
        <f>IF('Dépenses forfaitaire'!H594&lt;&gt;"",'Dépenses forfaitaire'!H594,"")</f>
        <v>0</v>
      </c>
      <c r="I594" s="246">
        <f t="shared" si="18"/>
        <v>0</v>
      </c>
      <c r="J594" s="111"/>
      <c r="K594" s="246">
        <f t="shared" si="19"/>
        <v>0</v>
      </c>
      <c r="L594" s="111"/>
    </row>
    <row r="595" spans="2:12" ht="19.899999999999999" customHeight="1" x14ac:dyDescent="0.35">
      <c r="B595" s="109">
        <v>588</v>
      </c>
      <c r="C595" s="111" t="str">
        <f>IF('Dépenses forfaitaire'!C595&lt;&gt;"",'Dépenses forfaitaire'!C595,"")</f>
        <v/>
      </c>
      <c r="D595" s="111" t="str">
        <f>IF('Dépenses forfaitaire'!D595&lt;&gt;"",'Dépenses forfaitaire'!D595,"")</f>
        <v/>
      </c>
      <c r="E595" s="111" t="str">
        <f>IF('Dépenses forfaitaire'!E595&lt;&gt;"",'Dépenses forfaitaire'!E595,"")</f>
        <v/>
      </c>
      <c r="F595" s="210" t="str">
        <f>IF('Dépenses forfaitaire'!F595&lt;&gt;"",'Dépenses forfaitaire'!F595,"")</f>
        <v/>
      </c>
      <c r="G595" s="246">
        <f>IF('Dépenses forfaitaire'!G595&lt;&gt;"",'Dépenses forfaitaire'!G595,"")</f>
        <v>0</v>
      </c>
      <c r="H595" s="246">
        <f>IF('Dépenses forfaitaire'!H595&lt;&gt;"",'Dépenses forfaitaire'!H595,"")</f>
        <v>0</v>
      </c>
      <c r="I595" s="246">
        <f t="shared" si="18"/>
        <v>0</v>
      </c>
      <c r="J595" s="111"/>
      <c r="K595" s="246">
        <f t="shared" si="19"/>
        <v>0</v>
      </c>
      <c r="L595" s="111"/>
    </row>
    <row r="596" spans="2:12" ht="19.899999999999999" customHeight="1" x14ac:dyDescent="0.35">
      <c r="B596" s="109">
        <v>589</v>
      </c>
      <c r="C596" s="111" t="str">
        <f>IF('Dépenses forfaitaire'!C596&lt;&gt;"",'Dépenses forfaitaire'!C596,"")</f>
        <v/>
      </c>
      <c r="D596" s="111" t="str">
        <f>IF('Dépenses forfaitaire'!D596&lt;&gt;"",'Dépenses forfaitaire'!D596,"")</f>
        <v/>
      </c>
      <c r="E596" s="111" t="str">
        <f>IF('Dépenses forfaitaire'!E596&lt;&gt;"",'Dépenses forfaitaire'!E596,"")</f>
        <v/>
      </c>
      <c r="F596" s="210" t="str">
        <f>IF('Dépenses forfaitaire'!F596&lt;&gt;"",'Dépenses forfaitaire'!F596,"")</f>
        <v/>
      </c>
      <c r="G596" s="246">
        <f>IF('Dépenses forfaitaire'!G596&lt;&gt;"",'Dépenses forfaitaire'!G596,"")</f>
        <v>0</v>
      </c>
      <c r="H596" s="246">
        <f>IF('Dépenses forfaitaire'!H596&lt;&gt;"",'Dépenses forfaitaire'!H596,"")</f>
        <v>0</v>
      </c>
      <c r="I596" s="246">
        <f t="shared" si="18"/>
        <v>0</v>
      </c>
      <c r="J596" s="111"/>
      <c r="K596" s="246">
        <f t="shared" si="19"/>
        <v>0</v>
      </c>
      <c r="L596" s="111"/>
    </row>
    <row r="597" spans="2:12" ht="19.899999999999999" customHeight="1" x14ac:dyDescent="0.35">
      <c r="B597" s="109">
        <v>590</v>
      </c>
      <c r="C597" s="111" t="str">
        <f>IF('Dépenses forfaitaire'!C597&lt;&gt;"",'Dépenses forfaitaire'!C597,"")</f>
        <v/>
      </c>
      <c r="D597" s="111" t="str">
        <f>IF('Dépenses forfaitaire'!D597&lt;&gt;"",'Dépenses forfaitaire'!D597,"")</f>
        <v/>
      </c>
      <c r="E597" s="111" t="str">
        <f>IF('Dépenses forfaitaire'!E597&lt;&gt;"",'Dépenses forfaitaire'!E597,"")</f>
        <v/>
      </c>
      <c r="F597" s="210" t="str">
        <f>IF('Dépenses forfaitaire'!F597&lt;&gt;"",'Dépenses forfaitaire'!F597,"")</f>
        <v/>
      </c>
      <c r="G597" s="246">
        <f>IF('Dépenses forfaitaire'!G597&lt;&gt;"",'Dépenses forfaitaire'!G597,"")</f>
        <v>0</v>
      </c>
      <c r="H597" s="246">
        <f>IF('Dépenses forfaitaire'!H597&lt;&gt;"",'Dépenses forfaitaire'!H597,"")</f>
        <v>0</v>
      </c>
      <c r="I597" s="246">
        <f t="shared" si="18"/>
        <v>0</v>
      </c>
      <c r="J597" s="111"/>
      <c r="K597" s="246">
        <f t="shared" si="19"/>
        <v>0</v>
      </c>
      <c r="L597" s="111"/>
    </row>
    <row r="598" spans="2:12" ht="19.899999999999999" customHeight="1" x14ac:dyDescent="0.35">
      <c r="B598" s="109">
        <v>591</v>
      </c>
      <c r="C598" s="111" t="str">
        <f>IF('Dépenses forfaitaire'!C598&lt;&gt;"",'Dépenses forfaitaire'!C598,"")</f>
        <v/>
      </c>
      <c r="D598" s="111" t="str">
        <f>IF('Dépenses forfaitaire'!D598&lt;&gt;"",'Dépenses forfaitaire'!D598,"")</f>
        <v/>
      </c>
      <c r="E598" s="111" t="str">
        <f>IF('Dépenses forfaitaire'!E598&lt;&gt;"",'Dépenses forfaitaire'!E598,"")</f>
        <v/>
      </c>
      <c r="F598" s="210" t="str">
        <f>IF('Dépenses forfaitaire'!F598&lt;&gt;"",'Dépenses forfaitaire'!F598,"")</f>
        <v/>
      </c>
      <c r="G598" s="246">
        <f>IF('Dépenses forfaitaire'!G598&lt;&gt;"",'Dépenses forfaitaire'!G598,"")</f>
        <v>0</v>
      </c>
      <c r="H598" s="246">
        <f>IF('Dépenses forfaitaire'!H598&lt;&gt;"",'Dépenses forfaitaire'!H598,"")</f>
        <v>0</v>
      </c>
      <c r="I598" s="246">
        <f t="shared" si="18"/>
        <v>0</v>
      </c>
      <c r="J598" s="111"/>
      <c r="K598" s="246">
        <f t="shared" si="19"/>
        <v>0</v>
      </c>
      <c r="L598" s="111"/>
    </row>
    <row r="599" spans="2:12" ht="19.899999999999999" customHeight="1" x14ac:dyDescent="0.35">
      <c r="B599" s="109">
        <v>592</v>
      </c>
      <c r="C599" s="111" t="str">
        <f>IF('Dépenses forfaitaire'!C599&lt;&gt;"",'Dépenses forfaitaire'!C599,"")</f>
        <v/>
      </c>
      <c r="D599" s="111" t="str">
        <f>IF('Dépenses forfaitaire'!D599&lt;&gt;"",'Dépenses forfaitaire'!D599,"")</f>
        <v/>
      </c>
      <c r="E599" s="111" t="str">
        <f>IF('Dépenses forfaitaire'!E599&lt;&gt;"",'Dépenses forfaitaire'!E599,"")</f>
        <v/>
      </c>
      <c r="F599" s="210" t="str">
        <f>IF('Dépenses forfaitaire'!F599&lt;&gt;"",'Dépenses forfaitaire'!F599,"")</f>
        <v/>
      </c>
      <c r="G599" s="246">
        <f>IF('Dépenses forfaitaire'!G599&lt;&gt;"",'Dépenses forfaitaire'!G599,"")</f>
        <v>0</v>
      </c>
      <c r="H599" s="246">
        <f>IF('Dépenses forfaitaire'!H599&lt;&gt;"",'Dépenses forfaitaire'!H599,"")</f>
        <v>0</v>
      </c>
      <c r="I599" s="246">
        <f t="shared" si="18"/>
        <v>0</v>
      </c>
      <c r="J599" s="111"/>
      <c r="K599" s="246">
        <f t="shared" si="19"/>
        <v>0</v>
      </c>
      <c r="L599" s="111"/>
    </row>
    <row r="600" spans="2:12" ht="19.899999999999999" customHeight="1" x14ac:dyDescent="0.35">
      <c r="B600" s="109">
        <v>593</v>
      </c>
      <c r="C600" s="111" t="str">
        <f>IF('Dépenses forfaitaire'!C600&lt;&gt;"",'Dépenses forfaitaire'!C600,"")</f>
        <v/>
      </c>
      <c r="D600" s="111" t="str">
        <f>IF('Dépenses forfaitaire'!D600&lt;&gt;"",'Dépenses forfaitaire'!D600,"")</f>
        <v/>
      </c>
      <c r="E600" s="111" t="str">
        <f>IF('Dépenses forfaitaire'!E600&lt;&gt;"",'Dépenses forfaitaire'!E600,"")</f>
        <v/>
      </c>
      <c r="F600" s="210" t="str">
        <f>IF('Dépenses forfaitaire'!F600&lt;&gt;"",'Dépenses forfaitaire'!F600,"")</f>
        <v/>
      </c>
      <c r="G600" s="246">
        <f>IF('Dépenses forfaitaire'!G600&lt;&gt;"",'Dépenses forfaitaire'!G600,"")</f>
        <v>0</v>
      </c>
      <c r="H600" s="246">
        <f>IF('Dépenses forfaitaire'!H600&lt;&gt;"",'Dépenses forfaitaire'!H600,"")</f>
        <v>0</v>
      </c>
      <c r="I600" s="246">
        <f t="shared" si="18"/>
        <v>0</v>
      </c>
      <c r="J600" s="111"/>
      <c r="K600" s="246">
        <f t="shared" si="19"/>
        <v>0</v>
      </c>
      <c r="L600" s="111"/>
    </row>
    <row r="601" spans="2:12" ht="19.899999999999999" customHeight="1" x14ac:dyDescent="0.35">
      <c r="B601" s="109">
        <v>594</v>
      </c>
      <c r="C601" s="111" t="str">
        <f>IF('Dépenses forfaitaire'!C601&lt;&gt;"",'Dépenses forfaitaire'!C601,"")</f>
        <v/>
      </c>
      <c r="D601" s="111" t="str">
        <f>IF('Dépenses forfaitaire'!D601&lt;&gt;"",'Dépenses forfaitaire'!D601,"")</f>
        <v/>
      </c>
      <c r="E601" s="111" t="str">
        <f>IF('Dépenses forfaitaire'!E601&lt;&gt;"",'Dépenses forfaitaire'!E601,"")</f>
        <v/>
      </c>
      <c r="F601" s="210" t="str">
        <f>IF('Dépenses forfaitaire'!F601&lt;&gt;"",'Dépenses forfaitaire'!F601,"")</f>
        <v/>
      </c>
      <c r="G601" s="246">
        <f>IF('Dépenses forfaitaire'!G601&lt;&gt;"",'Dépenses forfaitaire'!G601,"")</f>
        <v>0</v>
      </c>
      <c r="H601" s="246">
        <f>IF('Dépenses forfaitaire'!H601&lt;&gt;"",'Dépenses forfaitaire'!H601,"")</f>
        <v>0</v>
      </c>
      <c r="I601" s="246">
        <f t="shared" si="18"/>
        <v>0</v>
      </c>
      <c r="J601" s="111"/>
      <c r="K601" s="246">
        <f t="shared" si="19"/>
        <v>0</v>
      </c>
      <c r="L601" s="111"/>
    </row>
    <row r="602" spans="2:12" ht="19.899999999999999" customHeight="1" x14ac:dyDescent="0.35">
      <c r="B602" s="109">
        <v>595</v>
      </c>
      <c r="C602" s="111" t="str">
        <f>IF('Dépenses forfaitaire'!C602&lt;&gt;"",'Dépenses forfaitaire'!C602,"")</f>
        <v/>
      </c>
      <c r="D602" s="111" t="str">
        <f>IF('Dépenses forfaitaire'!D602&lt;&gt;"",'Dépenses forfaitaire'!D602,"")</f>
        <v/>
      </c>
      <c r="E602" s="111" t="str">
        <f>IF('Dépenses forfaitaire'!E602&lt;&gt;"",'Dépenses forfaitaire'!E602,"")</f>
        <v/>
      </c>
      <c r="F602" s="210" t="str">
        <f>IF('Dépenses forfaitaire'!F602&lt;&gt;"",'Dépenses forfaitaire'!F602,"")</f>
        <v/>
      </c>
      <c r="G602" s="246">
        <f>IF('Dépenses forfaitaire'!G602&lt;&gt;"",'Dépenses forfaitaire'!G602,"")</f>
        <v>0</v>
      </c>
      <c r="H602" s="246">
        <f>IF('Dépenses forfaitaire'!H602&lt;&gt;"",'Dépenses forfaitaire'!H602,"")</f>
        <v>0</v>
      </c>
      <c r="I602" s="246">
        <f t="shared" si="18"/>
        <v>0</v>
      </c>
      <c r="J602" s="111"/>
      <c r="K602" s="246">
        <f t="shared" si="19"/>
        <v>0</v>
      </c>
      <c r="L602" s="111"/>
    </row>
    <row r="603" spans="2:12" ht="19.899999999999999" customHeight="1" x14ac:dyDescent="0.35">
      <c r="B603" s="109">
        <v>596</v>
      </c>
      <c r="C603" s="111" t="str">
        <f>IF('Dépenses forfaitaire'!C603&lt;&gt;"",'Dépenses forfaitaire'!C603,"")</f>
        <v/>
      </c>
      <c r="D603" s="111" t="str">
        <f>IF('Dépenses forfaitaire'!D603&lt;&gt;"",'Dépenses forfaitaire'!D603,"")</f>
        <v/>
      </c>
      <c r="E603" s="111" t="str">
        <f>IF('Dépenses forfaitaire'!E603&lt;&gt;"",'Dépenses forfaitaire'!E603,"")</f>
        <v/>
      </c>
      <c r="F603" s="210" t="str">
        <f>IF('Dépenses forfaitaire'!F603&lt;&gt;"",'Dépenses forfaitaire'!F603,"")</f>
        <v/>
      </c>
      <c r="G603" s="246">
        <f>IF('Dépenses forfaitaire'!G603&lt;&gt;"",'Dépenses forfaitaire'!G603,"")</f>
        <v>0</v>
      </c>
      <c r="H603" s="246">
        <f>IF('Dépenses forfaitaire'!H603&lt;&gt;"",'Dépenses forfaitaire'!H603,"")</f>
        <v>0</v>
      </c>
      <c r="I603" s="246">
        <f t="shared" si="18"/>
        <v>0</v>
      </c>
      <c r="J603" s="111"/>
      <c r="K603" s="246">
        <f t="shared" si="19"/>
        <v>0</v>
      </c>
      <c r="L603" s="111"/>
    </row>
    <row r="604" spans="2:12" ht="19.899999999999999" customHeight="1" x14ac:dyDescent="0.35">
      <c r="B604" s="109">
        <v>597</v>
      </c>
      <c r="C604" s="111" t="str">
        <f>IF('Dépenses forfaitaire'!C604&lt;&gt;"",'Dépenses forfaitaire'!C604,"")</f>
        <v/>
      </c>
      <c r="D604" s="111" t="str">
        <f>IF('Dépenses forfaitaire'!D604&lt;&gt;"",'Dépenses forfaitaire'!D604,"")</f>
        <v/>
      </c>
      <c r="E604" s="111" t="str">
        <f>IF('Dépenses forfaitaire'!E604&lt;&gt;"",'Dépenses forfaitaire'!E604,"")</f>
        <v/>
      </c>
      <c r="F604" s="210" t="str">
        <f>IF('Dépenses forfaitaire'!F604&lt;&gt;"",'Dépenses forfaitaire'!F604,"")</f>
        <v/>
      </c>
      <c r="G604" s="246">
        <f>IF('Dépenses forfaitaire'!G604&lt;&gt;"",'Dépenses forfaitaire'!G604,"")</f>
        <v>0</v>
      </c>
      <c r="H604" s="246">
        <f>IF('Dépenses forfaitaire'!H604&lt;&gt;"",'Dépenses forfaitaire'!H604,"")</f>
        <v>0</v>
      </c>
      <c r="I604" s="246">
        <f t="shared" si="18"/>
        <v>0</v>
      </c>
      <c r="J604" s="111"/>
      <c r="K604" s="246">
        <f t="shared" si="19"/>
        <v>0</v>
      </c>
      <c r="L604" s="111"/>
    </row>
    <row r="605" spans="2:12" ht="19.899999999999999" customHeight="1" x14ac:dyDescent="0.35">
      <c r="B605" s="109">
        <v>598</v>
      </c>
      <c r="C605" s="111" t="str">
        <f>IF('Dépenses forfaitaire'!C605&lt;&gt;"",'Dépenses forfaitaire'!C605,"")</f>
        <v/>
      </c>
      <c r="D605" s="111" t="str">
        <f>IF('Dépenses forfaitaire'!D605&lt;&gt;"",'Dépenses forfaitaire'!D605,"")</f>
        <v/>
      </c>
      <c r="E605" s="111" t="str">
        <f>IF('Dépenses forfaitaire'!E605&lt;&gt;"",'Dépenses forfaitaire'!E605,"")</f>
        <v/>
      </c>
      <c r="F605" s="210" t="str">
        <f>IF('Dépenses forfaitaire'!F605&lt;&gt;"",'Dépenses forfaitaire'!F605,"")</f>
        <v/>
      </c>
      <c r="G605" s="246">
        <f>IF('Dépenses forfaitaire'!G605&lt;&gt;"",'Dépenses forfaitaire'!G605,"")</f>
        <v>0</v>
      </c>
      <c r="H605" s="246">
        <f>IF('Dépenses forfaitaire'!H605&lt;&gt;"",'Dépenses forfaitaire'!H605,"")</f>
        <v>0</v>
      </c>
      <c r="I605" s="246">
        <f t="shared" si="18"/>
        <v>0</v>
      </c>
      <c r="J605" s="111"/>
      <c r="K605" s="246">
        <f t="shared" si="19"/>
        <v>0</v>
      </c>
      <c r="L605" s="111"/>
    </row>
    <row r="606" spans="2:12" ht="19.899999999999999" customHeight="1" x14ac:dyDescent="0.35">
      <c r="B606" s="109">
        <v>599</v>
      </c>
      <c r="C606" s="111" t="str">
        <f>IF('Dépenses forfaitaire'!C606&lt;&gt;"",'Dépenses forfaitaire'!C606,"")</f>
        <v/>
      </c>
      <c r="D606" s="111" t="str">
        <f>IF('Dépenses forfaitaire'!D606&lt;&gt;"",'Dépenses forfaitaire'!D606,"")</f>
        <v/>
      </c>
      <c r="E606" s="111" t="str">
        <f>IF('Dépenses forfaitaire'!E606&lt;&gt;"",'Dépenses forfaitaire'!E606,"")</f>
        <v/>
      </c>
      <c r="F606" s="210" t="str">
        <f>IF('Dépenses forfaitaire'!F606&lt;&gt;"",'Dépenses forfaitaire'!F606,"")</f>
        <v/>
      </c>
      <c r="G606" s="246">
        <f>IF('Dépenses forfaitaire'!G606&lt;&gt;"",'Dépenses forfaitaire'!G606,"")</f>
        <v>0</v>
      </c>
      <c r="H606" s="246">
        <f>IF('Dépenses forfaitaire'!H606&lt;&gt;"",'Dépenses forfaitaire'!H606,"")</f>
        <v>0</v>
      </c>
      <c r="I606" s="246">
        <f t="shared" si="18"/>
        <v>0</v>
      </c>
      <c r="J606" s="111"/>
      <c r="K606" s="246">
        <f t="shared" si="19"/>
        <v>0</v>
      </c>
      <c r="L606" s="111"/>
    </row>
    <row r="607" spans="2:12" ht="19.899999999999999" customHeight="1" x14ac:dyDescent="0.35">
      <c r="B607" s="109">
        <v>600</v>
      </c>
      <c r="C607" s="111" t="str">
        <f>IF('Dépenses forfaitaire'!C607&lt;&gt;"",'Dépenses forfaitaire'!C607,"")</f>
        <v/>
      </c>
      <c r="D607" s="111" t="str">
        <f>IF('Dépenses forfaitaire'!D607&lt;&gt;"",'Dépenses forfaitaire'!D607,"")</f>
        <v/>
      </c>
      <c r="E607" s="111" t="str">
        <f>IF('Dépenses forfaitaire'!E607&lt;&gt;"",'Dépenses forfaitaire'!E607,"")</f>
        <v/>
      </c>
      <c r="F607" s="210" t="str">
        <f>IF('Dépenses forfaitaire'!F607&lt;&gt;"",'Dépenses forfaitaire'!F607,"")</f>
        <v/>
      </c>
      <c r="G607" s="246">
        <f>IF('Dépenses forfaitaire'!G607&lt;&gt;"",'Dépenses forfaitaire'!G607,"")</f>
        <v>0</v>
      </c>
      <c r="H607" s="246">
        <f>IF('Dépenses forfaitaire'!H607&lt;&gt;"",'Dépenses forfaitaire'!H607,"")</f>
        <v>0</v>
      </c>
      <c r="I607" s="246">
        <f t="shared" si="18"/>
        <v>0</v>
      </c>
      <c r="J607" s="111"/>
      <c r="K607" s="246">
        <f t="shared" si="19"/>
        <v>0</v>
      </c>
      <c r="L607" s="111"/>
    </row>
    <row r="608" spans="2:12" ht="19.899999999999999" customHeight="1" x14ac:dyDescent="0.35">
      <c r="B608" s="110" t="s">
        <v>230</v>
      </c>
      <c r="C608" s="146"/>
      <c r="D608" s="147"/>
      <c r="E608" s="147"/>
      <c r="F608" s="147"/>
      <c r="G608" s="147"/>
      <c r="H608" s="149">
        <f>SUM(H8:H607)</f>
        <v>0</v>
      </c>
      <c r="I608" s="149">
        <f>SUM(I8:I607)</f>
        <v>0</v>
      </c>
      <c r="J608" s="147"/>
      <c r="K608" s="149">
        <f>SUM(K8:K607)</f>
        <v>0</v>
      </c>
      <c r="L608" s="148"/>
    </row>
  </sheetData>
  <sheetProtection algorithmName="SHA-512" hashValue="Oj21wqvjXNkAJFGsPNHQXpYpEIhkAAnh9Cct1EACBnZh1SkMQZ8FnRMuV+1bmo/kLIlTrWCJVseWFCwx/JRbnQ==" saltValue="/3TYsnS2GcjyPwKSCBOH+Q==" spinCount="100000" sheet="1" objects="1" scenarios="1" formatColumns="0" selectLockedCells="1"/>
  <mergeCells count="3">
    <mergeCell ref="B1:L1"/>
    <mergeCell ref="B3:L3"/>
    <mergeCell ref="B5:B6"/>
  </mergeCells>
  <conditionalFormatting sqref="A1:XFD6 A8:XFD1048576 A7:F7 I7:XFD7">
    <cfRule type="expression" dxfId="310" priority="6">
      <formula>P_Z_F_B_TYPE_7_ACTIVE&lt;&gt;P_Z_G_R_G_BOOLEEN_OUI</formula>
    </cfRule>
  </conditionalFormatting>
  <conditionalFormatting sqref="I8:I607">
    <cfRule type="expression" dxfId="309" priority="11">
      <formula>$I8&lt;&gt;$H8</formula>
    </cfRule>
  </conditionalFormatting>
  <conditionalFormatting sqref="K8:K607">
    <cfRule type="expression" dxfId="308" priority="5">
      <formula>$K8&lt;&gt;$I8</formula>
    </cfRule>
  </conditionalFormatting>
  <conditionalFormatting sqref="G7">
    <cfRule type="expression" dxfId="307" priority="4">
      <formula>P_Z_12_B_EXEMPLE_UTILISATION&lt;&gt;P_Z_G_R_G_BOOLEEN_OUI</formula>
    </cfRule>
  </conditionalFormatting>
  <conditionalFormatting sqref="G7">
    <cfRule type="expression" dxfId="306" priority="3">
      <formula>P_Z_F_B_TYPE_12_ACTIVE&lt;&gt;P_Z_G_R_G_BOOLEEN_OUI</formula>
    </cfRule>
  </conditionalFormatting>
  <conditionalFormatting sqref="H7">
    <cfRule type="expression" dxfId="305" priority="2">
      <formula>P_Z_12_B_EXEMPLE_UTILISATION&lt;&gt;P_Z_G_R_G_BOOLEEN_OUI</formula>
    </cfRule>
  </conditionalFormatting>
  <conditionalFormatting sqref="H7">
    <cfRule type="expression" dxfId="304" priority="1">
      <formula>P_Z_F_B_TYPE_12_ACTIVE&lt;&gt;P_Z_G_R_G_BOOLEEN_OUI</formula>
    </cfRule>
  </conditionalFormatting>
  <dataValidations count="3">
    <dataValidation type="list" allowBlank="1" showInputMessage="1" showErrorMessage="1" sqref="J8:J607" xr:uid="{0C477C7D-7D2C-4053-AE6B-2F0C6F730ED7}">
      <formula1>P_Z_0_R_LIBELLES_MOTIFS_INELIGIBILITE</formula1>
    </dataValidation>
    <dataValidation type="list" allowBlank="1" showInputMessage="1" showErrorMessage="1" sqref="D8:D607" xr:uid="{B305C784-7020-47B9-A68D-AF70C3B0110E}">
      <formula1>INDIRECT("P_Z_0_R_LIBELLES_POSTES"&amp;"_"&amp;COUNTA(P_Z_0_R_LIBELLES_POSTES))</formula1>
    </dataValidation>
    <dataValidation type="list" allowBlank="1" showInputMessage="1" showErrorMessage="1" sqref="E8:E607" xr:uid="{BEA144EC-348E-40D6-8DF8-6C5451249F24}">
      <formula1>INDIRECT("P_Z_0_R_LIBELLES_SOUS_OPERATIONS"&amp;"_"&amp;COUNTA(P_Z_0_R_LIBELLES_SOUS_OPERATIONS))</formula1>
    </dataValidation>
  </dataValidations>
  <pageMargins left="0.70866141732283472" right="0.70866141732283472" top="0.74803149606299213" bottom="0.74803149606299213" header="0.31496062992125984" footer="0.31496062992125984"/>
  <pageSetup paperSize="9" scale="10" orientation="portrait" r:id="rId1"/>
  <extLst>
    <ext xmlns:x14="http://schemas.microsoft.com/office/spreadsheetml/2009/9/main" uri="{78C0D931-6437-407d-A8EE-F0AAD7539E65}">
      <x14:conditionalFormattings>
        <x14:conditionalFormatting xmlns:xm="http://schemas.microsoft.com/office/excel/2006/main">
          <x14:cfRule type="expression" priority="9" id="{5CCE9C59-4EBE-4187-BA9F-00C68DD6CEE9}">
            <xm:f>$E8&lt;&gt;'Dépenses forfaitaire'!$E8</xm:f>
            <x14:dxf>
              <font>
                <color rgb="FFFF0000"/>
              </font>
            </x14:dxf>
          </x14:cfRule>
          <xm:sqref>E8:E607</xm:sqref>
        </x14:conditionalFormatting>
        <x14:conditionalFormatting xmlns:xm="http://schemas.microsoft.com/office/excel/2006/main">
          <x14:cfRule type="expression" priority="8" id="{B84792DD-8FB1-4D05-B020-3A5A70E8B3EB}">
            <xm:f>$D8&lt;&gt;'Dépenses forfaitaire'!$D8</xm:f>
            <x14:dxf>
              <font>
                <color rgb="FFFF0000"/>
              </font>
              <fill>
                <patternFill>
                  <fgColor auto="1"/>
                </patternFill>
              </fill>
            </x14:dxf>
          </x14:cfRule>
          <xm:sqref>D8:D607</xm:sqref>
        </x14:conditionalFormatting>
        <x14:conditionalFormatting xmlns:xm="http://schemas.microsoft.com/office/excel/2006/main">
          <x14:cfRule type="expression" priority="10" id="{EBCE5A91-DF64-42AE-9EF1-5CAC9DD99636}">
            <xm:f>$F8&lt;&gt;'Dépenses forfaitaire'!$F8</xm:f>
            <x14:dxf>
              <font>
                <color rgb="FFFF0000"/>
              </font>
              <fill>
                <patternFill>
                  <fgColor auto="1"/>
                </patternFill>
              </fill>
            </x14:dxf>
          </x14:cfRule>
          <xm:sqref>F8:F607</xm:sqref>
        </x14:conditionalFormatting>
        <x14:conditionalFormatting xmlns:xm="http://schemas.microsoft.com/office/excel/2006/main">
          <x14:cfRule type="expression" priority="7" id="{E4035FF2-05F9-4242-AE1C-D511449A27EC}">
            <xm:f>$C8&lt;&gt;'Dépenses forfaitaire'!$C8</xm:f>
            <x14:dxf>
              <font>
                <color rgb="FFFF0000"/>
              </font>
              <fill>
                <patternFill>
                  <fgColor auto="1"/>
                </patternFill>
              </fill>
            </x14:dxf>
          </x14:cfRule>
          <xm:sqref>C8:C607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BFDEB-0204-4869-BC9E-C25D49109DB2}">
  <sheetPr>
    <pageSetUpPr fitToPage="1"/>
  </sheetPr>
  <dimension ref="B1:F23"/>
  <sheetViews>
    <sheetView showGridLines="0" view="pageBreakPreview" zoomScaleNormal="85" zoomScaleSheetLayoutView="100" workbookViewId="0">
      <selection activeCell="C8" sqref="C8"/>
    </sheetView>
  </sheetViews>
  <sheetFormatPr baseColWidth="10" defaultColWidth="11.54296875" defaultRowHeight="14.5" x14ac:dyDescent="0.35"/>
  <cols>
    <col min="1" max="1" width="4.7265625" style="54" customWidth="1"/>
    <col min="2" max="2" width="8.7265625" style="54" customWidth="1"/>
    <col min="3" max="3" width="48.26953125" style="54" customWidth="1"/>
    <col min="4" max="5" width="30.7265625" style="54" customWidth="1"/>
    <col min="6" max="6" width="60.7265625" style="54" customWidth="1"/>
    <col min="7" max="10" width="12.7265625" style="54" customWidth="1"/>
    <col min="11" max="16384" width="11.54296875" style="54"/>
  </cols>
  <sheetData>
    <row r="1" spans="2:6" s="53" customFormat="1" ht="34.9" customHeight="1" x14ac:dyDescent="0.35">
      <c r="B1" s="324" t="str">
        <f>UPPER(IF(P_Z_13_B_INTITULE_RECETTE_STANDARD=P_Z_G_R_G_BOOLEEN_NON,P_Z_13_N_INTITULE_RECETTE_STANDARD,P_Z_13_N_INTITULE_RECETTE_DEFAUT))</f>
        <v>RECETTE PRÉVISIONNELLE GÉNÉRÉE PAR L'OPÉRATION</v>
      </c>
      <c r="C1" s="324"/>
      <c r="D1" s="324"/>
      <c r="E1" s="324"/>
      <c r="F1" s="324"/>
    </row>
    <row r="2" spans="2:6" ht="7.5" customHeight="1" x14ac:dyDescent="0.35"/>
    <row r="3" spans="2:6" ht="45" customHeight="1" x14ac:dyDescent="0.35">
      <c r="B3" s="325" t="str">
        <f>IF(P_Z_13_N_CONSIGNE_RECETTE&lt;&gt;"",P_Z_13_N_CONSIGNE_RECETTE,"")</f>
        <v>Recette_P</v>
      </c>
      <c r="C3" s="325"/>
      <c r="D3" s="325"/>
      <c r="E3" s="325"/>
      <c r="F3" s="325"/>
    </row>
    <row r="4" spans="2:6" ht="7.5" customHeight="1" x14ac:dyDescent="0.35"/>
    <row r="5" spans="2:6" x14ac:dyDescent="0.35">
      <c r="B5" s="322" t="s">
        <v>0</v>
      </c>
      <c r="C5" s="206" t="s">
        <v>414</v>
      </c>
      <c r="D5" s="206" t="s">
        <v>416</v>
      </c>
      <c r="E5" s="206" t="str">
        <f>IF(P_Z_1_B_COLONNE_MT_PRESENTE_HT=P_Z_G_R_G_BOOLEEN_NON,P_Z_1_N_COLONNE_MT_PRESENTE_HT_SPECIFIQUE,P_Z_1_N_COLONNE_MT_PRESENTE_HT_STANDARD)</f>
        <v>Montant présenté HT</v>
      </c>
      <c r="F5" s="206" t="str">
        <f>IF(P_Z_1_B_COLONNE_COMMENTAIRE=P_Z_G_R_G_BOOLEEN_NON,P_Z_1_N_COLONNE_COMMENTAIRE_SPECIFIQUE,P_Z_1_N_COLONNE_COMMENTAIRE_STANDARD)</f>
        <v>Commentaire(s)</v>
      </c>
    </row>
    <row r="6" spans="2:6" ht="29" x14ac:dyDescent="0.35">
      <c r="B6" s="323"/>
      <c r="C6" s="56" t="s">
        <v>417</v>
      </c>
      <c r="D6" s="56" t="s">
        <v>418</v>
      </c>
      <c r="E6" s="56" t="s">
        <v>130</v>
      </c>
      <c r="F6" s="56" t="s">
        <v>419</v>
      </c>
    </row>
    <row r="7" spans="2:6" s="208" customFormat="1" ht="19.899999999999999" customHeight="1" x14ac:dyDescent="0.35">
      <c r="B7" s="57" t="s">
        <v>195</v>
      </c>
      <c r="C7" s="61" t="str">
        <f>IF(P_Z_13_B_EXEMPLE_UTILISATION&lt;&gt;P_Z_G_R_G_BOOLEEN_OUI,"",P_Z_13_N_EXEMPLE_DESCRIPTION)</f>
        <v>description recette</v>
      </c>
      <c r="D7" s="61" t="str">
        <f>IF(P_Z_13_B_EXEMPLE_UTILISATION&lt;&gt;P_Z_G_R_G_BOOLEEN_OUI,"",P_Z_13_N_EXEMPLE_JUSTIFICATIF)</f>
        <v>recette_justif</v>
      </c>
      <c r="E7" s="61">
        <f>IF(P_Z_13_B_EXEMPLE_UTILISATION&lt;&gt;P_Z_G_R_G_BOOLEEN_OUI,"",P_Z_13_N_EXEMPLE_MT_PRESENTE_HT)</f>
        <v>1200</v>
      </c>
      <c r="F7" s="60" t="str">
        <f>IF(P_Z_13_B_EXEMPLE_UTILISATION&lt;&gt;P_Z_G_R_G_BOOLEEN_OUI,"",P_Z_13_N_EXEMPLE_COMMENTAIRE)</f>
        <v>commentaires recette</v>
      </c>
    </row>
    <row r="8" spans="2:6" s="208" customFormat="1" ht="19.899999999999999" customHeight="1" x14ac:dyDescent="0.35">
      <c r="B8" s="64">
        <v>1</v>
      </c>
      <c r="C8" s="48"/>
      <c r="D8" s="48"/>
      <c r="E8" s="51"/>
      <c r="F8" s="50"/>
    </row>
    <row r="9" spans="2:6" s="208" customFormat="1" ht="19.899999999999999" customHeight="1" x14ac:dyDescent="0.35">
      <c r="B9" s="64">
        <v>2</v>
      </c>
      <c r="C9" s="48"/>
      <c r="D9" s="48"/>
      <c r="E9" s="51"/>
      <c r="F9" s="50"/>
    </row>
    <row r="10" spans="2:6" s="208" customFormat="1" ht="19.899999999999999" customHeight="1" x14ac:dyDescent="0.35">
      <c r="B10" s="64">
        <v>3</v>
      </c>
      <c r="C10" s="48"/>
      <c r="D10" s="48"/>
      <c r="E10" s="51"/>
      <c r="F10" s="50"/>
    </row>
    <row r="11" spans="2:6" s="208" customFormat="1" ht="19.899999999999999" customHeight="1" x14ac:dyDescent="0.35">
      <c r="B11" s="64">
        <v>4</v>
      </c>
      <c r="C11" s="48"/>
      <c r="D11" s="48"/>
      <c r="E11" s="51"/>
      <c r="F11" s="50"/>
    </row>
    <row r="12" spans="2:6" s="208" customFormat="1" ht="19.899999999999999" customHeight="1" x14ac:dyDescent="0.35">
      <c r="B12" s="64">
        <v>5</v>
      </c>
      <c r="C12" s="48"/>
      <c r="D12" s="48"/>
      <c r="E12" s="51"/>
      <c r="F12" s="50"/>
    </row>
    <row r="13" spans="2:6" s="208" customFormat="1" ht="19.899999999999999" customHeight="1" x14ac:dyDescent="0.35">
      <c r="B13" s="64">
        <v>6</v>
      </c>
      <c r="C13" s="48"/>
      <c r="D13" s="48"/>
      <c r="E13" s="51"/>
      <c r="F13" s="50"/>
    </row>
    <row r="14" spans="2:6" s="208" customFormat="1" ht="19.899999999999999" customHeight="1" x14ac:dyDescent="0.35">
      <c r="B14" s="64">
        <v>7</v>
      </c>
      <c r="C14" s="48"/>
      <c r="D14" s="48"/>
      <c r="E14" s="51"/>
      <c r="F14" s="50"/>
    </row>
    <row r="15" spans="2:6" s="208" customFormat="1" ht="19.899999999999999" customHeight="1" x14ac:dyDescent="0.35">
      <c r="B15" s="64">
        <v>8</v>
      </c>
      <c r="C15" s="48"/>
      <c r="D15" s="48"/>
      <c r="E15" s="51"/>
      <c r="F15" s="50"/>
    </row>
    <row r="16" spans="2:6" s="208" customFormat="1" ht="19.899999999999999" customHeight="1" x14ac:dyDescent="0.35">
      <c r="B16" s="64">
        <v>9</v>
      </c>
      <c r="C16" s="48"/>
      <c r="D16" s="48"/>
      <c r="E16" s="51"/>
      <c r="F16" s="50"/>
    </row>
    <row r="17" spans="2:6" s="208" customFormat="1" ht="19.899999999999999" customHeight="1" x14ac:dyDescent="0.35">
      <c r="B17" s="64">
        <v>10</v>
      </c>
      <c r="C17" s="48"/>
      <c r="D17" s="48"/>
      <c r="E17" s="51"/>
      <c r="F17" s="50"/>
    </row>
    <row r="18" spans="2:6" s="208" customFormat="1" ht="19.899999999999999" customHeight="1" x14ac:dyDescent="0.35">
      <c r="B18" s="64">
        <v>11</v>
      </c>
      <c r="C18" s="48"/>
      <c r="D18" s="48"/>
      <c r="E18" s="51"/>
      <c r="F18" s="50"/>
    </row>
    <row r="19" spans="2:6" s="208" customFormat="1" ht="19.899999999999999" customHeight="1" x14ac:dyDescent="0.35">
      <c r="B19" s="64">
        <v>12</v>
      </c>
      <c r="C19" s="48"/>
      <c r="D19" s="48"/>
      <c r="E19" s="51"/>
      <c r="F19" s="50"/>
    </row>
    <row r="20" spans="2:6" s="208" customFormat="1" ht="19.899999999999999" customHeight="1" x14ac:dyDescent="0.35">
      <c r="B20" s="64">
        <v>13</v>
      </c>
      <c r="C20" s="48"/>
      <c r="D20" s="48"/>
      <c r="E20" s="51"/>
      <c r="F20" s="50"/>
    </row>
    <row r="21" spans="2:6" s="208" customFormat="1" ht="19.899999999999999" customHeight="1" x14ac:dyDescent="0.35">
      <c r="B21" s="64">
        <v>14</v>
      </c>
      <c r="C21" s="48"/>
      <c r="D21" s="48"/>
      <c r="E21" s="51"/>
      <c r="F21" s="50"/>
    </row>
    <row r="22" spans="2:6" s="208" customFormat="1" ht="19.899999999999999" customHeight="1" x14ac:dyDescent="0.35">
      <c r="B22" s="64">
        <v>15</v>
      </c>
      <c r="C22" s="48"/>
      <c r="D22" s="48"/>
      <c r="E22" s="51"/>
      <c r="F22" s="50"/>
    </row>
    <row r="23" spans="2:6" ht="24" customHeight="1" x14ac:dyDescent="0.35">
      <c r="B23" s="65" t="s">
        <v>230</v>
      </c>
      <c r="C23" s="65"/>
      <c r="D23" s="65"/>
      <c r="E23" s="66">
        <f>SUM(E8:E22)</f>
        <v>0</v>
      </c>
      <c r="F23" s="65"/>
    </row>
  </sheetData>
  <sheetProtection algorithmName="SHA-512" hashValue="NKadQKtdsmhsrYD4+XBFrYoZeLL0dyvYVs5uzol+eYWGbC0R+9+YYlxsdmxH1nEbr8ks3opPlh1QBgIblFTg9A==" saltValue="DKu9sxxtFtc6+s4TpUXlaA==" spinCount="100000" sheet="1" objects="1" scenarios="1" formatColumns="0" selectLockedCells="1"/>
  <protectedRanges>
    <protectedRange algorithmName="SHA-512" hashValue="4UAEWE8kdobvDIx5I8fIRsUz/ewqoZI5Qcu/V4oJxEXdy8bieS8Y8mtW2IxYBp+BfjbvOYWuQTSUFFOYLz+01Q==" saltValue="d3mHEBTSbWi/H6HyX7AK3Q==" spinCount="100000" sqref="C7:D7 E23:F1048576 E1:F22" name="Plage1"/>
  </protectedRanges>
  <mergeCells count="3">
    <mergeCell ref="B1:F1"/>
    <mergeCell ref="B3:F3"/>
    <mergeCell ref="B5:B6"/>
  </mergeCells>
  <conditionalFormatting sqref="A1:XFD1048576">
    <cfRule type="expression" dxfId="299" priority="11">
      <formula>P_Z_F_B_TYPE_13_ACTIVE&lt;&gt;P_Z_G_R_G_BOOLEEN_OUI</formula>
    </cfRule>
  </conditionalFormatting>
  <conditionalFormatting sqref="F5:F23">
    <cfRule type="expression" dxfId="298" priority="3">
      <formula>P_Z_1_B_COLONNE_COMMENTAIRE_ACTIVE&lt;&gt;P_Z_G_R_G_BOOLEEN_OUI</formula>
    </cfRule>
  </conditionalFormatting>
  <conditionalFormatting sqref="B7:F7">
    <cfRule type="expression" dxfId="297" priority="2">
      <formula>P_Z_1_B_EXEMPLE_UTILISATION&lt;&gt;P_Z_G_R_G_BOOLEEN_OUI</formula>
    </cfRule>
  </conditionalFormatting>
  <pageMargins left="0.70866141732283472" right="0.70866141732283472" top="0.74803149606299213" bottom="0.74803149606299213" header="0.31496062992125984" footer="0.31496062992125984"/>
  <pageSetup paperSize="9" scale="4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406F4-DDB6-48DD-BD61-78B9C7EAF8D2}">
  <sheetPr>
    <pageSetUpPr fitToPage="1"/>
  </sheetPr>
  <dimension ref="B1:H23"/>
  <sheetViews>
    <sheetView showGridLines="0" view="pageBreakPreview" topLeftCell="B1" zoomScaleNormal="100" zoomScaleSheetLayoutView="100" workbookViewId="0">
      <pane xSplit="1" ySplit="7" topLeftCell="C8" activePane="bottomRight" state="frozen"/>
      <selection activeCell="B1" sqref="B1"/>
      <selection pane="topRight" activeCell="C1" sqref="C1"/>
      <selection pane="bottomLeft" activeCell="B8" sqref="B8"/>
      <selection pane="bottomRight" activeCell="C8" sqref="C8"/>
    </sheetView>
  </sheetViews>
  <sheetFormatPr baseColWidth="10" defaultColWidth="11.54296875" defaultRowHeight="14.5" x14ac:dyDescent="0.35"/>
  <cols>
    <col min="1" max="1" width="4.7265625" style="54" customWidth="1"/>
    <col min="2" max="2" width="8.7265625" style="54" customWidth="1"/>
    <col min="3" max="5" width="30.7265625" style="54" customWidth="1"/>
    <col min="6" max="6" width="60.7265625" style="54" customWidth="1"/>
    <col min="7" max="7" width="30.7265625" style="54" customWidth="1"/>
    <col min="8" max="8" width="60.7265625" style="54" customWidth="1"/>
    <col min="9" max="10" width="30.7265625" style="54" customWidth="1"/>
    <col min="11" max="16384" width="11.54296875" style="54"/>
  </cols>
  <sheetData>
    <row r="1" spans="2:8" s="53" customFormat="1" ht="34.9" customHeight="1" x14ac:dyDescent="0.35">
      <c r="B1" s="328" t="str">
        <f>"INSTRUCTION : "&amp;IF(P_Z_13_B_INTITULE_RECETTE_STANDARD=P_Z_G_R_G_BOOLEEN_NON,P_Z_13_N_INTITULE_RECETTE_STANDARD,P_Z_13_N_INTITULE_RECETTE_DEFAUT)</f>
        <v>INSTRUCTION : Recette prévisionnelle générée par l'opération</v>
      </c>
      <c r="C1" s="328"/>
      <c r="D1" s="328"/>
      <c r="E1" s="328"/>
      <c r="F1" s="328"/>
      <c r="G1" s="328"/>
      <c r="H1" s="328"/>
    </row>
    <row r="2" spans="2:8" ht="7.5" customHeight="1" x14ac:dyDescent="0.35"/>
    <row r="3" spans="2:8" ht="45" customHeight="1" x14ac:dyDescent="0.35">
      <c r="B3" s="325" t="str">
        <f>IF(P_Z_13_N_CONSIGNE_RECETTE_I&lt;&gt;"",P_Z_13_N_CONSIGNE_RECETTE_I,"")</f>
        <v>Recette_I</v>
      </c>
      <c r="C3" s="325"/>
      <c r="D3" s="325"/>
      <c r="E3" s="325"/>
      <c r="F3" s="325"/>
    </row>
    <row r="4" spans="2:8" ht="7.5" customHeight="1" x14ac:dyDescent="0.35"/>
    <row r="5" spans="2:8" x14ac:dyDescent="0.35">
      <c r="B5" s="326" t="s">
        <v>0</v>
      </c>
      <c r="C5" s="207" t="s">
        <v>414</v>
      </c>
      <c r="D5" s="207" t="s">
        <v>416</v>
      </c>
      <c r="E5" s="207" t="s">
        <v>9</v>
      </c>
      <c r="F5" s="207" t="s">
        <v>2</v>
      </c>
      <c r="G5" s="207" t="s">
        <v>421</v>
      </c>
      <c r="H5" s="82" t="str">
        <f>IF(P_Z_1_B_COLONNE_COMMENTAIRE_SI_LIBELLE_STANDARD&lt;&gt;P_Z_G_R_G_BOOLEEN_NON,P_Z_1_N_COLONNE_COMMENTAIRE_SI_LIBELLE_DEFAUT,P_Z_1_N_COLONNE_COMMENTAIRE_SI_LIBELLE_STANDARD)</f>
        <v>Commentaire(s) du SI</v>
      </c>
    </row>
    <row r="6" spans="2:8" ht="29" x14ac:dyDescent="0.35">
      <c r="B6" s="327"/>
      <c r="C6" s="68" t="s">
        <v>417</v>
      </c>
      <c r="D6" s="68" t="s">
        <v>418</v>
      </c>
      <c r="E6" s="68" t="s">
        <v>130</v>
      </c>
      <c r="F6" s="68" t="s">
        <v>419</v>
      </c>
      <c r="G6" s="68"/>
      <c r="H6" s="68"/>
    </row>
    <row r="7" spans="2:8" s="208" customFormat="1" ht="19.899999999999999" customHeight="1" x14ac:dyDescent="0.35">
      <c r="B7" s="69" t="s">
        <v>195</v>
      </c>
      <c r="C7" s="117" t="str">
        <f>IF(P_Z_13_B_EXEMPLE_UTILISATION&lt;&gt;P_Z_G_R_G_BOOLEEN_OUI,"",P_Z_13_N_EXEMPLE_DESCRIPTION)</f>
        <v>description recette</v>
      </c>
      <c r="D7" s="117" t="str">
        <f>IF(P_Z_13_B_EXEMPLE_UTILISATION&lt;&gt;P_Z_G_R_G_BOOLEEN_OUI,"",P_Z_13_N_EXEMPLE_JUSTIFICATIF)</f>
        <v>recette_justif</v>
      </c>
      <c r="E7" s="73">
        <f>IF(P_Z_13_B_EXEMPLE_UTILISATION&lt;&gt;P_Z_G_R_G_BOOLEEN_OUI,"",P_Z_13_N_EXEMPLE_MT_PRESENTE_HT)</f>
        <v>1200</v>
      </c>
      <c r="F7" s="72" t="str">
        <f>IF(P_Z_13_B_EXEMPLE_UTILISATION&lt;&gt;P_Z_G_R_G_BOOLEEN_OUI,"",P_Z_13_N_EXEMPLE_COMMENTAIRE)</f>
        <v>commentaires recette</v>
      </c>
      <c r="G7" s="255"/>
      <c r="H7" s="72"/>
    </row>
    <row r="8" spans="2:8" s="208" customFormat="1" ht="19.899999999999999" customHeight="1" x14ac:dyDescent="0.35">
      <c r="B8" s="75">
        <v>1</v>
      </c>
      <c r="C8" s="80" t="s">
        <v>601</v>
      </c>
      <c r="D8" s="80" t="str">
        <f>IF(Recettes!D8&lt;&gt;"",Recettes!D8,"")</f>
        <v/>
      </c>
      <c r="E8" s="83">
        <f>IF(Recettes!E8&lt;&gt;"",Recettes!E8,0)</f>
        <v>0</v>
      </c>
      <c r="F8" s="84" t="str">
        <f>IF(Recettes!F8&lt;&gt;"",Recettes!F8,"")</f>
        <v/>
      </c>
      <c r="G8" s="81">
        <f>E8</f>
        <v>0</v>
      </c>
      <c r="H8" s="78"/>
    </row>
    <row r="9" spans="2:8" s="208" customFormat="1" ht="19.899999999999999" customHeight="1" x14ac:dyDescent="0.35">
      <c r="B9" s="75">
        <v>2</v>
      </c>
      <c r="C9" s="80" t="str">
        <f>IF(Recettes!C9&lt;&gt;"",Recettes!C9,"")</f>
        <v/>
      </c>
      <c r="D9" s="80" t="str">
        <f>IF(Recettes!D9&lt;&gt;"",Recettes!D9,"")</f>
        <v/>
      </c>
      <c r="E9" s="83">
        <f>IF(Recettes!J9&lt;&gt;"",Recettes!J9,0)</f>
        <v>0</v>
      </c>
      <c r="F9" s="84" t="str">
        <f>IF(Recettes!F9&lt;&gt;"",Recettes!F9,"")</f>
        <v/>
      </c>
      <c r="G9" s="81">
        <f t="shared" ref="G9:G22" si="0">E9</f>
        <v>0</v>
      </c>
      <c r="H9" s="78"/>
    </row>
    <row r="10" spans="2:8" s="208" customFormat="1" ht="19.899999999999999" customHeight="1" x14ac:dyDescent="0.35">
      <c r="B10" s="75">
        <v>3</v>
      </c>
      <c r="C10" s="80" t="str">
        <f>IF(Recettes!C10&lt;&gt;"",Recettes!C10,"")</f>
        <v/>
      </c>
      <c r="D10" s="80" t="str">
        <f>IF(Recettes!D10&lt;&gt;"",Recettes!D10,"")</f>
        <v/>
      </c>
      <c r="E10" s="83">
        <f>IF(Recettes!J10&lt;&gt;"",Recettes!J10,0)</f>
        <v>0</v>
      </c>
      <c r="F10" s="84" t="str">
        <f>IF(Recettes!F10&lt;&gt;"",Recettes!F10,"")</f>
        <v/>
      </c>
      <c r="G10" s="81">
        <f t="shared" si="0"/>
        <v>0</v>
      </c>
      <c r="H10" s="78"/>
    </row>
    <row r="11" spans="2:8" s="208" customFormat="1" ht="19.899999999999999" customHeight="1" x14ac:dyDescent="0.35">
      <c r="B11" s="75">
        <v>4</v>
      </c>
      <c r="C11" s="80" t="str">
        <f>IF(Recettes!C11&lt;&gt;"",Recettes!C11,"")</f>
        <v/>
      </c>
      <c r="D11" s="80" t="str">
        <f>IF(Recettes!D11&lt;&gt;"",Recettes!D11,"")</f>
        <v/>
      </c>
      <c r="E11" s="83">
        <f>IF(Recettes!J11&lt;&gt;"",Recettes!J11,0)</f>
        <v>0</v>
      </c>
      <c r="F11" s="84" t="str">
        <f>IF(Recettes!F11&lt;&gt;"",Recettes!F11,"")</f>
        <v/>
      </c>
      <c r="G11" s="81">
        <f t="shared" si="0"/>
        <v>0</v>
      </c>
      <c r="H11" s="78"/>
    </row>
    <row r="12" spans="2:8" s="208" customFormat="1" ht="19.899999999999999" customHeight="1" x14ac:dyDescent="0.35">
      <c r="B12" s="75">
        <v>5</v>
      </c>
      <c r="C12" s="80" t="str">
        <f>IF(Recettes!C12&lt;&gt;"",Recettes!C12,"")</f>
        <v/>
      </c>
      <c r="D12" s="80" t="str">
        <f>IF(Recettes!D12&lt;&gt;"",Recettes!D12,"")</f>
        <v/>
      </c>
      <c r="E12" s="83">
        <f>IF(Recettes!J12&lt;&gt;"",Recettes!J12,0)</f>
        <v>0</v>
      </c>
      <c r="F12" s="84" t="str">
        <f>IF(Recettes!F12&lt;&gt;"",Recettes!F12,"")</f>
        <v/>
      </c>
      <c r="G12" s="81">
        <f t="shared" si="0"/>
        <v>0</v>
      </c>
      <c r="H12" s="78"/>
    </row>
    <row r="13" spans="2:8" s="208" customFormat="1" ht="19.899999999999999" customHeight="1" x14ac:dyDescent="0.35">
      <c r="B13" s="75">
        <v>6</v>
      </c>
      <c r="C13" s="80" t="str">
        <f>IF(Recettes!C13&lt;&gt;"",Recettes!C13,"")</f>
        <v/>
      </c>
      <c r="D13" s="80" t="str">
        <f>IF(Recettes!D13&lt;&gt;"",Recettes!D13,"")</f>
        <v/>
      </c>
      <c r="E13" s="83">
        <f>IF(Recettes!J13&lt;&gt;"",Recettes!J13,0)</f>
        <v>0</v>
      </c>
      <c r="F13" s="84" t="str">
        <f>IF(Recettes!F13&lt;&gt;"",Recettes!F13,"")</f>
        <v/>
      </c>
      <c r="G13" s="81">
        <f t="shared" si="0"/>
        <v>0</v>
      </c>
      <c r="H13" s="78"/>
    </row>
    <row r="14" spans="2:8" s="208" customFormat="1" ht="19.899999999999999" customHeight="1" x14ac:dyDescent="0.35">
      <c r="B14" s="75">
        <v>7</v>
      </c>
      <c r="C14" s="80" t="str">
        <f>IF(Recettes!C14&lt;&gt;"",Recettes!C14,"")</f>
        <v/>
      </c>
      <c r="D14" s="80" t="str">
        <f>IF(Recettes!D14&lt;&gt;"",Recettes!D14,"")</f>
        <v/>
      </c>
      <c r="E14" s="83">
        <f>IF(Recettes!J14&lt;&gt;"",Recettes!J14,0)</f>
        <v>0</v>
      </c>
      <c r="F14" s="84" t="str">
        <f>IF(Recettes!F14&lt;&gt;"",Recettes!F14,"")</f>
        <v/>
      </c>
      <c r="G14" s="81">
        <f t="shared" si="0"/>
        <v>0</v>
      </c>
      <c r="H14" s="78"/>
    </row>
    <row r="15" spans="2:8" s="208" customFormat="1" ht="19.899999999999999" customHeight="1" x14ac:dyDescent="0.35">
      <c r="B15" s="75">
        <v>8</v>
      </c>
      <c r="C15" s="80" t="str">
        <f>IF(Recettes!C15&lt;&gt;"",Recettes!C15,"")</f>
        <v/>
      </c>
      <c r="D15" s="80" t="str">
        <f>IF(Recettes!D15&lt;&gt;"",Recettes!D15,"")</f>
        <v/>
      </c>
      <c r="E15" s="83">
        <f>IF(Recettes!J15&lt;&gt;"",Recettes!J15,0)</f>
        <v>0</v>
      </c>
      <c r="F15" s="84" t="str">
        <f>IF(Recettes!F15&lt;&gt;"",Recettes!F15,"")</f>
        <v/>
      </c>
      <c r="G15" s="81">
        <f t="shared" si="0"/>
        <v>0</v>
      </c>
      <c r="H15" s="78"/>
    </row>
    <row r="16" spans="2:8" s="208" customFormat="1" ht="19.899999999999999" customHeight="1" x14ac:dyDescent="0.35">
      <c r="B16" s="75">
        <v>9</v>
      </c>
      <c r="C16" s="80" t="str">
        <f>IF(Recettes!C16&lt;&gt;"",Recettes!C16,"")</f>
        <v/>
      </c>
      <c r="D16" s="80" t="str">
        <f>IF(Recettes!D16&lt;&gt;"",Recettes!D16,"")</f>
        <v/>
      </c>
      <c r="E16" s="83">
        <f>IF(Recettes!J16&lt;&gt;"",Recettes!J16,0)</f>
        <v>0</v>
      </c>
      <c r="F16" s="84" t="str">
        <f>IF(Recettes!F16&lt;&gt;"",Recettes!F16,"")</f>
        <v/>
      </c>
      <c r="G16" s="81">
        <f t="shared" si="0"/>
        <v>0</v>
      </c>
      <c r="H16" s="78"/>
    </row>
    <row r="17" spans="2:8" s="208" customFormat="1" ht="19.899999999999999" customHeight="1" x14ac:dyDescent="0.35">
      <c r="B17" s="75">
        <v>10</v>
      </c>
      <c r="C17" s="80" t="str">
        <f>IF(Recettes!C17&lt;&gt;"",Recettes!C17,"")</f>
        <v/>
      </c>
      <c r="D17" s="80" t="str">
        <f>IF(Recettes!D17&lt;&gt;"",Recettes!D17,"")</f>
        <v/>
      </c>
      <c r="E17" s="83">
        <f>IF(Recettes!J17&lt;&gt;"",Recettes!J17,0)</f>
        <v>0</v>
      </c>
      <c r="F17" s="84" t="str">
        <f>IF(Recettes!F17&lt;&gt;"",Recettes!F17,"")</f>
        <v/>
      </c>
      <c r="G17" s="81">
        <f t="shared" si="0"/>
        <v>0</v>
      </c>
      <c r="H17" s="78"/>
    </row>
    <row r="18" spans="2:8" s="208" customFormat="1" ht="19.899999999999999" customHeight="1" x14ac:dyDescent="0.35">
      <c r="B18" s="75">
        <v>11</v>
      </c>
      <c r="C18" s="80" t="str">
        <f>IF(Recettes!C18&lt;&gt;"",Recettes!C18,"")</f>
        <v/>
      </c>
      <c r="D18" s="80" t="str">
        <f>IF(Recettes!D18&lt;&gt;"",Recettes!D18,"")</f>
        <v/>
      </c>
      <c r="E18" s="83">
        <f>IF(Recettes!J18&lt;&gt;"",Recettes!J18,0)</f>
        <v>0</v>
      </c>
      <c r="F18" s="84" t="str">
        <f>IF(Recettes!F18&lt;&gt;"",Recettes!F18,"")</f>
        <v/>
      </c>
      <c r="G18" s="81">
        <f t="shared" si="0"/>
        <v>0</v>
      </c>
      <c r="H18" s="78"/>
    </row>
    <row r="19" spans="2:8" s="208" customFormat="1" ht="19.899999999999999" customHeight="1" x14ac:dyDescent="0.35">
      <c r="B19" s="75">
        <v>12</v>
      </c>
      <c r="C19" s="80" t="str">
        <f>IF(Recettes!C19&lt;&gt;"",Recettes!C19,"")</f>
        <v/>
      </c>
      <c r="D19" s="80" t="str">
        <f>IF(Recettes!D19&lt;&gt;"",Recettes!D19,"")</f>
        <v/>
      </c>
      <c r="E19" s="83">
        <f>IF(Recettes!J19&lt;&gt;"",Recettes!J19,0)</f>
        <v>0</v>
      </c>
      <c r="F19" s="84" t="str">
        <f>IF(Recettes!F19&lt;&gt;"",Recettes!F19,"")</f>
        <v/>
      </c>
      <c r="G19" s="81">
        <f t="shared" si="0"/>
        <v>0</v>
      </c>
      <c r="H19" s="78"/>
    </row>
    <row r="20" spans="2:8" s="208" customFormat="1" ht="19.899999999999999" customHeight="1" x14ac:dyDescent="0.35">
      <c r="B20" s="75">
        <v>13</v>
      </c>
      <c r="C20" s="80" t="str">
        <f>IF(Recettes!C20&lt;&gt;"",Recettes!C20,"")</f>
        <v/>
      </c>
      <c r="D20" s="80" t="str">
        <f>IF(Recettes!D20&lt;&gt;"",Recettes!D20,"")</f>
        <v/>
      </c>
      <c r="E20" s="83">
        <f>IF(Recettes!J20&lt;&gt;"",Recettes!J20,0)</f>
        <v>0</v>
      </c>
      <c r="F20" s="84" t="str">
        <f>IF(Recettes!F20&lt;&gt;"",Recettes!F20,"")</f>
        <v/>
      </c>
      <c r="G20" s="81">
        <f t="shared" si="0"/>
        <v>0</v>
      </c>
      <c r="H20" s="78"/>
    </row>
    <row r="21" spans="2:8" s="208" customFormat="1" ht="19.899999999999999" customHeight="1" x14ac:dyDescent="0.35">
      <c r="B21" s="75">
        <v>14</v>
      </c>
      <c r="C21" s="80" t="str">
        <f>IF(Recettes!C21&lt;&gt;"",Recettes!C21,"")</f>
        <v/>
      </c>
      <c r="D21" s="80" t="str">
        <f>IF(Recettes!D21&lt;&gt;"",Recettes!D21,"")</f>
        <v/>
      </c>
      <c r="E21" s="83">
        <f>IF(Recettes!J21&lt;&gt;"",Recettes!J21,0)</f>
        <v>0</v>
      </c>
      <c r="F21" s="84" t="str">
        <f>IF(Recettes!F21&lt;&gt;"",Recettes!F21,"")</f>
        <v/>
      </c>
      <c r="G21" s="81">
        <f t="shared" si="0"/>
        <v>0</v>
      </c>
      <c r="H21" s="78"/>
    </row>
    <row r="22" spans="2:8" s="208" customFormat="1" ht="19.899999999999999" customHeight="1" x14ac:dyDescent="0.35">
      <c r="B22" s="75">
        <v>15</v>
      </c>
      <c r="C22" s="80" t="str">
        <f>IF(Recettes!C22&lt;&gt;"",Recettes!C22,"")</f>
        <v/>
      </c>
      <c r="D22" s="80" t="str">
        <f>IF(Recettes!D22&lt;&gt;"",Recettes!D22,"")</f>
        <v/>
      </c>
      <c r="E22" s="83">
        <f>IF(Recettes!J22&lt;&gt;"",Recettes!J22,0)</f>
        <v>0</v>
      </c>
      <c r="F22" s="84" t="str">
        <f>IF(Recettes!F22&lt;&gt;"",Recettes!F22,"")</f>
        <v/>
      </c>
      <c r="G22" s="81">
        <f t="shared" si="0"/>
        <v>0</v>
      </c>
      <c r="H22" s="78"/>
    </row>
    <row r="23" spans="2:8" ht="26.25" customHeight="1" x14ac:dyDescent="0.35">
      <c r="B23" s="76" t="s">
        <v>230</v>
      </c>
      <c r="C23" s="76"/>
      <c r="D23" s="76"/>
      <c r="E23" s="77">
        <f>SUM(E8:E22)</f>
        <v>0</v>
      </c>
      <c r="F23" s="76"/>
      <c r="G23" s="77">
        <f>SUM(G8:G22)</f>
        <v>0</v>
      </c>
      <c r="H23" s="88"/>
    </row>
  </sheetData>
  <sheetProtection algorithmName="SHA-512" hashValue="2yz1JLdHMtPdYVM4SBjZLlhF0vc2CER8Rq6gBle8DuA9JJlHWAFHpjwCnpdOIq35ob4cRW4wTe3nstifCiKyug==" saltValue="ptBeJcdMugH3DyEThAX4iA==" spinCount="100000" sheet="1" objects="1" scenarios="1" formatColumns="0" selectLockedCells="1"/>
  <protectedRanges>
    <protectedRange algorithmName="SHA-512" hashValue="4UAEWE8kdobvDIx5I8fIRsUz/ewqoZI5Qcu/V4oJxEXdy8bieS8Y8mtW2IxYBp+BfjbvOYWuQTSUFFOYLz+01Q==" saltValue="d3mHEBTSbWi/H6HyX7AK3Q==" spinCount="100000" sqref="G6:H7 G5 E1:F1048576" name="Plage1"/>
  </protectedRanges>
  <mergeCells count="3">
    <mergeCell ref="B1:H1"/>
    <mergeCell ref="B3:F3"/>
    <mergeCell ref="B5:B6"/>
  </mergeCells>
  <conditionalFormatting sqref="A1:XFD1048576">
    <cfRule type="expression" dxfId="296" priority="18">
      <formula>P_Z_F_B_TYPE_13_ACTIVE&lt;&gt;P_Z_G_R_G_BOOLEEN_OUI</formula>
    </cfRule>
  </conditionalFormatting>
  <conditionalFormatting sqref="F5:F23">
    <cfRule type="expression" dxfId="295" priority="10">
      <formula>P_Z_13_B_COLONNE_COMMENTAIRE_ACTIVE&lt;&gt;P_Z_G_R_G_BOOLEEN_OUI</formula>
    </cfRule>
  </conditionalFormatting>
  <conditionalFormatting sqref="B7:H7">
    <cfRule type="expression" dxfId="294" priority="9">
      <formula>P_Z_13_B_EXEMPLE_UTILISATION&lt;&gt;P_Z_G_R_G_BOOLEEN_OUI</formula>
    </cfRule>
  </conditionalFormatting>
  <conditionalFormatting sqref="G8:G22">
    <cfRule type="expression" dxfId="293" priority="5">
      <formula>G8&lt;&gt;E8</formula>
    </cfRule>
  </conditionalFormatting>
  <conditionalFormatting sqref="G5:G23">
    <cfRule type="expression" dxfId="292" priority="3">
      <formula>P_Z_0_B_UTILISATION_COUT_RAISONNABLE&lt;&gt;P_Z_G_R_G_BOOLEEN_OUI</formula>
    </cfRule>
  </conditionalFormatting>
  <dataValidations count="1">
    <dataValidation type="list" allowBlank="1" showInputMessage="1" showErrorMessage="1" sqref="C7:D7" xr:uid="{4462B77A-276B-401F-B429-22F482A3DA49}">
      <formula1>IF(P_Z_1_B_ULD=P_Z_G_R_G_BOOLEEN_OUI,IF(P_Z_1_B_UFD=P_Z_G_R_G_BOOLEEN_OUI,INDIRECT("P_Z_1_R_LIBELLES_DESCRIPTIONS"&amp;"_"&amp;COUNTA(P_Z_1_R_LIBELLES_DESCRIPTIONS)),INDIRECT("P_Z_0_R_LIBELLES_DESCRIPTIONS"&amp;"_"&amp;COUNTA(P_Z_0_R_LIBELLES_DESCRIPTIONS))),"")</formula1>
    </dataValidation>
  </dataValidations>
  <pageMargins left="0.70866141732283472" right="0.70866141732283472" top="0.74803149606299213" bottom="0.74803149606299213" header="0.31496062992125984" footer="0.31496062992125984"/>
  <pageSetup paperSize="9" scale="34" orientation="portrait" r:id="rId1"/>
  <extLst>
    <ext xmlns:x14="http://schemas.microsoft.com/office/spreadsheetml/2009/9/main" uri="{78C0D931-6437-407d-A8EE-F0AAD7539E65}">
      <x14:conditionalFormattings>
        <x14:conditionalFormatting xmlns:xm="http://schemas.microsoft.com/office/excel/2006/main">
          <x14:cfRule type="expression" priority="343" id="{487D36F2-0B8E-4D9B-BF5D-B1C8E11AA8B9}">
            <xm:f>Recettes!C8&lt;&gt;C8</xm:f>
            <x14:dxf>
              <font>
                <color rgb="FFFF0000"/>
              </font>
            </x14:dxf>
          </x14:cfRule>
          <xm:sqref>C8:D22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A86C-2995-46D6-A727-1ED2BA6C8B0C}">
  <sheetPr>
    <pageSetUpPr fitToPage="1"/>
  </sheetPr>
  <dimension ref="B1:I25"/>
  <sheetViews>
    <sheetView showGridLines="0" view="pageBreakPreview" zoomScaleNormal="100" zoomScaleSheetLayoutView="100" workbookViewId="0">
      <selection activeCell="B5" sqref="B5"/>
    </sheetView>
  </sheetViews>
  <sheetFormatPr baseColWidth="10" defaultColWidth="11.54296875" defaultRowHeight="14.5" x14ac:dyDescent="0.35"/>
  <cols>
    <col min="1" max="1" width="4.7265625" style="100" customWidth="1"/>
    <col min="2" max="2" width="52.26953125" style="100" customWidth="1"/>
    <col min="3" max="3" width="26" style="100" customWidth="1"/>
    <col min="4" max="4" width="12.26953125" style="100" customWidth="1"/>
    <col min="5" max="5" width="48.26953125" style="100" customWidth="1"/>
    <col min="6" max="6" width="24.7265625" style="100" customWidth="1"/>
    <col min="7" max="22" width="30.7265625" style="100" customWidth="1"/>
    <col min="23" max="16384" width="11.54296875" style="100"/>
  </cols>
  <sheetData>
    <row r="1" spans="2:9" ht="34.9" customHeight="1" x14ac:dyDescent="0.35">
      <c r="B1" s="329" t="s">
        <v>245</v>
      </c>
      <c r="C1" s="329"/>
      <c r="D1" s="329"/>
      <c r="E1" s="329"/>
      <c r="F1" s="329"/>
      <c r="G1" s="118"/>
      <c r="H1" s="118"/>
      <c r="I1" s="118"/>
    </row>
    <row r="4" spans="2:9" ht="19.899999999999999" customHeight="1" x14ac:dyDescent="0.35">
      <c r="B4" s="98" t="str">
        <f>IF(P_Z_0_B_COLONNE_POSTE_LIBELLE_STANDARD=P_Z_G_R_G_BOOLEEN_NON,P_Z_0_N_COLONNE_POSTE_LIBELLE_STANDARD,P_Z_0_N_COLONNE_POSTE_LIBELLE_DEFAUT)</f>
        <v>Poste</v>
      </c>
      <c r="C4" s="98" t="str">
        <f>IF(P_Z_0_B_COLONNE_MT_PRES_LIBELLE_STANDARD=P_Z_G_R_G_BOOLEEN_NON,P_Z_0_N_COLONNE_MT_PRES_LIBELLE_STANDARD,P_Z_0_N_COLONNE_MT_PRES_LIBELLE_DEFAUT)</f>
        <v>Montant présenté</v>
      </c>
      <c r="E4" s="98" t="str">
        <f>IF(P_Z_0_B_COLONNE_SOUS_OPERATION_LIBELLE_STANDARD=P_Z_G_R_G_BOOLEEN_NON,P_Z_0_N_COLONNE_SOUS_OPERATION_LIBELLE_STANDARD,P_Z_0_N_COLONNE_SOUS_OPERATION_LIBELLE_DEFAUT)</f>
        <v>Sous-opération</v>
      </c>
      <c r="F4" s="98" t="str">
        <f>IF(P_Z_0_B_COLONNE_MT_PRES_LIBELLE_STANDARD=P_Z_G_R_G_BOOLEEN_NON,P_Z_0_N_COLONNE_MT_PRES_LIBELLE_STANDARD,P_Z_0_N_COLONNE_MT_PRES_LIBELLE_DEFAUT)</f>
        <v>Montant présenté</v>
      </c>
    </row>
    <row r="5" spans="2:9" ht="19.899999999999999" customHeight="1" x14ac:dyDescent="0.35">
      <c r="B5" s="100" t="str">
        <f>IF('T_Classement catégories'!D6&lt;&gt;"",'T_Classement catégories'!D6,"Total")</f>
        <v>Total</v>
      </c>
      <c r="C5" s="119" cm="1">
        <f t="array" ref="C5">IF('T_Classement catégories'!D6&lt;&gt;"",SUMPRODUCT(('Dépenses sur devis'!$F$8:$F$607='T_Classement catégories'!D6)*('Dépenses sur devis'!$J$8:$J$607))+SUMPRODUCT(('Dépenses sur devis'!$F$8:$F$607='T_Classement catégories'!D6)*('Dépenses sur devis'!$K$8:$K$607))+SUMPRODUCT(('Dépenses de rémunération'!$F$8:$F$607='T_Classement catégories'!D6)*('Dépenses de rémunération'!$L$8:$L$607))+SUMPRODUCT(('Dépenses sur barèmes'!$E$8:$E$607='T_Classement catégories'!D6)*('Dépenses sur barèmes'!$J$8:$J$607))+SUMPRODUCT(('Dépenses sur taux forfaitaire'!$E$8:$E$9='T_Classement catégories'!D6)*('Dépenses sur taux forfaitaire'!$I$8:$I$9))+SUMPRODUCT(('Dépenses auto-construction'!$D$8:$D$607='T_Classement catégories'!D6)*('Dépenses auto-construction'!$H$8:$H$607))+SUMPRODUCT(('Dépenses de rémunération CU'!$G$8:$G$607='T_Classement catégories'!D6)*('Dépenses de rémunération CU'!$K$8:$K$607))+SUMPRODUCT(('Dépenses forfaitaire'!$D$8:$D$607='T_Classement catégories'!D6)*('Dépenses forfaitaire'!$H$8:$H$607)),0)</f>
        <v>0</v>
      </c>
      <c r="E5" s="100" t="str">
        <f>IF('T_Classement catégories'!I6&lt;&gt;"",'T_Classement catégories'!I6,"Total")</f>
        <v>Total</v>
      </c>
      <c r="F5" s="119" cm="1">
        <f t="array" ref="F5">IF('T_Classement catégories'!I6&lt;&gt;"",SUMPRODUCT(('Dépenses sur devis'!$G$8:$G$607='T_Classement catégories'!I6)*('Dépenses sur devis'!$J$8:$J$607))+SUMPRODUCT(('Dépenses sur devis'!$G$8:$G$607='T_Classement catégories'!I6)*('Dépenses sur devis'!$K$8:$K$607))+SUMPRODUCT(('Dépenses de rémunération'!$G$8:$G$607='T_Classement catégories'!I6)*('Dépenses de rémunération'!$L$8:$L$607))+SUMPRODUCT(('Dépenses sur barèmes'!$F$8:$F$607='T_Classement catégories'!I6)*('Dépenses sur barèmes'!$J$8:$J$607))+SUMPRODUCT(('Dépenses sur taux forfaitaire'!$F$8:$F$9='T_Classement catégories'!I6)*('Dépenses sur taux forfaitaire'!$I$8:$I$9))+SUMPRODUCT(('Dépenses auto-construction'!$E$8:$E$607='T_Classement catégories'!I6)*('Dépenses auto-construction'!$H$8:$H$607))+SUMPRODUCT(('Dépenses de rémunération CU'!$H$8:$H$607='T_Classement catégories'!I6)*('Dépenses de rémunération CU'!$K$8:$K$607))+SUMPRODUCT(('Dépenses forfaitaire'!$E$8:$E$607='T_Classement catégories'!I6)*('Dépenses forfaitaire'!$H$8:$H$607)),0)</f>
        <v>0</v>
      </c>
      <c r="H5" s="220"/>
    </row>
    <row r="6" spans="2:9" ht="19.899999999999999" customHeight="1" x14ac:dyDescent="0.35">
      <c r="B6" s="100" t="str">
        <f>IF(OR(B5="",B5="Total"),"",IF('T_Classement catégories'!D7&lt;&gt;"",'T_Classement catégories'!D7,"Total"))</f>
        <v/>
      </c>
      <c r="C6" s="119" t="str" cm="1">
        <f t="array" ref="C6">IF(OR(B5="",B5="Total"),"",IF('T_Classement catégories'!D7&lt;&gt;"",SUMPRODUCT(('Dépenses sur devis'!$F$8:$F$607='T_Classement catégories'!D7)*('Dépenses sur devis'!$J$8:$J$607))+SUMPRODUCT(('Dépenses sur devis'!$F$8:$F$607='T_Classement catégories'!D7)*('Dépenses sur devis'!$K$8:$K$607))+SUMPRODUCT(('Dépenses de rémunération'!$F$8:$F$607='T_Classement catégories'!D7)*('Dépenses de rémunération'!$L$8:$L$607))+SUMPRODUCT(('Dépenses sur barèmes'!$E$8:$E$607='T_Classement catégories'!D7)*('Dépenses sur barèmes'!$J$8:$J$607))+SUMPRODUCT(('Dépenses sur taux forfaitaire'!$E$8:$E$9='T_Classement catégories'!D7)*('Dépenses sur taux forfaitaire'!$I$8:$I$9))+SUMPRODUCT(('Dépenses auto-construction'!$D$8:$D$607='T_Classement catégories'!D7)*('Dépenses auto-construction'!$H$8:$H$607))+SUMPRODUCT(('Dépenses de rémunération CU'!$G$8:$G$607='T_Classement catégories'!D7)*('Dépenses de rémunération CU'!$K$8:$K$607))+SUMPRODUCT(('Dépenses forfaitaire'!$D$8:$D$607='T_Classement catégories'!D7)*('Dépenses forfaitaire'!$H$8:$H$607)),SUM(C$5:C5)))</f>
        <v/>
      </c>
      <c r="E6" s="100" t="str">
        <f>IF(OR(E5="",E5="Total"),"",IF('T_Classement catégories'!I7&lt;&gt;"",'T_Classement catégories'!I7,"Total"))</f>
        <v/>
      </c>
      <c r="F6" s="119" t="str" cm="1">
        <f t="array" ref="F6">IF(OR(E5="",E5="Total"),"",IF('T_Classement catégories'!I7&lt;&gt;"",SUMPRODUCT(('Dépenses sur devis'!$G$8:$G$607='T_Classement catégories'!I7)*('Dépenses sur devis'!$J$8:$J$607))+SUMPRODUCT(('Dépenses sur devis'!$G$8:$G$607='T_Classement catégories'!I7)*('Dépenses sur devis'!$K$8:$K$607))+SUMPRODUCT(('Dépenses de rémunération'!$G$8:$G$607='T_Classement catégories'!I7)*('Dépenses de rémunération'!$L$8:$L$607))+SUMPRODUCT(('Dépenses sur barèmes'!$F$8:$F$607='T_Classement catégories'!I7)*('Dépenses sur barèmes'!$J$8:$J$607))+SUMPRODUCT(('Dépenses sur taux forfaitaire'!$F$8:$F$9='T_Classement catégories'!I7)*('Dépenses sur taux forfaitaire'!$I$8:$I$9))+SUMPRODUCT(('Dépenses auto-construction'!$E$8:$E$607='T_Classement catégories'!I7)*('Dépenses auto-construction'!$H$8:$H$607))+SUMPRODUCT(('Dépenses de rémunération CU'!$H$8:$H$607='T_Classement catégories'!I7)*('Dépenses de rémunération CU'!$K$8:$K$607))+SUMPRODUCT(('Dépenses forfaitaire'!$E$8:$E$607='T_Classement catégories'!I7)*('Dépenses forfaitaire'!$H$8:$H$607)),SUM(F$5:F5)))</f>
        <v/>
      </c>
    </row>
    <row r="7" spans="2:9" ht="19.899999999999999" customHeight="1" x14ac:dyDescent="0.35">
      <c r="B7" s="100" t="str">
        <f>IF(OR(B6="",B6="Total"),"",IF('T_Classement catégories'!D8&lt;&gt;"",'T_Classement catégories'!D8,"Total"))</f>
        <v/>
      </c>
      <c r="C7" s="119" t="str" cm="1">
        <f t="array" ref="C7">IF(OR(B6="",B6="Total"),"",IF('T_Classement catégories'!D8&lt;&gt;"",SUMPRODUCT(('Dépenses sur devis'!$F$8:$F$607='T_Classement catégories'!D8)*('Dépenses sur devis'!$J$8:$J$607))+SUMPRODUCT(('Dépenses sur devis'!$F$8:$F$607='T_Classement catégories'!D8)*('Dépenses sur devis'!$K$8:$K$607))+SUMPRODUCT(('Dépenses de rémunération'!$F$8:$F$607='T_Classement catégories'!D8)*('Dépenses de rémunération'!$L$8:$L$607))+SUMPRODUCT(('Dépenses sur barèmes'!$E$8:$E$607='T_Classement catégories'!D8)*('Dépenses sur barèmes'!$J$8:$J$607))+SUMPRODUCT(('Dépenses sur taux forfaitaire'!$E$8:$E$9='T_Classement catégories'!D8)*('Dépenses sur taux forfaitaire'!$I$8:$I$9))+SUMPRODUCT(('Dépenses auto-construction'!$D$8:$D$607='T_Classement catégories'!D8)*('Dépenses auto-construction'!$H$8:$H$607))+SUMPRODUCT(('Dépenses de rémunération CU'!$G$8:$G$607='T_Classement catégories'!D8)*('Dépenses de rémunération CU'!$K$8:$K$607))+SUMPRODUCT(('Dépenses forfaitaire'!$D$8:$D$607='T_Classement catégories'!D8)*('Dépenses forfaitaire'!$H$8:$H$607)),SUM(C$5:C6)))</f>
        <v/>
      </c>
      <c r="E7" s="100" t="str">
        <f>IF(OR(E6="",E6="Total"),"",IF('T_Classement catégories'!I8&lt;&gt;"",'T_Classement catégories'!I8,"Total"))</f>
        <v/>
      </c>
      <c r="F7" s="119" t="str" cm="1">
        <f t="array" ref="F7">IF(OR(E6="",E6="Total"),"",IF('T_Classement catégories'!I8&lt;&gt;"",SUMPRODUCT(('Dépenses sur devis'!$G$8:$G$607='T_Classement catégories'!I8)*('Dépenses sur devis'!$J$8:$J$607))+SUMPRODUCT(('Dépenses sur devis'!$G$8:$G$607='T_Classement catégories'!I8)*('Dépenses sur devis'!$K$8:$K$607))+SUMPRODUCT(('Dépenses de rémunération'!$G$8:$G$607='T_Classement catégories'!I8)*('Dépenses de rémunération'!$L$8:$L$607))+SUMPRODUCT(('Dépenses sur barèmes'!$F$8:$F$607='T_Classement catégories'!I8)*('Dépenses sur barèmes'!$J$8:$J$607))+SUMPRODUCT(('Dépenses sur taux forfaitaire'!$F$8:$F$9='T_Classement catégories'!I8)*('Dépenses sur taux forfaitaire'!$I$8:$I$9))+SUMPRODUCT(('Dépenses auto-construction'!$E$8:$E$607='T_Classement catégories'!I8)*('Dépenses auto-construction'!$H$8:$H$607))+SUMPRODUCT(('Dépenses de rémunération CU'!$H$8:$H$607='T_Classement catégories'!I8)*('Dépenses de rémunération CU'!$K$8:$K$607))+SUMPRODUCT(('Dépenses forfaitaire'!$E$8:$E$607='T_Classement catégories'!I8)*('Dépenses forfaitaire'!$H$8:$H$607)),SUM(F$5:F6)))</f>
        <v/>
      </c>
      <c r="H7" s="191"/>
    </row>
    <row r="8" spans="2:9" ht="19.899999999999999" customHeight="1" x14ac:dyDescent="0.35">
      <c r="B8" s="100" t="str">
        <f>IF(OR(B7="",B7="Total"),"",IF('T_Classement catégories'!D9&lt;&gt;"",'T_Classement catégories'!D9,"Total"))</f>
        <v/>
      </c>
      <c r="C8" s="119" t="str" cm="1">
        <f t="array" ref="C8">IF(OR(B7="",B7="Total"),"",IF('T_Classement catégories'!D9&lt;&gt;"",SUMPRODUCT(('Dépenses sur devis'!$F$8:$F$607='T_Classement catégories'!D9)*('Dépenses sur devis'!$J$8:$J$607))+SUMPRODUCT(('Dépenses sur devis'!$F$8:$F$607='T_Classement catégories'!D9)*('Dépenses sur devis'!$K$8:$K$607))+SUMPRODUCT(('Dépenses de rémunération'!$F$8:$F$607='T_Classement catégories'!D9)*('Dépenses de rémunération'!$L$8:$L$607))+SUMPRODUCT(('Dépenses sur barèmes'!$E$8:$E$607='T_Classement catégories'!D9)*('Dépenses sur barèmes'!$J$8:$J$607))+SUMPRODUCT(('Dépenses sur taux forfaitaire'!$E$8:$E$9='T_Classement catégories'!D9)*('Dépenses sur taux forfaitaire'!$I$8:$I$9))+SUMPRODUCT(('Dépenses auto-construction'!$D$8:$D$607='T_Classement catégories'!D9)*('Dépenses auto-construction'!$H$8:$H$607))+SUMPRODUCT(('Dépenses de rémunération CU'!$G$8:$G$607='T_Classement catégories'!D9)*('Dépenses de rémunération CU'!$K$8:$K$607))+SUMPRODUCT(('Dépenses forfaitaire'!$D$8:$D$607='T_Classement catégories'!D9)*('Dépenses forfaitaire'!$H$8:$H$607)),SUM(C$5:C7)))</f>
        <v/>
      </c>
      <c r="E8" s="100" t="str">
        <f>IF(OR(E7="",E7="Total"),"",IF('T_Classement catégories'!I9&lt;&gt;"",'T_Classement catégories'!I9,"Total"))</f>
        <v/>
      </c>
      <c r="F8" s="119" t="str" cm="1">
        <f t="array" ref="F8">IF(OR(E7="",E7="Total"),"",IF('T_Classement catégories'!I9&lt;&gt;"",SUMPRODUCT(('Dépenses sur devis'!$G$8:$G$607='T_Classement catégories'!I9)*('Dépenses sur devis'!$J$8:$J$607))+SUMPRODUCT(('Dépenses sur devis'!$G$8:$G$607='T_Classement catégories'!I9)*('Dépenses sur devis'!$K$8:$K$607))+SUMPRODUCT(('Dépenses de rémunération'!$G$8:$G$607='T_Classement catégories'!I9)*('Dépenses de rémunération'!$L$8:$L$607))+SUMPRODUCT(('Dépenses sur barèmes'!$F$8:$F$607='T_Classement catégories'!I9)*('Dépenses sur barèmes'!$J$8:$J$607))+SUMPRODUCT(('Dépenses sur taux forfaitaire'!$F$8:$F$9='T_Classement catégories'!I9)*('Dépenses sur taux forfaitaire'!$I$8:$I$9))+SUMPRODUCT(('Dépenses auto-construction'!$E$8:$E$607='T_Classement catégories'!I9)*('Dépenses auto-construction'!$H$8:$H$607))+SUMPRODUCT(('Dépenses de rémunération CU'!$H$8:$H$607='T_Classement catégories'!I9)*('Dépenses de rémunération CU'!$K$8:$K$607)),SUM(F$5:F7)))</f>
        <v/>
      </c>
    </row>
    <row r="9" spans="2:9" ht="19.899999999999999" customHeight="1" x14ac:dyDescent="0.35">
      <c r="B9" s="100" t="str">
        <f>IF(OR(B8="",B8="Total"),"",IF('T_Classement catégories'!D10&lt;&gt;"",'T_Classement catégories'!D10,"Total"))</f>
        <v/>
      </c>
      <c r="C9" s="119" t="str" cm="1">
        <f t="array" ref="C9">IF(OR(B8="",B8="Total"),"",IF('T_Classement catégories'!D10&lt;&gt;"",SUMPRODUCT(('Dépenses sur devis'!$F$8:$F$607='T_Classement catégories'!D10)*('Dépenses sur devis'!$J$8:$J$607))+SUMPRODUCT(('Dépenses sur devis'!$F$8:$F$607='T_Classement catégories'!D10)*('Dépenses sur devis'!$K$8:$K$607))+SUMPRODUCT(('Dépenses de rémunération'!$F$8:$F$607='T_Classement catégories'!D10)*('Dépenses de rémunération'!$L$8:$L$607))+SUMPRODUCT(('Dépenses sur barèmes'!$E$8:$E$607='T_Classement catégories'!D10)*('Dépenses sur barèmes'!$J$8:$J$607))+SUMPRODUCT(('Dépenses sur taux forfaitaire'!$E$8:$E$9='T_Classement catégories'!D10)*('Dépenses sur taux forfaitaire'!$I$8:$I$9))+SUMPRODUCT(('Dépenses auto-construction'!$D$8:$D$607='T_Classement catégories'!D10)*('Dépenses auto-construction'!$H$8:$H$607))+SUMPRODUCT(('Dépenses de rémunération CU'!$G$8:$G$607='T_Classement catégories'!D10)*('Dépenses de rémunération CU'!$K$8:$K$607)),SUM(C$5:C8)))</f>
        <v/>
      </c>
      <c r="E9" s="100" t="str">
        <f>IF(OR(E8="",E8="Total"),"",IF('T_Classement catégories'!I10&lt;&gt;"",'T_Classement catégories'!I10,"Total"))</f>
        <v/>
      </c>
      <c r="F9" s="119" t="str" cm="1">
        <f t="array" ref="F9">IF(OR(E8="",E8="Total"),"",IF('T_Classement catégories'!I10&lt;&gt;"",SUMPRODUCT(('Dépenses sur devis'!$G$8:$G$607='T_Classement catégories'!I10)*('Dépenses sur devis'!$J$8:$J$607))+SUMPRODUCT(('Dépenses sur devis'!$G$8:$G$607='T_Classement catégories'!I10)*('Dépenses sur devis'!$K$8:$K$607))+SUMPRODUCT(('Dépenses de rémunération'!$G$8:$G$607='T_Classement catégories'!I10)*('Dépenses de rémunération'!$L$8:$L$607))+SUMPRODUCT(('Dépenses sur barèmes'!$F$8:$F$607='T_Classement catégories'!I10)*('Dépenses sur barèmes'!$J$8:$J$607))+SUMPRODUCT(('Dépenses sur taux forfaitaire'!$F$8:$F$9='T_Classement catégories'!I10)*('Dépenses sur taux forfaitaire'!$I$8:$I$9))+SUMPRODUCT(('Dépenses auto-construction'!$E$8:$E$607='T_Classement catégories'!I10)*('Dépenses auto-construction'!$H$8:$H$607))+SUMPRODUCT(('Dépenses de rémunération CU'!$H$8:$H$607='T_Classement catégories'!I10)*('Dépenses de rémunération CU'!$K$8:$K$607)),SUM(F$5:F8)))</f>
        <v/>
      </c>
    </row>
    <row r="10" spans="2:9" ht="19.899999999999999" customHeight="1" x14ac:dyDescent="0.35">
      <c r="B10" s="100" t="str">
        <f>IF(OR(B9="",B9="Total"),"",IF('T_Classement catégories'!D11&lt;&gt;"",'T_Classement catégories'!D11,"Total"))</f>
        <v/>
      </c>
      <c r="C10" s="119" t="str" cm="1">
        <f t="array" ref="C10">IF(OR(B9="",B9="Total"),"",IF('T_Classement catégories'!D11&lt;&gt;"",SUMPRODUCT(('Dépenses sur devis'!$F$8:$F$607='T_Classement catégories'!D11)*('Dépenses sur devis'!$J$8:$J$607))+SUMPRODUCT(('Dépenses sur devis'!$F$8:$F$607='T_Classement catégories'!D11)*('Dépenses sur devis'!$K$8:$K$607))+SUMPRODUCT(('Dépenses de rémunération'!$F$8:$F$607='T_Classement catégories'!D11)*('Dépenses de rémunération'!$L$8:$L$607))+SUMPRODUCT(('Dépenses sur barèmes'!$E$8:$E$607='T_Classement catégories'!D11)*('Dépenses sur barèmes'!$J$8:$J$607))+SUMPRODUCT(('Dépenses sur taux forfaitaire'!$E$8:$E$9='T_Classement catégories'!D11)*('Dépenses sur taux forfaitaire'!$I$8:$I$9))+SUMPRODUCT(('Dépenses auto-construction'!$D$8:$D$607='T_Classement catégories'!D11)*('Dépenses auto-construction'!$H$8:$H$607))+SUMPRODUCT(('Dépenses de rémunération CU'!$G$8:$G$607='T_Classement catégories'!D11)*('Dépenses de rémunération CU'!$K$8:$K$607)),SUM(C$5:C9)))</f>
        <v/>
      </c>
      <c r="E10" s="100" t="str">
        <f>IF(OR(E9="",E9="Total"),"",IF('T_Classement catégories'!I11&lt;&gt;"",'T_Classement catégories'!I11,"Total"))</f>
        <v/>
      </c>
      <c r="F10" s="119" t="str" cm="1">
        <f t="array" ref="F10">IF(OR(E9="",E9="Total"),"",IF('T_Classement catégories'!I11&lt;&gt;"",SUMPRODUCT(('Dépenses sur devis'!$G$8:$G$607='T_Classement catégories'!I11)*('Dépenses sur devis'!$J$8:$J$607))+SUMPRODUCT(('Dépenses sur devis'!$G$8:$G$607='T_Classement catégories'!I11)*('Dépenses sur devis'!$K$8:$K$607))+SUMPRODUCT(('Dépenses de rémunération'!$G$8:$G$607='T_Classement catégories'!I11)*('Dépenses de rémunération'!$L$8:$L$607))+SUMPRODUCT(('Dépenses sur barèmes'!$F$8:$F$607='T_Classement catégories'!I11)*('Dépenses sur barèmes'!$J$8:$J$607))+SUMPRODUCT(('Dépenses sur taux forfaitaire'!$F$8:$F$9='T_Classement catégories'!I11)*('Dépenses sur taux forfaitaire'!$I$8:$I$9))+SUMPRODUCT(('Dépenses auto-construction'!$E$8:$E$607='T_Classement catégories'!I11)*('Dépenses auto-construction'!$H$8:$H$607))+SUMPRODUCT(('Dépenses de rémunération CU'!$H$8:$H$607='T_Classement catégories'!I11)*('Dépenses de rémunération CU'!$K$8:$K$607)),SUM(F$5:F9)))</f>
        <v/>
      </c>
    </row>
    <row r="11" spans="2:9" ht="19.899999999999999" customHeight="1" x14ac:dyDescent="0.35">
      <c r="B11" s="100" t="str">
        <f>IF(OR(B10="",B10="Total"),"",IF('T_Classement catégories'!D12&lt;&gt;"",'T_Classement catégories'!D12,"Total"))</f>
        <v/>
      </c>
      <c r="C11" s="119" t="str" cm="1">
        <f t="array" ref="C11">IF(OR(B10="",B10="Total"),"",IF('T_Classement catégories'!D12&lt;&gt;"",SUMPRODUCT(('Dépenses sur devis'!$F$8:$F$607='T_Classement catégories'!D12)*('Dépenses sur devis'!$J$8:$J$607))+SUMPRODUCT(('Dépenses sur devis'!$F$8:$F$607='T_Classement catégories'!D12)*('Dépenses sur devis'!$K$8:$K$607))+SUMPRODUCT(('Dépenses de rémunération'!$F$8:$F$607='T_Classement catégories'!D12)*('Dépenses de rémunération'!$L$8:$L$607))+SUMPRODUCT(('Dépenses sur barèmes'!$E$8:$E$607='T_Classement catégories'!D12)*('Dépenses sur barèmes'!$J$8:$J$607))+SUMPRODUCT(('Dépenses sur taux forfaitaire'!$E$8:$E$9='T_Classement catégories'!D12)*('Dépenses sur taux forfaitaire'!$I$8:$I$9))+SUMPRODUCT(('Dépenses auto-construction'!$D$8:$D$607='T_Classement catégories'!D12)*('Dépenses auto-construction'!$H$8:$H$607))+SUMPRODUCT(('Dépenses de rémunération CU'!$G$8:$G$607='T_Classement catégories'!D12)*('Dépenses de rémunération CU'!$K$8:$K$607)),SUM(C$5:C10)))</f>
        <v/>
      </c>
      <c r="E11" s="100" t="str">
        <f>IF(OR(E10="",E10="Total"),"",IF('T_Classement catégories'!I12&lt;&gt;"",'T_Classement catégories'!I12,"Total"))</f>
        <v/>
      </c>
      <c r="F11" s="119" t="str" cm="1">
        <f t="array" ref="F11">IF(OR(E10="",E10="Total"),"",IF('T_Classement catégories'!I12&lt;&gt;"",SUMPRODUCT(('Dépenses sur devis'!$G$8:$G$607='T_Classement catégories'!I12)*('Dépenses sur devis'!$J$8:$J$607))+SUMPRODUCT(('Dépenses sur devis'!$G$8:$G$607='T_Classement catégories'!I12)*('Dépenses sur devis'!$K$8:$K$607))+SUMPRODUCT(('Dépenses de rémunération'!$G$8:$G$607='T_Classement catégories'!I12)*('Dépenses de rémunération'!$L$8:$L$607))+SUMPRODUCT(('Dépenses sur barèmes'!$F$8:$F$607='T_Classement catégories'!I12)*('Dépenses sur barèmes'!$J$8:$J$607))+SUMPRODUCT(('Dépenses sur taux forfaitaire'!$F$8:$F$9='T_Classement catégories'!I12)*('Dépenses sur taux forfaitaire'!$I$8:$I$9))+SUMPRODUCT(('Dépenses auto-construction'!$E$8:$E$607='T_Classement catégories'!I12)*('Dépenses auto-construction'!$H$8:$H$607))+SUMPRODUCT(('Dépenses de rémunération CU'!$H$8:$H$607='T_Classement catégories'!I12)*('Dépenses de rémunération CU'!$K$8:$K$607)),SUM(F$5:F10)))</f>
        <v/>
      </c>
      <c r="G11" s="202"/>
    </row>
    <row r="12" spans="2:9" ht="19.899999999999999" customHeight="1" x14ac:dyDescent="0.35">
      <c r="B12" s="100" t="str">
        <f>IF(OR(B11="",B11="Total"),"",IF('T_Classement catégories'!D13&lt;&gt;"",'T_Classement catégories'!D13,"Total"))</f>
        <v/>
      </c>
      <c r="C12" s="119" t="str" cm="1">
        <f t="array" ref="C12">IF(OR(B11="",B11="Total"),"",IF('T_Classement catégories'!D13&lt;&gt;"",SUMPRODUCT(('Dépenses sur devis'!$F$8:$F$607='T_Classement catégories'!D13)*('Dépenses sur devis'!$J$8:$J$607))+SUMPRODUCT(('Dépenses sur devis'!$F$8:$F$607='T_Classement catégories'!D13)*('Dépenses sur devis'!$K$8:$K$607))+SUMPRODUCT(('Dépenses de rémunération'!$F$8:$F$607='T_Classement catégories'!D13)*('Dépenses de rémunération'!$L$8:$L$607))+SUMPRODUCT(('Dépenses sur barèmes'!$E$8:$E$607='T_Classement catégories'!D13)*('Dépenses sur barèmes'!$J$8:$J$607))+SUMPRODUCT(('Dépenses sur taux forfaitaire'!$E$8:$E$9='T_Classement catégories'!D13)*('Dépenses sur taux forfaitaire'!$I$8:$I$9))+SUMPRODUCT(('Dépenses auto-construction'!$D$8:$D$607='T_Classement catégories'!D13)*('Dépenses auto-construction'!$H$8:$H$607))+SUMPRODUCT(('Dépenses de rémunération CU'!$G$8:$G$607='T_Classement catégories'!D13)*('Dépenses de rémunération CU'!$K$8:$K$607)),SUM(C$5:C11)))</f>
        <v/>
      </c>
      <c r="E12" s="100" t="str">
        <f>IF(OR(E11="",E11="Total"),"",IF('T_Classement catégories'!I13&lt;&gt;"",'T_Classement catégories'!I13,"Total"))</f>
        <v/>
      </c>
      <c r="F12" s="119" t="str" cm="1">
        <f t="array" ref="F12">IF(OR(E11="",E11="Total"),"",IF('T_Classement catégories'!I13&lt;&gt;"",SUMPRODUCT(('Dépenses sur devis'!$G$8:$G$607='T_Classement catégories'!I13)*('Dépenses sur devis'!$J$8:$J$607))+SUMPRODUCT(('Dépenses sur devis'!$G$8:$G$607='T_Classement catégories'!I13)*('Dépenses sur devis'!$K$8:$K$607))+SUMPRODUCT(('Dépenses de rémunération'!$G$8:$G$607='T_Classement catégories'!I13)*('Dépenses de rémunération'!$L$8:$L$607))+SUMPRODUCT(('Dépenses sur barèmes'!$F$8:$F$607='T_Classement catégories'!I13)*('Dépenses sur barèmes'!$J$8:$J$607))+SUMPRODUCT(('Dépenses sur taux forfaitaire'!$F$8:$F$9='T_Classement catégories'!I13)*('Dépenses sur taux forfaitaire'!$I$8:$I$9))+SUMPRODUCT(('Dépenses auto-construction'!$E$8:$E$607='T_Classement catégories'!I13)*('Dépenses auto-construction'!$H$8:$H$607))+SUMPRODUCT(('Dépenses de rémunération CU'!$H$8:$H$607='T_Classement catégories'!I13)*('Dépenses de rémunération CU'!$K$8:$K$607)),SUM(F$5:F11)))</f>
        <v/>
      </c>
    </row>
    <row r="13" spans="2:9" ht="19.899999999999999" customHeight="1" x14ac:dyDescent="0.35">
      <c r="B13" s="100" t="str">
        <f>IF(OR(B12="",B12="Total"),"",IF('T_Classement catégories'!D14&lt;&gt;"",'T_Classement catégories'!D14,"Total"))</f>
        <v/>
      </c>
      <c r="C13" s="119" t="str" cm="1">
        <f t="array" ref="C13">IF(OR(B12="",B12="Total"),"",IF('T_Classement catégories'!D14&lt;&gt;"",SUMPRODUCT(('Dépenses sur devis'!$F$8:$F$607='T_Classement catégories'!D14)*('Dépenses sur devis'!$J$8:$J$607))+SUMPRODUCT(('Dépenses sur devis'!$F$8:$F$607='T_Classement catégories'!D14)*('Dépenses sur devis'!$K$8:$K$607))+SUMPRODUCT(('Dépenses de rémunération'!$F$8:$F$607='T_Classement catégories'!D14)*('Dépenses de rémunération'!$L$8:$L$607))+SUMPRODUCT(('Dépenses sur barèmes'!$E$8:$E$607='T_Classement catégories'!D14)*('Dépenses sur barèmes'!$J$8:$J$607))+SUMPRODUCT(('Dépenses sur taux forfaitaire'!$E$8:$E$9='T_Classement catégories'!D14)*('Dépenses sur taux forfaitaire'!$I$8:$I$9))+SUMPRODUCT(('Dépenses auto-construction'!$D$8:$D$607='T_Classement catégories'!D14)*('Dépenses auto-construction'!$H$8:$H$607))+SUMPRODUCT(('Dépenses de rémunération CU'!$G$8:$G$607='T_Classement catégories'!D14)*('Dépenses de rémunération CU'!$K$8:$K$607)),SUM(C$5:C12)))</f>
        <v/>
      </c>
      <c r="E13" s="100" t="str">
        <f>IF(OR(E12="",E12="Total"),"",IF('T_Classement catégories'!I14&lt;&gt;"",'T_Classement catégories'!I14,"Total"))</f>
        <v/>
      </c>
      <c r="F13" s="119" t="str" cm="1">
        <f t="array" ref="F13">IF(OR(E12="",E12="Total"),"",IF('T_Classement catégories'!I14&lt;&gt;"",SUMPRODUCT(('Dépenses sur devis'!$G$8:$G$607='T_Classement catégories'!I14)*('Dépenses sur devis'!$J$8:$J$607))+SUMPRODUCT(('Dépenses sur devis'!$G$8:$G$607='T_Classement catégories'!I14)*('Dépenses sur devis'!$K$8:$K$607))+SUMPRODUCT(('Dépenses de rémunération'!$G$8:$G$607='T_Classement catégories'!I14)*('Dépenses de rémunération'!$L$8:$L$607))+SUMPRODUCT(('Dépenses sur barèmes'!$F$8:$F$607='T_Classement catégories'!I14)*('Dépenses sur barèmes'!$J$8:$J$607))+SUMPRODUCT(('Dépenses sur taux forfaitaire'!$F$8:$F$9='T_Classement catégories'!I14)*('Dépenses sur taux forfaitaire'!$I$8:$I$9))+SUMPRODUCT(('Dépenses auto-construction'!$E$8:$E$607='T_Classement catégories'!I14)*('Dépenses auto-construction'!$H$8:$H$607))+SUMPRODUCT(('Dépenses de rémunération CU'!$H$8:$H$607='T_Classement catégories'!I14)*('Dépenses de rémunération CU'!$K$8:$K$607)),SUM(F$5:F12)))</f>
        <v/>
      </c>
    </row>
    <row r="14" spans="2:9" ht="19.899999999999999" customHeight="1" x14ac:dyDescent="0.35">
      <c r="B14" s="100" t="str">
        <f>IF(OR(B13="",B13="Total"),"",IF('T_Classement catégories'!D15&lt;&gt;"",'T_Classement catégories'!D15,"Total"))</f>
        <v/>
      </c>
      <c r="C14" s="119" t="str" cm="1">
        <f t="array" ref="C14">IF(OR(B13="",B13="Total"),"",IF('T_Classement catégories'!D15&lt;&gt;"",SUMPRODUCT(('Dépenses sur devis'!$F$8:$F$607='T_Classement catégories'!D15)*('Dépenses sur devis'!$J$8:$J$607))+SUMPRODUCT(('Dépenses sur devis'!$F$8:$F$607='T_Classement catégories'!D15)*('Dépenses sur devis'!$K$8:$K$607))+SUMPRODUCT(('Dépenses de rémunération'!$F$8:$F$607='T_Classement catégories'!D15)*('Dépenses de rémunération'!$L$8:$L$607))+SUMPRODUCT(('Dépenses sur barèmes'!$E$8:$E$607='T_Classement catégories'!D15)*('Dépenses sur barèmes'!$J$8:$J$607))+SUMPRODUCT(('Dépenses sur taux forfaitaire'!$E$8:$E$9='T_Classement catégories'!D15)*('Dépenses sur taux forfaitaire'!$I$8:$I$9))+SUMPRODUCT(('Dépenses auto-construction'!$D$8:$D$607='T_Classement catégories'!D15)*('Dépenses auto-construction'!$H$8:$H$607))+SUMPRODUCT(('Dépenses de rémunération CU'!$G$8:$G$607='T_Classement catégories'!D15)*('Dépenses de rémunération CU'!$K$8:$K$607)),SUM(C$5:C13)))</f>
        <v/>
      </c>
      <c r="E14" s="100" t="str">
        <f>IF(OR(E13="",E13="Total"),"",IF('T_Classement catégories'!I15&lt;&gt;"",'T_Classement catégories'!I15,"Total"))</f>
        <v/>
      </c>
      <c r="F14" s="119" t="str" cm="1">
        <f t="array" ref="F14">IF(OR(E13="",E13="Total"),"",IF('T_Classement catégories'!I15&lt;&gt;"",SUMPRODUCT(('Dépenses sur devis'!$G$8:$G$607='T_Classement catégories'!I15)*('Dépenses sur devis'!$J$8:$J$607))+SUMPRODUCT(('Dépenses sur devis'!$G$8:$G$607='T_Classement catégories'!I15)*('Dépenses sur devis'!$K$8:$K$607))+SUMPRODUCT(('Dépenses de rémunération'!$G$8:$G$607='T_Classement catégories'!I15)*('Dépenses de rémunération'!$L$8:$L$607))+SUMPRODUCT(('Dépenses sur barèmes'!$F$8:$F$607='T_Classement catégories'!I15)*('Dépenses sur barèmes'!$J$8:$J$607))+SUMPRODUCT(('Dépenses sur taux forfaitaire'!$F$8:$F$9='T_Classement catégories'!I15)*('Dépenses sur taux forfaitaire'!$I$8:$I$9))+SUMPRODUCT(('Dépenses auto-construction'!$E$8:$E$607='T_Classement catégories'!I15)*('Dépenses auto-construction'!$H$8:$H$607))+SUMPRODUCT(('Dépenses de rémunération CU'!$H$8:$H$607='T_Classement catégories'!I15)*('Dépenses de rémunération CU'!$K$8:$K$607)),SUM(F$5:F13)))</f>
        <v/>
      </c>
    </row>
    <row r="15" spans="2:9" ht="19.899999999999999" customHeight="1" x14ac:dyDescent="0.35">
      <c r="B15" s="100" t="str">
        <f>IF(OR(B14="",B14="Total"),"",IF('T_Classement catégories'!D16&lt;&gt;"",'T_Classement catégories'!D16,"Total"))</f>
        <v/>
      </c>
      <c r="C15" s="119" t="str" cm="1">
        <f t="array" ref="C15">IF(OR(B14="",B14="Total"),"",IF('T_Classement catégories'!D16&lt;&gt;"",SUMPRODUCT(('Dépenses sur devis'!$F$8:$F$607='T_Classement catégories'!D16)*('Dépenses sur devis'!$J$8:$J$607))+SUMPRODUCT(('Dépenses sur devis'!$F$8:$F$607='T_Classement catégories'!D16)*('Dépenses sur devis'!$K$8:$K$607))+SUMPRODUCT(('Dépenses de rémunération'!$F$8:$F$607='T_Classement catégories'!D16)*('Dépenses de rémunération'!$L$8:$L$607))+SUMPRODUCT(('Dépenses sur barèmes'!$E$8:$E$607='T_Classement catégories'!D16)*('Dépenses sur barèmes'!$J$8:$J$607))+SUMPRODUCT(('Dépenses sur taux forfaitaire'!$E$8:$E$9='T_Classement catégories'!D16)*('Dépenses sur taux forfaitaire'!$I$8:$I$9))+SUMPRODUCT(('Dépenses auto-construction'!$D$8:$D$607='T_Classement catégories'!D16)*('Dépenses auto-construction'!$H$8:$H$607))+SUMPRODUCT(('Dépenses de rémunération CU'!$G$8:$G$607='T_Classement catégories'!D16)*('Dépenses de rémunération CU'!$K$8:$K$607)),SUM(C$5:C14)))</f>
        <v/>
      </c>
      <c r="E15" s="100" t="str">
        <f>IF(OR(E14="",E14="Total"),"",IF('T_Classement catégories'!I16&lt;&gt;"",'T_Classement catégories'!I16,"Total"))</f>
        <v/>
      </c>
      <c r="F15" s="119" t="str" cm="1">
        <f t="array" ref="F15">IF(OR(E14="",E14="Total"),"",IF('T_Classement catégories'!I16&lt;&gt;"",SUMPRODUCT(('Dépenses sur devis'!$G$8:$G$607='T_Classement catégories'!I16)*('Dépenses sur devis'!$J$8:$J$607))+SUMPRODUCT(('Dépenses sur devis'!$G$8:$G$607='T_Classement catégories'!I16)*('Dépenses sur devis'!$K$8:$K$607))+SUMPRODUCT(('Dépenses de rémunération'!$G$8:$G$607='T_Classement catégories'!I16)*('Dépenses de rémunération'!$L$8:$L$607))+SUMPRODUCT(('Dépenses sur barèmes'!$F$8:$F$607='T_Classement catégories'!I16)*('Dépenses sur barèmes'!$J$8:$J$607))+SUMPRODUCT(('Dépenses sur taux forfaitaire'!$F$8:$F$9='T_Classement catégories'!I16)*('Dépenses sur taux forfaitaire'!$I$8:$I$9))+SUMPRODUCT(('Dépenses auto-construction'!$E$8:$E$607='T_Classement catégories'!I16)*('Dépenses auto-construction'!$H$8:$H$607))+SUMPRODUCT(('Dépenses de rémunération CU'!$H$8:$H$607='T_Classement catégories'!I16)*('Dépenses de rémunération CU'!$K$8:$K$607)),SUM(F$5:F14)))</f>
        <v/>
      </c>
    </row>
    <row r="16" spans="2:9" ht="19.899999999999999" customHeight="1" x14ac:dyDescent="0.35">
      <c r="B16" s="100" t="str">
        <f>IF(OR(B15="",B15="Total"),"",IF('T_Classement catégories'!D17&lt;&gt;"",'T_Classement catégories'!D17,"Total"))</f>
        <v/>
      </c>
      <c r="C16" s="119" t="str" cm="1">
        <f t="array" ref="C16">IF(OR(B15="",B15="Total"),"",IF('T_Classement catégories'!D17&lt;&gt;"",SUMPRODUCT(('Dépenses sur devis'!$F$8:$F$607='T_Classement catégories'!D17)*('Dépenses sur devis'!$J$8:$J$607))+SUMPRODUCT(('Dépenses sur devis'!$F$8:$F$607='T_Classement catégories'!D17)*('Dépenses sur devis'!$K$8:$K$607))+SUMPRODUCT(('Dépenses de rémunération'!$F$8:$F$607='T_Classement catégories'!D17)*('Dépenses de rémunération'!$L$8:$L$607))+SUMPRODUCT(('Dépenses sur barèmes'!$E$8:$E$607='T_Classement catégories'!D17)*('Dépenses sur barèmes'!$J$8:$J$607))+SUMPRODUCT(('Dépenses sur taux forfaitaire'!$E$8:$E$9='T_Classement catégories'!D17)*('Dépenses sur taux forfaitaire'!$I$8:$I$9))+SUMPRODUCT(('Dépenses auto-construction'!$D$8:$D$607='T_Classement catégories'!D17)*('Dépenses auto-construction'!$H$8:$H$607))+SUMPRODUCT(('Dépenses de rémunération CU'!$G$8:$G$607='T_Classement catégories'!D17)*('Dépenses de rémunération CU'!$K$8:$K$607)),SUM(C$5:C15)))</f>
        <v/>
      </c>
      <c r="E16" s="100" t="str">
        <f>IF(OR(E15="",E15="Total"),"",IF('T_Classement catégories'!I17&lt;&gt;"",'T_Classement catégories'!I17,"Total"))</f>
        <v/>
      </c>
      <c r="F16" s="119" t="str" cm="1">
        <f t="array" ref="F16">IF(OR(E15="",E15="Total"),"",IF('T_Classement catégories'!I17&lt;&gt;"",SUMPRODUCT(('Dépenses sur devis'!$G$8:$G$607='T_Classement catégories'!I17)*('Dépenses sur devis'!$J$8:$J$607))+SUMPRODUCT(('Dépenses sur devis'!$G$8:$G$607='T_Classement catégories'!I17)*('Dépenses sur devis'!$K$8:$K$607))+SUMPRODUCT(('Dépenses de rémunération'!$G$8:$G$607='T_Classement catégories'!I17)*('Dépenses de rémunération'!$L$8:$L$607))+SUMPRODUCT(('Dépenses sur barèmes'!$F$8:$F$607='T_Classement catégories'!I17)*('Dépenses sur barèmes'!$J$8:$J$607))+SUMPRODUCT(('Dépenses sur taux forfaitaire'!$F$8:$F$9='T_Classement catégories'!I17)*('Dépenses sur taux forfaitaire'!$I$8:$I$9))+SUMPRODUCT(('Dépenses auto-construction'!$E$8:$E$607='T_Classement catégories'!I17)*('Dépenses auto-construction'!$H$8:$H$607))+SUMPRODUCT(('Dépenses de rémunération CU'!$H$8:$H$607='T_Classement catégories'!I17)*('Dépenses de rémunération CU'!$K$8:$K$607)),SUM(F$5:F15)))</f>
        <v/>
      </c>
    </row>
    <row r="17" spans="2:6" ht="19.899999999999999" customHeight="1" x14ac:dyDescent="0.35">
      <c r="B17" s="100" t="str">
        <f>IF(OR(B16="",B16="Total"),"",IF('T_Classement catégories'!D18&lt;&gt;"",'T_Classement catégories'!D18,"Total"))</f>
        <v/>
      </c>
      <c r="C17" s="119" t="str" cm="1">
        <f t="array" ref="C17">IF(OR(B16="",B16="Total"),"",IF('T_Classement catégories'!D18&lt;&gt;"",SUMPRODUCT(('Dépenses sur devis'!$F$8:$F$607='T_Classement catégories'!D18)*('Dépenses sur devis'!$J$8:$J$607))+SUMPRODUCT(('Dépenses sur devis'!$F$8:$F$607='T_Classement catégories'!D18)*('Dépenses sur devis'!$K$8:$K$607))+SUMPRODUCT(('Dépenses de rémunération'!$F$8:$F$607='T_Classement catégories'!D18)*('Dépenses de rémunération'!$L$8:$L$607))+SUMPRODUCT(('Dépenses sur barèmes'!$E$8:$E$607='T_Classement catégories'!D18)*('Dépenses sur barèmes'!$J$8:$J$607))+SUMPRODUCT(('Dépenses sur taux forfaitaire'!$E$8:$E$9='T_Classement catégories'!D18)*('Dépenses sur taux forfaitaire'!$I$8:$I$9))+SUMPRODUCT(('Dépenses auto-construction'!$D$8:$D$607='T_Classement catégories'!D18)*('Dépenses auto-construction'!$H$8:$H$607))+SUMPRODUCT(('Dépenses de rémunération CU'!$G$8:$G$607='T_Classement catégories'!D18)*('Dépenses de rémunération CU'!$K$8:$K$607)),SUM(C$5:C16)))</f>
        <v/>
      </c>
      <c r="E17" s="100" t="str">
        <f>IF(OR(E16="",E16="Total"),"",IF('T_Classement catégories'!I18&lt;&gt;"",'T_Classement catégories'!I18,"Total"))</f>
        <v/>
      </c>
      <c r="F17" s="119" t="str" cm="1">
        <f t="array" ref="F17">IF(OR(E16="",E16="Total"),"",IF('T_Classement catégories'!I18&lt;&gt;"",SUMPRODUCT(('Dépenses sur devis'!$G$8:$G$607='T_Classement catégories'!I18)*('Dépenses sur devis'!$J$8:$J$607))+SUMPRODUCT(('Dépenses sur devis'!$G$8:$G$607='T_Classement catégories'!I18)*('Dépenses sur devis'!$K$8:$K$607))+SUMPRODUCT(('Dépenses de rémunération'!$G$8:$G$607='T_Classement catégories'!I18)*('Dépenses de rémunération'!$L$8:$L$607))+SUMPRODUCT(('Dépenses sur barèmes'!$F$8:$F$607='T_Classement catégories'!I18)*('Dépenses sur barèmes'!$J$8:$J$607))+SUMPRODUCT(('Dépenses sur taux forfaitaire'!$F$8:$F$9='T_Classement catégories'!I18)*('Dépenses sur taux forfaitaire'!$I$8:$I$9))+SUMPRODUCT(('Dépenses auto-construction'!$E$8:$E$607='T_Classement catégories'!I18)*('Dépenses auto-construction'!$H$8:$H$607))+SUMPRODUCT(('Dépenses de rémunération CU'!$H$8:$H$607='T_Classement catégories'!I18)*('Dépenses de rémunération CU'!$K$8:$K$607)),SUM(F$5:F16)))</f>
        <v/>
      </c>
    </row>
    <row r="18" spans="2:6" ht="19.899999999999999" customHeight="1" x14ac:dyDescent="0.35">
      <c r="B18" s="100" t="str">
        <f>IF(OR(B17="",B17="Total"),"",IF('T_Classement catégories'!D19&lt;&gt;"",'T_Classement catégories'!D19,"Total"))</f>
        <v/>
      </c>
      <c r="C18" s="119" t="str" cm="1">
        <f t="array" ref="C18">IF(OR(B17="",B17="Total"),"",IF('T_Classement catégories'!D19&lt;&gt;"",SUMPRODUCT(('Dépenses sur devis'!$F$8:$F$607='T_Classement catégories'!D19)*('Dépenses sur devis'!$J$8:$J$607))+SUMPRODUCT(('Dépenses sur devis'!$F$8:$F$607='T_Classement catégories'!D19)*('Dépenses sur devis'!$K$8:$K$607))+SUMPRODUCT(('Dépenses de rémunération'!$F$8:$F$607='T_Classement catégories'!D19)*('Dépenses de rémunération'!$L$8:$L$607))+SUMPRODUCT(('Dépenses sur barèmes'!$E$8:$E$607='T_Classement catégories'!D19)*('Dépenses sur barèmes'!$J$8:$J$607))+SUMPRODUCT(('Dépenses sur taux forfaitaire'!$E$8:$E$9='T_Classement catégories'!D19)*('Dépenses sur taux forfaitaire'!$I$8:$I$9))+SUMPRODUCT(('Dépenses auto-construction'!$D$8:$D$607='T_Classement catégories'!D19)*('Dépenses auto-construction'!$H$8:$H$607))+SUMPRODUCT(('Dépenses de rémunération CU'!$G$8:$G$607='T_Classement catégories'!D19)*('Dépenses de rémunération CU'!$K$8:$K$607)),SUM(C$5:C17)))</f>
        <v/>
      </c>
      <c r="E18" s="100" t="str">
        <f>IF(OR(E17="",E17="Total"),"",IF('T_Classement catégories'!I19&lt;&gt;"",'T_Classement catégories'!I19,"Total"))</f>
        <v/>
      </c>
      <c r="F18" s="119" t="str" cm="1">
        <f t="array" ref="F18">IF(OR(E17="",E17="Total"),"",IF('T_Classement catégories'!I19&lt;&gt;"",SUMPRODUCT(('Dépenses sur devis'!$G$8:$G$607='T_Classement catégories'!I19)*('Dépenses sur devis'!$J$8:$J$607))+SUMPRODUCT(('Dépenses sur devis'!$G$8:$G$607='T_Classement catégories'!I19)*('Dépenses sur devis'!$K$8:$K$607))+SUMPRODUCT(('Dépenses de rémunération'!$G$8:$G$607='T_Classement catégories'!I19)*('Dépenses de rémunération'!$L$8:$L$607))+SUMPRODUCT(('Dépenses sur barèmes'!$F$8:$F$607='T_Classement catégories'!I19)*('Dépenses sur barèmes'!$J$8:$J$607))+SUMPRODUCT(('Dépenses sur taux forfaitaire'!$F$8:$F$9='T_Classement catégories'!I19)*('Dépenses sur taux forfaitaire'!$I$8:$I$9))+SUMPRODUCT(('Dépenses auto-construction'!$E$8:$E$607='T_Classement catégories'!I19)*('Dépenses auto-construction'!$H$8:$H$607))+SUMPRODUCT(('Dépenses de rémunération CU'!$H$8:$H$607='T_Classement catégories'!I19)*('Dépenses de rémunération CU'!$K$8:$K$607)),SUM(F$5:F17)))</f>
        <v/>
      </c>
    </row>
    <row r="19" spans="2:6" ht="19.899999999999999" customHeight="1" x14ac:dyDescent="0.35">
      <c r="B19" s="100" t="str">
        <f>IF(OR(B18="",B18="Total"),"",IF('T_Classement catégories'!D20&lt;&gt;"",'T_Classement catégories'!D20,"Total"))</f>
        <v/>
      </c>
      <c r="C19" s="119" t="str" cm="1">
        <f t="array" ref="C19">IF(OR(B18="",B18="Total"),"",IF('T_Classement catégories'!D20&lt;&gt;"",SUMPRODUCT(('Dépenses sur devis'!$F$8:$F$607='T_Classement catégories'!D20)*('Dépenses sur devis'!$J$8:$J$607))+SUMPRODUCT(('Dépenses sur devis'!$F$8:$F$607='T_Classement catégories'!D20)*('Dépenses sur devis'!$K$8:$K$607))+SUMPRODUCT(('Dépenses de rémunération'!$F$8:$F$607='T_Classement catégories'!D20)*('Dépenses de rémunération'!$L$8:$L$607))+SUMPRODUCT(('Dépenses sur barèmes'!$E$8:$E$607='T_Classement catégories'!D20)*('Dépenses sur barèmes'!$J$8:$J$607))+SUMPRODUCT(('Dépenses sur taux forfaitaire'!$E$8:$E$9='T_Classement catégories'!D20)*('Dépenses sur taux forfaitaire'!$I$8:$I$9))+SUMPRODUCT(('Dépenses auto-construction'!$D$8:$D$607='T_Classement catégories'!D20)*('Dépenses auto-construction'!$H$8:$H$607))+SUMPRODUCT(('Dépenses de rémunération CU'!$G$8:$G$607='T_Classement catégories'!D20)*('Dépenses de rémunération CU'!$K$8:$K$607)),SUM(C$5:C18)))</f>
        <v/>
      </c>
      <c r="E19" s="100" t="str">
        <f>IF(OR(E18="",E18="Total"),"",IF('T_Classement catégories'!I20&lt;&gt;"",'T_Classement catégories'!I20,"Total"))</f>
        <v/>
      </c>
      <c r="F19" s="119" t="str" cm="1">
        <f t="array" ref="F19">IF(OR(E18="",E18="Total"),"",IF('T_Classement catégories'!I20&lt;&gt;"",SUMPRODUCT(('Dépenses sur devis'!$G$8:$G$607='T_Classement catégories'!I20)*('Dépenses sur devis'!$J$8:$J$607))+SUMPRODUCT(('Dépenses sur devis'!$G$8:$G$607='T_Classement catégories'!I20)*('Dépenses sur devis'!$K$8:$K$607))+SUMPRODUCT(('Dépenses de rémunération'!$G$8:$G$607='T_Classement catégories'!I20)*('Dépenses de rémunération'!$L$8:$L$607))+SUMPRODUCT(('Dépenses sur barèmes'!$F$8:$F$607='T_Classement catégories'!I20)*('Dépenses sur barèmes'!$J$8:$J$607))+SUMPRODUCT(('Dépenses sur taux forfaitaire'!$F$8:$F$9='T_Classement catégories'!I20)*('Dépenses sur taux forfaitaire'!$I$8:$I$9))+SUMPRODUCT(('Dépenses auto-construction'!$E$8:$E$607='T_Classement catégories'!I20)*('Dépenses auto-construction'!$H$8:$H$607))+SUMPRODUCT(('Dépenses de rémunération CU'!$H$8:$H$607='T_Classement catégories'!I20)*('Dépenses de rémunération CU'!$K$8:$K$607)),SUM(F$5:F18)))</f>
        <v/>
      </c>
    </row>
    <row r="20" spans="2:6" ht="19.899999999999999" customHeight="1" x14ac:dyDescent="0.35">
      <c r="B20" s="100" t="str">
        <f>IF(OR(B19="",B19="Total"),"",IF('T_Classement catégories'!D21&lt;&gt;"",'T_Classement catégories'!D21,"Total"))</f>
        <v/>
      </c>
      <c r="C20" s="119" t="str" cm="1">
        <f t="array" ref="C20">IF(OR(B19="",B19="Total"),"",IF('T_Classement catégories'!D21&lt;&gt;"",SUMPRODUCT(('Dépenses sur devis'!$F$8:$F$607='T_Classement catégories'!D21)*('Dépenses sur devis'!$J$8:$J$607))+SUMPRODUCT(('Dépenses sur devis'!$F$8:$F$607='T_Classement catégories'!D21)*('Dépenses sur devis'!$K$8:$K$607))+SUMPRODUCT(('Dépenses de rémunération'!$F$8:$F$607='T_Classement catégories'!D21)*('Dépenses de rémunération'!$L$8:$L$607))+SUMPRODUCT(('Dépenses sur barèmes'!$E$8:$E$607='T_Classement catégories'!D21)*('Dépenses sur barèmes'!$J$8:$J$607))+SUMPRODUCT(('Dépenses sur taux forfaitaire'!$E$8:$E$9='T_Classement catégories'!D21)*('Dépenses sur taux forfaitaire'!$I$8:$I$9))+SUMPRODUCT(('Dépenses auto-construction'!$D$8:$D$607='T_Classement catégories'!D21)*('Dépenses auto-construction'!$H$8:$H$607))+SUMPRODUCT(('Dépenses de rémunération CU'!$G$8:$G$607='T_Classement catégories'!D21)*('Dépenses de rémunération CU'!$K$8:$K$607)),SUM(C$5:C19)))</f>
        <v/>
      </c>
      <c r="E20" s="100" t="str">
        <f>IF(OR(E19="",E19="Total"),"",IF('T_Classement catégories'!I21&lt;&gt;"",'T_Classement catégories'!I21,"Total"))</f>
        <v/>
      </c>
      <c r="F20" s="119" t="str" cm="1">
        <f t="array" ref="F20">IF(OR(E19="",E19="Total"),"",IF('T_Classement catégories'!I21&lt;&gt;"",SUMPRODUCT(('Dépenses sur devis'!$G$8:$G$607='T_Classement catégories'!I21)*('Dépenses sur devis'!$J$8:$J$607))+SUMPRODUCT(('Dépenses sur devis'!$G$8:$G$607='T_Classement catégories'!I21)*('Dépenses sur devis'!$K$8:$K$607))+SUMPRODUCT(('Dépenses de rémunération'!$G$8:$G$607='T_Classement catégories'!I21)*('Dépenses de rémunération'!$L$8:$L$607))+SUMPRODUCT(('Dépenses sur barèmes'!$F$8:$F$607='T_Classement catégories'!I21)*('Dépenses sur barèmes'!$J$8:$J$607))+SUMPRODUCT(('Dépenses sur taux forfaitaire'!$F$8:$F$9='T_Classement catégories'!I21)*('Dépenses sur taux forfaitaire'!$I$8:$I$9))+SUMPRODUCT(('Dépenses auto-construction'!$E$8:$E$607='T_Classement catégories'!I21)*('Dépenses auto-construction'!$H$8:$H$607))+SUMPRODUCT(('Dépenses de rémunération CU'!$H$8:$H$607='T_Classement catégories'!I21)*('Dépenses de rémunération CU'!$K$8:$K$607)),SUM(F$5:F19)))</f>
        <v/>
      </c>
    </row>
    <row r="21" spans="2:6" ht="19.899999999999999" customHeight="1" x14ac:dyDescent="0.35">
      <c r="B21" s="100" t="str">
        <f>IF(OR(B20="",B20="Total"),"",IF('T_Classement catégories'!D22&lt;&gt;"",'T_Classement catégories'!D22,"Total"))</f>
        <v/>
      </c>
      <c r="C21" s="119" t="str" cm="1">
        <f t="array" ref="C21">IF(OR(B20="",B20="Total"),"",IF('T_Classement catégories'!D22&lt;&gt;"",SUMPRODUCT(('Dépenses sur devis'!$F$8:$F$607='T_Classement catégories'!D22)*('Dépenses sur devis'!$J$8:$J$607))+SUMPRODUCT(('Dépenses sur devis'!$F$8:$F$607='T_Classement catégories'!D22)*('Dépenses sur devis'!$K$8:$K$607))+SUMPRODUCT(('Dépenses de rémunération'!$F$8:$F$607='T_Classement catégories'!D22)*('Dépenses de rémunération'!$L$8:$L$607))+SUMPRODUCT(('Dépenses sur barèmes'!$E$8:$E$607='T_Classement catégories'!D22)*('Dépenses sur barèmes'!$J$8:$J$607))+SUMPRODUCT(('Dépenses sur taux forfaitaire'!$E$8:$E$9='T_Classement catégories'!D22)*('Dépenses sur taux forfaitaire'!$I$8:$I$9))+SUMPRODUCT(('Dépenses auto-construction'!$D$8:$D$607='T_Classement catégories'!D22)*('Dépenses auto-construction'!$H$8:$H$607))+SUMPRODUCT(('Dépenses de rémunération CU'!$G$8:$G$607='T_Classement catégories'!D22)*('Dépenses de rémunération CU'!$K$8:$K$607)),SUM(C$5:C20)))</f>
        <v/>
      </c>
      <c r="E21" s="100" t="str">
        <f>IF(OR(E20="",E20="Total"),"",IF('T_Classement catégories'!I22&lt;&gt;"",'T_Classement catégories'!I22,"Total"))</f>
        <v/>
      </c>
      <c r="F21" s="119" t="str" cm="1">
        <f t="array" ref="F21">IF(OR(E20="",E20="Total"),"",IF('T_Classement catégories'!I22&lt;&gt;"",SUMPRODUCT(('Dépenses sur devis'!$G$8:$G$607='T_Classement catégories'!I22)*('Dépenses sur devis'!$J$8:$J$607))+SUMPRODUCT(('Dépenses sur devis'!$G$8:$G$607='T_Classement catégories'!I22)*('Dépenses sur devis'!$K$8:$K$607))+SUMPRODUCT(('Dépenses de rémunération'!$G$8:$G$607='T_Classement catégories'!I22)*('Dépenses de rémunération'!$L$8:$L$607))+SUMPRODUCT(('Dépenses sur barèmes'!$F$8:$F$607='T_Classement catégories'!I22)*('Dépenses sur barèmes'!$J$8:$J$607))+SUMPRODUCT(('Dépenses sur taux forfaitaire'!$F$8:$F$9='T_Classement catégories'!I22)*('Dépenses sur taux forfaitaire'!$I$8:$I$9))+SUMPRODUCT(('Dépenses auto-construction'!$E$8:$E$607='T_Classement catégories'!I22)*('Dépenses auto-construction'!$H$8:$H$607))+SUMPRODUCT(('Dépenses de rémunération CU'!$H$8:$H$607='T_Classement catégories'!I22)*('Dépenses de rémunération CU'!$K$8:$K$607)),SUM(F$5:F20)))</f>
        <v/>
      </c>
    </row>
    <row r="22" spans="2:6" ht="19.899999999999999" customHeight="1" x14ac:dyDescent="0.35">
      <c r="B22" s="100" t="str">
        <f>IF(OR(B21="",B21="Total"),"",IF('T_Classement catégories'!D23&lt;&gt;"",'T_Classement catégories'!D23,"Total"))</f>
        <v/>
      </c>
      <c r="C22" s="119" t="str" cm="1">
        <f t="array" ref="C22">IF(OR(B21="",B21="Total"),"",IF('T_Classement catégories'!D23&lt;&gt;"",SUMPRODUCT(('Dépenses sur devis'!$F$8:$F$607='T_Classement catégories'!D23)*('Dépenses sur devis'!$J$8:$J$607))+SUMPRODUCT(('Dépenses sur devis'!$F$8:$F$607='T_Classement catégories'!D23)*('Dépenses sur devis'!$K$8:$K$607))+SUMPRODUCT(('Dépenses de rémunération'!$F$8:$F$607='T_Classement catégories'!D23)*('Dépenses de rémunération'!$L$8:$L$607))+SUMPRODUCT(('Dépenses sur barèmes'!$E$8:$E$607='T_Classement catégories'!D23)*('Dépenses sur barèmes'!$J$8:$J$607))+SUMPRODUCT(('Dépenses sur taux forfaitaire'!$E$8:$E$9='T_Classement catégories'!D23)*('Dépenses sur taux forfaitaire'!$I$8:$I$9))+SUMPRODUCT(('Dépenses auto-construction'!$D$8:$D$607='T_Classement catégories'!D23)*('Dépenses auto-construction'!$H$8:$H$607))+SUMPRODUCT(('Dépenses de rémunération CU'!$G$8:$G$607='T_Classement catégories'!D23)*('Dépenses de rémunération CU'!$K$8:$K$607)),SUM(C$5:C21)))</f>
        <v/>
      </c>
      <c r="E22" s="100" t="str">
        <f>IF(OR(E21="",E21="Total"),"",IF('T_Classement catégories'!I23&lt;&gt;"",'T_Classement catégories'!I23,"Total"))</f>
        <v/>
      </c>
      <c r="F22" s="119" t="str" cm="1">
        <f t="array" ref="F22">IF(OR(E21="",E21="Total"),"",IF('T_Classement catégories'!I23&lt;&gt;"",SUMPRODUCT(('Dépenses sur devis'!$G$8:$G$607='T_Classement catégories'!I23)*('Dépenses sur devis'!$J$8:$J$607))+SUMPRODUCT(('Dépenses sur devis'!$G$8:$G$607='T_Classement catégories'!I23)*('Dépenses sur devis'!$K$8:$K$607))+SUMPRODUCT(('Dépenses de rémunération'!$G$8:$G$607='T_Classement catégories'!I23)*('Dépenses de rémunération'!$L$8:$L$607))+SUMPRODUCT(('Dépenses sur barèmes'!$F$8:$F$607='T_Classement catégories'!I23)*('Dépenses sur barèmes'!$J$8:$J$607))+SUMPRODUCT(('Dépenses sur taux forfaitaire'!$F$8:$F$9='T_Classement catégories'!I23)*('Dépenses sur taux forfaitaire'!$I$8:$I$9))+SUMPRODUCT(('Dépenses auto-construction'!$E$8:$E$607='T_Classement catégories'!I23)*('Dépenses auto-construction'!$H$8:$H$607))+SUMPRODUCT(('Dépenses de rémunération CU'!$H$8:$H$607='T_Classement catégories'!I23)*('Dépenses de rémunération CU'!$K$8:$K$607)),SUM(F$5:F21)))</f>
        <v/>
      </c>
    </row>
    <row r="23" spans="2:6" ht="19.899999999999999" customHeight="1" x14ac:dyDescent="0.35">
      <c r="B23" s="100" t="str">
        <f>IF(OR(B22="",B22="Total"),"",IF('T_Classement catégories'!D24&lt;&gt;"",'T_Classement catégories'!D24,"Total"))</f>
        <v/>
      </c>
      <c r="C23" s="119" t="str" cm="1">
        <f t="array" ref="C23">IF(OR(B22="",B22="Total"),"",IF('T_Classement catégories'!D24&lt;&gt;"",SUMPRODUCT(('Dépenses sur devis'!$F$8:$F$607='T_Classement catégories'!D24)*('Dépenses sur devis'!$J$8:$J$607))+SUMPRODUCT(('Dépenses sur devis'!$F$8:$F$607='T_Classement catégories'!D24)*('Dépenses sur devis'!$K$8:$K$607))+SUMPRODUCT(('Dépenses de rémunération'!$F$8:$F$607='T_Classement catégories'!D24)*('Dépenses de rémunération'!$L$8:$L$607))+SUMPRODUCT(('Dépenses sur barèmes'!$E$8:$E$607='T_Classement catégories'!D24)*('Dépenses sur barèmes'!$J$8:$J$607))+SUMPRODUCT(('Dépenses sur taux forfaitaire'!$E$8:$E$9='T_Classement catégories'!D24)*('Dépenses sur taux forfaitaire'!$I$8:$I$9))+SUMPRODUCT(('Dépenses auto-construction'!$D$8:$D$607='T_Classement catégories'!D24)*('Dépenses auto-construction'!$H$8:$H$607))+SUMPRODUCT(('Dépenses de rémunération CU'!$G$8:$G$607='T_Classement catégories'!D24)*('Dépenses de rémunération CU'!$K$8:$K$607)),SUM(C$5:C22)))</f>
        <v/>
      </c>
      <c r="E23" s="100" t="str">
        <f>IF(OR(E22="",E22="Total"),"",IF('T_Classement catégories'!I24&lt;&gt;"",'T_Classement catégories'!I24,"Total"))</f>
        <v/>
      </c>
      <c r="F23" s="119" t="str" cm="1">
        <f t="array" ref="F23">IF(OR(E22="",E22="Total"),"",IF('T_Classement catégories'!I24&lt;&gt;"",SUMPRODUCT(('Dépenses sur devis'!$G$8:$G$607='T_Classement catégories'!I24)*('Dépenses sur devis'!$J$8:$J$607))+SUMPRODUCT(('Dépenses sur devis'!$G$8:$G$607='T_Classement catégories'!I24)*('Dépenses sur devis'!$K$8:$K$607))+SUMPRODUCT(('Dépenses de rémunération'!$G$8:$G$607='T_Classement catégories'!I24)*('Dépenses de rémunération'!$L$8:$L$607))+SUMPRODUCT(('Dépenses sur barèmes'!$F$8:$F$607='T_Classement catégories'!I24)*('Dépenses sur barèmes'!$J$8:$J$607))+SUMPRODUCT(('Dépenses sur taux forfaitaire'!$F$8:$F$9='T_Classement catégories'!I24)*('Dépenses sur taux forfaitaire'!$I$8:$I$9))+SUMPRODUCT(('Dépenses auto-construction'!$E$8:$E$607='T_Classement catégories'!I24)*('Dépenses auto-construction'!$H$8:$H$607))+SUMPRODUCT(('Dépenses de rémunération CU'!$H$8:$H$607='T_Classement catégories'!I24)*('Dépenses de rémunération CU'!$K$8:$K$607)),SUM(F$5:F22)))</f>
        <v/>
      </c>
    </row>
    <row r="24" spans="2:6" ht="19.899999999999999" customHeight="1" x14ac:dyDescent="0.35">
      <c r="B24" s="100" t="str">
        <f>IF(OR(B23="",B23="Total"),"",IF('T_Classement catégories'!D60&lt;&gt;"",'T_Classement catégories'!D60,"Total"))</f>
        <v/>
      </c>
      <c r="C24" s="119" t="str" cm="1">
        <f t="array" ref="C24">IF(OR(B23="",B23="Total"),"",IF('T_Classement catégories'!D60&lt;&gt;"",SUMPRODUCT(('Dépenses sur devis'!$F$8:$F$607='T_Classement catégories'!D60)*('Dépenses sur devis'!$J$8:$J$607))+SUMPRODUCT(('Dépenses sur devis'!$F$8:$F$607='T_Classement catégories'!D60)*('Dépenses sur devis'!$K$8:$K$607))+SUMPRODUCT(('Dépenses de rémunération'!$F$8:$F$607='T_Classement catégories'!D60)*('Dépenses de rémunération'!$L$8:$L$607))+SUMPRODUCT(('Dépenses sur barèmes'!$E$8:$E$607='T_Classement catégories'!D60)*('Dépenses sur barèmes'!$J$8:$J$607))+SUMPRODUCT(('Dépenses sur taux forfaitaire'!$E$8:$E$9='T_Classement catégories'!D60)*('Dépenses sur taux forfaitaire'!$I$8:$I$9))+SUMPRODUCT(('Dépenses auto-construction'!$D$8:$D$607='T_Classement catégories'!D60)*('Dépenses auto-construction'!$H$8:$H$607))+SUMPRODUCT(('Dépenses de rémunération CU'!$G$8:$G$607='T_Classement catégories'!D60)*('Dépenses de rémunération CU'!$K$8:$K$607)),SUM(C$5:C23)))</f>
        <v/>
      </c>
      <c r="E24" s="100" t="str">
        <f>IF(OR(E23="",E23="Total"),"",IF('T_Classement catégories'!I60&lt;&gt;"",'T_Classement catégories'!I60,"Total"))</f>
        <v/>
      </c>
      <c r="F24" s="119" t="str" cm="1">
        <f t="array" ref="F24">IF(OR(E23="",E23="Total"),"",IF('T_Classement catégories'!I60&lt;&gt;"",SUMPRODUCT(('Dépenses sur devis'!$G$8:$G$607='T_Classement catégories'!I60)*('Dépenses sur devis'!$J$8:$J$607))+SUMPRODUCT(('Dépenses sur devis'!$G$8:$G$607='T_Classement catégories'!I60)*('Dépenses sur devis'!$K$8:$K$607))+SUMPRODUCT(('Dépenses de rémunération'!$G$8:$G$607='T_Classement catégories'!I60)*('Dépenses de rémunération'!$L$8:$L$607))+SUMPRODUCT(('Dépenses sur barèmes'!$F$8:$F$607='T_Classement catégories'!I60)*('Dépenses sur barèmes'!$J$8:$J$607))+SUMPRODUCT(('Dépenses sur taux forfaitaire'!$F$8:$F$9='T_Classement catégories'!I60)*('Dépenses sur taux forfaitaire'!$I$8:$I$9))+SUMPRODUCT(('Dépenses auto-construction'!$E$8:$E$607='T_Classement catégories'!I60)*('Dépenses auto-construction'!$H$8:$H$607))+SUMPRODUCT(('Dépenses de rémunération CU'!$H$8:$H$607='T_Classement catégories'!I60)*('Dépenses de rémunération CU'!$K$8:$K$607)),SUM(F$5:F23)))</f>
        <v/>
      </c>
    </row>
    <row r="25" spans="2:6" ht="19.899999999999999" customHeight="1" x14ac:dyDescent="0.35">
      <c r="B25" s="100" t="str">
        <f>IF(OR(B24="",B24="Total"),"",IF('T_Classement catégories'!D61&lt;&gt;"",'T_Classement catégories'!D61,"Total"))</f>
        <v/>
      </c>
      <c r="C25" s="119" t="str" cm="1">
        <f t="array" ref="C25">IF(OR(B24="",B24="Total"),"",IF('T_Classement catégories'!D61&lt;&gt;"",SUMPRODUCT(('Dépenses sur devis'!$F$8:$F$607='T_Classement catégories'!D61)*('Dépenses sur devis'!$J$8:$J$607))+SUMPRODUCT(('Dépenses sur devis'!$F$8:$F$607='T_Classement catégories'!D61)*('Dépenses sur devis'!$K$8:$K$607))+SUMPRODUCT(('Dépenses de rémunération'!$F$8:$F$607='T_Classement catégories'!D61)*('Dépenses de rémunération'!$L$8:$L$607))+SUMPRODUCT(('Dépenses sur barèmes'!$E$8:$E$607='T_Classement catégories'!D61)*('Dépenses sur barèmes'!$J$8:$J$607))+SUMPRODUCT(('Dépenses sur taux forfaitaire'!$E$8:$E$9='T_Classement catégories'!D61)*('Dépenses sur taux forfaitaire'!$I$8:$I$9))+SUMPRODUCT(('Dépenses auto-construction'!$D$8:$D$607='T_Classement catégories'!D61)*('Dépenses auto-construction'!$H$8:$H$607))+SUMPRODUCT(('Dépenses de rémunération CU'!$G$8:$G$607='T_Classement catégories'!D61)*('Dépenses de rémunération CU'!$K$8:$K$607)),SUM(C$5:C24)))</f>
        <v/>
      </c>
      <c r="E25" s="100" t="str">
        <f>IF(OR(E24="",E24="Total"),"",IF('T_Classement catégories'!I61&lt;&gt;"",'T_Classement catégories'!I61,"Total"))</f>
        <v/>
      </c>
      <c r="F25" s="119" t="str" cm="1">
        <f t="array" ref="F25">IF(OR(E24="",E24="Total"),"",IF('T_Classement catégories'!I61&lt;&gt;"",SUMPRODUCT(('Dépenses sur devis'!$G$8:$G$607='T_Classement catégories'!I61)*('Dépenses sur devis'!$J$8:$J$607))+SUMPRODUCT(('Dépenses sur devis'!$G$8:$G$607='T_Classement catégories'!I61)*('Dépenses sur devis'!$K$8:$K$607))+SUMPRODUCT(('Dépenses de rémunération'!$G$8:$G$607='T_Classement catégories'!I61)*('Dépenses de rémunération'!$L$8:$L$607))+SUMPRODUCT(('Dépenses sur barèmes'!$F$8:$F$607='T_Classement catégories'!I61)*('Dépenses sur barèmes'!$J$8:$J$607))+SUMPRODUCT(('Dépenses sur taux forfaitaire'!$F$8:$F$9='T_Classement catégories'!I61)*('Dépenses sur taux forfaitaire'!$I$8:$I$9))+SUMPRODUCT(('Dépenses auto-construction'!$E$8:$E$607='T_Classement catégories'!I61)*('Dépenses auto-construction'!$H$8:$H$607))+SUMPRODUCT(('Dépenses de rémunération CU'!$H$8:$H$607='T_Classement catégories'!I61)*('Dépenses de rémunération CU'!$K$8:$K$607)),SUM(F$5:F24)))</f>
        <v/>
      </c>
    </row>
  </sheetData>
  <sheetProtection algorithmName="SHA-512" hashValue="RLoNTB9q3FVT6mUAb1Uvt1XKTEWfULyONOb8CRhPQI878rVs4rBUHqnrdwgz7ih7TIoiUEonAzMQtuoCx1brog==" saltValue="Csyac5NDaG5nuF3vzRNoiA==" spinCount="100000" sheet="1" objects="1" scenarios="1" formatColumns="0" selectLockedCells="1"/>
  <mergeCells count="1">
    <mergeCell ref="B1:F1"/>
  </mergeCells>
  <conditionalFormatting sqref="B5">
    <cfRule type="cellIs" dxfId="290" priority="7" operator="notEqual">
      <formula>""</formula>
    </cfRule>
  </conditionalFormatting>
  <conditionalFormatting sqref="C5">
    <cfRule type="cellIs" dxfId="289" priority="6" operator="notEqual">
      <formula>""</formula>
    </cfRule>
  </conditionalFormatting>
  <conditionalFormatting sqref="B6:B25">
    <cfRule type="cellIs" dxfId="288" priority="5" operator="notEqual">
      <formula>""</formula>
    </cfRule>
  </conditionalFormatting>
  <conditionalFormatting sqref="C6:C25">
    <cfRule type="cellIs" dxfId="287" priority="4" operator="notEqual">
      <formula>""</formula>
    </cfRule>
  </conditionalFormatting>
  <conditionalFormatting sqref="E5:E25">
    <cfRule type="cellIs" dxfId="286" priority="3" operator="notEqual">
      <formula>""</formula>
    </cfRule>
  </conditionalFormatting>
  <conditionalFormatting sqref="F5:F25">
    <cfRule type="cellIs" dxfId="285" priority="2" operator="notEqual">
      <formula>""</formula>
    </cfRule>
  </conditionalFormatting>
  <conditionalFormatting sqref="E4:F25">
    <cfRule type="expression" dxfId="284" priority="1">
      <formula>P_Z_0_B_UTILISATION_SOUS_OPERATIONS&lt;&gt;P_Z_G_R_G_BOOLEEN_OUI</formula>
    </cfRule>
  </conditionalFormatting>
  <pageMargins left="0.70866141732283472" right="0.70866141732283472" top="0.74803149606299213" bottom="0.74803149606299213" header="0.31496062992125984" footer="0.31496062992125984"/>
  <pageSetup paperSize="9" scale="5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19353-560E-479F-9F2D-CDCCD0B1A80F}">
  <sheetPr>
    <pageSetUpPr fitToPage="1"/>
  </sheetPr>
  <dimension ref="B1:J30"/>
  <sheetViews>
    <sheetView showGridLines="0" view="pageBreakPreview" zoomScaleNormal="100" zoomScaleSheetLayoutView="100" workbookViewId="0">
      <selection activeCell="E8" sqref="E8"/>
    </sheetView>
  </sheetViews>
  <sheetFormatPr baseColWidth="10" defaultColWidth="11.54296875" defaultRowHeight="14.5" x14ac:dyDescent="0.35"/>
  <cols>
    <col min="1" max="1" width="4.7265625" style="265" customWidth="1"/>
    <col min="2" max="2" width="46.7265625" style="265" customWidth="1"/>
    <col min="3" max="5" width="20.7265625" style="265" customWidth="1"/>
    <col min="6" max="6" width="13.1796875" style="265" customWidth="1"/>
    <col min="7" max="7" width="40.7265625" style="265" customWidth="1"/>
    <col min="8" max="10" width="20.7265625" style="265" customWidth="1"/>
    <col min="11" max="16" width="30.7265625" style="265" customWidth="1"/>
    <col min="17" max="16384" width="11.54296875" style="265"/>
  </cols>
  <sheetData>
    <row r="1" spans="2:10" ht="34.9" customHeight="1" x14ac:dyDescent="0.35">
      <c r="B1" s="345" t="s">
        <v>275</v>
      </c>
      <c r="C1" s="345"/>
      <c r="D1" s="345"/>
      <c r="E1" s="345"/>
      <c r="F1" s="345"/>
      <c r="G1" s="345"/>
      <c r="H1" s="345"/>
      <c r="I1" s="345"/>
      <c r="J1" s="345"/>
    </row>
    <row r="4" spans="2:10" x14ac:dyDescent="0.35">
      <c r="B4" s="292" t="str">
        <f>IF(P_Z_0_B_COLONNE_POSTE_LIBELLE_STANDARD=P_Z_G_R_G_BOOLEEN_NON,P_Z_0_N_COLONNE_POSTE_LIBELLE_STANDARD,P_Z_0_N_COLONNE_POSTE_LIBELLE_DEFAUT)</f>
        <v>Poste</v>
      </c>
      <c r="C4" s="293" t="str">
        <f>IF(P_Z_0_B_COLONNE_MT_PRES_LIBELLE_STANDARD=P_Z_G_R_G_BOOLEEN_NON,P_Z_0_N_COLONNE_MT_PRES_LIBELLE_STANDARD,P_Z_0_N_COLONNE_MT_PRES_LIBELLE_DEFAUT)</f>
        <v>Montant présenté</v>
      </c>
      <c r="D4" s="293" t="str">
        <f>IF(P_Z_0_B_COLONNE_MT_ELIGIBLE_LIBELLE_STANDARD=P_Z_G_R_G_BOOLEEN_NON,P_Z_0_N_COLONNE_MT_ELIGIBLE_LIBELLE_STANDARD,P_Z_0_N_COLONNE_MT_ELIGIBLE_LIBELLE_DEFAUT)</f>
        <v>Montant éligible</v>
      </c>
      <c r="E4" s="293" t="str">
        <f>IF(P_Z_0_B_COLONNE_MT_RAISONNABLE_LIBELLE_STANDARD=P_Z_G_R_G_BOOLEEN_NON,P_Z_0_N_COLONNE_MT_RAISONNABLE_STANDARD,P_Z_0_N_COLONNE_MT_RAISONNABLE_DEFAUT)</f>
        <v>Montant raisonnable</v>
      </c>
      <c r="G4" s="294" t="str">
        <f>IF(P_Z_0_B_COLONNE_SOUS_OPERATION_LIBELLE_STANDARD=P_Z_G_R_G_BOOLEEN_NON,P_Z_0_N_COLONNE_SOUS_OPERATION_LIBELLE_STANDARD,P_Z_0_N_COLONNE_SOUS_OPERATION_LIBELLE_DEFAUT)</f>
        <v>Sous-opération</v>
      </c>
      <c r="H4" s="294" t="str">
        <f>IF(P_Z_0_B_COLONNE_MT_PRES_LIBELLE_STANDARD=P_Z_G_R_G_BOOLEEN_NON,P_Z_0_N_COLONNE_MT_PRES_LIBELLE_STANDARD,P_Z_0_N_COLONNE_MT_PRES_LIBELLE_DEFAUT)</f>
        <v>Montant présenté</v>
      </c>
      <c r="I4" s="294" t="str">
        <f>IF(P_Z_0_B_COLONNE_MT_ELIGIBLE_LIBELLE_STANDARD=P_Z_G_R_G_BOOLEEN_NON,P_Z_0_N_COLONNE_MT_ELIGIBLE_LIBELLE_STANDARD,P_Z_0_N_COLONNE_MT_ELIGIBLE_LIBELLE_DEFAUT)</f>
        <v>Montant éligible</v>
      </c>
      <c r="J4" s="293" t="str">
        <f>IF(P_Z_0_B_COLONNE_MT_RAISONNABLE_LIBELLE_STANDARD=P_Z_G_R_G_BOOLEEN_NON,P_Z_0_N_COLONNE_MT_RAISONNABLE_STANDARD,P_Z_0_N_COLONNE_MT_RAISONNABLE_DEFAUT)</f>
        <v>Montant raisonnable</v>
      </c>
    </row>
    <row r="5" spans="2:10" ht="19.899999999999999" customHeight="1" x14ac:dyDescent="0.35">
      <c r="B5" s="295" t="str">
        <f>IF('T_Classement catégories'!D67&lt;&gt;"",'T_Classement catégories'!D67,"Total")</f>
        <v>Total</v>
      </c>
      <c r="C5" s="250" cm="1">
        <f t="array" ref="C5">IF('T_Classement catégories'!D67&lt;&gt;"",SUMPRODUCT(('I_Dépenses sur devis'!$F$8:$F$607='T_Classement catégories'!D67)*('I_Dépenses sur devis'!$J$8:$J$607))+SUMPRODUCT(('I_Dépenses sur devis'!$F$8:$F$607='T_Classement catégories'!D67)*('I_Dépenses sur devis'!$K$8:$K$607))+SUMPRODUCT(('I_Dépenses de rémunération'!$F$8:$F$607='T_Classement catégories'!D67)*('I_Dépenses de rémunération'!$H$8:$H$607))+SUMPRODUCT(('I_Dépenses sur barèmes'!$E$8:$E$607='T_Classement catégories'!D67)*('I_Dépenses sur barèmes'!$J$8:$J$607))+SUMPRODUCT(('I_Dépenses sur taux forfaitaire'!$E$8:$E$9='T_Classement catégories'!D67)*('I_Dépenses sur taux forfaitaire'!$H$8:$H$9))+SUMPRODUCT(('I_Dépenses auto-construction'!$D$8:$D$607='T_Classement catégories'!D67)*('I_Dépenses auto-construction'!$H$8:$H$607))+SUMPRODUCT(('I_Dépenses de rémunération CU'!$G$8:$G$607='T_Classement catégories'!D67)*('I_Dépenses de rémunération CU'!$J$8:$J$607))+SUMPRODUCT(('I_Dépenses forfaitaire'!$D$8:$D$607='T_Classement catégories'!D67)*('I_Dépenses forfaitaire'!$H$8:$H$607)),0)</f>
        <v>0</v>
      </c>
      <c r="D5" s="250" cm="1">
        <f t="array" ref="D5">IF('T_Classement catégories'!D67&lt;&gt;"",SUMPRODUCT(('I_Dépenses sur devis'!$F$8:$F$607='T_Classement catégories'!D67)*('I_Dépenses sur devis'!$Z$8:$Z$607))+SUMPRODUCT(('I_Dépenses de rémunération'!$F$8:$F$607='T_Classement catégories'!D67)*('I_Dépenses de rémunération'!$N$8:$N$607))+SUMPRODUCT(('I_Dépenses sur barèmes'!$E$8:$E$607='T_Classement catégories'!D67)*('I_Dépenses sur barèmes'!$L$8:$L$607))+SUMPRODUCT(('I_Dépenses sur taux forfaitaire'!$E$8:$E$9='T_Classement catégories'!D67)*('I_Dépenses sur taux forfaitaire'!$I$8:$I$9))+SUMPRODUCT(('I_Dépenses auto-construction'!$D$8:$D$607='T_Classement catégories'!D67)*('I_Dépenses auto-construction'!$J$8:$J$607))+SUMPRODUCT(('I_Dépenses de rémunération CU'!$G$8:$G$607='T_Classement catégories'!D67)*('I_Dépenses de rémunération CU'!$M$8:$M$607))+SUMPRODUCT(('I_Dépenses forfaitaire'!$D$8:$D$607='T_Classement catégories'!D67)*('I_Dépenses forfaitaire'!$I$8:$I$607)),0)</f>
        <v>0</v>
      </c>
      <c r="E5" s="250" cm="1">
        <f t="array" ref="E5">IF('T_Classement catégories'!D67&lt;&gt;"",SUMPRODUCT(('I_Dépenses sur devis'!$F$8:$F$607='T_Classement catégories'!D67)*('I_Dépenses sur devis'!$AA$8:$AA$607))+SUMPRODUCT(('I_Dépenses de rémunération'!$F$8:$F$607='T_Classement catégories'!D67)*('I_Dépenses de rémunération'!$S$8:$S$607))+SUMPRODUCT(('I_Dépenses sur barèmes'!$E$8:$E$607='T_Classement catégories'!D67)*('I_Dépenses sur barèmes'!$O$8:$O$607))+SUMPRODUCT(('I_Dépenses sur taux forfaitaire'!$E$8:$E$9='T_Classement catégories'!D67)*('I_Dépenses sur taux forfaitaire'!$K$8:$K$9))+SUMPRODUCT(('I_Dépenses auto-construction'!$D$8:$D$607='T_Classement catégories'!D67)*('I_Dépenses auto-construction'!$M$8:$M$607))+SUMPRODUCT(('I_Dépenses de rémunération CU'!$G$8:$G$607='T_Classement catégories'!D67)*('I_Dépenses de rémunération CU'!$P$8:$P$607))+SUMPRODUCT(('I_Dépenses forfaitaire'!$D$8:$D$607='T_Classement catégories'!D67)*('I_Dépenses forfaitaire'!$K$8:$K$607)),0)</f>
        <v>0</v>
      </c>
      <c r="F5" s="296"/>
      <c r="G5" s="296" t="str">
        <f>IF('T_Classement catégories'!I67&lt;&gt;"",'T_Classement catégories'!I67,"Total")</f>
        <v>Total</v>
      </c>
      <c r="H5" s="251" cm="1">
        <f t="array" ref="H5">IF('T_Classement catégories'!I67&lt;&gt;"",SUMPRODUCT(('I_Dépenses sur devis'!$G$8:$G$607='T_Classement catégories'!I67)*('I_Dépenses sur devis'!$J$8:$J$607))+SUMPRODUCT(('I_Dépenses sur devis'!$G$8:GG$607='T_Classement catégories'!I67)*('I_Dépenses sur devis'!$K$8:$K$607))+SUMPRODUCT(('I_Dépenses de rémunération'!$G$8:$G$607='T_Classement catégories'!I67)*('I_Dépenses de rémunération'!$H$8:$H$607))+SUMPRODUCT(('I_Dépenses sur barèmes'!$F$8:$F$607='T_Classement catégories'!I67)*('I_Dépenses sur barèmes'!$J$8:$J$607))+SUMPRODUCT(('I_Dépenses sur taux forfaitaire'!$F$8:$F$9='T_Classement catégories'!I67)*('I_Dépenses sur taux forfaitaire'!$H$8:$H$9))+SUMPRODUCT(('I_Dépenses auto-construction'!$E$8:$E$607='T_Classement catégories'!I67)*('I_Dépenses auto-construction'!$H$8:$H$607))+SUMPRODUCT(('I_Dépenses de rémunération CU'!$H$8:$H$607='T_Classement catégories'!I67)*('I_Dépenses de rémunération CU'!$J$8:$J$607))+SUMPRODUCT(('I_Dépenses forfaitaire'!$E$8:$E$607='T_Classement catégories'!I67)*('I_Dépenses forfaitaire'!$H$8:$H$607)),0)</f>
        <v>0</v>
      </c>
      <c r="I5" s="251" cm="1">
        <f t="array" ref="I5">IF('T_Classement catégories'!I67&lt;&gt;"",SUMPRODUCT(('I_Dépenses sur devis'!$G$8:$G$607='T_Classement catégories'!I67)*('I_Dépenses sur devis'!$Z$8:$Z$607))+SUMPRODUCT(('I_Dépenses de rémunération'!$G$8:$G$607='T_Classement catégories'!I67)*('I_Dépenses de rémunération'!$N$8:$N$607))+SUMPRODUCT(('I_Dépenses sur barèmes'!$F$8:$F$607='T_Classement catégories'!I67)*('I_Dépenses sur barèmes'!$L$8:$L$607))+SUMPRODUCT(('I_Dépenses sur taux forfaitaire'!$F$8:$F$9='T_Classement catégories'!I67)*('I_Dépenses sur taux forfaitaire'!$I$8:$I$9))+SUMPRODUCT(('I_Dépenses auto-construction'!$E$8:$E$607='T_Classement catégories'!I67)*('I_Dépenses auto-construction'!$J$8:$J$607))+SUMPRODUCT(('I_Dépenses de rémunération CU'!$H$8:$H$607='T_Classement catégories'!I67)*('I_Dépenses de rémunération CU'!$M$8:$M$607))+SUMPRODUCT(('I_Dépenses forfaitaire'!$E$8:$E$607='T_Classement catégories'!I67)*('I_Dépenses forfaitaire'!$I$8:$I$607)),0)</f>
        <v>0</v>
      </c>
      <c r="J5" s="251" cm="1">
        <f t="array" ref="J5">IF('T_Classement catégories'!I67&lt;&gt;"",SUMPRODUCT(('I_Dépenses sur devis'!$G$8:$G$607='T_Classement catégories'!I67)*('I_Dépenses sur devis'!$AA$8:$AA$607))+SUMPRODUCT(('I_Dépenses de rémunération'!$G$8:$G$607='T_Classement catégories'!I67)*('I_Dépenses de rémunération'!$S$8:$S$607))+SUMPRODUCT(('I_Dépenses sur barèmes'!$F$8:$F$607='T_Classement catégories'!I67)*('I_Dépenses sur barèmes'!$O$8:$O$607))+SUMPRODUCT(('I_Dépenses sur taux forfaitaire'!$F$8:$F$9='T_Classement catégories'!I67)*('I_Dépenses sur taux forfaitaire'!$K$8:$K$9))+SUMPRODUCT(('I_Dépenses auto-construction'!$E$8:$E$607='T_Classement catégories'!I67)*('I_Dépenses auto-construction'!$M$8:$M$607))+SUMPRODUCT(('I_Dépenses de rémunération CU'!$H$8:$H$607='T_Classement catégories'!I67)*('I_Dépenses de rémunération CU'!$P$8:$P$607))+SUMPRODUCT(('I_Dépenses forfaitaire'!$E$8:$E$607='T_Classement catégories'!I67)*('I_Dépenses forfaitaire'!$K$8:$K$607)),0)</f>
        <v>0</v>
      </c>
    </row>
    <row r="6" spans="2:10" ht="19.899999999999999" customHeight="1" x14ac:dyDescent="0.35">
      <c r="B6" s="295" t="str">
        <f>IF(OR(B5="",B5="Total"),"",IF('T_Classement catégories'!D68&lt;&gt;"",'T_Classement catégories'!D68,"Total"))</f>
        <v/>
      </c>
      <c r="C6" s="250" t="str" cm="1">
        <f t="array" ref="C6">IF(OR(B5="",B5="Total"),"",IF('T_Classement catégories'!D68&lt;&gt;"",SUMPRODUCT(('I_Dépenses sur devis'!$F$8:$F$607='T_Classement catégories'!D68)*('I_Dépenses sur devis'!$J$8:$J$607))+SUMPRODUCT(('I_Dépenses sur devis'!$F$8:$F$607='T_Classement catégories'!D68)*('I_Dépenses sur devis'!$K$8:$K$607))+SUMPRODUCT(('I_Dépenses de rémunération'!$F$8:$F$607='T_Classement catégories'!D68)*('I_Dépenses de rémunération'!$H$8:$H$607))+SUMPRODUCT(('I_Dépenses sur barèmes'!$E$8:$E$607='T_Classement catégories'!D68)*('I_Dépenses sur barèmes'!$J$8:$J$607))+SUMPRODUCT(('I_Dépenses sur taux forfaitaire'!$E$8:$E$9='T_Classement catégories'!D68)*('I_Dépenses sur taux forfaitaire'!$H$8:$H$9))+SUMPRODUCT(('I_Dépenses auto-construction'!$D$8:$D$607='T_Classement catégories'!D68)*('I_Dépenses auto-construction'!$H$8:$H$607))+SUMPRODUCT(('I_Dépenses de rémunération CU'!$G$8:$G$607='T_Classement catégories'!D68)*('I_Dépenses de rémunération CU'!$J$8:$J$607))+SUMPRODUCT(('I_Dépenses forfaitaire'!$D$8:$D$607='T_Classement catégories'!D68)*('I_Dépenses forfaitaire'!$H$8:$H$607)),SUM(C$5:C5)))</f>
        <v/>
      </c>
      <c r="D6" s="250" t="str" cm="1">
        <f t="array" ref="D6">IF(OR(B5="",B5="Total"),"",IF('T_Classement catégories'!D68&lt;&gt;"",SUMPRODUCT(('I_Dépenses sur devis'!$F$8:$F$607='T_Classement catégories'!D68)*('I_Dépenses sur devis'!$Z$8:$Z$607))+SUMPRODUCT(('I_Dépenses de rémunération'!$F$8:$F$607='T_Classement catégories'!D68)*('I_Dépenses de rémunération'!$N$8:$N$607))+SUMPRODUCT(('I_Dépenses sur barèmes'!$E$8:$E$607='T_Classement catégories'!D68)*('I_Dépenses sur barèmes'!$L$8:$L$607))+SUMPRODUCT(('I_Dépenses sur taux forfaitaire'!$E$8:$E$9='T_Classement catégories'!D68)*('I_Dépenses sur taux forfaitaire'!$I$8:$I$9))+SUMPRODUCT(('Dépenses auto-construction'!$D$8:$D$607='T_Classement catégories'!D68)*('I_Dépenses auto-construction'!$J$8:$J$607))+SUMPRODUCT(('I_Dépenses de rémunération CU'!$G$8:$G$607='T_Classement catégories'!D68)*('I_Dépenses de rémunération CU'!$M$8:$M$607))+SUMPRODUCT(('I_Dépenses forfaitaire'!$D$8:$D$607='T_Classement catégories'!D68)*('I_Dépenses forfaitaire'!$I$8:$I$607)),SUM(D$5:D5)))</f>
        <v/>
      </c>
      <c r="E6" s="250" t="str" cm="1">
        <f t="array" ref="E6">IF(OR(B5="",B5="Total"),"",IF('T_Classement catégories'!D68&lt;&gt;"",SUMPRODUCT(('I_Dépenses sur devis'!$F$8:$F$607='T_Classement catégories'!D68)*('I_Dépenses sur devis'!$AA$8:$AA$607))+SUMPRODUCT(('I_Dépenses de rémunération'!$F$8:$F$607='T_Classement catégories'!D68)*('I_Dépenses de rémunération'!$S$8:$S$607))+SUMPRODUCT(('I_Dépenses sur barèmes'!$E$8:$E$607='T_Classement catégories'!D68)*('I_Dépenses sur barèmes'!$O$8:$O$607))+SUMPRODUCT(('I_Dépenses sur taux forfaitaire'!$E$8:$E$9='T_Classement catégories'!D68)*('I_Dépenses sur taux forfaitaire'!$K$8:$K$9))+SUMPRODUCT(('Dépenses auto-construction'!$D$8:$D$607='T_Classement catégories'!D68)*('I_Dépenses auto-construction'!$M$8:$M$607))+SUMPRODUCT(('I_Dépenses de rémunération CU'!$G$8:$G$607='T_Classement catégories'!D68)*('I_Dépenses de rémunération CU'!$P$8:$P$607))+SUMPRODUCT(('I_Dépenses forfaitaire'!$D$8:$D$607='T_Classement catégories'!D68)*('I_Dépenses forfaitaire'!$K$8:$K$607)),SUM(E$5:E5)))</f>
        <v/>
      </c>
      <c r="F6" s="296"/>
      <c r="G6" s="296" t="str">
        <f>IF(OR(G5="",G5="Total"),"",IF('T_Classement catégories'!I68&lt;&gt;"",'T_Classement catégories'!I68,"Total"))</f>
        <v/>
      </c>
      <c r="H6" s="251" t="str" cm="1">
        <f t="array" ref="H6">IF(OR(G5="",G5="Total"),"",IF('T_Classement catégories'!I68&lt;&gt;"",SUMPRODUCT(('I_Dépenses sur devis'!$G$8:$G$607='T_Classement catégories'!I68)*('I_Dépenses sur devis'!$J$8:$J$607))+SUMPRODUCT(('I_Dépenses sur devis'!$G$8:$G$607='T_Classement catégories'!I68)*('I_Dépenses sur devis'!$K$8:$K$607))+SUMPRODUCT(('I_Dépenses de rémunération'!$G$8:$G$607='T_Classement catégories'!I68)*('I_Dépenses de rémunération'!$H$8:$H$607))+SUMPRODUCT(('I_Dépenses sur barèmes'!$F$8:$F$607='T_Classement catégories'!I68)*('I_Dépenses sur barèmes'!$J$8:$J$607))+SUMPRODUCT(('I_Dépenses sur taux forfaitaire'!$F$8:$F$9='T_Classement catégories'!I68)*('I_Dépenses sur taux forfaitaire'!$H$8:$H$9))+SUMPRODUCT(('I_Dépenses auto-construction'!$E$8:$E$607='T_Classement catégories'!I68)*('I_Dépenses auto-construction'!$H$8:$H$607))+SUMPRODUCT(('I_Dépenses de rémunération CU'!$H$8:$H$607='T_Classement catégories'!I68)*('I_Dépenses de rémunération CU'!$J$8:$J$607))+SUMPRODUCT(('I_Dépenses forfaitaire'!$E$8:$E$607='T_Classement catégories'!I68)*('I_Dépenses forfaitaire'!$H$8:$H$607)),SUM(H$5:H5)))</f>
        <v/>
      </c>
      <c r="I6" s="251" t="str" cm="1">
        <f t="array" ref="I6">IF(OR(G5="",G5="Total"),"",IF('T_Classement catégories'!I68&lt;&gt;"",SUMPRODUCT(('I_Dépenses sur devis'!$G$8:$G$607='T_Classement catégories'!I68)*('I_Dépenses sur devis'!$Z$8:$Z$607))+SUMPRODUCT(('I_Dépenses de rémunération'!$G$8:$G$607='T_Classement catégories'!I68)*('I_Dépenses de rémunération'!$N$8:$N$607))+SUMPRODUCT(('I_Dépenses sur barèmes'!$F$8:$F$607='T_Classement catégories'!I68)*('I_Dépenses sur barèmes'!$L$8:$L$607))+SUMPRODUCT(('I_Dépenses sur taux forfaitaire'!$F$8:$F$9='T_Classement catégories'!I68)*('I_Dépenses sur taux forfaitaire'!$I$8:$I$9))+SUMPRODUCT(('I_Dépenses auto-construction'!$E$8:$E$607='T_Classement catégories'!I68)*('I_Dépenses auto-construction'!$J$8:$J$607))+SUMPRODUCT(('I_Dépenses de rémunération CU'!$H$8:$H$607='T_Classement catégories'!I68)*('I_Dépenses de rémunération CU'!$M$8:$M$607))+SUMPRODUCT(('I_Dépenses forfaitaire'!$E$8:$E$607='T_Classement catégories'!I68)*('I_Dépenses forfaitaire'!$I$8:$I$607)),SUM(I$5:I5)))</f>
        <v/>
      </c>
      <c r="J6" s="251" t="str" cm="1">
        <f t="array" ref="J6">IF(OR(G5="",G5="Total"),"",IF('T_Classement catégories'!I68&lt;&gt;"",SUMPRODUCT(('I_Dépenses sur devis'!$G$8:$G$607='T_Classement catégories'!I68)*('I_Dépenses sur devis'!$AA$8:$AA$607))+SUMPRODUCT(('I_Dépenses de rémunération'!$G$8:$G$607='T_Classement catégories'!I68)*('I_Dépenses de rémunération'!$S$8:$S$607))+SUMPRODUCT(('I_Dépenses sur barèmes'!$F$8:$F$607='T_Classement catégories'!I68)*('I_Dépenses sur barèmes'!$O$8:$O$607))+SUMPRODUCT(('I_Dépenses sur taux forfaitaire'!$F$8:$F$9='T_Classement catégories'!I68)*('I_Dépenses sur taux forfaitaire'!$K$8:$K$9))+SUMPRODUCT(('I_Dépenses auto-construction'!$E$8:$E$607='T_Classement catégories'!I68)*('I_Dépenses auto-construction'!$M$8:$M$607))+SUMPRODUCT(('I_Dépenses de rémunération CU'!$H$8:$H$607='T_Classement catégories'!I68)*('I_Dépenses de rémunération CU'!$P$8:$P$607))+SUMPRODUCT(('I_Dépenses forfaitaire'!$E$8:$E$607='T_Classement catégories'!I68)*('I_Dépenses forfaitaire'!$K$8:$K$607)),SUM(J$5:J5)))</f>
        <v/>
      </c>
    </row>
    <row r="7" spans="2:10" ht="19.899999999999999" customHeight="1" x14ac:dyDescent="0.35">
      <c r="B7" s="296" t="str">
        <f>IF(OR(B6="",B6="Total"),"",IF('T_Classement catégories'!D69&lt;&gt;"",'T_Classement catégories'!D69,"Total"))</f>
        <v/>
      </c>
      <c r="C7" s="250" t="str" cm="1">
        <f t="array" ref="C7">IF(OR(B6="",B6="Total"),"",IF('T_Classement catégories'!D69&lt;&gt;"",SUMPRODUCT(('I_Dépenses sur devis'!$F$8:$F$607='T_Classement catégories'!D69)*('I_Dépenses sur devis'!$J$8:$J$607))+SUMPRODUCT(('I_Dépenses sur devis'!$F$8:$F$607='T_Classement catégories'!D69)*('I_Dépenses sur devis'!$K$8:$K$607))+SUMPRODUCT(('I_Dépenses de rémunération'!$F$8:$F$607='T_Classement catégories'!D69)*('I_Dépenses de rémunération'!$H$8:$H$607))+SUMPRODUCT(('I_Dépenses sur barèmes'!$E$8:$E$607='T_Classement catégories'!D69)*('I_Dépenses sur barèmes'!$J$8:$J$607))+SUMPRODUCT(('I_Dépenses sur taux forfaitaire'!$E$8:$E$9='T_Classement catégories'!D69)*('I_Dépenses sur taux forfaitaire'!$H$8:$H$9))+SUMPRODUCT(('I_Dépenses auto-construction'!$D$8:$D$607='T_Classement catégories'!D69)*('I_Dépenses auto-construction'!$H$8:$H$607))+SUMPRODUCT(('I_Dépenses de rémunération CU'!$G$8:$G$607='T_Classement catégories'!D69)*('I_Dépenses de rémunération CU'!$J$8:$J$607))+SUMPRODUCT(('I_Dépenses forfaitaire'!$D$8:$D$607='T_Classement catégories'!D69)*('I_Dépenses forfaitaire'!$H$8:$H$607)),SUM(C$5:C6)))</f>
        <v/>
      </c>
      <c r="D7" s="250" t="str" cm="1">
        <f t="array" ref="D7">IF(OR(B6="",B6="Total"),"",IF('T_Classement catégories'!D69&lt;&gt;"",SUMPRODUCT(('I_Dépenses sur devis'!$F$8:$F$607='T_Classement catégories'!D69)*('I_Dépenses sur devis'!$Z$8:$Z$607))+SUMPRODUCT(('I_Dépenses de rémunération'!$F$8:$F$607='T_Classement catégories'!D69)*('I_Dépenses de rémunération'!$N$8:$N$607))+SUMPRODUCT(('I_Dépenses sur barèmes'!$E$8:$E$607='T_Classement catégories'!D69)*('I_Dépenses sur barèmes'!$L$8:$L$607))+SUMPRODUCT(('I_Dépenses sur taux forfaitaire'!$E$8:$E$9='T_Classement catégories'!D69)*('I_Dépenses sur taux forfaitaire'!$I$8:$I$9))+SUMPRODUCT(('Dépenses auto-construction'!$D$8:$D$607='T_Classement catégories'!D69)*('I_Dépenses auto-construction'!$J$8:$J$607))+SUMPRODUCT(('I_Dépenses de rémunération CU'!$G$8:$G$607='T_Classement catégories'!D69)*('I_Dépenses de rémunération CU'!$M$8:$M$607))+SUMPRODUCT(('I_Dépenses forfaitaire'!$D$8:$D$607='T_Classement catégories'!D69)*('I_Dépenses forfaitaire'!$I$8:$I$607)),SUM(D$5:D6)))</f>
        <v/>
      </c>
      <c r="E7" s="250" t="str" cm="1">
        <f t="array" ref="E7">IF(OR(B6="",B6="Total"),"",IF('T_Classement catégories'!D69&lt;&gt;"",SUMPRODUCT(('I_Dépenses sur devis'!$F$8:$F$607='T_Classement catégories'!D69)*('I_Dépenses sur devis'!$AA$8:$AA$607))+SUMPRODUCT(('I_Dépenses de rémunération'!$F$8:$F$607='T_Classement catégories'!D69)*('I_Dépenses de rémunération'!$S$8:$S$607))+SUMPRODUCT(('I_Dépenses sur barèmes'!$E$8:$E$607='T_Classement catégories'!D69)*('I_Dépenses sur barèmes'!$O$8:$O$607))+SUMPRODUCT(('I_Dépenses sur taux forfaitaire'!$E$8:$E$9='T_Classement catégories'!D69)*('I_Dépenses sur taux forfaitaire'!$K$8:$K$9))+SUMPRODUCT(('Dépenses auto-construction'!$D$8:$D$607='T_Classement catégories'!D69)*('I_Dépenses auto-construction'!$M$8:$M$607))+SUMPRODUCT(('I_Dépenses de rémunération CU'!$G$8:$G$607='T_Classement catégories'!D69)*('I_Dépenses de rémunération CU'!$P$8:$P$607))+SUMPRODUCT(('I_Dépenses forfaitaire'!$D$8:$D$607='T_Classement catégories'!D69)*('I_Dépenses forfaitaire'!$K$8:$K$607)),SUM(E$5:E6)))</f>
        <v/>
      </c>
      <c r="F7" s="296"/>
      <c r="G7" s="296" t="str">
        <f>IF(OR(G6="",G6="Total"),"",IF('T_Classement catégories'!I69&lt;&gt;"",'T_Classement catégories'!I69,"Total"))</f>
        <v/>
      </c>
      <c r="H7" s="251" t="str" cm="1">
        <f t="array" ref="H7">IF(OR(G6="",G6="Total"),"",IF('T_Classement catégories'!I69&lt;&gt;"",SUMPRODUCT(('I_Dépenses sur devis'!$G$8:$G$607='T_Classement catégories'!I69)*('I_Dépenses sur devis'!$J$8:$J$607))+SUMPRODUCT(('I_Dépenses sur devis'!$G$8:$G$607='T_Classement catégories'!I69)*('I_Dépenses sur devis'!$K$8:$K$607))+SUMPRODUCT(('I_Dépenses de rémunération'!$G$8:$G$607='T_Classement catégories'!I69)*('I_Dépenses de rémunération'!$H$8:$H$607))+SUMPRODUCT(('I_Dépenses sur barèmes'!$F$8:$F$607='T_Classement catégories'!I69)*('I_Dépenses sur barèmes'!$J$8:$J$607))+SUMPRODUCT(('I_Dépenses sur taux forfaitaire'!$F$8:$F$9='T_Classement catégories'!I69)*('I_Dépenses sur taux forfaitaire'!$H$8:$H$9))+SUMPRODUCT(('I_Dépenses auto-construction'!$E$8:$E$607='T_Classement catégories'!I69)*('I_Dépenses auto-construction'!$H$8:$H$607))+SUMPRODUCT(('I_Dépenses de rémunération CU'!$H$8:$H$607='T_Classement catégories'!I69)*('I_Dépenses de rémunération CU'!$J$8:$J$607))+SUMPRODUCT(('I_Dépenses forfaitaire'!$E$8:$E$607='T_Classement catégories'!I69)*('I_Dépenses forfaitaire'!$H$8:$H$607)),SUM(H$5:H6)))</f>
        <v/>
      </c>
      <c r="I7" s="251" t="str" cm="1">
        <f t="array" ref="I7">IF(OR(G6="",G6="Total"),"",IF('T_Classement catégories'!I69&lt;&gt;"",SUMPRODUCT(('I_Dépenses sur devis'!$G$8:$G$607='T_Classement catégories'!I69)*('I_Dépenses sur devis'!$Z$8:$Z$607))+SUMPRODUCT(('I_Dépenses de rémunération'!$G$8:$G$607='T_Classement catégories'!I69)*('I_Dépenses de rémunération'!$N$8:$N$607))+SUMPRODUCT(('I_Dépenses sur barèmes'!$F$8:$F$607='T_Classement catégories'!I69)*('I_Dépenses sur barèmes'!$L$8:$L$607))+SUMPRODUCT(('I_Dépenses sur taux forfaitaire'!$F$8:$F$9='T_Classement catégories'!I69)*('I_Dépenses sur taux forfaitaire'!$I$8:$I$9))+SUMPRODUCT(('I_Dépenses auto-construction'!$E$8:$E$607='T_Classement catégories'!I69)*('I_Dépenses auto-construction'!$J$8:$J$607))+SUMPRODUCT(('I_Dépenses de rémunération CU'!$H$8:$H$607='T_Classement catégories'!I69)*('I_Dépenses de rémunération CU'!$M$8:$M$607))+SUMPRODUCT(('I_Dépenses forfaitaire'!$E$8:$E$607='T_Classement catégories'!I69)*('I_Dépenses forfaitaire'!$I$8:$I$607)),SUM(I$5:I6)))</f>
        <v/>
      </c>
      <c r="J7" s="251" t="str" cm="1">
        <f t="array" ref="J7">IF(OR(G6="",G6="Total"),"",IF('T_Classement catégories'!I69&lt;&gt;"",SUMPRODUCT(('I_Dépenses sur devis'!$G$8:$G$607='T_Classement catégories'!I69)*('I_Dépenses sur devis'!$AA$8:$AA$607))+SUMPRODUCT(('I_Dépenses de rémunération'!$G$8:$G$607='T_Classement catégories'!I69)*('I_Dépenses de rémunération'!$S$8:$S$607))+SUMPRODUCT(('I_Dépenses sur barèmes'!$F$8:$F$607='T_Classement catégories'!I69)*('I_Dépenses sur barèmes'!$O$8:$O$607))+SUMPRODUCT(('I_Dépenses sur taux forfaitaire'!$F$8:$F$9='T_Classement catégories'!I69)*('I_Dépenses sur taux forfaitaire'!$K$8:$K$9))+SUMPRODUCT(('I_Dépenses auto-construction'!$E$8:$E$607='T_Classement catégories'!I69)*('I_Dépenses auto-construction'!$M$8:$M$607))+SUMPRODUCT(('I_Dépenses de rémunération CU'!$H$8:$H$607='T_Classement catégories'!I69)*('I_Dépenses de rémunération CU'!$P$8:$P$607))+SUMPRODUCT(('I_Dépenses forfaitaire'!$E$8:$E$607='T_Classement catégories'!I69)*('I_Dépenses forfaitaire'!$K$8:$K$607)),SUM(J$5:J6)))</f>
        <v/>
      </c>
    </row>
    <row r="8" spans="2:10" ht="19.899999999999999" customHeight="1" x14ac:dyDescent="0.35">
      <c r="B8" s="296" t="str">
        <f>IF(OR(B7="",B7="Total"),"",IF('T_Classement catégories'!D70&lt;&gt;"",'T_Classement catégories'!D70,"Total"))</f>
        <v/>
      </c>
      <c r="C8" s="250" t="str" cm="1">
        <f t="array" ref="C8">IF(OR(B7="",B7="Total"),"",IF('T_Classement catégories'!D70&lt;&gt;"",SUMPRODUCT(('I_Dépenses sur devis'!$F$8:$F$607='T_Classement catégories'!D70)*('I_Dépenses sur devis'!$J$8:$J$607))+SUMPRODUCT(('I_Dépenses sur devis'!$F$8:$F$607='T_Classement catégories'!D70)*('I_Dépenses sur devis'!$K$8:$K$607))+SUMPRODUCT(('I_Dépenses de rémunération'!$F$8:$F$607='T_Classement catégories'!D70)*('I_Dépenses de rémunération'!$H$8:$H$607))+SUMPRODUCT(('I_Dépenses sur barèmes'!$E$8:$E$607='T_Classement catégories'!D70)*('I_Dépenses sur barèmes'!$J$8:$J$607))+SUMPRODUCT(('I_Dépenses sur taux forfaitaire'!$E$8:$E$9='T_Classement catégories'!D70)*('I_Dépenses sur taux forfaitaire'!$H$8:$H$9))+SUMPRODUCT(('I_Dépenses auto-construction'!$D$8:$D$607='T_Classement catégories'!D70)*('I_Dépenses auto-construction'!$H$8:$H$607))+SUMPRODUCT(('I_Dépenses de rémunération CU'!$G$8:$G$607='T_Classement catégories'!D70)*('I_Dépenses de rémunération CU'!$J$8:$J$607))+SUMPRODUCT(('I_Dépenses forfaitaire'!$D$8:$D$607='T_Classement catégories'!D70)*('I_Dépenses forfaitaire'!$H$8:$H$607)),SUM(C$5:C7)))</f>
        <v/>
      </c>
      <c r="D8" s="250" t="str" cm="1">
        <f t="array" ref="D8">IF(OR(B7="",B7="Total"),"",IF('T_Classement catégories'!D70&lt;&gt;"",SUMPRODUCT(('I_Dépenses sur devis'!$F$8:$F$607='T_Classement catégories'!D70)*('I_Dépenses sur devis'!$Z$8:$Z$607))+SUMPRODUCT(('I_Dépenses de rémunération'!$F$8:$F$607='T_Classement catégories'!D70)*('I_Dépenses de rémunération'!$N$8:$N$607))+SUMPRODUCT(('I_Dépenses sur barèmes'!$E$8:$E$607='T_Classement catégories'!D70)*('I_Dépenses sur barèmes'!$L$8:$L$607))+SUMPRODUCT(('I_Dépenses sur taux forfaitaire'!$E$8:$E$9='T_Classement catégories'!D70)*('I_Dépenses sur taux forfaitaire'!$I$8:$I$9))+SUMPRODUCT(('Dépenses auto-construction'!$D$8:$D$607='T_Classement catégories'!D70)*('I_Dépenses auto-construction'!$J$8:$J$607))+SUMPRODUCT(('I_Dépenses de rémunération CU'!$G$8:$G$607='T_Classement catégories'!D70)*('I_Dépenses de rémunération CU'!$M$8:$M$607))+SUMPRODUCT(('I_Dépenses forfaitaire'!$D$8:$D$607='T_Classement catégories'!D70)*('I_Dépenses forfaitaire'!$I$8:$I$607)),SUM(D$5:D7)))</f>
        <v/>
      </c>
      <c r="E8" s="250" t="str" cm="1">
        <f t="array" ref="E8">IF(OR(B7="",B7="Total"),"",IF('T_Classement catégories'!D70&lt;&gt;"",SUMPRODUCT(('I_Dépenses sur devis'!$F$8:$F$607='T_Classement catégories'!D70)*('I_Dépenses sur devis'!$AA$8:$AA$607))+SUMPRODUCT(('I_Dépenses de rémunération'!$F$8:$F$607='T_Classement catégories'!D70)*('I_Dépenses de rémunération'!$S$8:$S$607))+SUMPRODUCT(('I_Dépenses sur barèmes'!$E$8:$E$607='T_Classement catégories'!D70)*('I_Dépenses sur barèmes'!$O$8:$O$607))+SUMPRODUCT(('I_Dépenses sur taux forfaitaire'!$E$8:$E$9='T_Classement catégories'!D70)*('I_Dépenses sur taux forfaitaire'!$K$8:$K$9))+SUMPRODUCT(('Dépenses auto-construction'!$D$8:$D$607='T_Classement catégories'!D70)*('I_Dépenses auto-construction'!$M$8:$M$607))+SUMPRODUCT(('I_Dépenses de rémunération CU'!$G$8:$G$607='T_Classement catégories'!D70)*('I_Dépenses de rémunération CU'!$P$8:$P$607))+SUMPRODUCT(('I_Dépenses forfaitaire'!$D$8:$D$607='T_Classement catégories'!D70)*('I_Dépenses forfaitaire'!$K$8:$K$607)),SUM(E$5:E7)))</f>
        <v/>
      </c>
      <c r="F8" s="296"/>
      <c r="G8" s="296" t="str">
        <f>IF(OR(G7="",G7="Total"),"",IF('T_Classement catégories'!I70&lt;&gt;"",'T_Classement catégories'!I70,"Total"))</f>
        <v/>
      </c>
      <c r="H8" s="251" t="str" cm="1">
        <f t="array" ref="H8">IF(OR(G7="",G7="Total"),"",IF('T_Classement catégories'!I70&lt;&gt;"",SUMPRODUCT(('I_Dépenses sur devis'!$G$8:$G$607='T_Classement catégories'!I70)*('I_Dépenses sur devis'!$J$8:$J$607))+SUMPRODUCT(('I_Dépenses sur devis'!$G$8:$G$607='T_Classement catégories'!I70)*('I_Dépenses sur devis'!$K$8:$K$607))+SUMPRODUCT(('I_Dépenses de rémunération'!$G$8:$G$607='T_Classement catégories'!I70)*('I_Dépenses de rémunération'!$H$8:$H$607))+SUMPRODUCT(('I_Dépenses sur barèmes'!$F$8:$F$607='T_Classement catégories'!I70)*('I_Dépenses sur barèmes'!$J$8:$J$607))+SUMPRODUCT(('I_Dépenses sur taux forfaitaire'!$F$8:$F$9='T_Classement catégories'!I70)*('I_Dépenses sur taux forfaitaire'!$H$8:$H$9))+SUMPRODUCT(('I_Dépenses auto-construction'!$E$8:$E$607='T_Classement catégories'!I70)*('I_Dépenses auto-construction'!$H$8:$H$607))+SUMPRODUCT(('I_Dépenses de rémunération CU'!$H$8:$H$607='T_Classement catégories'!I70)*('I_Dépenses de rémunération CU'!$J$8:$J$607))+SUMPRODUCT(('I_Dépenses forfaitaire'!$E$8:$E$607='T_Classement catégories'!I70)*('I_Dépenses forfaitaire'!$H$8:$H$607)),SUM(H$5:H7)))</f>
        <v/>
      </c>
      <c r="I8" s="251" t="str" cm="1">
        <f t="array" ref="I8">IF(OR(G7="",G7="Total"),"",IF('T_Classement catégories'!I70&lt;&gt;"",SUMPRODUCT(('I_Dépenses sur devis'!$G$8:$G$607='T_Classement catégories'!I70)*('I_Dépenses sur devis'!$Z$8:$Z$607))+SUMPRODUCT(('I_Dépenses de rémunération'!$G$8:$G$607='T_Classement catégories'!I70)*('I_Dépenses de rémunération'!$N$8:$N$607))+SUMPRODUCT(('I_Dépenses sur barèmes'!$F$8:$F$607='T_Classement catégories'!I70)*('I_Dépenses sur barèmes'!$L$8:$L$607))+SUMPRODUCT(('I_Dépenses sur taux forfaitaire'!$F$8:$F$9='T_Classement catégories'!I70)*('I_Dépenses sur taux forfaitaire'!$I$8:$I$9))+SUMPRODUCT(('I_Dépenses auto-construction'!$E$8:$E$607='T_Classement catégories'!I70)*('I_Dépenses auto-construction'!$J$8:$J$607))+SUMPRODUCT(('I_Dépenses de rémunération CU'!$H$8:$H$607='T_Classement catégories'!I70)*('I_Dépenses de rémunération CU'!$M$8:$M$607))+SUMPRODUCT(('I_Dépenses forfaitaire'!$E$8:$E$607='T_Classement catégories'!I70)*('I_Dépenses forfaitaire'!$I$8:$I$607)),SUM(I$5:I7)))</f>
        <v/>
      </c>
      <c r="J8" s="251" t="str" cm="1">
        <f t="array" ref="J8">IF(OR(G7="",G7="Total"),"",IF('T_Classement catégories'!I70&lt;&gt;"",SUMPRODUCT(('I_Dépenses sur devis'!$G$8:$G$607='T_Classement catégories'!I70)*('I_Dépenses sur devis'!$AA$8:$AA$607))+SUMPRODUCT(('I_Dépenses de rémunération'!$G$8:$G$607='T_Classement catégories'!I70)*('I_Dépenses de rémunération'!$S$8:$S$607))+SUMPRODUCT(('I_Dépenses sur barèmes'!$F$8:$F$607='T_Classement catégories'!I70)*('I_Dépenses sur barèmes'!$O$8:$O$607))+SUMPRODUCT(('I_Dépenses sur taux forfaitaire'!$F$8:$F$9='T_Classement catégories'!I70)*('I_Dépenses sur taux forfaitaire'!$K$8:$K$9))+SUMPRODUCT(('I_Dépenses auto-construction'!$E$8:$E$607='T_Classement catégories'!I70)*('I_Dépenses auto-construction'!$M$8:$M$607))+SUMPRODUCT(('I_Dépenses de rémunération CU'!$H$8:$H$607='T_Classement catégories'!I70)*('I_Dépenses de rémunération CU'!$P$8:$P$607))+SUMPRODUCT(('I_Dépenses forfaitaire'!$E$8:$E$607='T_Classement catégories'!I70)*('I_Dépenses forfaitaire'!$K$8:$K$607)),SUM(J$5:J7)))</f>
        <v/>
      </c>
    </row>
    <row r="9" spans="2:10" ht="19.899999999999999" customHeight="1" x14ac:dyDescent="0.35">
      <c r="B9" s="296" t="str">
        <f>IF(OR(B8="",B8="Total"),"",IF('T_Classement catégories'!D71&lt;&gt;"",'T_Classement catégories'!D71,"Total"))</f>
        <v/>
      </c>
      <c r="C9" s="250" t="str" cm="1">
        <f t="array" ref="C9">IF(OR(B8="",B8="Total"),"",IF('T_Classement catégories'!D71&lt;&gt;"",SUMPRODUCT(('I_Dépenses sur devis'!$F$8:$F$607='T_Classement catégories'!D71)*('I_Dépenses sur devis'!$J$8:$J$607))+SUMPRODUCT(('I_Dépenses sur devis'!$F$8:$F$607='T_Classement catégories'!D71)*('I_Dépenses sur devis'!$K$8:$K$607))+SUMPRODUCT(('I_Dépenses de rémunération'!$F$8:$F$607='T_Classement catégories'!D71)*('I_Dépenses de rémunération'!$H$8:$H$607))+SUMPRODUCT(('I_Dépenses sur barèmes'!$E$8:$E$607='T_Classement catégories'!D71)*('I_Dépenses sur barèmes'!$J$8:$J$607))+SUMPRODUCT(('I_Dépenses sur taux forfaitaire'!$E$8:$E$9='T_Classement catégories'!D71)*('I_Dépenses sur taux forfaitaire'!$H$8:$H$9))+SUMPRODUCT(('I_Dépenses auto-construction'!$D$8:$D$607='T_Classement catégories'!D71)*('I_Dépenses auto-construction'!$H$8:$H$607))+SUMPRODUCT(('I_Dépenses de rémunération CU'!$G$8:$G$607='T_Classement catégories'!D71)*('I_Dépenses de rémunération CU'!$J$8:$J$607))+SUMPRODUCT(('I_Dépenses forfaitaire'!$D$8:$D$607='T_Classement catégories'!D71)*('I_Dépenses forfaitaire'!$H$8:$H$607)),SUM(C$5:C8)))</f>
        <v/>
      </c>
      <c r="D9" s="250" t="str" cm="1">
        <f t="array" ref="D9">IF(OR(B8="",B8="Total"),"",IF('T_Classement catégories'!D71&lt;&gt;"",SUMPRODUCT(('I_Dépenses sur devis'!$F$8:$F$607='T_Classement catégories'!D71)*('I_Dépenses sur devis'!$Z$8:$Z$607))+SUMPRODUCT(('I_Dépenses de rémunération'!$F$8:$F$607='T_Classement catégories'!D71)*('I_Dépenses de rémunération'!$N$8:$N$607))+SUMPRODUCT(('I_Dépenses sur barèmes'!$E$8:$E$607='T_Classement catégories'!D71)*('I_Dépenses sur barèmes'!$L$8:$L$607))+SUMPRODUCT(('I_Dépenses sur taux forfaitaire'!$F$8:$F$9='T_Classement catégories'!D71)*('I_Dépenses sur taux forfaitaire'!$I$8:$I$9))+SUMPRODUCT(('Dépenses auto-construction'!$D$8:$D$607='T_Classement catégories'!D71)*('I_Dépenses auto-construction'!$J$8:$J$607))+SUMPRODUCT(('I_Dépenses de rémunération CU'!$G$8:$G$607='T_Classement catégories'!D71)*('I_Dépenses de rémunération CU'!$M$8:$M$607))+SUMPRODUCT(('I_Dépenses forfaitaire'!$D$8:$D$607='T_Classement catégories'!D71)*('I_Dépenses forfaitaire'!$I$8:$I$607)),SUM(D$5:D8)))</f>
        <v/>
      </c>
      <c r="E9" s="250" t="str" cm="1">
        <f t="array" ref="E9">IF(OR(B8="",B8="Total"),"",IF('T_Classement catégories'!D71&lt;&gt;"",SUMPRODUCT(('I_Dépenses sur devis'!$F$8:$F$607='T_Classement catégories'!D71)*('I_Dépenses sur devis'!$AA$8:$AA$607))+SUMPRODUCT(('I_Dépenses de rémunération'!$F$8:$F$607='T_Classement catégories'!D71)*('I_Dépenses de rémunération'!$S$8:$S$607))+SUMPRODUCT(('I_Dépenses sur barèmes'!$E$8:$E$607='T_Classement catégories'!D71)*('I_Dépenses sur barèmes'!$O$8:$O$607))+SUMPRODUCT(('I_Dépenses sur taux forfaitaire'!$E$8:$E$9='T_Classement catégories'!D71)*('I_Dépenses sur taux forfaitaire'!$K$8:$K$9))+SUMPRODUCT(('Dépenses auto-construction'!$D$8:$D$607='T_Classement catégories'!D71)*('I_Dépenses auto-construction'!$M$8:$M$607))+SUMPRODUCT(('I_Dépenses de rémunération CU'!$G$8:$G$607='T_Classement catégories'!D71)*('I_Dépenses de rémunération CU'!$P$8:$P$607))+SUMPRODUCT(('I_Dépenses forfaitaire'!$D$8:$D$607='T_Classement catégories'!D71)*('I_Dépenses forfaitaire'!$K$8:$K$607)),SUM(E$5:E8)))</f>
        <v/>
      </c>
      <c r="F9" s="296"/>
      <c r="G9" s="296" t="str">
        <f>IF(OR(G8="",G8="Total"),"",IF('T_Classement catégories'!I71&lt;&gt;"",'T_Classement catégories'!I71,"Total"))</f>
        <v/>
      </c>
      <c r="H9" s="251" t="str" cm="1">
        <f t="array" ref="H9">IF(OR(G8="",G8="Total"),"",IF('T_Classement catégories'!I71&lt;&gt;"",SUMPRODUCT(('I_Dépenses sur devis'!$G$8:$G$607='T_Classement catégories'!I71)*('I_Dépenses sur devis'!$J$8:$J$607))+SUMPRODUCT(('I_Dépenses sur devis'!$G$8:$G$607='T_Classement catégories'!I71)*('I_Dépenses sur devis'!$K$8:$K$607))+SUMPRODUCT(('I_Dépenses de rémunération'!$G$8:$G$607='T_Classement catégories'!I71)*('I_Dépenses de rémunération'!$H$8:$H$607))+SUMPRODUCT(('I_Dépenses sur barèmes'!$F$8:$F$607='T_Classement catégories'!I71)*('I_Dépenses sur barèmes'!$J$8:$J$607))+SUMPRODUCT(('I_Dépenses sur taux forfaitaire'!$F$8:$F$9='T_Classement catégories'!I71)*('I_Dépenses sur taux forfaitaire'!$H$8:$H$9))+SUMPRODUCT(('I_Dépenses auto-construction'!$E$8:$E$607='T_Classement catégories'!I71)*('I_Dépenses auto-construction'!$H$8:$H$607))+SUMPRODUCT(('I_Dépenses de rémunération CU'!$H$8:$H$607='T_Classement catégories'!I71)*('I_Dépenses de rémunération CU'!$J$8:$J$607))+SUMPRODUCT(('I_Dépenses forfaitaire'!$E$8:$E$607='T_Classement catégories'!I71)*('I_Dépenses forfaitaire'!$H$8:$H$607)),SUM(H$5:H8)))</f>
        <v/>
      </c>
      <c r="I9" s="251" t="str" cm="1">
        <f t="array" ref="I9">IF(OR(G8="",G8="Total"),"",IF('T_Classement catégories'!I71&lt;&gt;"",SUMPRODUCT(('I_Dépenses sur devis'!$G$8:$G$607='T_Classement catégories'!I71)*('I_Dépenses sur devis'!$Z$8:$Z$607))+SUMPRODUCT(('I_Dépenses de rémunération'!$G$8:$G$607='T_Classement catégories'!I71)*('I_Dépenses de rémunération'!$N$8:$N$607))+SUMPRODUCT(('I_Dépenses sur barèmes'!$F$8:$F$607='T_Classement catégories'!I71)*('I_Dépenses sur barèmes'!$L$8:$L$607))+SUMPRODUCT(('I_Dépenses sur taux forfaitaire'!$F$8:$F$9='T_Classement catégories'!I71)*('I_Dépenses sur taux forfaitaire'!$I$8:$I$9))+SUMPRODUCT(('I_Dépenses auto-construction'!$E$8:$E$607='T_Classement catégories'!I71)*('I_Dépenses auto-construction'!$J$8:$J$607))+SUMPRODUCT(('I_Dépenses de rémunération CU'!$H$8:$H$607='T_Classement catégories'!I71)*('I_Dépenses de rémunération CU'!$M$8:$M$607))+SUMPRODUCT(('I_Dépenses forfaitaire'!$E$8:$E$607='T_Classement catégories'!I71)*('I_Dépenses forfaitaire'!$I$8:$I$607)),SUM(I$5:I8)))</f>
        <v/>
      </c>
      <c r="J9" s="251" t="str" cm="1">
        <f t="array" ref="J9">IF(OR(G8="",G8="Total"),"",IF('T_Classement catégories'!I71&lt;&gt;"",SUMPRODUCT(('I_Dépenses sur devis'!$G$8:$G$607='T_Classement catégories'!I71)*('I_Dépenses sur devis'!$AA$8:$AA$607))+SUMPRODUCT(('I_Dépenses de rémunération'!$G$8:$G$607='T_Classement catégories'!I71)*('I_Dépenses de rémunération'!$S$8:$S$607))+SUMPRODUCT(('I_Dépenses sur barèmes'!$F$8:$F$607='T_Classement catégories'!I71)*('I_Dépenses sur barèmes'!$O$8:$O$607))+SUMPRODUCT(('I_Dépenses sur taux forfaitaire'!$F$8:$F$9='T_Classement catégories'!I71)*('I_Dépenses sur taux forfaitaire'!$K$8:$K$9))+SUMPRODUCT(('I_Dépenses auto-construction'!$E$8:$E$607='T_Classement catégories'!I71)*('I_Dépenses auto-construction'!$M$8:$M$607))+SUMPRODUCT(('I_Dépenses de rémunération CU'!$H$8:$H$607='T_Classement catégories'!I71)*('I_Dépenses de rémunération CU'!$P$8:$P$607))+SUMPRODUCT(('I_Dépenses forfaitaire'!$E$8:$E$607='T_Classement catégories'!I71)*('I_Dépenses forfaitaire'!$K$8:$K$607)),SUM(J$5:J8)))</f>
        <v/>
      </c>
    </row>
    <row r="10" spans="2:10" ht="19.899999999999999" customHeight="1" x14ac:dyDescent="0.35">
      <c r="B10" s="296" t="str">
        <f>IF(OR(B9="",B9="Total"),"",IF('T_Classement catégories'!D72&lt;&gt;"",'T_Classement catégories'!D72,"Total"))</f>
        <v/>
      </c>
      <c r="C10" s="250" t="str" cm="1">
        <f t="array" ref="C10">IF(OR(B9="",B9="Total"),"",IF('T_Classement catégories'!D72&lt;&gt;"",SUMPRODUCT(('I_Dépenses sur devis'!$F$8:$F$607='T_Classement catégories'!D72)*('I_Dépenses sur devis'!$J$8:$J$607))+SUMPRODUCT(('I_Dépenses sur devis'!$F$8:$F$607='T_Classement catégories'!D72)*('I_Dépenses sur devis'!$K$8:$K$607))+SUMPRODUCT(('I_Dépenses de rémunération'!$F$8:$F$607='T_Classement catégories'!D72)*('I_Dépenses de rémunération'!$H$8:$H$607))+SUMPRODUCT(('I_Dépenses sur barèmes'!$E$8:$E$607='T_Classement catégories'!D72)*('I_Dépenses sur barèmes'!$J$8:$J$607))+SUMPRODUCT(('I_Dépenses sur taux forfaitaire'!$E$8:$E$9='T_Classement catégories'!D72)*('I_Dépenses sur taux forfaitaire'!$H$8:$H$9))+SUMPRODUCT(('I_Dépenses auto-construction'!$D$8:$D$607='T_Classement catégories'!D72)*('I_Dépenses auto-construction'!$H$8:$H$607))+SUMPRODUCT(('I_Dépenses de rémunération CU'!$G$8:$G$607='T_Classement catégories'!D72)*('I_Dépenses de rémunération CU'!$J$8:$J$607))+SUMPRODUCT(('I_Dépenses forfaitaire'!$D$8:$D$607='T_Classement catégories'!D72)*('I_Dépenses forfaitaire'!$H$8:$H$607)),SUM(C$5:C9)))</f>
        <v/>
      </c>
      <c r="D10" s="250" t="str" cm="1">
        <f t="array" ref="D10">IF(OR(B9="",B9="Total"),"",IF('T_Classement catégories'!D72&lt;&gt;"",SUMPRODUCT(('I_Dépenses sur devis'!$F$8:$F$607='T_Classement catégories'!D72)*('I_Dépenses sur devis'!$Z$8:$Z$607))+SUMPRODUCT(('I_Dépenses de rémunération'!$F$8:$F$607='T_Classement catégories'!D72)*('I_Dépenses de rémunération'!$N$8:$N$607))+SUMPRODUCT(('I_Dépenses sur barèmes'!$E$8:$E$607='T_Classement catégories'!D72)*('I_Dépenses sur barèmes'!$L$8:$L$607))+SUMPRODUCT(('I_Dépenses sur taux forfaitaire'!$F$8:$F$9='T_Classement catégories'!D72)*('I_Dépenses sur taux forfaitaire'!$I$8:$I$9))+SUMPRODUCT(('Dépenses auto-construction'!$D$8:$D$607='T_Classement catégories'!D72)*('I_Dépenses auto-construction'!$J$8:$J$607))+SUMPRODUCT(('I_Dépenses de rémunération CU'!$G$8:$G$607='T_Classement catégories'!D72)*('I_Dépenses de rémunération CU'!$M$8:$M$607))+SUMPRODUCT(('I_Dépenses forfaitaire'!$D$8:$D$607='T_Classement catégories'!D72)*('I_Dépenses forfaitaire'!$I$8:$I$607)),SUM(D$5:D9)))</f>
        <v/>
      </c>
      <c r="E10" s="250" t="str" cm="1">
        <f t="array" ref="E10">IF(OR(B9="",B9="Total"),"",IF('T_Classement catégories'!D72&lt;&gt;"",SUMPRODUCT(('I_Dépenses sur devis'!$F$8:$F$607='T_Classement catégories'!D72)*('I_Dépenses sur devis'!$AA$8:$AA$607))+SUMPRODUCT(('I_Dépenses de rémunération'!$F$8:$F$607='T_Classement catégories'!D72)*('I_Dépenses de rémunération'!$S$8:$S$607))+SUMPRODUCT(('I_Dépenses sur barèmes'!$E$8:$E$607='T_Classement catégories'!D72)*('I_Dépenses sur barèmes'!$O$8:$O$607))+SUMPRODUCT(('I_Dépenses sur taux forfaitaire'!$E$8:$E$9='T_Classement catégories'!D72)*('I_Dépenses sur taux forfaitaire'!$K$8:$K$9))+SUMPRODUCT(('Dépenses auto-construction'!$D$8:$D$607='T_Classement catégories'!D72)*('I_Dépenses auto-construction'!$M$8:$M$607))+SUMPRODUCT(('I_Dépenses de rémunération CU'!$G$8:$G$607='T_Classement catégories'!D72)*('I_Dépenses de rémunération CU'!$P$8:$P$607))+SUMPRODUCT(('I_Dépenses forfaitaire'!$D$8:$D$607='T_Classement catégories'!D72)*('I_Dépenses forfaitaire'!$K$8:$K$607)),SUM(E$5:E9)))</f>
        <v/>
      </c>
      <c r="F10" s="296"/>
      <c r="G10" s="296" t="str">
        <f>IF(OR(G9="",G9="Total"),"",IF('T_Classement catégories'!I72&lt;&gt;"",'T_Classement catégories'!I72,"Total"))</f>
        <v/>
      </c>
      <c r="H10" s="251" t="str" cm="1">
        <f t="array" ref="H10">IF(OR(G9="",G9="Total"),"",IF('T_Classement catégories'!I72&lt;&gt;"",SUMPRODUCT(('I_Dépenses sur devis'!$G$8:$G$607='T_Classement catégories'!I72)*('I_Dépenses sur devis'!$J$8:$J$607))+SUMPRODUCT(('I_Dépenses sur devis'!$G$8:$G$607='T_Classement catégories'!I72)*('I_Dépenses sur devis'!$K$8:$K$607))+SUMPRODUCT(('I_Dépenses de rémunération'!$G$8:$G$607='T_Classement catégories'!I72)*('I_Dépenses de rémunération'!$H$8:$H$607))+SUMPRODUCT(('I_Dépenses sur barèmes'!$F$8:$F$607='T_Classement catégories'!I72)*('I_Dépenses sur barèmes'!$J$8:$J$607))+SUMPRODUCT(('I_Dépenses sur taux forfaitaire'!$F$8:$F$9='T_Classement catégories'!I72)*('I_Dépenses sur taux forfaitaire'!$H$8:$H$9))+SUMPRODUCT(('I_Dépenses auto-construction'!$E$8:$E$607='T_Classement catégories'!I72)*('I_Dépenses auto-construction'!$H$8:$H$607))+SUMPRODUCT(('I_Dépenses de rémunération CU'!$H$8:$H$607='T_Classement catégories'!I72)*('I_Dépenses de rémunération CU'!$J$8:$J$607))+SUMPRODUCT(('I_Dépenses forfaitaire'!$E$8:$E$607='T_Classement catégories'!I72)*('I_Dépenses forfaitaire'!$H$8:$H$607)),SUM(H$5:H9)))</f>
        <v/>
      </c>
      <c r="I10" s="251" t="str" cm="1">
        <f t="array" ref="I10">IF(OR(G9="",G9="Total"),"",IF('T_Classement catégories'!I72&lt;&gt;"",SUMPRODUCT(('I_Dépenses sur devis'!$G$8:$G$607='T_Classement catégories'!I72)*('I_Dépenses sur devis'!$Z$8:$Z$607))+SUMPRODUCT(('I_Dépenses de rémunération'!$G$8:$G$607='T_Classement catégories'!I72)*('I_Dépenses de rémunération'!$N$8:$N$607))+SUMPRODUCT(('I_Dépenses sur barèmes'!$F$8:$F$607='T_Classement catégories'!I72)*('I_Dépenses sur barèmes'!$L$8:$L$607))+SUMPRODUCT(('I_Dépenses sur taux forfaitaire'!$F$8:$F$9='T_Classement catégories'!I72)*('I_Dépenses sur taux forfaitaire'!$I$8:$I$9))+SUMPRODUCT(('I_Dépenses auto-construction'!$E$8:$E$607='T_Classement catégories'!I72)*('I_Dépenses auto-construction'!$J$8:$J$607))+SUMPRODUCT(('I_Dépenses de rémunération CU'!$H$8:$H$607='T_Classement catégories'!I72)*('I_Dépenses de rémunération CU'!$M$8:$M$607))+SUMPRODUCT(('I_Dépenses forfaitaire'!$E$8:$E$607='T_Classement catégories'!I72)*('I_Dépenses forfaitaire'!$I$8:$I$607)),SUM(I$5:I9)))</f>
        <v/>
      </c>
      <c r="J10" s="251" t="str" cm="1">
        <f t="array" ref="J10">IF(OR(G9="",G9="Total"),"",IF('T_Classement catégories'!I72&lt;&gt;"",SUMPRODUCT(('I_Dépenses sur devis'!$G$8:$G$607='T_Classement catégories'!I72)*('I_Dépenses sur devis'!$AA$8:$AA$607))+SUMPRODUCT(('I_Dépenses de rémunération'!$G$8:$G$607='T_Classement catégories'!I72)*('I_Dépenses de rémunération'!$S$8:$S$607))+SUMPRODUCT(('I_Dépenses sur barèmes'!$F$8:$F$607='T_Classement catégories'!I72)*('I_Dépenses sur barèmes'!$O$8:$O$607))+SUMPRODUCT(('I_Dépenses sur taux forfaitaire'!$F$8:$F$9='T_Classement catégories'!I72)*('I_Dépenses sur taux forfaitaire'!$K$8:$K$9))+SUMPRODUCT(('I_Dépenses auto-construction'!$E$8:$E$607='T_Classement catégories'!I72)*('I_Dépenses auto-construction'!$M$8:$M$607))+SUMPRODUCT(('I_Dépenses de rémunération CU'!$H$8:$H$607='T_Classement catégories'!I72)*('I_Dépenses de rémunération CU'!$P$8:$P$607))+SUMPRODUCT(('I_Dépenses forfaitaire'!$E$8:$E$607='T_Classement catégories'!I72)*('I_Dépenses forfaitaire'!$K$8:$K$607)),SUM(J$5:J9)))</f>
        <v/>
      </c>
    </row>
    <row r="11" spans="2:10" ht="19.899999999999999" customHeight="1" x14ac:dyDescent="0.35">
      <c r="B11" s="296" t="str">
        <f>IF(OR(B10="",B10="Total"),"",IF('T_Classement catégories'!D73&lt;&gt;"",'T_Classement catégories'!D73,"Total"))</f>
        <v/>
      </c>
      <c r="C11" s="250" t="str" cm="1">
        <f t="array" ref="C11">IF(OR(B10="",B10="Total"),"",IF('T_Classement catégories'!D73&lt;&gt;"",SUMPRODUCT(('I_Dépenses sur devis'!$F$8:$F$607='T_Classement catégories'!D73)*('I_Dépenses sur devis'!$J$8:$J$607))+SUMPRODUCT(('I_Dépenses sur devis'!$F$8:$F$607='T_Classement catégories'!D73)*('I_Dépenses sur devis'!$K$8:$K$607))+SUMPRODUCT(('I_Dépenses de rémunération'!$F$8:$F$607='T_Classement catégories'!D73)*('I_Dépenses de rémunération'!$H$8:$H$607))+SUMPRODUCT(('I_Dépenses sur barèmes'!$E$8:$E$607='T_Classement catégories'!D73)*('I_Dépenses sur barèmes'!$J$8:$J$607))+SUMPRODUCT(('I_Dépenses sur taux forfaitaire'!$E$8:$E$9='T_Classement catégories'!D73)*('I_Dépenses sur taux forfaitaire'!$H$8:$H$9))+SUMPRODUCT(('I_Dépenses auto-construction'!$D$8:$D$607='T_Classement catégories'!D73)*('I_Dépenses auto-construction'!$H$8:$H$607))+SUMPRODUCT(('I_Dépenses de rémunération CU'!$G$8:$G$607='T_Classement catégories'!D73)*('I_Dépenses de rémunération CU'!$J$8:$J$607))+SUMPRODUCT(('I_Dépenses forfaitaire'!$D$8:$D$607='T_Classement catégories'!D73)*('I_Dépenses forfaitaire'!$H$8:$H$607)),SUM(C$5:C10)))</f>
        <v/>
      </c>
      <c r="D11" s="250" t="str" cm="1">
        <f t="array" ref="D11">IF(OR(B10="",B10="Total"),"",IF('T_Classement catégories'!D73&lt;&gt;"",SUMPRODUCT(('I_Dépenses sur devis'!$F$8:$F$607='T_Classement catégories'!D73)*('I_Dépenses sur devis'!$Z$8:$Z$607))+SUMPRODUCT(('I_Dépenses de rémunération'!$F$8:$F$607='T_Classement catégories'!D73)*('I_Dépenses de rémunération'!$N$8:$N$607))+SUMPRODUCT(('I_Dépenses sur barèmes'!$E$8:$E$607='T_Classement catégories'!D73)*('I_Dépenses sur barèmes'!$L$8:$L$607))+SUMPRODUCT(('I_Dépenses sur taux forfaitaire'!$F$8:$F$9='T_Classement catégories'!D73)*('I_Dépenses sur taux forfaitaire'!$I$8:$I$9))+SUMPRODUCT(('Dépenses auto-construction'!$D$8:$D$607='T_Classement catégories'!D73)*('I_Dépenses auto-construction'!$J$8:$J$607))+SUMPRODUCT(('I_Dépenses de rémunération CU'!$G$8:$G$607='T_Classement catégories'!D73)*('I_Dépenses de rémunération CU'!$M$8:$M$607))+SUMPRODUCT(('I_Dépenses forfaitaire'!$D$8:$D$607='T_Classement catégories'!D73)*('I_Dépenses forfaitaire'!$I$8:$I$607)),SUM(D$5:D10)))</f>
        <v/>
      </c>
      <c r="E11" s="250" t="str" cm="1">
        <f t="array" ref="E11">IF(OR(B10="",B10="Total"),"",IF('T_Classement catégories'!D73&lt;&gt;"",SUMPRODUCT(('I_Dépenses sur devis'!$F$8:$F$607='T_Classement catégories'!D73)*('I_Dépenses sur devis'!$AA$8:$AA$607))+SUMPRODUCT(('I_Dépenses de rémunération'!$F$8:$F$607='T_Classement catégories'!D73)*('I_Dépenses de rémunération'!$S$8:$S$607))+SUMPRODUCT(('I_Dépenses sur barèmes'!$E$8:$E$607='T_Classement catégories'!D73)*('I_Dépenses sur barèmes'!$O$8:$O$607))+SUMPRODUCT(('I_Dépenses sur taux forfaitaire'!$E$8:$E$9='T_Classement catégories'!D73)*('I_Dépenses sur taux forfaitaire'!$K$8:$K$9))+SUMPRODUCT(('Dépenses auto-construction'!$D$8:$D$607='T_Classement catégories'!D73)*('I_Dépenses auto-construction'!$M$8:$M$607))+SUMPRODUCT(('I_Dépenses de rémunération CU'!$G$8:$G$607='T_Classement catégories'!D73)*('I_Dépenses de rémunération CU'!$P$8:$P$607))+SUMPRODUCT(('I_Dépenses forfaitaire'!$D$8:$D$607='T_Classement catégories'!D73)*('I_Dépenses forfaitaire'!$K$8:$K$607)),SUM(E$5:E10)))</f>
        <v/>
      </c>
      <c r="F11" s="296"/>
      <c r="G11" s="296" t="str">
        <f>IF(OR(G10="",G10="Total"),"",IF('T_Classement catégories'!I73&lt;&gt;"",'T_Classement catégories'!I73,"Total"))</f>
        <v/>
      </c>
      <c r="H11" s="251" t="str" cm="1">
        <f t="array" ref="H11">IF(OR(G10="",G10="Total"),"",IF('T_Classement catégories'!I73&lt;&gt;"",SUMPRODUCT(('I_Dépenses sur devis'!$G$8:$G$607='T_Classement catégories'!I73)*('I_Dépenses sur devis'!$J$8:$J$607))+SUMPRODUCT(('I_Dépenses sur devis'!$G$8:$G$607='T_Classement catégories'!I73)*('I_Dépenses sur devis'!$K$8:$K$607))+SUMPRODUCT(('I_Dépenses de rémunération'!$G$8:$G$607='T_Classement catégories'!I73)*('I_Dépenses de rémunération'!$H$8:$H$607))+SUMPRODUCT(('I_Dépenses sur barèmes'!$F$8:$F$607='T_Classement catégories'!I73)*('I_Dépenses sur barèmes'!$J$8:$J$607))+SUMPRODUCT(('I_Dépenses sur taux forfaitaire'!$F$8:$F$9='T_Classement catégories'!I73)*('I_Dépenses sur taux forfaitaire'!$H$8:$H$9))+SUMPRODUCT(('I_Dépenses auto-construction'!$E$8:$E$607='T_Classement catégories'!I73)*('I_Dépenses auto-construction'!$H$8:$H$607))+SUMPRODUCT(('I_Dépenses de rémunération CU'!$H$8:$H$607='T_Classement catégories'!I73)*('I_Dépenses de rémunération CU'!$J$8:$J$607))+SUMPRODUCT(('I_Dépenses forfaitaire'!$E$8:$E$607='T_Classement catégories'!I73)*('I_Dépenses forfaitaire'!$H$8:$H$607)),SUM(H$5:H10)))</f>
        <v/>
      </c>
      <c r="I11" s="251" t="str" cm="1">
        <f t="array" ref="I11">IF(OR(G10="",G10="Total"),"",IF('T_Classement catégories'!I73&lt;&gt;"",SUMPRODUCT(('I_Dépenses sur devis'!$G$8:$G$607='T_Classement catégories'!I73)*('I_Dépenses sur devis'!$Z$8:$Z$607))+SUMPRODUCT(('I_Dépenses de rémunération'!$G$8:$G$607='T_Classement catégories'!I73)*('I_Dépenses de rémunération'!$N$8:$N$607))+SUMPRODUCT(('I_Dépenses sur barèmes'!$F$8:$F$607='T_Classement catégories'!I73)*('I_Dépenses sur barèmes'!$L$8:$L$607))+SUMPRODUCT(('I_Dépenses sur taux forfaitaire'!$F$8:$F$9='T_Classement catégories'!I73)*('I_Dépenses sur taux forfaitaire'!$I$8:$I$9))+SUMPRODUCT(('I_Dépenses auto-construction'!$E$8:$E$607='T_Classement catégories'!I73)*('I_Dépenses auto-construction'!$J$8:$J$607))+SUMPRODUCT(('I_Dépenses de rémunération CU'!$H$8:$H$607='T_Classement catégories'!I73)*('I_Dépenses de rémunération CU'!$M$8:$M$607))+SUMPRODUCT(('I_Dépenses forfaitaire'!$E$8:$E$607='T_Classement catégories'!I73)*('I_Dépenses forfaitaire'!$I$8:$I$607)),SUM(I$5:I10)))</f>
        <v/>
      </c>
      <c r="J11" s="251" t="str" cm="1">
        <f t="array" ref="J11">IF(OR(G10="",G10="Total"),"",IF('T_Classement catégories'!I73&lt;&gt;"",SUMPRODUCT(('I_Dépenses sur devis'!$G$8:$G$607='T_Classement catégories'!I73)*('I_Dépenses sur devis'!$AA$8:$AA$607))+SUMPRODUCT(('I_Dépenses de rémunération'!$G$8:$G$607='T_Classement catégories'!I73)*('I_Dépenses de rémunération'!$S$8:$S$607))+SUMPRODUCT(('I_Dépenses sur barèmes'!$F$8:$F$607='T_Classement catégories'!I73)*('I_Dépenses sur barèmes'!$O$8:$O$607))+SUMPRODUCT(('I_Dépenses sur taux forfaitaire'!$F$8:$F$9='T_Classement catégories'!I73)*('I_Dépenses sur taux forfaitaire'!$K$8:$K$9))+SUMPRODUCT(('I_Dépenses auto-construction'!$E$8:$E$607='T_Classement catégories'!I73)*('I_Dépenses auto-construction'!$M$8:$M$607))+SUMPRODUCT(('I_Dépenses de rémunération CU'!$H$8:$H$607='T_Classement catégories'!I73)*('I_Dépenses de rémunération CU'!$P$8:$P$607))+SUMPRODUCT(('I_Dépenses forfaitaire'!$E$8:$E$607='T_Classement catégories'!I73)*('I_Dépenses forfaitaire'!$K$8:$K$607)),SUM(J$5:J10)))</f>
        <v/>
      </c>
    </row>
    <row r="12" spans="2:10" ht="19.899999999999999" customHeight="1" x14ac:dyDescent="0.35">
      <c r="B12" s="296" t="str">
        <f>IF(OR(B11="",B11="Total"),"",IF('T_Classement catégories'!D74&lt;&gt;"",'T_Classement catégories'!D74,"Total"))</f>
        <v/>
      </c>
      <c r="C12" s="250" t="str" cm="1">
        <f t="array" ref="C12">IF(OR(B11="",B11="Total"),"",IF('T_Classement catégories'!D74&lt;&gt;"",SUMPRODUCT(('I_Dépenses sur devis'!$F$8:$F$607='T_Classement catégories'!D74)*('I_Dépenses sur devis'!$J$8:$J$607))+SUMPRODUCT(('I_Dépenses sur devis'!$F$8:$F$607='T_Classement catégories'!D74)*('I_Dépenses sur devis'!$K$8:$K$607))+SUMPRODUCT(('I_Dépenses de rémunération'!$F$8:$F$607='T_Classement catégories'!D74)*('I_Dépenses de rémunération'!$H$8:$H$607))+SUMPRODUCT(('I_Dépenses sur barèmes'!$E$8:$E$607='T_Classement catégories'!D74)*('I_Dépenses sur barèmes'!$J$8:$J$607))+SUMPRODUCT(('I_Dépenses sur taux forfaitaire'!$E$8:$E$9='T_Classement catégories'!D74)*('I_Dépenses sur taux forfaitaire'!$H$8:$H$9))+SUMPRODUCT(('I_Dépenses auto-construction'!$D$8:$D$607='T_Classement catégories'!D74)*('I_Dépenses auto-construction'!$H$8:$H$607))+SUMPRODUCT(('I_Dépenses de rémunération CU'!$G$8:$G$607='T_Classement catégories'!D74)*('I_Dépenses de rémunération CU'!$J$8:$J$607))+SUMPRODUCT(('I_Dépenses forfaitaire'!$D$8:$D$607='T_Classement catégories'!D74)*('I_Dépenses forfaitaire'!$H$8:$H$607)),SUM(C$5:C11)))</f>
        <v/>
      </c>
      <c r="D12" s="250" t="str" cm="1">
        <f t="array" ref="D12">IF(OR(B11="",B11="Total"),"",IF('T_Classement catégories'!D74&lt;&gt;"",SUMPRODUCT(('I_Dépenses sur devis'!$F$8:$F$607='T_Classement catégories'!D74)*('I_Dépenses sur devis'!$Z$8:$Z$607))+SUMPRODUCT(('I_Dépenses de rémunération'!$F$8:$F$607='T_Classement catégories'!D74)*('I_Dépenses de rémunération'!$N$8:$N$607))+SUMPRODUCT(('I_Dépenses sur barèmes'!$E$8:$E$607='T_Classement catégories'!D74)*('I_Dépenses sur barèmes'!$L$8:$L$607))+SUMPRODUCT(('I_Dépenses sur taux forfaitaire'!$F$8:$F$9='T_Classement catégories'!D74)*('I_Dépenses sur taux forfaitaire'!$I$8:$I$9))+SUMPRODUCT(('Dépenses auto-construction'!$D$8:$D$607='T_Classement catégories'!D74)*('I_Dépenses auto-construction'!$J$8:$J$607))+SUMPRODUCT(('I_Dépenses de rémunération CU'!$G$8:$G$607='T_Classement catégories'!D74)*('I_Dépenses de rémunération CU'!$M$8:$M$607))+SUMPRODUCT(('I_Dépenses forfaitaire'!$D$8:$D$607='T_Classement catégories'!D74)*('I_Dépenses forfaitaire'!$I$8:$I$607)),SUM(D$5:D11)))</f>
        <v/>
      </c>
      <c r="E12" s="250" t="str" cm="1">
        <f t="array" ref="E12">IF(OR(B11="",B11="Total"),"",IF('T_Classement catégories'!D74&lt;&gt;"",SUMPRODUCT(('I_Dépenses sur devis'!$F$8:$F$607='T_Classement catégories'!D74)*('I_Dépenses sur devis'!$AA$8:$AA$607))+SUMPRODUCT(('I_Dépenses de rémunération'!$F$8:$F$607='T_Classement catégories'!D74)*('I_Dépenses de rémunération'!$S$8:$S$607))+SUMPRODUCT(('I_Dépenses sur barèmes'!$E$8:$E$607='T_Classement catégories'!D74)*('I_Dépenses sur barèmes'!$O$8:$O$607))+SUMPRODUCT(('I_Dépenses sur taux forfaitaire'!$E$8:$E$9='T_Classement catégories'!D74)*('I_Dépenses sur taux forfaitaire'!$K$8:$K$9))+SUMPRODUCT(('Dépenses auto-construction'!$D$8:$D$607='T_Classement catégories'!D74)*('I_Dépenses auto-construction'!$M$8:$M$607))+SUMPRODUCT(('I_Dépenses de rémunération CU'!$G$8:$G$607='T_Classement catégories'!D74)*('I_Dépenses de rémunération CU'!$P$8:$P$607))+SUMPRODUCT(('I_Dépenses forfaitaire'!$D$8:$D$607='T_Classement catégories'!D74)*('I_Dépenses forfaitaire'!$K$8:$K$607)),SUM(E$5:E11)))</f>
        <v/>
      </c>
      <c r="F12" s="296"/>
      <c r="G12" s="296" t="str">
        <f>IF(OR(G11="",G11="Total"),"",IF('T_Classement catégories'!I74&lt;&gt;"",'T_Classement catégories'!I74,"Total"))</f>
        <v/>
      </c>
      <c r="H12" s="251" t="str" cm="1">
        <f t="array" ref="H12">IF(OR(G11="",G11="Total"),"",IF('T_Classement catégories'!I74&lt;&gt;"",SUMPRODUCT(('I_Dépenses sur devis'!$G$8:$G$607='T_Classement catégories'!I74)*('I_Dépenses sur devis'!$J$8:$J$607))+SUMPRODUCT(('I_Dépenses sur devis'!$G$8:$G$607='T_Classement catégories'!I74)*('I_Dépenses sur devis'!$K$8:$K$607))+SUMPRODUCT(('I_Dépenses de rémunération'!$G$8:$G$607='T_Classement catégories'!I74)*('I_Dépenses de rémunération'!$H$8:$H$607))+SUMPRODUCT(('I_Dépenses sur barèmes'!$F$8:$F$607='T_Classement catégories'!I74)*('I_Dépenses sur barèmes'!$J$8:$J$607))+SUMPRODUCT(('I_Dépenses sur taux forfaitaire'!$F$8:$F$9='T_Classement catégories'!I74)*('I_Dépenses sur taux forfaitaire'!$H$8:$H$9))+SUMPRODUCT(('I_Dépenses auto-construction'!$E$8:$E$607='T_Classement catégories'!I74)*('I_Dépenses auto-construction'!$H$8:$H$607))+SUMPRODUCT(('I_Dépenses de rémunération CU'!$H$8:$H$607='T_Classement catégories'!I74)*('I_Dépenses de rémunération CU'!$J$8:$J$607))+SUMPRODUCT(('I_Dépenses forfaitaire'!$E$8:$E$607='T_Classement catégories'!I74)*('I_Dépenses forfaitaire'!$H$8:$H$607)),SUM(H$5:H11)))</f>
        <v/>
      </c>
      <c r="I12" s="251" t="str" cm="1">
        <f t="array" ref="I12">IF(OR(G11="",G11="Total"),"",IF('T_Classement catégories'!I74&lt;&gt;"",SUMPRODUCT(('I_Dépenses sur devis'!$G$8:$G$607='T_Classement catégories'!I74)*('I_Dépenses sur devis'!$Z$8:$Z$607))+SUMPRODUCT(('I_Dépenses de rémunération'!$G$8:$G$607='T_Classement catégories'!I74)*('I_Dépenses de rémunération'!$N$8:$N$607))+SUMPRODUCT(('I_Dépenses sur barèmes'!$F$8:$F$607='T_Classement catégories'!I74)*('I_Dépenses sur barèmes'!$L$8:$L$607))+SUMPRODUCT(('I_Dépenses sur taux forfaitaire'!$F$8:$F$9='T_Classement catégories'!I74)*('I_Dépenses sur taux forfaitaire'!$I$8:$I$9))+SUMPRODUCT(('I_Dépenses auto-construction'!$E$8:$E$607='T_Classement catégories'!I74)*('I_Dépenses auto-construction'!$J$8:$J$607))+SUMPRODUCT(('I_Dépenses de rémunération CU'!$H$8:$H$607='T_Classement catégories'!I74)*('I_Dépenses de rémunération CU'!$M$8:$M$607))+SUMPRODUCT(('I_Dépenses forfaitaire'!$E$8:$E$607='T_Classement catégories'!I74)*('I_Dépenses forfaitaire'!$I$8:$I$607)),SUM(I$5:I11)))</f>
        <v/>
      </c>
      <c r="J12" s="251" t="str" cm="1">
        <f t="array" ref="J12">IF(OR(G11="",G11="Total"),"",IF('T_Classement catégories'!I74&lt;&gt;"",SUMPRODUCT(('I_Dépenses sur devis'!$G$8:$G$607='T_Classement catégories'!I74)*('I_Dépenses sur devis'!$AA$8:$AA$607))+SUMPRODUCT(('I_Dépenses de rémunération'!$G$8:$G$607='T_Classement catégories'!I74)*('I_Dépenses de rémunération'!$S$8:$S$607))+SUMPRODUCT(('I_Dépenses sur barèmes'!$F$8:$F$607='T_Classement catégories'!I74)*('I_Dépenses sur barèmes'!$O$8:$O$607))+SUMPRODUCT(('I_Dépenses sur taux forfaitaire'!$F$8:$F$9='T_Classement catégories'!I74)*('I_Dépenses sur taux forfaitaire'!$K$8:$K$9))+SUMPRODUCT(('I_Dépenses auto-construction'!$E$8:$E$607='T_Classement catégories'!I74)*('I_Dépenses auto-construction'!$M$8:$M$607))+SUMPRODUCT(('I_Dépenses de rémunération CU'!$H$8:$H$607='T_Classement catégories'!I74)*('I_Dépenses de rémunération CU'!$P$8:$P$607))+SUMPRODUCT(('I_Dépenses forfaitaire'!$E$8:$E$607='T_Classement catégories'!I74)*('I_Dépenses forfaitaire'!$K$8:$K$607)),SUM(J$5:J11)))</f>
        <v/>
      </c>
    </row>
    <row r="13" spans="2:10" ht="19.899999999999999" customHeight="1" x14ac:dyDescent="0.35">
      <c r="B13" s="296" t="str">
        <f>IF(OR(B12="",B12="Total"),"",IF('T_Classement catégories'!D75&lt;&gt;"",'T_Classement catégories'!D75,"Total"))</f>
        <v/>
      </c>
      <c r="C13" s="250" t="str" cm="1">
        <f t="array" ref="C13">IF(OR(B12="",B12="Total"),"",IF('T_Classement catégories'!D75&lt;&gt;"",SUMPRODUCT(('I_Dépenses sur devis'!$F$8:$F$607='T_Classement catégories'!D75)*('I_Dépenses sur devis'!$J$8:$J$607))+SUMPRODUCT(('I_Dépenses sur devis'!$F$8:$F$607='T_Classement catégories'!D75)*('I_Dépenses sur devis'!$K$8:$K$607))+SUMPRODUCT(('I_Dépenses de rémunération'!$F$8:$F$607='T_Classement catégories'!D75)*('I_Dépenses de rémunération'!$H$8:$H$607))+SUMPRODUCT(('I_Dépenses sur barèmes'!$E$8:$E$607='T_Classement catégories'!D75)*('I_Dépenses sur barèmes'!$J$8:$J$607))+SUMPRODUCT(('I_Dépenses sur taux forfaitaire'!$E$8:$E$9='T_Classement catégories'!D75)*('I_Dépenses sur taux forfaitaire'!$H$8:$H$9))+SUMPRODUCT(('I_Dépenses auto-construction'!$D$8:$D$607='T_Classement catégories'!D75)*('I_Dépenses auto-construction'!$H$8:$H$607))+SUMPRODUCT(('I_Dépenses de rémunération CU'!$G$8:$G$607='T_Classement catégories'!D75)*('I_Dépenses de rémunération CU'!$J$8:$J$607))+SUMPRODUCT(('I_Dépenses forfaitaire'!$D$8:$D$607='T_Classement catégories'!D75)*('I_Dépenses forfaitaire'!$H$8:$H$607)),SUM(C$5:C12)))</f>
        <v/>
      </c>
      <c r="D13" s="250" t="str" cm="1">
        <f t="array" ref="D13">IF(OR(B12="",B12="Total"),"",IF('T_Classement catégories'!D75&lt;&gt;"",SUMPRODUCT(('I_Dépenses sur devis'!$F$8:$F$607='T_Classement catégories'!D75)*('I_Dépenses sur devis'!$Z$8:$Z$607))+SUMPRODUCT(('I_Dépenses de rémunération'!$F$8:$F$607='T_Classement catégories'!D75)*('I_Dépenses de rémunération'!$N$8:$N$607))+SUMPRODUCT(('I_Dépenses sur barèmes'!$E$8:$E$607='T_Classement catégories'!D75)*('I_Dépenses sur barèmes'!$L$8:$L$607))+SUMPRODUCT(('I_Dépenses sur taux forfaitaire'!$F$8:$F$9='T_Classement catégories'!D75)*('I_Dépenses sur taux forfaitaire'!$I$8:$I$9))+SUMPRODUCT(('Dépenses auto-construction'!$D$8:$D$607='T_Classement catégories'!D75)*('I_Dépenses auto-construction'!$J$8:$J$607))+SUMPRODUCT(('I_Dépenses de rémunération CU'!$G$8:$G$607='T_Classement catégories'!D75)*('I_Dépenses de rémunération CU'!$M$8:$M$607))+SUMPRODUCT(('I_Dépenses forfaitaire'!$D$8:$D$607='T_Classement catégories'!D75)*('I_Dépenses forfaitaire'!$I$8:$I$607)),SUM(D$5:D12)))</f>
        <v/>
      </c>
      <c r="E13" s="250" t="str" cm="1">
        <f t="array" ref="E13">IF(OR(B12="",B12="Total"),"",IF('T_Classement catégories'!D75&lt;&gt;"",SUMPRODUCT(('I_Dépenses sur devis'!$F$8:$F$607='T_Classement catégories'!D75)*('I_Dépenses sur devis'!$AA$8:$AA$607))+SUMPRODUCT(('I_Dépenses de rémunération'!$F$8:$F$607='T_Classement catégories'!D75)*('I_Dépenses de rémunération'!$S$8:$S$607))+SUMPRODUCT(('I_Dépenses sur barèmes'!$E$8:$E$607='T_Classement catégories'!D75)*('I_Dépenses sur barèmes'!$O$8:$O$607))+SUMPRODUCT(('I_Dépenses sur taux forfaitaire'!$E$8:$E$9='T_Classement catégories'!D75)*('I_Dépenses sur taux forfaitaire'!$K$8:$K$9))+SUMPRODUCT(('Dépenses auto-construction'!$D$8:$D$607='T_Classement catégories'!D75)*('I_Dépenses auto-construction'!$M$8:$M$607))+SUMPRODUCT(('I_Dépenses de rémunération CU'!$G$8:$G$607='T_Classement catégories'!D75)*('I_Dépenses de rémunération CU'!$P$8:$P$607))+SUMPRODUCT(('I_Dépenses forfaitaire'!$D$8:$D$607='T_Classement catégories'!D75)*('I_Dépenses forfaitaire'!$K$8:$K$607)),SUM(E$5:E12)))</f>
        <v/>
      </c>
      <c r="F13" s="296"/>
      <c r="G13" s="296" t="str">
        <f>IF(OR(G12="",G12="Total"),"",IF('T_Classement catégories'!I75&lt;&gt;"",'T_Classement catégories'!I75,"Total"))</f>
        <v/>
      </c>
      <c r="H13" s="251" t="str" cm="1">
        <f t="array" ref="H13">IF(OR(G12="",G12="Total"),"",IF('T_Classement catégories'!I75&lt;&gt;"",SUMPRODUCT(('I_Dépenses sur devis'!$G$8:$G$607='T_Classement catégories'!I75)*('I_Dépenses sur devis'!$J$8:$J$607))+SUMPRODUCT(('I_Dépenses sur devis'!$G$8:$G$607='T_Classement catégories'!I75)*('I_Dépenses sur devis'!$K$8:$K$607))+SUMPRODUCT(('I_Dépenses de rémunération'!$G$8:$G$607='T_Classement catégories'!I75)*('I_Dépenses de rémunération'!$H$8:$H$607))+SUMPRODUCT(('I_Dépenses sur barèmes'!$F$8:$F$607='T_Classement catégories'!I75)*('I_Dépenses sur barèmes'!$J$8:$J$607))+SUMPRODUCT(('I_Dépenses sur taux forfaitaire'!$F$8:$F$9='T_Classement catégories'!I75)*('I_Dépenses sur taux forfaitaire'!$H$8:$H$9))+SUMPRODUCT(('I_Dépenses auto-construction'!$E$8:$E$607='T_Classement catégories'!I75)*('I_Dépenses auto-construction'!$H$8:$H$607))+SUMPRODUCT(('I_Dépenses de rémunération CU'!$H$8:$H$607='T_Classement catégories'!I75)*('I_Dépenses de rémunération CU'!$J$8:$J$607))+SUMPRODUCT(('I_Dépenses forfaitaire'!$E$8:$E$607='T_Classement catégories'!I75)*('I_Dépenses forfaitaire'!$H$8:$H$607)),SUM(H$5:H12)))</f>
        <v/>
      </c>
      <c r="I13" s="251" t="str" cm="1">
        <f t="array" ref="I13">IF(OR(G12="",G12="Total"),"",IF('T_Classement catégories'!I75&lt;&gt;"",SUMPRODUCT(('I_Dépenses sur devis'!$G$8:$G$607='T_Classement catégories'!I75)*('I_Dépenses sur devis'!$Z$8:$Z$607))+SUMPRODUCT(('I_Dépenses de rémunération'!$G$8:$G$607='T_Classement catégories'!I75)*('I_Dépenses de rémunération'!$N$8:$N$607))+SUMPRODUCT(('I_Dépenses sur barèmes'!$F$8:$F$607='T_Classement catégories'!I75)*('I_Dépenses sur barèmes'!$L$8:$L$607))+SUMPRODUCT(('I_Dépenses sur taux forfaitaire'!$F$8:$F$9='T_Classement catégories'!I75)*('I_Dépenses sur taux forfaitaire'!$I$8:$I$9))+SUMPRODUCT(('I_Dépenses auto-construction'!$E$8:$E$607='T_Classement catégories'!I75)*('I_Dépenses auto-construction'!$J$8:$J$607))+SUMPRODUCT(('I_Dépenses de rémunération CU'!$H$8:$H$607='T_Classement catégories'!I75)*('I_Dépenses de rémunération CU'!$M$8:$M$607))+SUMPRODUCT(('I_Dépenses forfaitaire'!$E$8:$E$607='T_Classement catégories'!I75)*('I_Dépenses forfaitaire'!$I$8:$I$607)),SUM(I$5:I12)))</f>
        <v/>
      </c>
      <c r="J13" s="251" t="str" cm="1">
        <f t="array" ref="J13">IF(OR(G12="",G12="Total"),"",IF('T_Classement catégories'!I75&lt;&gt;"",SUMPRODUCT(('I_Dépenses sur devis'!$G$8:$G$607='T_Classement catégories'!I75)*('I_Dépenses sur devis'!$AA$8:$AA$607))+SUMPRODUCT(('I_Dépenses de rémunération'!$G$8:$G$607='T_Classement catégories'!I75)*('I_Dépenses de rémunération'!$S$8:$S$607))+SUMPRODUCT(('I_Dépenses sur barèmes'!$F$8:$F$607='T_Classement catégories'!I75)*('I_Dépenses sur barèmes'!$O$8:$O$607))+SUMPRODUCT(('I_Dépenses sur taux forfaitaire'!$F$8:$F$9='T_Classement catégories'!I75)*('I_Dépenses sur taux forfaitaire'!$K$8:$K$9))+SUMPRODUCT(('I_Dépenses auto-construction'!$E$8:$E$607='T_Classement catégories'!I75)*('I_Dépenses auto-construction'!$M$8:$M$607))+SUMPRODUCT(('I_Dépenses de rémunération CU'!$H$8:$H$607='T_Classement catégories'!I75)*('I_Dépenses de rémunération CU'!$P$8:$P$607))+SUMPRODUCT(('I_Dépenses forfaitaire'!$E$8:$E$607='T_Classement catégories'!I75)*('I_Dépenses forfaitaire'!$K$8:$K$607)),SUM(J$5:J12)))</f>
        <v/>
      </c>
    </row>
    <row r="14" spans="2:10" ht="19.899999999999999" customHeight="1" x14ac:dyDescent="0.35">
      <c r="B14" s="296" t="str">
        <f>IF(OR(B13="",B13="Total"),"",IF('T_Classement catégories'!D76&lt;&gt;"",'T_Classement catégories'!D76,"Total"))</f>
        <v/>
      </c>
      <c r="C14" s="250" t="str" cm="1">
        <f t="array" ref="C14">IF(OR(B13="",B13="Total"),"",IF('T_Classement catégories'!D76&lt;&gt;"",SUMPRODUCT(('I_Dépenses sur devis'!$F$8:$F$607='T_Classement catégories'!D76)*('I_Dépenses sur devis'!$J$8:$J$607))+SUMPRODUCT(('I_Dépenses sur devis'!$F$8:$F$607='T_Classement catégories'!D76)*('I_Dépenses sur devis'!$K$8:$K$607))+SUMPRODUCT(('I_Dépenses de rémunération'!$F$8:$F$607='T_Classement catégories'!D76)*('I_Dépenses de rémunération'!$H$8:$H$607))+SUMPRODUCT(('I_Dépenses sur barèmes'!$E$8:$E$607='T_Classement catégories'!D76)*('I_Dépenses sur barèmes'!$J$8:$J$607))+SUMPRODUCT(('I_Dépenses sur taux forfaitaire'!$E$8:$E$9='T_Classement catégories'!D76)*('I_Dépenses sur taux forfaitaire'!$H$8:$H$9))+SUMPRODUCT(('I_Dépenses auto-construction'!$D$8:$D$607='T_Classement catégories'!D76)*('I_Dépenses auto-construction'!$H$8:$H$607))+SUMPRODUCT(('I_Dépenses de rémunération CU'!$G$8:$G$607='T_Classement catégories'!D76)*('I_Dépenses de rémunération CU'!$J$8:$J$607))+SUMPRODUCT(('I_Dépenses forfaitaire'!$D$8:$D$607='T_Classement catégories'!D76)*('I_Dépenses forfaitaire'!$H$8:$H$607)),SUM(C$5:C13)))</f>
        <v/>
      </c>
      <c r="D14" s="250" t="str" cm="1">
        <f t="array" ref="D14">IF(OR(B13="",B13="Total"),"",IF('T_Classement catégories'!D76&lt;&gt;"",SUMPRODUCT(('I_Dépenses sur devis'!$F$8:$F$607='T_Classement catégories'!D76)*('I_Dépenses sur devis'!$Z$8:$Z$607))+SUMPRODUCT(('I_Dépenses de rémunération'!$F$8:$F$607='T_Classement catégories'!D76)*('I_Dépenses de rémunération'!$N$8:$N$607))+SUMPRODUCT(('I_Dépenses sur barèmes'!$E$8:$E$607='T_Classement catégories'!D76)*('I_Dépenses sur barèmes'!$L$8:$L$607))+SUMPRODUCT(('I_Dépenses sur taux forfaitaire'!$F$8:$F$9='T_Classement catégories'!D76)*('I_Dépenses sur taux forfaitaire'!$I$8:$I$9))+SUMPRODUCT(('Dépenses auto-construction'!$D$8:$D$607='T_Classement catégories'!D76)*('I_Dépenses auto-construction'!$J$8:$J$607))+SUMPRODUCT(('I_Dépenses de rémunération CU'!$G$8:$G$607='T_Classement catégories'!D76)*('I_Dépenses de rémunération CU'!$M$8:$M$607))+SUMPRODUCT(('I_Dépenses forfaitaire'!$D$8:$D$607='T_Classement catégories'!D76)*('I_Dépenses forfaitaire'!$I$8:$I$607)),SUM(D$5:D13)))</f>
        <v/>
      </c>
      <c r="E14" s="250" t="str" cm="1">
        <f t="array" ref="E14">IF(OR(B13="",B13="Total"),"",IF('T_Classement catégories'!D76&lt;&gt;"",SUMPRODUCT(('I_Dépenses sur devis'!$F$8:$F$607='T_Classement catégories'!D76)*('I_Dépenses sur devis'!$AA$8:$AA$607))+SUMPRODUCT(('I_Dépenses de rémunération'!$F$8:$F$607='T_Classement catégories'!D76)*('I_Dépenses de rémunération'!$S$8:$S$607))+SUMPRODUCT(('I_Dépenses sur barèmes'!$E$8:$E$607='T_Classement catégories'!D76)*('I_Dépenses sur barèmes'!$O$8:$O$607))+SUMPRODUCT(('I_Dépenses sur taux forfaitaire'!$E$8:$E$9='T_Classement catégories'!D76)*('I_Dépenses sur taux forfaitaire'!$K$8:$K$9))+SUMPRODUCT(('Dépenses auto-construction'!$D$8:$D$607='T_Classement catégories'!D76)*('I_Dépenses auto-construction'!$M$8:$M$607))+SUMPRODUCT(('I_Dépenses de rémunération CU'!$G$8:$G$607='T_Classement catégories'!D76)*('I_Dépenses de rémunération CU'!$P$8:$P$607))+SUMPRODUCT(('I_Dépenses forfaitaire'!$D$8:$D$607='T_Classement catégories'!D76)*('I_Dépenses forfaitaire'!$K$8:$K$607)),SUM(E$5:E13)))</f>
        <v/>
      </c>
      <c r="F14" s="296"/>
      <c r="G14" s="296" t="str">
        <f>IF(OR(G13="",G13="Total"),"",IF('T_Classement catégories'!I76&lt;&gt;"",'T_Classement catégories'!I76,"Total"))</f>
        <v/>
      </c>
      <c r="H14" s="251" t="str" cm="1">
        <f t="array" ref="H14">IF(OR(G13="",G13="Total"),"",IF('T_Classement catégories'!I76&lt;&gt;"",SUMPRODUCT(('I_Dépenses sur devis'!$G$8:$G$607='T_Classement catégories'!I76)*('I_Dépenses sur devis'!$J$8:$J$607))+SUMPRODUCT(('I_Dépenses sur devis'!$G$8:$G$607='T_Classement catégories'!I76)*('I_Dépenses sur devis'!$K$8:$K$607))+SUMPRODUCT(('I_Dépenses de rémunération'!$G$8:$G$607='T_Classement catégories'!I76)*('I_Dépenses de rémunération'!$H$8:$H$607))+SUMPRODUCT(('I_Dépenses sur barèmes'!$F$8:$F$607='T_Classement catégories'!I76)*('I_Dépenses sur barèmes'!$J$8:$J$607))+SUMPRODUCT(('I_Dépenses sur taux forfaitaire'!$F$8:$F$9='T_Classement catégories'!I76)*('I_Dépenses sur taux forfaitaire'!$H$8:$H$9))+SUMPRODUCT(('I_Dépenses auto-construction'!$E$8:$E$607='T_Classement catégories'!I76)*('I_Dépenses auto-construction'!$H$8:$H$607))+SUMPRODUCT(('I_Dépenses de rémunération CU'!$H$8:$H$607='T_Classement catégories'!I76)*('I_Dépenses de rémunération CU'!$J$8:$J$607))+SUMPRODUCT(('I_Dépenses forfaitaire'!$E$8:$E$607='T_Classement catégories'!I76)*('I_Dépenses forfaitaire'!$H$8:$H$607)),SUM(H$5:H13)))</f>
        <v/>
      </c>
      <c r="I14" s="251" t="str" cm="1">
        <f t="array" ref="I14">IF(OR(G13="",G13="Total"),"",IF('T_Classement catégories'!I76&lt;&gt;"",SUMPRODUCT(('I_Dépenses sur devis'!$G$8:$G$607='T_Classement catégories'!I76)*('I_Dépenses sur devis'!$Z$8:$Z$607))+SUMPRODUCT(('I_Dépenses de rémunération'!$G$8:$G$607='T_Classement catégories'!I76)*('I_Dépenses de rémunération'!$N$8:$N$607))+SUMPRODUCT(('I_Dépenses sur barèmes'!$F$8:$F$607='T_Classement catégories'!I76)*('I_Dépenses sur barèmes'!$L$8:$L$607))+SUMPRODUCT(('I_Dépenses sur taux forfaitaire'!$F$8:$F$9='T_Classement catégories'!I76)*('I_Dépenses sur taux forfaitaire'!$I$8:$I$9))+SUMPRODUCT(('I_Dépenses auto-construction'!$E$8:$E$607='T_Classement catégories'!I76)*('I_Dépenses auto-construction'!$J$8:$J$607))+SUMPRODUCT(('I_Dépenses de rémunération CU'!$H$8:$H$607='T_Classement catégories'!I76)*('I_Dépenses de rémunération CU'!$M$8:$M$607))+SUMPRODUCT(('I_Dépenses forfaitaire'!$E$8:$E$607='T_Classement catégories'!I76)*('I_Dépenses forfaitaire'!$I$8:$I$607)),SUM(I$5:I13)))</f>
        <v/>
      </c>
      <c r="J14" s="251" t="str" cm="1">
        <f t="array" ref="J14">IF(OR(G13="",G13="Total"),"",IF('T_Classement catégories'!I76&lt;&gt;"",SUMPRODUCT(('I_Dépenses sur devis'!$G$8:$G$607='T_Classement catégories'!I76)*('I_Dépenses sur devis'!$AA$8:$AA$607))+SUMPRODUCT(('I_Dépenses de rémunération'!$G$8:$G$607='T_Classement catégories'!I76)*('I_Dépenses de rémunération'!$S$8:$S$607))+SUMPRODUCT(('I_Dépenses sur barèmes'!$F$8:$F$607='T_Classement catégories'!I76)*('I_Dépenses sur barèmes'!$O$8:$O$607))+SUMPRODUCT(('I_Dépenses sur taux forfaitaire'!$F$8:$F$9='T_Classement catégories'!I76)*('I_Dépenses sur taux forfaitaire'!$K$8:$K$9))+SUMPRODUCT(('I_Dépenses auto-construction'!$E$8:$E$607='T_Classement catégories'!I76)*('I_Dépenses auto-construction'!$M$8:$M$607))+SUMPRODUCT(('I_Dépenses de rémunération CU'!$H$8:$H$607='T_Classement catégories'!I76)*('I_Dépenses de rémunération CU'!$P$8:$P$607))+SUMPRODUCT(('I_Dépenses forfaitaire'!$E$8:$E$607='T_Classement catégories'!I76)*('I_Dépenses forfaitaire'!$K$8:$K$607)),SUM(J$5:J13)))</f>
        <v/>
      </c>
    </row>
    <row r="15" spans="2:10" ht="19.899999999999999" customHeight="1" x14ac:dyDescent="0.35">
      <c r="B15" s="296" t="str">
        <f>IF(OR(B14="",B14="Total"),"",IF('T_Classement catégories'!D77&lt;&gt;"",'T_Classement catégories'!D77,"Total"))</f>
        <v/>
      </c>
      <c r="C15" s="250" t="str" cm="1">
        <f t="array" ref="C15">IF(OR(B14="",B14="Total"),"",IF('T_Classement catégories'!D77&lt;&gt;"",SUMPRODUCT(('I_Dépenses sur devis'!$F$8:$F$607='T_Classement catégories'!D77)*('I_Dépenses sur devis'!$J$8:$J$607))+SUMPRODUCT(('I_Dépenses sur devis'!$F$8:$F$607='T_Classement catégories'!D77)*('I_Dépenses sur devis'!$K$8:$K$607))+SUMPRODUCT(('I_Dépenses de rémunération'!$F$8:$F$607='T_Classement catégories'!D77)*('I_Dépenses de rémunération'!$H$8:$H$607))+SUMPRODUCT(('I_Dépenses sur barèmes'!$E$8:$E$607='T_Classement catégories'!D77)*('I_Dépenses sur barèmes'!$J$8:$J$607))+SUMPRODUCT(('I_Dépenses sur taux forfaitaire'!$E$8:$E$9='T_Classement catégories'!D77)*('I_Dépenses sur taux forfaitaire'!$H$8:$H$9))+SUMPRODUCT(('I_Dépenses auto-construction'!$D$8:$D$607='T_Classement catégories'!D77)*('I_Dépenses auto-construction'!$H$8:$H$607))+SUMPRODUCT(('I_Dépenses de rémunération CU'!$G$8:$G$607='T_Classement catégories'!D77)*('I_Dépenses de rémunération CU'!$J$8:$J$607))+SUMPRODUCT(('I_Dépenses forfaitaire'!$D$8:$D$607='T_Classement catégories'!D77)*('I_Dépenses forfaitaire'!$H$8:$H$607)),SUM(C$5:C14)))</f>
        <v/>
      </c>
      <c r="D15" s="250" t="str" cm="1">
        <f t="array" ref="D15">IF(OR(B14="",B14="Total"),"",IF('T_Classement catégories'!D77&lt;&gt;"",SUMPRODUCT(('I_Dépenses sur devis'!$F$8:$F$607='T_Classement catégories'!D77)*('I_Dépenses sur devis'!$Z$8:$Z$607))+SUMPRODUCT(('I_Dépenses de rémunération'!$F$8:$F$607='T_Classement catégories'!D77)*('I_Dépenses de rémunération'!$N$8:$N$607))+SUMPRODUCT(('I_Dépenses sur barèmes'!$E$8:$E$607='T_Classement catégories'!D77)*('I_Dépenses sur barèmes'!$L$8:$L$607))+SUMPRODUCT(('I_Dépenses sur taux forfaitaire'!$F$8:$F$9='T_Classement catégories'!D77)*('I_Dépenses sur taux forfaitaire'!$I$8:$I$9))+SUMPRODUCT(('Dépenses auto-construction'!$D$8:$D$607='T_Classement catégories'!D77)*('I_Dépenses auto-construction'!$J$8:$J$607))+SUMPRODUCT(('I_Dépenses de rémunération CU'!$G$8:$G$607='T_Classement catégories'!D77)*('I_Dépenses de rémunération CU'!$M$8:$M$607))+SUMPRODUCT(('I_Dépenses forfaitaire'!$D$8:$D$607='T_Classement catégories'!D77)*('I_Dépenses forfaitaire'!$I$8:$I$607)),SUM(D$5:D14)))</f>
        <v/>
      </c>
      <c r="E15" s="250" t="str" cm="1">
        <f t="array" ref="E15">IF(OR(B14="",B14="Total"),"",IF('T_Classement catégories'!D77&lt;&gt;"",SUMPRODUCT(('I_Dépenses sur devis'!$F$8:$F$607='T_Classement catégories'!D77)*('I_Dépenses sur devis'!$AA$8:$AA$607))+SUMPRODUCT(('I_Dépenses de rémunération'!$F$8:$F$607='T_Classement catégories'!D77)*('I_Dépenses de rémunération'!$S$8:$S$607))+SUMPRODUCT(('I_Dépenses sur barèmes'!$E$8:$E$607='T_Classement catégories'!D77)*('I_Dépenses sur barèmes'!$O$8:$O$607))+SUMPRODUCT(('I_Dépenses sur taux forfaitaire'!$E$8:$E$9='T_Classement catégories'!D77)*('I_Dépenses sur taux forfaitaire'!$K$8:$K$9))+SUMPRODUCT(('Dépenses auto-construction'!$D$8:$D$607='T_Classement catégories'!D77)*('I_Dépenses auto-construction'!$M$8:$M$607))+SUMPRODUCT(('I_Dépenses de rémunération CU'!$G$8:$G$607='T_Classement catégories'!D77)*('I_Dépenses de rémunération CU'!$P$8:$P$607))+SUMPRODUCT(('I_Dépenses forfaitaire'!$D$8:$D$607='T_Classement catégories'!D77)*('I_Dépenses forfaitaire'!$K$8:$K$607)),SUM(E$5:E14)))</f>
        <v/>
      </c>
      <c r="F15" s="296"/>
      <c r="G15" s="296" t="str">
        <f>IF(OR(G14="",G14="Total"),"",IF('T_Classement catégories'!I77&lt;&gt;"",'T_Classement catégories'!I77,"Total"))</f>
        <v/>
      </c>
      <c r="H15" s="251" t="str" cm="1">
        <f t="array" ref="H15">IF(OR(G14="",G14="Total"),"",IF('T_Classement catégories'!I77&lt;&gt;"",SUMPRODUCT(('I_Dépenses sur devis'!$G$8:$G$607='T_Classement catégories'!I77)*('I_Dépenses sur devis'!$J$8:$J$607))+SUMPRODUCT(('I_Dépenses sur devis'!$G$8:$G$607='T_Classement catégories'!I77)*('I_Dépenses sur devis'!$K$8:$K$607))+SUMPRODUCT(('I_Dépenses de rémunération'!$G$8:$G$607='T_Classement catégories'!I77)*('I_Dépenses de rémunération'!$H$8:$H$607))+SUMPRODUCT(('I_Dépenses sur barèmes'!$F$8:$F$607='T_Classement catégories'!I77)*('I_Dépenses sur barèmes'!$J$8:$J$607))+SUMPRODUCT(('I_Dépenses sur taux forfaitaire'!$F$8:$F$9='T_Classement catégories'!I77)*('I_Dépenses sur taux forfaitaire'!$H$8:$H$9))+SUMPRODUCT(('I_Dépenses auto-construction'!$E$8:$E$607='T_Classement catégories'!I77)*('I_Dépenses auto-construction'!$H$8:$H$607))+SUMPRODUCT(('I_Dépenses de rémunération CU'!$H$8:$H$607='T_Classement catégories'!I77)*('I_Dépenses de rémunération CU'!$J$8:$J$607))+SUMPRODUCT(('I_Dépenses forfaitaire'!$E$8:$E$607='T_Classement catégories'!I77)*('I_Dépenses forfaitaire'!$H$8:$H$607)),SUM(H$5:H14)))</f>
        <v/>
      </c>
      <c r="I15" s="251" t="str" cm="1">
        <f t="array" ref="I15">IF(OR(G14="",G14="Total"),"",IF('T_Classement catégories'!I77&lt;&gt;"",SUMPRODUCT(('I_Dépenses sur devis'!$G$8:$G$607='T_Classement catégories'!I77)*('I_Dépenses sur devis'!$Z$8:$Z$607))+SUMPRODUCT(('I_Dépenses de rémunération'!$G$8:$G$607='T_Classement catégories'!I77)*('I_Dépenses de rémunération'!$N$8:$N$607))+SUMPRODUCT(('I_Dépenses sur barèmes'!$F$8:$F$607='T_Classement catégories'!I77)*('I_Dépenses sur barèmes'!$L$8:$L$607))+SUMPRODUCT(('I_Dépenses sur taux forfaitaire'!$F$8:$F$9='T_Classement catégories'!I77)*('I_Dépenses sur taux forfaitaire'!$I$8:$I$9))+SUMPRODUCT(('I_Dépenses auto-construction'!$E$8:$E$607='T_Classement catégories'!I77)*('I_Dépenses auto-construction'!$J$8:$J$607))+SUMPRODUCT(('I_Dépenses de rémunération CU'!$H$8:$H$607='T_Classement catégories'!I77)*('I_Dépenses de rémunération CU'!$M$8:$M$607))+SUMPRODUCT(('I_Dépenses forfaitaire'!$E$8:$E$607='T_Classement catégories'!I77)*('I_Dépenses forfaitaire'!$I$8:$I$607)),SUM(I$5:I14)))</f>
        <v/>
      </c>
      <c r="J15" s="251" t="str" cm="1">
        <f t="array" ref="J15">IF(OR(G14="",G14="Total"),"",IF('T_Classement catégories'!I77&lt;&gt;"",SUMPRODUCT(('I_Dépenses sur devis'!$G$8:$G$607='T_Classement catégories'!I77)*('I_Dépenses sur devis'!$AA$8:$AA$607))+SUMPRODUCT(('I_Dépenses de rémunération'!$G$8:$G$607='T_Classement catégories'!I77)*('I_Dépenses de rémunération'!$S$8:$S$607))+SUMPRODUCT(('I_Dépenses sur barèmes'!$F$8:$F$607='T_Classement catégories'!I77)*('I_Dépenses sur barèmes'!$O$8:$O$607))+SUMPRODUCT(('I_Dépenses sur taux forfaitaire'!$F$8:$F$9='T_Classement catégories'!I77)*('I_Dépenses sur taux forfaitaire'!$K$8:$K$9))+SUMPRODUCT(('I_Dépenses auto-construction'!$E$8:$E$607='T_Classement catégories'!I77)*('I_Dépenses auto-construction'!$M$8:$M$607))+SUMPRODUCT(('I_Dépenses de rémunération CU'!$H$8:$H$607='T_Classement catégories'!I77)*('I_Dépenses de rémunération CU'!$P$8:$P$607))+SUMPRODUCT(('I_Dépenses forfaitaire'!$E$8:$E$607='T_Classement catégories'!I77)*('I_Dépenses forfaitaire'!$K$8:$K$607)),SUM(J$5:J14)))</f>
        <v/>
      </c>
    </row>
    <row r="16" spans="2:10" ht="19.899999999999999" customHeight="1" x14ac:dyDescent="0.35">
      <c r="B16" s="296" t="str">
        <f>IF(OR(B15="",B15="Total"),"",IF('T_Classement catégories'!D78&lt;&gt;"",'T_Classement catégories'!D78,"Total"))</f>
        <v/>
      </c>
      <c r="C16" s="250" t="str" cm="1">
        <f t="array" ref="C16">IF(OR(B15="",B15="Total"),"",IF('T_Classement catégories'!D78&lt;&gt;"",SUMPRODUCT(('I_Dépenses sur devis'!$F$8:$F$607='T_Classement catégories'!D78)*('I_Dépenses sur devis'!$J$8:$J$607))+SUMPRODUCT(('I_Dépenses sur devis'!$F$8:$F$607='T_Classement catégories'!D78)*('I_Dépenses sur devis'!$K$8:$K$607))+SUMPRODUCT(('I_Dépenses de rémunération'!$F$8:$F$607='T_Classement catégories'!D78)*('I_Dépenses de rémunération'!$H$8:$H$607))+SUMPRODUCT(('I_Dépenses sur barèmes'!$E$8:$E$607='T_Classement catégories'!D78)*('I_Dépenses sur barèmes'!$J$8:$J$607))+SUMPRODUCT(('I_Dépenses sur taux forfaitaire'!$E$8:$E$9='T_Classement catégories'!D78)*('I_Dépenses sur taux forfaitaire'!$H$8:$H$9))+SUMPRODUCT(('I_Dépenses auto-construction'!$D$8:$D$607='T_Classement catégories'!D78)*('I_Dépenses auto-construction'!$H$8:$H$607))+SUMPRODUCT(('I_Dépenses de rémunération CU'!$G$8:$G$607='T_Classement catégories'!D78)*('I_Dépenses de rémunération CU'!$J$8:$J$607))+SUMPRODUCT(('I_Dépenses forfaitaire'!$D$8:$D$607='T_Classement catégories'!D78)*('I_Dépenses forfaitaire'!$H$8:$H$607)),SUM(C$5:C15)))</f>
        <v/>
      </c>
      <c r="D16" s="250" t="str" cm="1">
        <f t="array" ref="D16">IF(OR(B15="",B15="Total"),"",IF('T_Classement catégories'!D78&lt;&gt;"",SUMPRODUCT(('I_Dépenses sur devis'!$F$8:$F$607='T_Classement catégories'!D78)*('I_Dépenses sur devis'!$Z$8:$Z$607))+SUMPRODUCT(('I_Dépenses de rémunération'!$F$8:$F$607='T_Classement catégories'!D78)*('I_Dépenses de rémunération'!$N$8:$N$607))+SUMPRODUCT(('I_Dépenses sur barèmes'!$E$8:$E$607='T_Classement catégories'!D78)*('I_Dépenses sur barèmes'!$L$8:$L$607))+SUMPRODUCT(('I_Dépenses sur taux forfaitaire'!$F$8:$F$9='T_Classement catégories'!D78)*('I_Dépenses sur taux forfaitaire'!$I$8:$I$9))+SUMPRODUCT(('Dépenses auto-construction'!$D$8:$D$607='T_Classement catégories'!D78)*('I_Dépenses auto-construction'!$J$8:$J$607))+SUMPRODUCT(('I_Dépenses de rémunération CU'!$G$8:$G$607='T_Classement catégories'!D78)*('I_Dépenses de rémunération CU'!$M$8:$M$607))+SUMPRODUCT(('I_Dépenses forfaitaire'!$D$8:$D$607='T_Classement catégories'!D78)*('I_Dépenses forfaitaire'!$I$8:$I$607)),SUM(D$5:D15)))</f>
        <v/>
      </c>
      <c r="E16" s="250" t="str" cm="1">
        <f t="array" ref="E16">IF(OR(B15="",B15="Total"),"",IF('T_Classement catégories'!D78&lt;&gt;"",SUMPRODUCT(('I_Dépenses sur devis'!$F$8:$F$607='T_Classement catégories'!D78)*('I_Dépenses sur devis'!$AA$8:$AA$607))+SUMPRODUCT(('I_Dépenses de rémunération'!$F$8:$F$607='T_Classement catégories'!D78)*('I_Dépenses de rémunération'!$S$8:$S$607))+SUMPRODUCT(('I_Dépenses sur barèmes'!$E$8:$E$607='T_Classement catégories'!D78)*('I_Dépenses sur barèmes'!$O$8:$O$607))+SUMPRODUCT(('I_Dépenses sur taux forfaitaire'!$E$8:$E$9='T_Classement catégories'!D78)*('I_Dépenses sur taux forfaitaire'!$K$8:$K$9))+SUMPRODUCT(('Dépenses auto-construction'!$D$8:$D$607='T_Classement catégories'!D78)*('I_Dépenses auto-construction'!$M$8:$M$607))+SUMPRODUCT(('I_Dépenses de rémunération CU'!$G$8:$G$607='T_Classement catégories'!D78)*('I_Dépenses de rémunération CU'!$P$8:$P$607))+SUMPRODUCT(('I_Dépenses forfaitaire'!$D$8:$D$607='T_Classement catégories'!D78)*('I_Dépenses forfaitaire'!$K$8:$K$607)),SUM(E$5:E15)))</f>
        <v/>
      </c>
      <c r="F16" s="296"/>
      <c r="G16" s="296" t="str">
        <f>IF(OR(G15="",G15="Total"),"",IF('T_Classement catégories'!I78&lt;&gt;"",'T_Classement catégories'!I78,"Total"))</f>
        <v/>
      </c>
      <c r="H16" s="251" t="str" cm="1">
        <f t="array" ref="H16">IF(OR(G15="",G15="Total"),"",IF('T_Classement catégories'!I78&lt;&gt;"",SUMPRODUCT(('I_Dépenses sur devis'!$G$8:$G$607='T_Classement catégories'!I78)*('I_Dépenses sur devis'!$J$8:$J$607))+SUMPRODUCT(('I_Dépenses sur devis'!$G$8:$G$607='T_Classement catégories'!I78)*('I_Dépenses sur devis'!$K$8:$K$607))+SUMPRODUCT(('I_Dépenses de rémunération'!$G$8:$G$607='T_Classement catégories'!I78)*('I_Dépenses de rémunération'!$H$8:$H$607))+SUMPRODUCT(('I_Dépenses sur barèmes'!$F$8:$F$607='T_Classement catégories'!I78)*('I_Dépenses sur barèmes'!$J$8:$J$607))+SUMPRODUCT(('I_Dépenses sur taux forfaitaire'!$F$8:$F$9='T_Classement catégories'!I78)*('I_Dépenses sur taux forfaitaire'!$H$8:$H$9))+SUMPRODUCT(('I_Dépenses auto-construction'!$E$8:$E$607='T_Classement catégories'!I78)*('I_Dépenses auto-construction'!$H$8:$H$607))+SUMPRODUCT(('I_Dépenses de rémunération CU'!$H$8:$H$607='T_Classement catégories'!I78)*('I_Dépenses de rémunération CU'!$J$8:$J$607))+SUMPRODUCT(('I_Dépenses forfaitaire'!$E$8:$E$607='T_Classement catégories'!I78)*('I_Dépenses forfaitaire'!$H$8:$H$607)),SUM(H$5:H15)))</f>
        <v/>
      </c>
      <c r="I16" s="251" t="str" cm="1">
        <f t="array" ref="I16">IF(OR(G15="",G15="Total"),"",IF('T_Classement catégories'!I78&lt;&gt;"",SUMPRODUCT(('I_Dépenses sur devis'!$G$8:$G$607='T_Classement catégories'!I78)*('I_Dépenses sur devis'!$Z$8:$Z$607))+SUMPRODUCT(('I_Dépenses de rémunération'!$G$8:$G$607='T_Classement catégories'!I78)*('I_Dépenses de rémunération'!$N$8:$N$607))+SUMPRODUCT(('I_Dépenses sur barèmes'!$F$8:$F$607='T_Classement catégories'!I78)*('I_Dépenses sur barèmes'!$L$8:$L$607))+SUMPRODUCT(('I_Dépenses sur taux forfaitaire'!$F$8:$F$9='T_Classement catégories'!I78)*('I_Dépenses sur taux forfaitaire'!$I$8:$I$9))+SUMPRODUCT(('I_Dépenses auto-construction'!$E$8:$E$607='T_Classement catégories'!I78)*('I_Dépenses auto-construction'!$J$8:$J$607))+SUMPRODUCT(('I_Dépenses de rémunération CU'!$H$8:$H$607='T_Classement catégories'!I78)*('I_Dépenses de rémunération CU'!$M$8:$M$607))+SUMPRODUCT(('I_Dépenses forfaitaire'!$E$8:$E$607='T_Classement catégories'!I78)*('I_Dépenses forfaitaire'!$I$8:$I$607)),SUM(I$5:I15)))</f>
        <v/>
      </c>
      <c r="J16" s="251" t="str" cm="1">
        <f t="array" ref="J16">IF(OR(G15="",G15="Total"),"",IF('T_Classement catégories'!I78&lt;&gt;"",SUMPRODUCT(('I_Dépenses sur devis'!$G$8:$G$607='T_Classement catégories'!I78)*('I_Dépenses sur devis'!$AA$8:$AA$607))+SUMPRODUCT(('I_Dépenses de rémunération'!$G$8:$G$607='T_Classement catégories'!I78)*('I_Dépenses de rémunération'!$S$8:$S$607))+SUMPRODUCT(('I_Dépenses sur barèmes'!$F$8:$F$607='T_Classement catégories'!I78)*('I_Dépenses sur barèmes'!$O$8:$O$607))+SUMPRODUCT(('I_Dépenses sur taux forfaitaire'!$F$8:$F$9='T_Classement catégories'!I78)*('I_Dépenses sur taux forfaitaire'!$K$8:$K$9))+SUMPRODUCT(('I_Dépenses auto-construction'!$E$8:$E$607='T_Classement catégories'!I78)*('I_Dépenses auto-construction'!$M$8:$M$607))+SUMPRODUCT(('I_Dépenses de rémunération CU'!$H$8:$H$607='T_Classement catégories'!I78)*('I_Dépenses de rémunération CU'!$P$8:$P$607))+SUMPRODUCT(('I_Dépenses forfaitaire'!$E$8:$E$607='T_Classement catégories'!I78)*('I_Dépenses forfaitaire'!$K$8:$K$607)),SUM(J$5:J15)))</f>
        <v/>
      </c>
    </row>
    <row r="17" spans="2:10" ht="19.899999999999999" customHeight="1" x14ac:dyDescent="0.35">
      <c r="B17" s="296" t="str">
        <f>IF(OR(B16="",B16="Total"),"",IF('T_Classement catégories'!D79&lt;&gt;"",'T_Classement catégories'!D79,"Total"))</f>
        <v/>
      </c>
      <c r="C17" s="250" t="str" cm="1">
        <f t="array" ref="C17">IF(OR(B16="",B16="Total"),"",IF('T_Classement catégories'!D79&lt;&gt;"",SUMPRODUCT(('I_Dépenses sur devis'!$F$8:$F$607='T_Classement catégories'!D79)*('I_Dépenses sur devis'!$J$8:$J$607))+SUMPRODUCT(('I_Dépenses sur devis'!$F$8:$F$607='T_Classement catégories'!D79)*('I_Dépenses sur devis'!$K$8:$K$607))+SUMPRODUCT(('I_Dépenses de rémunération'!$F$8:$F$607='T_Classement catégories'!D79)*('I_Dépenses de rémunération'!$H$8:$H$607))+SUMPRODUCT(('I_Dépenses sur barèmes'!$E$8:$E$607='T_Classement catégories'!D79)*('I_Dépenses sur barèmes'!$J$8:$J$607))+SUMPRODUCT(('I_Dépenses sur taux forfaitaire'!$E$8:$E$9='T_Classement catégories'!D79)*('I_Dépenses sur taux forfaitaire'!$H$8:$H$9))+SUMPRODUCT(('I_Dépenses auto-construction'!$D$8:$D$607='T_Classement catégories'!D79)*('I_Dépenses auto-construction'!$H$8:$H$607))+SUMPRODUCT(('I_Dépenses de rémunération CU'!$G$8:$G$607='T_Classement catégories'!D79)*('I_Dépenses de rémunération CU'!$J$8:$J$607))+SUMPRODUCT(('I_Dépenses forfaitaire'!$D$8:$D$607='T_Classement catégories'!D79)*('I_Dépenses forfaitaire'!$H$8:$H$607)),SUM(C$5:C16)))</f>
        <v/>
      </c>
      <c r="D17" s="250" t="str" cm="1">
        <f t="array" ref="D17">IF(OR(B16="",B16="Total"),"",IF('T_Classement catégories'!D79&lt;&gt;"",SUMPRODUCT(('I_Dépenses sur devis'!$F$8:$F$607='T_Classement catégories'!D79)*('I_Dépenses sur devis'!$Z$8:$Z$607))+SUMPRODUCT(('I_Dépenses de rémunération'!$F$8:$F$607='T_Classement catégories'!D79)*('I_Dépenses de rémunération'!$N$8:$N$607))+SUMPRODUCT(('I_Dépenses sur barèmes'!$E$8:$E$607='T_Classement catégories'!D79)*('I_Dépenses sur barèmes'!$L$8:$L$607))+SUMPRODUCT(('I_Dépenses sur taux forfaitaire'!$F$8:$F$9='T_Classement catégories'!D79)*('I_Dépenses sur taux forfaitaire'!$I$8:$I$9))+SUMPRODUCT(('Dépenses auto-construction'!$D$8:$D$607='T_Classement catégories'!D79)*('I_Dépenses auto-construction'!$J$8:$J$607))+SUMPRODUCT(('I_Dépenses de rémunération CU'!$G$8:$G$607='T_Classement catégories'!D79)*('I_Dépenses de rémunération CU'!$M$8:$M$607))+SUMPRODUCT(('I_Dépenses forfaitaire'!$D$8:$D$607='T_Classement catégories'!D79)*('I_Dépenses forfaitaire'!$I$8:$I$607)),SUM(D$5:D16)))</f>
        <v/>
      </c>
      <c r="E17" s="250" t="str" cm="1">
        <f t="array" ref="E17">IF(OR(B16="",B16="Total"),"",IF('T_Classement catégories'!D79&lt;&gt;"",SUMPRODUCT(('I_Dépenses sur devis'!$F$8:$F$607='T_Classement catégories'!D79)*('I_Dépenses sur devis'!$AA$8:$AA$607))+SUMPRODUCT(('I_Dépenses de rémunération'!$F$8:$F$607='T_Classement catégories'!D79)*('I_Dépenses de rémunération'!$S$8:$S$607))+SUMPRODUCT(('I_Dépenses sur barèmes'!$E$8:$E$607='T_Classement catégories'!D79)*('I_Dépenses sur barèmes'!$O$8:$O$607))+SUMPRODUCT(('I_Dépenses sur taux forfaitaire'!$E$8:$E$9='T_Classement catégories'!D79)*('I_Dépenses sur taux forfaitaire'!$K$8:$K$9))+SUMPRODUCT(('Dépenses auto-construction'!$D$8:$D$607='T_Classement catégories'!D79)*('I_Dépenses auto-construction'!$M$8:$M$607))+SUMPRODUCT(('I_Dépenses de rémunération CU'!$G$8:$G$607='T_Classement catégories'!D79)*('I_Dépenses de rémunération CU'!$P$8:$P$607))+SUMPRODUCT(('I_Dépenses forfaitaire'!$D$8:$D$607='T_Classement catégories'!D79)*('I_Dépenses forfaitaire'!$K$8:$K$607)),SUM(E$5:E16)))</f>
        <v/>
      </c>
      <c r="F17" s="296"/>
      <c r="G17" s="296" t="str">
        <f>IF(OR(G16="",G16="Total"),"",IF('T_Classement catégories'!I79&lt;&gt;"",'T_Classement catégories'!I79,"Total"))</f>
        <v/>
      </c>
      <c r="H17" s="251" t="str" cm="1">
        <f t="array" ref="H17">IF(OR(G16="",G16="Total"),"",IF('T_Classement catégories'!I79&lt;&gt;"",SUMPRODUCT(('I_Dépenses sur devis'!$G$8:$G$607='T_Classement catégories'!I79)*('I_Dépenses sur devis'!$J$8:$J$607))+SUMPRODUCT(('I_Dépenses sur devis'!$G$8:$G$607='T_Classement catégories'!I79)*('I_Dépenses sur devis'!$K$8:$K$607))+SUMPRODUCT(('I_Dépenses de rémunération'!$G$8:$G$607='T_Classement catégories'!I79)*('I_Dépenses de rémunération'!$H$8:$H$607))+SUMPRODUCT(('I_Dépenses sur barèmes'!$F$8:$F$607='T_Classement catégories'!I79)*('I_Dépenses sur barèmes'!$J$8:$J$607))+SUMPRODUCT(('I_Dépenses sur taux forfaitaire'!$F$8:$F$9='T_Classement catégories'!I79)*('I_Dépenses sur taux forfaitaire'!$H$8:$H$9))+SUMPRODUCT(('I_Dépenses auto-construction'!$E$8:$E$607='T_Classement catégories'!I79)*('I_Dépenses auto-construction'!$H$8:$H$607))+SUMPRODUCT(('I_Dépenses de rémunération CU'!$H$8:$H$607='T_Classement catégories'!I79)*('I_Dépenses de rémunération CU'!$J$8:$J$607))+SUMPRODUCT(('I_Dépenses forfaitaire'!$E$8:$E$607='T_Classement catégories'!I79)*('I_Dépenses forfaitaire'!$H$8:$H$607)),SUM(H$5:H16)))</f>
        <v/>
      </c>
      <c r="I17" s="251" t="str" cm="1">
        <f t="array" ref="I17">IF(OR(G16="",G16="Total"),"",IF('T_Classement catégories'!I79&lt;&gt;"",SUMPRODUCT(('I_Dépenses sur devis'!$G$8:$G$607='T_Classement catégories'!I79)*('I_Dépenses sur devis'!$Z$8:$Z$607))+SUMPRODUCT(('I_Dépenses de rémunération'!$G$8:$G$607='T_Classement catégories'!I79)*('I_Dépenses de rémunération'!$N$8:$N$607))+SUMPRODUCT(('I_Dépenses sur barèmes'!$F$8:$F$607='T_Classement catégories'!I79)*('I_Dépenses sur barèmes'!$L$8:$L$607))+SUMPRODUCT(('I_Dépenses sur taux forfaitaire'!$F$8:$F$9='T_Classement catégories'!I79)*('I_Dépenses sur taux forfaitaire'!$I$8:$I$9))+SUMPRODUCT(('I_Dépenses auto-construction'!$E$8:$E$607='T_Classement catégories'!I79)*('I_Dépenses auto-construction'!$J$8:$J$607))+SUMPRODUCT(('I_Dépenses de rémunération CU'!$H$8:$H$607='T_Classement catégories'!I79)*('I_Dépenses de rémunération CU'!$M$8:$M$607))+SUMPRODUCT(('I_Dépenses forfaitaire'!$E$8:$E$607='T_Classement catégories'!I79)*('I_Dépenses forfaitaire'!$I$8:$I$607)),SUM(I$5:I16)))</f>
        <v/>
      </c>
      <c r="J17" s="251" t="str" cm="1">
        <f t="array" ref="J17">IF(OR(G16="",G16="Total"),"",IF('T_Classement catégories'!I79&lt;&gt;"",SUMPRODUCT(('I_Dépenses sur devis'!$G$8:$G$607='T_Classement catégories'!I79)*('I_Dépenses sur devis'!$AA$8:$AA$607))+SUMPRODUCT(('I_Dépenses de rémunération'!$G$8:$G$607='T_Classement catégories'!I79)*('I_Dépenses de rémunération'!$S$8:$S$607))+SUMPRODUCT(('I_Dépenses sur barèmes'!$F$8:$F$607='T_Classement catégories'!I79)*('I_Dépenses sur barèmes'!$O$8:$O$607))+SUMPRODUCT(('I_Dépenses sur taux forfaitaire'!$F$8:$F$9='T_Classement catégories'!I79)*('I_Dépenses sur taux forfaitaire'!$K$8:$K$9))+SUMPRODUCT(('I_Dépenses auto-construction'!$E$8:$E$607='T_Classement catégories'!I79)*('I_Dépenses auto-construction'!$M$8:$M$607))+SUMPRODUCT(('I_Dépenses de rémunération CU'!$H$8:$H$607='T_Classement catégories'!I79)*('I_Dépenses de rémunération CU'!$P$8:$P$607))+SUMPRODUCT(('I_Dépenses forfaitaire'!$E$8:$E$607='T_Classement catégories'!I79)*('I_Dépenses forfaitaire'!$K$8:$K$607)),SUM(J$5:J16)))</f>
        <v/>
      </c>
    </row>
    <row r="18" spans="2:10" ht="19.899999999999999" customHeight="1" x14ac:dyDescent="0.35">
      <c r="B18" s="296" t="str">
        <f>IF(OR(B17="",B17="Total"),"",IF('T_Classement catégories'!D80&lt;&gt;"",'T_Classement catégories'!D80,"Total"))</f>
        <v/>
      </c>
      <c r="C18" s="250" t="str" cm="1">
        <f t="array" ref="C18">IF(OR(B17="",B17="Total"),"",IF('T_Classement catégories'!D80&lt;&gt;"",SUMPRODUCT(('I_Dépenses sur devis'!$F$8:$F$607='T_Classement catégories'!D80)*('I_Dépenses sur devis'!$J$8:$J$607))+SUMPRODUCT(('I_Dépenses sur devis'!$F$8:$F$607='T_Classement catégories'!D80)*('I_Dépenses sur devis'!$K$8:$K$607))+SUMPRODUCT(('I_Dépenses de rémunération'!$F$8:$F$607='T_Classement catégories'!D80)*('I_Dépenses de rémunération'!$H$8:$H$607))+SUMPRODUCT(('I_Dépenses sur barèmes'!$E$8:$E$607='T_Classement catégories'!D80)*('I_Dépenses sur barèmes'!$J$8:$J$607))+SUMPRODUCT(('I_Dépenses sur taux forfaitaire'!$E$8:$E$9='T_Classement catégories'!D80)*('I_Dépenses sur taux forfaitaire'!$H$8:$H$9))+SUMPRODUCT(('I_Dépenses auto-construction'!$D$8:$D$607='T_Classement catégories'!D80)*('I_Dépenses auto-construction'!$H$8:$H$607))+SUMPRODUCT(('I_Dépenses de rémunération CU'!$G$8:$G$607='T_Classement catégories'!D80)*('I_Dépenses de rémunération CU'!$J$8:$J$607))+SUMPRODUCT(('I_Dépenses forfaitaire'!$D$8:$D$607='T_Classement catégories'!D80)*('I_Dépenses forfaitaire'!$H$8:$H$607)),SUM(C$5:C17)))</f>
        <v/>
      </c>
      <c r="D18" s="250" t="str" cm="1">
        <f t="array" ref="D18">IF(OR(B17="",B17="Total"),"",IF('T_Classement catégories'!D80&lt;&gt;"",SUMPRODUCT(('I_Dépenses sur devis'!$F$8:$F$607='T_Classement catégories'!D80)*('I_Dépenses sur devis'!$Z$8:$Z$607))+SUMPRODUCT(('I_Dépenses de rémunération'!$F$8:$F$607='T_Classement catégories'!D80)*('I_Dépenses de rémunération'!$N$8:$N$607))+SUMPRODUCT(('I_Dépenses sur barèmes'!$E$8:$E$607='T_Classement catégories'!D80)*('I_Dépenses sur barèmes'!$L$8:$L$607))+SUMPRODUCT(('I_Dépenses sur taux forfaitaire'!$F$8:$F$9='T_Classement catégories'!D80)*('I_Dépenses sur taux forfaitaire'!$I$8:$I$9))+SUMPRODUCT(('Dépenses auto-construction'!$D$8:$D$607='T_Classement catégories'!D80)*('I_Dépenses auto-construction'!$J$8:$J$607))+SUMPRODUCT(('I_Dépenses de rémunération CU'!$G$8:$G$607='T_Classement catégories'!D80)*('I_Dépenses de rémunération CU'!$M$8:$M$607))+SUMPRODUCT(('I_Dépenses forfaitaire'!$D$8:$D$607='T_Classement catégories'!D80)*('I_Dépenses forfaitaire'!$I$8:$I$607)),SUM(D$5:D17)))</f>
        <v/>
      </c>
      <c r="E18" s="250" t="str" cm="1">
        <f t="array" ref="E18">IF(OR(B17="",B17="Total"),"",IF('T_Classement catégories'!D80&lt;&gt;"",SUMPRODUCT(('I_Dépenses sur devis'!$F$8:$F$607='T_Classement catégories'!D80)*('I_Dépenses sur devis'!$AA$8:$AA$607))+SUMPRODUCT(('I_Dépenses de rémunération'!$F$8:$F$607='T_Classement catégories'!D80)*('I_Dépenses de rémunération'!$S$8:$S$607))+SUMPRODUCT(('I_Dépenses sur barèmes'!$E$8:$E$607='T_Classement catégories'!D80)*('I_Dépenses sur barèmes'!$O$8:$O$607))+SUMPRODUCT(('I_Dépenses sur taux forfaitaire'!$E$8:$E$9='T_Classement catégories'!D80)*('I_Dépenses sur taux forfaitaire'!$K$8:$K$9))+SUMPRODUCT(('Dépenses auto-construction'!$D$8:$D$607='T_Classement catégories'!D80)*('I_Dépenses auto-construction'!$M$8:$M$607))+SUMPRODUCT(('I_Dépenses de rémunération CU'!$G$8:$G$607='T_Classement catégories'!D80)*('I_Dépenses de rémunération CU'!$P$8:$P$607))+SUMPRODUCT(('I_Dépenses forfaitaire'!$D$8:$D$607='T_Classement catégories'!D80)*('I_Dépenses forfaitaire'!$K$8:$K$607)),SUM(E$5:E17)))</f>
        <v/>
      </c>
      <c r="F18" s="296"/>
      <c r="G18" s="296" t="str">
        <f>IF(OR(G17="",G17="Total"),"",IF('T_Classement catégories'!I80&lt;&gt;"",'T_Classement catégories'!I80,"Total"))</f>
        <v/>
      </c>
      <c r="H18" s="251" t="str" cm="1">
        <f t="array" ref="H18">IF(OR(G17="",G17="Total"),"",IF('T_Classement catégories'!I80&lt;&gt;"",SUMPRODUCT(('I_Dépenses sur devis'!$G$8:$G$607='T_Classement catégories'!I80)*('I_Dépenses sur devis'!$J$8:$J$607))+SUMPRODUCT(('I_Dépenses sur devis'!$G$8:$G$607='T_Classement catégories'!I80)*('I_Dépenses sur devis'!$K$8:$K$607))+SUMPRODUCT(('I_Dépenses de rémunération'!$G$8:$G$607='T_Classement catégories'!I80)*('I_Dépenses de rémunération'!$H$8:$H$607))+SUMPRODUCT(('I_Dépenses sur barèmes'!$F$8:$F$607='T_Classement catégories'!I80)*('I_Dépenses sur barèmes'!$J$8:$J$607))+SUMPRODUCT(('I_Dépenses sur taux forfaitaire'!$F$8:$F$9='T_Classement catégories'!I80)*('I_Dépenses sur taux forfaitaire'!$H$8:$H$9))+SUMPRODUCT(('I_Dépenses auto-construction'!$E$8:$E$607='T_Classement catégories'!I80)*('I_Dépenses auto-construction'!$H$8:$H$607))+SUMPRODUCT(('I_Dépenses de rémunération CU'!$H$8:$H$607='T_Classement catégories'!I80)*('I_Dépenses de rémunération CU'!$J$8:$J$607))+SUMPRODUCT(('I_Dépenses forfaitaire'!$E$8:$E$607='T_Classement catégories'!I80)*('I_Dépenses forfaitaire'!$H$8:$H$607)),SUM(H$5:H17)))</f>
        <v/>
      </c>
      <c r="I18" s="251" t="str" cm="1">
        <f t="array" ref="I18">IF(OR(G17="",G17="Total"),"",IF('T_Classement catégories'!I80&lt;&gt;"",SUMPRODUCT(('I_Dépenses sur devis'!$G$8:$G$607='T_Classement catégories'!I80)*('I_Dépenses sur devis'!$Z$8:$Z$607))+SUMPRODUCT(('I_Dépenses de rémunération'!$G$8:$G$607='T_Classement catégories'!I80)*('I_Dépenses de rémunération'!$N$8:$N$607))+SUMPRODUCT(('I_Dépenses sur barèmes'!$F$8:$F$607='T_Classement catégories'!I80)*('I_Dépenses sur barèmes'!$L$8:$L$607))+SUMPRODUCT(('I_Dépenses sur taux forfaitaire'!$F$8:$F$9='T_Classement catégories'!I80)*('I_Dépenses sur taux forfaitaire'!$I$8:$I$9))+SUMPRODUCT(('I_Dépenses auto-construction'!$E$8:$E$607='T_Classement catégories'!I80)*('I_Dépenses auto-construction'!$J$8:$J$607))+SUMPRODUCT(('I_Dépenses de rémunération CU'!$H$8:$H$607='T_Classement catégories'!I80)*('I_Dépenses de rémunération CU'!$M$8:$M$607))+SUMPRODUCT(('I_Dépenses forfaitaire'!$E$8:$E$607='T_Classement catégories'!I80)*('I_Dépenses forfaitaire'!$I$8:$I$607)),SUM(I$5:I17)))</f>
        <v/>
      </c>
      <c r="J18" s="251" t="str" cm="1">
        <f t="array" ref="J18">IF(OR(G17="",G17="Total"),"",IF('T_Classement catégories'!I80&lt;&gt;"",SUMPRODUCT(('I_Dépenses sur devis'!$G$8:$G$607='T_Classement catégories'!I80)*('I_Dépenses sur devis'!$AA$8:$AA$607))+SUMPRODUCT(('I_Dépenses de rémunération'!$G$8:$G$607='T_Classement catégories'!I80)*('I_Dépenses de rémunération'!$S$8:$S$607))+SUMPRODUCT(('I_Dépenses sur barèmes'!$F$8:$F$607='T_Classement catégories'!I80)*('I_Dépenses sur barèmes'!$O$8:$O$607))+SUMPRODUCT(('I_Dépenses sur taux forfaitaire'!$F$8:$F$9='T_Classement catégories'!I80)*('I_Dépenses sur taux forfaitaire'!$K$8:$K$9))+SUMPRODUCT(('I_Dépenses auto-construction'!$E$8:$E$607='T_Classement catégories'!I80)*('I_Dépenses auto-construction'!$M$8:$M$607))+SUMPRODUCT(('I_Dépenses de rémunération CU'!$H$8:$H$607='T_Classement catégories'!I80)*('I_Dépenses de rémunération CU'!$P$8:$P$607))+SUMPRODUCT(('I_Dépenses forfaitaire'!$E$8:$E$607='T_Classement catégories'!I80)*('I_Dépenses forfaitaire'!$K$8:$K$607)),SUM(J$5:J17)))</f>
        <v/>
      </c>
    </row>
    <row r="19" spans="2:10" ht="19.899999999999999" customHeight="1" x14ac:dyDescent="0.35">
      <c r="B19" s="296" t="str">
        <f>IF(OR(B18="",B18="Total"),"",IF('T_Classement catégories'!D81&lt;&gt;"",'T_Classement catégories'!D81,"Total"))</f>
        <v/>
      </c>
      <c r="C19" s="250" t="str" cm="1">
        <f t="array" ref="C19">IF(OR(B18="",B18="Total"),"",IF('T_Classement catégories'!D81&lt;&gt;"",SUMPRODUCT(('I_Dépenses sur devis'!$F$8:$F$607='T_Classement catégories'!D81)*('I_Dépenses sur devis'!$J$8:$J$607))+SUMPRODUCT(('I_Dépenses sur devis'!$F$8:$F$607='T_Classement catégories'!D81)*('I_Dépenses sur devis'!$K$8:$K$607))+SUMPRODUCT(('I_Dépenses de rémunération'!$F$8:$F$607='T_Classement catégories'!D81)*('I_Dépenses de rémunération'!$H$8:$H$607))+SUMPRODUCT(('I_Dépenses sur barèmes'!$E$8:$E$607='T_Classement catégories'!D81)*('I_Dépenses sur barèmes'!$J$8:$J$607))+SUMPRODUCT(('I_Dépenses sur taux forfaitaire'!$E$8:$E$9='T_Classement catégories'!D81)*('I_Dépenses sur taux forfaitaire'!$H$8:$H$9))+SUMPRODUCT(('I_Dépenses auto-construction'!$D$8:$D$607='T_Classement catégories'!D81)*('I_Dépenses auto-construction'!$H$8:$H$607))+SUMPRODUCT(('I_Dépenses de rémunération CU'!$G$8:$G$607='T_Classement catégories'!D81)*('I_Dépenses de rémunération CU'!$J$8:$J$607))+SUMPRODUCT(('I_Dépenses forfaitaire'!$D$8:$D$607='T_Classement catégories'!D81)*('I_Dépenses forfaitaire'!$H$8:$H$607)),SUM(C$5:C18)))</f>
        <v/>
      </c>
      <c r="D19" s="250" t="str" cm="1">
        <f t="array" ref="D19">IF(OR(B18="",B18="Total"),"",IF('T_Classement catégories'!D81&lt;&gt;"",SUMPRODUCT(('I_Dépenses sur devis'!$F$8:$F$607='T_Classement catégories'!D81)*('I_Dépenses sur devis'!$Z$8:$Z$607))+SUMPRODUCT(('I_Dépenses de rémunération'!$F$8:$F$607='T_Classement catégories'!D81)*('I_Dépenses de rémunération'!$N$8:$N$607))+SUMPRODUCT(('I_Dépenses sur barèmes'!$E$8:$E$607='T_Classement catégories'!D81)*('I_Dépenses sur barèmes'!$L$8:$L$607))+SUMPRODUCT(('I_Dépenses sur taux forfaitaire'!$F$8:$F$9='T_Classement catégories'!D81)*('I_Dépenses sur taux forfaitaire'!$I$8:$I$9))+SUMPRODUCT(('Dépenses auto-construction'!$D$8:$D$607='T_Classement catégories'!D81)*('I_Dépenses auto-construction'!$J$8:$J$607))+SUMPRODUCT(('I_Dépenses de rémunération CU'!$G$8:$G$607='T_Classement catégories'!D81)*('I_Dépenses de rémunération CU'!$M$8:$M$607))+SUMPRODUCT(('I_Dépenses forfaitaire'!$D$8:$D$607='T_Classement catégories'!D81)*('I_Dépenses forfaitaire'!$I$8:$I$607)),SUM(D$5:D18)))</f>
        <v/>
      </c>
      <c r="E19" s="250" t="str" cm="1">
        <f t="array" ref="E19">IF(OR(B18="",B18="Total"),"",IF('T_Classement catégories'!D81&lt;&gt;"",SUMPRODUCT(('I_Dépenses sur devis'!$F$8:$F$607='T_Classement catégories'!D81)*('I_Dépenses sur devis'!$AA$8:$AA$607))+SUMPRODUCT(('I_Dépenses de rémunération'!$F$8:$F$607='T_Classement catégories'!D81)*('I_Dépenses de rémunération'!$S$8:$S$607))+SUMPRODUCT(('I_Dépenses sur barèmes'!$E$8:$E$607='T_Classement catégories'!D81)*('I_Dépenses sur barèmes'!$O$8:$O$607))+SUMPRODUCT(('I_Dépenses sur taux forfaitaire'!$E$8:$E$9='T_Classement catégories'!D81)*('I_Dépenses sur taux forfaitaire'!$K$8:$K$9))+SUMPRODUCT(('Dépenses auto-construction'!$D$8:$D$607='T_Classement catégories'!D81)*('I_Dépenses auto-construction'!$M$8:$M$607))+SUMPRODUCT(('I_Dépenses de rémunération CU'!$G$8:$G$607='T_Classement catégories'!D81)*('I_Dépenses de rémunération CU'!$P$8:$P$607))+SUMPRODUCT(('I_Dépenses forfaitaire'!$D$8:$D$607='T_Classement catégories'!D81)*('I_Dépenses forfaitaire'!$K$8:$K$607)),SUM(E$5:E18)))</f>
        <v/>
      </c>
      <c r="F19" s="296"/>
      <c r="G19" s="296" t="str">
        <f>IF(OR(G18="",G18="Total"),"",IF('T_Classement catégories'!I81&lt;&gt;"",'T_Classement catégories'!I81,"Total"))</f>
        <v/>
      </c>
      <c r="H19" s="251" t="str" cm="1">
        <f t="array" ref="H19">IF(OR(G18="",G18="Total"),"",IF('T_Classement catégories'!I81&lt;&gt;"",SUMPRODUCT(('I_Dépenses sur devis'!$G$8:$G$607='T_Classement catégories'!I81)*('I_Dépenses sur devis'!$J$8:$J$607))+SUMPRODUCT(('I_Dépenses sur devis'!$G$8:$G$607='T_Classement catégories'!I81)*('I_Dépenses sur devis'!$K$8:$K$607))+SUMPRODUCT(('I_Dépenses de rémunération'!$G$8:$G$607='T_Classement catégories'!I81)*('I_Dépenses de rémunération'!$H$8:$H$607))+SUMPRODUCT(('I_Dépenses sur barèmes'!$F$8:$F$607='T_Classement catégories'!I81)*('I_Dépenses sur barèmes'!$J$8:$J$607))+SUMPRODUCT(('I_Dépenses sur taux forfaitaire'!$F$8:$F$9='T_Classement catégories'!I81)*('I_Dépenses sur taux forfaitaire'!$H$8:$H$9))+SUMPRODUCT(('I_Dépenses auto-construction'!$E$8:$E$607='T_Classement catégories'!I81)*('I_Dépenses auto-construction'!$H$8:$H$607))+SUMPRODUCT(('I_Dépenses de rémunération CU'!$H$8:$H$607='T_Classement catégories'!I81)*('I_Dépenses de rémunération CU'!$J$8:$J$607))+SUMPRODUCT(('I_Dépenses forfaitaire'!$E$8:$E$607='T_Classement catégories'!I81)*('I_Dépenses forfaitaire'!$H$8:$H$607)),SUM(H$5:H18)))</f>
        <v/>
      </c>
      <c r="I19" s="251" t="str" cm="1">
        <f t="array" ref="I19">IF(OR(G18="",G18="Total"),"",IF('T_Classement catégories'!I81&lt;&gt;"",SUMPRODUCT(('I_Dépenses sur devis'!$G$8:$G$607='T_Classement catégories'!I81)*('I_Dépenses sur devis'!$Z$8:$Z$607))+SUMPRODUCT(('I_Dépenses de rémunération'!$G$8:$G$607='T_Classement catégories'!I81)*('I_Dépenses de rémunération'!$N$8:$N$607))+SUMPRODUCT(('I_Dépenses sur barèmes'!$F$8:$F$607='T_Classement catégories'!I81)*('I_Dépenses sur barèmes'!$L$8:$L$607))+SUMPRODUCT(('I_Dépenses sur taux forfaitaire'!$F$8:$F$9='T_Classement catégories'!I81)*('I_Dépenses sur taux forfaitaire'!$I$8:$I$9))+SUMPRODUCT(('I_Dépenses auto-construction'!$E$8:$E$607='T_Classement catégories'!I81)*('I_Dépenses auto-construction'!$J$8:$J$607))+SUMPRODUCT(('I_Dépenses de rémunération CU'!$H$8:$H$607='T_Classement catégories'!I81)*('I_Dépenses de rémunération CU'!$M$8:$M$607))+SUMPRODUCT(('I_Dépenses forfaitaire'!$E$8:$E$607='T_Classement catégories'!I81)*('I_Dépenses forfaitaire'!$I$8:$I$607)),SUM(I$5:I18)))</f>
        <v/>
      </c>
      <c r="J19" s="251" t="str" cm="1">
        <f t="array" ref="J19">IF(OR(G18="",G18="Total"),"",IF('T_Classement catégories'!I81&lt;&gt;"",SUMPRODUCT(('I_Dépenses sur devis'!$G$8:$G$607='T_Classement catégories'!I81)*('I_Dépenses sur devis'!$AA$8:$AA$607))+SUMPRODUCT(('I_Dépenses de rémunération'!$G$8:$G$607='T_Classement catégories'!I81)*('I_Dépenses de rémunération'!$S$8:$S$607))+SUMPRODUCT(('I_Dépenses sur barèmes'!$F$8:$F$607='T_Classement catégories'!I81)*('I_Dépenses sur barèmes'!$O$8:$O$607))+SUMPRODUCT(('I_Dépenses sur taux forfaitaire'!$F$8:$F$9='T_Classement catégories'!I81)*('I_Dépenses sur taux forfaitaire'!$K$8:$K$9))+SUMPRODUCT(('I_Dépenses auto-construction'!$E$8:$E$607='T_Classement catégories'!I81)*('I_Dépenses auto-construction'!$M$8:$M$607))+SUMPRODUCT(('I_Dépenses de rémunération CU'!$H$8:$H$607='T_Classement catégories'!I81)*('I_Dépenses de rémunération CU'!$P$8:$P$607))+SUMPRODUCT(('I_Dépenses forfaitaire'!$E$8:$E$607='T_Classement catégories'!I81)*('I_Dépenses forfaitaire'!$K$8:$K$607)),SUM(J$5:J18)))</f>
        <v/>
      </c>
    </row>
    <row r="20" spans="2:10" ht="19.899999999999999" customHeight="1" x14ac:dyDescent="0.35">
      <c r="B20" s="296" t="str">
        <f>IF(OR(B19="",B19="Total"),"",IF('T_Classement catégories'!D82&lt;&gt;"",'T_Classement catégories'!D82,"Total"))</f>
        <v/>
      </c>
      <c r="C20" s="250" t="str" cm="1">
        <f t="array" ref="C20">IF(OR(B19="",B19="Total"),"",IF('T_Classement catégories'!D82&lt;&gt;"",SUMPRODUCT(('I_Dépenses sur devis'!$F$8:$F$607='T_Classement catégories'!D82)*('I_Dépenses sur devis'!$J$8:$J$607))+SUMPRODUCT(('I_Dépenses sur devis'!$F$8:$F$607='T_Classement catégories'!D82)*('I_Dépenses sur devis'!$K$8:$K$607))+SUMPRODUCT(('I_Dépenses de rémunération'!$F$8:$F$607='T_Classement catégories'!D82)*('I_Dépenses de rémunération'!$H$8:$H$607))+SUMPRODUCT(('I_Dépenses sur barèmes'!$E$8:$E$607='T_Classement catégories'!D82)*('I_Dépenses sur barèmes'!$J$8:$J$607))+SUMPRODUCT(('I_Dépenses sur taux forfaitaire'!$E$8:$E$9='T_Classement catégories'!D82)*('I_Dépenses sur taux forfaitaire'!$H$8:$H$9))+SUMPRODUCT(('I_Dépenses auto-construction'!$D$8:$D$607='T_Classement catégories'!D82)*('I_Dépenses auto-construction'!$H$8:$H$607))+SUMPRODUCT(('I_Dépenses de rémunération CU'!$G$8:$G$607='T_Classement catégories'!D82)*('I_Dépenses de rémunération CU'!$J$8:$J$607))+SUMPRODUCT(('I_Dépenses forfaitaire'!$D$8:$D$607='T_Classement catégories'!D82)*('I_Dépenses forfaitaire'!$H$8:$H$607)),SUM(C$5:C19)))</f>
        <v/>
      </c>
      <c r="D20" s="250" t="str" cm="1">
        <f t="array" ref="D20">IF(OR(B19="",B19="Total"),"",IF('T_Classement catégories'!D82&lt;&gt;"",SUMPRODUCT(('I_Dépenses sur devis'!$F$8:$F$607='T_Classement catégories'!D82)*('I_Dépenses sur devis'!$Z$8:$Z$607))+SUMPRODUCT(('I_Dépenses de rémunération'!$F$8:$F$607='T_Classement catégories'!D82)*('I_Dépenses de rémunération'!$N$8:$N$607))+SUMPRODUCT(('I_Dépenses sur barèmes'!$E$8:$E$607='T_Classement catégories'!D82)*('I_Dépenses sur barèmes'!$L$8:$L$607))+SUMPRODUCT(('I_Dépenses sur taux forfaitaire'!$F$8:$F$9='T_Classement catégories'!D82)*('I_Dépenses sur taux forfaitaire'!$I$8:$I$9))+SUMPRODUCT(('Dépenses auto-construction'!$D$8:$D$607='T_Classement catégories'!D82)*('I_Dépenses auto-construction'!$J$8:$J$607))+SUMPRODUCT(('I_Dépenses de rémunération CU'!$G$8:$G$607='T_Classement catégories'!D82)*('I_Dépenses de rémunération CU'!$M$8:$M$607))+SUMPRODUCT(('I_Dépenses forfaitaire'!$D$8:$D$607='T_Classement catégories'!D82)*('I_Dépenses forfaitaire'!$I$8:$I$607)),SUM(D$5:D19)))</f>
        <v/>
      </c>
      <c r="E20" s="250" t="str" cm="1">
        <f t="array" ref="E20">IF(OR(B19="",B19="Total"),"",IF('T_Classement catégories'!D82&lt;&gt;"",SUMPRODUCT(('I_Dépenses sur devis'!$F$8:$F$607='T_Classement catégories'!D82)*('I_Dépenses sur devis'!$AA$8:$AA$607))+SUMPRODUCT(('I_Dépenses de rémunération'!$F$8:$F$607='T_Classement catégories'!D82)*('I_Dépenses de rémunération'!$S$8:$S$607))+SUMPRODUCT(('I_Dépenses sur barèmes'!$E$8:$E$607='T_Classement catégories'!D82)*('I_Dépenses sur barèmes'!$O$8:$O$607))+SUMPRODUCT(('I_Dépenses sur taux forfaitaire'!$E$8:$E$9='T_Classement catégories'!D82)*('I_Dépenses sur taux forfaitaire'!$K$8:$K$9))+SUMPRODUCT(('Dépenses auto-construction'!$D$8:$D$607='T_Classement catégories'!D82)*('I_Dépenses auto-construction'!$M$8:$M$607))+SUMPRODUCT(('I_Dépenses de rémunération CU'!$G$8:$G$607='T_Classement catégories'!D82)*('I_Dépenses de rémunération CU'!$P$8:$P$607))+SUMPRODUCT(('I_Dépenses forfaitaire'!$D$8:$D$607='T_Classement catégories'!D82)*('I_Dépenses forfaitaire'!$K$8:$K$607)),SUM(E$5:E19)))</f>
        <v/>
      </c>
      <c r="F20" s="296"/>
      <c r="G20" s="296" t="str">
        <f>IF(OR(G19="",G19="Total"),"",IF('T_Classement catégories'!I82&lt;&gt;"",'T_Classement catégories'!I82,"Total"))</f>
        <v/>
      </c>
      <c r="H20" s="251" t="str" cm="1">
        <f t="array" ref="H20">IF(OR(G19="",G19="Total"),"",IF('T_Classement catégories'!I82&lt;&gt;"",SUMPRODUCT(('I_Dépenses sur devis'!$G$8:$G$607='T_Classement catégories'!I82)*('I_Dépenses sur devis'!$J$8:$J$607))+SUMPRODUCT(('I_Dépenses sur devis'!$G$8:$G$607='T_Classement catégories'!I82)*('I_Dépenses sur devis'!$K$8:$K$607))+SUMPRODUCT(('I_Dépenses de rémunération'!$G$8:$G$607='T_Classement catégories'!I82)*('I_Dépenses de rémunération'!$H$8:$H$607))+SUMPRODUCT(('I_Dépenses sur barèmes'!$F$8:$F$607='T_Classement catégories'!I82)*('I_Dépenses sur barèmes'!$J$8:$J$607))+SUMPRODUCT(('I_Dépenses sur taux forfaitaire'!$F$8:$F$9='T_Classement catégories'!I82)*('I_Dépenses sur taux forfaitaire'!$H$8:$H$9))+SUMPRODUCT(('I_Dépenses auto-construction'!$E$8:$E$607='T_Classement catégories'!I82)*('I_Dépenses auto-construction'!$H$8:$H$607))+SUMPRODUCT(('I_Dépenses de rémunération CU'!$H$8:$H$607='T_Classement catégories'!I82)*('I_Dépenses de rémunération CU'!$J$8:$J$607))+SUMPRODUCT(('I_Dépenses forfaitaire'!$E$8:$E$607='T_Classement catégories'!I82)*('I_Dépenses forfaitaire'!$H$8:$H$607)),SUM(H$5:H19)))</f>
        <v/>
      </c>
      <c r="I20" s="251" t="str" cm="1">
        <f t="array" ref="I20">IF(OR(G19="",G19="Total"),"",IF('T_Classement catégories'!I82&lt;&gt;"",SUMPRODUCT(('I_Dépenses sur devis'!$G$8:$G$607='T_Classement catégories'!I82)*('I_Dépenses sur devis'!$Z$8:$Z$607))+SUMPRODUCT(('I_Dépenses de rémunération'!$G$8:$G$607='T_Classement catégories'!I82)*('I_Dépenses de rémunération'!$N$8:$N$607))+SUMPRODUCT(('I_Dépenses sur barèmes'!$F$8:$F$607='T_Classement catégories'!I82)*('I_Dépenses sur barèmes'!$L$8:$L$607))+SUMPRODUCT(('I_Dépenses sur taux forfaitaire'!$F$8:$F$9='T_Classement catégories'!I82)*('I_Dépenses sur taux forfaitaire'!$I$8:$I$9))+SUMPRODUCT(('I_Dépenses auto-construction'!$E$8:$E$607='T_Classement catégories'!I82)*('I_Dépenses auto-construction'!$J$8:$J$607))+SUMPRODUCT(('I_Dépenses de rémunération CU'!$H$8:$H$607='T_Classement catégories'!I82)*('I_Dépenses de rémunération CU'!$M$8:$M$607))+SUMPRODUCT(('I_Dépenses forfaitaire'!$E$8:$E$607='T_Classement catégories'!I82)*('I_Dépenses forfaitaire'!$I$8:$I$607)),SUM(I$5:I19)))</f>
        <v/>
      </c>
      <c r="J20" s="251" t="str" cm="1">
        <f t="array" ref="J20">IF(OR(G19="",G19="Total"),"",IF('T_Classement catégories'!I82&lt;&gt;"",SUMPRODUCT(('I_Dépenses sur devis'!$G$8:$G$607='T_Classement catégories'!I82)*('I_Dépenses sur devis'!$AA$8:$AA$607))+SUMPRODUCT(('I_Dépenses de rémunération'!$G$8:$G$607='T_Classement catégories'!I82)*('I_Dépenses de rémunération'!$S$8:$S$607))+SUMPRODUCT(('I_Dépenses sur barèmes'!$F$8:$F$607='T_Classement catégories'!I82)*('I_Dépenses sur barèmes'!$O$8:$O$607))+SUMPRODUCT(('I_Dépenses sur taux forfaitaire'!$F$8:$F$9='T_Classement catégories'!I82)*('I_Dépenses sur taux forfaitaire'!$K$8:$K$9))+SUMPRODUCT(('I_Dépenses auto-construction'!$E$8:$E$607='T_Classement catégories'!I82)*('I_Dépenses auto-construction'!$M$8:$M$607))+SUMPRODUCT(('I_Dépenses de rémunération CU'!$H$8:$H$607='T_Classement catégories'!I82)*('I_Dépenses de rémunération CU'!$P$8:$P$607))+SUMPRODUCT(('I_Dépenses forfaitaire'!$E$8:$E$607='T_Classement catégories'!I82)*('I_Dépenses forfaitaire'!$K$8:$K$607)),SUM(J$5:J19)))</f>
        <v/>
      </c>
    </row>
    <row r="21" spans="2:10" ht="19.899999999999999" customHeight="1" x14ac:dyDescent="0.35">
      <c r="B21" s="296" t="str">
        <f>IF(OR(B20="",B20="Total"),"",IF('T_Classement catégories'!D83&lt;&gt;"",'T_Classement catégories'!D83,"Total"))</f>
        <v/>
      </c>
      <c r="C21" s="250" t="str" cm="1">
        <f t="array" ref="C21">IF(OR(B20="",B20="Total"),"",IF('T_Classement catégories'!D83&lt;&gt;"",SUMPRODUCT(('I_Dépenses sur devis'!$F$8:$F$607='T_Classement catégories'!D83)*('I_Dépenses sur devis'!$J$8:$J$607))+SUMPRODUCT(('I_Dépenses sur devis'!$F$8:$F$607='T_Classement catégories'!D83)*('I_Dépenses sur devis'!$K$8:$K$607))+SUMPRODUCT(('I_Dépenses de rémunération'!$F$8:$F$607='T_Classement catégories'!D83)*('I_Dépenses de rémunération'!$H$8:$H$607))+SUMPRODUCT(('I_Dépenses sur barèmes'!$E$8:$E$607='T_Classement catégories'!D83)*('I_Dépenses sur barèmes'!$J$8:$J$607))+SUMPRODUCT(('I_Dépenses sur taux forfaitaire'!$E$8:$E$9='T_Classement catégories'!D83)*('I_Dépenses sur taux forfaitaire'!$H$8:$H$9))+SUMPRODUCT(('I_Dépenses auto-construction'!$D$8:$D$607='T_Classement catégories'!D83)*('I_Dépenses auto-construction'!$H$8:$H$607))+SUMPRODUCT(('I_Dépenses de rémunération CU'!$G$8:$G$607='T_Classement catégories'!D83)*('I_Dépenses de rémunération CU'!$J$8:$J$607))+SUMPRODUCT(('I_Dépenses forfaitaire'!$D$8:$D$607='T_Classement catégories'!D83)*('I_Dépenses forfaitaire'!$H$8:$H$607)),SUM(C$5:C20)))</f>
        <v/>
      </c>
      <c r="D21" s="250" t="str" cm="1">
        <f t="array" ref="D21">IF(OR(B20="",B20="Total"),"",IF('T_Classement catégories'!D83&lt;&gt;"",SUMPRODUCT(('I_Dépenses sur devis'!$F$8:$F$607='T_Classement catégories'!D83)*('I_Dépenses sur devis'!$Z$8:$Z$607))+SUMPRODUCT(('I_Dépenses de rémunération'!$F$8:$F$607='T_Classement catégories'!D83)*('I_Dépenses de rémunération'!$N$8:$N$607))+SUMPRODUCT(('I_Dépenses sur barèmes'!$E$8:$E$607='T_Classement catégories'!D83)*('I_Dépenses sur barèmes'!$L$8:$L$607))+SUMPRODUCT(('I_Dépenses sur taux forfaitaire'!$F$8:$F$9='T_Classement catégories'!D83)*('I_Dépenses sur taux forfaitaire'!$I$8:$I$9))+SUMPRODUCT(('Dépenses auto-construction'!$D$8:$D$607='T_Classement catégories'!D83)*('I_Dépenses auto-construction'!$J$8:$J$607))+SUMPRODUCT(('I_Dépenses de rémunération CU'!$G$8:$G$607='T_Classement catégories'!D83)*('I_Dépenses de rémunération CU'!$M$8:$M$607))+SUMPRODUCT(('I_Dépenses forfaitaire'!$D$8:$D$607='T_Classement catégories'!D83)*('I_Dépenses forfaitaire'!$I$8:$I$607)),SUM(D$5:D20)))</f>
        <v/>
      </c>
      <c r="E21" s="250" t="str" cm="1">
        <f t="array" ref="E21">IF(OR(B20="",B20="Total"),"",IF('T_Classement catégories'!D83&lt;&gt;"",SUMPRODUCT(('I_Dépenses sur devis'!$F$8:$F$607='T_Classement catégories'!D83)*('I_Dépenses sur devis'!$AA$8:$AA$607))+SUMPRODUCT(('I_Dépenses de rémunération'!$F$8:$F$607='T_Classement catégories'!D83)*('I_Dépenses de rémunération'!$S$8:$S$607))+SUMPRODUCT(('I_Dépenses sur barèmes'!$E$8:$E$607='T_Classement catégories'!D83)*('I_Dépenses sur barèmes'!$O$8:$O$607))+SUMPRODUCT(('I_Dépenses sur taux forfaitaire'!$E$8:$E$9='T_Classement catégories'!D83)*('I_Dépenses sur taux forfaitaire'!$K$8:$K$9))+SUMPRODUCT(('Dépenses auto-construction'!$D$8:$D$607='T_Classement catégories'!D83)*('I_Dépenses auto-construction'!$M$8:$M$607))+SUMPRODUCT(('I_Dépenses de rémunération CU'!$G$8:$G$607='T_Classement catégories'!D83)*('I_Dépenses de rémunération CU'!$P$8:$P$607))+SUMPRODUCT(('I_Dépenses forfaitaire'!$D$8:$D$607='T_Classement catégories'!D83)*('I_Dépenses forfaitaire'!$K$8:$K$607)),SUM(E$5:E20)))</f>
        <v/>
      </c>
      <c r="F21" s="296"/>
      <c r="G21" s="296" t="str">
        <f>IF(OR(G20="",G20="Total"),"",IF('T_Classement catégories'!I83&lt;&gt;"",'T_Classement catégories'!I83,"Total"))</f>
        <v/>
      </c>
      <c r="H21" s="251" t="str" cm="1">
        <f t="array" ref="H21">IF(OR(G20="",G20="Total"),"",IF('T_Classement catégories'!I83&lt;&gt;"",SUMPRODUCT(('I_Dépenses sur devis'!$G$8:$G$607='T_Classement catégories'!I83)*('I_Dépenses sur devis'!$J$8:$J$607))+SUMPRODUCT(('I_Dépenses sur devis'!$G$8:$G$607='T_Classement catégories'!I83)*('I_Dépenses sur devis'!$K$8:$K$607))+SUMPRODUCT(('I_Dépenses de rémunération'!$G$8:$G$607='T_Classement catégories'!I83)*('I_Dépenses de rémunération'!$H$8:$H$607))+SUMPRODUCT(('I_Dépenses sur barèmes'!$F$8:$F$607='T_Classement catégories'!I83)*('I_Dépenses sur barèmes'!$J$8:$J$607))+SUMPRODUCT(('I_Dépenses sur taux forfaitaire'!$F$8:$F$9='T_Classement catégories'!I83)*('I_Dépenses sur taux forfaitaire'!$H$8:$H$9))+SUMPRODUCT(('I_Dépenses auto-construction'!$E$8:$E$607='T_Classement catégories'!I83)*('I_Dépenses auto-construction'!$H$8:$H$607))+SUMPRODUCT(('I_Dépenses de rémunération CU'!$H$8:$H$607='T_Classement catégories'!I83)*('I_Dépenses de rémunération CU'!$J$8:$J$607))+SUMPRODUCT(('I_Dépenses forfaitaire'!$E$8:$E$607='T_Classement catégories'!I83)*('I_Dépenses forfaitaire'!$H$8:$H$607)),SUM(H$5:H20)))</f>
        <v/>
      </c>
      <c r="I21" s="251" t="str" cm="1">
        <f t="array" ref="I21">IF(OR(G20="",G20="Total"),"",IF('T_Classement catégories'!I83&lt;&gt;"",SUMPRODUCT(('I_Dépenses sur devis'!$G$8:$G$607='T_Classement catégories'!I83)*('I_Dépenses sur devis'!$Z$8:$Z$607))+SUMPRODUCT(('I_Dépenses de rémunération'!$G$8:$G$607='T_Classement catégories'!I83)*('I_Dépenses de rémunération'!$N$8:$N$607))+SUMPRODUCT(('I_Dépenses sur barèmes'!$F$8:$F$607='T_Classement catégories'!I83)*('I_Dépenses sur barèmes'!$L$8:$L$607))+SUMPRODUCT(('I_Dépenses sur taux forfaitaire'!$F$8:$F$9='T_Classement catégories'!I83)*('I_Dépenses sur taux forfaitaire'!$I$8:$I$9))+SUMPRODUCT(('I_Dépenses auto-construction'!$E$8:$E$607='T_Classement catégories'!I83)*('I_Dépenses auto-construction'!$J$8:$J$607))+SUMPRODUCT(('I_Dépenses de rémunération CU'!$H$8:$H$607='T_Classement catégories'!I83)*('I_Dépenses de rémunération CU'!$M$8:$M$607))+SUMPRODUCT(('I_Dépenses forfaitaire'!$E$8:$E$607='T_Classement catégories'!I83)*('I_Dépenses forfaitaire'!$I$8:$I$607)),SUM(I$5:I20)))</f>
        <v/>
      </c>
      <c r="J21" s="251" t="str" cm="1">
        <f t="array" ref="J21">IF(OR(G20="",G20="Total"),"",IF('T_Classement catégories'!I83&lt;&gt;"",SUMPRODUCT(('I_Dépenses sur devis'!$G$8:$G$607='T_Classement catégories'!I83)*('I_Dépenses sur devis'!$AA$8:$AA$607))+SUMPRODUCT(('I_Dépenses de rémunération'!$G$8:$G$607='T_Classement catégories'!I83)*('I_Dépenses de rémunération'!$S$8:$S$607))+SUMPRODUCT(('I_Dépenses sur barèmes'!$F$8:$F$607='T_Classement catégories'!I83)*('I_Dépenses sur barèmes'!$O$8:$O$607))+SUMPRODUCT(('I_Dépenses sur taux forfaitaire'!$F$8:$F$9='T_Classement catégories'!I83)*('I_Dépenses sur taux forfaitaire'!$K$8:$K$9))+SUMPRODUCT(('I_Dépenses auto-construction'!$E$8:$E$607='T_Classement catégories'!I83)*('I_Dépenses auto-construction'!$M$8:$M$607))+SUMPRODUCT(('I_Dépenses de rémunération CU'!$H$8:$H$607='T_Classement catégories'!I83)*('I_Dépenses de rémunération CU'!$P$8:$P$607))+SUMPRODUCT(('I_Dépenses forfaitaire'!$E$8:$E$607='T_Classement catégories'!I83)*('I_Dépenses forfaitaire'!$K$8:$K$607)),SUM(J$5:J20)))</f>
        <v/>
      </c>
    </row>
    <row r="22" spans="2:10" ht="19.899999999999999" customHeight="1" x14ac:dyDescent="0.35">
      <c r="B22" s="296" t="str">
        <f>IF(OR(B21="",B21="Total"),"",IF('T_Classement catégories'!D84&lt;&gt;"",'T_Classement catégories'!D84,"Total"))</f>
        <v/>
      </c>
      <c r="C22" s="250" t="str" cm="1">
        <f t="array" ref="C22">IF(OR(B21="",B21="Total"),"",IF('T_Classement catégories'!D84&lt;&gt;"",SUMPRODUCT(('I_Dépenses sur devis'!$F$8:$F$607='T_Classement catégories'!D84)*('I_Dépenses sur devis'!$J$8:$J$607))+SUMPRODUCT(('I_Dépenses sur devis'!$F$8:$F$607='T_Classement catégories'!D84)*('I_Dépenses sur devis'!$K$8:$K$607))+SUMPRODUCT(('I_Dépenses de rémunération'!$F$8:$F$607='T_Classement catégories'!D84)*('I_Dépenses de rémunération'!$H$8:$H$607))+SUMPRODUCT(('I_Dépenses sur barèmes'!$E$8:$E$607='T_Classement catégories'!D84)*('I_Dépenses sur barèmes'!$J$8:$J$607))+SUMPRODUCT(('I_Dépenses sur taux forfaitaire'!$E$8:$E$9='T_Classement catégories'!D84)*('I_Dépenses sur taux forfaitaire'!$H$8:$H$9))+SUMPRODUCT(('I_Dépenses auto-construction'!$D$8:$D$607='T_Classement catégories'!D84)*('I_Dépenses auto-construction'!$H$8:$H$607))+SUMPRODUCT(('I_Dépenses de rémunération CU'!$G$8:$G$607='T_Classement catégories'!D84)*('I_Dépenses de rémunération CU'!$J$8:$J$607))+SUMPRODUCT(('I_Dépenses forfaitaire'!$D$8:$D$607='T_Classement catégories'!D84)*('I_Dépenses forfaitaire'!$H$8:$H$607)),SUM(C$5:C21)))</f>
        <v/>
      </c>
      <c r="D22" s="250" t="str" cm="1">
        <f t="array" ref="D22">IF(OR(B21="",B21="Total"),"",IF('T_Classement catégories'!D84&lt;&gt;"",SUMPRODUCT(('I_Dépenses sur devis'!$F$8:$F$607='T_Classement catégories'!D84)*('I_Dépenses sur devis'!$Z$8:$Z$607))+SUMPRODUCT(('I_Dépenses de rémunération'!$F$8:$F$607='T_Classement catégories'!D84)*('I_Dépenses de rémunération'!$N$8:$N$607))+SUMPRODUCT(('I_Dépenses sur barèmes'!$E$8:$E$607='T_Classement catégories'!D84)*('I_Dépenses sur barèmes'!$L$8:$L$607))+SUMPRODUCT(('I_Dépenses sur taux forfaitaire'!$F$8:$F$9='T_Classement catégories'!D84)*('I_Dépenses sur taux forfaitaire'!$I$8:$I$9))+SUMPRODUCT(('Dépenses auto-construction'!$D$8:$D$607='T_Classement catégories'!D84)*('I_Dépenses auto-construction'!$J$8:$J$607))+SUMPRODUCT(('I_Dépenses de rémunération CU'!$G$8:$G$607='T_Classement catégories'!D84)*('I_Dépenses de rémunération CU'!$M$8:$M$607))+SUMPRODUCT(('I_Dépenses forfaitaire'!$D$8:$D$607='T_Classement catégories'!D84)*('I_Dépenses forfaitaire'!$I$8:$I$607)),SUM(D$5:D21)))</f>
        <v/>
      </c>
      <c r="E22" s="250" t="str" cm="1">
        <f t="array" ref="E22">IF(OR(B21="",B21="Total"),"",IF('T_Classement catégories'!D84&lt;&gt;"",SUMPRODUCT(('I_Dépenses sur devis'!$F$8:$F$607='T_Classement catégories'!D84)*('I_Dépenses sur devis'!$AA$8:$AA$607))+SUMPRODUCT(('I_Dépenses de rémunération'!$F$8:$F$607='T_Classement catégories'!D84)*('I_Dépenses de rémunération'!$S$8:$S$607))+SUMPRODUCT(('I_Dépenses sur barèmes'!$E$8:$E$607='T_Classement catégories'!D84)*('I_Dépenses sur barèmes'!$O$8:$O$607))+SUMPRODUCT(('I_Dépenses sur taux forfaitaire'!$E$8:$E$9='T_Classement catégories'!D84)*('I_Dépenses sur taux forfaitaire'!$K$8:$K$9))+SUMPRODUCT(('Dépenses auto-construction'!$D$8:$D$607='T_Classement catégories'!D84)*('I_Dépenses auto-construction'!$M$8:$M$607))+SUMPRODUCT(('I_Dépenses de rémunération CU'!$G$8:$G$607='T_Classement catégories'!D84)*('I_Dépenses de rémunération CU'!$P$8:$P$607))+SUMPRODUCT(('I_Dépenses forfaitaire'!$D$8:$D$607='T_Classement catégories'!D84)*('I_Dépenses forfaitaire'!$K$8:$K$607)),SUM(E$5:E21)))</f>
        <v/>
      </c>
      <c r="F22" s="296"/>
      <c r="G22" s="296" t="str">
        <f>IF(OR(G21="",G21="Total"),"",IF('T_Classement catégories'!I84&lt;&gt;"",'T_Classement catégories'!I84,"Total"))</f>
        <v/>
      </c>
      <c r="H22" s="251" t="str" cm="1">
        <f t="array" ref="H22">IF(OR(G21="",G21="Total"),"",IF('T_Classement catégories'!I84&lt;&gt;"",SUMPRODUCT(('I_Dépenses sur devis'!$G$8:$G$607='T_Classement catégories'!I84)*('I_Dépenses sur devis'!$J$8:$J$607))+SUMPRODUCT(('I_Dépenses sur devis'!$G$8:$G$607='T_Classement catégories'!I84)*('I_Dépenses sur devis'!$K$8:$K$607))+SUMPRODUCT(('I_Dépenses de rémunération'!$G$8:$G$607='T_Classement catégories'!I84)*('I_Dépenses de rémunération'!$H$8:$H$607))+SUMPRODUCT(('I_Dépenses sur barèmes'!$F$8:$F$607='T_Classement catégories'!I84)*('I_Dépenses sur barèmes'!$J$8:$J$607))+SUMPRODUCT(('I_Dépenses sur taux forfaitaire'!$F$8:$F$9='T_Classement catégories'!I84)*('I_Dépenses sur taux forfaitaire'!$H$8:$H$9))+SUMPRODUCT(('I_Dépenses auto-construction'!$E$8:$E$607='T_Classement catégories'!I84)*('I_Dépenses auto-construction'!$H$8:$H$607))+SUMPRODUCT(('I_Dépenses de rémunération CU'!$H$8:$H$607='T_Classement catégories'!I84)*('I_Dépenses de rémunération CU'!$J$8:$J$607))+SUMPRODUCT(('I_Dépenses forfaitaire'!$E$8:$E$607='T_Classement catégories'!I84)*('I_Dépenses forfaitaire'!$H$8:$H$607)),SUM(H$5:H21)))</f>
        <v/>
      </c>
      <c r="I22" s="251" t="str" cm="1">
        <f t="array" ref="I22">IF(OR(G21="",G21="Total"),"",IF('T_Classement catégories'!I84&lt;&gt;"",SUMPRODUCT(('I_Dépenses sur devis'!$G$8:$G$607='T_Classement catégories'!I84)*('I_Dépenses sur devis'!$Z$8:$Z$607))+SUMPRODUCT(('I_Dépenses de rémunération'!$G$8:$G$607='T_Classement catégories'!I84)*('I_Dépenses de rémunération'!$N$8:$N$607))+SUMPRODUCT(('I_Dépenses sur barèmes'!$F$8:$F$607='T_Classement catégories'!I84)*('I_Dépenses sur barèmes'!$L$8:$L$607))+SUMPRODUCT(('I_Dépenses sur taux forfaitaire'!$F$8:$F$9='T_Classement catégories'!I84)*('I_Dépenses sur taux forfaitaire'!$I$8:$I$9))+SUMPRODUCT(('I_Dépenses auto-construction'!$E$8:$E$607='T_Classement catégories'!I84)*('I_Dépenses auto-construction'!$J$8:$J$607))+SUMPRODUCT(('I_Dépenses de rémunération CU'!$H$8:$H$607='T_Classement catégories'!I84)*('I_Dépenses de rémunération CU'!$M$8:$M$607))+SUMPRODUCT(('I_Dépenses forfaitaire'!$E$8:$E$607='T_Classement catégories'!I84)*('I_Dépenses forfaitaire'!$I$8:$I$607)),SUM(I$5:I21)))</f>
        <v/>
      </c>
      <c r="J22" s="251" t="str" cm="1">
        <f t="array" ref="J22">IF(OR(G21="",G21="Total"),"",IF('T_Classement catégories'!I84&lt;&gt;"",SUMPRODUCT(('I_Dépenses sur devis'!$G$8:$G$607='T_Classement catégories'!I84)*('I_Dépenses sur devis'!$AA$8:$AA$607))+SUMPRODUCT(('I_Dépenses de rémunération'!$G$8:$G$607='T_Classement catégories'!I84)*('I_Dépenses de rémunération'!$S$8:$S$607))+SUMPRODUCT(('I_Dépenses sur barèmes'!$F$8:$F$607='T_Classement catégories'!I84)*('I_Dépenses sur barèmes'!$O$8:$O$607))+SUMPRODUCT(('I_Dépenses sur taux forfaitaire'!$F$8:$F$9='T_Classement catégories'!I84)*('I_Dépenses sur taux forfaitaire'!$K$8:$K$9))+SUMPRODUCT(('I_Dépenses auto-construction'!$E$8:$E$607='T_Classement catégories'!I84)*('I_Dépenses auto-construction'!$M$8:$M$607))+SUMPRODUCT(('I_Dépenses de rémunération CU'!$H$8:$H$607='T_Classement catégories'!I84)*('I_Dépenses de rémunération CU'!$P$8:$P$607))+SUMPRODUCT(('I_Dépenses forfaitaire'!$E$8:$E$607='T_Classement catégories'!I84)*('I_Dépenses forfaitaire'!$K$8:$K$607)),SUM(J$5:J21)))</f>
        <v/>
      </c>
    </row>
    <row r="23" spans="2:10" ht="19.899999999999999" customHeight="1" x14ac:dyDescent="0.35">
      <c r="B23" s="296" t="str">
        <f>IF(OR(B22="",B22="Total"),"",IF('T_Classement catégories'!D85&lt;&gt;"",'T_Classement catégories'!D85,"Total"))</f>
        <v/>
      </c>
      <c r="C23" s="250" t="str" cm="1">
        <f t="array" ref="C23">IF(OR(B22="",B22="Total"),"",IF('T_Classement catégories'!D85&lt;&gt;"",SUMPRODUCT(('I_Dépenses sur devis'!$F$8:$F$607='T_Classement catégories'!D85)*('I_Dépenses sur devis'!$J$8:$J$607))+SUMPRODUCT(('I_Dépenses sur devis'!$F$8:$F$607='T_Classement catégories'!D85)*('I_Dépenses sur devis'!$K$8:$K$607))+SUMPRODUCT(('I_Dépenses de rémunération'!$F$8:$F$607='T_Classement catégories'!D85)*('I_Dépenses de rémunération'!$H$8:$H$607))+SUMPRODUCT(('I_Dépenses sur barèmes'!$E$8:$E$607='T_Classement catégories'!D85)*('I_Dépenses sur barèmes'!$J$8:$J$607))+SUMPRODUCT(('I_Dépenses sur taux forfaitaire'!$E$8:$E$9='T_Classement catégories'!D85)*('I_Dépenses sur taux forfaitaire'!$H$8:$H$9))+SUMPRODUCT(('I_Dépenses auto-construction'!$D$8:$D$607='T_Classement catégories'!D85)*('I_Dépenses auto-construction'!$H$8:$H$607))+SUMPRODUCT(('I_Dépenses de rémunération CU'!$G$8:$G$607='T_Classement catégories'!D85)*('I_Dépenses de rémunération CU'!$J$8:$J$607))+SUMPRODUCT(('I_Dépenses forfaitaire'!$D$8:$D$607='T_Classement catégories'!D85)*('I_Dépenses forfaitaire'!$H$8:$H$607)),SUM(C$5:C22)))</f>
        <v/>
      </c>
      <c r="D23" s="250" t="str" cm="1">
        <f t="array" ref="D23">IF(OR(B22="",B22="Total"),"",IF('T_Classement catégories'!D85&lt;&gt;"",SUMPRODUCT(('I_Dépenses sur devis'!$F$8:$F$607='T_Classement catégories'!D85)*('I_Dépenses sur devis'!$Z$8:$Z$607))+SUMPRODUCT(('I_Dépenses de rémunération'!$F$8:$F$607='T_Classement catégories'!D85)*('I_Dépenses de rémunération'!$N$8:$N$607))+SUMPRODUCT(('I_Dépenses sur barèmes'!$E$8:$E$607='T_Classement catégories'!D85)*('I_Dépenses sur barèmes'!$L$8:$L$607))+SUMPRODUCT(('I_Dépenses sur taux forfaitaire'!$F$8:$F$9='T_Classement catégories'!D85)*('I_Dépenses sur taux forfaitaire'!$I$8:$I$9))+SUMPRODUCT(('Dépenses auto-construction'!$D$8:$D$607='T_Classement catégories'!D85)*('I_Dépenses auto-construction'!$J$8:$J$607))+SUMPRODUCT(('I_Dépenses de rémunération CU'!$G$8:$G$607='T_Classement catégories'!D85)*('I_Dépenses de rémunération CU'!$M$8:$M$607))+SUMPRODUCT(('I_Dépenses forfaitaire'!$D$8:$D$607='T_Classement catégories'!D85)*('I_Dépenses forfaitaire'!$I$8:$I$607)),SUM(D$5:D22)))</f>
        <v/>
      </c>
      <c r="E23" s="250" t="str" cm="1">
        <f t="array" ref="E23">IF(OR(B22="",B22="Total"),"",IF('T_Classement catégories'!D85&lt;&gt;"",SUMPRODUCT(('I_Dépenses sur devis'!$F$8:$F$607='T_Classement catégories'!D85)*('I_Dépenses sur devis'!$AA$8:$AA$607))+SUMPRODUCT(('I_Dépenses de rémunération'!$F$8:$F$607='T_Classement catégories'!D85)*('I_Dépenses de rémunération'!$S$8:$S$607))+SUMPRODUCT(('I_Dépenses sur barèmes'!$E$8:$E$607='T_Classement catégories'!D85)*('I_Dépenses sur barèmes'!$O$8:$O$607))+SUMPRODUCT(('I_Dépenses sur taux forfaitaire'!$E$8:$E$9='T_Classement catégories'!D85)*('I_Dépenses sur taux forfaitaire'!$K$8:$K$9))+SUMPRODUCT(('Dépenses auto-construction'!$D$8:$D$607='T_Classement catégories'!D85)*('I_Dépenses auto-construction'!$M$8:$M$607))+SUMPRODUCT(('I_Dépenses de rémunération CU'!$G$8:$G$607='T_Classement catégories'!D85)*('I_Dépenses de rémunération CU'!$P$8:$P$607))+SUMPRODUCT(('I_Dépenses forfaitaire'!$D$8:$D$607='T_Classement catégories'!D85)*('I_Dépenses forfaitaire'!$K$8:$K$607)),SUM(E$5:E22)))</f>
        <v/>
      </c>
      <c r="F23" s="296"/>
      <c r="G23" s="296" t="str">
        <f>IF(OR(G22="",G22="Total"),"",IF('T_Classement catégories'!I85&lt;&gt;"",'T_Classement catégories'!I85,"Total"))</f>
        <v/>
      </c>
      <c r="H23" s="251" t="str" cm="1">
        <f t="array" ref="H23">IF(OR(G22="",G22="Total"),"",IF('T_Classement catégories'!I85&lt;&gt;"",SUMPRODUCT(('I_Dépenses sur devis'!$G$8:$G$607='T_Classement catégories'!I85)*('I_Dépenses sur devis'!$J$8:$J$607))+SUMPRODUCT(('I_Dépenses sur devis'!$G$8:$G$607='T_Classement catégories'!I85)*('I_Dépenses sur devis'!$K$8:$K$607))+SUMPRODUCT(('I_Dépenses de rémunération'!$G$8:$G$607='T_Classement catégories'!I85)*('I_Dépenses de rémunération'!$H$8:$H$607))+SUMPRODUCT(('I_Dépenses sur barèmes'!$F$8:$F$607='T_Classement catégories'!I85)*('I_Dépenses sur barèmes'!$J$8:$J$607))+SUMPRODUCT(('I_Dépenses sur taux forfaitaire'!$F$8:$F$9='T_Classement catégories'!I85)*('I_Dépenses sur taux forfaitaire'!$H$8:$H$9))+SUMPRODUCT(('I_Dépenses auto-construction'!$E$8:$E$607='T_Classement catégories'!I85)*('I_Dépenses auto-construction'!$H$8:$H$607))+SUMPRODUCT(('I_Dépenses de rémunération CU'!$H$8:$H$607='T_Classement catégories'!I85)*('I_Dépenses de rémunération CU'!$J$8:$J$607))+SUMPRODUCT(('I_Dépenses forfaitaire'!$E$8:$E$607='T_Classement catégories'!I85)*('I_Dépenses forfaitaire'!$H$8:$H$607)),SUM(H$5:H22)))</f>
        <v/>
      </c>
      <c r="I23" s="251" t="str" cm="1">
        <f t="array" ref="I23">IF(OR(G22="",G22="Total"),"",IF('T_Classement catégories'!I85&lt;&gt;"",SUMPRODUCT(('I_Dépenses sur devis'!$G$8:$G$607='T_Classement catégories'!I85)*('I_Dépenses sur devis'!$Z$8:$Z$607))+SUMPRODUCT(('I_Dépenses de rémunération'!$G$8:$G$607='T_Classement catégories'!I85)*('I_Dépenses de rémunération'!$N$8:$N$607))+SUMPRODUCT(('I_Dépenses sur barèmes'!$F$8:$F$607='T_Classement catégories'!I85)*('I_Dépenses sur barèmes'!$L$8:$L$607))+SUMPRODUCT(('I_Dépenses sur taux forfaitaire'!$F$8:$F$9='T_Classement catégories'!I85)*('I_Dépenses sur taux forfaitaire'!$I$8:$I$9))+SUMPRODUCT(('I_Dépenses auto-construction'!$E$8:$E$607='T_Classement catégories'!I85)*('I_Dépenses auto-construction'!$J$8:$J$607))+SUMPRODUCT(('I_Dépenses de rémunération CU'!$H$8:$H$607='T_Classement catégories'!I85)*('I_Dépenses de rémunération CU'!$M$8:$M$607))+SUMPRODUCT(('I_Dépenses forfaitaire'!$E$8:$E$607='T_Classement catégories'!I85)*('I_Dépenses forfaitaire'!$I$8:$I$607)),SUM(I$5:I22)))</f>
        <v/>
      </c>
      <c r="J23" s="251" t="str" cm="1">
        <f t="array" ref="J23">IF(OR(G22="",G22="Total"),"",IF('T_Classement catégories'!I85&lt;&gt;"",SUMPRODUCT(('I_Dépenses sur devis'!$G$8:$G$607='T_Classement catégories'!I85)*('I_Dépenses sur devis'!$AA$8:$AA$607))+SUMPRODUCT(('I_Dépenses de rémunération'!$G$8:$G$607='T_Classement catégories'!I85)*('I_Dépenses de rémunération'!$S$8:$S$607))+SUMPRODUCT(('I_Dépenses sur barèmes'!$F$8:$F$607='T_Classement catégories'!I85)*('I_Dépenses sur barèmes'!$O$8:$O$607))+SUMPRODUCT(('I_Dépenses sur taux forfaitaire'!$F$8:$F$9='T_Classement catégories'!I85)*('I_Dépenses sur taux forfaitaire'!$K$8:$K$9))+SUMPRODUCT(('I_Dépenses auto-construction'!$E$8:$E$607='T_Classement catégories'!I85)*('I_Dépenses auto-construction'!$M$8:$M$607))+SUMPRODUCT(('I_Dépenses de rémunération CU'!$H$8:$H$607='T_Classement catégories'!I85)*('I_Dépenses de rémunération CU'!$P$8:$P$607))+SUMPRODUCT(('I_Dépenses forfaitaire'!$E$8:$E$607='T_Classement catégories'!I85)*('I_Dépenses forfaitaire'!$K$8:$K$607)),SUM(J$5:J22)))</f>
        <v/>
      </c>
    </row>
    <row r="24" spans="2:10" ht="19.899999999999999" customHeight="1" x14ac:dyDescent="0.35">
      <c r="B24" s="296" t="str">
        <f>IF(OR(B23="",B23="Total"),"",IF('T_Classement catégories'!D86&lt;&gt;"",'T_Classement catégories'!D86,"Total"))</f>
        <v/>
      </c>
      <c r="C24" s="250" t="str" cm="1">
        <f t="array" ref="C24">IF(OR(B23="",B23="Total"),"",IF('T_Classement catégories'!D86&lt;&gt;"",SUMPRODUCT(('I_Dépenses sur devis'!$F$8:$F$607='T_Classement catégories'!D86)*('I_Dépenses sur devis'!$J$8:$J$607))+SUMPRODUCT(('I_Dépenses sur devis'!$F$8:$F$607='T_Classement catégories'!D86)*('I_Dépenses sur devis'!$K$8:$K$607))+SUMPRODUCT(('I_Dépenses de rémunération'!$F$8:$F$607='T_Classement catégories'!D86)*('I_Dépenses de rémunération'!$H$8:$H$607))+SUMPRODUCT(('I_Dépenses sur barèmes'!$E$8:$E$607='T_Classement catégories'!D86)*('I_Dépenses sur barèmes'!$J$8:$J$607))+SUMPRODUCT(('I_Dépenses sur taux forfaitaire'!$E$8:$E$9='T_Classement catégories'!D86)*('I_Dépenses sur taux forfaitaire'!$H$8:$H$9))+SUMPRODUCT(('I_Dépenses auto-construction'!$D$8:$D$607='T_Classement catégories'!D86)*('I_Dépenses auto-construction'!$H$8:$H$607))+SUMPRODUCT(('I_Dépenses de rémunération CU'!$G$8:$G$607='T_Classement catégories'!D86)*('I_Dépenses de rémunération CU'!$J$8:$J$607))+SUMPRODUCT(('I_Dépenses forfaitaire'!$D$8:$D$607='T_Classement catégories'!D86)*('I_Dépenses forfaitaire'!$H$8:$H$607)),SUM(C$5:C23)))</f>
        <v/>
      </c>
      <c r="D24" s="250" t="str" cm="1">
        <f t="array" ref="D24">IF(OR(B23="",B23="Total"),"",IF('T_Classement catégories'!D86&lt;&gt;"",SUMPRODUCT(('I_Dépenses sur devis'!$F$8:$F$607='T_Classement catégories'!D86)*('I_Dépenses sur devis'!$Z$8:$Z$607))+SUMPRODUCT(('I_Dépenses de rémunération'!$F$8:$F$607='T_Classement catégories'!D86)*('I_Dépenses de rémunération'!$N$8:$N$607))+SUMPRODUCT(('I_Dépenses sur barèmes'!$E$8:$E$607='T_Classement catégories'!D86)*('I_Dépenses sur barèmes'!$L$8:$L$607))+SUMPRODUCT(('I_Dépenses sur taux forfaitaire'!$F$8:$F$9='T_Classement catégories'!D86)*('I_Dépenses sur taux forfaitaire'!$I$8:$I$9))+SUMPRODUCT(('Dépenses auto-construction'!$D$8:$D$607='T_Classement catégories'!D86)*('I_Dépenses auto-construction'!$J$8:$J$607))+SUMPRODUCT(('I_Dépenses de rémunération CU'!$G$8:$G$607='T_Classement catégories'!D86)*('I_Dépenses de rémunération CU'!$M$8:$M$607))+SUMPRODUCT(('I_Dépenses forfaitaire'!$D$8:$D$607='T_Classement catégories'!D86)*('I_Dépenses forfaitaire'!$I$8:$I$607)),SUM(D$5:D23)))</f>
        <v/>
      </c>
      <c r="E24" s="250" t="str" cm="1">
        <f t="array" ref="E24">IF(OR(B23="",B23="Total"),"",IF('T_Classement catégories'!D86&lt;&gt;"",SUMPRODUCT(('I_Dépenses sur devis'!$F$8:$F$607='T_Classement catégories'!D86)*('I_Dépenses sur devis'!$AA$8:$AA$607))+SUMPRODUCT(('I_Dépenses de rémunération'!$F$8:$F$607='T_Classement catégories'!D86)*('I_Dépenses de rémunération'!$S$8:$S$607))+SUMPRODUCT(('I_Dépenses sur barèmes'!$E$8:$E$607='T_Classement catégories'!D86)*('I_Dépenses sur barèmes'!$O$8:$O$607))+SUMPRODUCT(('I_Dépenses sur taux forfaitaire'!$E$8:$E$9='T_Classement catégories'!D86)*('I_Dépenses sur taux forfaitaire'!$K$8:$K$9))+SUMPRODUCT(('Dépenses auto-construction'!$D$8:$D$607='T_Classement catégories'!D86)*('I_Dépenses auto-construction'!$M$8:$M$607))+SUMPRODUCT(('I_Dépenses de rémunération CU'!$G$8:$G$607='T_Classement catégories'!D86)*('I_Dépenses de rémunération CU'!$P$8:$P$607))+SUMPRODUCT(('I_Dépenses forfaitaire'!$D$8:$D$607='T_Classement catégories'!D86)*('I_Dépenses forfaitaire'!$K$8:$K$607)),SUM(E$5:E23)))</f>
        <v/>
      </c>
      <c r="F24" s="296"/>
      <c r="G24" s="296" t="str">
        <f>IF(OR(G23="",G23="Total"),"",IF('T_Classement catégories'!I86&lt;&gt;"",'T_Classement catégories'!I86,"Total"))</f>
        <v/>
      </c>
      <c r="H24" s="251" t="str" cm="1">
        <f t="array" ref="H24">IF(OR(G23="",G23="Total"),"",IF('T_Classement catégories'!I86&lt;&gt;"",SUMPRODUCT(('I_Dépenses sur devis'!$G$8:$G$607='T_Classement catégories'!I86)*('I_Dépenses sur devis'!$J$8:$J$607))+SUMPRODUCT(('I_Dépenses sur devis'!$G$8:$G$607='T_Classement catégories'!I86)*('I_Dépenses sur devis'!$K$8:$K$607))+SUMPRODUCT(('I_Dépenses de rémunération'!$G$8:$G$607='T_Classement catégories'!I86)*('I_Dépenses de rémunération'!$H$8:$H$607))+SUMPRODUCT(('I_Dépenses sur barèmes'!$F$8:$F$607='T_Classement catégories'!I86)*('I_Dépenses sur barèmes'!$J$8:$J$607))+SUMPRODUCT(('I_Dépenses sur taux forfaitaire'!$F$8:$F$9='T_Classement catégories'!I86)*('I_Dépenses sur taux forfaitaire'!$H$8:$H$9))+SUMPRODUCT(('I_Dépenses auto-construction'!$E$8:$E$607='T_Classement catégories'!I86)*('I_Dépenses auto-construction'!$H$8:$H$607))+SUMPRODUCT(('I_Dépenses de rémunération CU'!$H$8:$H$607='T_Classement catégories'!I86)*('I_Dépenses de rémunération CU'!$J$8:$J$607))+SUMPRODUCT(('I_Dépenses forfaitaire'!$E$8:$E$607='T_Classement catégories'!I86)*('I_Dépenses forfaitaire'!$H$8:$H$607)),SUM(H$5:H23)))</f>
        <v/>
      </c>
      <c r="I24" s="251" t="str" cm="1">
        <f t="array" ref="I24">IF(OR(G23="",G23="Total"),"",IF('T_Classement catégories'!I86&lt;&gt;"",SUMPRODUCT(('I_Dépenses sur devis'!$G$8:$G$607='T_Classement catégories'!I86)*('I_Dépenses sur devis'!$Z$8:$Z$607))+SUMPRODUCT(('I_Dépenses de rémunération'!$G$8:$G$607='T_Classement catégories'!I86)*('I_Dépenses de rémunération'!$N$8:$N$607))+SUMPRODUCT(('I_Dépenses sur barèmes'!$F$8:$F$607='T_Classement catégories'!I86)*('I_Dépenses sur barèmes'!$L$8:$L$607))+SUMPRODUCT(('I_Dépenses sur taux forfaitaire'!$F$8:$F$9='T_Classement catégories'!I86)*('I_Dépenses sur taux forfaitaire'!$I$8:$I$9))+SUMPRODUCT(('I_Dépenses auto-construction'!$E$8:$E$607='T_Classement catégories'!I86)*('I_Dépenses auto-construction'!$J$8:$J$607))+SUMPRODUCT(('I_Dépenses de rémunération CU'!$H$8:$H$607='T_Classement catégories'!I86)*('I_Dépenses de rémunération CU'!$M$8:$M$607))+SUMPRODUCT(('I_Dépenses forfaitaire'!$E$8:$E$607='T_Classement catégories'!I86)*('I_Dépenses forfaitaire'!$I$8:$I$607)),SUM(I$5:I23)))</f>
        <v/>
      </c>
      <c r="J24" s="251" t="str" cm="1">
        <f t="array" ref="J24">IF(OR(G23="",G23="Total"),"",IF('T_Classement catégories'!I86&lt;&gt;"",SUMPRODUCT(('I_Dépenses sur devis'!$G$8:$G$607='T_Classement catégories'!I86)*('I_Dépenses sur devis'!$AA$8:$AA$607))+SUMPRODUCT(('I_Dépenses de rémunération'!$G$8:$G$607='T_Classement catégories'!I86)*('I_Dépenses de rémunération'!$S$8:$S$607))+SUMPRODUCT(('I_Dépenses sur barèmes'!$F$8:$F$607='T_Classement catégories'!I86)*('I_Dépenses sur barèmes'!$O$8:$O$607))+SUMPRODUCT(('I_Dépenses sur taux forfaitaire'!$F$8:$F$9='T_Classement catégories'!I86)*('I_Dépenses sur taux forfaitaire'!$K$8:$K$9))+SUMPRODUCT(('I_Dépenses auto-construction'!$E$8:$E$607='T_Classement catégories'!I86)*('I_Dépenses auto-construction'!$M$8:$M$607))+SUMPRODUCT(('I_Dépenses de rémunération CU'!$H$8:$H$607='T_Classement catégories'!I86)*('I_Dépenses de rémunération CU'!$P$8:$P$607))+SUMPRODUCT(('I_Dépenses forfaitaire'!$E$8:$E$607='T_Classement catégories'!I86)*('I_Dépenses forfaitaire'!$K$8:$K$607)),SUM(J$5:J23)))</f>
        <v/>
      </c>
    </row>
    <row r="25" spans="2:10" ht="19.899999999999999" customHeight="1" x14ac:dyDescent="0.35">
      <c r="B25" s="296" t="str">
        <f>IF(OR(B24="",B24="Total"),"",IF('T_Classement catégories'!D87&lt;&gt;"",'T_Classement catégories'!D87,"Total"))</f>
        <v/>
      </c>
      <c r="C25" s="250" t="str" cm="1">
        <f t="array" ref="C25">IF(OR(B24="",B24="Total"),"",IF('T_Classement catégories'!D87&lt;&gt;"",SUMPRODUCT(('I_Dépenses sur devis'!$F$8:$F$607='T_Classement catégories'!D87)*('I_Dépenses sur devis'!$J$8:$J$607))+SUMPRODUCT(('I_Dépenses sur devis'!$F$8:$F$607='T_Classement catégories'!D87)*('I_Dépenses sur devis'!$K$8:$K$607))+SUMPRODUCT(('I_Dépenses de rémunération'!$F$8:$F$607='T_Classement catégories'!D87)*('I_Dépenses de rémunération'!$H$8:$H$607))+SUMPRODUCT(('I_Dépenses sur barèmes'!$E$8:$E$607='T_Classement catégories'!D87)*('I_Dépenses sur barèmes'!$J$8:$J$607))+SUMPRODUCT(('I_Dépenses sur taux forfaitaire'!$E$8:$E$9='T_Classement catégories'!D87)*('I_Dépenses sur taux forfaitaire'!$H$8:$H$9))+SUMPRODUCT(('I_Dépenses auto-construction'!$D$8:$D$607='T_Classement catégories'!D87)*('I_Dépenses auto-construction'!$H$8:$H$607))+SUMPRODUCT(('I_Dépenses de rémunération CU'!$G$8:$G$607='T_Classement catégories'!D87)*('I_Dépenses de rémunération CU'!$J$8:$J$607))+SUMPRODUCT(('I_Dépenses forfaitaire'!$D$8:$D$607='T_Classement catégories'!D87)*('I_Dépenses forfaitaire'!$H$8:$H$607)),SUM(C$5:C24)))</f>
        <v/>
      </c>
      <c r="D25" s="250" t="str" cm="1">
        <f t="array" ref="D25">IF(OR(B24="",B24="Total"),"",IF('T_Classement catégories'!D87&lt;&gt;"",SUMPRODUCT(('I_Dépenses sur devis'!$F$8:$F$607='T_Classement catégories'!D87)*('I_Dépenses sur devis'!$Z$8:$Z$607))+SUMPRODUCT(('I_Dépenses de rémunération'!$F$8:$F$607='T_Classement catégories'!D87)*('I_Dépenses de rémunération'!$N$8:$N$607))+SUMPRODUCT(('I_Dépenses sur barèmes'!$E$8:$E$607='T_Classement catégories'!D87)*('I_Dépenses sur barèmes'!$L$8:$L$607))+SUMPRODUCT(('I_Dépenses sur taux forfaitaire'!$F$8:$F$9='T_Classement catégories'!D87)*('I_Dépenses sur taux forfaitaire'!$I$8:$I$9))+SUMPRODUCT(('Dépenses auto-construction'!$D$8:$D$607='T_Classement catégories'!D87)*('I_Dépenses auto-construction'!$J$8:$J$607))+SUMPRODUCT(('I_Dépenses de rémunération CU'!$G$8:$G$607='T_Classement catégories'!D87)*('I_Dépenses de rémunération CU'!$M$8:$M$607))+SUMPRODUCT(('I_Dépenses forfaitaire'!$D$8:$D$607='T_Classement catégories'!D87)*('I_Dépenses forfaitaire'!$I$8:$I$607)),SUM(D$5:D24)))</f>
        <v/>
      </c>
      <c r="E25" s="250" t="str" cm="1">
        <f t="array" ref="E25">IF(OR(B24="",B24="Total"),"",IF('T_Classement catégories'!D87&lt;&gt;"",SUMPRODUCT(('I_Dépenses sur devis'!$F$8:$F$607='T_Classement catégories'!D87)*('I_Dépenses sur devis'!$AA$8:$AA$607))+SUMPRODUCT(('I_Dépenses de rémunération'!$F$8:$F$607='T_Classement catégories'!D87)*('I_Dépenses de rémunération'!$S$8:$S$607))+SUMPRODUCT(('I_Dépenses sur barèmes'!$E$8:$E$607='T_Classement catégories'!D87)*('I_Dépenses sur barèmes'!$O$8:$O$607))+SUMPRODUCT(('I_Dépenses sur taux forfaitaire'!$E$8:$E$9='T_Classement catégories'!D87)*('I_Dépenses sur taux forfaitaire'!$K$8:$K$9))+SUMPRODUCT(('Dépenses auto-construction'!$D$8:$D$607='T_Classement catégories'!D87)*('I_Dépenses auto-construction'!$M$8:$M$607))+SUMPRODUCT(('I_Dépenses de rémunération CU'!$G$8:$G$607='T_Classement catégories'!D87)*('I_Dépenses de rémunération CU'!$P$8:$P$607))+SUMPRODUCT(('I_Dépenses forfaitaire'!$D$8:$D$607='T_Classement catégories'!D87)*('I_Dépenses forfaitaire'!$K$8:$K$607)),SUM(E$5:E24)))</f>
        <v/>
      </c>
      <c r="F25" s="296"/>
      <c r="G25" s="296" t="str">
        <f>IF(OR(G24="",G24="Total"),"",IF('T_Classement catégories'!I87&lt;&gt;"",'T_Classement catégories'!I87,"Total"))</f>
        <v/>
      </c>
      <c r="H25" s="251" t="str" cm="1">
        <f t="array" ref="H25">IF(OR(G24="",G24="Total"),"",IF('T_Classement catégories'!I87&lt;&gt;"",SUMPRODUCT(('I_Dépenses sur devis'!$G$8:$G$607='T_Classement catégories'!I87)*('I_Dépenses sur devis'!$J$8:$J$607))+SUMPRODUCT(('I_Dépenses sur devis'!$G$8:$G$607='T_Classement catégories'!I87)*('I_Dépenses sur devis'!$K$8:$K$607))+SUMPRODUCT(('I_Dépenses de rémunération'!$G$8:$G$607='T_Classement catégories'!I87)*('I_Dépenses de rémunération'!$H$8:$H$607))+SUMPRODUCT(('I_Dépenses sur barèmes'!$F$8:$F$607='T_Classement catégories'!I87)*('I_Dépenses sur barèmes'!$J$8:$J$607))+SUMPRODUCT(('I_Dépenses sur taux forfaitaire'!$F$8:$F$9='T_Classement catégories'!I87)*('I_Dépenses sur taux forfaitaire'!$H$8:$H$9))+SUMPRODUCT(('I_Dépenses auto-construction'!$E$8:$E$607='T_Classement catégories'!I87)*('I_Dépenses auto-construction'!$H$8:$H$607))+SUMPRODUCT(('I_Dépenses de rémunération CU'!$H$8:$H$607='T_Classement catégories'!I87)*('I_Dépenses de rémunération CU'!$J$8:$J$607))+SUMPRODUCT(('I_Dépenses forfaitaire'!$E$8:$E$607='T_Classement catégories'!I87)*('I_Dépenses forfaitaire'!$H$8:$H$607)),SUM(H$5:H24)))</f>
        <v/>
      </c>
      <c r="I25" s="251" t="str" cm="1">
        <f t="array" ref="I25">IF(OR(G24="",G24="Total"),"",IF('T_Classement catégories'!I87&lt;&gt;"",SUMPRODUCT(('I_Dépenses sur devis'!$G$8:$G$607='T_Classement catégories'!I87)*('I_Dépenses sur devis'!$Z$8:$Z$607))+SUMPRODUCT(('I_Dépenses de rémunération'!$G$8:$G$607='T_Classement catégories'!I87)*('I_Dépenses de rémunération'!$N$8:$N$607))+SUMPRODUCT(('I_Dépenses sur barèmes'!$F$8:$F$607='T_Classement catégories'!I87)*('I_Dépenses sur barèmes'!$L$8:$L$607))+SUMPRODUCT(('I_Dépenses sur taux forfaitaire'!$F$8:$F$9='T_Classement catégories'!I87)*('I_Dépenses sur taux forfaitaire'!$I$8:$I$9))+SUMPRODUCT(('I_Dépenses auto-construction'!$E$8:$E$607='T_Classement catégories'!I87)*('I_Dépenses auto-construction'!$J$8:$J$607))+SUMPRODUCT(('I_Dépenses de rémunération CU'!$H$8:$H$607='T_Classement catégories'!I87)*('I_Dépenses de rémunération CU'!$M$8:$M$607))+SUMPRODUCT(('I_Dépenses forfaitaire'!$E$8:$E$607='T_Classement catégories'!I87)*('I_Dépenses forfaitaire'!$I$8:$I$607)),SUM(I$5:I24)))</f>
        <v/>
      </c>
      <c r="J25" s="251" t="str" cm="1">
        <f t="array" ref="J25">IF(OR(G24="",G24="Total"),"",IF('T_Classement catégories'!I87&lt;&gt;"",SUMPRODUCT(('I_Dépenses sur devis'!$G$8:$G$607='T_Classement catégories'!I87)*('I_Dépenses sur devis'!$AA$8:$AA$607))+SUMPRODUCT(('I_Dépenses de rémunération'!$G$8:$G$607='T_Classement catégories'!I87)*('I_Dépenses de rémunération'!$S$8:$S$607))+SUMPRODUCT(('I_Dépenses sur barèmes'!$F$8:$F$607='T_Classement catégories'!I87)*('I_Dépenses sur barèmes'!$O$8:$O$607))+SUMPRODUCT(('I_Dépenses sur taux forfaitaire'!$F$8:$F$9='T_Classement catégories'!I87)*('I_Dépenses sur taux forfaitaire'!$K$8:$K$9))+SUMPRODUCT(('I_Dépenses auto-construction'!$E$8:$E$607='T_Classement catégories'!I87)*('I_Dépenses auto-construction'!$M$8:$M$607))+SUMPRODUCT(('I_Dépenses de rémunération CU'!$H$8:$H$607='T_Classement catégories'!I87)*('I_Dépenses de rémunération CU'!$P$8:$P$607))+SUMPRODUCT(('I_Dépenses forfaitaire'!$E$8:$E$607='T_Classement catégories'!I87)*('I_Dépenses forfaitaire'!$K$8:$K$607)),SUM(J$5:J24)))</f>
        <v/>
      </c>
    </row>
    <row r="26" spans="2:10" ht="14.5" customHeight="1" x14ac:dyDescent="0.35"/>
    <row r="27" spans="2:10" ht="14.5" customHeight="1" x14ac:dyDescent="0.35"/>
    <row r="28" spans="2:10" ht="14.5" customHeight="1" x14ac:dyDescent="0.35"/>
    <row r="29" spans="2:10" ht="14.5" customHeight="1" x14ac:dyDescent="0.35"/>
    <row r="30" spans="2:10" ht="14.5" customHeight="1" x14ac:dyDescent="0.35"/>
  </sheetData>
  <sheetProtection formatColumns="0" selectLockedCells="1"/>
  <mergeCells count="1">
    <mergeCell ref="B1:J1"/>
  </mergeCells>
  <conditionalFormatting sqref="B5">
    <cfRule type="cellIs" dxfId="283" priority="23" operator="notEqual">
      <formula>""</formula>
    </cfRule>
  </conditionalFormatting>
  <conditionalFormatting sqref="C5">
    <cfRule type="cellIs" dxfId="282" priority="22" operator="notEqual">
      <formula>""</formula>
    </cfRule>
  </conditionalFormatting>
  <conditionalFormatting sqref="D5">
    <cfRule type="cellIs" dxfId="281" priority="21" operator="notEqual">
      <formula>""</formula>
    </cfRule>
  </conditionalFormatting>
  <conditionalFormatting sqref="J4:J25 E4:E25">
    <cfRule type="expression" dxfId="280" priority="3">
      <formula>P_Z_0_B_UTILISATION_COUT_RAISONNABLE&lt;&gt;P_Z_G_R_G_BOOLEEN_OUI</formula>
    </cfRule>
  </conditionalFormatting>
  <conditionalFormatting sqref="E5">
    <cfRule type="expression" dxfId="279" priority="19">
      <formula>AND(E5&lt;&gt;"",B5&lt;&gt;"Total")</formula>
    </cfRule>
    <cfRule type="expression" dxfId="278" priority="20">
      <formula>AND(E5&lt;&gt;"",B5="Total")</formula>
    </cfRule>
  </conditionalFormatting>
  <conditionalFormatting sqref="J5">
    <cfRule type="expression" dxfId="277" priority="17">
      <formula>AND(J5&lt;&gt;"",G5&lt;&gt;"Total")</formula>
    </cfRule>
    <cfRule type="expression" dxfId="276" priority="18">
      <formula>AND(J5&lt;&gt;"",G5="Total")</formula>
    </cfRule>
  </conditionalFormatting>
  <conditionalFormatting sqref="G5">
    <cfRule type="cellIs" dxfId="275" priority="15" operator="notEqual">
      <formula>""</formula>
    </cfRule>
  </conditionalFormatting>
  <conditionalFormatting sqref="H5">
    <cfRule type="cellIs" dxfId="274" priority="14" operator="notEqual">
      <formula>""</formula>
    </cfRule>
  </conditionalFormatting>
  <conditionalFormatting sqref="I5">
    <cfRule type="cellIs" dxfId="273" priority="13" operator="notEqual">
      <formula>""</formula>
    </cfRule>
  </conditionalFormatting>
  <conditionalFormatting sqref="B6:B25">
    <cfRule type="cellIs" dxfId="272" priority="12" operator="notEqual">
      <formula>""</formula>
    </cfRule>
  </conditionalFormatting>
  <conditionalFormatting sqref="D6:D25">
    <cfRule type="cellIs" dxfId="271" priority="10" operator="notEqual">
      <formula>""</formula>
    </cfRule>
  </conditionalFormatting>
  <conditionalFormatting sqref="G6:G25">
    <cfRule type="cellIs" dxfId="270" priority="9" operator="notEqual">
      <formula>""</formula>
    </cfRule>
  </conditionalFormatting>
  <conditionalFormatting sqref="H6:H25">
    <cfRule type="cellIs" dxfId="269" priority="8" operator="notEqual">
      <formula>""</formula>
    </cfRule>
  </conditionalFormatting>
  <conditionalFormatting sqref="I6:I25">
    <cfRule type="cellIs" dxfId="268" priority="7" operator="notEqual">
      <formula>""</formula>
    </cfRule>
  </conditionalFormatting>
  <conditionalFormatting sqref="J6:J25">
    <cfRule type="expression" dxfId="267" priority="5">
      <formula>AND(J6&lt;&gt;"",G6&lt;&gt;"Total")</formula>
    </cfRule>
    <cfRule type="expression" dxfId="266" priority="6">
      <formula>AND(J6&lt;&gt;"",G6="Total")</formula>
    </cfRule>
  </conditionalFormatting>
  <conditionalFormatting sqref="E6:E25">
    <cfRule type="expression" dxfId="265" priority="4">
      <formula>AND(E6&lt;&gt;"",B6&lt;&gt;"Total")</formula>
    </cfRule>
    <cfRule type="expression" dxfId="264" priority="16">
      <formula>AND(E6&lt;&gt;"",B6="Total")</formula>
    </cfRule>
  </conditionalFormatting>
  <conditionalFormatting sqref="G4:J25">
    <cfRule type="expression" dxfId="263" priority="2">
      <formula>P_Z_0_B_UTILISATION_SOUS_OPERATIONS&lt;&gt;P_Z_G_R_G_BOOLEEN_OUI</formula>
    </cfRule>
  </conditionalFormatting>
  <conditionalFormatting sqref="C6:C25">
    <cfRule type="cellIs" dxfId="262" priority="1" operator="notEqual">
      <formula>""</formula>
    </cfRule>
  </conditionalFormatting>
  <pageMargins left="0.70866141732283472" right="0.70866141732283472" top="0.74803149606299213" bottom="0.74803149606299213" header="0.31496062992125984" footer="0.31496062992125984"/>
  <pageSetup paperSize="9" scale="38" orientation="portrait" r:id="rId1"/>
  <ignoredErrors>
    <ignoredError sqref="C5:C25 D5 E5 I5:I25 J5:J25 D9:D2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E0014-3094-4BD4-8547-741F01790E33}">
  <sheetPr>
    <pageSetUpPr fitToPage="1"/>
  </sheetPr>
  <dimension ref="B1:V608"/>
  <sheetViews>
    <sheetView showGridLines="0" view="pageBreakPreview" topLeftCell="A4" zoomScale="85" zoomScaleNormal="85" zoomScaleSheetLayoutView="85" workbookViewId="0">
      <selection activeCell="C8" sqref="C8"/>
    </sheetView>
  </sheetViews>
  <sheetFormatPr baseColWidth="10" defaultColWidth="11.54296875" defaultRowHeight="14.5" x14ac:dyDescent="0.35"/>
  <cols>
    <col min="1" max="1" width="4.7265625" style="54" customWidth="1"/>
    <col min="2" max="2" width="8.7265625" style="54" customWidth="1"/>
    <col min="3" max="5" width="30.7265625" style="54" customWidth="1"/>
    <col min="6" max="6" width="54.453125" style="54" customWidth="1"/>
    <col min="7" max="7" width="31.7265625" style="54" hidden="1" customWidth="1"/>
    <col min="8" max="8" width="30.7265625" style="54" hidden="1" customWidth="1" collapsed="1"/>
    <col min="9" max="9" width="30.7265625" style="54" hidden="1" customWidth="1"/>
    <col min="10" max="21" width="30.7265625" style="54" customWidth="1"/>
    <col min="22" max="22" width="60.7265625" style="54" customWidth="1"/>
    <col min="23" max="26" width="12.7265625" style="54" customWidth="1"/>
    <col min="27" max="16384" width="11.54296875" style="54"/>
  </cols>
  <sheetData>
    <row r="1" spans="2:22" s="53" customFormat="1" ht="34.9" customHeight="1" x14ac:dyDescent="0.35">
      <c r="B1" s="324" t="str">
        <f>IF(P_Z_1_B_INTITULE_DEPENSES_DEVIS_STANDARD=P_Z_G_R_G_BOOLEEN_NON,P_Z_1_N_INTITULE_DEPENSES_DEVIS_STANDARD,P_Z_1_N_INTITULE_DEPENSES_DEVIS_DEFAUT)</f>
        <v>Dépenses sur Devis</v>
      </c>
      <c r="C1" s="324"/>
      <c r="D1" s="324"/>
      <c r="E1" s="324"/>
      <c r="F1" s="324"/>
      <c r="G1" s="324"/>
      <c r="H1" s="324"/>
      <c r="I1" s="324"/>
      <c r="J1" s="324"/>
      <c r="K1" s="324"/>
      <c r="L1" s="324"/>
      <c r="M1" s="324"/>
      <c r="N1" s="324"/>
      <c r="O1" s="324"/>
      <c r="P1" s="324"/>
      <c r="Q1" s="324"/>
      <c r="R1" s="324"/>
      <c r="S1" s="324"/>
      <c r="T1" s="324"/>
      <c r="U1" s="324"/>
      <c r="V1" s="324"/>
    </row>
    <row r="2" spans="2:22" ht="4.5" customHeight="1" x14ac:dyDescent="0.35"/>
    <row r="3" spans="2:22" ht="146.15" customHeight="1" x14ac:dyDescent="0.35">
      <c r="B3" s="325" t="str">
        <f>IF(P_Z_1_N_CONSIGNE_DEPENSES_DEVIS&lt;&gt;"",P_Z_1_N_CONSIGNE_DEPENSES_DEVIS,"")</f>
        <v xml:space="preserve">1) Pour les porteurs de projet NON SOUMIS à la commande publique, concernant les coûts raisonnables  : 
- Dépenses inférieures ou égales à 3 000 € HT : fournir 1 pièce estimative détaillée
- Dépenses comprises entre 3 001 € HT et 70 000€ HT : fournir 2 pièces estimatives détaillées de fournisseurs différents
- Dépenses supérieures à 70 000 € HT : fournir 3 pièces estimatives détaillées de fournisseurs différents
Veuillez nommer les justificatifs des dépenses prévisionnelles de cette façon : NuméroPJ_Fournisseur_Retenu/Non retenu  
2) Pour les porteurs de projet SOUMIS à la commande publique, complétez ce tableau jusqu'à la colonne "Présence d'un marché public". Veillez également à remplir l'annexe Marchés Publics. 
Pour les marchés dont le montant estimatif est inférieur aux seuils de procédures adaptées (machés sans publicité ni mise en concurrence) ET si vous n’avez pas choisi de procédure plus contraignante, il est demandé de fournir une 2ème pièce estimative comparative pour toute dépense à partir de 3 001 € HT. Les colonnes correspondantes (colonnes 2ème devis) seront alors à compléter.
Les pièces estimatives sont à fournir en accompagnement des annexes des Marchés Publics. </v>
      </c>
      <c r="C3" s="325"/>
      <c r="D3" s="325"/>
      <c r="E3" s="325"/>
      <c r="F3" s="325"/>
      <c r="G3" s="325"/>
      <c r="H3" s="325"/>
      <c r="I3" s="325"/>
      <c r="J3" s="325"/>
      <c r="K3" s="325"/>
      <c r="L3" s="325"/>
      <c r="M3" s="325"/>
      <c r="N3" s="325"/>
      <c r="O3" s="325"/>
      <c r="P3" s="325"/>
      <c r="Q3" s="325"/>
      <c r="R3" s="325"/>
      <c r="S3" s="325"/>
      <c r="T3" s="325"/>
      <c r="U3" s="325"/>
      <c r="V3" s="325"/>
    </row>
    <row r="4" spans="2:22" ht="5.25" customHeight="1" x14ac:dyDescent="0.35"/>
    <row r="5" spans="2:22" ht="43.5" x14ac:dyDescent="0.35">
      <c r="B5" s="322" t="s">
        <v>0</v>
      </c>
      <c r="C5" s="55" t="str">
        <f>IF(P_Z_1_B_COLONNE_DESCRIPTION=P_Z_G_R_G_BOOLEEN_NON,P_Z_1_N_COLONNE_DESCRIPTION_SPECIFIQUE,P_Z_1_N_COLONNE_DESCRIPTION_STANDARD)</f>
        <v>Description dépense</v>
      </c>
      <c r="D5" s="55" t="str">
        <f>IF(P_Z_1_B_COLONNE_FOURNISSEUR=P_Z_G_R_G_BOOLEEN_NON,P_Z_1_N_COLONNE_FOURNISSEUR_SPECIFIQUE,P_Z_1_N_COLONNE_FOURNISSEUR_STANDARD)</f>
        <v>Fournisseur retenu</v>
      </c>
      <c r="E5" s="55" t="str">
        <f>IF(P_Z_1_B_COLONNE_JUSTIFICATIF=P_Z_G_R_G_BOOLEEN_NON,P_Z_1_N_COLONNE_JUSTIFICATIF_SPECIFIQUE,P_Z_1_N_COLONNE_JUSTIFICATIF_STANDARD)</f>
        <v>Identifiant justificatif(s)</v>
      </c>
      <c r="F5" s="55" t="str">
        <f>IF(P_Z_1_B_COLONNE_POSTE=P_Z_G_R_G_BOOLEEN_NON,P_Z_1_N_COLONNE_POSTE_SPECIFIQUE,P_Z_1_N_COLONNE_POSTE_STANDARD)</f>
        <v>Poste</v>
      </c>
      <c r="G5" s="55" t="str">
        <f>IF(P_Z_1_B_COLONNE_SOUS_OPERATION=P_Z_G_R_G_BOOLEEN_NON,P_Z_1_N_COLONNE_SOUS_OPERATION_SPECIFIQUE,P_Z_1_N_COLONNE_SOUS_OPERATION_STANDARD)</f>
        <v>Sous-opération</v>
      </c>
      <c r="H5" s="55" t="str">
        <f>IF(P_Z_1_B_COLONNE_QUANTITE=P_Z_G_R_G_BOOLEEN_NON,P_Z_1_N_COLONNE_QUANTITE_SPECIFIQUE,P_Z_1_N_COLONNE_QUANTITE_STANDARD)</f>
        <v>Quantité</v>
      </c>
      <c r="I5" s="55" t="str">
        <f>IF(P_Z_1_B_COLONNE_UNITE=P_Z_G_R_G_BOOLEEN_NON,P_Z_1_N_COLONNE_UNITE_SPECIFIQUE,P_Z_1_N_COLONNE_UNITE_STANDARD)</f>
        <v>Unité</v>
      </c>
      <c r="J5" s="55" t="str">
        <f>IF(P_Z_1_B_COLONNE_MT_PRESENTE_HT=P_Z_G_R_G_BOOLEEN_NON,P_Z_1_N_COLONNE_MT_PRESENTE_HT_SPECIFIQUE,P_Z_1_N_COLONNE_MT_PRESENTE_HT_STANDARD)</f>
        <v>Montant présenté HT</v>
      </c>
      <c r="K5" s="55" t="str">
        <f>IF(P_Z_1_B_COLONNE_MT_PRESENTE_TVA=P_Z_G_R_G_BOOLEEN_NON,P_Z_1_N_COLONNE_MT_PRESENTE_TVA_SPECIFIQUE,P_Z_1_N_COLONNE_MT_PRESENTE_TVA_STANDARD)</f>
        <v>Montant présenté de la TVA</v>
      </c>
      <c r="L5" s="225" t="str">
        <f>IF(P_Z_1_B_COLONNE_MT_PRESENTE_TTC=P_Z_G_R_G_BOOLEEN_NON,P_Z_1_N_COLONNE_MT_PRESENTE_TTC_SPECIFIQUE,P_Z_1_N_COLONNE_MT_PRESENTE_TTC_STANDARD)</f>
        <v>Montant  TTC</v>
      </c>
      <c r="M5" s="55" t="str">
        <f>IF(P_Z_1_B_COLONNE_CT_RAISONNABLE_MARCHE=P_Z_G_R_G_BOOLEEN_NON,P_Z_1_N_COLONNE_CT_RAISONNABLE_MARCHE_SPECIFIQUE,P_Z_1_N_COLONNE_CT_RAISONNABLE_MARCHE_STANDARD)</f>
        <v>Présence d'un marché public</v>
      </c>
      <c r="N5" s="55" t="str">
        <f>IF(P_Z_1_B_COLONNE_CT_RAISONNABLE_JUSTIFICATIF_2=P_Z_G_R_G_BOOLEEN_NON,P_Z_1_N_COLONNE_CT_RAISONNABLE_JUSTIFICATIF_2_SPECIFIQUE,P_Z_1_N_COLONNE_CT_RAISONNABLE_JUSTIFICATIF_2_STANDARD)</f>
        <v>2eme pièce estimative (comparative) : Identifiant justificatif(s)</v>
      </c>
      <c r="O5" s="55" t="str">
        <f>IF(P_Z_1_B_COLONNE_CT_RAISONNABLE_FOURNISSEUR_2=P_Z_G_R_G_BOOLEEN_NON,P_Z_1_N_COLONNE_CT_RAISONNABLE_FOURNISSEUR_2_SPECIFIQUE,P_Z_1_N_COLONNE_CT_RAISONNABLE_FOURNISSEUR_2_STANDARD)</f>
        <v>2eme pièce estimative (comparative) : Fournisseur</v>
      </c>
      <c r="P5" s="55" t="str">
        <f>IF(P_Z_1_B_COLONNE_CT_RAISONNABLE_MT_HT_2=P_Z_G_R_G_BOOLEEN_NON,P_Z_1_N_COLONNE_CT_RAISONNABLE_MT_HT_2_SPECIFIQUE,P_Z_1_N_COLONNE_CT_RAISONNABLE_MT_HT_2_STANDARD)</f>
        <v>2eme pièce estimative (comparative) : Montant présenté HT</v>
      </c>
      <c r="Q5" s="55" t="str">
        <f>IF(P_Z_1_B_COLONNE_CT_RAISONNABLE_MT_TVA_2=P_Z_G_R_G_BOOLEEN_NON,P_Z_1_N_COLONNE_CT_RAISONNABLE_MT_TVA_2_SPECIFIQUE,P_Z_1_N_COLONNE_CT_RAISONNABLE_MT_TVA_2_STANDARD)</f>
        <v>2eme pièce estimative (comparative) : Montant présenté TVA</v>
      </c>
      <c r="R5" s="55" t="str">
        <f>IF(P_Z_1_B_COLONNE_CT_RAISONNABLE_JUSTIFICATIF_3=P_Z_G_R_G_BOOLEEN_NON,P_Z_1_N_COLONNE_CT_RAISONNABLE_JUSTIFICATIF_3_SPECIFIQUE,P_Z_1_N_COLONNE_CT_RAISONNABLE_JUSTIFICATIF_3_STANDARD)</f>
        <v>3eme pièce estimative (comparative) : Identifiant justificatif(s)</v>
      </c>
      <c r="S5" s="55" t="str">
        <f>IF(P_Z_1_B_COLONNE_CT_RAISONNABLE_FOURNISSEUR_3=P_Z_G_R_G_BOOLEEN_NON,P_Z_1_N_COLONNE_CT_RAISONNABLE_FOURNISSEUR_3_SPECIFIQUE,P_Z_1_N_COLONNE_CT_RAISONNABLE_FOURNISSEUR_3_STANDARD)</f>
        <v>3eme pièce estimative (comparative) : Fournisseur</v>
      </c>
      <c r="T5" s="55" t="str">
        <f>IF(P_Z_1_B_COLONNE_CT_RAISONNABLE_MT_HT_3=P_Z_G_R_G_BOOLEEN_NON,P_Z_1_N_COLONNE_CT_RAISONNABLE_MT_HT_3_SPECIFIQUE,P_Z_1_N_COLONNE_CT_RAISONNABLE_MT_HT_3_STANDARD)</f>
        <v>3eme pièce estimative (comparative) : Montant présenté HT</v>
      </c>
      <c r="U5" s="55" t="str">
        <f>IF(P_Z_1_B_COLONNE_CT_RAISONNABLE_MT_TVA_3=P_Z_G_R_G_BOOLEEN_NON,P_Z_1_N_COLONNE_CT_RAISONNABLE_MT_TVA_3_SPECIFIQUE,P_Z_1_N_COLONNE_CT_RAISONNABLE_MT_TVA_3_STANDARD)</f>
        <v>3eme pièce estimative (comparative) : Montant présenté TVA</v>
      </c>
      <c r="V5" s="55" t="str">
        <f>IF(P_Z_1_B_COLONNE_COMMENTAIRE=P_Z_G_R_G_BOOLEEN_NON,P_Z_1_N_COLONNE_COMMENTAIRE_SPECIFIQUE,P_Z_1_N_COLONNE_COMMENTAIRE_STANDARD)</f>
        <v>Commentaire(s)</v>
      </c>
    </row>
    <row r="6" spans="2:22" ht="65.25" customHeight="1" x14ac:dyDescent="0.35">
      <c r="B6" s="323"/>
      <c r="C6" s="56" t="str">
        <f>IF(P_Z_1_B_COLONNE_DESCRIPTION_INDICATION=P_Z_G_R_G_BOOLEEN_NON,P_Z_1_N_COLONNE_DESCRIPTION_INDICATION,P_Z_1_N_COLONNE_DESCRIPTION_INDICATION_STANDARD)</f>
        <v>(nature de la dépense indiquée sur le devis : désignation de l’article, de l’objet…)</v>
      </c>
      <c r="D6" s="56" t="str">
        <f>IF(P_Z_1_B_COLONNE_FOURNISSEUR_INDICATION=P_Z_G_R_G_BOOLEEN_NON,P_Z_1_N_COLONNE_FOURNISSEUR_INDICATION,P_Z_1_N_COLONNE_FOURNISSEUR_INDICATION_STANDARD)</f>
        <v>(nom de l’entreprise, de la structure émettrice du devis)</v>
      </c>
      <c r="E6" s="56" t="str">
        <f>IF(P_Z_1_B_COLONNE_JUSTIFICATIF_INDICATION=P_Z_G_R_G_BOOLEEN_NON,P_Z_1_N_COLONNE_JUSTIFICATIF_INDICATION,P_Z_1_N_COLONNE_JUSTIFICATIF_INDICATION_STANDARD)</f>
        <v>(information sur le justificatif joint et qui permet de l’identifier, ex. : N° du devis)</v>
      </c>
      <c r="F6" s="56" t="str">
        <f>IF(P_Z_1_B_COLONNE_POSTE_INDICATION=P_Z_G_R_G_BOOLEEN_NON,P_Z_1_N_COLONNE_POSTE_INDICATION,P_Z_1_N_COLONNE_POSTE_INDICATION_STANDARD)</f>
        <v>(à choisir dans le menu déroulant)</v>
      </c>
      <c r="G6" s="56" t="str">
        <f>IF(P_Z_1_B_COLONNE_SOUS_OPERATION_INDICATION=P_Z_G_R_G_BOOLEEN_NON,P_Z_1_N_COLONNE_SOUS_OPERATION_INDICATION,P_Z_1_N_COLONNE_SOUS_OPERATION_INDICATION_STANDARD)</f>
        <v>(à choisir dans le menu déroulant)</v>
      </c>
      <c r="H6" s="56" t="str">
        <f>IF(P_Z_1_B_COLONNE_QUANTITE_INDICATION=P_Z_G_R_G_BOOLEEN_NON,P_Z_1_N_COLONNE_QUANTITE_INDICATION,P_Z_1_N_COLONNE_QUANTITE_INDICATION_STANDARD)</f>
        <v>(nombre prévu correspondant à la dépense)</v>
      </c>
      <c r="I6" s="56" t="str">
        <f>IF(P_Z_1_B_COLONNE_UNITE_INDICATION=P_Z_G_R_G_BOOLEEN_NON,P_Z_1_N_COLONNE_UNITE_INDICATION,P_Z_1_N_COLONNE_UNITE_INDICATION_STANDARD)</f>
        <v>(unité dans laquelle s'exprime le nombre pour la dépense)</v>
      </c>
      <c r="J6" s="56" t="str">
        <f>IF(P_Z_1_B_COLONNE_MT_PRESENTE_HT_INDICATION=P_Z_G_R_G_BOOLEEN_NON,P_Z_1_N_COLONNE_MT_PRESENTE_HT_INDICATION,P_Z_1_N_COLONNE_MT_PRESENTE_HT_INDICATION_STANDARD)</f>
        <v>(2 décimales possibles)</v>
      </c>
      <c r="K6" s="56" t="str">
        <f>IF(P_Z_1_B_COLONNE_MT_PRESENTE_TVA_INDICATION=P_Z_G_R_G_BOOLEEN_NON,P_Z_1_N_COLONNE_MT_PRESENTE_TVA_INDICATION,P_Z_1_N_COLONNE_MT_PRESENTE_TVA_INDICATION_STANDARD)</f>
        <v>(2 décimales possibles, à renseigner si la TVA n'est pas récupérée et le justificatif joint)</v>
      </c>
      <c r="L6" s="56" t="str">
        <f>IF(P_Z_1_B_COLONNE_MT_PRESENTE_TTC_INDICATION=P_Z_G_R_G_BOOLEEN_NON,P_Z_1_N_COLONNE_MT_PRESENTE_TTC_INDICATION,P_Z_1_N_COLONNE_MT_PRESENTE_TTC_STANDARD)</f>
        <v>Montant  TTC</v>
      </c>
      <c r="M6" s="56" t="str">
        <f>IF(P_Z_1_B_COLONNE_CT_RAISONNABLE_MARCHE_INDICATION=P_Z_G_R_G_BOOLEEN_NON,P_Z_1_N_COLONNE_CT_RAISONNABLE_MARCHE_INDICATION,P_Z_1_N_COLONNE_CT_RAISONNABLE_MARCHE_INDICATION_STANDARD)</f>
        <v>Indiquez si les dépenses sont soumises à marché public</v>
      </c>
      <c r="N6" s="56" t="str">
        <f>IF(P_Z_1_B_COLONNE_CT_RAISONNABLE_JUSTIFICATIF_2_INDICATION=P_Z_G_R_G_BOOLEEN_NON,P_Z_1_N_COLONNE_CT_RAISONNABLE_JUSTIFICATIF_2_INDICATION,P_Z_1_N_COLONNE_CT_RAISONNABLE_JUSTIFICATIF_2_INDICATION_STANDARD)</f>
        <v>(obligatoire pour toute dépense à partir de 3001 €)</v>
      </c>
      <c r="O6" s="56" t="str">
        <f>IF(P_Z_1_B_COLONNE_CT_RAISONNABLE_FOURNISSEUR_2_INDICATION=P_Z_G_R_G_BOOLEEN_NON,P_Z_1_N_COLONNE_CT_RAISONNABLE_FOURNISSEUR_2_INDICATION,P_Z_1_N_COLONNE_CT_RAISONNABLE_FOURNISSEUR_2_INDICATION_STANDARD)</f>
        <v>(obligatoire pour toute dépense à partir de 3001 €)</v>
      </c>
      <c r="P6" s="56" t="str">
        <f>IF(P_Z_1_B_COLONNE_CT_RAISONNABLE_MT_HT_2_INDICATION=P_Z_G_R_G_BOOLEEN_NON,P_Z_1_N_COLONNE_CT_RAISONNABLE_MT_HT_2_INDICATION,P_Z_1_N_COLONNE_CT_RAISONNABLE_MT_HT_2_INDICATION_STANDARD)</f>
        <v>(obligatoire pour toute dépense à partir de 3001 €)</v>
      </c>
      <c r="Q6" s="56" t="str">
        <f>IF(P_Z_1_B_COLONNE_CT_RAISONNABLE_MT_TVA_2_INDICATION=P_Z_G_R_G_BOOLEEN_NON,P_Z_1_N_COLONNE_CT_RAISONNABLE_MT_TVA_2_INDICATION,P_Z_1_N_COLONNE_CT_RAISONNABLE_MT_TVA_2_INDICATION_STANDARD)</f>
        <v>(obligatoire pour toute dépense à partir de 3001 €)</v>
      </c>
      <c r="R6" s="56" t="str">
        <f>IF(P_Z_1_B_COLONNE_CT_RAISONNABLE_JUSTIFICATIF_3_INDICATION=P_Z_G_R_G_BOOLEEN_NON,P_Z_1_N_COLONNE_CT_RAISONNABLE_JUSTIFICATIF_3_INDICATION,P_Z_1_N_COLONNE_CT_RAISONNABLE_JUSTIFICATIF_3_INDICATION_STANDARD)</f>
        <v>(obligatoire pour toute dépense à partir de 70000 €)</v>
      </c>
      <c r="S6" s="56" t="str">
        <f>IF(P_Z_1_B_COLONNE_CT_RAISONNABLE_FOURNISSEUR_3_INDICATION=P_Z_G_R_G_BOOLEEN_NON,P_Z_1_N_COLONNE_CT_RAISONNABLE_FOURNISSEUR_3_INDICATION,P_Z_1_N_COLONNE_CT_RAISONNABLE_FOURNISSEUR_3_INDICATION_STANDARD)</f>
        <v>(obligatoire pour toute dépense à partir de 70000 €)</v>
      </c>
      <c r="T6" s="56" t="str">
        <f>IF(P_Z_1_B_COLONNE_CT_RAISONNABLE_MT_HT_3_INDICATION=P_Z_G_R_G_BOOLEEN_NON,P_Z_1_N_COLONNE_CT_RAISONNABLE_MT_HT_3_INDICATION,P_Z_1_N_COLONNE_CT_RAISONNABLE_MT_HT_3_INDICATION_STANDARD)</f>
        <v>(obligatoire pour toute dépense à partir de 70000 €)</v>
      </c>
      <c r="U6" s="56" t="str">
        <f>IF(P_Z_1_B_COLONNE_CT_RAISONNABLE_MT_TVA_3_INDICATION=P_Z_G_R_G_BOOLEEN_NON,P_Z_1_N_COLONNE_CT_RAISONNABLE_MT_TVA_3_INDICATION,P_Z_1_N_COLONNE_CT_RAISONNABLE_MT_TVA_3_INDICATION_STANDARD)</f>
        <v>(obligatoire pour toute dépense à partir de 70000 €)</v>
      </c>
      <c r="V6" s="56" t="str">
        <f>IF(P_Z_1_B_COLONNE_COMMENTAIRE_INDICATION=P_Z_G_R_G_BOOLEEN_NON,P_Z_1_N_COLONNE_COMMENTAIRE_INDICATION,P_Z_1_N_COLONNE_COMMENTAIRE_INDICATION_STANDARD)</f>
        <v>(toute précision jugée pertinente, par exemple explication du choix du devis retenu lorsque celui-ci n'est pas le moins cher)</v>
      </c>
    </row>
    <row r="7" spans="2:22" s="63" customFormat="1" ht="19.899999999999999" customHeight="1" x14ac:dyDescent="0.35">
      <c r="B7" s="57" t="s">
        <v>195</v>
      </c>
      <c r="C7" s="58" t="str">
        <f>IF(P_Z_1_B_EXEMPLE_UTILISATION&lt;&gt;P_Z_G_R_G_BOOLEEN_OUI,"",P_Z_1_N_EXEMPLE_DESCRIPTION)</f>
        <v>Equipement 1</v>
      </c>
      <c r="D7" s="58" t="str">
        <f>IF(P_Z_1_B_EXEMPLE_UTILISATION&lt;&gt;P_Z_G_R_G_BOOLEEN_OUI,"",P_Z_1_N_EXEMPLE_FOURNISSEUR)</f>
        <v>Fournisseur A</v>
      </c>
      <c r="E7" s="58" t="str">
        <f>IF(P_Z_1_B_EXEMPLE_UTILISATION&lt;&gt;P_Z_G_R_G_BOOLEEN_OUI,"",P_Z_1_N_EXEMPLE_JUSTIFICATIF)</f>
        <v>01_Fournisseur A_Retenu</v>
      </c>
      <c r="F7" s="58" t="str">
        <f>IF(P_Z_1_B_EXEMPLE_UTILISATION&lt;&gt;P_Z_G_R_G_BOOLEEN_OUI,"",P_Z_1_N_EXEMPLE_POSTE)</f>
        <v>Equipements</v>
      </c>
      <c r="G7" s="58" t="str">
        <f>IF(P_Z_1_B_EXEMPLE_UTILISATION&lt;&gt;P_Z_G_R_G_BOOLEEN_OUI,"",P_Z_1_N_EXEMPLE_SOUS_OPERATION)</f>
        <v>Sous Op 2</v>
      </c>
      <c r="H7" s="59">
        <f>IF(P_Z_1_B_EXEMPLE_UTILISATION&lt;&gt;P_Z_G_R_G_BOOLEEN_OUI,"",P_Z_1_N_EXEMPLE_QUANTITE)</f>
        <v>1</v>
      </c>
      <c r="I7" s="60">
        <f>IF(P_Z_1_B_EXEMPLE_UTILISATION&lt;&gt;P_Z_G_R_G_BOOLEEN_OUI,"",P_Z_1_N_EXEMPLE_UNITE)</f>
        <v>0</v>
      </c>
      <c r="J7" s="61">
        <f>IF(P_Z_1_B_EXEMPLE_UTILISATION&lt;&gt;P_Z_G_R_G_BOOLEEN_OUI,"",P_Z_1_N_EXEMPLE_MT_PRESENTE_HT)</f>
        <v>5000</v>
      </c>
      <c r="K7" s="61">
        <f>IF(P_Z_1_B_EXEMPLE_UTILISATION&lt;&gt;P_Z_G_R_G_BOOLEEN_OUI,"",P_Z_1_N_EXEMPLE_MT_PRESENTE_TVA)</f>
        <v>1000</v>
      </c>
      <c r="L7" s="61">
        <f>IF(P_Z_1_B_EXEMPLE_UTILISATION&lt;&gt;P_Z_G_R_G_BOOLEEN_OUI,"",P_Z_1_N_EXEMPLE_MT_PRESENTE_HT)</f>
        <v>5000</v>
      </c>
      <c r="M7" s="58" t="str">
        <f>IF(P_Z_1_B_EXEMPLE_UTILISATION&lt;&gt;P_Z_G_R_G_BOOLEEN_OUI,"",P_Z_1_N_EXEMPLE_CT_RAISONNABLE_MARCHE)</f>
        <v>Non concerné</v>
      </c>
      <c r="N7" s="58" t="str">
        <f>IF(P_Z_1_B_EXEMPLE_UTILISATION&lt;&gt;P_Z_G_R_G_BOOLEEN_OUI,"",P_Z_1_N_EXEMPLE_CT_RAISONNABLE_JUSTIFICATIF_2)</f>
        <v>02_Fournisseur B_Non retenu</v>
      </c>
      <c r="O7" s="58" t="str">
        <f>IF(P_Z_1_B_EXEMPLE_UTILISATION&lt;&gt;P_Z_G_R_G_BOOLEEN_OUI,"",P_Z_1_N_EXEMPLE_CT_RAISONNABLE_FOURNISSEUR_2)</f>
        <v>Fournisseur B</v>
      </c>
      <c r="P7" s="62">
        <f>IF(P_Z_1_B_EXEMPLE_UTILISATION&lt;&gt;P_Z_G_R_G_BOOLEEN_OUI,"",P_Z_1_N_EXEMPLE_CT_RAISONNABLE_MT_HT_2)</f>
        <v>6000</v>
      </c>
      <c r="Q7" s="62">
        <f>IF(P_Z_1_B_EXEMPLE_UTILISATION&lt;&gt;P_Z_G_R_G_BOOLEEN_OUI,"",P_Z_1_N_EXEMPLE_CT_RAISONNABLE_MT_TVA_2)</f>
        <v>1200</v>
      </c>
      <c r="R7" s="58"/>
      <c r="S7" s="58"/>
      <c r="T7" s="62"/>
      <c r="U7" s="62"/>
      <c r="V7" s="60" t="str">
        <f>IF(P_Z_1_B_EXEMPLE_UTILISATION&lt;&gt;P_Z_G_R_G_BOOLEEN_OUI,"",P_Z_1_N_EXEMPLE_COMMENTAIRE)</f>
        <v>Devis le moins cher retenu</v>
      </c>
    </row>
    <row r="8" spans="2:22" s="63" customFormat="1" ht="19.899999999999999" customHeight="1" x14ac:dyDescent="0.35">
      <c r="B8" s="64">
        <v>1</v>
      </c>
      <c r="C8" s="48"/>
      <c r="D8" s="48"/>
      <c r="E8" s="48"/>
      <c r="F8" s="48"/>
      <c r="G8" s="48"/>
      <c r="H8" s="49"/>
      <c r="I8" s="50"/>
      <c r="J8" s="51"/>
      <c r="K8" s="51"/>
      <c r="L8" s="230">
        <f t="shared" ref="L8:L71" si="0">IF(AND(P_Z_0_B_UTILISATION_TVA=P_Z_G_R_G_BOOLEEN_OUI,J8&lt;&gt;0,K8&lt;&gt;0),ROUND(J8+K8,2),0)</f>
        <v>0</v>
      </c>
      <c r="M8" s="48"/>
      <c r="N8" s="48"/>
      <c r="O8" s="48"/>
      <c r="P8" s="52"/>
      <c r="Q8" s="52"/>
      <c r="R8" s="48"/>
      <c r="S8" s="48"/>
      <c r="T8" s="52"/>
      <c r="U8" s="52"/>
      <c r="V8" s="50"/>
    </row>
    <row r="9" spans="2:22" s="63" customFormat="1" ht="19.899999999999999" customHeight="1" x14ac:dyDescent="0.35">
      <c r="B9" s="64">
        <v>2</v>
      </c>
      <c r="C9" s="48"/>
      <c r="D9" s="48"/>
      <c r="E9" s="48"/>
      <c r="F9" s="48"/>
      <c r="G9" s="48"/>
      <c r="H9" s="49"/>
      <c r="I9" s="50"/>
      <c r="J9" s="51"/>
      <c r="K9" s="51"/>
      <c r="L9" s="230">
        <f t="shared" si="0"/>
        <v>0</v>
      </c>
      <c r="M9" s="48"/>
      <c r="N9" s="48"/>
      <c r="O9" s="48"/>
      <c r="P9" s="52"/>
      <c r="Q9" s="52"/>
      <c r="R9" s="48"/>
      <c r="S9" s="48"/>
      <c r="T9" s="52"/>
      <c r="U9" s="52"/>
      <c r="V9" s="50"/>
    </row>
    <row r="10" spans="2:22" s="63" customFormat="1" ht="19.899999999999999" customHeight="1" x14ac:dyDescent="0.35">
      <c r="B10" s="64">
        <v>3</v>
      </c>
      <c r="C10" s="48"/>
      <c r="D10" s="48"/>
      <c r="E10" s="48"/>
      <c r="F10" s="48"/>
      <c r="G10" s="48"/>
      <c r="H10" s="49"/>
      <c r="I10" s="50"/>
      <c r="J10" s="51"/>
      <c r="K10" s="51"/>
      <c r="L10" s="230">
        <f t="shared" si="0"/>
        <v>0</v>
      </c>
      <c r="M10" s="48"/>
      <c r="N10" s="48"/>
      <c r="O10" s="48"/>
      <c r="P10" s="52"/>
      <c r="Q10" s="52"/>
      <c r="R10" s="48"/>
      <c r="S10" s="48"/>
      <c r="T10" s="52"/>
      <c r="U10" s="52"/>
      <c r="V10" s="50"/>
    </row>
    <row r="11" spans="2:22" s="63" customFormat="1" ht="19.899999999999999" customHeight="1" x14ac:dyDescent="0.35">
      <c r="B11" s="64">
        <v>4</v>
      </c>
      <c r="C11" s="48"/>
      <c r="D11" s="48"/>
      <c r="E11" s="48"/>
      <c r="F11" s="48"/>
      <c r="G11" s="48"/>
      <c r="H11" s="49"/>
      <c r="I11" s="50"/>
      <c r="J11" s="51"/>
      <c r="K11" s="51"/>
      <c r="L11" s="230">
        <f t="shared" si="0"/>
        <v>0</v>
      </c>
      <c r="M11" s="48"/>
      <c r="N11" s="48"/>
      <c r="O11" s="48"/>
      <c r="P11" s="52"/>
      <c r="Q11" s="52"/>
      <c r="R11" s="48"/>
      <c r="S11" s="48"/>
      <c r="T11" s="52"/>
      <c r="U11" s="52"/>
      <c r="V11" s="50"/>
    </row>
    <row r="12" spans="2:22" s="63" customFormat="1" ht="19.899999999999999" customHeight="1" x14ac:dyDescent="0.35">
      <c r="B12" s="64">
        <v>5</v>
      </c>
      <c r="C12" s="48"/>
      <c r="D12" s="48"/>
      <c r="E12" s="48"/>
      <c r="F12" s="48"/>
      <c r="G12" s="48"/>
      <c r="H12" s="49"/>
      <c r="I12" s="50"/>
      <c r="J12" s="51"/>
      <c r="K12" s="51"/>
      <c r="L12" s="230">
        <f t="shared" si="0"/>
        <v>0</v>
      </c>
      <c r="M12" s="48"/>
      <c r="N12" s="48"/>
      <c r="O12" s="48"/>
      <c r="P12" s="52"/>
      <c r="Q12" s="52"/>
      <c r="R12" s="48"/>
      <c r="S12" s="48"/>
      <c r="T12" s="52"/>
      <c r="U12" s="52"/>
      <c r="V12" s="50"/>
    </row>
    <row r="13" spans="2:22" s="63" customFormat="1" ht="19.899999999999999" customHeight="1" x14ac:dyDescent="0.35">
      <c r="B13" s="64">
        <v>6</v>
      </c>
      <c r="C13" s="48"/>
      <c r="D13" s="48"/>
      <c r="E13" s="48"/>
      <c r="F13" s="48"/>
      <c r="G13" s="48"/>
      <c r="H13" s="49"/>
      <c r="I13" s="50"/>
      <c r="J13" s="51"/>
      <c r="K13" s="51"/>
      <c r="L13" s="230">
        <f t="shared" si="0"/>
        <v>0</v>
      </c>
      <c r="M13" s="48"/>
      <c r="N13" s="48"/>
      <c r="O13" s="48"/>
      <c r="P13" s="52"/>
      <c r="Q13" s="52"/>
      <c r="R13" s="48"/>
      <c r="S13" s="48"/>
      <c r="T13" s="52"/>
      <c r="U13" s="52"/>
      <c r="V13" s="50"/>
    </row>
    <row r="14" spans="2:22" s="63" customFormat="1" ht="19.899999999999999" customHeight="1" x14ac:dyDescent="0.35">
      <c r="B14" s="64">
        <v>7</v>
      </c>
      <c r="C14" s="48"/>
      <c r="D14" s="48"/>
      <c r="E14" s="48"/>
      <c r="F14" s="48"/>
      <c r="G14" s="48"/>
      <c r="H14" s="49"/>
      <c r="I14" s="50"/>
      <c r="J14" s="51"/>
      <c r="K14" s="51"/>
      <c r="L14" s="230">
        <f t="shared" si="0"/>
        <v>0</v>
      </c>
      <c r="M14" s="48"/>
      <c r="N14" s="48"/>
      <c r="O14" s="48"/>
      <c r="P14" s="52"/>
      <c r="Q14" s="52"/>
      <c r="R14" s="48"/>
      <c r="S14" s="48"/>
      <c r="T14" s="52"/>
      <c r="U14" s="52"/>
      <c r="V14" s="50"/>
    </row>
    <row r="15" spans="2:22" s="63" customFormat="1" ht="19.899999999999999" customHeight="1" x14ac:dyDescent="0.35">
      <c r="B15" s="64">
        <v>8</v>
      </c>
      <c r="C15" s="48"/>
      <c r="D15" s="48"/>
      <c r="E15" s="48"/>
      <c r="F15" s="48"/>
      <c r="G15" s="48"/>
      <c r="H15" s="49"/>
      <c r="I15" s="50"/>
      <c r="J15" s="51"/>
      <c r="K15" s="51"/>
      <c r="L15" s="230">
        <f t="shared" si="0"/>
        <v>0</v>
      </c>
      <c r="M15" s="48"/>
      <c r="N15" s="48"/>
      <c r="O15" s="48"/>
      <c r="P15" s="52"/>
      <c r="Q15" s="52"/>
      <c r="R15" s="48"/>
      <c r="S15" s="48"/>
      <c r="T15" s="52"/>
      <c r="U15" s="52"/>
      <c r="V15" s="50"/>
    </row>
    <row r="16" spans="2:22" s="63" customFormat="1" ht="19.899999999999999" customHeight="1" x14ac:dyDescent="0.35">
      <c r="B16" s="64">
        <v>9</v>
      </c>
      <c r="C16" s="48"/>
      <c r="D16" s="48"/>
      <c r="E16" s="48"/>
      <c r="F16" s="48"/>
      <c r="G16" s="48"/>
      <c r="H16" s="49"/>
      <c r="I16" s="50"/>
      <c r="J16" s="51"/>
      <c r="K16" s="51"/>
      <c r="L16" s="230">
        <f t="shared" si="0"/>
        <v>0</v>
      </c>
      <c r="M16" s="48"/>
      <c r="N16" s="48"/>
      <c r="O16" s="48"/>
      <c r="P16" s="52"/>
      <c r="Q16" s="52"/>
      <c r="R16" s="48"/>
      <c r="S16" s="48"/>
      <c r="T16" s="52"/>
      <c r="U16" s="52"/>
      <c r="V16" s="50"/>
    </row>
    <row r="17" spans="2:22" s="63" customFormat="1" ht="19.899999999999999" customHeight="1" x14ac:dyDescent="0.35">
      <c r="B17" s="64">
        <v>10</v>
      </c>
      <c r="C17" s="48"/>
      <c r="D17" s="48"/>
      <c r="E17" s="48"/>
      <c r="F17" s="48"/>
      <c r="G17" s="48"/>
      <c r="H17" s="49"/>
      <c r="I17" s="50"/>
      <c r="J17" s="51"/>
      <c r="K17" s="51"/>
      <c r="L17" s="230">
        <f t="shared" si="0"/>
        <v>0</v>
      </c>
      <c r="M17" s="48"/>
      <c r="N17" s="48"/>
      <c r="O17" s="48"/>
      <c r="P17" s="52"/>
      <c r="Q17" s="52"/>
      <c r="R17" s="48"/>
      <c r="S17" s="48"/>
      <c r="T17" s="52"/>
      <c r="U17" s="52"/>
      <c r="V17" s="50"/>
    </row>
    <row r="18" spans="2:22" s="63" customFormat="1" ht="19.899999999999999" customHeight="1" x14ac:dyDescent="0.35">
      <c r="B18" s="64">
        <v>11</v>
      </c>
      <c r="C18" s="48"/>
      <c r="D18" s="48"/>
      <c r="E18" s="48"/>
      <c r="F18" s="48"/>
      <c r="G18" s="48"/>
      <c r="H18" s="49"/>
      <c r="I18" s="50"/>
      <c r="J18" s="51"/>
      <c r="K18" s="51"/>
      <c r="L18" s="230">
        <f t="shared" si="0"/>
        <v>0</v>
      </c>
      <c r="M18" s="48"/>
      <c r="N18" s="48"/>
      <c r="O18" s="48"/>
      <c r="P18" s="52"/>
      <c r="Q18" s="52"/>
      <c r="R18" s="48"/>
      <c r="S18" s="48"/>
      <c r="T18" s="52"/>
      <c r="U18" s="52"/>
      <c r="V18" s="50"/>
    </row>
    <row r="19" spans="2:22" s="63" customFormat="1" ht="19.899999999999999" customHeight="1" x14ac:dyDescent="0.35">
      <c r="B19" s="64">
        <v>12</v>
      </c>
      <c r="C19" s="48"/>
      <c r="D19" s="48"/>
      <c r="E19" s="48"/>
      <c r="F19" s="48"/>
      <c r="G19" s="48"/>
      <c r="H19" s="49"/>
      <c r="I19" s="50"/>
      <c r="J19" s="51"/>
      <c r="K19" s="51"/>
      <c r="L19" s="230">
        <f t="shared" si="0"/>
        <v>0</v>
      </c>
      <c r="M19" s="48"/>
      <c r="N19" s="48"/>
      <c r="O19" s="48"/>
      <c r="P19" s="52"/>
      <c r="Q19" s="52"/>
      <c r="R19" s="48"/>
      <c r="S19" s="48"/>
      <c r="T19" s="52"/>
      <c r="U19" s="52"/>
      <c r="V19" s="50"/>
    </row>
    <row r="20" spans="2:22" s="63" customFormat="1" ht="19.899999999999999" customHeight="1" x14ac:dyDescent="0.35">
      <c r="B20" s="64">
        <v>13</v>
      </c>
      <c r="C20" s="48"/>
      <c r="D20" s="48"/>
      <c r="E20" s="48"/>
      <c r="F20" s="48"/>
      <c r="G20" s="48"/>
      <c r="H20" s="49"/>
      <c r="I20" s="50"/>
      <c r="J20" s="51"/>
      <c r="K20" s="51"/>
      <c r="L20" s="230">
        <f t="shared" si="0"/>
        <v>0</v>
      </c>
      <c r="M20" s="48"/>
      <c r="N20" s="48"/>
      <c r="O20" s="48"/>
      <c r="P20" s="52"/>
      <c r="Q20" s="52"/>
      <c r="R20" s="48"/>
      <c r="S20" s="48"/>
      <c r="T20" s="52"/>
      <c r="U20" s="52"/>
      <c r="V20" s="50"/>
    </row>
    <row r="21" spans="2:22" s="63" customFormat="1" ht="19.899999999999999" customHeight="1" x14ac:dyDescent="0.35">
      <c r="B21" s="64">
        <v>14</v>
      </c>
      <c r="C21" s="48"/>
      <c r="D21" s="48"/>
      <c r="E21" s="48"/>
      <c r="F21" s="48"/>
      <c r="G21" s="48"/>
      <c r="H21" s="49"/>
      <c r="I21" s="50"/>
      <c r="J21" s="51"/>
      <c r="K21" s="51"/>
      <c r="L21" s="230">
        <f t="shared" si="0"/>
        <v>0</v>
      </c>
      <c r="M21" s="48"/>
      <c r="N21" s="48"/>
      <c r="O21" s="48"/>
      <c r="P21" s="52"/>
      <c r="Q21" s="52"/>
      <c r="R21" s="48"/>
      <c r="S21" s="48"/>
      <c r="T21" s="52"/>
      <c r="U21" s="52"/>
      <c r="V21" s="50"/>
    </row>
    <row r="22" spans="2:22" s="63" customFormat="1" ht="19.899999999999999" customHeight="1" x14ac:dyDescent="0.35">
      <c r="B22" s="64">
        <v>15</v>
      </c>
      <c r="C22" s="48"/>
      <c r="D22" s="48"/>
      <c r="E22" s="48"/>
      <c r="F22" s="48"/>
      <c r="G22" s="48"/>
      <c r="H22" s="49"/>
      <c r="I22" s="50"/>
      <c r="J22" s="51"/>
      <c r="K22" s="51"/>
      <c r="L22" s="230">
        <f t="shared" si="0"/>
        <v>0</v>
      </c>
      <c r="M22" s="48"/>
      <c r="N22" s="48"/>
      <c r="O22" s="48"/>
      <c r="P22" s="52"/>
      <c r="Q22" s="52"/>
      <c r="R22" s="48"/>
      <c r="S22" s="48"/>
      <c r="T22" s="52"/>
      <c r="U22" s="52"/>
      <c r="V22" s="50"/>
    </row>
    <row r="23" spans="2:22" s="63" customFormat="1" ht="19.899999999999999" customHeight="1" x14ac:dyDescent="0.35">
      <c r="B23" s="64">
        <v>16</v>
      </c>
      <c r="C23" s="48"/>
      <c r="D23" s="48"/>
      <c r="E23" s="48"/>
      <c r="F23" s="48"/>
      <c r="G23" s="48"/>
      <c r="H23" s="49"/>
      <c r="I23" s="50"/>
      <c r="J23" s="51"/>
      <c r="K23" s="51"/>
      <c r="L23" s="230">
        <f t="shared" si="0"/>
        <v>0</v>
      </c>
      <c r="M23" s="48"/>
      <c r="N23" s="48"/>
      <c r="O23" s="48"/>
      <c r="P23" s="52"/>
      <c r="Q23" s="52"/>
      <c r="R23" s="48"/>
      <c r="S23" s="48"/>
      <c r="T23" s="52"/>
      <c r="U23" s="52"/>
      <c r="V23" s="50"/>
    </row>
    <row r="24" spans="2:22" s="63" customFormat="1" ht="19.899999999999999" customHeight="1" x14ac:dyDescent="0.35">
      <c r="B24" s="64">
        <v>17</v>
      </c>
      <c r="C24" s="48"/>
      <c r="D24" s="48"/>
      <c r="E24" s="48"/>
      <c r="F24" s="48"/>
      <c r="G24" s="48"/>
      <c r="H24" s="49"/>
      <c r="I24" s="50"/>
      <c r="J24" s="51"/>
      <c r="K24" s="51"/>
      <c r="L24" s="230">
        <f t="shared" si="0"/>
        <v>0</v>
      </c>
      <c r="M24" s="48"/>
      <c r="N24" s="48"/>
      <c r="O24" s="48"/>
      <c r="P24" s="52"/>
      <c r="Q24" s="52"/>
      <c r="R24" s="48"/>
      <c r="S24" s="48"/>
      <c r="T24" s="52"/>
      <c r="U24" s="52"/>
      <c r="V24" s="50"/>
    </row>
    <row r="25" spans="2:22" s="63" customFormat="1" ht="19.899999999999999" customHeight="1" x14ac:dyDescent="0.35">
      <c r="B25" s="64">
        <v>18</v>
      </c>
      <c r="C25" s="48"/>
      <c r="D25" s="48"/>
      <c r="E25" s="48"/>
      <c r="F25" s="48"/>
      <c r="G25" s="48"/>
      <c r="H25" s="49"/>
      <c r="I25" s="50"/>
      <c r="J25" s="51"/>
      <c r="K25" s="51"/>
      <c r="L25" s="230">
        <f t="shared" si="0"/>
        <v>0</v>
      </c>
      <c r="M25" s="48"/>
      <c r="N25" s="48"/>
      <c r="O25" s="48"/>
      <c r="P25" s="52"/>
      <c r="Q25" s="52"/>
      <c r="R25" s="48"/>
      <c r="S25" s="48"/>
      <c r="T25" s="52"/>
      <c r="U25" s="52"/>
      <c r="V25" s="50"/>
    </row>
    <row r="26" spans="2:22" s="63" customFormat="1" ht="19.899999999999999" customHeight="1" x14ac:dyDescent="0.35">
      <c r="B26" s="64">
        <v>19</v>
      </c>
      <c r="C26" s="48"/>
      <c r="D26" s="48"/>
      <c r="E26" s="48"/>
      <c r="F26" s="48"/>
      <c r="G26" s="48"/>
      <c r="H26" s="49"/>
      <c r="I26" s="50"/>
      <c r="J26" s="51"/>
      <c r="K26" s="51"/>
      <c r="L26" s="230">
        <f t="shared" si="0"/>
        <v>0</v>
      </c>
      <c r="M26" s="48"/>
      <c r="N26" s="48"/>
      <c r="O26" s="48"/>
      <c r="P26" s="52"/>
      <c r="Q26" s="52"/>
      <c r="R26" s="48"/>
      <c r="S26" s="48"/>
      <c r="T26" s="52"/>
      <c r="U26" s="52"/>
      <c r="V26" s="50"/>
    </row>
    <row r="27" spans="2:22" s="63" customFormat="1" ht="19.899999999999999" customHeight="1" x14ac:dyDescent="0.35">
      <c r="B27" s="64">
        <v>20</v>
      </c>
      <c r="C27" s="48"/>
      <c r="D27" s="48"/>
      <c r="E27" s="48"/>
      <c r="F27" s="48"/>
      <c r="G27" s="48"/>
      <c r="H27" s="49"/>
      <c r="I27" s="50"/>
      <c r="J27" s="51"/>
      <c r="K27" s="51"/>
      <c r="L27" s="230">
        <f t="shared" si="0"/>
        <v>0</v>
      </c>
      <c r="M27" s="48"/>
      <c r="N27" s="48"/>
      <c r="O27" s="48"/>
      <c r="P27" s="52"/>
      <c r="Q27" s="52"/>
      <c r="R27" s="48"/>
      <c r="S27" s="48"/>
      <c r="T27" s="52"/>
      <c r="U27" s="52"/>
      <c r="V27" s="50"/>
    </row>
    <row r="28" spans="2:22" s="63" customFormat="1" ht="19.899999999999999" customHeight="1" x14ac:dyDescent="0.35">
      <c r="B28" s="64">
        <v>21</v>
      </c>
      <c r="C28" s="48"/>
      <c r="D28" s="48"/>
      <c r="E28" s="48"/>
      <c r="F28" s="48"/>
      <c r="G28" s="48"/>
      <c r="H28" s="49"/>
      <c r="I28" s="50"/>
      <c r="J28" s="51"/>
      <c r="K28" s="51"/>
      <c r="L28" s="230">
        <f t="shared" si="0"/>
        <v>0</v>
      </c>
      <c r="M28" s="48"/>
      <c r="N28" s="48"/>
      <c r="O28" s="48"/>
      <c r="P28" s="52"/>
      <c r="Q28" s="52"/>
      <c r="R28" s="48"/>
      <c r="S28" s="48"/>
      <c r="T28" s="52"/>
      <c r="U28" s="52"/>
      <c r="V28" s="50"/>
    </row>
    <row r="29" spans="2:22" s="63" customFormat="1" ht="19.899999999999999" customHeight="1" x14ac:dyDescent="0.35">
      <c r="B29" s="64">
        <v>22</v>
      </c>
      <c r="C29" s="48"/>
      <c r="D29" s="48"/>
      <c r="E29" s="48"/>
      <c r="F29" s="48"/>
      <c r="G29" s="48"/>
      <c r="H29" s="49"/>
      <c r="I29" s="50"/>
      <c r="J29" s="51"/>
      <c r="K29" s="51"/>
      <c r="L29" s="230">
        <f t="shared" si="0"/>
        <v>0</v>
      </c>
      <c r="M29" s="48"/>
      <c r="N29" s="48"/>
      <c r="O29" s="48"/>
      <c r="P29" s="52"/>
      <c r="Q29" s="52"/>
      <c r="R29" s="48"/>
      <c r="S29" s="48"/>
      <c r="T29" s="52"/>
      <c r="U29" s="52"/>
      <c r="V29" s="50"/>
    </row>
    <row r="30" spans="2:22" s="63" customFormat="1" ht="19.899999999999999" customHeight="1" x14ac:dyDescent="0.35">
      <c r="B30" s="64">
        <v>23</v>
      </c>
      <c r="C30" s="48"/>
      <c r="D30" s="48"/>
      <c r="E30" s="48"/>
      <c r="F30" s="48"/>
      <c r="G30" s="48"/>
      <c r="H30" s="49"/>
      <c r="I30" s="50"/>
      <c r="J30" s="51"/>
      <c r="K30" s="51"/>
      <c r="L30" s="230">
        <f t="shared" si="0"/>
        <v>0</v>
      </c>
      <c r="M30" s="48"/>
      <c r="N30" s="48"/>
      <c r="O30" s="48"/>
      <c r="P30" s="52"/>
      <c r="Q30" s="52"/>
      <c r="R30" s="48"/>
      <c r="S30" s="48"/>
      <c r="T30" s="52"/>
      <c r="U30" s="52"/>
      <c r="V30" s="50"/>
    </row>
    <row r="31" spans="2:22" s="63" customFormat="1" ht="19.899999999999999" customHeight="1" x14ac:dyDescent="0.35">
      <c r="B31" s="64">
        <v>24</v>
      </c>
      <c r="C31" s="48"/>
      <c r="D31" s="48"/>
      <c r="E31" s="48"/>
      <c r="F31" s="48"/>
      <c r="G31" s="48"/>
      <c r="H31" s="49"/>
      <c r="I31" s="50"/>
      <c r="J31" s="51"/>
      <c r="K31" s="51"/>
      <c r="L31" s="230">
        <f t="shared" si="0"/>
        <v>0</v>
      </c>
      <c r="M31" s="48"/>
      <c r="N31" s="48"/>
      <c r="O31" s="48"/>
      <c r="P31" s="52"/>
      <c r="Q31" s="52"/>
      <c r="R31" s="48"/>
      <c r="S31" s="48"/>
      <c r="T31" s="52"/>
      <c r="U31" s="52"/>
      <c r="V31" s="50"/>
    </row>
    <row r="32" spans="2:22" s="63" customFormat="1" ht="19.899999999999999" customHeight="1" x14ac:dyDescent="0.35">
      <c r="B32" s="64">
        <v>25</v>
      </c>
      <c r="C32" s="48"/>
      <c r="D32" s="48"/>
      <c r="E32" s="48"/>
      <c r="F32" s="48"/>
      <c r="G32" s="48"/>
      <c r="H32" s="49"/>
      <c r="I32" s="50"/>
      <c r="J32" s="51"/>
      <c r="K32" s="51"/>
      <c r="L32" s="230">
        <f t="shared" si="0"/>
        <v>0</v>
      </c>
      <c r="M32" s="48"/>
      <c r="N32" s="48"/>
      <c r="O32" s="48"/>
      <c r="P32" s="52"/>
      <c r="Q32" s="52"/>
      <c r="R32" s="48"/>
      <c r="S32" s="48"/>
      <c r="T32" s="52"/>
      <c r="U32" s="52"/>
      <c r="V32" s="50"/>
    </row>
    <row r="33" spans="2:22" s="63" customFormat="1" ht="19.899999999999999" customHeight="1" x14ac:dyDescent="0.35">
      <c r="B33" s="64">
        <v>26</v>
      </c>
      <c r="C33" s="48"/>
      <c r="D33" s="48"/>
      <c r="E33" s="48"/>
      <c r="F33" s="48"/>
      <c r="G33" s="48"/>
      <c r="H33" s="49"/>
      <c r="I33" s="50"/>
      <c r="J33" s="51"/>
      <c r="K33" s="51"/>
      <c r="L33" s="230">
        <f t="shared" si="0"/>
        <v>0</v>
      </c>
      <c r="M33" s="48"/>
      <c r="N33" s="48"/>
      <c r="O33" s="48"/>
      <c r="P33" s="52"/>
      <c r="Q33" s="52"/>
      <c r="R33" s="48"/>
      <c r="S33" s="48"/>
      <c r="T33" s="52"/>
      <c r="U33" s="52"/>
      <c r="V33" s="50"/>
    </row>
    <row r="34" spans="2:22" s="63" customFormat="1" ht="19.899999999999999" customHeight="1" x14ac:dyDescent="0.35">
      <c r="B34" s="64">
        <v>27</v>
      </c>
      <c r="C34" s="48"/>
      <c r="D34" s="48"/>
      <c r="E34" s="48"/>
      <c r="F34" s="48"/>
      <c r="G34" s="48"/>
      <c r="H34" s="49"/>
      <c r="I34" s="50"/>
      <c r="J34" s="51"/>
      <c r="K34" s="51"/>
      <c r="L34" s="230">
        <f t="shared" si="0"/>
        <v>0</v>
      </c>
      <c r="M34" s="48"/>
      <c r="N34" s="48"/>
      <c r="O34" s="48"/>
      <c r="P34" s="52"/>
      <c r="Q34" s="52"/>
      <c r="R34" s="48"/>
      <c r="S34" s="48"/>
      <c r="T34" s="52"/>
      <c r="U34" s="52"/>
      <c r="V34" s="50"/>
    </row>
    <row r="35" spans="2:22" s="63" customFormat="1" ht="19.899999999999999" customHeight="1" x14ac:dyDescent="0.35">
      <c r="B35" s="64">
        <v>28</v>
      </c>
      <c r="C35" s="48"/>
      <c r="D35" s="48"/>
      <c r="E35" s="48"/>
      <c r="F35" s="48"/>
      <c r="G35" s="48"/>
      <c r="H35" s="49"/>
      <c r="I35" s="50"/>
      <c r="J35" s="51"/>
      <c r="K35" s="51"/>
      <c r="L35" s="230">
        <f t="shared" si="0"/>
        <v>0</v>
      </c>
      <c r="M35" s="48"/>
      <c r="N35" s="48"/>
      <c r="O35" s="48"/>
      <c r="P35" s="52"/>
      <c r="Q35" s="52"/>
      <c r="R35" s="48"/>
      <c r="S35" s="48"/>
      <c r="T35" s="52"/>
      <c r="U35" s="52"/>
      <c r="V35" s="50"/>
    </row>
    <row r="36" spans="2:22" s="63" customFormat="1" ht="19.899999999999999" customHeight="1" x14ac:dyDescent="0.35">
      <c r="B36" s="64">
        <v>29</v>
      </c>
      <c r="C36" s="48"/>
      <c r="D36" s="48"/>
      <c r="E36" s="48"/>
      <c r="F36" s="48"/>
      <c r="G36" s="48"/>
      <c r="H36" s="49"/>
      <c r="I36" s="50"/>
      <c r="J36" s="51"/>
      <c r="K36" s="51"/>
      <c r="L36" s="230">
        <f t="shared" si="0"/>
        <v>0</v>
      </c>
      <c r="M36" s="48"/>
      <c r="N36" s="48"/>
      <c r="O36" s="48"/>
      <c r="P36" s="52"/>
      <c r="Q36" s="52"/>
      <c r="R36" s="48"/>
      <c r="S36" s="48"/>
      <c r="T36" s="52"/>
      <c r="U36" s="52"/>
      <c r="V36" s="50"/>
    </row>
    <row r="37" spans="2:22" s="63" customFormat="1" ht="19.899999999999999" customHeight="1" x14ac:dyDescent="0.35">
      <c r="B37" s="64">
        <v>30</v>
      </c>
      <c r="C37" s="48"/>
      <c r="D37" s="48"/>
      <c r="E37" s="48"/>
      <c r="F37" s="48"/>
      <c r="G37" s="48"/>
      <c r="H37" s="49"/>
      <c r="I37" s="50"/>
      <c r="J37" s="51"/>
      <c r="K37" s="51"/>
      <c r="L37" s="230">
        <f t="shared" si="0"/>
        <v>0</v>
      </c>
      <c r="M37" s="48"/>
      <c r="N37" s="48"/>
      <c r="O37" s="48"/>
      <c r="P37" s="52"/>
      <c r="Q37" s="52"/>
      <c r="R37" s="48"/>
      <c r="S37" s="48"/>
      <c r="T37" s="52"/>
      <c r="U37" s="52"/>
      <c r="V37" s="50"/>
    </row>
    <row r="38" spans="2:22" s="63" customFormat="1" ht="19.899999999999999" customHeight="1" x14ac:dyDescent="0.35">
      <c r="B38" s="64">
        <v>31</v>
      </c>
      <c r="C38" s="48"/>
      <c r="D38" s="48"/>
      <c r="E38" s="48"/>
      <c r="F38" s="48"/>
      <c r="G38" s="48"/>
      <c r="H38" s="49"/>
      <c r="I38" s="50"/>
      <c r="J38" s="51"/>
      <c r="K38" s="51"/>
      <c r="L38" s="230">
        <f t="shared" si="0"/>
        <v>0</v>
      </c>
      <c r="M38" s="48"/>
      <c r="N38" s="48"/>
      <c r="O38" s="48"/>
      <c r="P38" s="52"/>
      <c r="Q38" s="52"/>
      <c r="R38" s="48"/>
      <c r="S38" s="48"/>
      <c r="T38" s="52"/>
      <c r="U38" s="52"/>
      <c r="V38" s="50"/>
    </row>
    <row r="39" spans="2:22" s="63" customFormat="1" ht="19.899999999999999" customHeight="1" x14ac:dyDescent="0.35">
      <c r="B39" s="64">
        <v>32</v>
      </c>
      <c r="C39" s="48"/>
      <c r="D39" s="48"/>
      <c r="E39" s="48"/>
      <c r="F39" s="48"/>
      <c r="G39" s="48"/>
      <c r="H39" s="49"/>
      <c r="I39" s="50"/>
      <c r="J39" s="51"/>
      <c r="K39" s="51"/>
      <c r="L39" s="230">
        <f t="shared" si="0"/>
        <v>0</v>
      </c>
      <c r="M39" s="48"/>
      <c r="N39" s="48"/>
      <c r="O39" s="48"/>
      <c r="P39" s="52"/>
      <c r="Q39" s="52"/>
      <c r="R39" s="48"/>
      <c r="S39" s="48"/>
      <c r="T39" s="52"/>
      <c r="U39" s="52"/>
      <c r="V39" s="50"/>
    </row>
    <row r="40" spans="2:22" s="63" customFormat="1" ht="19.899999999999999" customHeight="1" x14ac:dyDescent="0.35">
      <c r="B40" s="64">
        <v>33</v>
      </c>
      <c r="C40" s="48"/>
      <c r="D40" s="48"/>
      <c r="E40" s="48"/>
      <c r="F40" s="48"/>
      <c r="G40" s="48"/>
      <c r="H40" s="49"/>
      <c r="I40" s="50"/>
      <c r="J40" s="51"/>
      <c r="K40" s="51"/>
      <c r="L40" s="230">
        <f t="shared" si="0"/>
        <v>0</v>
      </c>
      <c r="M40" s="48"/>
      <c r="N40" s="48"/>
      <c r="O40" s="48"/>
      <c r="P40" s="52"/>
      <c r="Q40" s="52"/>
      <c r="R40" s="48"/>
      <c r="S40" s="48"/>
      <c r="T40" s="52"/>
      <c r="U40" s="52"/>
      <c r="V40" s="50"/>
    </row>
    <row r="41" spans="2:22" s="63" customFormat="1" ht="19.899999999999999" customHeight="1" x14ac:dyDescent="0.35">
      <c r="B41" s="64">
        <v>34</v>
      </c>
      <c r="C41" s="48"/>
      <c r="D41" s="48"/>
      <c r="E41" s="48"/>
      <c r="F41" s="48"/>
      <c r="G41" s="48"/>
      <c r="H41" s="49"/>
      <c r="I41" s="50"/>
      <c r="J41" s="51"/>
      <c r="K41" s="51"/>
      <c r="L41" s="230">
        <f t="shared" si="0"/>
        <v>0</v>
      </c>
      <c r="M41" s="48"/>
      <c r="N41" s="48"/>
      <c r="O41" s="48"/>
      <c r="P41" s="52"/>
      <c r="Q41" s="52"/>
      <c r="R41" s="48"/>
      <c r="S41" s="48"/>
      <c r="T41" s="52"/>
      <c r="U41" s="52"/>
      <c r="V41" s="50"/>
    </row>
    <row r="42" spans="2:22" s="63" customFormat="1" ht="19.899999999999999" customHeight="1" x14ac:dyDescent="0.35">
      <c r="B42" s="64">
        <v>35</v>
      </c>
      <c r="C42" s="48"/>
      <c r="D42" s="48"/>
      <c r="E42" s="48"/>
      <c r="F42" s="48"/>
      <c r="G42" s="48"/>
      <c r="H42" s="49"/>
      <c r="I42" s="50"/>
      <c r="J42" s="51"/>
      <c r="K42" s="51"/>
      <c r="L42" s="230">
        <f t="shared" si="0"/>
        <v>0</v>
      </c>
      <c r="M42" s="48"/>
      <c r="N42" s="48"/>
      <c r="O42" s="48"/>
      <c r="P42" s="52"/>
      <c r="Q42" s="52"/>
      <c r="R42" s="48"/>
      <c r="S42" s="48"/>
      <c r="T42" s="52"/>
      <c r="U42" s="52"/>
      <c r="V42" s="50"/>
    </row>
    <row r="43" spans="2:22" s="63" customFormat="1" ht="19.899999999999999" customHeight="1" x14ac:dyDescent="0.35">
      <c r="B43" s="64">
        <v>36</v>
      </c>
      <c r="C43" s="48"/>
      <c r="D43" s="48"/>
      <c r="E43" s="48"/>
      <c r="F43" s="48"/>
      <c r="G43" s="48"/>
      <c r="H43" s="49"/>
      <c r="I43" s="50"/>
      <c r="J43" s="51"/>
      <c r="K43" s="51"/>
      <c r="L43" s="230">
        <f t="shared" si="0"/>
        <v>0</v>
      </c>
      <c r="M43" s="48"/>
      <c r="N43" s="48"/>
      <c r="O43" s="48"/>
      <c r="P43" s="52"/>
      <c r="Q43" s="52"/>
      <c r="R43" s="48"/>
      <c r="S43" s="48"/>
      <c r="T43" s="52"/>
      <c r="U43" s="52"/>
      <c r="V43" s="50"/>
    </row>
    <row r="44" spans="2:22" s="63" customFormat="1" ht="19.899999999999999" customHeight="1" x14ac:dyDescent="0.35">
      <c r="B44" s="64">
        <v>37</v>
      </c>
      <c r="C44" s="48"/>
      <c r="D44" s="48"/>
      <c r="E44" s="48"/>
      <c r="F44" s="48"/>
      <c r="G44" s="48"/>
      <c r="H44" s="49"/>
      <c r="I44" s="50"/>
      <c r="J44" s="51"/>
      <c r="K44" s="51"/>
      <c r="L44" s="230">
        <f t="shared" si="0"/>
        <v>0</v>
      </c>
      <c r="M44" s="48"/>
      <c r="N44" s="48"/>
      <c r="O44" s="48"/>
      <c r="P44" s="52"/>
      <c r="Q44" s="52"/>
      <c r="R44" s="48"/>
      <c r="S44" s="48"/>
      <c r="T44" s="52"/>
      <c r="U44" s="52"/>
      <c r="V44" s="50"/>
    </row>
    <row r="45" spans="2:22" s="63" customFormat="1" ht="19.899999999999999" customHeight="1" x14ac:dyDescent="0.35">
      <c r="B45" s="64">
        <v>38</v>
      </c>
      <c r="C45" s="48"/>
      <c r="D45" s="48"/>
      <c r="E45" s="48"/>
      <c r="F45" s="48"/>
      <c r="G45" s="48"/>
      <c r="H45" s="49"/>
      <c r="I45" s="50"/>
      <c r="J45" s="51"/>
      <c r="K45" s="51"/>
      <c r="L45" s="230">
        <f t="shared" si="0"/>
        <v>0</v>
      </c>
      <c r="M45" s="48"/>
      <c r="N45" s="48"/>
      <c r="O45" s="48"/>
      <c r="P45" s="52"/>
      <c r="Q45" s="52"/>
      <c r="R45" s="48"/>
      <c r="S45" s="48"/>
      <c r="T45" s="52"/>
      <c r="U45" s="52"/>
      <c r="V45" s="50"/>
    </row>
    <row r="46" spans="2:22" s="63" customFormat="1" ht="19.899999999999999" customHeight="1" x14ac:dyDescent="0.35">
      <c r="B46" s="64">
        <v>39</v>
      </c>
      <c r="C46" s="48"/>
      <c r="D46" s="48"/>
      <c r="E46" s="48"/>
      <c r="F46" s="48"/>
      <c r="G46" s="48"/>
      <c r="H46" s="49"/>
      <c r="I46" s="50"/>
      <c r="J46" s="51"/>
      <c r="K46" s="51"/>
      <c r="L46" s="230">
        <f t="shared" si="0"/>
        <v>0</v>
      </c>
      <c r="M46" s="48"/>
      <c r="N46" s="48"/>
      <c r="O46" s="48"/>
      <c r="P46" s="52"/>
      <c r="Q46" s="52"/>
      <c r="R46" s="48"/>
      <c r="S46" s="48"/>
      <c r="T46" s="52"/>
      <c r="U46" s="52"/>
      <c r="V46" s="50"/>
    </row>
    <row r="47" spans="2:22" s="63" customFormat="1" ht="19.899999999999999" customHeight="1" x14ac:dyDescent="0.35">
      <c r="B47" s="64">
        <v>40</v>
      </c>
      <c r="C47" s="48"/>
      <c r="D47" s="48"/>
      <c r="E47" s="48"/>
      <c r="F47" s="48"/>
      <c r="G47" s="48"/>
      <c r="H47" s="49"/>
      <c r="I47" s="50"/>
      <c r="J47" s="51"/>
      <c r="K47" s="51"/>
      <c r="L47" s="230">
        <f t="shared" si="0"/>
        <v>0</v>
      </c>
      <c r="M47" s="48"/>
      <c r="N47" s="48"/>
      <c r="O47" s="48"/>
      <c r="P47" s="52"/>
      <c r="Q47" s="52"/>
      <c r="R47" s="48"/>
      <c r="S47" s="48"/>
      <c r="T47" s="52"/>
      <c r="U47" s="52"/>
      <c r="V47" s="50"/>
    </row>
    <row r="48" spans="2:22" s="63" customFormat="1" ht="19.899999999999999" customHeight="1" x14ac:dyDescent="0.35">
      <c r="B48" s="64">
        <v>41</v>
      </c>
      <c r="C48" s="48"/>
      <c r="D48" s="48"/>
      <c r="E48" s="48"/>
      <c r="F48" s="48"/>
      <c r="G48" s="48"/>
      <c r="H48" s="49"/>
      <c r="I48" s="50"/>
      <c r="J48" s="51"/>
      <c r="K48" s="51"/>
      <c r="L48" s="230">
        <f t="shared" si="0"/>
        <v>0</v>
      </c>
      <c r="M48" s="48"/>
      <c r="N48" s="48"/>
      <c r="O48" s="48"/>
      <c r="P48" s="52"/>
      <c r="Q48" s="52"/>
      <c r="R48" s="48"/>
      <c r="S48" s="48"/>
      <c r="T48" s="52"/>
      <c r="U48" s="52"/>
      <c r="V48" s="50"/>
    </row>
    <row r="49" spans="2:22" s="63" customFormat="1" ht="19.899999999999999" customHeight="1" x14ac:dyDescent="0.35">
      <c r="B49" s="64">
        <v>42</v>
      </c>
      <c r="C49" s="48"/>
      <c r="D49" s="48"/>
      <c r="E49" s="48"/>
      <c r="F49" s="48"/>
      <c r="G49" s="48"/>
      <c r="H49" s="49"/>
      <c r="I49" s="50"/>
      <c r="J49" s="51"/>
      <c r="K49" s="51"/>
      <c r="L49" s="230">
        <f t="shared" si="0"/>
        <v>0</v>
      </c>
      <c r="M49" s="48"/>
      <c r="N49" s="48"/>
      <c r="O49" s="48"/>
      <c r="P49" s="52"/>
      <c r="Q49" s="52"/>
      <c r="R49" s="48"/>
      <c r="S49" s="48"/>
      <c r="T49" s="52"/>
      <c r="U49" s="52"/>
      <c r="V49" s="50"/>
    </row>
    <row r="50" spans="2:22" s="63" customFormat="1" ht="19.899999999999999" customHeight="1" x14ac:dyDescent="0.35">
      <c r="B50" s="64">
        <v>43</v>
      </c>
      <c r="C50" s="48"/>
      <c r="D50" s="48"/>
      <c r="E50" s="48"/>
      <c r="F50" s="48"/>
      <c r="G50" s="48"/>
      <c r="H50" s="49"/>
      <c r="I50" s="50"/>
      <c r="J50" s="51"/>
      <c r="K50" s="51"/>
      <c r="L50" s="230">
        <f t="shared" si="0"/>
        <v>0</v>
      </c>
      <c r="M50" s="48"/>
      <c r="N50" s="48"/>
      <c r="O50" s="48"/>
      <c r="P50" s="52"/>
      <c r="Q50" s="52"/>
      <c r="R50" s="48"/>
      <c r="S50" s="48"/>
      <c r="T50" s="52"/>
      <c r="U50" s="52"/>
      <c r="V50" s="50"/>
    </row>
    <row r="51" spans="2:22" s="63" customFormat="1" ht="19.899999999999999" customHeight="1" x14ac:dyDescent="0.35">
      <c r="B51" s="64">
        <v>44</v>
      </c>
      <c r="C51" s="48"/>
      <c r="D51" s="48"/>
      <c r="E51" s="48"/>
      <c r="F51" s="48"/>
      <c r="G51" s="48"/>
      <c r="H51" s="49"/>
      <c r="I51" s="50"/>
      <c r="J51" s="51"/>
      <c r="K51" s="51"/>
      <c r="L51" s="230">
        <f t="shared" si="0"/>
        <v>0</v>
      </c>
      <c r="M51" s="48"/>
      <c r="N51" s="48"/>
      <c r="O51" s="48"/>
      <c r="P51" s="52"/>
      <c r="Q51" s="52"/>
      <c r="R51" s="48"/>
      <c r="S51" s="48"/>
      <c r="T51" s="52"/>
      <c r="U51" s="52"/>
      <c r="V51" s="50"/>
    </row>
    <row r="52" spans="2:22" s="63" customFormat="1" ht="19.899999999999999" customHeight="1" x14ac:dyDescent="0.35">
      <c r="B52" s="64">
        <v>45</v>
      </c>
      <c r="C52" s="48"/>
      <c r="D52" s="48"/>
      <c r="E52" s="48"/>
      <c r="F52" s="48"/>
      <c r="G52" s="48"/>
      <c r="H52" s="49"/>
      <c r="I52" s="50"/>
      <c r="J52" s="51"/>
      <c r="K52" s="51"/>
      <c r="L52" s="230">
        <f t="shared" si="0"/>
        <v>0</v>
      </c>
      <c r="M52" s="48"/>
      <c r="N52" s="48"/>
      <c r="O52" s="48"/>
      <c r="P52" s="52"/>
      <c r="Q52" s="52"/>
      <c r="R52" s="48"/>
      <c r="S52" s="48"/>
      <c r="T52" s="52"/>
      <c r="U52" s="52"/>
      <c r="V52" s="50"/>
    </row>
    <row r="53" spans="2:22" s="63" customFormat="1" ht="19.899999999999999" customHeight="1" x14ac:dyDescent="0.35">
      <c r="B53" s="64">
        <v>46</v>
      </c>
      <c r="C53" s="48"/>
      <c r="D53" s="48"/>
      <c r="E53" s="48"/>
      <c r="F53" s="48"/>
      <c r="G53" s="48"/>
      <c r="H53" s="49"/>
      <c r="I53" s="50"/>
      <c r="J53" s="51"/>
      <c r="K53" s="51"/>
      <c r="L53" s="230">
        <f t="shared" si="0"/>
        <v>0</v>
      </c>
      <c r="M53" s="48"/>
      <c r="N53" s="48"/>
      <c r="O53" s="48"/>
      <c r="P53" s="52"/>
      <c r="Q53" s="52"/>
      <c r="R53" s="48"/>
      <c r="S53" s="48"/>
      <c r="T53" s="52"/>
      <c r="U53" s="52"/>
      <c r="V53" s="50"/>
    </row>
    <row r="54" spans="2:22" s="63" customFormat="1" ht="19.899999999999999" customHeight="1" x14ac:dyDescent="0.35">
      <c r="B54" s="64">
        <v>47</v>
      </c>
      <c r="C54" s="48"/>
      <c r="D54" s="48"/>
      <c r="E54" s="48"/>
      <c r="F54" s="48"/>
      <c r="G54" s="48"/>
      <c r="H54" s="49"/>
      <c r="I54" s="50"/>
      <c r="J54" s="51"/>
      <c r="K54" s="51"/>
      <c r="L54" s="230">
        <f t="shared" si="0"/>
        <v>0</v>
      </c>
      <c r="M54" s="48"/>
      <c r="N54" s="48"/>
      <c r="O54" s="48"/>
      <c r="P54" s="52"/>
      <c r="Q54" s="52"/>
      <c r="R54" s="48"/>
      <c r="S54" s="48"/>
      <c r="T54" s="52"/>
      <c r="U54" s="52"/>
      <c r="V54" s="50"/>
    </row>
    <row r="55" spans="2:22" s="63" customFormat="1" ht="19.899999999999999" customHeight="1" x14ac:dyDescent="0.35">
      <c r="B55" s="64">
        <v>48</v>
      </c>
      <c r="C55" s="48"/>
      <c r="D55" s="48"/>
      <c r="E55" s="48"/>
      <c r="F55" s="48"/>
      <c r="G55" s="48"/>
      <c r="H55" s="49"/>
      <c r="I55" s="50"/>
      <c r="J55" s="51"/>
      <c r="K55" s="51"/>
      <c r="L55" s="230">
        <f t="shared" si="0"/>
        <v>0</v>
      </c>
      <c r="M55" s="48"/>
      <c r="N55" s="48"/>
      <c r="O55" s="48"/>
      <c r="P55" s="52"/>
      <c r="Q55" s="52"/>
      <c r="R55" s="48"/>
      <c r="S55" s="48"/>
      <c r="T55" s="52"/>
      <c r="U55" s="52"/>
      <c r="V55" s="50"/>
    </row>
    <row r="56" spans="2:22" s="63" customFormat="1" ht="19.899999999999999" customHeight="1" x14ac:dyDescent="0.35">
      <c r="B56" s="64">
        <v>49</v>
      </c>
      <c r="C56" s="48"/>
      <c r="D56" s="48"/>
      <c r="E56" s="48"/>
      <c r="F56" s="48"/>
      <c r="G56" s="48"/>
      <c r="H56" s="49"/>
      <c r="I56" s="50"/>
      <c r="J56" s="51"/>
      <c r="K56" s="51"/>
      <c r="L56" s="230">
        <f t="shared" si="0"/>
        <v>0</v>
      </c>
      <c r="M56" s="48"/>
      <c r="N56" s="48"/>
      <c r="O56" s="48"/>
      <c r="P56" s="52"/>
      <c r="Q56" s="52"/>
      <c r="R56" s="48"/>
      <c r="S56" s="48"/>
      <c r="T56" s="52"/>
      <c r="U56" s="52"/>
      <c r="V56" s="50"/>
    </row>
    <row r="57" spans="2:22" s="63" customFormat="1" ht="19.899999999999999" customHeight="1" x14ac:dyDescent="0.35">
      <c r="B57" s="64">
        <v>50</v>
      </c>
      <c r="C57" s="48"/>
      <c r="D57" s="48"/>
      <c r="E57" s="48"/>
      <c r="F57" s="48"/>
      <c r="G57" s="48"/>
      <c r="H57" s="49"/>
      <c r="I57" s="50"/>
      <c r="J57" s="51"/>
      <c r="K57" s="51"/>
      <c r="L57" s="230">
        <f t="shared" si="0"/>
        <v>0</v>
      </c>
      <c r="M57" s="48"/>
      <c r="N57" s="48"/>
      <c r="O57" s="48"/>
      <c r="P57" s="52"/>
      <c r="Q57" s="52"/>
      <c r="R57" s="48"/>
      <c r="S57" s="48"/>
      <c r="T57" s="52"/>
      <c r="U57" s="52"/>
      <c r="V57" s="50"/>
    </row>
    <row r="58" spans="2:22" s="63" customFormat="1" ht="19.899999999999999" customHeight="1" x14ac:dyDescent="0.35">
      <c r="B58" s="64">
        <v>51</v>
      </c>
      <c r="C58" s="48"/>
      <c r="D58" s="48"/>
      <c r="E58" s="48"/>
      <c r="F58" s="48"/>
      <c r="G58" s="48"/>
      <c r="H58" s="49"/>
      <c r="I58" s="50"/>
      <c r="J58" s="51"/>
      <c r="K58" s="51"/>
      <c r="L58" s="230">
        <f t="shared" si="0"/>
        <v>0</v>
      </c>
      <c r="M58" s="48"/>
      <c r="N58" s="48"/>
      <c r="O58" s="48"/>
      <c r="P58" s="52"/>
      <c r="Q58" s="52"/>
      <c r="R58" s="48"/>
      <c r="S58" s="48"/>
      <c r="T58" s="52"/>
      <c r="U58" s="52"/>
      <c r="V58" s="50"/>
    </row>
    <row r="59" spans="2:22" s="63" customFormat="1" ht="19.899999999999999" customHeight="1" x14ac:dyDescent="0.35">
      <c r="B59" s="64">
        <v>52</v>
      </c>
      <c r="C59" s="48"/>
      <c r="D59" s="48"/>
      <c r="E59" s="48"/>
      <c r="F59" s="48"/>
      <c r="G59" s="48"/>
      <c r="H59" s="49"/>
      <c r="I59" s="50"/>
      <c r="J59" s="51"/>
      <c r="K59" s="51"/>
      <c r="L59" s="230">
        <f t="shared" si="0"/>
        <v>0</v>
      </c>
      <c r="M59" s="48"/>
      <c r="N59" s="48"/>
      <c r="O59" s="48"/>
      <c r="P59" s="52"/>
      <c r="Q59" s="52"/>
      <c r="R59" s="48"/>
      <c r="S59" s="48"/>
      <c r="T59" s="52"/>
      <c r="U59" s="52"/>
      <c r="V59" s="50"/>
    </row>
    <row r="60" spans="2:22" s="63" customFormat="1" ht="19.899999999999999" customHeight="1" x14ac:dyDescent="0.35">
      <c r="B60" s="64">
        <v>53</v>
      </c>
      <c r="C60" s="48"/>
      <c r="D60" s="48"/>
      <c r="E60" s="48"/>
      <c r="F60" s="48"/>
      <c r="G60" s="48"/>
      <c r="H60" s="49"/>
      <c r="I60" s="50"/>
      <c r="J60" s="51"/>
      <c r="K60" s="51"/>
      <c r="L60" s="230">
        <f t="shared" si="0"/>
        <v>0</v>
      </c>
      <c r="M60" s="48"/>
      <c r="N60" s="48"/>
      <c r="O60" s="48"/>
      <c r="P60" s="52"/>
      <c r="Q60" s="52"/>
      <c r="R60" s="48"/>
      <c r="S60" s="48"/>
      <c r="T60" s="52"/>
      <c r="U60" s="52"/>
      <c r="V60" s="50"/>
    </row>
    <row r="61" spans="2:22" s="63" customFormat="1" ht="19.899999999999999" customHeight="1" x14ac:dyDescent="0.35">
      <c r="B61" s="64">
        <v>54</v>
      </c>
      <c r="C61" s="48"/>
      <c r="D61" s="48"/>
      <c r="E61" s="48"/>
      <c r="F61" s="48"/>
      <c r="G61" s="48"/>
      <c r="H61" s="49"/>
      <c r="I61" s="50"/>
      <c r="J61" s="51"/>
      <c r="K61" s="51"/>
      <c r="L61" s="230">
        <f t="shared" si="0"/>
        <v>0</v>
      </c>
      <c r="M61" s="48"/>
      <c r="N61" s="48"/>
      <c r="O61" s="48"/>
      <c r="P61" s="52"/>
      <c r="Q61" s="52"/>
      <c r="R61" s="48"/>
      <c r="S61" s="48"/>
      <c r="T61" s="52"/>
      <c r="U61" s="52"/>
      <c r="V61" s="50"/>
    </row>
    <row r="62" spans="2:22" s="63" customFormat="1" ht="19.899999999999999" customHeight="1" x14ac:dyDescent="0.35">
      <c r="B62" s="64">
        <v>55</v>
      </c>
      <c r="C62" s="48"/>
      <c r="D62" s="48"/>
      <c r="E62" s="48"/>
      <c r="F62" s="48"/>
      <c r="G62" s="48"/>
      <c r="H62" s="49"/>
      <c r="I62" s="50"/>
      <c r="J62" s="51"/>
      <c r="K62" s="51"/>
      <c r="L62" s="230">
        <f t="shared" si="0"/>
        <v>0</v>
      </c>
      <c r="M62" s="48"/>
      <c r="N62" s="48"/>
      <c r="O62" s="48"/>
      <c r="P62" s="52"/>
      <c r="Q62" s="52"/>
      <c r="R62" s="48"/>
      <c r="S62" s="48"/>
      <c r="T62" s="52"/>
      <c r="U62" s="52"/>
      <c r="V62" s="50"/>
    </row>
    <row r="63" spans="2:22" s="63" customFormat="1" ht="19.899999999999999" customHeight="1" x14ac:dyDescent="0.35">
      <c r="B63" s="64">
        <v>56</v>
      </c>
      <c r="C63" s="48"/>
      <c r="D63" s="48"/>
      <c r="E63" s="48"/>
      <c r="F63" s="48"/>
      <c r="G63" s="48"/>
      <c r="H63" s="49"/>
      <c r="I63" s="50"/>
      <c r="J63" s="51"/>
      <c r="K63" s="51"/>
      <c r="L63" s="230">
        <f t="shared" si="0"/>
        <v>0</v>
      </c>
      <c r="M63" s="48"/>
      <c r="N63" s="48"/>
      <c r="O63" s="48"/>
      <c r="P63" s="52"/>
      <c r="Q63" s="52"/>
      <c r="R63" s="48"/>
      <c r="S63" s="48"/>
      <c r="T63" s="52"/>
      <c r="U63" s="52"/>
      <c r="V63" s="50"/>
    </row>
    <row r="64" spans="2:22" s="63" customFormat="1" ht="19.899999999999999" customHeight="1" x14ac:dyDescent="0.35">
      <c r="B64" s="64">
        <v>57</v>
      </c>
      <c r="C64" s="48"/>
      <c r="D64" s="48"/>
      <c r="E64" s="48"/>
      <c r="F64" s="48"/>
      <c r="G64" s="48"/>
      <c r="H64" s="49"/>
      <c r="I64" s="50"/>
      <c r="J64" s="51"/>
      <c r="K64" s="51"/>
      <c r="L64" s="230">
        <f t="shared" si="0"/>
        <v>0</v>
      </c>
      <c r="M64" s="48"/>
      <c r="N64" s="48"/>
      <c r="O64" s="48"/>
      <c r="P64" s="52"/>
      <c r="Q64" s="52"/>
      <c r="R64" s="48"/>
      <c r="S64" s="48"/>
      <c r="T64" s="52"/>
      <c r="U64" s="52"/>
      <c r="V64" s="50"/>
    </row>
    <row r="65" spans="2:22" s="63" customFormat="1" ht="19.899999999999999" customHeight="1" x14ac:dyDescent="0.35">
      <c r="B65" s="64">
        <v>58</v>
      </c>
      <c r="C65" s="48"/>
      <c r="D65" s="48"/>
      <c r="E65" s="48"/>
      <c r="F65" s="48"/>
      <c r="G65" s="48"/>
      <c r="H65" s="49"/>
      <c r="I65" s="50"/>
      <c r="J65" s="51"/>
      <c r="K65" s="51"/>
      <c r="L65" s="230">
        <f t="shared" si="0"/>
        <v>0</v>
      </c>
      <c r="M65" s="48"/>
      <c r="N65" s="48"/>
      <c r="O65" s="48"/>
      <c r="P65" s="52"/>
      <c r="Q65" s="52"/>
      <c r="R65" s="48"/>
      <c r="S65" s="48"/>
      <c r="T65" s="52"/>
      <c r="U65" s="52"/>
      <c r="V65" s="50"/>
    </row>
    <row r="66" spans="2:22" s="63" customFormat="1" ht="19.899999999999999" customHeight="1" x14ac:dyDescent="0.35">
      <c r="B66" s="64">
        <v>59</v>
      </c>
      <c r="C66" s="48"/>
      <c r="D66" s="48"/>
      <c r="E66" s="48"/>
      <c r="F66" s="48"/>
      <c r="G66" s="48"/>
      <c r="H66" s="49"/>
      <c r="I66" s="50"/>
      <c r="J66" s="51"/>
      <c r="K66" s="51"/>
      <c r="L66" s="230">
        <f t="shared" si="0"/>
        <v>0</v>
      </c>
      <c r="M66" s="48"/>
      <c r="N66" s="48"/>
      <c r="O66" s="48"/>
      <c r="P66" s="52"/>
      <c r="Q66" s="52"/>
      <c r="R66" s="48"/>
      <c r="S66" s="48"/>
      <c r="T66" s="52"/>
      <c r="U66" s="52"/>
      <c r="V66" s="50"/>
    </row>
    <row r="67" spans="2:22" s="63" customFormat="1" ht="19.899999999999999" customHeight="1" x14ac:dyDescent="0.35">
      <c r="B67" s="64">
        <v>60</v>
      </c>
      <c r="C67" s="48"/>
      <c r="D67" s="48"/>
      <c r="E67" s="48"/>
      <c r="F67" s="48"/>
      <c r="G67" s="48"/>
      <c r="H67" s="49"/>
      <c r="I67" s="50"/>
      <c r="J67" s="51"/>
      <c r="K67" s="51"/>
      <c r="L67" s="230">
        <f t="shared" si="0"/>
        <v>0</v>
      </c>
      <c r="M67" s="48"/>
      <c r="N67" s="48"/>
      <c r="O67" s="48"/>
      <c r="P67" s="52"/>
      <c r="Q67" s="52"/>
      <c r="R67" s="48"/>
      <c r="S67" s="48"/>
      <c r="T67" s="52"/>
      <c r="U67" s="52"/>
      <c r="V67" s="50"/>
    </row>
    <row r="68" spans="2:22" s="63" customFormat="1" ht="19.899999999999999" customHeight="1" x14ac:dyDescent="0.35">
      <c r="B68" s="64">
        <v>61</v>
      </c>
      <c r="C68" s="48"/>
      <c r="D68" s="48"/>
      <c r="E68" s="48"/>
      <c r="F68" s="48"/>
      <c r="G68" s="48"/>
      <c r="H68" s="49"/>
      <c r="I68" s="50"/>
      <c r="J68" s="51"/>
      <c r="K68" s="51"/>
      <c r="L68" s="230">
        <f t="shared" si="0"/>
        <v>0</v>
      </c>
      <c r="M68" s="48"/>
      <c r="N68" s="48"/>
      <c r="O68" s="48"/>
      <c r="P68" s="52"/>
      <c r="Q68" s="52"/>
      <c r="R68" s="48"/>
      <c r="S68" s="48"/>
      <c r="T68" s="52"/>
      <c r="U68" s="52"/>
      <c r="V68" s="50"/>
    </row>
    <row r="69" spans="2:22" s="63" customFormat="1" ht="19.899999999999999" customHeight="1" x14ac:dyDescent="0.35">
      <c r="B69" s="64">
        <v>62</v>
      </c>
      <c r="C69" s="48"/>
      <c r="D69" s="48"/>
      <c r="E69" s="48"/>
      <c r="F69" s="48"/>
      <c r="G69" s="48"/>
      <c r="H69" s="49"/>
      <c r="I69" s="50"/>
      <c r="J69" s="51"/>
      <c r="K69" s="51"/>
      <c r="L69" s="230">
        <f t="shared" si="0"/>
        <v>0</v>
      </c>
      <c r="M69" s="48"/>
      <c r="N69" s="48"/>
      <c r="O69" s="48"/>
      <c r="P69" s="52"/>
      <c r="Q69" s="52"/>
      <c r="R69" s="48"/>
      <c r="S69" s="48"/>
      <c r="T69" s="52"/>
      <c r="U69" s="52"/>
      <c r="V69" s="50"/>
    </row>
    <row r="70" spans="2:22" s="63" customFormat="1" ht="19.899999999999999" customHeight="1" x14ac:dyDescent="0.35">
      <c r="B70" s="64">
        <v>63</v>
      </c>
      <c r="C70" s="48"/>
      <c r="D70" s="48"/>
      <c r="E70" s="48"/>
      <c r="F70" s="48"/>
      <c r="G70" s="48"/>
      <c r="H70" s="49"/>
      <c r="I70" s="50"/>
      <c r="J70" s="51"/>
      <c r="K70" s="51"/>
      <c r="L70" s="230">
        <f t="shared" si="0"/>
        <v>0</v>
      </c>
      <c r="M70" s="48"/>
      <c r="N70" s="48"/>
      <c r="O70" s="48"/>
      <c r="P70" s="52"/>
      <c r="Q70" s="52"/>
      <c r="R70" s="48"/>
      <c r="S70" s="48"/>
      <c r="T70" s="52"/>
      <c r="U70" s="52"/>
      <c r="V70" s="50"/>
    </row>
    <row r="71" spans="2:22" s="63" customFormat="1" ht="19.899999999999999" customHeight="1" x14ac:dyDescent="0.35">
      <c r="B71" s="64">
        <v>64</v>
      </c>
      <c r="C71" s="48"/>
      <c r="D71" s="48"/>
      <c r="E71" s="48"/>
      <c r="F71" s="48"/>
      <c r="G71" s="48"/>
      <c r="H71" s="49"/>
      <c r="I71" s="50"/>
      <c r="J71" s="51"/>
      <c r="K71" s="51"/>
      <c r="L71" s="230">
        <f t="shared" si="0"/>
        <v>0</v>
      </c>
      <c r="M71" s="48"/>
      <c r="N71" s="48"/>
      <c r="O71" s="48"/>
      <c r="P71" s="52"/>
      <c r="Q71" s="52"/>
      <c r="R71" s="48"/>
      <c r="S71" s="48"/>
      <c r="T71" s="52"/>
      <c r="U71" s="52"/>
      <c r="V71" s="50"/>
    </row>
    <row r="72" spans="2:22" s="63" customFormat="1" ht="19.899999999999999" customHeight="1" x14ac:dyDescent="0.35">
      <c r="B72" s="64">
        <v>65</v>
      </c>
      <c r="C72" s="48"/>
      <c r="D72" s="48"/>
      <c r="E72" s="48"/>
      <c r="F72" s="48"/>
      <c r="G72" s="48"/>
      <c r="H72" s="49"/>
      <c r="I72" s="50"/>
      <c r="J72" s="51"/>
      <c r="K72" s="51"/>
      <c r="L72" s="230">
        <f t="shared" ref="L72:L135" si="1">IF(AND(P_Z_0_B_UTILISATION_TVA=P_Z_G_R_G_BOOLEEN_OUI,J72&lt;&gt;0,K72&lt;&gt;0),ROUND(J72+K72,2),0)</f>
        <v>0</v>
      </c>
      <c r="M72" s="48"/>
      <c r="N72" s="48"/>
      <c r="O72" s="48"/>
      <c r="P72" s="52"/>
      <c r="Q72" s="52"/>
      <c r="R72" s="48"/>
      <c r="S72" s="48"/>
      <c r="T72" s="52"/>
      <c r="U72" s="52"/>
      <c r="V72" s="50"/>
    </row>
    <row r="73" spans="2:22" s="63" customFormat="1" ht="19.899999999999999" customHeight="1" x14ac:dyDescent="0.35">
      <c r="B73" s="64">
        <v>66</v>
      </c>
      <c r="C73" s="48"/>
      <c r="D73" s="48"/>
      <c r="E73" s="48"/>
      <c r="F73" s="48"/>
      <c r="G73" s="48"/>
      <c r="H73" s="49"/>
      <c r="I73" s="50"/>
      <c r="J73" s="51"/>
      <c r="K73" s="51"/>
      <c r="L73" s="230">
        <f t="shared" si="1"/>
        <v>0</v>
      </c>
      <c r="M73" s="48"/>
      <c r="N73" s="48"/>
      <c r="O73" s="48"/>
      <c r="P73" s="52"/>
      <c r="Q73" s="52"/>
      <c r="R73" s="48"/>
      <c r="S73" s="48"/>
      <c r="T73" s="52"/>
      <c r="U73" s="52"/>
      <c r="V73" s="50"/>
    </row>
    <row r="74" spans="2:22" s="63" customFormat="1" ht="19.899999999999999" customHeight="1" x14ac:dyDescent="0.35">
      <c r="B74" s="64">
        <v>67</v>
      </c>
      <c r="C74" s="48"/>
      <c r="D74" s="48"/>
      <c r="E74" s="48"/>
      <c r="F74" s="48"/>
      <c r="G74" s="48"/>
      <c r="H74" s="49"/>
      <c r="I74" s="50"/>
      <c r="J74" s="51"/>
      <c r="K74" s="51"/>
      <c r="L74" s="230">
        <f t="shared" si="1"/>
        <v>0</v>
      </c>
      <c r="M74" s="48"/>
      <c r="N74" s="48"/>
      <c r="O74" s="48"/>
      <c r="P74" s="52"/>
      <c r="Q74" s="52"/>
      <c r="R74" s="48"/>
      <c r="S74" s="48"/>
      <c r="T74" s="52"/>
      <c r="U74" s="52"/>
      <c r="V74" s="50"/>
    </row>
    <row r="75" spans="2:22" s="63" customFormat="1" ht="19.899999999999999" customHeight="1" x14ac:dyDescent="0.35">
      <c r="B75" s="64">
        <v>68</v>
      </c>
      <c r="C75" s="48"/>
      <c r="D75" s="48"/>
      <c r="E75" s="48"/>
      <c r="F75" s="48"/>
      <c r="G75" s="48"/>
      <c r="H75" s="49"/>
      <c r="I75" s="50"/>
      <c r="J75" s="51"/>
      <c r="K75" s="51"/>
      <c r="L75" s="230">
        <f t="shared" si="1"/>
        <v>0</v>
      </c>
      <c r="M75" s="48"/>
      <c r="N75" s="48"/>
      <c r="O75" s="48"/>
      <c r="P75" s="52"/>
      <c r="Q75" s="52"/>
      <c r="R75" s="48"/>
      <c r="S75" s="48"/>
      <c r="T75" s="52"/>
      <c r="U75" s="52"/>
      <c r="V75" s="50"/>
    </row>
    <row r="76" spans="2:22" s="63" customFormat="1" ht="19.899999999999999" customHeight="1" x14ac:dyDescent="0.35">
      <c r="B76" s="64">
        <v>69</v>
      </c>
      <c r="C76" s="48"/>
      <c r="D76" s="48"/>
      <c r="E76" s="48"/>
      <c r="F76" s="48"/>
      <c r="G76" s="48"/>
      <c r="H76" s="49"/>
      <c r="I76" s="50"/>
      <c r="J76" s="51"/>
      <c r="K76" s="51"/>
      <c r="L76" s="230">
        <f t="shared" si="1"/>
        <v>0</v>
      </c>
      <c r="M76" s="48"/>
      <c r="N76" s="48"/>
      <c r="O76" s="48"/>
      <c r="P76" s="52"/>
      <c r="Q76" s="52"/>
      <c r="R76" s="48"/>
      <c r="S76" s="48"/>
      <c r="T76" s="52"/>
      <c r="U76" s="52"/>
      <c r="V76" s="50"/>
    </row>
    <row r="77" spans="2:22" s="63" customFormat="1" ht="19.899999999999999" customHeight="1" x14ac:dyDescent="0.35">
      <c r="B77" s="64">
        <v>70</v>
      </c>
      <c r="C77" s="48"/>
      <c r="D77" s="48"/>
      <c r="E77" s="48"/>
      <c r="F77" s="48"/>
      <c r="G77" s="48"/>
      <c r="H77" s="49"/>
      <c r="I77" s="50"/>
      <c r="J77" s="51"/>
      <c r="K77" s="51"/>
      <c r="L77" s="230">
        <f t="shared" si="1"/>
        <v>0</v>
      </c>
      <c r="M77" s="48"/>
      <c r="N77" s="48"/>
      <c r="O77" s="48"/>
      <c r="P77" s="52"/>
      <c r="Q77" s="52"/>
      <c r="R77" s="48"/>
      <c r="S77" s="48"/>
      <c r="T77" s="52"/>
      <c r="U77" s="52"/>
      <c r="V77" s="50"/>
    </row>
    <row r="78" spans="2:22" s="63" customFormat="1" ht="19.899999999999999" customHeight="1" x14ac:dyDescent="0.35">
      <c r="B78" s="64">
        <v>71</v>
      </c>
      <c r="C78" s="48"/>
      <c r="D78" s="48"/>
      <c r="E78" s="48"/>
      <c r="F78" s="48"/>
      <c r="G78" s="48"/>
      <c r="H78" s="49"/>
      <c r="I78" s="50"/>
      <c r="J78" s="51"/>
      <c r="K78" s="51"/>
      <c r="L78" s="230">
        <f t="shared" si="1"/>
        <v>0</v>
      </c>
      <c r="M78" s="48"/>
      <c r="N78" s="48"/>
      <c r="O78" s="48"/>
      <c r="P78" s="52"/>
      <c r="Q78" s="52"/>
      <c r="R78" s="48"/>
      <c r="S78" s="48"/>
      <c r="T78" s="52"/>
      <c r="U78" s="52"/>
      <c r="V78" s="50"/>
    </row>
    <row r="79" spans="2:22" s="63" customFormat="1" ht="19.899999999999999" customHeight="1" x14ac:dyDescent="0.35">
      <c r="B79" s="64">
        <v>72</v>
      </c>
      <c r="C79" s="48"/>
      <c r="D79" s="48"/>
      <c r="E79" s="48"/>
      <c r="F79" s="48"/>
      <c r="G79" s="48"/>
      <c r="H79" s="49"/>
      <c r="I79" s="50"/>
      <c r="J79" s="51"/>
      <c r="K79" s="51"/>
      <c r="L79" s="230">
        <f t="shared" si="1"/>
        <v>0</v>
      </c>
      <c r="M79" s="48"/>
      <c r="N79" s="48"/>
      <c r="O79" s="48"/>
      <c r="P79" s="52"/>
      <c r="Q79" s="52"/>
      <c r="R79" s="48"/>
      <c r="S79" s="48"/>
      <c r="T79" s="52"/>
      <c r="U79" s="52"/>
      <c r="V79" s="50"/>
    </row>
    <row r="80" spans="2:22" s="63" customFormat="1" ht="19.899999999999999" customHeight="1" x14ac:dyDescent="0.35">
      <c r="B80" s="64">
        <v>73</v>
      </c>
      <c r="C80" s="48"/>
      <c r="D80" s="48"/>
      <c r="E80" s="48"/>
      <c r="F80" s="48"/>
      <c r="G80" s="48"/>
      <c r="H80" s="49"/>
      <c r="I80" s="50"/>
      <c r="J80" s="51"/>
      <c r="K80" s="51"/>
      <c r="L80" s="230">
        <f t="shared" si="1"/>
        <v>0</v>
      </c>
      <c r="M80" s="48"/>
      <c r="N80" s="48"/>
      <c r="O80" s="48"/>
      <c r="P80" s="52"/>
      <c r="Q80" s="52"/>
      <c r="R80" s="48"/>
      <c r="S80" s="48"/>
      <c r="T80" s="52"/>
      <c r="U80" s="52"/>
      <c r="V80" s="50"/>
    </row>
    <row r="81" spans="2:22" s="63" customFormat="1" ht="19.899999999999999" customHeight="1" x14ac:dyDescent="0.35">
      <c r="B81" s="64">
        <v>74</v>
      </c>
      <c r="C81" s="48"/>
      <c r="D81" s="48"/>
      <c r="E81" s="48"/>
      <c r="F81" s="48"/>
      <c r="G81" s="48"/>
      <c r="H81" s="49"/>
      <c r="I81" s="50"/>
      <c r="J81" s="51"/>
      <c r="K81" s="51"/>
      <c r="L81" s="230">
        <f t="shared" si="1"/>
        <v>0</v>
      </c>
      <c r="M81" s="48"/>
      <c r="N81" s="48"/>
      <c r="O81" s="48"/>
      <c r="P81" s="52"/>
      <c r="Q81" s="52"/>
      <c r="R81" s="48"/>
      <c r="S81" s="48"/>
      <c r="T81" s="52"/>
      <c r="U81" s="52"/>
      <c r="V81" s="50"/>
    </row>
    <row r="82" spans="2:22" s="63" customFormat="1" ht="19.899999999999999" customHeight="1" x14ac:dyDescent="0.35">
      <c r="B82" s="64">
        <v>75</v>
      </c>
      <c r="C82" s="48"/>
      <c r="D82" s="48"/>
      <c r="E82" s="48"/>
      <c r="F82" s="48"/>
      <c r="G82" s="48"/>
      <c r="H82" s="49"/>
      <c r="I82" s="50"/>
      <c r="J82" s="51"/>
      <c r="K82" s="51"/>
      <c r="L82" s="230">
        <f t="shared" si="1"/>
        <v>0</v>
      </c>
      <c r="M82" s="48"/>
      <c r="N82" s="48"/>
      <c r="O82" s="48"/>
      <c r="P82" s="52"/>
      <c r="Q82" s="52"/>
      <c r="R82" s="48"/>
      <c r="S82" s="48"/>
      <c r="T82" s="52"/>
      <c r="U82" s="52"/>
      <c r="V82" s="50"/>
    </row>
    <row r="83" spans="2:22" s="63" customFormat="1" ht="19.899999999999999" customHeight="1" x14ac:dyDescent="0.35">
      <c r="B83" s="64">
        <v>76</v>
      </c>
      <c r="C83" s="48"/>
      <c r="D83" s="48"/>
      <c r="E83" s="48"/>
      <c r="F83" s="48"/>
      <c r="G83" s="48"/>
      <c r="H83" s="49"/>
      <c r="I83" s="50"/>
      <c r="J83" s="51"/>
      <c r="K83" s="51"/>
      <c r="L83" s="230">
        <f t="shared" si="1"/>
        <v>0</v>
      </c>
      <c r="M83" s="48"/>
      <c r="N83" s="48"/>
      <c r="O83" s="48"/>
      <c r="P83" s="52"/>
      <c r="Q83" s="52"/>
      <c r="R83" s="48"/>
      <c r="S83" s="48"/>
      <c r="T83" s="52"/>
      <c r="U83" s="52"/>
      <c r="V83" s="50"/>
    </row>
    <row r="84" spans="2:22" s="63" customFormat="1" ht="19.899999999999999" customHeight="1" x14ac:dyDescent="0.35">
      <c r="B84" s="64">
        <v>77</v>
      </c>
      <c r="C84" s="48"/>
      <c r="D84" s="48"/>
      <c r="E84" s="48"/>
      <c r="F84" s="48"/>
      <c r="G84" s="48"/>
      <c r="H84" s="49"/>
      <c r="I84" s="50"/>
      <c r="J84" s="51"/>
      <c r="K84" s="51"/>
      <c r="L84" s="230">
        <f t="shared" si="1"/>
        <v>0</v>
      </c>
      <c r="M84" s="48"/>
      <c r="N84" s="48"/>
      <c r="O84" s="48"/>
      <c r="P84" s="52"/>
      <c r="Q84" s="52"/>
      <c r="R84" s="48"/>
      <c r="S84" s="48"/>
      <c r="T84" s="52"/>
      <c r="U84" s="52"/>
      <c r="V84" s="50"/>
    </row>
    <row r="85" spans="2:22" s="63" customFormat="1" ht="19.899999999999999" customHeight="1" x14ac:dyDescent="0.35">
      <c r="B85" s="64">
        <v>78</v>
      </c>
      <c r="C85" s="48"/>
      <c r="D85" s="48"/>
      <c r="E85" s="48"/>
      <c r="F85" s="48"/>
      <c r="G85" s="48"/>
      <c r="H85" s="49"/>
      <c r="I85" s="50"/>
      <c r="J85" s="51"/>
      <c r="K85" s="51"/>
      <c r="L85" s="230">
        <f t="shared" si="1"/>
        <v>0</v>
      </c>
      <c r="M85" s="48"/>
      <c r="N85" s="48"/>
      <c r="O85" s="48"/>
      <c r="P85" s="52"/>
      <c r="Q85" s="52"/>
      <c r="R85" s="48"/>
      <c r="S85" s="48"/>
      <c r="T85" s="52"/>
      <c r="U85" s="52"/>
      <c r="V85" s="50"/>
    </row>
    <row r="86" spans="2:22" s="63" customFormat="1" ht="19.899999999999999" customHeight="1" x14ac:dyDescent="0.35">
      <c r="B86" s="64">
        <v>79</v>
      </c>
      <c r="C86" s="48"/>
      <c r="D86" s="48"/>
      <c r="E86" s="48"/>
      <c r="F86" s="48"/>
      <c r="G86" s="48"/>
      <c r="H86" s="49"/>
      <c r="I86" s="50"/>
      <c r="J86" s="51"/>
      <c r="K86" s="51"/>
      <c r="L86" s="230">
        <f t="shared" si="1"/>
        <v>0</v>
      </c>
      <c r="M86" s="48"/>
      <c r="N86" s="48"/>
      <c r="O86" s="48"/>
      <c r="P86" s="52"/>
      <c r="Q86" s="52"/>
      <c r="R86" s="48"/>
      <c r="S86" s="48"/>
      <c r="T86" s="52"/>
      <c r="U86" s="52"/>
      <c r="V86" s="50"/>
    </row>
    <row r="87" spans="2:22" s="63" customFormat="1" ht="19.899999999999999" customHeight="1" x14ac:dyDescent="0.35">
      <c r="B87" s="64">
        <v>80</v>
      </c>
      <c r="C87" s="48"/>
      <c r="D87" s="48"/>
      <c r="E87" s="48"/>
      <c r="F87" s="48"/>
      <c r="G87" s="48"/>
      <c r="H87" s="49"/>
      <c r="I87" s="50"/>
      <c r="J87" s="51"/>
      <c r="K87" s="51"/>
      <c r="L87" s="230">
        <f t="shared" si="1"/>
        <v>0</v>
      </c>
      <c r="M87" s="48"/>
      <c r="N87" s="48"/>
      <c r="O87" s="48"/>
      <c r="P87" s="52"/>
      <c r="Q87" s="52"/>
      <c r="R87" s="48"/>
      <c r="S87" s="48"/>
      <c r="T87" s="52"/>
      <c r="U87" s="52"/>
      <c r="V87" s="50"/>
    </row>
    <row r="88" spans="2:22" s="63" customFormat="1" ht="19.899999999999999" customHeight="1" x14ac:dyDescent="0.35">
      <c r="B88" s="64">
        <v>81</v>
      </c>
      <c r="C88" s="48"/>
      <c r="D88" s="48"/>
      <c r="E88" s="48"/>
      <c r="F88" s="48"/>
      <c r="G88" s="48"/>
      <c r="H88" s="49"/>
      <c r="I88" s="50"/>
      <c r="J88" s="51"/>
      <c r="K88" s="51"/>
      <c r="L88" s="230">
        <f t="shared" si="1"/>
        <v>0</v>
      </c>
      <c r="M88" s="48"/>
      <c r="N88" s="48"/>
      <c r="O88" s="48"/>
      <c r="P88" s="52"/>
      <c r="Q88" s="52"/>
      <c r="R88" s="48"/>
      <c r="S88" s="48"/>
      <c r="T88" s="52"/>
      <c r="U88" s="52"/>
      <c r="V88" s="50"/>
    </row>
    <row r="89" spans="2:22" s="63" customFormat="1" ht="19.899999999999999" customHeight="1" x14ac:dyDescent="0.35">
      <c r="B89" s="64">
        <v>82</v>
      </c>
      <c r="C89" s="48"/>
      <c r="D89" s="48"/>
      <c r="E89" s="48"/>
      <c r="F89" s="48"/>
      <c r="G89" s="48"/>
      <c r="H89" s="49"/>
      <c r="I89" s="50"/>
      <c r="J89" s="51"/>
      <c r="K89" s="51"/>
      <c r="L89" s="230">
        <f t="shared" si="1"/>
        <v>0</v>
      </c>
      <c r="M89" s="48"/>
      <c r="N89" s="48"/>
      <c r="O89" s="48"/>
      <c r="P89" s="52"/>
      <c r="Q89" s="52"/>
      <c r="R89" s="48"/>
      <c r="S89" s="48"/>
      <c r="T89" s="52"/>
      <c r="U89" s="52"/>
      <c r="V89" s="50"/>
    </row>
    <row r="90" spans="2:22" s="63" customFormat="1" ht="19.899999999999999" customHeight="1" x14ac:dyDescent="0.35">
      <c r="B90" s="64">
        <v>83</v>
      </c>
      <c r="C90" s="48"/>
      <c r="D90" s="48"/>
      <c r="E90" s="48"/>
      <c r="F90" s="48"/>
      <c r="G90" s="48"/>
      <c r="H90" s="49"/>
      <c r="I90" s="50"/>
      <c r="J90" s="51"/>
      <c r="K90" s="51"/>
      <c r="L90" s="230">
        <f t="shared" si="1"/>
        <v>0</v>
      </c>
      <c r="M90" s="48"/>
      <c r="N90" s="48"/>
      <c r="O90" s="48"/>
      <c r="P90" s="52"/>
      <c r="Q90" s="52"/>
      <c r="R90" s="48"/>
      <c r="S90" s="48"/>
      <c r="T90" s="52"/>
      <c r="U90" s="52"/>
      <c r="V90" s="50"/>
    </row>
    <row r="91" spans="2:22" s="63" customFormat="1" ht="19.899999999999999" customHeight="1" x14ac:dyDescent="0.35">
      <c r="B91" s="64">
        <v>84</v>
      </c>
      <c r="C91" s="48"/>
      <c r="D91" s="48"/>
      <c r="E91" s="48"/>
      <c r="F91" s="48"/>
      <c r="G91" s="48"/>
      <c r="H91" s="49"/>
      <c r="I91" s="50"/>
      <c r="J91" s="51"/>
      <c r="K91" s="51"/>
      <c r="L91" s="230">
        <f t="shared" si="1"/>
        <v>0</v>
      </c>
      <c r="M91" s="48"/>
      <c r="N91" s="48"/>
      <c r="O91" s="48"/>
      <c r="P91" s="52"/>
      <c r="Q91" s="52"/>
      <c r="R91" s="48"/>
      <c r="S91" s="48"/>
      <c r="T91" s="52"/>
      <c r="U91" s="52"/>
      <c r="V91" s="50"/>
    </row>
    <row r="92" spans="2:22" s="63" customFormat="1" ht="19.899999999999999" customHeight="1" x14ac:dyDescent="0.35">
      <c r="B92" s="64">
        <v>85</v>
      </c>
      <c r="C92" s="48"/>
      <c r="D92" s="48"/>
      <c r="E92" s="48"/>
      <c r="F92" s="48"/>
      <c r="G92" s="48"/>
      <c r="H92" s="49"/>
      <c r="I92" s="50"/>
      <c r="J92" s="51"/>
      <c r="K92" s="51"/>
      <c r="L92" s="230">
        <f t="shared" si="1"/>
        <v>0</v>
      </c>
      <c r="M92" s="48"/>
      <c r="N92" s="48"/>
      <c r="O92" s="48"/>
      <c r="P92" s="52"/>
      <c r="Q92" s="52"/>
      <c r="R92" s="48"/>
      <c r="S92" s="48"/>
      <c r="T92" s="52"/>
      <c r="U92" s="52"/>
      <c r="V92" s="50"/>
    </row>
    <row r="93" spans="2:22" s="63" customFormat="1" ht="19.899999999999999" customHeight="1" x14ac:dyDescent="0.35">
      <c r="B93" s="64">
        <v>86</v>
      </c>
      <c r="C93" s="48"/>
      <c r="D93" s="48"/>
      <c r="E93" s="48"/>
      <c r="F93" s="48"/>
      <c r="G93" s="48"/>
      <c r="H93" s="49"/>
      <c r="I93" s="50"/>
      <c r="J93" s="51"/>
      <c r="K93" s="51"/>
      <c r="L93" s="230">
        <f t="shared" si="1"/>
        <v>0</v>
      </c>
      <c r="M93" s="48"/>
      <c r="N93" s="48"/>
      <c r="O93" s="48"/>
      <c r="P93" s="52"/>
      <c r="Q93" s="52"/>
      <c r="R93" s="48"/>
      <c r="S93" s="48"/>
      <c r="T93" s="52"/>
      <c r="U93" s="52"/>
      <c r="V93" s="50"/>
    </row>
    <row r="94" spans="2:22" s="63" customFormat="1" ht="19.899999999999999" customHeight="1" x14ac:dyDescent="0.35">
      <c r="B94" s="64">
        <v>87</v>
      </c>
      <c r="C94" s="48"/>
      <c r="D94" s="48"/>
      <c r="E94" s="48"/>
      <c r="F94" s="48"/>
      <c r="G94" s="48"/>
      <c r="H94" s="49"/>
      <c r="I94" s="50"/>
      <c r="J94" s="51"/>
      <c r="K94" s="51"/>
      <c r="L94" s="230">
        <f t="shared" si="1"/>
        <v>0</v>
      </c>
      <c r="M94" s="48"/>
      <c r="N94" s="48"/>
      <c r="O94" s="48"/>
      <c r="P94" s="52"/>
      <c r="Q94" s="52"/>
      <c r="R94" s="48"/>
      <c r="S94" s="48"/>
      <c r="T94" s="52"/>
      <c r="U94" s="52"/>
      <c r="V94" s="50"/>
    </row>
    <row r="95" spans="2:22" s="63" customFormat="1" ht="19.899999999999999" customHeight="1" x14ac:dyDescent="0.35">
      <c r="B95" s="64">
        <v>88</v>
      </c>
      <c r="C95" s="48"/>
      <c r="D95" s="48"/>
      <c r="E95" s="48"/>
      <c r="F95" s="48"/>
      <c r="G95" s="48"/>
      <c r="H95" s="49"/>
      <c r="I95" s="50"/>
      <c r="J95" s="51"/>
      <c r="K95" s="51"/>
      <c r="L95" s="230">
        <f t="shared" si="1"/>
        <v>0</v>
      </c>
      <c r="M95" s="48"/>
      <c r="N95" s="48"/>
      <c r="O95" s="48"/>
      <c r="P95" s="52"/>
      <c r="Q95" s="52"/>
      <c r="R95" s="48"/>
      <c r="S95" s="48"/>
      <c r="T95" s="52"/>
      <c r="U95" s="52"/>
      <c r="V95" s="50"/>
    </row>
    <row r="96" spans="2:22" s="63" customFormat="1" ht="19.899999999999999" customHeight="1" x14ac:dyDescent="0.35">
      <c r="B96" s="64">
        <v>89</v>
      </c>
      <c r="C96" s="48"/>
      <c r="D96" s="48"/>
      <c r="E96" s="48"/>
      <c r="F96" s="48"/>
      <c r="G96" s="48"/>
      <c r="H96" s="49"/>
      <c r="I96" s="50"/>
      <c r="J96" s="51"/>
      <c r="K96" s="51"/>
      <c r="L96" s="230">
        <f t="shared" si="1"/>
        <v>0</v>
      </c>
      <c r="M96" s="48"/>
      <c r="N96" s="48"/>
      <c r="O96" s="48"/>
      <c r="P96" s="52"/>
      <c r="Q96" s="52"/>
      <c r="R96" s="48"/>
      <c r="S96" s="48"/>
      <c r="T96" s="52"/>
      <c r="U96" s="52"/>
      <c r="V96" s="50"/>
    </row>
    <row r="97" spans="2:22" s="63" customFormat="1" ht="19.899999999999999" customHeight="1" x14ac:dyDescent="0.35">
      <c r="B97" s="64">
        <v>90</v>
      </c>
      <c r="C97" s="48"/>
      <c r="D97" s="48"/>
      <c r="E97" s="48"/>
      <c r="F97" s="48"/>
      <c r="G97" s="48"/>
      <c r="H97" s="49"/>
      <c r="I97" s="50"/>
      <c r="J97" s="51"/>
      <c r="K97" s="51"/>
      <c r="L97" s="230">
        <f t="shared" si="1"/>
        <v>0</v>
      </c>
      <c r="M97" s="48"/>
      <c r="N97" s="48"/>
      <c r="O97" s="48"/>
      <c r="P97" s="52"/>
      <c r="Q97" s="52"/>
      <c r="R97" s="48"/>
      <c r="S97" s="48"/>
      <c r="T97" s="52"/>
      <c r="U97" s="52"/>
      <c r="V97" s="50"/>
    </row>
    <row r="98" spans="2:22" s="63" customFormat="1" ht="19.899999999999999" customHeight="1" x14ac:dyDescent="0.35">
      <c r="B98" s="64">
        <v>91</v>
      </c>
      <c r="C98" s="48"/>
      <c r="D98" s="48"/>
      <c r="E98" s="48"/>
      <c r="F98" s="48"/>
      <c r="G98" s="48"/>
      <c r="H98" s="49"/>
      <c r="I98" s="50"/>
      <c r="J98" s="51"/>
      <c r="K98" s="51"/>
      <c r="L98" s="230">
        <f t="shared" si="1"/>
        <v>0</v>
      </c>
      <c r="M98" s="48"/>
      <c r="N98" s="48"/>
      <c r="O98" s="48"/>
      <c r="P98" s="52"/>
      <c r="Q98" s="52"/>
      <c r="R98" s="48"/>
      <c r="S98" s="48"/>
      <c r="T98" s="52"/>
      <c r="U98" s="52"/>
      <c r="V98" s="50"/>
    </row>
    <row r="99" spans="2:22" s="63" customFormat="1" ht="19.899999999999999" customHeight="1" x14ac:dyDescent="0.35">
      <c r="B99" s="64">
        <v>92</v>
      </c>
      <c r="C99" s="48"/>
      <c r="D99" s="48"/>
      <c r="E99" s="48"/>
      <c r="F99" s="48"/>
      <c r="G99" s="48"/>
      <c r="H99" s="49"/>
      <c r="I99" s="50"/>
      <c r="J99" s="51"/>
      <c r="K99" s="51"/>
      <c r="L99" s="230">
        <f t="shared" si="1"/>
        <v>0</v>
      </c>
      <c r="M99" s="48"/>
      <c r="N99" s="48"/>
      <c r="O99" s="48"/>
      <c r="P99" s="52"/>
      <c r="Q99" s="52"/>
      <c r="R99" s="48"/>
      <c r="S99" s="48"/>
      <c r="T99" s="52"/>
      <c r="U99" s="52"/>
      <c r="V99" s="50"/>
    </row>
    <row r="100" spans="2:22" s="63" customFormat="1" ht="19.899999999999999" customHeight="1" x14ac:dyDescent="0.35">
      <c r="B100" s="64">
        <v>93</v>
      </c>
      <c r="C100" s="48"/>
      <c r="D100" s="48"/>
      <c r="E100" s="48"/>
      <c r="F100" s="48"/>
      <c r="G100" s="48"/>
      <c r="H100" s="49"/>
      <c r="I100" s="50"/>
      <c r="J100" s="51"/>
      <c r="K100" s="51"/>
      <c r="L100" s="230">
        <f t="shared" si="1"/>
        <v>0</v>
      </c>
      <c r="M100" s="48"/>
      <c r="N100" s="48"/>
      <c r="O100" s="48"/>
      <c r="P100" s="52"/>
      <c r="Q100" s="52"/>
      <c r="R100" s="48"/>
      <c r="S100" s="48"/>
      <c r="T100" s="52"/>
      <c r="U100" s="52"/>
      <c r="V100" s="50"/>
    </row>
    <row r="101" spans="2:22" s="63" customFormat="1" ht="19.899999999999999" customHeight="1" x14ac:dyDescent="0.35">
      <c r="B101" s="64">
        <v>94</v>
      </c>
      <c r="C101" s="48"/>
      <c r="D101" s="48"/>
      <c r="E101" s="48"/>
      <c r="F101" s="48"/>
      <c r="G101" s="48"/>
      <c r="H101" s="49"/>
      <c r="I101" s="50"/>
      <c r="J101" s="51"/>
      <c r="K101" s="51"/>
      <c r="L101" s="230">
        <f t="shared" si="1"/>
        <v>0</v>
      </c>
      <c r="M101" s="48"/>
      <c r="N101" s="48"/>
      <c r="O101" s="48"/>
      <c r="P101" s="52"/>
      <c r="Q101" s="52"/>
      <c r="R101" s="48"/>
      <c r="S101" s="48"/>
      <c r="T101" s="52"/>
      <c r="U101" s="52"/>
      <c r="V101" s="50"/>
    </row>
    <row r="102" spans="2:22" s="63" customFormat="1" ht="19.899999999999999" customHeight="1" x14ac:dyDescent="0.35">
      <c r="B102" s="64">
        <v>95</v>
      </c>
      <c r="C102" s="48"/>
      <c r="D102" s="48"/>
      <c r="E102" s="48"/>
      <c r="F102" s="48"/>
      <c r="G102" s="48"/>
      <c r="H102" s="49"/>
      <c r="I102" s="50"/>
      <c r="J102" s="51"/>
      <c r="K102" s="51"/>
      <c r="L102" s="230">
        <f t="shared" si="1"/>
        <v>0</v>
      </c>
      <c r="M102" s="48"/>
      <c r="N102" s="48"/>
      <c r="O102" s="48"/>
      <c r="P102" s="52"/>
      <c r="Q102" s="52"/>
      <c r="R102" s="48"/>
      <c r="S102" s="48"/>
      <c r="T102" s="52"/>
      <c r="U102" s="52"/>
      <c r="V102" s="50"/>
    </row>
    <row r="103" spans="2:22" s="63" customFormat="1" ht="19.899999999999999" customHeight="1" x14ac:dyDescent="0.35">
      <c r="B103" s="64">
        <v>96</v>
      </c>
      <c r="C103" s="48"/>
      <c r="D103" s="48"/>
      <c r="E103" s="48"/>
      <c r="F103" s="48"/>
      <c r="G103" s="48"/>
      <c r="H103" s="49"/>
      <c r="I103" s="50"/>
      <c r="J103" s="51"/>
      <c r="K103" s="51"/>
      <c r="L103" s="230">
        <f t="shared" si="1"/>
        <v>0</v>
      </c>
      <c r="M103" s="48"/>
      <c r="N103" s="48"/>
      <c r="O103" s="48"/>
      <c r="P103" s="52"/>
      <c r="Q103" s="52"/>
      <c r="R103" s="48"/>
      <c r="S103" s="48"/>
      <c r="T103" s="52"/>
      <c r="U103" s="52"/>
      <c r="V103" s="50"/>
    </row>
    <row r="104" spans="2:22" s="63" customFormat="1" ht="19.899999999999999" customHeight="1" x14ac:dyDescent="0.35">
      <c r="B104" s="64">
        <v>97</v>
      </c>
      <c r="C104" s="48"/>
      <c r="D104" s="48"/>
      <c r="E104" s="48"/>
      <c r="F104" s="48"/>
      <c r="G104" s="48"/>
      <c r="H104" s="49"/>
      <c r="I104" s="50"/>
      <c r="J104" s="51"/>
      <c r="K104" s="51"/>
      <c r="L104" s="230">
        <f t="shared" si="1"/>
        <v>0</v>
      </c>
      <c r="M104" s="48"/>
      <c r="N104" s="48"/>
      <c r="O104" s="48"/>
      <c r="P104" s="52"/>
      <c r="Q104" s="52"/>
      <c r="R104" s="48"/>
      <c r="S104" s="48"/>
      <c r="T104" s="52"/>
      <c r="U104" s="52"/>
      <c r="V104" s="50"/>
    </row>
    <row r="105" spans="2:22" s="63" customFormat="1" ht="19.899999999999999" customHeight="1" x14ac:dyDescent="0.35">
      <c r="B105" s="64">
        <v>98</v>
      </c>
      <c r="C105" s="48"/>
      <c r="D105" s="48"/>
      <c r="E105" s="48"/>
      <c r="F105" s="48"/>
      <c r="G105" s="48"/>
      <c r="H105" s="49"/>
      <c r="I105" s="50"/>
      <c r="J105" s="51"/>
      <c r="K105" s="51"/>
      <c r="L105" s="230">
        <f t="shared" si="1"/>
        <v>0</v>
      </c>
      <c r="M105" s="48"/>
      <c r="N105" s="48"/>
      <c r="O105" s="48"/>
      <c r="P105" s="52"/>
      <c r="Q105" s="52"/>
      <c r="R105" s="48"/>
      <c r="S105" s="48"/>
      <c r="T105" s="52"/>
      <c r="U105" s="52"/>
      <c r="V105" s="50"/>
    </row>
    <row r="106" spans="2:22" s="63" customFormat="1" ht="19.899999999999999" customHeight="1" x14ac:dyDescent="0.35">
      <c r="B106" s="64">
        <v>99</v>
      </c>
      <c r="C106" s="48"/>
      <c r="D106" s="48"/>
      <c r="E106" s="48"/>
      <c r="F106" s="48"/>
      <c r="G106" s="48"/>
      <c r="H106" s="49"/>
      <c r="I106" s="50"/>
      <c r="J106" s="51"/>
      <c r="K106" s="51"/>
      <c r="L106" s="230">
        <f t="shared" si="1"/>
        <v>0</v>
      </c>
      <c r="M106" s="48"/>
      <c r="N106" s="48"/>
      <c r="O106" s="48"/>
      <c r="P106" s="52"/>
      <c r="Q106" s="52"/>
      <c r="R106" s="48"/>
      <c r="S106" s="48"/>
      <c r="T106" s="52"/>
      <c r="U106" s="52"/>
      <c r="V106" s="50"/>
    </row>
    <row r="107" spans="2:22" s="63" customFormat="1" ht="19.899999999999999" customHeight="1" x14ac:dyDescent="0.35">
      <c r="B107" s="64">
        <v>100</v>
      </c>
      <c r="C107" s="48"/>
      <c r="D107" s="48"/>
      <c r="E107" s="48"/>
      <c r="F107" s="48"/>
      <c r="G107" s="48"/>
      <c r="H107" s="49"/>
      <c r="I107" s="50"/>
      <c r="J107" s="51"/>
      <c r="K107" s="51"/>
      <c r="L107" s="230">
        <f t="shared" si="1"/>
        <v>0</v>
      </c>
      <c r="M107" s="48"/>
      <c r="N107" s="48"/>
      <c r="O107" s="48"/>
      <c r="P107" s="52"/>
      <c r="Q107" s="52"/>
      <c r="R107" s="48"/>
      <c r="S107" s="48"/>
      <c r="T107" s="52"/>
      <c r="U107" s="52"/>
      <c r="V107" s="50"/>
    </row>
    <row r="108" spans="2:22" s="63" customFormat="1" ht="19.899999999999999" customHeight="1" x14ac:dyDescent="0.35">
      <c r="B108" s="64">
        <v>101</v>
      </c>
      <c r="C108" s="48"/>
      <c r="D108" s="48"/>
      <c r="E108" s="48"/>
      <c r="F108" s="48"/>
      <c r="G108" s="48"/>
      <c r="H108" s="49"/>
      <c r="I108" s="50"/>
      <c r="J108" s="51"/>
      <c r="K108" s="51"/>
      <c r="L108" s="230">
        <f t="shared" si="1"/>
        <v>0</v>
      </c>
      <c r="M108" s="48"/>
      <c r="N108" s="48"/>
      <c r="O108" s="48"/>
      <c r="P108" s="52"/>
      <c r="Q108" s="52"/>
      <c r="R108" s="48"/>
      <c r="S108" s="48"/>
      <c r="T108" s="52"/>
      <c r="U108" s="52"/>
      <c r="V108" s="50"/>
    </row>
    <row r="109" spans="2:22" s="63" customFormat="1" ht="19.899999999999999" customHeight="1" x14ac:dyDescent="0.35">
      <c r="B109" s="64">
        <v>102</v>
      </c>
      <c r="C109" s="48"/>
      <c r="D109" s="48"/>
      <c r="E109" s="48"/>
      <c r="F109" s="48"/>
      <c r="G109" s="48"/>
      <c r="H109" s="49"/>
      <c r="I109" s="50"/>
      <c r="J109" s="51"/>
      <c r="K109" s="51"/>
      <c r="L109" s="230">
        <f t="shared" si="1"/>
        <v>0</v>
      </c>
      <c r="M109" s="48"/>
      <c r="N109" s="48"/>
      <c r="O109" s="48"/>
      <c r="P109" s="52"/>
      <c r="Q109" s="52"/>
      <c r="R109" s="48"/>
      <c r="S109" s="48"/>
      <c r="T109" s="52"/>
      <c r="U109" s="52"/>
      <c r="V109" s="50"/>
    </row>
    <row r="110" spans="2:22" s="63" customFormat="1" ht="19.899999999999999" customHeight="1" x14ac:dyDescent="0.35">
      <c r="B110" s="64">
        <v>103</v>
      </c>
      <c r="C110" s="48"/>
      <c r="D110" s="48"/>
      <c r="E110" s="48"/>
      <c r="F110" s="48"/>
      <c r="G110" s="48"/>
      <c r="H110" s="49"/>
      <c r="I110" s="50"/>
      <c r="J110" s="51"/>
      <c r="K110" s="51"/>
      <c r="L110" s="230">
        <f t="shared" si="1"/>
        <v>0</v>
      </c>
      <c r="M110" s="48"/>
      <c r="N110" s="48"/>
      <c r="O110" s="48"/>
      <c r="P110" s="52"/>
      <c r="Q110" s="52"/>
      <c r="R110" s="48"/>
      <c r="S110" s="48"/>
      <c r="T110" s="52"/>
      <c r="U110" s="52"/>
      <c r="V110" s="50"/>
    </row>
    <row r="111" spans="2:22" s="63" customFormat="1" ht="19.899999999999999" customHeight="1" x14ac:dyDescent="0.35">
      <c r="B111" s="64">
        <v>104</v>
      </c>
      <c r="C111" s="48"/>
      <c r="D111" s="48"/>
      <c r="E111" s="48"/>
      <c r="F111" s="48"/>
      <c r="G111" s="48"/>
      <c r="H111" s="49"/>
      <c r="I111" s="50"/>
      <c r="J111" s="51"/>
      <c r="K111" s="51"/>
      <c r="L111" s="230">
        <f t="shared" si="1"/>
        <v>0</v>
      </c>
      <c r="M111" s="48"/>
      <c r="N111" s="48"/>
      <c r="O111" s="48"/>
      <c r="P111" s="52"/>
      <c r="Q111" s="52"/>
      <c r="R111" s="48"/>
      <c r="S111" s="48"/>
      <c r="T111" s="52"/>
      <c r="U111" s="52"/>
      <c r="V111" s="50"/>
    </row>
    <row r="112" spans="2:22" s="63" customFormat="1" ht="19.899999999999999" customHeight="1" x14ac:dyDescent="0.35">
      <c r="B112" s="64">
        <v>105</v>
      </c>
      <c r="C112" s="48"/>
      <c r="D112" s="48"/>
      <c r="E112" s="48"/>
      <c r="F112" s="48"/>
      <c r="G112" s="48"/>
      <c r="H112" s="49"/>
      <c r="I112" s="50"/>
      <c r="J112" s="51"/>
      <c r="K112" s="51"/>
      <c r="L112" s="230">
        <f t="shared" si="1"/>
        <v>0</v>
      </c>
      <c r="M112" s="48"/>
      <c r="N112" s="48"/>
      <c r="O112" s="48"/>
      <c r="P112" s="52"/>
      <c r="Q112" s="52"/>
      <c r="R112" s="48"/>
      <c r="S112" s="48"/>
      <c r="T112" s="52"/>
      <c r="U112" s="52"/>
      <c r="V112" s="50"/>
    </row>
    <row r="113" spans="2:22" s="63" customFormat="1" ht="19.899999999999999" customHeight="1" x14ac:dyDescent="0.35">
      <c r="B113" s="64">
        <v>106</v>
      </c>
      <c r="C113" s="48"/>
      <c r="D113" s="48"/>
      <c r="E113" s="48"/>
      <c r="F113" s="48"/>
      <c r="G113" s="48"/>
      <c r="H113" s="49"/>
      <c r="I113" s="50"/>
      <c r="J113" s="51"/>
      <c r="K113" s="51"/>
      <c r="L113" s="230">
        <f t="shared" si="1"/>
        <v>0</v>
      </c>
      <c r="M113" s="48"/>
      <c r="N113" s="48"/>
      <c r="O113" s="48"/>
      <c r="P113" s="52"/>
      <c r="Q113" s="52"/>
      <c r="R113" s="48"/>
      <c r="S113" s="48"/>
      <c r="T113" s="52"/>
      <c r="U113" s="52"/>
      <c r="V113" s="50"/>
    </row>
    <row r="114" spans="2:22" s="63" customFormat="1" ht="19.899999999999999" customHeight="1" x14ac:dyDescent="0.35">
      <c r="B114" s="64">
        <v>107</v>
      </c>
      <c r="C114" s="48"/>
      <c r="D114" s="48"/>
      <c r="E114" s="48"/>
      <c r="F114" s="48"/>
      <c r="G114" s="48"/>
      <c r="H114" s="49"/>
      <c r="I114" s="50"/>
      <c r="J114" s="51"/>
      <c r="K114" s="51"/>
      <c r="L114" s="230">
        <f t="shared" si="1"/>
        <v>0</v>
      </c>
      <c r="M114" s="48"/>
      <c r="N114" s="48"/>
      <c r="O114" s="48"/>
      <c r="P114" s="52"/>
      <c r="Q114" s="52"/>
      <c r="R114" s="48"/>
      <c r="S114" s="48"/>
      <c r="T114" s="52"/>
      <c r="U114" s="52"/>
      <c r="V114" s="50"/>
    </row>
    <row r="115" spans="2:22" s="63" customFormat="1" ht="19.899999999999999" customHeight="1" x14ac:dyDescent="0.35">
      <c r="B115" s="64">
        <v>108</v>
      </c>
      <c r="C115" s="48"/>
      <c r="D115" s="48"/>
      <c r="E115" s="48"/>
      <c r="F115" s="48"/>
      <c r="G115" s="48"/>
      <c r="H115" s="49"/>
      <c r="I115" s="50"/>
      <c r="J115" s="51"/>
      <c r="K115" s="51"/>
      <c r="L115" s="230">
        <f t="shared" si="1"/>
        <v>0</v>
      </c>
      <c r="M115" s="48"/>
      <c r="N115" s="48"/>
      <c r="O115" s="48"/>
      <c r="P115" s="52"/>
      <c r="Q115" s="52"/>
      <c r="R115" s="48"/>
      <c r="S115" s="48"/>
      <c r="T115" s="52"/>
      <c r="U115" s="52"/>
      <c r="V115" s="50"/>
    </row>
    <row r="116" spans="2:22" s="63" customFormat="1" ht="19.899999999999999" customHeight="1" x14ac:dyDescent="0.35">
      <c r="B116" s="64">
        <v>109</v>
      </c>
      <c r="C116" s="48"/>
      <c r="D116" s="48"/>
      <c r="E116" s="48"/>
      <c r="F116" s="48"/>
      <c r="G116" s="48"/>
      <c r="H116" s="49"/>
      <c r="I116" s="50"/>
      <c r="J116" s="51"/>
      <c r="K116" s="51"/>
      <c r="L116" s="230">
        <f t="shared" si="1"/>
        <v>0</v>
      </c>
      <c r="M116" s="48"/>
      <c r="N116" s="48"/>
      <c r="O116" s="48"/>
      <c r="P116" s="52"/>
      <c r="Q116" s="52"/>
      <c r="R116" s="48"/>
      <c r="S116" s="48"/>
      <c r="T116" s="52"/>
      <c r="U116" s="52"/>
      <c r="V116" s="50"/>
    </row>
    <row r="117" spans="2:22" s="63" customFormat="1" ht="19.899999999999999" customHeight="1" x14ac:dyDescent="0.35">
      <c r="B117" s="64">
        <v>110</v>
      </c>
      <c r="C117" s="48"/>
      <c r="D117" s="48"/>
      <c r="E117" s="48"/>
      <c r="F117" s="48"/>
      <c r="G117" s="48"/>
      <c r="H117" s="49"/>
      <c r="I117" s="50"/>
      <c r="J117" s="51"/>
      <c r="K117" s="51"/>
      <c r="L117" s="230">
        <f t="shared" si="1"/>
        <v>0</v>
      </c>
      <c r="M117" s="48"/>
      <c r="N117" s="48"/>
      <c r="O117" s="48"/>
      <c r="P117" s="52"/>
      <c r="Q117" s="52"/>
      <c r="R117" s="48"/>
      <c r="S117" s="48"/>
      <c r="T117" s="52"/>
      <c r="U117" s="52"/>
      <c r="V117" s="50"/>
    </row>
    <row r="118" spans="2:22" s="63" customFormat="1" ht="19.899999999999999" customHeight="1" x14ac:dyDescent="0.35">
      <c r="B118" s="64">
        <v>111</v>
      </c>
      <c r="C118" s="48"/>
      <c r="D118" s="48"/>
      <c r="E118" s="48"/>
      <c r="F118" s="48"/>
      <c r="G118" s="48"/>
      <c r="H118" s="49"/>
      <c r="I118" s="50"/>
      <c r="J118" s="51"/>
      <c r="K118" s="51"/>
      <c r="L118" s="230">
        <f t="shared" si="1"/>
        <v>0</v>
      </c>
      <c r="M118" s="48"/>
      <c r="N118" s="48"/>
      <c r="O118" s="48"/>
      <c r="P118" s="52"/>
      <c r="Q118" s="52"/>
      <c r="R118" s="48"/>
      <c r="S118" s="48"/>
      <c r="T118" s="52"/>
      <c r="U118" s="52"/>
      <c r="V118" s="50"/>
    </row>
    <row r="119" spans="2:22" s="63" customFormat="1" ht="19.899999999999999" customHeight="1" x14ac:dyDescent="0.35">
      <c r="B119" s="64">
        <v>112</v>
      </c>
      <c r="C119" s="48"/>
      <c r="D119" s="48"/>
      <c r="E119" s="48"/>
      <c r="F119" s="48"/>
      <c r="G119" s="48"/>
      <c r="H119" s="49"/>
      <c r="I119" s="50"/>
      <c r="J119" s="51"/>
      <c r="K119" s="51"/>
      <c r="L119" s="230">
        <f t="shared" si="1"/>
        <v>0</v>
      </c>
      <c r="M119" s="48"/>
      <c r="N119" s="48"/>
      <c r="O119" s="48"/>
      <c r="P119" s="52"/>
      <c r="Q119" s="52"/>
      <c r="R119" s="48"/>
      <c r="S119" s="48"/>
      <c r="T119" s="52"/>
      <c r="U119" s="52"/>
      <c r="V119" s="50"/>
    </row>
    <row r="120" spans="2:22" s="63" customFormat="1" ht="19.899999999999999" customHeight="1" x14ac:dyDescent="0.35">
      <c r="B120" s="64">
        <v>113</v>
      </c>
      <c r="C120" s="48"/>
      <c r="D120" s="48"/>
      <c r="E120" s="48"/>
      <c r="F120" s="48"/>
      <c r="G120" s="48"/>
      <c r="H120" s="49"/>
      <c r="I120" s="50"/>
      <c r="J120" s="51"/>
      <c r="K120" s="51"/>
      <c r="L120" s="230">
        <f t="shared" si="1"/>
        <v>0</v>
      </c>
      <c r="M120" s="48"/>
      <c r="N120" s="48"/>
      <c r="O120" s="48"/>
      <c r="P120" s="52"/>
      <c r="Q120" s="52"/>
      <c r="R120" s="48"/>
      <c r="S120" s="48"/>
      <c r="T120" s="52"/>
      <c r="U120" s="52"/>
      <c r="V120" s="50"/>
    </row>
    <row r="121" spans="2:22" s="63" customFormat="1" ht="19.899999999999999" customHeight="1" x14ac:dyDescent="0.35">
      <c r="B121" s="64">
        <v>114</v>
      </c>
      <c r="C121" s="48"/>
      <c r="D121" s="48"/>
      <c r="E121" s="48"/>
      <c r="F121" s="48"/>
      <c r="G121" s="48"/>
      <c r="H121" s="49"/>
      <c r="I121" s="50"/>
      <c r="J121" s="51"/>
      <c r="K121" s="51"/>
      <c r="L121" s="230">
        <f t="shared" si="1"/>
        <v>0</v>
      </c>
      <c r="M121" s="48"/>
      <c r="N121" s="48"/>
      <c r="O121" s="48"/>
      <c r="P121" s="52"/>
      <c r="Q121" s="52"/>
      <c r="R121" s="48"/>
      <c r="S121" s="48"/>
      <c r="T121" s="52"/>
      <c r="U121" s="52"/>
      <c r="V121" s="50"/>
    </row>
    <row r="122" spans="2:22" s="63" customFormat="1" ht="19.899999999999999" customHeight="1" x14ac:dyDescent="0.35">
      <c r="B122" s="64">
        <v>115</v>
      </c>
      <c r="C122" s="48"/>
      <c r="D122" s="48"/>
      <c r="E122" s="48"/>
      <c r="F122" s="48"/>
      <c r="G122" s="48"/>
      <c r="H122" s="49"/>
      <c r="I122" s="50"/>
      <c r="J122" s="51"/>
      <c r="K122" s="51"/>
      <c r="L122" s="230">
        <f t="shared" si="1"/>
        <v>0</v>
      </c>
      <c r="M122" s="48"/>
      <c r="N122" s="48"/>
      <c r="O122" s="48"/>
      <c r="P122" s="52"/>
      <c r="Q122" s="52"/>
      <c r="R122" s="48"/>
      <c r="S122" s="48"/>
      <c r="T122" s="52"/>
      <c r="U122" s="52"/>
      <c r="V122" s="50"/>
    </row>
    <row r="123" spans="2:22" s="63" customFormat="1" ht="19.899999999999999" customHeight="1" x14ac:dyDescent="0.35">
      <c r="B123" s="64">
        <v>116</v>
      </c>
      <c r="C123" s="48"/>
      <c r="D123" s="48"/>
      <c r="E123" s="48"/>
      <c r="F123" s="48"/>
      <c r="G123" s="48"/>
      <c r="H123" s="49"/>
      <c r="I123" s="50"/>
      <c r="J123" s="51"/>
      <c r="K123" s="51"/>
      <c r="L123" s="230">
        <f t="shared" si="1"/>
        <v>0</v>
      </c>
      <c r="M123" s="48"/>
      <c r="N123" s="48"/>
      <c r="O123" s="48"/>
      <c r="P123" s="52"/>
      <c r="Q123" s="52"/>
      <c r="R123" s="48"/>
      <c r="S123" s="48"/>
      <c r="T123" s="52"/>
      <c r="U123" s="52"/>
      <c r="V123" s="50"/>
    </row>
    <row r="124" spans="2:22" s="63" customFormat="1" ht="19.899999999999999" customHeight="1" x14ac:dyDescent="0.35">
      <c r="B124" s="64">
        <v>117</v>
      </c>
      <c r="C124" s="48"/>
      <c r="D124" s="48"/>
      <c r="E124" s="48"/>
      <c r="F124" s="48"/>
      <c r="G124" s="48"/>
      <c r="H124" s="49"/>
      <c r="I124" s="50"/>
      <c r="J124" s="51"/>
      <c r="K124" s="51"/>
      <c r="L124" s="230">
        <f t="shared" si="1"/>
        <v>0</v>
      </c>
      <c r="M124" s="48"/>
      <c r="N124" s="48"/>
      <c r="O124" s="48"/>
      <c r="P124" s="52"/>
      <c r="Q124" s="52"/>
      <c r="R124" s="48"/>
      <c r="S124" s="48"/>
      <c r="T124" s="52"/>
      <c r="U124" s="52"/>
      <c r="V124" s="50"/>
    </row>
    <row r="125" spans="2:22" s="63" customFormat="1" ht="19.899999999999999" customHeight="1" x14ac:dyDescent="0.35">
      <c r="B125" s="64">
        <v>118</v>
      </c>
      <c r="C125" s="48"/>
      <c r="D125" s="48"/>
      <c r="E125" s="48"/>
      <c r="F125" s="48"/>
      <c r="G125" s="48"/>
      <c r="H125" s="49"/>
      <c r="I125" s="50"/>
      <c r="J125" s="51"/>
      <c r="K125" s="51"/>
      <c r="L125" s="230">
        <f t="shared" si="1"/>
        <v>0</v>
      </c>
      <c r="M125" s="48"/>
      <c r="N125" s="48"/>
      <c r="O125" s="48"/>
      <c r="P125" s="52"/>
      <c r="Q125" s="52"/>
      <c r="R125" s="48"/>
      <c r="S125" s="48"/>
      <c r="T125" s="52"/>
      <c r="U125" s="52"/>
      <c r="V125" s="50"/>
    </row>
    <row r="126" spans="2:22" s="63" customFormat="1" ht="19.899999999999999" customHeight="1" x14ac:dyDescent="0.35">
      <c r="B126" s="64">
        <v>119</v>
      </c>
      <c r="C126" s="48"/>
      <c r="D126" s="48"/>
      <c r="E126" s="48"/>
      <c r="F126" s="48"/>
      <c r="G126" s="48"/>
      <c r="H126" s="49"/>
      <c r="I126" s="50"/>
      <c r="J126" s="51"/>
      <c r="K126" s="51"/>
      <c r="L126" s="230">
        <f t="shared" si="1"/>
        <v>0</v>
      </c>
      <c r="M126" s="48"/>
      <c r="N126" s="48"/>
      <c r="O126" s="48"/>
      <c r="P126" s="52"/>
      <c r="Q126" s="52"/>
      <c r="R126" s="48"/>
      <c r="S126" s="48"/>
      <c r="T126" s="52"/>
      <c r="U126" s="52"/>
      <c r="V126" s="50"/>
    </row>
    <row r="127" spans="2:22" s="63" customFormat="1" ht="19.899999999999999" customHeight="1" x14ac:dyDescent="0.35">
      <c r="B127" s="64">
        <v>120</v>
      </c>
      <c r="C127" s="48"/>
      <c r="D127" s="48"/>
      <c r="E127" s="48"/>
      <c r="F127" s="48"/>
      <c r="G127" s="48"/>
      <c r="H127" s="49"/>
      <c r="I127" s="50"/>
      <c r="J127" s="51"/>
      <c r="K127" s="51"/>
      <c r="L127" s="230">
        <f t="shared" si="1"/>
        <v>0</v>
      </c>
      <c r="M127" s="48"/>
      <c r="N127" s="48"/>
      <c r="O127" s="48"/>
      <c r="P127" s="52"/>
      <c r="Q127" s="52"/>
      <c r="R127" s="48"/>
      <c r="S127" s="48"/>
      <c r="T127" s="52"/>
      <c r="U127" s="52"/>
      <c r="V127" s="50"/>
    </row>
    <row r="128" spans="2:22" s="63" customFormat="1" ht="19.899999999999999" customHeight="1" x14ac:dyDescent="0.35">
      <c r="B128" s="64">
        <v>121</v>
      </c>
      <c r="C128" s="48"/>
      <c r="D128" s="48"/>
      <c r="E128" s="48"/>
      <c r="F128" s="48"/>
      <c r="G128" s="48"/>
      <c r="H128" s="49"/>
      <c r="I128" s="50"/>
      <c r="J128" s="51"/>
      <c r="K128" s="51"/>
      <c r="L128" s="230">
        <f t="shared" si="1"/>
        <v>0</v>
      </c>
      <c r="M128" s="48"/>
      <c r="N128" s="48"/>
      <c r="O128" s="48"/>
      <c r="P128" s="52"/>
      <c r="Q128" s="52"/>
      <c r="R128" s="48"/>
      <c r="S128" s="48"/>
      <c r="T128" s="52"/>
      <c r="U128" s="52"/>
      <c r="V128" s="50"/>
    </row>
    <row r="129" spans="2:22" s="63" customFormat="1" ht="19.899999999999999" customHeight="1" x14ac:dyDescent="0.35">
      <c r="B129" s="64">
        <v>122</v>
      </c>
      <c r="C129" s="48"/>
      <c r="D129" s="48"/>
      <c r="E129" s="48"/>
      <c r="F129" s="48"/>
      <c r="G129" s="48"/>
      <c r="H129" s="49"/>
      <c r="I129" s="50"/>
      <c r="J129" s="51"/>
      <c r="K129" s="51"/>
      <c r="L129" s="230">
        <f t="shared" si="1"/>
        <v>0</v>
      </c>
      <c r="M129" s="48"/>
      <c r="N129" s="48"/>
      <c r="O129" s="48"/>
      <c r="P129" s="52"/>
      <c r="Q129" s="52"/>
      <c r="R129" s="48"/>
      <c r="S129" s="48"/>
      <c r="T129" s="52"/>
      <c r="U129" s="52"/>
      <c r="V129" s="50"/>
    </row>
    <row r="130" spans="2:22" s="63" customFormat="1" ht="19.899999999999999" customHeight="1" x14ac:dyDescent="0.35">
      <c r="B130" s="64">
        <v>123</v>
      </c>
      <c r="C130" s="48"/>
      <c r="D130" s="48"/>
      <c r="E130" s="48"/>
      <c r="F130" s="48"/>
      <c r="G130" s="48"/>
      <c r="H130" s="49"/>
      <c r="I130" s="50"/>
      <c r="J130" s="51"/>
      <c r="K130" s="51"/>
      <c r="L130" s="230">
        <f t="shared" si="1"/>
        <v>0</v>
      </c>
      <c r="M130" s="48"/>
      <c r="N130" s="48"/>
      <c r="O130" s="48"/>
      <c r="P130" s="52"/>
      <c r="Q130" s="52"/>
      <c r="R130" s="48"/>
      <c r="S130" s="48"/>
      <c r="T130" s="52"/>
      <c r="U130" s="52"/>
      <c r="V130" s="50"/>
    </row>
    <row r="131" spans="2:22" s="63" customFormat="1" ht="19.899999999999999" customHeight="1" x14ac:dyDescent="0.35">
      <c r="B131" s="64">
        <v>124</v>
      </c>
      <c r="C131" s="48"/>
      <c r="D131" s="48"/>
      <c r="E131" s="48"/>
      <c r="F131" s="48"/>
      <c r="G131" s="48"/>
      <c r="H131" s="49"/>
      <c r="I131" s="50"/>
      <c r="J131" s="51"/>
      <c r="K131" s="51"/>
      <c r="L131" s="230">
        <f t="shared" si="1"/>
        <v>0</v>
      </c>
      <c r="M131" s="48"/>
      <c r="N131" s="48"/>
      <c r="O131" s="48"/>
      <c r="P131" s="52"/>
      <c r="Q131" s="52"/>
      <c r="R131" s="48"/>
      <c r="S131" s="48"/>
      <c r="T131" s="52"/>
      <c r="U131" s="52"/>
      <c r="V131" s="50"/>
    </row>
    <row r="132" spans="2:22" s="63" customFormat="1" ht="19.899999999999999" customHeight="1" x14ac:dyDescent="0.35">
      <c r="B132" s="64">
        <v>125</v>
      </c>
      <c r="C132" s="48"/>
      <c r="D132" s="48"/>
      <c r="E132" s="48"/>
      <c r="F132" s="48"/>
      <c r="G132" s="48"/>
      <c r="H132" s="49"/>
      <c r="I132" s="50"/>
      <c r="J132" s="51"/>
      <c r="K132" s="51"/>
      <c r="L132" s="230">
        <f t="shared" si="1"/>
        <v>0</v>
      </c>
      <c r="M132" s="48"/>
      <c r="N132" s="48"/>
      <c r="O132" s="48"/>
      <c r="P132" s="52"/>
      <c r="Q132" s="52"/>
      <c r="R132" s="48"/>
      <c r="S132" s="48"/>
      <c r="T132" s="52"/>
      <c r="U132" s="52"/>
      <c r="V132" s="50"/>
    </row>
    <row r="133" spans="2:22" s="63" customFormat="1" ht="19.899999999999999" customHeight="1" x14ac:dyDescent="0.35">
      <c r="B133" s="64">
        <v>126</v>
      </c>
      <c r="C133" s="48"/>
      <c r="D133" s="48"/>
      <c r="E133" s="48"/>
      <c r="F133" s="48"/>
      <c r="G133" s="48"/>
      <c r="H133" s="49"/>
      <c r="I133" s="50"/>
      <c r="J133" s="51"/>
      <c r="K133" s="51"/>
      <c r="L133" s="230">
        <f t="shared" si="1"/>
        <v>0</v>
      </c>
      <c r="M133" s="48"/>
      <c r="N133" s="48"/>
      <c r="O133" s="48"/>
      <c r="P133" s="52"/>
      <c r="Q133" s="52"/>
      <c r="R133" s="48"/>
      <c r="S133" s="48"/>
      <c r="T133" s="52"/>
      <c r="U133" s="52"/>
      <c r="V133" s="50"/>
    </row>
    <row r="134" spans="2:22" s="63" customFormat="1" ht="19.899999999999999" customHeight="1" x14ac:dyDescent="0.35">
      <c r="B134" s="64">
        <v>127</v>
      </c>
      <c r="C134" s="48"/>
      <c r="D134" s="48"/>
      <c r="E134" s="48"/>
      <c r="F134" s="48"/>
      <c r="G134" s="48"/>
      <c r="H134" s="49"/>
      <c r="I134" s="50"/>
      <c r="J134" s="51"/>
      <c r="K134" s="51"/>
      <c r="L134" s="230">
        <f t="shared" si="1"/>
        <v>0</v>
      </c>
      <c r="M134" s="48"/>
      <c r="N134" s="48"/>
      <c r="O134" s="48"/>
      <c r="P134" s="52"/>
      <c r="Q134" s="52"/>
      <c r="R134" s="48"/>
      <c r="S134" s="48"/>
      <c r="T134" s="52"/>
      <c r="U134" s="52"/>
      <c r="V134" s="50"/>
    </row>
    <row r="135" spans="2:22" s="63" customFormat="1" ht="19.899999999999999" customHeight="1" x14ac:dyDescent="0.35">
      <c r="B135" s="64">
        <v>128</v>
      </c>
      <c r="C135" s="48"/>
      <c r="D135" s="48"/>
      <c r="E135" s="48"/>
      <c r="F135" s="48"/>
      <c r="G135" s="48"/>
      <c r="H135" s="49"/>
      <c r="I135" s="50"/>
      <c r="J135" s="51"/>
      <c r="K135" s="51"/>
      <c r="L135" s="230">
        <f t="shared" si="1"/>
        <v>0</v>
      </c>
      <c r="M135" s="48"/>
      <c r="N135" s="48"/>
      <c r="O135" s="48"/>
      <c r="P135" s="52"/>
      <c r="Q135" s="52"/>
      <c r="R135" s="48"/>
      <c r="S135" s="48"/>
      <c r="T135" s="52"/>
      <c r="U135" s="52"/>
      <c r="V135" s="50"/>
    </row>
    <row r="136" spans="2:22" s="63" customFormat="1" ht="19.899999999999999" customHeight="1" x14ac:dyDescent="0.35">
      <c r="B136" s="64">
        <v>129</v>
      </c>
      <c r="C136" s="48"/>
      <c r="D136" s="48"/>
      <c r="E136" s="48"/>
      <c r="F136" s="48"/>
      <c r="G136" s="48"/>
      <c r="H136" s="49"/>
      <c r="I136" s="50"/>
      <c r="J136" s="51"/>
      <c r="K136" s="51"/>
      <c r="L136" s="230">
        <f t="shared" ref="L136:L199" si="2">IF(AND(P_Z_0_B_UTILISATION_TVA=P_Z_G_R_G_BOOLEEN_OUI,J136&lt;&gt;0,K136&lt;&gt;0),ROUND(J136+K136,2),0)</f>
        <v>0</v>
      </c>
      <c r="M136" s="48"/>
      <c r="N136" s="48"/>
      <c r="O136" s="48"/>
      <c r="P136" s="52"/>
      <c r="Q136" s="52"/>
      <c r="R136" s="48"/>
      <c r="S136" s="48"/>
      <c r="T136" s="52"/>
      <c r="U136" s="52"/>
      <c r="V136" s="50"/>
    </row>
    <row r="137" spans="2:22" s="63" customFormat="1" ht="19.899999999999999" customHeight="1" x14ac:dyDescent="0.35">
      <c r="B137" s="64">
        <v>130</v>
      </c>
      <c r="C137" s="48"/>
      <c r="D137" s="48"/>
      <c r="E137" s="48"/>
      <c r="F137" s="48"/>
      <c r="G137" s="48"/>
      <c r="H137" s="49"/>
      <c r="I137" s="50"/>
      <c r="J137" s="51"/>
      <c r="K137" s="51"/>
      <c r="L137" s="230">
        <f t="shared" si="2"/>
        <v>0</v>
      </c>
      <c r="M137" s="48"/>
      <c r="N137" s="48"/>
      <c r="O137" s="48"/>
      <c r="P137" s="52"/>
      <c r="Q137" s="52"/>
      <c r="R137" s="48"/>
      <c r="S137" s="48"/>
      <c r="T137" s="52"/>
      <c r="U137" s="52"/>
      <c r="V137" s="50"/>
    </row>
    <row r="138" spans="2:22" s="63" customFormat="1" ht="19.899999999999999" customHeight="1" x14ac:dyDescent="0.35">
      <c r="B138" s="64">
        <v>131</v>
      </c>
      <c r="C138" s="48"/>
      <c r="D138" s="48"/>
      <c r="E138" s="48"/>
      <c r="F138" s="48"/>
      <c r="G138" s="48"/>
      <c r="H138" s="49"/>
      <c r="I138" s="50"/>
      <c r="J138" s="51"/>
      <c r="K138" s="51"/>
      <c r="L138" s="230">
        <f t="shared" si="2"/>
        <v>0</v>
      </c>
      <c r="M138" s="48"/>
      <c r="N138" s="48"/>
      <c r="O138" s="48"/>
      <c r="P138" s="52"/>
      <c r="Q138" s="52"/>
      <c r="R138" s="48"/>
      <c r="S138" s="48"/>
      <c r="T138" s="52"/>
      <c r="U138" s="52"/>
      <c r="V138" s="50"/>
    </row>
    <row r="139" spans="2:22" s="63" customFormat="1" ht="19.899999999999999" customHeight="1" x14ac:dyDescent="0.35">
      <c r="B139" s="64">
        <v>132</v>
      </c>
      <c r="C139" s="48"/>
      <c r="D139" s="48"/>
      <c r="E139" s="48"/>
      <c r="F139" s="48"/>
      <c r="G139" s="48"/>
      <c r="H139" s="49"/>
      <c r="I139" s="50"/>
      <c r="J139" s="51"/>
      <c r="K139" s="51"/>
      <c r="L139" s="230">
        <f t="shared" si="2"/>
        <v>0</v>
      </c>
      <c r="M139" s="48"/>
      <c r="N139" s="48"/>
      <c r="O139" s="48"/>
      <c r="P139" s="52"/>
      <c r="Q139" s="52"/>
      <c r="R139" s="48"/>
      <c r="S139" s="48"/>
      <c r="T139" s="52"/>
      <c r="U139" s="52"/>
      <c r="V139" s="50"/>
    </row>
    <row r="140" spans="2:22" s="63" customFormat="1" ht="19.899999999999999" customHeight="1" x14ac:dyDescent="0.35">
      <c r="B140" s="64">
        <v>133</v>
      </c>
      <c r="C140" s="48"/>
      <c r="D140" s="48"/>
      <c r="E140" s="48"/>
      <c r="F140" s="48"/>
      <c r="G140" s="48"/>
      <c r="H140" s="49"/>
      <c r="I140" s="50"/>
      <c r="J140" s="51"/>
      <c r="K140" s="51"/>
      <c r="L140" s="230">
        <f t="shared" si="2"/>
        <v>0</v>
      </c>
      <c r="M140" s="48"/>
      <c r="N140" s="48"/>
      <c r="O140" s="48"/>
      <c r="P140" s="52"/>
      <c r="Q140" s="52"/>
      <c r="R140" s="48"/>
      <c r="S140" s="48"/>
      <c r="T140" s="52"/>
      <c r="U140" s="52"/>
      <c r="V140" s="50"/>
    </row>
    <row r="141" spans="2:22" s="63" customFormat="1" ht="19.899999999999999" customHeight="1" x14ac:dyDescent="0.35">
      <c r="B141" s="64">
        <v>134</v>
      </c>
      <c r="C141" s="48"/>
      <c r="D141" s="48"/>
      <c r="E141" s="48"/>
      <c r="F141" s="48"/>
      <c r="G141" s="48"/>
      <c r="H141" s="49"/>
      <c r="I141" s="50"/>
      <c r="J141" s="51"/>
      <c r="K141" s="51"/>
      <c r="L141" s="230">
        <f t="shared" si="2"/>
        <v>0</v>
      </c>
      <c r="M141" s="48"/>
      <c r="N141" s="48"/>
      <c r="O141" s="48"/>
      <c r="P141" s="52"/>
      <c r="Q141" s="52"/>
      <c r="R141" s="48"/>
      <c r="S141" s="48"/>
      <c r="T141" s="52"/>
      <c r="U141" s="52"/>
      <c r="V141" s="50"/>
    </row>
    <row r="142" spans="2:22" s="63" customFormat="1" ht="19.899999999999999" customHeight="1" x14ac:dyDescent="0.35">
      <c r="B142" s="64">
        <v>135</v>
      </c>
      <c r="C142" s="48"/>
      <c r="D142" s="48"/>
      <c r="E142" s="48"/>
      <c r="F142" s="48"/>
      <c r="G142" s="48"/>
      <c r="H142" s="49"/>
      <c r="I142" s="50"/>
      <c r="J142" s="51"/>
      <c r="K142" s="51"/>
      <c r="L142" s="230">
        <f t="shared" si="2"/>
        <v>0</v>
      </c>
      <c r="M142" s="48"/>
      <c r="N142" s="48"/>
      <c r="O142" s="48"/>
      <c r="P142" s="52"/>
      <c r="Q142" s="52"/>
      <c r="R142" s="48"/>
      <c r="S142" s="48"/>
      <c r="T142" s="52"/>
      <c r="U142" s="52"/>
      <c r="V142" s="50"/>
    </row>
    <row r="143" spans="2:22" s="63" customFormat="1" ht="19.899999999999999" customHeight="1" x14ac:dyDescent="0.35">
      <c r="B143" s="64">
        <v>136</v>
      </c>
      <c r="C143" s="48"/>
      <c r="D143" s="48"/>
      <c r="E143" s="48"/>
      <c r="F143" s="48"/>
      <c r="G143" s="48"/>
      <c r="H143" s="49"/>
      <c r="I143" s="50"/>
      <c r="J143" s="51"/>
      <c r="K143" s="51"/>
      <c r="L143" s="230">
        <f t="shared" si="2"/>
        <v>0</v>
      </c>
      <c r="M143" s="48"/>
      <c r="N143" s="48"/>
      <c r="O143" s="48"/>
      <c r="P143" s="52"/>
      <c r="Q143" s="52"/>
      <c r="R143" s="48"/>
      <c r="S143" s="48"/>
      <c r="T143" s="52"/>
      <c r="U143" s="52"/>
      <c r="V143" s="50"/>
    </row>
    <row r="144" spans="2:22" s="63" customFormat="1" ht="19.899999999999999" customHeight="1" x14ac:dyDescent="0.35">
      <c r="B144" s="64">
        <v>137</v>
      </c>
      <c r="C144" s="48"/>
      <c r="D144" s="48"/>
      <c r="E144" s="48"/>
      <c r="F144" s="48"/>
      <c r="G144" s="48"/>
      <c r="H144" s="49"/>
      <c r="I144" s="50"/>
      <c r="J144" s="51"/>
      <c r="K144" s="51"/>
      <c r="L144" s="230">
        <f t="shared" si="2"/>
        <v>0</v>
      </c>
      <c r="M144" s="48"/>
      <c r="N144" s="48"/>
      <c r="O144" s="48"/>
      <c r="P144" s="52"/>
      <c r="Q144" s="52"/>
      <c r="R144" s="48"/>
      <c r="S144" s="48"/>
      <c r="T144" s="52"/>
      <c r="U144" s="52"/>
      <c r="V144" s="50"/>
    </row>
    <row r="145" spans="2:22" s="63" customFormat="1" ht="19.899999999999999" customHeight="1" x14ac:dyDescent="0.35">
      <c r="B145" s="64">
        <v>138</v>
      </c>
      <c r="C145" s="48"/>
      <c r="D145" s="48"/>
      <c r="E145" s="48"/>
      <c r="F145" s="48"/>
      <c r="G145" s="48"/>
      <c r="H145" s="49"/>
      <c r="I145" s="50"/>
      <c r="J145" s="51"/>
      <c r="K145" s="51"/>
      <c r="L145" s="230">
        <f t="shared" si="2"/>
        <v>0</v>
      </c>
      <c r="M145" s="48"/>
      <c r="N145" s="48"/>
      <c r="O145" s="48"/>
      <c r="P145" s="52"/>
      <c r="Q145" s="52"/>
      <c r="R145" s="48"/>
      <c r="S145" s="48"/>
      <c r="T145" s="52"/>
      <c r="U145" s="52"/>
      <c r="V145" s="50"/>
    </row>
    <row r="146" spans="2:22" s="63" customFormat="1" ht="19.899999999999999" customHeight="1" x14ac:dyDescent="0.35">
      <c r="B146" s="64">
        <v>139</v>
      </c>
      <c r="C146" s="48"/>
      <c r="D146" s="48"/>
      <c r="E146" s="48"/>
      <c r="F146" s="48"/>
      <c r="G146" s="48"/>
      <c r="H146" s="49"/>
      <c r="I146" s="50"/>
      <c r="J146" s="51"/>
      <c r="K146" s="51"/>
      <c r="L146" s="230">
        <f t="shared" si="2"/>
        <v>0</v>
      </c>
      <c r="M146" s="48"/>
      <c r="N146" s="48"/>
      <c r="O146" s="48"/>
      <c r="P146" s="52"/>
      <c r="Q146" s="52"/>
      <c r="R146" s="48"/>
      <c r="S146" s="48"/>
      <c r="T146" s="52"/>
      <c r="U146" s="52"/>
      <c r="V146" s="50"/>
    </row>
    <row r="147" spans="2:22" s="63" customFormat="1" ht="19.899999999999999" customHeight="1" x14ac:dyDescent="0.35">
      <c r="B147" s="64">
        <v>140</v>
      </c>
      <c r="C147" s="48"/>
      <c r="D147" s="48"/>
      <c r="E147" s="48"/>
      <c r="F147" s="48"/>
      <c r="G147" s="48"/>
      <c r="H147" s="49"/>
      <c r="I147" s="50"/>
      <c r="J147" s="51"/>
      <c r="K147" s="51"/>
      <c r="L147" s="230">
        <f t="shared" si="2"/>
        <v>0</v>
      </c>
      <c r="M147" s="48"/>
      <c r="N147" s="48"/>
      <c r="O147" s="48"/>
      <c r="P147" s="52"/>
      <c r="Q147" s="52"/>
      <c r="R147" s="48"/>
      <c r="S147" s="48"/>
      <c r="T147" s="52"/>
      <c r="U147" s="52"/>
      <c r="V147" s="50"/>
    </row>
    <row r="148" spans="2:22" s="63" customFormat="1" ht="19.899999999999999" customHeight="1" x14ac:dyDescent="0.35">
      <c r="B148" s="64">
        <v>141</v>
      </c>
      <c r="C148" s="48"/>
      <c r="D148" s="48"/>
      <c r="E148" s="48"/>
      <c r="F148" s="48"/>
      <c r="G148" s="48"/>
      <c r="H148" s="49"/>
      <c r="I148" s="50"/>
      <c r="J148" s="51"/>
      <c r="K148" s="51"/>
      <c r="L148" s="230">
        <f t="shared" si="2"/>
        <v>0</v>
      </c>
      <c r="M148" s="48"/>
      <c r="N148" s="48"/>
      <c r="O148" s="48"/>
      <c r="P148" s="52"/>
      <c r="Q148" s="52"/>
      <c r="R148" s="48"/>
      <c r="S148" s="48"/>
      <c r="T148" s="52"/>
      <c r="U148" s="52"/>
      <c r="V148" s="50"/>
    </row>
    <row r="149" spans="2:22" s="63" customFormat="1" ht="19.899999999999999" customHeight="1" x14ac:dyDescent="0.35">
      <c r="B149" s="64">
        <v>142</v>
      </c>
      <c r="C149" s="48"/>
      <c r="D149" s="48"/>
      <c r="E149" s="48"/>
      <c r="F149" s="48"/>
      <c r="G149" s="48"/>
      <c r="H149" s="49"/>
      <c r="I149" s="50"/>
      <c r="J149" s="51"/>
      <c r="K149" s="51"/>
      <c r="L149" s="230">
        <f t="shared" si="2"/>
        <v>0</v>
      </c>
      <c r="M149" s="48"/>
      <c r="N149" s="48"/>
      <c r="O149" s="48"/>
      <c r="P149" s="52"/>
      <c r="Q149" s="52"/>
      <c r="R149" s="48"/>
      <c r="S149" s="48"/>
      <c r="T149" s="52"/>
      <c r="U149" s="52"/>
      <c r="V149" s="50"/>
    </row>
    <row r="150" spans="2:22" s="63" customFormat="1" ht="19.899999999999999" customHeight="1" x14ac:dyDescent="0.35">
      <c r="B150" s="64">
        <v>143</v>
      </c>
      <c r="C150" s="48"/>
      <c r="D150" s="48"/>
      <c r="E150" s="48"/>
      <c r="F150" s="48"/>
      <c r="G150" s="48"/>
      <c r="H150" s="49"/>
      <c r="I150" s="50"/>
      <c r="J150" s="51"/>
      <c r="K150" s="51"/>
      <c r="L150" s="230">
        <f t="shared" si="2"/>
        <v>0</v>
      </c>
      <c r="M150" s="48"/>
      <c r="N150" s="48"/>
      <c r="O150" s="48"/>
      <c r="P150" s="52"/>
      <c r="Q150" s="52"/>
      <c r="R150" s="48"/>
      <c r="S150" s="48"/>
      <c r="T150" s="52"/>
      <c r="U150" s="52"/>
      <c r="V150" s="50"/>
    </row>
    <row r="151" spans="2:22" s="63" customFormat="1" ht="19.899999999999999" customHeight="1" x14ac:dyDescent="0.35">
      <c r="B151" s="64">
        <v>144</v>
      </c>
      <c r="C151" s="48"/>
      <c r="D151" s="48"/>
      <c r="E151" s="48"/>
      <c r="F151" s="48"/>
      <c r="G151" s="48"/>
      <c r="H151" s="49"/>
      <c r="I151" s="50"/>
      <c r="J151" s="51"/>
      <c r="K151" s="51"/>
      <c r="L151" s="230">
        <f t="shared" si="2"/>
        <v>0</v>
      </c>
      <c r="M151" s="48"/>
      <c r="N151" s="48"/>
      <c r="O151" s="48"/>
      <c r="P151" s="52"/>
      <c r="Q151" s="52"/>
      <c r="R151" s="48"/>
      <c r="S151" s="48"/>
      <c r="T151" s="52"/>
      <c r="U151" s="52"/>
      <c r="V151" s="50"/>
    </row>
    <row r="152" spans="2:22" s="63" customFormat="1" ht="19.899999999999999" customHeight="1" x14ac:dyDescent="0.35">
      <c r="B152" s="64">
        <v>145</v>
      </c>
      <c r="C152" s="48"/>
      <c r="D152" s="48"/>
      <c r="E152" s="48"/>
      <c r="F152" s="48"/>
      <c r="G152" s="48"/>
      <c r="H152" s="49"/>
      <c r="I152" s="50"/>
      <c r="J152" s="51"/>
      <c r="K152" s="51"/>
      <c r="L152" s="230">
        <f t="shared" si="2"/>
        <v>0</v>
      </c>
      <c r="M152" s="48"/>
      <c r="N152" s="48"/>
      <c r="O152" s="48"/>
      <c r="P152" s="52"/>
      <c r="Q152" s="52"/>
      <c r="R152" s="48"/>
      <c r="S152" s="48"/>
      <c r="T152" s="52"/>
      <c r="U152" s="52"/>
      <c r="V152" s="50"/>
    </row>
    <row r="153" spans="2:22" s="63" customFormat="1" ht="19.899999999999999" customHeight="1" x14ac:dyDescent="0.35">
      <c r="B153" s="64">
        <v>146</v>
      </c>
      <c r="C153" s="48"/>
      <c r="D153" s="48"/>
      <c r="E153" s="48"/>
      <c r="F153" s="48"/>
      <c r="G153" s="48"/>
      <c r="H153" s="49"/>
      <c r="I153" s="50"/>
      <c r="J153" s="51"/>
      <c r="K153" s="51"/>
      <c r="L153" s="230">
        <f t="shared" si="2"/>
        <v>0</v>
      </c>
      <c r="M153" s="48"/>
      <c r="N153" s="48"/>
      <c r="O153" s="48"/>
      <c r="P153" s="52"/>
      <c r="Q153" s="52"/>
      <c r="R153" s="48"/>
      <c r="S153" s="48"/>
      <c r="T153" s="52"/>
      <c r="U153" s="52"/>
      <c r="V153" s="50"/>
    </row>
    <row r="154" spans="2:22" s="63" customFormat="1" ht="19.899999999999999" customHeight="1" x14ac:dyDescent="0.35">
      <c r="B154" s="64">
        <v>147</v>
      </c>
      <c r="C154" s="48"/>
      <c r="D154" s="48"/>
      <c r="E154" s="48"/>
      <c r="F154" s="48"/>
      <c r="G154" s="48"/>
      <c r="H154" s="49"/>
      <c r="I154" s="50"/>
      <c r="J154" s="51"/>
      <c r="K154" s="51"/>
      <c r="L154" s="230">
        <f t="shared" si="2"/>
        <v>0</v>
      </c>
      <c r="M154" s="48"/>
      <c r="N154" s="48"/>
      <c r="O154" s="48"/>
      <c r="P154" s="52"/>
      <c r="Q154" s="52"/>
      <c r="R154" s="48"/>
      <c r="S154" s="48"/>
      <c r="T154" s="52"/>
      <c r="U154" s="52"/>
      <c r="V154" s="50"/>
    </row>
    <row r="155" spans="2:22" s="63" customFormat="1" ht="19.899999999999999" customHeight="1" x14ac:dyDescent="0.35">
      <c r="B155" s="64">
        <v>148</v>
      </c>
      <c r="C155" s="48"/>
      <c r="D155" s="48"/>
      <c r="E155" s="48"/>
      <c r="F155" s="48"/>
      <c r="G155" s="48"/>
      <c r="H155" s="49"/>
      <c r="I155" s="50"/>
      <c r="J155" s="51"/>
      <c r="K155" s="51"/>
      <c r="L155" s="230">
        <f t="shared" si="2"/>
        <v>0</v>
      </c>
      <c r="M155" s="48"/>
      <c r="N155" s="48"/>
      <c r="O155" s="48"/>
      <c r="P155" s="52"/>
      <c r="Q155" s="52"/>
      <c r="R155" s="48"/>
      <c r="S155" s="48"/>
      <c r="T155" s="52"/>
      <c r="U155" s="52"/>
      <c r="V155" s="50"/>
    </row>
    <row r="156" spans="2:22" s="63" customFormat="1" ht="19.899999999999999" customHeight="1" x14ac:dyDescent="0.35">
      <c r="B156" s="64">
        <v>149</v>
      </c>
      <c r="C156" s="48"/>
      <c r="D156" s="48"/>
      <c r="E156" s="48"/>
      <c r="F156" s="48"/>
      <c r="G156" s="48"/>
      <c r="H156" s="49"/>
      <c r="I156" s="50"/>
      <c r="J156" s="51"/>
      <c r="K156" s="51"/>
      <c r="L156" s="230">
        <f t="shared" si="2"/>
        <v>0</v>
      </c>
      <c r="M156" s="48"/>
      <c r="N156" s="48"/>
      <c r="O156" s="48"/>
      <c r="P156" s="52"/>
      <c r="Q156" s="52"/>
      <c r="R156" s="48"/>
      <c r="S156" s="48"/>
      <c r="T156" s="52"/>
      <c r="U156" s="52"/>
      <c r="V156" s="50"/>
    </row>
    <row r="157" spans="2:22" s="63" customFormat="1" ht="19.899999999999999" customHeight="1" x14ac:dyDescent="0.35">
      <c r="B157" s="64">
        <v>150</v>
      </c>
      <c r="C157" s="48"/>
      <c r="D157" s="48"/>
      <c r="E157" s="48"/>
      <c r="F157" s="48"/>
      <c r="G157" s="48"/>
      <c r="H157" s="49"/>
      <c r="I157" s="50"/>
      <c r="J157" s="51"/>
      <c r="K157" s="51"/>
      <c r="L157" s="230">
        <f t="shared" si="2"/>
        <v>0</v>
      </c>
      <c r="M157" s="48"/>
      <c r="N157" s="48"/>
      <c r="O157" s="48"/>
      <c r="P157" s="52"/>
      <c r="Q157" s="52"/>
      <c r="R157" s="48"/>
      <c r="S157" s="48"/>
      <c r="T157" s="52"/>
      <c r="U157" s="52"/>
      <c r="V157" s="50"/>
    </row>
    <row r="158" spans="2:22" s="63" customFormat="1" ht="19.899999999999999" customHeight="1" x14ac:dyDescent="0.35">
      <c r="B158" s="64">
        <v>151</v>
      </c>
      <c r="C158" s="48"/>
      <c r="D158" s="48"/>
      <c r="E158" s="48"/>
      <c r="F158" s="48"/>
      <c r="G158" s="48"/>
      <c r="H158" s="49"/>
      <c r="I158" s="50"/>
      <c r="J158" s="51"/>
      <c r="K158" s="51"/>
      <c r="L158" s="230">
        <f t="shared" si="2"/>
        <v>0</v>
      </c>
      <c r="M158" s="48"/>
      <c r="N158" s="48"/>
      <c r="O158" s="48"/>
      <c r="P158" s="52"/>
      <c r="Q158" s="52"/>
      <c r="R158" s="48"/>
      <c r="S158" s="48"/>
      <c r="T158" s="52"/>
      <c r="U158" s="52"/>
      <c r="V158" s="50"/>
    </row>
    <row r="159" spans="2:22" s="63" customFormat="1" ht="19.899999999999999" customHeight="1" x14ac:dyDescent="0.35">
      <c r="B159" s="64">
        <v>152</v>
      </c>
      <c r="C159" s="48"/>
      <c r="D159" s="48"/>
      <c r="E159" s="48"/>
      <c r="F159" s="48"/>
      <c r="G159" s="48"/>
      <c r="H159" s="49"/>
      <c r="I159" s="50"/>
      <c r="J159" s="51"/>
      <c r="K159" s="51"/>
      <c r="L159" s="230">
        <f t="shared" si="2"/>
        <v>0</v>
      </c>
      <c r="M159" s="48"/>
      <c r="N159" s="48"/>
      <c r="O159" s="48"/>
      <c r="P159" s="52"/>
      <c r="Q159" s="52"/>
      <c r="R159" s="48"/>
      <c r="S159" s="48"/>
      <c r="T159" s="52"/>
      <c r="U159" s="52"/>
      <c r="V159" s="50"/>
    </row>
    <row r="160" spans="2:22" s="63" customFormat="1" ht="19.899999999999999" customHeight="1" x14ac:dyDescent="0.35">
      <c r="B160" s="64">
        <v>153</v>
      </c>
      <c r="C160" s="48"/>
      <c r="D160" s="48"/>
      <c r="E160" s="48"/>
      <c r="F160" s="48"/>
      <c r="G160" s="48"/>
      <c r="H160" s="49"/>
      <c r="I160" s="50"/>
      <c r="J160" s="51"/>
      <c r="K160" s="51"/>
      <c r="L160" s="230">
        <f t="shared" si="2"/>
        <v>0</v>
      </c>
      <c r="M160" s="48"/>
      <c r="N160" s="48"/>
      <c r="O160" s="48"/>
      <c r="P160" s="52"/>
      <c r="Q160" s="52"/>
      <c r="R160" s="48"/>
      <c r="S160" s="48"/>
      <c r="T160" s="52"/>
      <c r="U160" s="52"/>
      <c r="V160" s="50"/>
    </row>
    <row r="161" spans="2:22" s="63" customFormat="1" ht="19.899999999999999" customHeight="1" x14ac:dyDescent="0.35">
      <c r="B161" s="64">
        <v>154</v>
      </c>
      <c r="C161" s="48"/>
      <c r="D161" s="48"/>
      <c r="E161" s="48"/>
      <c r="F161" s="48"/>
      <c r="G161" s="48"/>
      <c r="H161" s="49"/>
      <c r="I161" s="50"/>
      <c r="J161" s="51"/>
      <c r="K161" s="51"/>
      <c r="L161" s="230">
        <f t="shared" si="2"/>
        <v>0</v>
      </c>
      <c r="M161" s="48"/>
      <c r="N161" s="48"/>
      <c r="O161" s="48"/>
      <c r="P161" s="52"/>
      <c r="Q161" s="52"/>
      <c r="R161" s="48"/>
      <c r="S161" s="48"/>
      <c r="T161" s="52"/>
      <c r="U161" s="52"/>
      <c r="V161" s="50"/>
    </row>
    <row r="162" spans="2:22" s="63" customFormat="1" ht="19.899999999999999" customHeight="1" x14ac:dyDescent="0.35">
      <c r="B162" s="64">
        <v>155</v>
      </c>
      <c r="C162" s="48"/>
      <c r="D162" s="48"/>
      <c r="E162" s="48"/>
      <c r="F162" s="48"/>
      <c r="G162" s="48"/>
      <c r="H162" s="49"/>
      <c r="I162" s="50"/>
      <c r="J162" s="51"/>
      <c r="K162" s="51"/>
      <c r="L162" s="230">
        <f t="shared" si="2"/>
        <v>0</v>
      </c>
      <c r="M162" s="48"/>
      <c r="N162" s="48"/>
      <c r="O162" s="48"/>
      <c r="P162" s="52"/>
      <c r="Q162" s="52"/>
      <c r="R162" s="48"/>
      <c r="S162" s="48"/>
      <c r="T162" s="52"/>
      <c r="U162" s="52"/>
      <c r="V162" s="50"/>
    </row>
    <row r="163" spans="2:22" s="63" customFormat="1" ht="19.899999999999999" customHeight="1" x14ac:dyDescent="0.35">
      <c r="B163" s="64">
        <v>156</v>
      </c>
      <c r="C163" s="48"/>
      <c r="D163" s="48"/>
      <c r="E163" s="48"/>
      <c r="F163" s="48"/>
      <c r="G163" s="48"/>
      <c r="H163" s="49"/>
      <c r="I163" s="50"/>
      <c r="J163" s="51"/>
      <c r="K163" s="51"/>
      <c r="L163" s="230">
        <f t="shared" si="2"/>
        <v>0</v>
      </c>
      <c r="M163" s="48"/>
      <c r="N163" s="48"/>
      <c r="O163" s="48"/>
      <c r="P163" s="52"/>
      <c r="Q163" s="52"/>
      <c r="R163" s="48"/>
      <c r="S163" s="48"/>
      <c r="T163" s="52"/>
      <c r="U163" s="52"/>
      <c r="V163" s="50"/>
    </row>
    <row r="164" spans="2:22" s="63" customFormat="1" ht="19.899999999999999" customHeight="1" x14ac:dyDescent="0.35">
      <c r="B164" s="64">
        <v>157</v>
      </c>
      <c r="C164" s="48"/>
      <c r="D164" s="48"/>
      <c r="E164" s="48"/>
      <c r="F164" s="48"/>
      <c r="G164" s="48"/>
      <c r="H164" s="49"/>
      <c r="I164" s="50"/>
      <c r="J164" s="51"/>
      <c r="K164" s="51"/>
      <c r="L164" s="230">
        <f t="shared" si="2"/>
        <v>0</v>
      </c>
      <c r="M164" s="48"/>
      <c r="N164" s="48"/>
      <c r="O164" s="48"/>
      <c r="P164" s="52"/>
      <c r="Q164" s="52"/>
      <c r="R164" s="48"/>
      <c r="S164" s="48"/>
      <c r="T164" s="52"/>
      <c r="U164" s="52"/>
      <c r="V164" s="50"/>
    </row>
    <row r="165" spans="2:22" s="63" customFormat="1" ht="19.899999999999999" customHeight="1" x14ac:dyDescent="0.35">
      <c r="B165" s="64">
        <v>158</v>
      </c>
      <c r="C165" s="48"/>
      <c r="D165" s="48"/>
      <c r="E165" s="48"/>
      <c r="F165" s="48"/>
      <c r="G165" s="48"/>
      <c r="H165" s="49"/>
      <c r="I165" s="50"/>
      <c r="J165" s="51"/>
      <c r="K165" s="51"/>
      <c r="L165" s="230">
        <f t="shared" si="2"/>
        <v>0</v>
      </c>
      <c r="M165" s="48"/>
      <c r="N165" s="48"/>
      <c r="O165" s="48"/>
      <c r="P165" s="52"/>
      <c r="Q165" s="52"/>
      <c r="R165" s="48"/>
      <c r="S165" s="48"/>
      <c r="T165" s="52"/>
      <c r="U165" s="52"/>
      <c r="V165" s="50"/>
    </row>
    <row r="166" spans="2:22" s="63" customFormat="1" ht="19.899999999999999" customHeight="1" x14ac:dyDescent="0.35">
      <c r="B166" s="64">
        <v>159</v>
      </c>
      <c r="C166" s="48"/>
      <c r="D166" s="48"/>
      <c r="E166" s="48"/>
      <c r="F166" s="48"/>
      <c r="G166" s="48"/>
      <c r="H166" s="49"/>
      <c r="I166" s="50"/>
      <c r="J166" s="51"/>
      <c r="K166" s="51"/>
      <c r="L166" s="230">
        <f t="shared" si="2"/>
        <v>0</v>
      </c>
      <c r="M166" s="48"/>
      <c r="N166" s="48"/>
      <c r="O166" s="48"/>
      <c r="P166" s="52"/>
      <c r="Q166" s="52"/>
      <c r="R166" s="48"/>
      <c r="S166" s="48"/>
      <c r="T166" s="52"/>
      <c r="U166" s="52"/>
      <c r="V166" s="50"/>
    </row>
    <row r="167" spans="2:22" s="63" customFormat="1" ht="19.899999999999999" customHeight="1" x14ac:dyDescent="0.35">
      <c r="B167" s="64">
        <v>160</v>
      </c>
      <c r="C167" s="48"/>
      <c r="D167" s="48"/>
      <c r="E167" s="48"/>
      <c r="F167" s="48"/>
      <c r="G167" s="48"/>
      <c r="H167" s="49"/>
      <c r="I167" s="50"/>
      <c r="J167" s="51"/>
      <c r="K167" s="51"/>
      <c r="L167" s="230">
        <f t="shared" si="2"/>
        <v>0</v>
      </c>
      <c r="M167" s="48"/>
      <c r="N167" s="48"/>
      <c r="O167" s="48"/>
      <c r="P167" s="52"/>
      <c r="Q167" s="52"/>
      <c r="R167" s="48"/>
      <c r="S167" s="48"/>
      <c r="T167" s="52"/>
      <c r="U167" s="52"/>
      <c r="V167" s="50"/>
    </row>
    <row r="168" spans="2:22" s="63" customFormat="1" ht="19.899999999999999" customHeight="1" x14ac:dyDescent="0.35">
      <c r="B168" s="64">
        <v>161</v>
      </c>
      <c r="C168" s="48"/>
      <c r="D168" s="48"/>
      <c r="E168" s="48"/>
      <c r="F168" s="48"/>
      <c r="G168" s="48"/>
      <c r="H168" s="49"/>
      <c r="I168" s="50"/>
      <c r="J168" s="51"/>
      <c r="K168" s="51"/>
      <c r="L168" s="230">
        <f t="shared" si="2"/>
        <v>0</v>
      </c>
      <c r="M168" s="48"/>
      <c r="N168" s="48"/>
      <c r="O168" s="48"/>
      <c r="P168" s="52"/>
      <c r="Q168" s="52"/>
      <c r="R168" s="48"/>
      <c r="S168" s="48"/>
      <c r="T168" s="52"/>
      <c r="U168" s="52"/>
      <c r="V168" s="50"/>
    </row>
    <row r="169" spans="2:22" s="63" customFormat="1" ht="19.899999999999999" customHeight="1" x14ac:dyDescent="0.35">
      <c r="B169" s="64">
        <v>162</v>
      </c>
      <c r="C169" s="48"/>
      <c r="D169" s="48"/>
      <c r="E169" s="48"/>
      <c r="F169" s="48"/>
      <c r="G169" s="48"/>
      <c r="H169" s="49"/>
      <c r="I169" s="50"/>
      <c r="J169" s="51"/>
      <c r="K169" s="51"/>
      <c r="L169" s="230">
        <f t="shared" si="2"/>
        <v>0</v>
      </c>
      <c r="M169" s="48"/>
      <c r="N169" s="48"/>
      <c r="O169" s="48"/>
      <c r="P169" s="52"/>
      <c r="Q169" s="52"/>
      <c r="R169" s="48"/>
      <c r="S169" s="48"/>
      <c r="T169" s="52"/>
      <c r="U169" s="52"/>
      <c r="V169" s="50"/>
    </row>
    <row r="170" spans="2:22" s="63" customFormat="1" ht="19.899999999999999" customHeight="1" x14ac:dyDescent="0.35">
      <c r="B170" s="64">
        <v>163</v>
      </c>
      <c r="C170" s="48"/>
      <c r="D170" s="48"/>
      <c r="E170" s="48"/>
      <c r="F170" s="48"/>
      <c r="G170" s="48"/>
      <c r="H170" s="49"/>
      <c r="I170" s="50"/>
      <c r="J170" s="51"/>
      <c r="K170" s="51"/>
      <c r="L170" s="230">
        <f t="shared" si="2"/>
        <v>0</v>
      </c>
      <c r="M170" s="48"/>
      <c r="N170" s="48"/>
      <c r="O170" s="48"/>
      <c r="P170" s="52"/>
      <c r="Q170" s="52"/>
      <c r="R170" s="48"/>
      <c r="S170" s="48"/>
      <c r="T170" s="52"/>
      <c r="U170" s="52"/>
      <c r="V170" s="50"/>
    </row>
    <row r="171" spans="2:22" s="63" customFormat="1" ht="19.899999999999999" customHeight="1" x14ac:dyDescent="0.35">
      <c r="B171" s="64">
        <v>164</v>
      </c>
      <c r="C171" s="48"/>
      <c r="D171" s="48"/>
      <c r="E171" s="48"/>
      <c r="F171" s="48"/>
      <c r="G171" s="48"/>
      <c r="H171" s="49"/>
      <c r="I171" s="50"/>
      <c r="J171" s="51"/>
      <c r="K171" s="51"/>
      <c r="L171" s="230">
        <f t="shared" si="2"/>
        <v>0</v>
      </c>
      <c r="M171" s="48"/>
      <c r="N171" s="48"/>
      <c r="O171" s="48"/>
      <c r="P171" s="52"/>
      <c r="Q171" s="52"/>
      <c r="R171" s="48"/>
      <c r="S171" s="48"/>
      <c r="T171" s="52"/>
      <c r="U171" s="52"/>
      <c r="V171" s="50"/>
    </row>
    <row r="172" spans="2:22" s="63" customFormat="1" ht="19.899999999999999" customHeight="1" x14ac:dyDescent="0.35">
      <c r="B172" s="64">
        <v>165</v>
      </c>
      <c r="C172" s="48"/>
      <c r="D172" s="48"/>
      <c r="E172" s="48"/>
      <c r="F172" s="48"/>
      <c r="G172" s="48"/>
      <c r="H172" s="49"/>
      <c r="I172" s="50"/>
      <c r="J172" s="51"/>
      <c r="K172" s="51"/>
      <c r="L172" s="230">
        <f t="shared" si="2"/>
        <v>0</v>
      </c>
      <c r="M172" s="48"/>
      <c r="N172" s="48"/>
      <c r="O172" s="48"/>
      <c r="P172" s="52"/>
      <c r="Q172" s="52"/>
      <c r="R172" s="48"/>
      <c r="S172" s="48"/>
      <c r="T172" s="52"/>
      <c r="U172" s="52"/>
      <c r="V172" s="50"/>
    </row>
    <row r="173" spans="2:22" s="63" customFormat="1" ht="19.899999999999999" customHeight="1" x14ac:dyDescent="0.35">
      <c r="B173" s="64">
        <v>166</v>
      </c>
      <c r="C173" s="48"/>
      <c r="D173" s="48"/>
      <c r="E173" s="48"/>
      <c r="F173" s="48"/>
      <c r="G173" s="48"/>
      <c r="H173" s="49"/>
      <c r="I173" s="50"/>
      <c r="J173" s="51"/>
      <c r="K173" s="51"/>
      <c r="L173" s="230">
        <f t="shared" si="2"/>
        <v>0</v>
      </c>
      <c r="M173" s="48"/>
      <c r="N173" s="48"/>
      <c r="O173" s="48"/>
      <c r="P173" s="52"/>
      <c r="Q173" s="52"/>
      <c r="R173" s="48"/>
      <c r="S173" s="48"/>
      <c r="T173" s="52"/>
      <c r="U173" s="52"/>
      <c r="V173" s="50"/>
    </row>
    <row r="174" spans="2:22" s="63" customFormat="1" ht="19.899999999999999" customHeight="1" x14ac:dyDescent="0.35">
      <c r="B174" s="64">
        <v>167</v>
      </c>
      <c r="C174" s="48"/>
      <c r="D174" s="48"/>
      <c r="E174" s="48"/>
      <c r="F174" s="48"/>
      <c r="G174" s="48"/>
      <c r="H174" s="49"/>
      <c r="I174" s="50"/>
      <c r="J174" s="51"/>
      <c r="K174" s="51"/>
      <c r="L174" s="230">
        <f t="shared" si="2"/>
        <v>0</v>
      </c>
      <c r="M174" s="48"/>
      <c r="N174" s="48"/>
      <c r="O174" s="48"/>
      <c r="P174" s="52"/>
      <c r="Q174" s="52"/>
      <c r="R174" s="48"/>
      <c r="S174" s="48"/>
      <c r="T174" s="52"/>
      <c r="U174" s="52"/>
      <c r="V174" s="50"/>
    </row>
    <row r="175" spans="2:22" s="63" customFormat="1" ht="19.899999999999999" customHeight="1" x14ac:dyDescent="0.35">
      <c r="B175" s="64">
        <v>168</v>
      </c>
      <c r="C175" s="48"/>
      <c r="D175" s="48"/>
      <c r="E175" s="48"/>
      <c r="F175" s="48"/>
      <c r="G175" s="48"/>
      <c r="H175" s="49"/>
      <c r="I175" s="50"/>
      <c r="J175" s="51"/>
      <c r="K175" s="51"/>
      <c r="L175" s="230">
        <f t="shared" si="2"/>
        <v>0</v>
      </c>
      <c r="M175" s="48"/>
      <c r="N175" s="48"/>
      <c r="O175" s="48"/>
      <c r="P175" s="52"/>
      <c r="Q175" s="52"/>
      <c r="R175" s="48"/>
      <c r="S175" s="48"/>
      <c r="T175" s="52"/>
      <c r="U175" s="52"/>
      <c r="V175" s="50"/>
    </row>
    <row r="176" spans="2:22" s="63" customFormat="1" ht="19.899999999999999" customHeight="1" x14ac:dyDescent="0.35">
      <c r="B176" s="64">
        <v>169</v>
      </c>
      <c r="C176" s="48"/>
      <c r="D176" s="48"/>
      <c r="E176" s="48"/>
      <c r="F176" s="48"/>
      <c r="G176" s="48"/>
      <c r="H176" s="49"/>
      <c r="I176" s="50"/>
      <c r="J176" s="51"/>
      <c r="K176" s="51"/>
      <c r="L176" s="230">
        <f t="shared" si="2"/>
        <v>0</v>
      </c>
      <c r="M176" s="48"/>
      <c r="N176" s="48"/>
      <c r="O176" s="48"/>
      <c r="P176" s="52"/>
      <c r="Q176" s="52"/>
      <c r="R176" s="48"/>
      <c r="S176" s="48"/>
      <c r="T176" s="52"/>
      <c r="U176" s="52"/>
      <c r="V176" s="50"/>
    </row>
    <row r="177" spans="2:22" s="63" customFormat="1" ht="19.899999999999999" customHeight="1" x14ac:dyDescent="0.35">
      <c r="B177" s="64">
        <v>170</v>
      </c>
      <c r="C177" s="48"/>
      <c r="D177" s="48"/>
      <c r="E177" s="48"/>
      <c r="F177" s="48"/>
      <c r="G177" s="48"/>
      <c r="H177" s="49"/>
      <c r="I177" s="50"/>
      <c r="J177" s="51"/>
      <c r="K177" s="51"/>
      <c r="L177" s="230">
        <f t="shared" si="2"/>
        <v>0</v>
      </c>
      <c r="M177" s="48"/>
      <c r="N177" s="48"/>
      <c r="O177" s="48"/>
      <c r="P177" s="52"/>
      <c r="Q177" s="52"/>
      <c r="R177" s="48"/>
      <c r="S177" s="48"/>
      <c r="T177" s="52"/>
      <c r="U177" s="52"/>
      <c r="V177" s="50"/>
    </row>
    <row r="178" spans="2:22" s="63" customFormat="1" ht="19.899999999999999" customHeight="1" x14ac:dyDescent="0.35">
      <c r="B178" s="64">
        <v>171</v>
      </c>
      <c r="C178" s="48"/>
      <c r="D178" s="48"/>
      <c r="E178" s="48"/>
      <c r="F178" s="48"/>
      <c r="G178" s="48"/>
      <c r="H178" s="49"/>
      <c r="I178" s="50"/>
      <c r="J178" s="51"/>
      <c r="K178" s="51"/>
      <c r="L178" s="230">
        <f t="shared" si="2"/>
        <v>0</v>
      </c>
      <c r="M178" s="48"/>
      <c r="N178" s="48"/>
      <c r="O178" s="48"/>
      <c r="P178" s="52"/>
      <c r="Q178" s="52"/>
      <c r="R178" s="48"/>
      <c r="S178" s="48"/>
      <c r="T178" s="52"/>
      <c r="U178" s="52"/>
      <c r="V178" s="50"/>
    </row>
    <row r="179" spans="2:22" s="63" customFormat="1" ht="19.899999999999999" customHeight="1" x14ac:dyDescent="0.35">
      <c r="B179" s="64">
        <v>172</v>
      </c>
      <c r="C179" s="48"/>
      <c r="D179" s="48"/>
      <c r="E179" s="48"/>
      <c r="F179" s="48"/>
      <c r="G179" s="48"/>
      <c r="H179" s="49"/>
      <c r="I179" s="50"/>
      <c r="J179" s="51"/>
      <c r="K179" s="51"/>
      <c r="L179" s="230">
        <f t="shared" si="2"/>
        <v>0</v>
      </c>
      <c r="M179" s="48"/>
      <c r="N179" s="48"/>
      <c r="O179" s="48"/>
      <c r="P179" s="52"/>
      <c r="Q179" s="52"/>
      <c r="R179" s="48"/>
      <c r="S179" s="48"/>
      <c r="T179" s="52"/>
      <c r="U179" s="52"/>
      <c r="V179" s="50"/>
    </row>
    <row r="180" spans="2:22" s="63" customFormat="1" ht="19.899999999999999" customHeight="1" x14ac:dyDescent="0.35">
      <c r="B180" s="64">
        <v>173</v>
      </c>
      <c r="C180" s="48"/>
      <c r="D180" s="48"/>
      <c r="E180" s="48"/>
      <c r="F180" s="48"/>
      <c r="G180" s="48"/>
      <c r="H180" s="49"/>
      <c r="I180" s="50"/>
      <c r="J180" s="51"/>
      <c r="K180" s="51"/>
      <c r="L180" s="230">
        <f t="shared" si="2"/>
        <v>0</v>
      </c>
      <c r="M180" s="48"/>
      <c r="N180" s="48"/>
      <c r="O180" s="48"/>
      <c r="P180" s="52"/>
      <c r="Q180" s="52"/>
      <c r="R180" s="48"/>
      <c r="S180" s="48"/>
      <c r="T180" s="52"/>
      <c r="U180" s="52"/>
      <c r="V180" s="50"/>
    </row>
    <row r="181" spans="2:22" s="63" customFormat="1" ht="19.899999999999999" customHeight="1" x14ac:dyDescent="0.35">
      <c r="B181" s="64">
        <v>174</v>
      </c>
      <c r="C181" s="48"/>
      <c r="D181" s="48"/>
      <c r="E181" s="48"/>
      <c r="F181" s="48"/>
      <c r="G181" s="48"/>
      <c r="H181" s="49"/>
      <c r="I181" s="50"/>
      <c r="J181" s="51"/>
      <c r="K181" s="51"/>
      <c r="L181" s="230">
        <f t="shared" si="2"/>
        <v>0</v>
      </c>
      <c r="M181" s="48"/>
      <c r="N181" s="48"/>
      <c r="O181" s="48"/>
      <c r="P181" s="52"/>
      <c r="Q181" s="52"/>
      <c r="R181" s="48"/>
      <c r="S181" s="48"/>
      <c r="T181" s="52"/>
      <c r="U181" s="52"/>
      <c r="V181" s="50"/>
    </row>
    <row r="182" spans="2:22" s="63" customFormat="1" ht="19.899999999999999" customHeight="1" x14ac:dyDescent="0.35">
      <c r="B182" s="64">
        <v>175</v>
      </c>
      <c r="C182" s="48"/>
      <c r="D182" s="48"/>
      <c r="E182" s="48"/>
      <c r="F182" s="48"/>
      <c r="G182" s="48"/>
      <c r="H182" s="49"/>
      <c r="I182" s="50"/>
      <c r="J182" s="51"/>
      <c r="K182" s="51"/>
      <c r="L182" s="230">
        <f t="shared" si="2"/>
        <v>0</v>
      </c>
      <c r="M182" s="48"/>
      <c r="N182" s="48"/>
      <c r="O182" s="48"/>
      <c r="P182" s="52"/>
      <c r="Q182" s="52"/>
      <c r="R182" s="48"/>
      <c r="S182" s="48"/>
      <c r="T182" s="52"/>
      <c r="U182" s="52"/>
      <c r="V182" s="50"/>
    </row>
    <row r="183" spans="2:22" s="63" customFormat="1" ht="19.899999999999999" customHeight="1" x14ac:dyDescent="0.35">
      <c r="B183" s="64">
        <v>176</v>
      </c>
      <c r="C183" s="48"/>
      <c r="D183" s="48"/>
      <c r="E183" s="48"/>
      <c r="F183" s="48"/>
      <c r="G183" s="48"/>
      <c r="H183" s="49"/>
      <c r="I183" s="50"/>
      <c r="J183" s="51"/>
      <c r="K183" s="51"/>
      <c r="L183" s="230">
        <f t="shared" si="2"/>
        <v>0</v>
      </c>
      <c r="M183" s="48"/>
      <c r="N183" s="48"/>
      <c r="O183" s="48"/>
      <c r="P183" s="52"/>
      <c r="Q183" s="52"/>
      <c r="R183" s="48"/>
      <c r="S183" s="48"/>
      <c r="T183" s="52"/>
      <c r="U183" s="52"/>
      <c r="V183" s="50"/>
    </row>
    <row r="184" spans="2:22" s="63" customFormat="1" ht="19.899999999999999" customHeight="1" x14ac:dyDescent="0.35">
      <c r="B184" s="64">
        <v>177</v>
      </c>
      <c r="C184" s="48"/>
      <c r="D184" s="48"/>
      <c r="E184" s="48"/>
      <c r="F184" s="48"/>
      <c r="G184" s="48"/>
      <c r="H184" s="49"/>
      <c r="I184" s="50"/>
      <c r="J184" s="51"/>
      <c r="K184" s="51"/>
      <c r="L184" s="230">
        <f t="shared" si="2"/>
        <v>0</v>
      </c>
      <c r="M184" s="48"/>
      <c r="N184" s="48"/>
      <c r="O184" s="48"/>
      <c r="P184" s="52"/>
      <c r="Q184" s="52"/>
      <c r="R184" s="48"/>
      <c r="S184" s="48"/>
      <c r="T184" s="52"/>
      <c r="U184" s="52"/>
      <c r="V184" s="50"/>
    </row>
    <row r="185" spans="2:22" s="63" customFormat="1" ht="19.899999999999999" customHeight="1" x14ac:dyDescent="0.35">
      <c r="B185" s="64">
        <v>178</v>
      </c>
      <c r="C185" s="48"/>
      <c r="D185" s="48"/>
      <c r="E185" s="48"/>
      <c r="F185" s="48"/>
      <c r="G185" s="48"/>
      <c r="H185" s="49"/>
      <c r="I185" s="50"/>
      <c r="J185" s="51"/>
      <c r="K185" s="51"/>
      <c r="L185" s="230">
        <f t="shared" si="2"/>
        <v>0</v>
      </c>
      <c r="M185" s="48"/>
      <c r="N185" s="48"/>
      <c r="O185" s="48"/>
      <c r="P185" s="52"/>
      <c r="Q185" s="52"/>
      <c r="R185" s="48"/>
      <c r="S185" s="48"/>
      <c r="T185" s="52"/>
      <c r="U185" s="52"/>
      <c r="V185" s="50"/>
    </row>
    <row r="186" spans="2:22" s="63" customFormat="1" ht="19.899999999999999" customHeight="1" x14ac:dyDescent="0.35">
      <c r="B186" s="64">
        <v>179</v>
      </c>
      <c r="C186" s="48"/>
      <c r="D186" s="48"/>
      <c r="E186" s="48"/>
      <c r="F186" s="48"/>
      <c r="G186" s="48"/>
      <c r="H186" s="49"/>
      <c r="I186" s="50"/>
      <c r="J186" s="51"/>
      <c r="K186" s="51"/>
      <c r="L186" s="230">
        <f t="shared" si="2"/>
        <v>0</v>
      </c>
      <c r="M186" s="48"/>
      <c r="N186" s="48"/>
      <c r="O186" s="48"/>
      <c r="P186" s="52"/>
      <c r="Q186" s="52"/>
      <c r="R186" s="48"/>
      <c r="S186" s="48"/>
      <c r="T186" s="52"/>
      <c r="U186" s="52"/>
      <c r="V186" s="50"/>
    </row>
    <row r="187" spans="2:22" s="63" customFormat="1" ht="19.899999999999999" customHeight="1" x14ac:dyDescent="0.35">
      <c r="B187" s="64">
        <v>180</v>
      </c>
      <c r="C187" s="48"/>
      <c r="D187" s="48"/>
      <c r="E187" s="48"/>
      <c r="F187" s="48"/>
      <c r="G187" s="48"/>
      <c r="H187" s="49"/>
      <c r="I187" s="50"/>
      <c r="J187" s="51"/>
      <c r="K187" s="51"/>
      <c r="L187" s="230">
        <f t="shared" si="2"/>
        <v>0</v>
      </c>
      <c r="M187" s="48"/>
      <c r="N187" s="48"/>
      <c r="O187" s="48"/>
      <c r="P187" s="52"/>
      <c r="Q187" s="52"/>
      <c r="R187" s="48"/>
      <c r="S187" s="48"/>
      <c r="T187" s="52"/>
      <c r="U187" s="52"/>
      <c r="V187" s="50"/>
    </row>
    <row r="188" spans="2:22" s="63" customFormat="1" ht="19.899999999999999" customHeight="1" x14ac:dyDescent="0.35">
      <c r="B188" s="64">
        <v>181</v>
      </c>
      <c r="C188" s="48"/>
      <c r="D188" s="48"/>
      <c r="E188" s="48"/>
      <c r="F188" s="48"/>
      <c r="G188" s="48"/>
      <c r="H188" s="49"/>
      <c r="I188" s="50"/>
      <c r="J188" s="51"/>
      <c r="K188" s="51"/>
      <c r="L188" s="230">
        <f t="shared" si="2"/>
        <v>0</v>
      </c>
      <c r="M188" s="48"/>
      <c r="N188" s="48"/>
      <c r="O188" s="48"/>
      <c r="P188" s="52"/>
      <c r="Q188" s="52"/>
      <c r="R188" s="48"/>
      <c r="S188" s="48"/>
      <c r="T188" s="52"/>
      <c r="U188" s="52"/>
      <c r="V188" s="50"/>
    </row>
    <row r="189" spans="2:22" s="63" customFormat="1" ht="19.899999999999999" customHeight="1" x14ac:dyDescent="0.35">
      <c r="B189" s="64">
        <v>182</v>
      </c>
      <c r="C189" s="48"/>
      <c r="D189" s="48"/>
      <c r="E189" s="48"/>
      <c r="F189" s="48"/>
      <c r="G189" s="48"/>
      <c r="H189" s="49"/>
      <c r="I189" s="50"/>
      <c r="J189" s="51"/>
      <c r="K189" s="51"/>
      <c r="L189" s="230">
        <f t="shared" si="2"/>
        <v>0</v>
      </c>
      <c r="M189" s="48"/>
      <c r="N189" s="48"/>
      <c r="O189" s="48"/>
      <c r="P189" s="52"/>
      <c r="Q189" s="52"/>
      <c r="R189" s="48"/>
      <c r="S189" s="48"/>
      <c r="T189" s="52"/>
      <c r="U189" s="52"/>
      <c r="V189" s="50"/>
    </row>
    <row r="190" spans="2:22" s="63" customFormat="1" ht="19.899999999999999" customHeight="1" x14ac:dyDescent="0.35">
      <c r="B190" s="64">
        <v>183</v>
      </c>
      <c r="C190" s="48"/>
      <c r="D190" s="48"/>
      <c r="E190" s="48"/>
      <c r="F190" s="48"/>
      <c r="G190" s="48"/>
      <c r="H190" s="49"/>
      <c r="I190" s="50"/>
      <c r="J190" s="51"/>
      <c r="K190" s="51"/>
      <c r="L190" s="230">
        <f t="shared" si="2"/>
        <v>0</v>
      </c>
      <c r="M190" s="48"/>
      <c r="N190" s="48"/>
      <c r="O190" s="48"/>
      <c r="P190" s="52"/>
      <c r="Q190" s="52"/>
      <c r="R190" s="48"/>
      <c r="S190" s="48"/>
      <c r="T190" s="52"/>
      <c r="U190" s="52"/>
      <c r="V190" s="50"/>
    </row>
    <row r="191" spans="2:22" s="63" customFormat="1" ht="19.899999999999999" customHeight="1" x14ac:dyDescent="0.35">
      <c r="B191" s="64">
        <v>184</v>
      </c>
      <c r="C191" s="48"/>
      <c r="D191" s="48"/>
      <c r="E191" s="48"/>
      <c r="F191" s="48"/>
      <c r="G191" s="48"/>
      <c r="H191" s="49"/>
      <c r="I191" s="50"/>
      <c r="J191" s="51"/>
      <c r="K191" s="51"/>
      <c r="L191" s="230">
        <f t="shared" si="2"/>
        <v>0</v>
      </c>
      <c r="M191" s="48"/>
      <c r="N191" s="48"/>
      <c r="O191" s="48"/>
      <c r="P191" s="52"/>
      <c r="Q191" s="52"/>
      <c r="R191" s="48"/>
      <c r="S191" s="48"/>
      <c r="T191" s="52"/>
      <c r="U191" s="52"/>
      <c r="V191" s="50"/>
    </row>
    <row r="192" spans="2:22" s="63" customFormat="1" ht="19.899999999999999" customHeight="1" x14ac:dyDescent="0.35">
      <c r="B192" s="64">
        <v>185</v>
      </c>
      <c r="C192" s="48"/>
      <c r="D192" s="48"/>
      <c r="E192" s="48"/>
      <c r="F192" s="48"/>
      <c r="G192" s="48"/>
      <c r="H192" s="49"/>
      <c r="I192" s="50"/>
      <c r="J192" s="51"/>
      <c r="K192" s="51"/>
      <c r="L192" s="230">
        <f t="shared" si="2"/>
        <v>0</v>
      </c>
      <c r="M192" s="48"/>
      <c r="N192" s="48"/>
      <c r="O192" s="48"/>
      <c r="P192" s="52"/>
      <c r="Q192" s="52"/>
      <c r="R192" s="48"/>
      <c r="S192" s="48"/>
      <c r="T192" s="52"/>
      <c r="U192" s="52"/>
      <c r="V192" s="50"/>
    </row>
    <row r="193" spans="2:22" s="63" customFormat="1" ht="19.899999999999999" customHeight="1" x14ac:dyDescent="0.35">
      <c r="B193" s="64">
        <v>186</v>
      </c>
      <c r="C193" s="48"/>
      <c r="D193" s="48"/>
      <c r="E193" s="48"/>
      <c r="F193" s="48"/>
      <c r="G193" s="48"/>
      <c r="H193" s="49"/>
      <c r="I193" s="50"/>
      <c r="J193" s="51"/>
      <c r="K193" s="51"/>
      <c r="L193" s="230">
        <f t="shared" si="2"/>
        <v>0</v>
      </c>
      <c r="M193" s="48"/>
      <c r="N193" s="48"/>
      <c r="O193" s="48"/>
      <c r="P193" s="52"/>
      <c r="Q193" s="52"/>
      <c r="R193" s="48"/>
      <c r="S193" s="48"/>
      <c r="T193" s="52"/>
      <c r="U193" s="52"/>
      <c r="V193" s="50"/>
    </row>
    <row r="194" spans="2:22" s="63" customFormat="1" ht="19.899999999999999" customHeight="1" x14ac:dyDescent="0.35">
      <c r="B194" s="64">
        <v>187</v>
      </c>
      <c r="C194" s="48"/>
      <c r="D194" s="48"/>
      <c r="E194" s="48"/>
      <c r="F194" s="48"/>
      <c r="G194" s="48"/>
      <c r="H194" s="49"/>
      <c r="I194" s="50"/>
      <c r="J194" s="51"/>
      <c r="K194" s="51"/>
      <c r="L194" s="230">
        <f t="shared" si="2"/>
        <v>0</v>
      </c>
      <c r="M194" s="48"/>
      <c r="N194" s="48"/>
      <c r="O194" s="48"/>
      <c r="P194" s="52"/>
      <c r="Q194" s="52"/>
      <c r="R194" s="48"/>
      <c r="S194" s="48"/>
      <c r="T194" s="52"/>
      <c r="U194" s="52"/>
      <c r="V194" s="50"/>
    </row>
    <row r="195" spans="2:22" s="63" customFormat="1" ht="19.899999999999999" customHeight="1" x14ac:dyDescent="0.35">
      <c r="B195" s="64">
        <v>188</v>
      </c>
      <c r="C195" s="48"/>
      <c r="D195" s="48"/>
      <c r="E195" s="48"/>
      <c r="F195" s="48"/>
      <c r="G195" s="48"/>
      <c r="H195" s="49"/>
      <c r="I195" s="50"/>
      <c r="J195" s="51"/>
      <c r="K195" s="51"/>
      <c r="L195" s="230">
        <f t="shared" si="2"/>
        <v>0</v>
      </c>
      <c r="M195" s="48"/>
      <c r="N195" s="48"/>
      <c r="O195" s="48"/>
      <c r="P195" s="52"/>
      <c r="Q195" s="52"/>
      <c r="R195" s="48"/>
      <c r="S195" s="48"/>
      <c r="T195" s="52"/>
      <c r="U195" s="52"/>
      <c r="V195" s="50"/>
    </row>
    <row r="196" spans="2:22" s="63" customFormat="1" ht="19.899999999999999" customHeight="1" x14ac:dyDescent="0.35">
      <c r="B196" s="64">
        <v>189</v>
      </c>
      <c r="C196" s="48"/>
      <c r="D196" s="48"/>
      <c r="E196" s="48"/>
      <c r="F196" s="48"/>
      <c r="G196" s="48"/>
      <c r="H196" s="49"/>
      <c r="I196" s="50"/>
      <c r="J196" s="51"/>
      <c r="K196" s="51"/>
      <c r="L196" s="230">
        <f t="shared" si="2"/>
        <v>0</v>
      </c>
      <c r="M196" s="48"/>
      <c r="N196" s="48"/>
      <c r="O196" s="48"/>
      <c r="P196" s="52"/>
      <c r="Q196" s="52"/>
      <c r="R196" s="48"/>
      <c r="S196" s="48"/>
      <c r="T196" s="52"/>
      <c r="U196" s="52"/>
      <c r="V196" s="50"/>
    </row>
    <row r="197" spans="2:22" s="63" customFormat="1" ht="19.899999999999999" customHeight="1" x14ac:dyDescent="0.35">
      <c r="B197" s="64">
        <v>190</v>
      </c>
      <c r="C197" s="48"/>
      <c r="D197" s="48"/>
      <c r="E197" s="48"/>
      <c r="F197" s="48"/>
      <c r="G197" s="48"/>
      <c r="H197" s="49"/>
      <c r="I197" s="50"/>
      <c r="J197" s="51"/>
      <c r="K197" s="51"/>
      <c r="L197" s="230">
        <f t="shared" si="2"/>
        <v>0</v>
      </c>
      <c r="M197" s="48"/>
      <c r="N197" s="48"/>
      <c r="O197" s="48"/>
      <c r="P197" s="52"/>
      <c r="Q197" s="52"/>
      <c r="R197" s="48"/>
      <c r="S197" s="48"/>
      <c r="T197" s="52"/>
      <c r="U197" s="52"/>
      <c r="V197" s="50"/>
    </row>
    <row r="198" spans="2:22" s="63" customFormat="1" ht="19.899999999999999" customHeight="1" x14ac:dyDescent="0.35">
      <c r="B198" s="64">
        <v>191</v>
      </c>
      <c r="C198" s="48"/>
      <c r="D198" s="48"/>
      <c r="E198" s="48"/>
      <c r="F198" s="48"/>
      <c r="G198" s="48"/>
      <c r="H198" s="49"/>
      <c r="I198" s="50"/>
      <c r="J198" s="51"/>
      <c r="K198" s="51"/>
      <c r="L198" s="230">
        <f t="shared" si="2"/>
        <v>0</v>
      </c>
      <c r="M198" s="48"/>
      <c r="N198" s="48"/>
      <c r="O198" s="48"/>
      <c r="P198" s="52"/>
      <c r="Q198" s="52"/>
      <c r="R198" s="48"/>
      <c r="S198" s="48"/>
      <c r="T198" s="52"/>
      <c r="U198" s="52"/>
      <c r="V198" s="50"/>
    </row>
    <row r="199" spans="2:22" s="63" customFormat="1" ht="19.899999999999999" customHeight="1" x14ac:dyDescent="0.35">
      <c r="B199" s="64">
        <v>192</v>
      </c>
      <c r="C199" s="48"/>
      <c r="D199" s="48"/>
      <c r="E199" s="48"/>
      <c r="F199" s="48"/>
      <c r="G199" s="48"/>
      <c r="H199" s="49"/>
      <c r="I199" s="50"/>
      <c r="J199" s="51"/>
      <c r="K199" s="51"/>
      <c r="L199" s="230">
        <f t="shared" si="2"/>
        <v>0</v>
      </c>
      <c r="M199" s="48"/>
      <c r="N199" s="48"/>
      <c r="O199" s="48"/>
      <c r="P199" s="52"/>
      <c r="Q199" s="52"/>
      <c r="R199" s="48"/>
      <c r="S199" s="48"/>
      <c r="T199" s="52"/>
      <c r="U199" s="52"/>
      <c r="V199" s="50"/>
    </row>
    <row r="200" spans="2:22" s="63" customFormat="1" ht="19.899999999999999" customHeight="1" x14ac:dyDescent="0.35">
      <c r="B200" s="64">
        <v>193</v>
      </c>
      <c r="C200" s="48"/>
      <c r="D200" s="48"/>
      <c r="E200" s="48"/>
      <c r="F200" s="48"/>
      <c r="G200" s="48"/>
      <c r="H200" s="49"/>
      <c r="I200" s="50"/>
      <c r="J200" s="51"/>
      <c r="K200" s="51"/>
      <c r="L200" s="230">
        <f t="shared" ref="L200:L263" si="3">IF(AND(P_Z_0_B_UTILISATION_TVA=P_Z_G_R_G_BOOLEEN_OUI,J200&lt;&gt;0,K200&lt;&gt;0),ROUND(J200+K200,2),0)</f>
        <v>0</v>
      </c>
      <c r="M200" s="48"/>
      <c r="N200" s="48"/>
      <c r="O200" s="48"/>
      <c r="P200" s="52"/>
      <c r="Q200" s="52"/>
      <c r="R200" s="48"/>
      <c r="S200" s="48"/>
      <c r="T200" s="52"/>
      <c r="U200" s="52"/>
      <c r="V200" s="50"/>
    </row>
    <row r="201" spans="2:22" s="63" customFormat="1" ht="19.899999999999999" customHeight="1" x14ac:dyDescent="0.35">
      <c r="B201" s="64">
        <v>194</v>
      </c>
      <c r="C201" s="48"/>
      <c r="D201" s="48"/>
      <c r="E201" s="48"/>
      <c r="F201" s="48"/>
      <c r="G201" s="48"/>
      <c r="H201" s="49"/>
      <c r="I201" s="50"/>
      <c r="J201" s="51"/>
      <c r="K201" s="51"/>
      <c r="L201" s="230">
        <f t="shared" si="3"/>
        <v>0</v>
      </c>
      <c r="M201" s="48"/>
      <c r="N201" s="48"/>
      <c r="O201" s="48"/>
      <c r="P201" s="52"/>
      <c r="Q201" s="52"/>
      <c r="R201" s="48"/>
      <c r="S201" s="48"/>
      <c r="T201" s="52"/>
      <c r="U201" s="52"/>
      <c r="V201" s="50"/>
    </row>
    <row r="202" spans="2:22" s="63" customFormat="1" ht="19.899999999999999" customHeight="1" x14ac:dyDescent="0.35">
      <c r="B202" s="64">
        <v>195</v>
      </c>
      <c r="C202" s="48"/>
      <c r="D202" s="48"/>
      <c r="E202" s="48"/>
      <c r="F202" s="48"/>
      <c r="G202" s="48"/>
      <c r="H202" s="49"/>
      <c r="I202" s="50"/>
      <c r="J202" s="51"/>
      <c r="K202" s="51"/>
      <c r="L202" s="230">
        <f t="shared" si="3"/>
        <v>0</v>
      </c>
      <c r="M202" s="48"/>
      <c r="N202" s="48"/>
      <c r="O202" s="48"/>
      <c r="P202" s="52"/>
      <c r="Q202" s="52"/>
      <c r="R202" s="48"/>
      <c r="S202" s="48"/>
      <c r="T202" s="52"/>
      <c r="U202" s="52"/>
      <c r="V202" s="50"/>
    </row>
    <row r="203" spans="2:22" s="63" customFormat="1" ht="19.899999999999999" customHeight="1" x14ac:dyDescent="0.35">
      <c r="B203" s="64">
        <v>196</v>
      </c>
      <c r="C203" s="48"/>
      <c r="D203" s="48"/>
      <c r="E203" s="48"/>
      <c r="F203" s="48"/>
      <c r="G203" s="48"/>
      <c r="H203" s="49"/>
      <c r="I203" s="50"/>
      <c r="J203" s="51"/>
      <c r="K203" s="51"/>
      <c r="L203" s="230">
        <f t="shared" si="3"/>
        <v>0</v>
      </c>
      <c r="M203" s="48"/>
      <c r="N203" s="48"/>
      <c r="O203" s="48"/>
      <c r="P203" s="52"/>
      <c r="Q203" s="52"/>
      <c r="R203" s="48"/>
      <c r="S203" s="48"/>
      <c r="T203" s="52"/>
      <c r="U203" s="52"/>
      <c r="V203" s="50"/>
    </row>
    <row r="204" spans="2:22" s="63" customFormat="1" ht="19.899999999999999" customHeight="1" x14ac:dyDescent="0.35">
      <c r="B204" s="64">
        <v>197</v>
      </c>
      <c r="C204" s="48"/>
      <c r="D204" s="48"/>
      <c r="E204" s="48"/>
      <c r="F204" s="48"/>
      <c r="G204" s="48"/>
      <c r="H204" s="49"/>
      <c r="I204" s="50"/>
      <c r="J204" s="51"/>
      <c r="K204" s="51"/>
      <c r="L204" s="230">
        <f t="shared" si="3"/>
        <v>0</v>
      </c>
      <c r="M204" s="48"/>
      <c r="N204" s="48"/>
      <c r="O204" s="48"/>
      <c r="P204" s="52"/>
      <c r="Q204" s="52"/>
      <c r="R204" s="48"/>
      <c r="S204" s="48"/>
      <c r="T204" s="52"/>
      <c r="U204" s="52"/>
      <c r="V204" s="50"/>
    </row>
    <row r="205" spans="2:22" s="63" customFormat="1" ht="19.899999999999999" customHeight="1" x14ac:dyDescent="0.35">
      <c r="B205" s="64">
        <v>198</v>
      </c>
      <c r="C205" s="48"/>
      <c r="D205" s="48"/>
      <c r="E205" s="48"/>
      <c r="F205" s="48"/>
      <c r="G205" s="48"/>
      <c r="H205" s="49"/>
      <c r="I205" s="50"/>
      <c r="J205" s="51"/>
      <c r="K205" s="51"/>
      <c r="L205" s="230">
        <f t="shared" si="3"/>
        <v>0</v>
      </c>
      <c r="M205" s="48"/>
      <c r="N205" s="48"/>
      <c r="O205" s="48"/>
      <c r="P205" s="52"/>
      <c r="Q205" s="52"/>
      <c r="R205" s="48"/>
      <c r="S205" s="48"/>
      <c r="T205" s="52"/>
      <c r="U205" s="52"/>
      <c r="V205" s="50"/>
    </row>
    <row r="206" spans="2:22" s="63" customFormat="1" ht="19.899999999999999" customHeight="1" x14ac:dyDescent="0.35">
      <c r="B206" s="64">
        <v>199</v>
      </c>
      <c r="C206" s="48"/>
      <c r="D206" s="48"/>
      <c r="E206" s="48"/>
      <c r="F206" s="48"/>
      <c r="G206" s="48"/>
      <c r="H206" s="49"/>
      <c r="I206" s="50"/>
      <c r="J206" s="51"/>
      <c r="K206" s="51"/>
      <c r="L206" s="230">
        <f t="shared" si="3"/>
        <v>0</v>
      </c>
      <c r="M206" s="48"/>
      <c r="N206" s="48"/>
      <c r="O206" s="48"/>
      <c r="P206" s="52"/>
      <c r="Q206" s="52"/>
      <c r="R206" s="48"/>
      <c r="S206" s="48"/>
      <c r="T206" s="52"/>
      <c r="U206" s="52"/>
      <c r="V206" s="50"/>
    </row>
    <row r="207" spans="2:22" s="63" customFormat="1" ht="19.899999999999999" customHeight="1" x14ac:dyDescent="0.35">
      <c r="B207" s="64">
        <v>200</v>
      </c>
      <c r="C207" s="48"/>
      <c r="D207" s="48"/>
      <c r="E207" s="48"/>
      <c r="F207" s="48"/>
      <c r="G207" s="48"/>
      <c r="H207" s="49"/>
      <c r="I207" s="50"/>
      <c r="J207" s="51"/>
      <c r="K207" s="51"/>
      <c r="L207" s="230">
        <f t="shared" si="3"/>
        <v>0</v>
      </c>
      <c r="M207" s="48"/>
      <c r="N207" s="48"/>
      <c r="O207" s="48"/>
      <c r="P207" s="52"/>
      <c r="Q207" s="52"/>
      <c r="R207" s="48"/>
      <c r="S207" s="48"/>
      <c r="T207" s="52"/>
      <c r="U207" s="52"/>
      <c r="V207" s="50"/>
    </row>
    <row r="208" spans="2:22" s="63" customFormat="1" ht="19.899999999999999" hidden="1" customHeight="1" x14ac:dyDescent="0.35">
      <c r="B208" s="64">
        <v>201</v>
      </c>
      <c r="C208" s="48"/>
      <c r="D208" s="48"/>
      <c r="E208" s="48"/>
      <c r="F208" s="48"/>
      <c r="G208" s="48"/>
      <c r="H208" s="49"/>
      <c r="I208" s="50"/>
      <c r="J208" s="51"/>
      <c r="K208" s="51"/>
      <c r="L208" s="230">
        <f t="shared" si="3"/>
        <v>0</v>
      </c>
      <c r="M208" s="48"/>
      <c r="N208" s="48"/>
      <c r="O208" s="48"/>
      <c r="P208" s="52"/>
      <c r="Q208" s="52"/>
      <c r="R208" s="48"/>
      <c r="S208" s="48"/>
      <c r="T208" s="52"/>
      <c r="U208" s="52"/>
      <c r="V208" s="50"/>
    </row>
    <row r="209" spans="2:22" s="63" customFormat="1" ht="19.899999999999999" hidden="1" customHeight="1" x14ac:dyDescent="0.35">
      <c r="B209" s="64">
        <v>202</v>
      </c>
      <c r="C209" s="48"/>
      <c r="D209" s="48"/>
      <c r="E209" s="48"/>
      <c r="F209" s="48"/>
      <c r="G209" s="48"/>
      <c r="H209" s="49"/>
      <c r="I209" s="50"/>
      <c r="J209" s="51"/>
      <c r="K209" s="51"/>
      <c r="L209" s="230">
        <f t="shared" si="3"/>
        <v>0</v>
      </c>
      <c r="M209" s="48"/>
      <c r="N209" s="48"/>
      <c r="O209" s="48"/>
      <c r="P209" s="52"/>
      <c r="Q209" s="52"/>
      <c r="R209" s="48"/>
      <c r="S209" s="48"/>
      <c r="T209" s="52"/>
      <c r="U209" s="52"/>
      <c r="V209" s="50"/>
    </row>
    <row r="210" spans="2:22" s="63" customFormat="1" ht="19.899999999999999" hidden="1" customHeight="1" x14ac:dyDescent="0.35">
      <c r="B210" s="64">
        <v>203</v>
      </c>
      <c r="C210" s="48"/>
      <c r="D210" s="48"/>
      <c r="E210" s="48"/>
      <c r="F210" s="48"/>
      <c r="G210" s="48"/>
      <c r="H210" s="49"/>
      <c r="I210" s="50"/>
      <c r="J210" s="51"/>
      <c r="K210" s="51"/>
      <c r="L210" s="230">
        <f t="shared" si="3"/>
        <v>0</v>
      </c>
      <c r="M210" s="48"/>
      <c r="N210" s="48"/>
      <c r="O210" s="48"/>
      <c r="P210" s="52"/>
      <c r="Q210" s="52"/>
      <c r="R210" s="48"/>
      <c r="S210" s="48"/>
      <c r="T210" s="52"/>
      <c r="U210" s="52"/>
      <c r="V210" s="50"/>
    </row>
    <row r="211" spans="2:22" s="63" customFormat="1" ht="19.899999999999999" hidden="1" customHeight="1" x14ac:dyDescent="0.35">
      <c r="B211" s="64">
        <v>204</v>
      </c>
      <c r="C211" s="48"/>
      <c r="D211" s="48"/>
      <c r="E211" s="48"/>
      <c r="F211" s="48"/>
      <c r="G211" s="48"/>
      <c r="H211" s="49"/>
      <c r="I211" s="50"/>
      <c r="J211" s="51"/>
      <c r="K211" s="51"/>
      <c r="L211" s="230">
        <f t="shared" si="3"/>
        <v>0</v>
      </c>
      <c r="M211" s="48"/>
      <c r="N211" s="48"/>
      <c r="O211" s="48"/>
      <c r="P211" s="52"/>
      <c r="Q211" s="52"/>
      <c r="R211" s="48"/>
      <c r="S211" s="48"/>
      <c r="T211" s="52"/>
      <c r="U211" s="52"/>
      <c r="V211" s="50"/>
    </row>
    <row r="212" spans="2:22" s="63" customFormat="1" ht="19.899999999999999" hidden="1" customHeight="1" x14ac:dyDescent="0.35">
      <c r="B212" s="64">
        <v>205</v>
      </c>
      <c r="C212" s="48"/>
      <c r="D212" s="48"/>
      <c r="E212" s="48"/>
      <c r="F212" s="48"/>
      <c r="G212" s="48"/>
      <c r="H212" s="49"/>
      <c r="I212" s="50"/>
      <c r="J212" s="51"/>
      <c r="K212" s="51"/>
      <c r="L212" s="230">
        <f t="shared" si="3"/>
        <v>0</v>
      </c>
      <c r="M212" s="48"/>
      <c r="N212" s="48"/>
      <c r="O212" s="48"/>
      <c r="P212" s="52"/>
      <c r="Q212" s="52"/>
      <c r="R212" s="48"/>
      <c r="S212" s="48"/>
      <c r="T212" s="52"/>
      <c r="U212" s="52"/>
      <c r="V212" s="50"/>
    </row>
    <row r="213" spans="2:22" s="63" customFormat="1" ht="19.899999999999999" hidden="1" customHeight="1" x14ac:dyDescent="0.35">
      <c r="B213" s="64">
        <v>206</v>
      </c>
      <c r="C213" s="48"/>
      <c r="D213" s="48"/>
      <c r="E213" s="48"/>
      <c r="F213" s="48"/>
      <c r="G213" s="48"/>
      <c r="H213" s="49"/>
      <c r="I213" s="50"/>
      <c r="J213" s="51"/>
      <c r="K213" s="51"/>
      <c r="L213" s="230">
        <f t="shared" si="3"/>
        <v>0</v>
      </c>
      <c r="M213" s="48"/>
      <c r="N213" s="48"/>
      <c r="O213" s="48"/>
      <c r="P213" s="52"/>
      <c r="Q213" s="52"/>
      <c r="R213" s="48"/>
      <c r="S213" s="48"/>
      <c r="T213" s="52"/>
      <c r="U213" s="52"/>
      <c r="V213" s="50"/>
    </row>
    <row r="214" spans="2:22" s="63" customFormat="1" ht="19.899999999999999" hidden="1" customHeight="1" x14ac:dyDescent="0.35">
      <c r="B214" s="64">
        <v>207</v>
      </c>
      <c r="C214" s="48"/>
      <c r="D214" s="48"/>
      <c r="E214" s="48"/>
      <c r="F214" s="48"/>
      <c r="G214" s="48"/>
      <c r="H214" s="49"/>
      <c r="I214" s="50"/>
      <c r="J214" s="51"/>
      <c r="K214" s="51"/>
      <c r="L214" s="230">
        <f t="shared" si="3"/>
        <v>0</v>
      </c>
      <c r="M214" s="48"/>
      <c r="N214" s="48"/>
      <c r="O214" s="48"/>
      <c r="P214" s="52"/>
      <c r="Q214" s="52"/>
      <c r="R214" s="48"/>
      <c r="S214" s="48"/>
      <c r="T214" s="52"/>
      <c r="U214" s="52"/>
      <c r="V214" s="50"/>
    </row>
    <row r="215" spans="2:22" s="63" customFormat="1" ht="19.899999999999999" hidden="1" customHeight="1" x14ac:dyDescent="0.35">
      <c r="B215" s="64">
        <v>208</v>
      </c>
      <c r="C215" s="48"/>
      <c r="D215" s="48"/>
      <c r="E215" s="48"/>
      <c r="F215" s="48"/>
      <c r="G215" s="48"/>
      <c r="H215" s="49"/>
      <c r="I215" s="50"/>
      <c r="J215" s="51"/>
      <c r="K215" s="51"/>
      <c r="L215" s="230">
        <f t="shared" si="3"/>
        <v>0</v>
      </c>
      <c r="M215" s="48"/>
      <c r="N215" s="48"/>
      <c r="O215" s="48"/>
      <c r="P215" s="52"/>
      <c r="Q215" s="52"/>
      <c r="R215" s="48"/>
      <c r="S215" s="48"/>
      <c r="T215" s="52"/>
      <c r="U215" s="52"/>
      <c r="V215" s="50"/>
    </row>
    <row r="216" spans="2:22" s="63" customFormat="1" ht="19.899999999999999" hidden="1" customHeight="1" x14ac:dyDescent="0.35">
      <c r="B216" s="64">
        <v>209</v>
      </c>
      <c r="C216" s="48"/>
      <c r="D216" s="48"/>
      <c r="E216" s="48"/>
      <c r="F216" s="48"/>
      <c r="G216" s="48"/>
      <c r="H216" s="49"/>
      <c r="I216" s="50"/>
      <c r="J216" s="51"/>
      <c r="K216" s="51"/>
      <c r="L216" s="230">
        <f t="shared" si="3"/>
        <v>0</v>
      </c>
      <c r="M216" s="48"/>
      <c r="N216" s="48"/>
      <c r="O216" s="48"/>
      <c r="P216" s="52"/>
      <c r="Q216" s="52"/>
      <c r="R216" s="48"/>
      <c r="S216" s="48"/>
      <c r="T216" s="52"/>
      <c r="U216" s="52"/>
      <c r="V216" s="50"/>
    </row>
    <row r="217" spans="2:22" s="63" customFormat="1" ht="19.899999999999999" hidden="1" customHeight="1" x14ac:dyDescent="0.35">
      <c r="B217" s="64">
        <v>210</v>
      </c>
      <c r="C217" s="48"/>
      <c r="D217" s="48"/>
      <c r="E217" s="48"/>
      <c r="F217" s="48"/>
      <c r="G217" s="48"/>
      <c r="H217" s="49"/>
      <c r="I217" s="50"/>
      <c r="J217" s="51"/>
      <c r="K217" s="51"/>
      <c r="L217" s="230">
        <f t="shared" si="3"/>
        <v>0</v>
      </c>
      <c r="M217" s="48"/>
      <c r="N217" s="48"/>
      <c r="O217" s="48"/>
      <c r="P217" s="52"/>
      <c r="Q217" s="52"/>
      <c r="R217" s="48"/>
      <c r="S217" s="48"/>
      <c r="T217" s="52"/>
      <c r="U217" s="52"/>
      <c r="V217" s="50"/>
    </row>
    <row r="218" spans="2:22" s="63" customFormat="1" ht="19.899999999999999" hidden="1" customHeight="1" x14ac:dyDescent="0.35">
      <c r="B218" s="64">
        <v>211</v>
      </c>
      <c r="C218" s="48"/>
      <c r="D218" s="48"/>
      <c r="E218" s="48"/>
      <c r="F218" s="48"/>
      <c r="G218" s="48"/>
      <c r="H218" s="49"/>
      <c r="I218" s="50"/>
      <c r="J218" s="51"/>
      <c r="K218" s="51"/>
      <c r="L218" s="230">
        <f t="shared" si="3"/>
        <v>0</v>
      </c>
      <c r="M218" s="48"/>
      <c r="N218" s="48"/>
      <c r="O218" s="48"/>
      <c r="P218" s="52"/>
      <c r="Q218" s="52"/>
      <c r="R218" s="48"/>
      <c r="S218" s="48"/>
      <c r="T218" s="52"/>
      <c r="U218" s="52"/>
      <c r="V218" s="50"/>
    </row>
    <row r="219" spans="2:22" s="63" customFormat="1" ht="19.899999999999999" hidden="1" customHeight="1" x14ac:dyDescent="0.35">
      <c r="B219" s="64">
        <v>212</v>
      </c>
      <c r="C219" s="48"/>
      <c r="D219" s="48"/>
      <c r="E219" s="48"/>
      <c r="F219" s="48"/>
      <c r="G219" s="48"/>
      <c r="H219" s="49"/>
      <c r="I219" s="50"/>
      <c r="J219" s="51"/>
      <c r="K219" s="51"/>
      <c r="L219" s="230">
        <f t="shared" si="3"/>
        <v>0</v>
      </c>
      <c r="M219" s="48"/>
      <c r="N219" s="48"/>
      <c r="O219" s="48"/>
      <c r="P219" s="52"/>
      <c r="Q219" s="52"/>
      <c r="R219" s="48"/>
      <c r="S219" s="48"/>
      <c r="T219" s="52"/>
      <c r="U219" s="52"/>
      <c r="V219" s="50"/>
    </row>
    <row r="220" spans="2:22" s="63" customFormat="1" ht="19.899999999999999" hidden="1" customHeight="1" x14ac:dyDescent="0.35">
      <c r="B220" s="64">
        <v>213</v>
      </c>
      <c r="C220" s="48"/>
      <c r="D220" s="48"/>
      <c r="E220" s="48"/>
      <c r="F220" s="48"/>
      <c r="G220" s="48"/>
      <c r="H220" s="49"/>
      <c r="I220" s="50"/>
      <c r="J220" s="51"/>
      <c r="K220" s="51"/>
      <c r="L220" s="230">
        <f t="shared" si="3"/>
        <v>0</v>
      </c>
      <c r="M220" s="48"/>
      <c r="N220" s="48"/>
      <c r="O220" s="48"/>
      <c r="P220" s="52"/>
      <c r="Q220" s="52"/>
      <c r="R220" s="48"/>
      <c r="S220" s="48"/>
      <c r="T220" s="52"/>
      <c r="U220" s="52"/>
      <c r="V220" s="50"/>
    </row>
    <row r="221" spans="2:22" s="63" customFormat="1" ht="19.899999999999999" hidden="1" customHeight="1" x14ac:dyDescent="0.35">
      <c r="B221" s="64">
        <v>214</v>
      </c>
      <c r="C221" s="48"/>
      <c r="D221" s="48"/>
      <c r="E221" s="48"/>
      <c r="F221" s="48"/>
      <c r="G221" s="48"/>
      <c r="H221" s="49"/>
      <c r="I221" s="50"/>
      <c r="J221" s="51"/>
      <c r="K221" s="51"/>
      <c r="L221" s="230">
        <f t="shared" si="3"/>
        <v>0</v>
      </c>
      <c r="M221" s="48"/>
      <c r="N221" s="48"/>
      <c r="O221" s="48"/>
      <c r="P221" s="52"/>
      <c r="Q221" s="52"/>
      <c r="R221" s="48"/>
      <c r="S221" s="48"/>
      <c r="T221" s="52"/>
      <c r="U221" s="52"/>
      <c r="V221" s="50"/>
    </row>
    <row r="222" spans="2:22" s="63" customFormat="1" ht="19.899999999999999" hidden="1" customHeight="1" x14ac:dyDescent="0.35">
      <c r="B222" s="64">
        <v>215</v>
      </c>
      <c r="C222" s="48"/>
      <c r="D222" s="48"/>
      <c r="E222" s="48"/>
      <c r="F222" s="48"/>
      <c r="G222" s="48"/>
      <c r="H222" s="49"/>
      <c r="I222" s="50"/>
      <c r="J222" s="51"/>
      <c r="K222" s="51"/>
      <c r="L222" s="230">
        <f t="shared" si="3"/>
        <v>0</v>
      </c>
      <c r="M222" s="48"/>
      <c r="N222" s="48"/>
      <c r="O222" s="48"/>
      <c r="P222" s="52"/>
      <c r="Q222" s="52"/>
      <c r="R222" s="48"/>
      <c r="S222" s="48"/>
      <c r="T222" s="52"/>
      <c r="U222" s="52"/>
      <c r="V222" s="50"/>
    </row>
    <row r="223" spans="2:22" s="63" customFormat="1" ht="19.899999999999999" hidden="1" customHeight="1" x14ac:dyDescent="0.35">
      <c r="B223" s="64">
        <v>216</v>
      </c>
      <c r="C223" s="48"/>
      <c r="D223" s="48"/>
      <c r="E223" s="48"/>
      <c r="F223" s="48"/>
      <c r="G223" s="48"/>
      <c r="H223" s="49"/>
      <c r="I223" s="50"/>
      <c r="J223" s="51"/>
      <c r="K223" s="51"/>
      <c r="L223" s="230">
        <f t="shared" si="3"/>
        <v>0</v>
      </c>
      <c r="M223" s="48"/>
      <c r="N223" s="48"/>
      <c r="O223" s="48"/>
      <c r="P223" s="52"/>
      <c r="Q223" s="52"/>
      <c r="R223" s="48"/>
      <c r="S223" s="48"/>
      <c r="T223" s="52"/>
      <c r="U223" s="52"/>
      <c r="V223" s="50"/>
    </row>
    <row r="224" spans="2:22" s="63" customFormat="1" ht="19.899999999999999" hidden="1" customHeight="1" x14ac:dyDescent="0.35">
      <c r="B224" s="64">
        <v>217</v>
      </c>
      <c r="C224" s="48"/>
      <c r="D224" s="48"/>
      <c r="E224" s="48"/>
      <c r="F224" s="48"/>
      <c r="G224" s="48"/>
      <c r="H224" s="49"/>
      <c r="I224" s="50"/>
      <c r="J224" s="51"/>
      <c r="K224" s="51"/>
      <c r="L224" s="230">
        <f t="shared" si="3"/>
        <v>0</v>
      </c>
      <c r="M224" s="48"/>
      <c r="N224" s="48"/>
      <c r="O224" s="48"/>
      <c r="P224" s="52"/>
      <c r="Q224" s="52"/>
      <c r="R224" s="48"/>
      <c r="S224" s="48"/>
      <c r="T224" s="52"/>
      <c r="U224" s="52"/>
      <c r="V224" s="50"/>
    </row>
    <row r="225" spans="2:22" s="63" customFormat="1" ht="19.899999999999999" hidden="1" customHeight="1" x14ac:dyDescent="0.35">
      <c r="B225" s="64">
        <v>218</v>
      </c>
      <c r="C225" s="48"/>
      <c r="D225" s="48"/>
      <c r="E225" s="48"/>
      <c r="F225" s="48"/>
      <c r="G225" s="48"/>
      <c r="H225" s="49"/>
      <c r="I225" s="50"/>
      <c r="J225" s="51"/>
      <c r="K225" s="51"/>
      <c r="L225" s="230">
        <f t="shared" si="3"/>
        <v>0</v>
      </c>
      <c r="M225" s="48"/>
      <c r="N225" s="48"/>
      <c r="O225" s="48"/>
      <c r="P225" s="52"/>
      <c r="Q225" s="52"/>
      <c r="R225" s="48"/>
      <c r="S225" s="48"/>
      <c r="T225" s="52"/>
      <c r="U225" s="52"/>
      <c r="V225" s="50"/>
    </row>
    <row r="226" spans="2:22" s="63" customFormat="1" ht="19.899999999999999" hidden="1" customHeight="1" x14ac:dyDescent="0.35">
      <c r="B226" s="64">
        <v>219</v>
      </c>
      <c r="C226" s="48"/>
      <c r="D226" s="48"/>
      <c r="E226" s="48"/>
      <c r="F226" s="48"/>
      <c r="G226" s="48"/>
      <c r="H226" s="49"/>
      <c r="I226" s="50"/>
      <c r="J226" s="51"/>
      <c r="K226" s="51"/>
      <c r="L226" s="230">
        <f t="shared" si="3"/>
        <v>0</v>
      </c>
      <c r="M226" s="48"/>
      <c r="N226" s="48"/>
      <c r="O226" s="48"/>
      <c r="P226" s="52"/>
      <c r="Q226" s="52"/>
      <c r="R226" s="48"/>
      <c r="S226" s="48"/>
      <c r="T226" s="52"/>
      <c r="U226" s="52"/>
      <c r="V226" s="50"/>
    </row>
    <row r="227" spans="2:22" s="63" customFormat="1" ht="19.899999999999999" hidden="1" customHeight="1" x14ac:dyDescent="0.35">
      <c r="B227" s="64">
        <v>220</v>
      </c>
      <c r="C227" s="48"/>
      <c r="D227" s="48"/>
      <c r="E227" s="48"/>
      <c r="F227" s="48"/>
      <c r="G227" s="48"/>
      <c r="H227" s="49"/>
      <c r="I227" s="50"/>
      <c r="J227" s="51"/>
      <c r="K227" s="51"/>
      <c r="L227" s="230">
        <f t="shared" si="3"/>
        <v>0</v>
      </c>
      <c r="M227" s="48"/>
      <c r="N227" s="48"/>
      <c r="O227" s="48"/>
      <c r="P227" s="52"/>
      <c r="Q227" s="52"/>
      <c r="R227" s="48"/>
      <c r="S227" s="48"/>
      <c r="T227" s="52"/>
      <c r="U227" s="52"/>
      <c r="V227" s="50"/>
    </row>
    <row r="228" spans="2:22" s="63" customFormat="1" ht="19.899999999999999" hidden="1" customHeight="1" x14ac:dyDescent="0.35">
      <c r="B228" s="64">
        <v>221</v>
      </c>
      <c r="C228" s="48"/>
      <c r="D228" s="48"/>
      <c r="E228" s="48"/>
      <c r="F228" s="48"/>
      <c r="G228" s="48"/>
      <c r="H228" s="49"/>
      <c r="I228" s="50"/>
      <c r="J228" s="51"/>
      <c r="K228" s="51"/>
      <c r="L228" s="230">
        <f t="shared" si="3"/>
        <v>0</v>
      </c>
      <c r="M228" s="48"/>
      <c r="N228" s="48"/>
      <c r="O228" s="48"/>
      <c r="P228" s="52"/>
      <c r="Q228" s="52"/>
      <c r="R228" s="48"/>
      <c r="S228" s="48"/>
      <c r="T228" s="52"/>
      <c r="U228" s="52"/>
      <c r="V228" s="50"/>
    </row>
    <row r="229" spans="2:22" s="63" customFormat="1" ht="19.899999999999999" hidden="1" customHeight="1" x14ac:dyDescent="0.35">
      <c r="B229" s="64">
        <v>222</v>
      </c>
      <c r="C229" s="48"/>
      <c r="D229" s="48"/>
      <c r="E229" s="48"/>
      <c r="F229" s="48"/>
      <c r="G229" s="48"/>
      <c r="H229" s="49"/>
      <c r="I229" s="50"/>
      <c r="J229" s="51"/>
      <c r="K229" s="51"/>
      <c r="L229" s="230">
        <f t="shared" si="3"/>
        <v>0</v>
      </c>
      <c r="M229" s="48"/>
      <c r="N229" s="48"/>
      <c r="O229" s="48"/>
      <c r="P229" s="52"/>
      <c r="Q229" s="52"/>
      <c r="R229" s="48"/>
      <c r="S229" s="48"/>
      <c r="T229" s="52"/>
      <c r="U229" s="52"/>
      <c r="V229" s="50"/>
    </row>
    <row r="230" spans="2:22" s="63" customFormat="1" ht="19.899999999999999" hidden="1" customHeight="1" x14ac:dyDescent="0.35">
      <c r="B230" s="64">
        <v>223</v>
      </c>
      <c r="C230" s="48"/>
      <c r="D230" s="48"/>
      <c r="E230" s="48"/>
      <c r="F230" s="48"/>
      <c r="G230" s="48"/>
      <c r="H230" s="49"/>
      <c r="I230" s="50"/>
      <c r="J230" s="51"/>
      <c r="K230" s="51"/>
      <c r="L230" s="230">
        <f t="shared" si="3"/>
        <v>0</v>
      </c>
      <c r="M230" s="48"/>
      <c r="N230" s="48"/>
      <c r="O230" s="48"/>
      <c r="P230" s="52"/>
      <c r="Q230" s="52"/>
      <c r="R230" s="48"/>
      <c r="S230" s="48"/>
      <c r="T230" s="52"/>
      <c r="U230" s="52"/>
      <c r="V230" s="50"/>
    </row>
    <row r="231" spans="2:22" s="63" customFormat="1" ht="19.899999999999999" hidden="1" customHeight="1" x14ac:dyDescent="0.35">
      <c r="B231" s="64">
        <v>224</v>
      </c>
      <c r="C231" s="48"/>
      <c r="D231" s="48"/>
      <c r="E231" s="48"/>
      <c r="F231" s="48"/>
      <c r="G231" s="48"/>
      <c r="H231" s="49"/>
      <c r="I231" s="50"/>
      <c r="J231" s="51"/>
      <c r="K231" s="51"/>
      <c r="L231" s="230">
        <f t="shared" si="3"/>
        <v>0</v>
      </c>
      <c r="M231" s="48"/>
      <c r="N231" s="48"/>
      <c r="O231" s="48"/>
      <c r="P231" s="52"/>
      <c r="Q231" s="52"/>
      <c r="R231" s="48"/>
      <c r="S231" s="48"/>
      <c r="T231" s="52"/>
      <c r="U231" s="52"/>
      <c r="V231" s="50"/>
    </row>
    <row r="232" spans="2:22" s="63" customFormat="1" ht="19.899999999999999" hidden="1" customHeight="1" x14ac:dyDescent="0.35">
      <c r="B232" s="64">
        <v>225</v>
      </c>
      <c r="C232" s="48"/>
      <c r="D232" s="48"/>
      <c r="E232" s="48"/>
      <c r="F232" s="48"/>
      <c r="G232" s="48"/>
      <c r="H232" s="49"/>
      <c r="I232" s="50"/>
      <c r="J232" s="51"/>
      <c r="K232" s="51"/>
      <c r="L232" s="230">
        <f t="shared" si="3"/>
        <v>0</v>
      </c>
      <c r="M232" s="48"/>
      <c r="N232" s="48"/>
      <c r="O232" s="48"/>
      <c r="P232" s="52"/>
      <c r="Q232" s="52"/>
      <c r="R232" s="48"/>
      <c r="S232" s="48"/>
      <c r="T232" s="52"/>
      <c r="U232" s="52"/>
      <c r="V232" s="50"/>
    </row>
    <row r="233" spans="2:22" s="63" customFormat="1" ht="19.899999999999999" hidden="1" customHeight="1" x14ac:dyDescent="0.35">
      <c r="B233" s="64">
        <v>226</v>
      </c>
      <c r="C233" s="48"/>
      <c r="D233" s="48"/>
      <c r="E233" s="48"/>
      <c r="F233" s="48"/>
      <c r="G233" s="48"/>
      <c r="H233" s="49"/>
      <c r="I233" s="50"/>
      <c r="J233" s="51"/>
      <c r="K233" s="51"/>
      <c r="L233" s="230">
        <f t="shared" si="3"/>
        <v>0</v>
      </c>
      <c r="M233" s="48"/>
      <c r="N233" s="48"/>
      <c r="O233" s="48"/>
      <c r="P233" s="52"/>
      <c r="Q233" s="52"/>
      <c r="R233" s="48"/>
      <c r="S233" s="48"/>
      <c r="T233" s="52"/>
      <c r="U233" s="52"/>
      <c r="V233" s="50"/>
    </row>
    <row r="234" spans="2:22" s="63" customFormat="1" ht="19.899999999999999" hidden="1" customHeight="1" x14ac:dyDescent="0.35">
      <c r="B234" s="64">
        <v>227</v>
      </c>
      <c r="C234" s="48"/>
      <c r="D234" s="48"/>
      <c r="E234" s="48"/>
      <c r="F234" s="48"/>
      <c r="G234" s="48"/>
      <c r="H234" s="49"/>
      <c r="I234" s="50"/>
      <c r="J234" s="51"/>
      <c r="K234" s="51"/>
      <c r="L234" s="230">
        <f t="shared" si="3"/>
        <v>0</v>
      </c>
      <c r="M234" s="48"/>
      <c r="N234" s="48"/>
      <c r="O234" s="48"/>
      <c r="P234" s="52"/>
      <c r="Q234" s="52"/>
      <c r="R234" s="48"/>
      <c r="S234" s="48"/>
      <c r="T234" s="52"/>
      <c r="U234" s="52"/>
      <c r="V234" s="50"/>
    </row>
    <row r="235" spans="2:22" s="63" customFormat="1" ht="19.899999999999999" hidden="1" customHeight="1" x14ac:dyDescent="0.35">
      <c r="B235" s="64">
        <v>228</v>
      </c>
      <c r="C235" s="48"/>
      <c r="D235" s="48"/>
      <c r="E235" s="48"/>
      <c r="F235" s="48"/>
      <c r="G235" s="48"/>
      <c r="H235" s="49"/>
      <c r="I235" s="50"/>
      <c r="J235" s="51"/>
      <c r="K235" s="51"/>
      <c r="L235" s="230">
        <f t="shared" si="3"/>
        <v>0</v>
      </c>
      <c r="M235" s="48"/>
      <c r="N235" s="48"/>
      <c r="O235" s="48"/>
      <c r="P235" s="52"/>
      <c r="Q235" s="52"/>
      <c r="R235" s="48"/>
      <c r="S235" s="48"/>
      <c r="T235" s="52"/>
      <c r="U235" s="52"/>
      <c r="V235" s="50"/>
    </row>
    <row r="236" spans="2:22" s="63" customFormat="1" ht="19.899999999999999" hidden="1" customHeight="1" x14ac:dyDescent="0.35">
      <c r="B236" s="64">
        <v>229</v>
      </c>
      <c r="C236" s="48"/>
      <c r="D236" s="48"/>
      <c r="E236" s="48"/>
      <c r="F236" s="48"/>
      <c r="G236" s="48"/>
      <c r="H236" s="49"/>
      <c r="I236" s="50"/>
      <c r="J236" s="51"/>
      <c r="K236" s="51"/>
      <c r="L236" s="230">
        <f t="shared" si="3"/>
        <v>0</v>
      </c>
      <c r="M236" s="48"/>
      <c r="N236" s="48"/>
      <c r="O236" s="48"/>
      <c r="P236" s="52"/>
      <c r="Q236" s="52"/>
      <c r="R236" s="48"/>
      <c r="S236" s="48"/>
      <c r="T236" s="52"/>
      <c r="U236" s="52"/>
      <c r="V236" s="50"/>
    </row>
    <row r="237" spans="2:22" s="63" customFormat="1" ht="19.899999999999999" hidden="1" customHeight="1" x14ac:dyDescent="0.35">
      <c r="B237" s="64">
        <v>230</v>
      </c>
      <c r="C237" s="48"/>
      <c r="D237" s="48"/>
      <c r="E237" s="48"/>
      <c r="F237" s="48"/>
      <c r="G237" s="48"/>
      <c r="H237" s="49"/>
      <c r="I237" s="50"/>
      <c r="J237" s="51"/>
      <c r="K237" s="51"/>
      <c r="L237" s="230">
        <f t="shared" si="3"/>
        <v>0</v>
      </c>
      <c r="M237" s="48"/>
      <c r="N237" s="48"/>
      <c r="O237" s="48"/>
      <c r="P237" s="52"/>
      <c r="Q237" s="52"/>
      <c r="R237" s="48"/>
      <c r="S237" s="48"/>
      <c r="T237" s="52"/>
      <c r="U237" s="52"/>
      <c r="V237" s="50"/>
    </row>
    <row r="238" spans="2:22" s="63" customFormat="1" ht="19.899999999999999" hidden="1" customHeight="1" x14ac:dyDescent="0.35">
      <c r="B238" s="64">
        <v>231</v>
      </c>
      <c r="C238" s="48"/>
      <c r="D238" s="48"/>
      <c r="E238" s="48"/>
      <c r="F238" s="48"/>
      <c r="G238" s="48"/>
      <c r="H238" s="49"/>
      <c r="I238" s="50"/>
      <c r="J238" s="51"/>
      <c r="K238" s="51"/>
      <c r="L238" s="230">
        <f t="shared" si="3"/>
        <v>0</v>
      </c>
      <c r="M238" s="48"/>
      <c r="N238" s="48"/>
      <c r="O238" s="48"/>
      <c r="P238" s="52"/>
      <c r="Q238" s="52"/>
      <c r="R238" s="48"/>
      <c r="S238" s="48"/>
      <c r="T238" s="52"/>
      <c r="U238" s="52"/>
      <c r="V238" s="50"/>
    </row>
    <row r="239" spans="2:22" s="63" customFormat="1" ht="19.899999999999999" hidden="1" customHeight="1" x14ac:dyDescent="0.35">
      <c r="B239" s="64">
        <v>232</v>
      </c>
      <c r="C239" s="48"/>
      <c r="D239" s="48"/>
      <c r="E239" s="48"/>
      <c r="F239" s="48"/>
      <c r="G239" s="48"/>
      <c r="H239" s="49"/>
      <c r="I239" s="50"/>
      <c r="J239" s="51"/>
      <c r="K239" s="51"/>
      <c r="L239" s="230">
        <f t="shared" si="3"/>
        <v>0</v>
      </c>
      <c r="M239" s="48"/>
      <c r="N239" s="48"/>
      <c r="O239" s="48"/>
      <c r="P239" s="52"/>
      <c r="Q239" s="52"/>
      <c r="R239" s="48"/>
      <c r="S239" s="48"/>
      <c r="T239" s="52"/>
      <c r="U239" s="52"/>
      <c r="V239" s="50"/>
    </row>
    <row r="240" spans="2:22" s="63" customFormat="1" ht="19.899999999999999" hidden="1" customHeight="1" x14ac:dyDescent="0.35">
      <c r="B240" s="64">
        <v>233</v>
      </c>
      <c r="C240" s="48"/>
      <c r="D240" s="48"/>
      <c r="E240" s="48"/>
      <c r="F240" s="48"/>
      <c r="G240" s="48"/>
      <c r="H240" s="49"/>
      <c r="I240" s="50"/>
      <c r="J240" s="51"/>
      <c r="K240" s="51"/>
      <c r="L240" s="230">
        <f t="shared" si="3"/>
        <v>0</v>
      </c>
      <c r="M240" s="48"/>
      <c r="N240" s="48"/>
      <c r="O240" s="48"/>
      <c r="P240" s="52"/>
      <c r="Q240" s="52"/>
      <c r="R240" s="48"/>
      <c r="S240" s="48"/>
      <c r="T240" s="52"/>
      <c r="U240" s="52"/>
      <c r="V240" s="50"/>
    </row>
    <row r="241" spans="2:22" s="63" customFormat="1" ht="19.899999999999999" hidden="1" customHeight="1" x14ac:dyDescent="0.35">
      <c r="B241" s="64">
        <v>234</v>
      </c>
      <c r="C241" s="48"/>
      <c r="D241" s="48"/>
      <c r="E241" s="48"/>
      <c r="F241" s="48"/>
      <c r="G241" s="48"/>
      <c r="H241" s="49"/>
      <c r="I241" s="50"/>
      <c r="J241" s="51"/>
      <c r="K241" s="51"/>
      <c r="L241" s="230">
        <f t="shared" si="3"/>
        <v>0</v>
      </c>
      <c r="M241" s="48"/>
      <c r="N241" s="48"/>
      <c r="O241" s="48"/>
      <c r="P241" s="52"/>
      <c r="Q241" s="52"/>
      <c r="R241" s="48"/>
      <c r="S241" s="48"/>
      <c r="T241" s="52"/>
      <c r="U241" s="52"/>
      <c r="V241" s="50"/>
    </row>
    <row r="242" spans="2:22" s="63" customFormat="1" ht="19.899999999999999" hidden="1" customHeight="1" x14ac:dyDescent="0.35">
      <c r="B242" s="64">
        <v>235</v>
      </c>
      <c r="C242" s="48"/>
      <c r="D242" s="48"/>
      <c r="E242" s="48"/>
      <c r="F242" s="48"/>
      <c r="G242" s="48"/>
      <c r="H242" s="49"/>
      <c r="I242" s="50"/>
      <c r="J242" s="51"/>
      <c r="K242" s="51"/>
      <c r="L242" s="230">
        <f t="shared" si="3"/>
        <v>0</v>
      </c>
      <c r="M242" s="48"/>
      <c r="N242" s="48"/>
      <c r="O242" s="48"/>
      <c r="P242" s="52"/>
      <c r="Q242" s="52"/>
      <c r="R242" s="48"/>
      <c r="S242" s="48"/>
      <c r="T242" s="52"/>
      <c r="U242" s="52"/>
      <c r="V242" s="50"/>
    </row>
    <row r="243" spans="2:22" s="63" customFormat="1" ht="19.899999999999999" hidden="1" customHeight="1" x14ac:dyDescent="0.35">
      <c r="B243" s="64">
        <v>236</v>
      </c>
      <c r="C243" s="48"/>
      <c r="D243" s="48"/>
      <c r="E243" s="48"/>
      <c r="F243" s="48"/>
      <c r="G243" s="48"/>
      <c r="H243" s="49"/>
      <c r="I243" s="50"/>
      <c r="J243" s="51"/>
      <c r="K243" s="51"/>
      <c r="L243" s="230">
        <f t="shared" si="3"/>
        <v>0</v>
      </c>
      <c r="M243" s="48"/>
      <c r="N243" s="48"/>
      <c r="O243" s="48"/>
      <c r="P243" s="52"/>
      <c r="Q243" s="52"/>
      <c r="R243" s="48"/>
      <c r="S243" s="48"/>
      <c r="T243" s="52"/>
      <c r="U243" s="52"/>
      <c r="V243" s="50"/>
    </row>
    <row r="244" spans="2:22" s="63" customFormat="1" ht="19.899999999999999" hidden="1" customHeight="1" x14ac:dyDescent="0.35">
      <c r="B244" s="64">
        <v>237</v>
      </c>
      <c r="C244" s="48"/>
      <c r="D244" s="48"/>
      <c r="E244" s="48"/>
      <c r="F244" s="48"/>
      <c r="G244" s="48"/>
      <c r="H244" s="49"/>
      <c r="I244" s="50"/>
      <c r="J244" s="51"/>
      <c r="K244" s="51"/>
      <c r="L244" s="230">
        <f t="shared" si="3"/>
        <v>0</v>
      </c>
      <c r="M244" s="48"/>
      <c r="N244" s="48"/>
      <c r="O244" s="48"/>
      <c r="P244" s="52"/>
      <c r="Q244" s="52"/>
      <c r="R244" s="48"/>
      <c r="S244" s="48"/>
      <c r="T244" s="52"/>
      <c r="U244" s="52"/>
      <c r="V244" s="50"/>
    </row>
    <row r="245" spans="2:22" s="63" customFormat="1" ht="19.899999999999999" hidden="1" customHeight="1" x14ac:dyDescent="0.35">
      <c r="B245" s="64">
        <v>238</v>
      </c>
      <c r="C245" s="48"/>
      <c r="D245" s="48"/>
      <c r="E245" s="48"/>
      <c r="F245" s="48"/>
      <c r="G245" s="48"/>
      <c r="H245" s="49"/>
      <c r="I245" s="50"/>
      <c r="J245" s="51"/>
      <c r="K245" s="51"/>
      <c r="L245" s="230">
        <f t="shared" si="3"/>
        <v>0</v>
      </c>
      <c r="M245" s="48"/>
      <c r="N245" s="48"/>
      <c r="O245" s="48"/>
      <c r="P245" s="52"/>
      <c r="Q245" s="52"/>
      <c r="R245" s="48"/>
      <c r="S245" s="48"/>
      <c r="T245" s="52"/>
      <c r="U245" s="52"/>
      <c r="V245" s="50"/>
    </row>
    <row r="246" spans="2:22" s="63" customFormat="1" ht="19.899999999999999" hidden="1" customHeight="1" x14ac:dyDescent="0.35">
      <c r="B246" s="64">
        <v>239</v>
      </c>
      <c r="C246" s="48"/>
      <c r="D246" s="48"/>
      <c r="E246" s="48"/>
      <c r="F246" s="48"/>
      <c r="G246" s="48"/>
      <c r="H246" s="49"/>
      <c r="I246" s="50"/>
      <c r="J246" s="51"/>
      <c r="K246" s="51"/>
      <c r="L246" s="230">
        <f t="shared" si="3"/>
        <v>0</v>
      </c>
      <c r="M246" s="48"/>
      <c r="N246" s="48"/>
      <c r="O246" s="48"/>
      <c r="P246" s="52"/>
      <c r="Q246" s="52"/>
      <c r="R246" s="48"/>
      <c r="S246" s="48"/>
      <c r="T246" s="52"/>
      <c r="U246" s="52"/>
      <c r="V246" s="50"/>
    </row>
    <row r="247" spans="2:22" s="63" customFormat="1" ht="19.899999999999999" hidden="1" customHeight="1" x14ac:dyDescent="0.35">
      <c r="B247" s="64">
        <v>240</v>
      </c>
      <c r="C247" s="48"/>
      <c r="D247" s="48"/>
      <c r="E247" s="48"/>
      <c r="F247" s="48"/>
      <c r="G247" s="48"/>
      <c r="H247" s="49"/>
      <c r="I247" s="50"/>
      <c r="J247" s="51"/>
      <c r="K247" s="51"/>
      <c r="L247" s="230">
        <f t="shared" si="3"/>
        <v>0</v>
      </c>
      <c r="M247" s="48"/>
      <c r="N247" s="48"/>
      <c r="O247" s="48"/>
      <c r="P247" s="52"/>
      <c r="Q247" s="52"/>
      <c r="R247" s="48"/>
      <c r="S247" s="48"/>
      <c r="T247" s="52"/>
      <c r="U247" s="52"/>
      <c r="V247" s="50"/>
    </row>
    <row r="248" spans="2:22" s="63" customFormat="1" ht="19.899999999999999" hidden="1" customHeight="1" x14ac:dyDescent="0.35">
      <c r="B248" s="64">
        <v>241</v>
      </c>
      <c r="C248" s="48"/>
      <c r="D248" s="48"/>
      <c r="E248" s="48"/>
      <c r="F248" s="48"/>
      <c r="G248" s="48"/>
      <c r="H248" s="49"/>
      <c r="I248" s="50"/>
      <c r="J248" s="51"/>
      <c r="K248" s="51"/>
      <c r="L248" s="230">
        <f t="shared" si="3"/>
        <v>0</v>
      </c>
      <c r="M248" s="48"/>
      <c r="N248" s="48"/>
      <c r="O248" s="48"/>
      <c r="P248" s="52"/>
      <c r="Q248" s="52"/>
      <c r="R248" s="48"/>
      <c r="S248" s="48"/>
      <c r="T248" s="52"/>
      <c r="U248" s="52"/>
      <c r="V248" s="50"/>
    </row>
    <row r="249" spans="2:22" s="63" customFormat="1" ht="19.899999999999999" hidden="1" customHeight="1" x14ac:dyDescent="0.35">
      <c r="B249" s="64">
        <v>242</v>
      </c>
      <c r="C249" s="48"/>
      <c r="D249" s="48"/>
      <c r="E249" s="48"/>
      <c r="F249" s="48"/>
      <c r="G249" s="48"/>
      <c r="H249" s="49"/>
      <c r="I249" s="50"/>
      <c r="J249" s="51"/>
      <c r="K249" s="51"/>
      <c r="L249" s="230">
        <f t="shared" si="3"/>
        <v>0</v>
      </c>
      <c r="M249" s="48"/>
      <c r="N249" s="48"/>
      <c r="O249" s="48"/>
      <c r="P249" s="52"/>
      <c r="Q249" s="52"/>
      <c r="R249" s="48"/>
      <c r="S249" s="48"/>
      <c r="T249" s="52"/>
      <c r="U249" s="52"/>
      <c r="V249" s="50"/>
    </row>
    <row r="250" spans="2:22" s="63" customFormat="1" ht="19.899999999999999" hidden="1" customHeight="1" x14ac:dyDescent="0.35">
      <c r="B250" s="64">
        <v>243</v>
      </c>
      <c r="C250" s="48"/>
      <c r="D250" s="48"/>
      <c r="E250" s="48"/>
      <c r="F250" s="48"/>
      <c r="G250" s="48"/>
      <c r="H250" s="49"/>
      <c r="I250" s="50"/>
      <c r="J250" s="51"/>
      <c r="K250" s="51"/>
      <c r="L250" s="230">
        <f t="shared" si="3"/>
        <v>0</v>
      </c>
      <c r="M250" s="48"/>
      <c r="N250" s="48"/>
      <c r="O250" s="48"/>
      <c r="P250" s="52"/>
      <c r="Q250" s="52"/>
      <c r="R250" s="48"/>
      <c r="S250" s="48"/>
      <c r="T250" s="52"/>
      <c r="U250" s="52"/>
      <c r="V250" s="50"/>
    </row>
    <row r="251" spans="2:22" s="63" customFormat="1" ht="19.899999999999999" hidden="1" customHeight="1" x14ac:dyDescent="0.35">
      <c r="B251" s="64">
        <v>244</v>
      </c>
      <c r="C251" s="48"/>
      <c r="D251" s="48"/>
      <c r="E251" s="48"/>
      <c r="F251" s="48"/>
      <c r="G251" s="48"/>
      <c r="H251" s="49"/>
      <c r="I251" s="50"/>
      <c r="J251" s="51"/>
      <c r="K251" s="51"/>
      <c r="L251" s="230">
        <f t="shared" si="3"/>
        <v>0</v>
      </c>
      <c r="M251" s="48"/>
      <c r="N251" s="48"/>
      <c r="O251" s="48"/>
      <c r="P251" s="52"/>
      <c r="Q251" s="52"/>
      <c r="R251" s="48"/>
      <c r="S251" s="48"/>
      <c r="T251" s="52"/>
      <c r="U251" s="52"/>
      <c r="V251" s="50"/>
    </row>
    <row r="252" spans="2:22" s="63" customFormat="1" ht="19.899999999999999" hidden="1" customHeight="1" x14ac:dyDescent="0.35">
      <c r="B252" s="64">
        <v>245</v>
      </c>
      <c r="C252" s="48"/>
      <c r="D252" s="48"/>
      <c r="E252" s="48"/>
      <c r="F252" s="48"/>
      <c r="G252" s="48"/>
      <c r="H252" s="49"/>
      <c r="I252" s="50"/>
      <c r="J252" s="51"/>
      <c r="K252" s="51"/>
      <c r="L252" s="230">
        <f t="shared" si="3"/>
        <v>0</v>
      </c>
      <c r="M252" s="48"/>
      <c r="N252" s="48"/>
      <c r="O252" s="48"/>
      <c r="P252" s="52"/>
      <c r="Q252" s="52"/>
      <c r="R252" s="48"/>
      <c r="S252" s="48"/>
      <c r="T252" s="52"/>
      <c r="U252" s="52"/>
      <c r="V252" s="50"/>
    </row>
    <row r="253" spans="2:22" s="63" customFormat="1" ht="19.899999999999999" hidden="1" customHeight="1" x14ac:dyDescent="0.35">
      <c r="B253" s="64">
        <v>246</v>
      </c>
      <c r="C253" s="48"/>
      <c r="D253" s="48"/>
      <c r="E253" s="48"/>
      <c r="F253" s="48"/>
      <c r="G253" s="48"/>
      <c r="H253" s="49"/>
      <c r="I253" s="50"/>
      <c r="J253" s="51"/>
      <c r="K253" s="51"/>
      <c r="L253" s="230">
        <f t="shared" si="3"/>
        <v>0</v>
      </c>
      <c r="M253" s="48"/>
      <c r="N253" s="48"/>
      <c r="O253" s="48"/>
      <c r="P253" s="52"/>
      <c r="Q253" s="52"/>
      <c r="R253" s="48"/>
      <c r="S253" s="48"/>
      <c r="T253" s="52"/>
      <c r="U253" s="52"/>
      <c r="V253" s="50"/>
    </row>
    <row r="254" spans="2:22" s="63" customFormat="1" ht="19.899999999999999" hidden="1" customHeight="1" x14ac:dyDescent="0.35">
      <c r="B254" s="64">
        <v>247</v>
      </c>
      <c r="C254" s="48"/>
      <c r="D254" s="48"/>
      <c r="E254" s="48"/>
      <c r="F254" s="48"/>
      <c r="G254" s="48"/>
      <c r="H254" s="49"/>
      <c r="I254" s="50"/>
      <c r="J254" s="51"/>
      <c r="K254" s="51"/>
      <c r="L254" s="230">
        <f t="shared" si="3"/>
        <v>0</v>
      </c>
      <c r="M254" s="48"/>
      <c r="N254" s="48"/>
      <c r="O254" s="48"/>
      <c r="P254" s="52"/>
      <c r="Q254" s="52"/>
      <c r="R254" s="48"/>
      <c r="S254" s="48"/>
      <c r="T254" s="52"/>
      <c r="U254" s="52"/>
      <c r="V254" s="50"/>
    </row>
    <row r="255" spans="2:22" s="63" customFormat="1" ht="19.899999999999999" hidden="1" customHeight="1" x14ac:dyDescent="0.35">
      <c r="B255" s="64">
        <v>248</v>
      </c>
      <c r="C255" s="48"/>
      <c r="D255" s="48"/>
      <c r="E255" s="48"/>
      <c r="F255" s="48"/>
      <c r="G255" s="48"/>
      <c r="H255" s="49"/>
      <c r="I255" s="50"/>
      <c r="J255" s="51"/>
      <c r="K255" s="51"/>
      <c r="L255" s="230">
        <f t="shared" si="3"/>
        <v>0</v>
      </c>
      <c r="M255" s="48"/>
      <c r="N255" s="48"/>
      <c r="O255" s="48"/>
      <c r="P255" s="52"/>
      <c r="Q255" s="52"/>
      <c r="R255" s="48"/>
      <c r="S255" s="48"/>
      <c r="T255" s="52"/>
      <c r="U255" s="52"/>
      <c r="V255" s="50"/>
    </row>
    <row r="256" spans="2:22" s="63" customFormat="1" ht="19.899999999999999" hidden="1" customHeight="1" x14ac:dyDescent="0.35">
      <c r="B256" s="64">
        <v>249</v>
      </c>
      <c r="C256" s="48"/>
      <c r="D256" s="48"/>
      <c r="E256" s="48"/>
      <c r="F256" s="48"/>
      <c r="G256" s="48"/>
      <c r="H256" s="49"/>
      <c r="I256" s="50"/>
      <c r="J256" s="51"/>
      <c r="K256" s="51"/>
      <c r="L256" s="230">
        <f t="shared" si="3"/>
        <v>0</v>
      </c>
      <c r="M256" s="48"/>
      <c r="N256" s="48"/>
      <c r="O256" s="48"/>
      <c r="P256" s="52"/>
      <c r="Q256" s="52"/>
      <c r="R256" s="48"/>
      <c r="S256" s="48"/>
      <c r="T256" s="52"/>
      <c r="U256" s="52"/>
      <c r="V256" s="50"/>
    </row>
    <row r="257" spans="2:22" s="63" customFormat="1" ht="19.899999999999999" hidden="1" customHeight="1" x14ac:dyDescent="0.35">
      <c r="B257" s="64">
        <v>250</v>
      </c>
      <c r="C257" s="48"/>
      <c r="D257" s="48"/>
      <c r="E257" s="48"/>
      <c r="F257" s="48"/>
      <c r="G257" s="48"/>
      <c r="H257" s="49"/>
      <c r="I257" s="50"/>
      <c r="J257" s="51"/>
      <c r="K257" s="51"/>
      <c r="L257" s="230">
        <f t="shared" si="3"/>
        <v>0</v>
      </c>
      <c r="M257" s="48"/>
      <c r="N257" s="48"/>
      <c r="O257" s="48"/>
      <c r="P257" s="52"/>
      <c r="Q257" s="52"/>
      <c r="R257" s="48"/>
      <c r="S257" s="48"/>
      <c r="T257" s="52"/>
      <c r="U257" s="52"/>
      <c r="V257" s="50"/>
    </row>
    <row r="258" spans="2:22" s="63" customFormat="1" ht="19.899999999999999" hidden="1" customHeight="1" x14ac:dyDescent="0.35">
      <c r="B258" s="64">
        <v>251</v>
      </c>
      <c r="C258" s="48"/>
      <c r="D258" s="48"/>
      <c r="E258" s="48"/>
      <c r="F258" s="48"/>
      <c r="G258" s="48"/>
      <c r="H258" s="49"/>
      <c r="I258" s="50"/>
      <c r="J258" s="51"/>
      <c r="K258" s="51"/>
      <c r="L258" s="230">
        <f t="shared" si="3"/>
        <v>0</v>
      </c>
      <c r="M258" s="48"/>
      <c r="N258" s="48"/>
      <c r="O258" s="48"/>
      <c r="P258" s="52"/>
      <c r="Q258" s="52"/>
      <c r="R258" s="48"/>
      <c r="S258" s="48"/>
      <c r="T258" s="52"/>
      <c r="U258" s="52"/>
      <c r="V258" s="50"/>
    </row>
    <row r="259" spans="2:22" s="63" customFormat="1" ht="19.899999999999999" hidden="1" customHeight="1" x14ac:dyDescent="0.35">
      <c r="B259" s="64">
        <v>252</v>
      </c>
      <c r="C259" s="48"/>
      <c r="D259" s="48"/>
      <c r="E259" s="48"/>
      <c r="F259" s="48"/>
      <c r="G259" s="48"/>
      <c r="H259" s="49"/>
      <c r="I259" s="50"/>
      <c r="J259" s="51"/>
      <c r="K259" s="51"/>
      <c r="L259" s="230">
        <f t="shared" si="3"/>
        <v>0</v>
      </c>
      <c r="M259" s="48"/>
      <c r="N259" s="48"/>
      <c r="O259" s="48"/>
      <c r="P259" s="52"/>
      <c r="Q259" s="52"/>
      <c r="R259" s="48"/>
      <c r="S259" s="48"/>
      <c r="T259" s="52"/>
      <c r="U259" s="52"/>
      <c r="V259" s="50"/>
    </row>
    <row r="260" spans="2:22" s="63" customFormat="1" ht="19.899999999999999" hidden="1" customHeight="1" x14ac:dyDescent="0.35">
      <c r="B260" s="64">
        <v>253</v>
      </c>
      <c r="C260" s="48"/>
      <c r="D260" s="48"/>
      <c r="E260" s="48"/>
      <c r="F260" s="48"/>
      <c r="G260" s="48"/>
      <c r="H260" s="49"/>
      <c r="I260" s="50"/>
      <c r="J260" s="51"/>
      <c r="K260" s="51"/>
      <c r="L260" s="230">
        <f t="shared" si="3"/>
        <v>0</v>
      </c>
      <c r="M260" s="48"/>
      <c r="N260" s="48"/>
      <c r="O260" s="48"/>
      <c r="P260" s="52"/>
      <c r="Q260" s="52"/>
      <c r="R260" s="48"/>
      <c r="S260" s="48"/>
      <c r="T260" s="52"/>
      <c r="U260" s="52"/>
      <c r="V260" s="50"/>
    </row>
    <row r="261" spans="2:22" s="63" customFormat="1" ht="19.899999999999999" hidden="1" customHeight="1" x14ac:dyDescent="0.35">
      <c r="B261" s="64">
        <v>254</v>
      </c>
      <c r="C261" s="48"/>
      <c r="D261" s="48"/>
      <c r="E261" s="48"/>
      <c r="F261" s="48"/>
      <c r="G261" s="48"/>
      <c r="H261" s="49"/>
      <c r="I261" s="50"/>
      <c r="J261" s="51"/>
      <c r="K261" s="51"/>
      <c r="L261" s="230">
        <f t="shared" si="3"/>
        <v>0</v>
      </c>
      <c r="M261" s="48"/>
      <c r="N261" s="48"/>
      <c r="O261" s="48"/>
      <c r="P261" s="52"/>
      <c r="Q261" s="52"/>
      <c r="R261" s="48"/>
      <c r="S261" s="48"/>
      <c r="T261" s="52"/>
      <c r="U261" s="52"/>
      <c r="V261" s="50"/>
    </row>
    <row r="262" spans="2:22" s="63" customFormat="1" ht="19.899999999999999" hidden="1" customHeight="1" x14ac:dyDescent="0.35">
      <c r="B262" s="64">
        <v>255</v>
      </c>
      <c r="C262" s="48"/>
      <c r="D262" s="48"/>
      <c r="E262" s="48"/>
      <c r="F262" s="48"/>
      <c r="G262" s="48"/>
      <c r="H262" s="49"/>
      <c r="I262" s="50"/>
      <c r="J262" s="51"/>
      <c r="K262" s="51"/>
      <c r="L262" s="230">
        <f t="shared" si="3"/>
        <v>0</v>
      </c>
      <c r="M262" s="48"/>
      <c r="N262" s="48"/>
      <c r="O262" s="48"/>
      <c r="P262" s="52"/>
      <c r="Q262" s="52"/>
      <c r="R262" s="48"/>
      <c r="S262" s="48"/>
      <c r="T262" s="52"/>
      <c r="U262" s="52"/>
      <c r="V262" s="50"/>
    </row>
    <row r="263" spans="2:22" s="63" customFormat="1" ht="19.899999999999999" hidden="1" customHeight="1" x14ac:dyDescent="0.35">
      <c r="B263" s="64">
        <v>256</v>
      </c>
      <c r="C263" s="48"/>
      <c r="D263" s="48"/>
      <c r="E263" s="48"/>
      <c r="F263" s="48"/>
      <c r="G263" s="48"/>
      <c r="H263" s="49"/>
      <c r="I263" s="50"/>
      <c r="J263" s="51"/>
      <c r="K263" s="51"/>
      <c r="L263" s="230">
        <f t="shared" si="3"/>
        <v>0</v>
      </c>
      <c r="M263" s="48"/>
      <c r="N263" s="48"/>
      <c r="O263" s="48"/>
      <c r="P263" s="52"/>
      <c r="Q263" s="52"/>
      <c r="R263" s="48"/>
      <c r="S263" s="48"/>
      <c r="T263" s="52"/>
      <c r="U263" s="52"/>
      <c r="V263" s="50"/>
    </row>
    <row r="264" spans="2:22" s="63" customFormat="1" ht="19.899999999999999" hidden="1" customHeight="1" x14ac:dyDescent="0.35">
      <c r="B264" s="64">
        <v>257</v>
      </c>
      <c r="C264" s="48"/>
      <c r="D264" s="48"/>
      <c r="E264" s="48"/>
      <c r="F264" s="48"/>
      <c r="G264" s="48"/>
      <c r="H264" s="49"/>
      <c r="I264" s="50"/>
      <c r="J264" s="51"/>
      <c r="K264" s="51"/>
      <c r="L264" s="230">
        <f t="shared" ref="L264:L327" si="4">IF(AND(P_Z_0_B_UTILISATION_TVA=P_Z_G_R_G_BOOLEEN_OUI,J264&lt;&gt;0,K264&lt;&gt;0),ROUND(J264+K264,2),0)</f>
        <v>0</v>
      </c>
      <c r="M264" s="48"/>
      <c r="N264" s="48"/>
      <c r="O264" s="48"/>
      <c r="P264" s="52"/>
      <c r="Q264" s="52"/>
      <c r="R264" s="48"/>
      <c r="S264" s="48"/>
      <c r="T264" s="52"/>
      <c r="U264" s="52"/>
      <c r="V264" s="50"/>
    </row>
    <row r="265" spans="2:22" s="63" customFormat="1" ht="19.899999999999999" hidden="1" customHeight="1" x14ac:dyDescent="0.35">
      <c r="B265" s="64">
        <v>258</v>
      </c>
      <c r="C265" s="48"/>
      <c r="D265" s="48"/>
      <c r="E265" s="48"/>
      <c r="F265" s="48"/>
      <c r="G265" s="48"/>
      <c r="H265" s="49"/>
      <c r="I265" s="50"/>
      <c r="J265" s="51"/>
      <c r="K265" s="51"/>
      <c r="L265" s="230">
        <f t="shared" si="4"/>
        <v>0</v>
      </c>
      <c r="M265" s="48"/>
      <c r="N265" s="48"/>
      <c r="O265" s="48"/>
      <c r="P265" s="52"/>
      <c r="Q265" s="52"/>
      <c r="R265" s="48"/>
      <c r="S265" s="48"/>
      <c r="T265" s="52"/>
      <c r="U265" s="52"/>
      <c r="V265" s="50"/>
    </row>
    <row r="266" spans="2:22" s="63" customFormat="1" ht="19.899999999999999" hidden="1" customHeight="1" x14ac:dyDescent="0.35">
      <c r="B266" s="64">
        <v>259</v>
      </c>
      <c r="C266" s="48"/>
      <c r="D266" s="48"/>
      <c r="E266" s="48"/>
      <c r="F266" s="48"/>
      <c r="G266" s="48"/>
      <c r="H266" s="49"/>
      <c r="I266" s="50"/>
      <c r="J266" s="51"/>
      <c r="K266" s="51"/>
      <c r="L266" s="230">
        <f t="shared" si="4"/>
        <v>0</v>
      </c>
      <c r="M266" s="48"/>
      <c r="N266" s="48"/>
      <c r="O266" s="48"/>
      <c r="P266" s="52"/>
      <c r="Q266" s="52"/>
      <c r="R266" s="48"/>
      <c r="S266" s="48"/>
      <c r="T266" s="52"/>
      <c r="U266" s="52"/>
      <c r="V266" s="50"/>
    </row>
    <row r="267" spans="2:22" s="63" customFormat="1" ht="19.899999999999999" hidden="1" customHeight="1" x14ac:dyDescent="0.35">
      <c r="B267" s="64">
        <v>260</v>
      </c>
      <c r="C267" s="48"/>
      <c r="D267" s="48"/>
      <c r="E267" s="48"/>
      <c r="F267" s="48"/>
      <c r="G267" s="48"/>
      <c r="H267" s="49"/>
      <c r="I267" s="50"/>
      <c r="J267" s="51"/>
      <c r="K267" s="51"/>
      <c r="L267" s="230">
        <f t="shared" si="4"/>
        <v>0</v>
      </c>
      <c r="M267" s="48"/>
      <c r="N267" s="48"/>
      <c r="O267" s="48"/>
      <c r="P267" s="52"/>
      <c r="Q267" s="52"/>
      <c r="R267" s="48"/>
      <c r="S267" s="48"/>
      <c r="T267" s="52"/>
      <c r="U267" s="52"/>
      <c r="V267" s="50"/>
    </row>
    <row r="268" spans="2:22" s="63" customFormat="1" ht="19.899999999999999" hidden="1" customHeight="1" x14ac:dyDescent="0.35">
      <c r="B268" s="64">
        <v>261</v>
      </c>
      <c r="C268" s="48"/>
      <c r="D268" s="48"/>
      <c r="E268" s="48"/>
      <c r="F268" s="48"/>
      <c r="G268" s="48"/>
      <c r="H268" s="49"/>
      <c r="I268" s="50"/>
      <c r="J268" s="51"/>
      <c r="K268" s="51"/>
      <c r="L268" s="230">
        <f t="shared" si="4"/>
        <v>0</v>
      </c>
      <c r="M268" s="48"/>
      <c r="N268" s="48"/>
      <c r="O268" s="48"/>
      <c r="P268" s="52"/>
      <c r="Q268" s="52"/>
      <c r="R268" s="48"/>
      <c r="S268" s="48"/>
      <c r="T268" s="52"/>
      <c r="U268" s="52"/>
      <c r="V268" s="50"/>
    </row>
    <row r="269" spans="2:22" s="63" customFormat="1" ht="19.899999999999999" hidden="1" customHeight="1" x14ac:dyDescent="0.35">
      <c r="B269" s="64">
        <v>262</v>
      </c>
      <c r="C269" s="48"/>
      <c r="D269" s="48"/>
      <c r="E269" s="48"/>
      <c r="F269" s="48"/>
      <c r="G269" s="48"/>
      <c r="H269" s="49"/>
      <c r="I269" s="50"/>
      <c r="J269" s="51"/>
      <c r="K269" s="51"/>
      <c r="L269" s="230">
        <f t="shared" si="4"/>
        <v>0</v>
      </c>
      <c r="M269" s="48"/>
      <c r="N269" s="48"/>
      <c r="O269" s="48"/>
      <c r="P269" s="52"/>
      <c r="Q269" s="52"/>
      <c r="R269" s="48"/>
      <c r="S269" s="48"/>
      <c r="T269" s="52"/>
      <c r="U269" s="52"/>
      <c r="V269" s="50"/>
    </row>
    <row r="270" spans="2:22" s="63" customFormat="1" ht="19.899999999999999" hidden="1" customHeight="1" x14ac:dyDescent="0.35">
      <c r="B270" s="64">
        <v>263</v>
      </c>
      <c r="C270" s="48"/>
      <c r="D270" s="48"/>
      <c r="E270" s="48"/>
      <c r="F270" s="48"/>
      <c r="G270" s="48"/>
      <c r="H270" s="49"/>
      <c r="I270" s="50"/>
      <c r="J270" s="51"/>
      <c r="K270" s="51"/>
      <c r="L270" s="230">
        <f t="shared" si="4"/>
        <v>0</v>
      </c>
      <c r="M270" s="48"/>
      <c r="N270" s="48"/>
      <c r="O270" s="48"/>
      <c r="P270" s="52"/>
      <c r="Q270" s="52"/>
      <c r="R270" s="48"/>
      <c r="S270" s="48"/>
      <c r="T270" s="52"/>
      <c r="U270" s="52"/>
      <c r="V270" s="50"/>
    </row>
    <row r="271" spans="2:22" s="63" customFormat="1" ht="19.899999999999999" hidden="1" customHeight="1" x14ac:dyDescent="0.35">
      <c r="B271" s="64">
        <v>264</v>
      </c>
      <c r="C271" s="48"/>
      <c r="D271" s="48"/>
      <c r="E271" s="48"/>
      <c r="F271" s="48"/>
      <c r="G271" s="48"/>
      <c r="H271" s="49"/>
      <c r="I271" s="50"/>
      <c r="J271" s="51"/>
      <c r="K271" s="51"/>
      <c r="L271" s="230">
        <f t="shared" si="4"/>
        <v>0</v>
      </c>
      <c r="M271" s="48"/>
      <c r="N271" s="48"/>
      <c r="O271" s="48"/>
      <c r="P271" s="52"/>
      <c r="Q271" s="52"/>
      <c r="R271" s="48"/>
      <c r="S271" s="48"/>
      <c r="T271" s="52"/>
      <c r="U271" s="52"/>
      <c r="V271" s="50"/>
    </row>
    <row r="272" spans="2:22" s="63" customFormat="1" ht="19.899999999999999" hidden="1" customHeight="1" x14ac:dyDescent="0.35">
      <c r="B272" s="64">
        <v>265</v>
      </c>
      <c r="C272" s="48"/>
      <c r="D272" s="48"/>
      <c r="E272" s="48"/>
      <c r="F272" s="48"/>
      <c r="G272" s="48"/>
      <c r="H272" s="49"/>
      <c r="I272" s="50"/>
      <c r="J272" s="51"/>
      <c r="K272" s="51"/>
      <c r="L272" s="230">
        <f t="shared" si="4"/>
        <v>0</v>
      </c>
      <c r="M272" s="48"/>
      <c r="N272" s="48"/>
      <c r="O272" s="48"/>
      <c r="P272" s="52"/>
      <c r="Q272" s="52"/>
      <c r="R272" s="48"/>
      <c r="S272" s="48"/>
      <c r="T272" s="52"/>
      <c r="U272" s="52"/>
      <c r="V272" s="50"/>
    </row>
    <row r="273" spans="2:22" s="63" customFormat="1" ht="19.899999999999999" hidden="1" customHeight="1" x14ac:dyDescent="0.35">
      <c r="B273" s="64">
        <v>266</v>
      </c>
      <c r="C273" s="48"/>
      <c r="D273" s="48"/>
      <c r="E273" s="48"/>
      <c r="F273" s="48"/>
      <c r="G273" s="48"/>
      <c r="H273" s="49"/>
      <c r="I273" s="50"/>
      <c r="J273" s="51"/>
      <c r="K273" s="51"/>
      <c r="L273" s="230">
        <f t="shared" si="4"/>
        <v>0</v>
      </c>
      <c r="M273" s="48"/>
      <c r="N273" s="48"/>
      <c r="O273" s="48"/>
      <c r="P273" s="52"/>
      <c r="Q273" s="52"/>
      <c r="R273" s="48"/>
      <c r="S273" s="48"/>
      <c r="T273" s="52"/>
      <c r="U273" s="52"/>
      <c r="V273" s="50"/>
    </row>
    <row r="274" spans="2:22" s="63" customFormat="1" ht="19.899999999999999" hidden="1" customHeight="1" x14ac:dyDescent="0.35">
      <c r="B274" s="64">
        <v>267</v>
      </c>
      <c r="C274" s="48"/>
      <c r="D274" s="48"/>
      <c r="E274" s="48"/>
      <c r="F274" s="48"/>
      <c r="G274" s="48"/>
      <c r="H274" s="49"/>
      <c r="I274" s="50"/>
      <c r="J274" s="51"/>
      <c r="K274" s="51"/>
      <c r="L274" s="230">
        <f t="shared" si="4"/>
        <v>0</v>
      </c>
      <c r="M274" s="48"/>
      <c r="N274" s="48"/>
      <c r="O274" s="48"/>
      <c r="P274" s="52"/>
      <c r="Q274" s="52"/>
      <c r="R274" s="48"/>
      <c r="S274" s="48"/>
      <c r="T274" s="52"/>
      <c r="U274" s="52"/>
      <c r="V274" s="50"/>
    </row>
    <row r="275" spans="2:22" s="63" customFormat="1" ht="19.899999999999999" hidden="1" customHeight="1" x14ac:dyDescent="0.35">
      <c r="B275" s="64">
        <v>268</v>
      </c>
      <c r="C275" s="48"/>
      <c r="D275" s="48"/>
      <c r="E275" s="48"/>
      <c r="F275" s="48"/>
      <c r="G275" s="48"/>
      <c r="H275" s="49"/>
      <c r="I275" s="50"/>
      <c r="J275" s="51"/>
      <c r="K275" s="51"/>
      <c r="L275" s="230">
        <f t="shared" si="4"/>
        <v>0</v>
      </c>
      <c r="M275" s="48"/>
      <c r="N275" s="48"/>
      <c r="O275" s="48"/>
      <c r="P275" s="52"/>
      <c r="Q275" s="52"/>
      <c r="R275" s="48"/>
      <c r="S275" s="48"/>
      <c r="T275" s="52"/>
      <c r="U275" s="52"/>
      <c r="V275" s="50"/>
    </row>
    <row r="276" spans="2:22" s="63" customFormat="1" ht="19.899999999999999" hidden="1" customHeight="1" x14ac:dyDescent="0.35">
      <c r="B276" s="64">
        <v>269</v>
      </c>
      <c r="C276" s="48"/>
      <c r="D276" s="48"/>
      <c r="E276" s="48"/>
      <c r="F276" s="48"/>
      <c r="G276" s="48"/>
      <c r="H276" s="49"/>
      <c r="I276" s="50"/>
      <c r="J276" s="51"/>
      <c r="K276" s="51"/>
      <c r="L276" s="230">
        <f t="shared" si="4"/>
        <v>0</v>
      </c>
      <c r="M276" s="48"/>
      <c r="N276" s="48"/>
      <c r="O276" s="48"/>
      <c r="P276" s="52"/>
      <c r="Q276" s="52"/>
      <c r="R276" s="48"/>
      <c r="S276" s="48"/>
      <c r="T276" s="52"/>
      <c r="U276" s="52"/>
      <c r="V276" s="50"/>
    </row>
    <row r="277" spans="2:22" s="63" customFormat="1" ht="19.899999999999999" hidden="1" customHeight="1" x14ac:dyDescent="0.35">
      <c r="B277" s="64">
        <v>270</v>
      </c>
      <c r="C277" s="48"/>
      <c r="D277" s="48"/>
      <c r="E277" s="48"/>
      <c r="F277" s="48"/>
      <c r="G277" s="48"/>
      <c r="H277" s="49"/>
      <c r="I277" s="50"/>
      <c r="J277" s="51"/>
      <c r="K277" s="51"/>
      <c r="L277" s="230">
        <f t="shared" si="4"/>
        <v>0</v>
      </c>
      <c r="M277" s="48"/>
      <c r="N277" s="48"/>
      <c r="O277" s="48"/>
      <c r="P277" s="52"/>
      <c r="Q277" s="52"/>
      <c r="R277" s="48"/>
      <c r="S277" s="48"/>
      <c r="T277" s="52"/>
      <c r="U277" s="52"/>
      <c r="V277" s="50"/>
    </row>
    <row r="278" spans="2:22" s="63" customFormat="1" ht="19.899999999999999" hidden="1" customHeight="1" x14ac:dyDescent="0.35">
      <c r="B278" s="64">
        <v>271</v>
      </c>
      <c r="C278" s="48"/>
      <c r="D278" s="48"/>
      <c r="E278" s="48"/>
      <c r="F278" s="48"/>
      <c r="G278" s="48"/>
      <c r="H278" s="49"/>
      <c r="I278" s="50"/>
      <c r="J278" s="51"/>
      <c r="K278" s="51"/>
      <c r="L278" s="230">
        <f t="shared" si="4"/>
        <v>0</v>
      </c>
      <c r="M278" s="48"/>
      <c r="N278" s="48"/>
      <c r="O278" s="48"/>
      <c r="P278" s="52"/>
      <c r="Q278" s="52"/>
      <c r="R278" s="48"/>
      <c r="S278" s="48"/>
      <c r="T278" s="52"/>
      <c r="U278" s="52"/>
      <c r="V278" s="50"/>
    </row>
    <row r="279" spans="2:22" s="63" customFormat="1" ht="19.899999999999999" hidden="1" customHeight="1" x14ac:dyDescent="0.35">
      <c r="B279" s="64">
        <v>272</v>
      </c>
      <c r="C279" s="48"/>
      <c r="D279" s="48"/>
      <c r="E279" s="48"/>
      <c r="F279" s="48"/>
      <c r="G279" s="48"/>
      <c r="H279" s="49"/>
      <c r="I279" s="50"/>
      <c r="J279" s="51"/>
      <c r="K279" s="51"/>
      <c r="L279" s="230">
        <f t="shared" si="4"/>
        <v>0</v>
      </c>
      <c r="M279" s="48"/>
      <c r="N279" s="48"/>
      <c r="O279" s="48"/>
      <c r="P279" s="52"/>
      <c r="Q279" s="52"/>
      <c r="R279" s="48"/>
      <c r="S279" s="48"/>
      <c r="T279" s="52"/>
      <c r="U279" s="52"/>
      <c r="V279" s="50"/>
    </row>
    <row r="280" spans="2:22" s="63" customFormat="1" ht="19.899999999999999" hidden="1" customHeight="1" x14ac:dyDescent="0.35">
      <c r="B280" s="64">
        <v>273</v>
      </c>
      <c r="C280" s="48"/>
      <c r="D280" s="48"/>
      <c r="E280" s="48"/>
      <c r="F280" s="48"/>
      <c r="G280" s="48"/>
      <c r="H280" s="49"/>
      <c r="I280" s="50"/>
      <c r="J280" s="51"/>
      <c r="K280" s="51"/>
      <c r="L280" s="230">
        <f t="shared" si="4"/>
        <v>0</v>
      </c>
      <c r="M280" s="48"/>
      <c r="N280" s="48"/>
      <c r="O280" s="48"/>
      <c r="P280" s="52"/>
      <c r="Q280" s="52"/>
      <c r="R280" s="48"/>
      <c r="S280" s="48"/>
      <c r="T280" s="52"/>
      <c r="U280" s="52"/>
      <c r="V280" s="50"/>
    </row>
    <row r="281" spans="2:22" s="63" customFormat="1" ht="19.899999999999999" hidden="1" customHeight="1" x14ac:dyDescent="0.35">
      <c r="B281" s="64">
        <v>274</v>
      </c>
      <c r="C281" s="48"/>
      <c r="D281" s="48"/>
      <c r="E281" s="48"/>
      <c r="F281" s="48"/>
      <c r="G281" s="48"/>
      <c r="H281" s="49"/>
      <c r="I281" s="50"/>
      <c r="J281" s="51"/>
      <c r="K281" s="51"/>
      <c r="L281" s="230">
        <f t="shared" si="4"/>
        <v>0</v>
      </c>
      <c r="M281" s="48"/>
      <c r="N281" s="48"/>
      <c r="O281" s="48"/>
      <c r="P281" s="52"/>
      <c r="Q281" s="52"/>
      <c r="R281" s="48"/>
      <c r="S281" s="48"/>
      <c r="T281" s="52"/>
      <c r="U281" s="52"/>
      <c r="V281" s="50"/>
    </row>
    <row r="282" spans="2:22" s="63" customFormat="1" ht="19.899999999999999" hidden="1" customHeight="1" x14ac:dyDescent="0.35">
      <c r="B282" s="64">
        <v>275</v>
      </c>
      <c r="C282" s="48"/>
      <c r="D282" s="48"/>
      <c r="E282" s="48"/>
      <c r="F282" s="48"/>
      <c r="G282" s="48"/>
      <c r="H282" s="49"/>
      <c r="I282" s="50"/>
      <c r="J282" s="51"/>
      <c r="K282" s="51"/>
      <c r="L282" s="230">
        <f t="shared" si="4"/>
        <v>0</v>
      </c>
      <c r="M282" s="48"/>
      <c r="N282" s="48"/>
      <c r="O282" s="48"/>
      <c r="P282" s="52"/>
      <c r="Q282" s="52"/>
      <c r="R282" s="48"/>
      <c r="S282" s="48"/>
      <c r="T282" s="52"/>
      <c r="U282" s="52"/>
      <c r="V282" s="50"/>
    </row>
    <row r="283" spans="2:22" s="63" customFormat="1" ht="19.899999999999999" hidden="1" customHeight="1" x14ac:dyDescent="0.35">
      <c r="B283" s="64">
        <v>276</v>
      </c>
      <c r="C283" s="48"/>
      <c r="D283" s="48"/>
      <c r="E283" s="48"/>
      <c r="F283" s="48"/>
      <c r="G283" s="48"/>
      <c r="H283" s="49"/>
      <c r="I283" s="50"/>
      <c r="J283" s="51"/>
      <c r="K283" s="51"/>
      <c r="L283" s="230">
        <f t="shared" si="4"/>
        <v>0</v>
      </c>
      <c r="M283" s="48"/>
      <c r="N283" s="48"/>
      <c r="O283" s="48"/>
      <c r="P283" s="52"/>
      <c r="Q283" s="52"/>
      <c r="R283" s="48"/>
      <c r="S283" s="48"/>
      <c r="T283" s="52"/>
      <c r="U283" s="52"/>
      <c r="V283" s="50"/>
    </row>
    <row r="284" spans="2:22" s="63" customFormat="1" ht="19.899999999999999" hidden="1" customHeight="1" x14ac:dyDescent="0.35">
      <c r="B284" s="64">
        <v>277</v>
      </c>
      <c r="C284" s="48"/>
      <c r="D284" s="48"/>
      <c r="E284" s="48"/>
      <c r="F284" s="48"/>
      <c r="G284" s="48"/>
      <c r="H284" s="49"/>
      <c r="I284" s="50"/>
      <c r="J284" s="51"/>
      <c r="K284" s="51"/>
      <c r="L284" s="230">
        <f t="shared" si="4"/>
        <v>0</v>
      </c>
      <c r="M284" s="48"/>
      <c r="N284" s="48"/>
      <c r="O284" s="48"/>
      <c r="P284" s="52"/>
      <c r="Q284" s="52"/>
      <c r="R284" s="48"/>
      <c r="S284" s="48"/>
      <c r="T284" s="52"/>
      <c r="U284" s="52"/>
      <c r="V284" s="50"/>
    </row>
    <row r="285" spans="2:22" s="63" customFormat="1" ht="19.899999999999999" hidden="1" customHeight="1" x14ac:dyDescent="0.35">
      <c r="B285" s="64">
        <v>278</v>
      </c>
      <c r="C285" s="48"/>
      <c r="D285" s="48"/>
      <c r="E285" s="48"/>
      <c r="F285" s="48"/>
      <c r="G285" s="48"/>
      <c r="H285" s="49"/>
      <c r="I285" s="50"/>
      <c r="J285" s="51"/>
      <c r="K285" s="51"/>
      <c r="L285" s="230">
        <f t="shared" si="4"/>
        <v>0</v>
      </c>
      <c r="M285" s="48"/>
      <c r="N285" s="48"/>
      <c r="O285" s="48"/>
      <c r="P285" s="52"/>
      <c r="Q285" s="52"/>
      <c r="R285" s="48"/>
      <c r="S285" s="48"/>
      <c r="T285" s="52"/>
      <c r="U285" s="52"/>
      <c r="V285" s="50"/>
    </row>
    <row r="286" spans="2:22" s="63" customFormat="1" ht="19.899999999999999" hidden="1" customHeight="1" x14ac:dyDescent="0.35">
      <c r="B286" s="64">
        <v>279</v>
      </c>
      <c r="C286" s="48"/>
      <c r="D286" s="48"/>
      <c r="E286" s="48"/>
      <c r="F286" s="48"/>
      <c r="G286" s="48"/>
      <c r="H286" s="49"/>
      <c r="I286" s="50"/>
      <c r="J286" s="51"/>
      <c r="K286" s="51"/>
      <c r="L286" s="230">
        <f t="shared" si="4"/>
        <v>0</v>
      </c>
      <c r="M286" s="48"/>
      <c r="N286" s="48"/>
      <c r="O286" s="48"/>
      <c r="P286" s="52"/>
      <c r="Q286" s="52"/>
      <c r="R286" s="48"/>
      <c r="S286" s="48"/>
      <c r="T286" s="52"/>
      <c r="U286" s="52"/>
      <c r="V286" s="50"/>
    </row>
    <row r="287" spans="2:22" s="63" customFormat="1" ht="19.899999999999999" hidden="1" customHeight="1" x14ac:dyDescent="0.35">
      <c r="B287" s="64">
        <v>280</v>
      </c>
      <c r="C287" s="48"/>
      <c r="D287" s="48"/>
      <c r="E287" s="48"/>
      <c r="F287" s="48"/>
      <c r="G287" s="48"/>
      <c r="H287" s="49"/>
      <c r="I287" s="50"/>
      <c r="J287" s="51"/>
      <c r="K287" s="51"/>
      <c r="L287" s="230">
        <f t="shared" si="4"/>
        <v>0</v>
      </c>
      <c r="M287" s="48"/>
      <c r="N287" s="48"/>
      <c r="O287" s="48"/>
      <c r="P287" s="52"/>
      <c r="Q287" s="52"/>
      <c r="R287" s="48"/>
      <c r="S287" s="48"/>
      <c r="T287" s="52"/>
      <c r="U287" s="52"/>
      <c r="V287" s="50"/>
    </row>
    <row r="288" spans="2:22" s="63" customFormat="1" ht="19.899999999999999" hidden="1" customHeight="1" x14ac:dyDescent="0.35">
      <c r="B288" s="64">
        <v>281</v>
      </c>
      <c r="C288" s="48"/>
      <c r="D288" s="48"/>
      <c r="E288" s="48"/>
      <c r="F288" s="48"/>
      <c r="G288" s="48"/>
      <c r="H288" s="49"/>
      <c r="I288" s="50"/>
      <c r="J288" s="51"/>
      <c r="K288" s="51"/>
      <c r="L288" s="230">
        <f t="shared" si="4"/>
        <v>0</v>
      </c>
      <c r="M288" s="48"/>
      <c r="N288" s="48"/>
      <c r="O288" s="48"/>
      <c r="P288" s="52"/>
      <c r="Q288" s="52"/>
      <c r="R288" s="48"/>
      <c r="S288" s="48"/>
      <c r="T288" s="52"/>
      <c r="U288" s="52"/>
      <c r="V288" s="50"/>
    </row>
    <row r="289" spans="2:22" s="63" customFormat="1" ht="19.899999999999999" hidden="1" customHeight="1" x14ac:dyDescent="0.35">
      <c r="B289" s="64">
        <v>282</v>
      </c>
      <c r="C289" s="48"/>
      <c r="D289" s="48"/>
      <c r="E289" s="48"/>
      <c r="F289" s="48"/>
      <c r="G289" s="48"/>
      <c r="H289" s="49"/>
      <c r="I289" s="50"/>
      <c r="J289" s="51"/>
      <c r="K289" s="51"/>
      <c r="L289" s="230">
        <f t="shared" si="4"/>
        <v>0</v>
      </c>
      <c r="M289" s="48"/>
      <c r="N289" s="48"/>
      <c r="O289" s="48"/>
      <c r="P289" s="52"/>
      <c r="Q289" s="52"/>
      <c r="R289" s="48"/>
      <c r="S289" s="48"/>
      <c r="T289" s="52"/>
      <c r="U289" s="52"/>
      <c r="V289" s="50"/>
    </row>
    <row r="290" spans="2:22" s="63" customFormat="1" ht="19.899999999999999" hidden="1" customHeight="1" x14ac:dyDescent="0.35">
      <c r="B290" s="64">
        <v>283</v>
      </c>
      <c r="C290" s="48"/>
      <c r="D290" s="48"/>
      <c r="E290" s="48"/>
      <c r="F290" s="48"/>
      <c r="G290" s="48"/>
      <c r="H290" s="49"/>
      <c r="I290" s="50"/>
      <c r="J290" s="51"/>
      <c r="K290" s="51"/>
      <c r="L290" s="230">
        <f t="shared" si="4"/>
        <v>0</v>
      </c>
      <c r="M290" s="48"/>
      <c r="N290" s="48"/>
      <c r="O290" s="48"/>
      <c r="P290" s="52"/>
      <c r="Q290" s="52"/>
      <c r="R290" s="48"/>
      <c r="S290" s="48"/>
      <c r="T290" s="52"/>
      <c r="U290" s="52"/>
      <c r="V290" s="50"/>
    </row>
    <row r="291" spans="2:22" s="63" customFormat="1" ht="19.899999999999999" hidden="1" customHeight="1" x14ac:dyDescent="0.35">
      <c r="B291" s="64">
        <v>284</v>
      </c>
      <c r="C291" s="48"/>
      <c r="D291" s="48"/>
      <c r="E291" s="48"/>
      <c r="F291" s="48"/>
      <c r="G291" s="48"/>
      <c r="H291" s="49"/>
      <c r="I291" s="50"/>
      <c r="J291" s="51"/>
      <c r="K291" s="51"/>
      <c r="L291" s="230">
        <f t="shared" si="4"/>
        <v>0</v>
      </c>
      <c r="M291" s="48"/>
      <c r="N291" s="48"/>
      <c r="O291" s="48"/>
      <c r="P291" s="52"/>
      <c r="Q291" s="52"/>
      <c r="R291" s="48"/>
      <c r="S291" s="48"/>
      <c r="T291" s="52"/>
      <c r="U291" s="52"/>
      <c r="V291" s="50"/>
    </row>
    <row r="292" spans="2:22" s="63" customFormat="1" ht="19.899999999999999" hidden="1" customHeight="1" x14ac:dyDescent="0.35">
      <c r="B292" s="64">
        <v>285</v>
      </c>
      <c r="C292" s="48"/>
      <c r="D292" s="48"/>
      <c r="E292" s="48"/>
      <c r="F292" s="48"/>
      <c r="G292" s="48"/>
      <c r="H292" s="49"/>
      <c r="I292" s="50"/>
      <c r="J292" s="51"/>
      <c r="K292" s="51"/>
      <c r="L292" s="230">
        <f t="shared" si="4"/>
        <v>0</v>
      </c>
      <c r="M292" s="48"/>
      <c r="N292" s="48"/>
      <c r="O292" s="48"/>
      <c r="P292" s="52"/>
      <c r="Q292" s="52"/>
      <c r="R292" s="48"/>
      <c r="S292" s="48"/>
      <c r="T292" s="52"/>
      <c r="U292" s="52"/>
      <c r="V292" s="50"/>
    </row>
    <row r="293" spans="2:22" s="63" customFormat="1" ht="19.899999999999999" hidden="1" customHeight="1" x14ac:dyDescent="0.35">
      <c r="B293" s="64">
        <v>286</v>
      </c>
      <c r="C293" s="48"/>
      <c r="D293" s="48"/>
      <c r="E293" s="48"/>
      <c r="F293" s="48"/>
      <c r="G293" s="48"/>
      <c r="H293" s="49"/>
      <c r="I293" s="50"/>
      <c r="J293" s="51"/>
      <c r="K293" s="51"/>
      <c r="L293" s="230">
        <f t="shared" si="4"/>
        <v>0</v>
      </c>
      <c r="M293" s="48"/>
      <c r="N293" s="48"/>
      <c r="O293" s="48"/>
      <c r="P293" s="52"/>
      <c r="Q293" s="52"/>
      <c r="R293" s="48"/>
      <c r="S293" s="48"/>
      <c r="T293" s="52"/>
      <c r="U293" s="52"/>
      <c r="V293" s="50"/>
    </row>
    <row r="294" spans="2:22" s="63" customFormat="1" ht="19.899999999999999" hidden="1" customHeight="1" x14ac:dyDescent="0.35">
      <c r="B294" s="64">
        <v>287</v>
      </c>
      <c r="C294" s="48"/>
      <c r="D294" s="48"/>
      <c r="E294" s="48"/>
      <c r="F294" s="48"/>
      <c r="G294" s="48"/>
      <c r="H294" s="49"/>
      <c r="I294" s="50"/>
      <c r="J294" s="51"/>
      <c r="K294" s="51"/>
      <c r="L294" s="230">
        <f t="shared" si="4"/>
        <v>0</v>
      </c>
      <c r="M294" s="48"/>
      <c r="N294" s="48"/>
      <c r="O294" s="48"/>
      <c r="P294" s="52"/>
      <c r="Q294" s="52"/>
      <c r="R294" s="48"/>
      <c r="S294" s="48"/>
      <c r="T294" s="52"/>
      <c r="U294" s="52"/>
      <c r="V294" s="50"/>
    </row>
    <row r="295" spans="2:22" s="63" customFormat="1" ht="19.899999999999999" hidden="1" customHeight="1" x14ac:dyDescent="0.35">
      <c r="B295" s="64">
        <v>288</v>
      </c>
      <c r="C295" s="48"/>
      <c r="D295" s="48"/>
      <c r="E295" s="48"/>
      <c r="F295" s="48"/>
      <c r="G295" s="48"/>
      <c r="H295" s="49"/>
      <c r="I295" s="50"/>
      <c r="J295" s="51"/>
      <c r="K295" s="51"/>
      <c r="L295" s="230">
        <f t="shared" si="4"/>
        <v>0</v>
      </c>
      <c r="M295" s="48"/>
      <c r="N295" s="48"/>
      <c r="O295" s="48"/>
      <c r="P295" s="52"/>
      <c r="Q295" s="52"/>
      <c r="R295" s="48"/>
      <c r="S295" s="48"/>
      <c r="T295" s="52"/>
      <c r="U295" s="52"/>
      <c r="V295" s="50"/>
    </row>
    <row r="296" spans="2:22" s="63" customFormat="1" ht="19.899999999999999" hidden="1" customHeight="1" x14ac:dyDescent="0.35">
      <c r="B296" s="64">
        <v>289</v>
      </c>
      <c r="C296" s="48"/>
      <c r="D296" s="48"/>
      <c r="E296" s="48"/>
      <c r="F296" s="48"/>
      <c r="G296" s="48"/>
      <c r="H296" s="49"/>
      <c r="I296" s="50"/>
      <c r="J296" s="51"/>
      <c r="K296" s="51"/>
      <c r="L296" s="230">
        <f t="shared" si="4"/>
        <v>0</v>
      </c>
      <c r="M296" s="48"/>
      <c r="N296" s="48"/>
      <c r="O296" s="48"/>
      <c r="P296" s="52"/>
      <c r="Q296" s="52"/>
      <c r="R296" s="48"/>
      <c r="S296" s="48"/>
      <c r="T296" s="52"/>
      <c r="U296" s="52"/>
      <c r="V296" s="50"/>
    </row>
    <row r="297" spans="2:22" s="63" customFormat="1" ht="19.899999999999999" hidden="1" customHeight="1" x14ac:dyDescent="0.35">
      <c r="B297" s="64">
        <v>290</v>
      </c>
      <c r="C297" s="48"/>
      <c r="D297" s="48"/>
      <c r="E297" s="48"/>
      <c r="F297" s="48"/>
      <c r="G297" s="48"/>
      <c r="H297" s="49"/>
      <c r="I297" s="50"/>
      <c r="J297" s="51"/>
      <c r="K297" s="51"/>
      <c r="L297" s="230">
        <f t="shared" si="4"/>
        <v>0</v>
      </c>
      <c r="M297" s="48"/>
      <c r="N297" s="48"/>
      <c r="O297" s="48"/>
      <c r="P297" s="52"/>
      <c r="Q297" s="52"/>
      <c r="R297" s="48"/>
      <c r="S297" s="48"/>
      <c r="T297" s="52"/>
      <c r="U297" s="52"/>
      <c r="V297" s="50"/>
    </row>
    <row r="298" spans="2:22" s="63" customFormat="1" ht="19.899999999999999" hidden="1" customHeight="1" x14ac:dyDescent="0.35">
      <c r="B298" s="64">
        <v>291</v>
      </c>
      <c r="C298" s="48"/>
      <c r="D298" s="48"/>
      <c r="E298" s="48"/>
      <c r="F298" s="48"/>
      <c r="G298" s="48"/>
      <c r="H298" s="49"/>
      <c r="I298" s="50"/>
      <c r="J298" s="51"/>
      <c r="K298" s="51"/>
      <c r="L298" s="230">
        <f t="shared" si="4"/>
        <v>0</v>
      </c>
      <c r="M298" s="48"/>
      <c r="N298" s="48"/>
      <c r="O298" s="48"/>
      <c r="P298" s="52"/>
      <c r="Q298" s="52"/>
      <c r="R298" s="48"/>
      <c r="S298" s="48"/>
      <c r="T298" s="52"/>
      <c r="U298" s="52"/>
      <c r="V298" s="50"/>
    </row>
    <row r="299" spans="2:22" s="63" customFormat="1" ht="19.899999999999999" hidden="1" customHeight="1" x14ac:dyDescent="0.35">
      <c r="B299" s="64">
        <v>292</v>
      </c>
      <c r="C299" s="48"/>
      <c r="D299" s="48"/>
      <c r="E299" s="48"/>
      <c r="F299" s="48"/>
      <c r="G299" s="48"/>
      <c r="H299" s="49"/>
      <c r="I299" s="50"/>
      <c r="J299" s="51"/>
      <c r="K299" s="51"/>
      <c r="L299" s="230">
        <f t="shared" si="4"/>
        <v>0</v>
      </c>
      <c r="M299" s="48"/>
      <c r="N299" s="48"/>
      <c r="O299" s="48"/>
      <c r="P299" s="52"/>
      <c r="Q299" s="52"/>
      <c r="R299" s="48"/>
      <c r="S299" s="48"/>
      <c r="T299" s="52"/>
      <c r="U299" s="52"/>
      <c r="V299" s="50"/>
    </row>
    <row r="300" spans="2:22" s="63" customFormat="1" ht="19.899999999999999" hidden="1" customHeight="1" x14ac:dyDescent="0.35">
      <c r="B300" s="64">
        <v>293</v>
      </c>
      <c r="C300" s="48"/>
      <c r="D300" s="48"/>
      <c r="E300" s="48"/>
      <c r="F300" s="48"/>
      <c r="G300" s="48"/>
      <c r="H300" s="49"/>
      <c r="I300" s="50"/>
      <c r="J300" s="51"/>
      <c r="K300" s="51"/>
      <c r="L300" s="230">
        <f t="shared" si="4"/>
        <v>0</v>
      </c>
      <c r="M300" s="48"/>
      <c r="N300" s="48"/>
      <c r="O300" s="48"/>
      <c r="P300" s="52"/>
      <c r="Q300" s="52"/>
      <c r="R300" s="48"/>
      <c r="S300" s="48"/>
      <c r="T300" s="52"/>
      <c r="U300" s="52"/>
      <c r="V300" s="50"/>
    </row>
    <row r="301" spans="2:22" s="63" customFormat="1" ht="19.899999999999999" hidden="1" customHeight="1" x14ac:dyDescent="0.35">
      <c r="B301" s="64">
        <v>294</v>
      </c>
      <c r="C301" s="48"/>
      <c r="D301" s="48"/>
      <c r="E301" s="48"/>
      <c r="F301" s="48"/>
      <c r="G301" s="48"/>
      <c r="H301" s="49"/>
      <c r="I301" s="50"/>
      <c r="J301" s="51"/>
      <c r="K301" s="51"/>
      <c r="L301" s="230">
        <f t="shared" si="4"/>
        <v>0</v>
      </c>
      <c r="M301" s="48"/>
      <c r="N301" s="48"/>
      <c r="O301" s="48"/>
      <c r="P301" s="52"/>
      <c r="Q301" s="52"/>
      <c r="R301" s="48"/>
      <c r="S301" s="48"/>
      <c r="T301" s="52"/>
      <c r="U301" s="52"/>
      <c r="V301" s="50"/>
    </row>
    <row r="302" spans="2:22" s="63" customFormat="1" ht="19.899999999999999" hidden="1" customHeight="1" x14ac:dyDescent="0.35">
      <c r="B302" s="64">
        <v>295</v>
      </c>
      <c r="C302" s="48"/>
      <c r="D302" s="48"/>
      <c r="E302" s="48"/>
      <c r="F302" s="48"/>
      <c r="G302" s="48"/>
      <c r="H302" s="49"/>
      <c r="I302" s="50"/>
      <c r="J302" s="51"/>
      <c r="K302" s="51"/>
      <c r="L302" s="230">
        <f t="shared" si="4"/>
        <v>0</v>
      </c>
      <c r="M302" s="48"/>
      <c r="N302" s="48"/>
      <c r="O302" s="48"/>
      <c r="P302" s="52"/>
      <c r="Q302" s="52"/>
      <c r="R302" s="48"/>
      <c r="S302" s="48"/>
      <c r="T302" s="52"/>
      <c r="U302" s="52"/>
      <c r="V302" s="50"/>
    </row>
    <row r="303" spans="2:22" s="63" customFormat="1" ht="19.899999999999999" hidden="1" customHeight="1" x14ac:dyDescent="0.35">
      <c r="B303" s="64">
        <v>296</v>
      </c>
      <c r="C303" s="48"/>
      <c r="D303" s="48"/>
      <c r="E303" s="48"/>
      <c r="F303" s="48"/>
      <c r="G303" s="48"/>
      <c r="H303" s="49"/>
      <c r="I303" s="50"/>
      <c r="J303" s="51"/>
      <c r="K303" s="51"/>
      <c r="L303" s="230">
        <f t="shared" si="4"/>
        <v>0</v>
      </c>
      <c r="M303" s="48"/>
      <c r="N303" s="48"/>
      <c r="O303" s="48"/>
      <c r="P303" s="52"/>
      <c r="Q303" s="52"/>
      <c r="R303" s="48"/>
      <c r="S303" s="48"/>
      <c r="T303" s="52"/>
      <c r="U303" s="52"/>
      <c r="V303" s="50"/>
    </row>
    <row r="304" spans="2:22" s="63" customFormat="1" ht="19.899999999999999" hidden="1" customHeight="1" x14ac:dyDescent="0.35">
      <c r="B304" s="64">
        <v>297</v>
      </c>
      <c r="C304" s="48"/>
      <c r="D304" s="48"/>
      <c r="E304" s="48"/>
      <c r="F304" s="48"/>
      <c r="G304" s="48"/>
      <c r="H304" s="49"/>
      <c r="I304" s="50"/>
      <c r="J304" s="51"/>
      <c r="K304" s="51"/>
      <c r="L304" s="230">
        <f t="shared" si="4"/>
        <v>0</v>
      </c>
      <c r="M304" s="48"/>
      <c r="N304" s="48"/>
      <c r="O304" s="48"/>
      <c r="P304" s="52"/>
      <c r="Q304" s="52"/>
      <c r="R304" s="48"/>
      <c r="S304" s="48"/>
      <c r="T304" s="52"/>
      <c r="U304" s="52"/>
      <c r="V304" s="50"/>
    </row>
    <row r="305" spans="2:22" s="63" customFormat="1" ht="19.899999999999999" hidden="1" customHeight="1" x14ac:dyDescent="0.35">
      <c r="B305" s="64">
        <v>298</v>
      </c>
      <c r="C305" s="48"/>
      <c r="D305" s="48"/>
      <c r="E305" s="48"/>
      <c r="F305" s="48"/>
      <c r="G305" s="48"/>
      <c r="H305" s="49"/>
      <c r="I305" s="50"/>
      <c r="J305" s="51"/>
      <c r="K305" s="51"/>
      <c r="L305" s="230">
        <f t="shared" si="4"/>
        <v>0</v>
      </c>
      <c r="M305" s="48"/>
      <c r="N305" s="48"/>
      <c r="O305" s="48"/>
      <c r="P305" s="52"/>
      <c r="Q305" s="52"/>
      <c r="R305" s="48"/>
      <c r="S305" s="48"/>
      <c r="T305" s="52"/>
      <c r="U305" s="52"/>
      <c r="V305" s="50"/>
    </row>
    <row r="306" spans="2:22" s="63" customFormat="1" ht="19.899999999999999" hidden="1" customHeight="1" x14ac:dyDescent="0.35">
      <c r="B306" s="64">
        <v>299</v>
      </c>
      <c r="C306" s="48"/>
      <c r="D306" s="48"/>
      <c r="E306" s="48"/>
      <c r="F306" s="48"/>
      <c r="G306" s="48"/>
      <c r="H306" s="49"/>
      <c r="I306" s="50"/>
      <c r="J306" s="51"/>
      <c r="K306" s="51"/>
      <c r="L306" s="230">
        <f t="shared" si="4"/>
        <v>0</v>
      </c>
      <c r="M306" s="48"/>
      <c r="N306" s="48"/>
      <c r="O306" s="48"/>
      <c r="P306" s="52"/>
      <c r="Q306" s="52"/>
      <c r="R306" s="48"/>
      <c r="S306" s="48"/>
      <c r="T306" s="52"/>
      <c r="U306" s="52"/>
      <c r="V306" s="50"/>
    </row>
    <row r="307" spans="2:22" s="63" customFormat="1" ht="19.899999999999999" hidden="1" customHeight="1" x14ac:dyDescent="0.35">
      <c r="B307" s="64">
        <v>300</v>
      </c>
      <c r="C307" s="48"/>
      <c r="D307" s="48"/>
      <c r="E307" s="48"/>
      <c r="F307" s="48"/>
      <c r="G307" s="48"/>
      <c r="H307" s="49"/>
      <c r="I307" s="50"/>
      <c r="J307" s="51"/>
      <c r="K307" s="51"/>
      <c r="L307" s="230">
        <f t="shared" si="4"/>
        <v>0</v>
      </c>
      <c r="M307" s="48"/>
      <c r="N307" s="48"/>
      <c r="O307" s="48"/>
      <c r="P307" s="52"/>
      <c r="Q307" s="52"/>
      <c r="R307" s="48"/>
      <c r="S307" s="48"/>
      <c r="T307" s="52"/>
      <c r="U307" s="52"/>
      <c r="V307" s="50"/>
    </row>
    <row r="308" spans="2:22" s="63" customFormat="1" ht="19.899999999999999" hidden="1" customHeight="1" x14ac:dyDescent="0.35">
      <c r="B308" s="64">
        <v>301</v>
      </c>
      <c r="C308" s="48"/>
      <c r="D308" s="48"/>
      <c r="E308" s="48"/>
      <c r="F308" s="48"/>
      <c r="G308" s="48"/>
      <c r="H308" s="49"/>
      <c r="I308" s="50"/>
      <c r="J308" s="51"/>
      <c r="K308" s="51"/>
      <c r="L308" s="230">
        <f t="shared" si="4"/>
        <v>0</v>
      </c>
      <c r="M308" s="48"/>
      <c r="N308" s="48"/>
      <c r="O308" s="48"/>
      <c r="P308" s="52"/>
      <c r="Q308" s="52"/>
      <c r="R308" s="48"/>
      <c r="S308" s="48"/>
      <c r="T308" s="52"/>
      <c r="U308" s="52"/>
      <c r="V308" s="50"/>
    </row>
    <row r="309" spans="2:22" s="63" customFormat="1" ht="19.899999999999999" hidden="1" customHeight="1" x14ac:dyDescent="0.35">
      <c r="B309" s="64">
        <v>302</v>
      </c>
      <c r="C309" s="48"/>
      <c r="D309" s="48"/>
      <c r="E309" s="48"/>
      <c r="F309" s="48"/>
      <c r="G309" s="48"/>
      <c r="H309" s="49"/>
      <c r="I309" s="50"/>
      <c r="J309" s="51"/>
      <c r="K309" s="51"/>
      <c r="L309" s="230">
        <f t="shared" si="4"/>
        <v>0</v>
      </c>
      <c r="M309" s="48"/>
      <c r="N309" s="48"/>
      <c r="O309" s="48"/>
      <c r="P309" s="52"/>
      <c r="Q309" s="52"/>
      <c r="R309" s="48"/>
      <c r="S309" s="48"/>
      <c r="T309" s="52"/>
      <c r="U309" s="52"/>
      <c r="V309" s="50"/>
    </row>
    <row r="310" spans="2:22" s="63" customFormat="1" ht="19.899999999999999" hidden="1" customHeight="1" x14ac:dyDescent="0.35">
      <c r="B310" s="64">
        <v>303</v>
      </c>
      <c r="C310" s="48"/>
      <c r="D310" s="48"/>
      <c r="E310" s="48"/>
      <c r="F310" s="48"/>
      <c r="G310" s="48"/>
      <c r="H310" s="49"/>
      <c r="I310" s="50"/>
      <c r="J310" s="51"/>
      <c r="K310" s="51"/>
      <c r="L310" s="230">
        <f t="shared" si="4"/>
        <v>0</v>
      </c>
      <c r="M310" s="48"/>
      <c r="N310" s="48"/>
      <c r="O310" s="48"/>
      <c r="P310" s="52"/>
      <c r="Q310" s="52"/>
      <c r="R310" s="48"/>
      <c r="S310" s="48"/>
      <c r="T310" s="52"/>
      <c r="U310" s="52"/>
      <c r="V310" s="50"/>
    </row>
    <row r="311" spans="2:22" s="63" customFormat="1" ht="19.899999999999999" hidden="1" customHeight="1" x14ac:dyDescent="0.35">
      <c r="B311" s="64">
        <v>304</v>
      </c>
      <c r="C311" s="48"/>
      <c r="D311" s="48"/>
      <c r="E311" s="48"/>
      <c r="F311" s="48"/>
      <c r="G311" s="48"/>
      <c r="H311" s="49"/>
      <c r="I311" s="50"/>
      <c r="J311" s="51"/>
      <c r="K311" s="51"/>
      <c r="L311" s="230">
        <f t="shared" si="4"/>
        <v>0</v>
      </c>
      <c r="M311" s="48"/>
      <c r="N311" s="48"/>
      <c r="O311" s="48"/>
      <c r="P311" s="52"/>
      <c r="Q311" s="52"/>
      <c r="R311" s="48"/>
      <c r="S311" s="48"/>
      <c r="T311" s="52"/>
      <c r="U311" s="52"/>
      <c r="V311" s="50"/>
    </row>
    <row r="312" spans="2:22" s="63" customFormat="1" ht="19.899999999999999" hidden="1" customHeight="1" x14ac:dyDescent="0.35">
      <c r="B312" s="64">
        <v>305</v>
      </c>
      <c r="C312" s="48"/>
      <c r="D312" s="48"/>
      <c r="E312" s="48"/>
      <c r="F312" s="48"/>
      <c r="G312" s="48"/>
      <c r="H312" s="49"/>
      <c r="I312" s="50"/>
      <c r="J312" s="51"/>
      <c r="K312" s="51"/>
      <c r="L312" s="230">
        <f t="shared" si="4"/>
        <v>0</v>
      </c>
      <c r="M312" s="48"/>
      <c r="N312" s="48"/>
      <c r="O312" s="48"/>
      <c r="P312" s="52"/>
      <c r="Q312" s="52"/>
      <c r="R312" s="48"/>
      <c r="S312" s="48"/>
      <c r="T312" s="52"/>
      <c r="U312" s="52"/>
      <c r="V312" s="50"/>
    </row>
    <row r="313" spans="2:22" s="63" customFormat="1" ht="19.899999999999999" hidden="1" customHeight="1" x14ac:dyDescent="0.35">
      <c r="B313" s="64">
        <v>306</v>
      </c>
      <c r="C313" s="48"/>
      <c r="D313" s="48"/>
      <c r="E313" s="48"/>
      <c r="F313" s="48"/>
      <c r="G313" s="48"/>
      <c r="H313" s="49"/>
      <c r="I313" s="50"/>
      <c r="J313" s="51"/>
      <c r="K313" s="51"/>
      <c r="L313" s="230">
        <f t="shared" si="4"/>
        <v>0</v>
      </c>
      <c r="M313" s="48"/>
      <c r="N313" s="48"/>
      <c r="O313" s="48"/>
      <c r="P313" s="52"/>
      <c r="Q313" s="52"/>
      <c r="R313" s="48"/>
      <c r="S313" s="48"/>
      <c r="T313" s="52"/>
      <c r="U313" s="52"/>
      <c r="V313" s="50"/>
    </row>
    <row r="314" spans="2:22" s="63" customFormat="1" ht="19.899999999999999" hidden="1" customHeight="1" x14ac:dyDescent="0.35">
      <c r="B314" s="64">
        <v>307</v>
      </c>
      <c r="C314" s="48"/>
      <c r="D314" s="48"/>
      <c r="E314" s="48"/>
      <c r="F314" s="48"/>
      <c r="G314" s="48"/>
      <c r="H314" s="49"/>
      <c r="I314" s="50"/>
      <c r="J314" s="51"/>
      <c r="K314" s="51"/>
      <c r="L314" s="230">
        <f t="shared" si="4"/>
        <v>0</v>
      </c>
      <c r="M314" s="48"/>
      <c r="N314" s="48"/>
      <c r="O314" s="48"/>
      <c r="P314" s="52"/>
      <c r="Q314" s="52"/>
      <c r="R314" s="48"/>
      <c r="S314" s="48"/>
      <c r="T314" s="52"/>
      <c r="U314" s="52"/>
      <c r="V314" s="50"/>
    </row>
    <row r="315" spans="2:22" s="63" customFormat="1" ht="19.899999999999999" hidden="1" customHeight="1" x14ac:dyDescent="0.35">
      <c r="B315" s="64">
        <v>308</v>
      </c>
      <c r="C315" s="48"/>
      <c r="D315" s="48"/>
      <c r="E315" s="48"/>
      <c r="F315" s="48"/>
      <c r="G315" s="48"/>
      <c r="H315" s="49"/>
      <c r="I315" s="50"/>
      <c r="J315" s="51"/>
      <c r="K315" s="51"/>
      <c r="L315" s="230">
        <f t="shared" si="4"/>
        <v>0</v>
      </c>
      <c r="M315" s="48"/>
      <c r="N315" s="48"/>
      <c r="O315" s="48"/>
      <c r="P315" s="52"/>
      <c r="Q315" s="52"/>
      <c r="R315" s="48"/>
      <c r="S315" s="48"/>
      <c r="T315" s="52"/>
      <c r="U315" s="52"/>
      <c r="V315" s="50"/>
    </row>
    <row r="316" spans="2:22" s="63" customFormat="1" ht="19.899999999999999" hidden="1" customHeight="1" x14ac:dyDescent="0.35">
      <c r="B316" s="64">
        <v>309</v>
      </c>
      <c r="C316" s="48"/>
      <c r="D316" s="48"/>
      <c r="E316" s="48"/>
      <c r="F316" s="48"/>
      <c r="G316" s="48"/>
      <c r="H316" s="49"/>
      <c r="I316" s="50"/>
      <c r="J316" s="51"/>
      <c r="K316" s="51"/>
      <c r="L316" s="230">
        <f t="shared" si="4"/>
        <v>0</v>
      </c>
      <c r="M316" s="48"/>
      <c r="N316" s="48"/>
      <c r="O316" s="48"/>
      <c r="P316" s="52"/>
      <c r="Q316" s="52"/>
      <c r="R316" s="48"/>
      <c r="S316" s="48"/>
      <c r="T316" s="52"/>
      <c r="U316" s="52"/>
      <c r="V316" s="50"/>
    </row>
    <row r="317" spans="2:22" s="63" customFormat="1" ht="19.899999999999999" hidden="1" customHeight="1" x14ac:dyDescent="0.35">
      <c r="B317" s="64">
        <v>310</v>
      </c>
      <c r="C317" s="48"/>
      <c r="D317" s="48"/>
      <c r="E317" s="48"/>
      <c r="F317" s="48"/>
      <c r="G317" s="48"/>
      <c r="H317" s="49"/>
      <c r="I317" s="50"/>
      <c r="J317" s="51"/>
      <c r="K317" s="51"/>
      <c r="L317" s="230">
        <f t="shared" si="4"/>
        <v>0</v>
      </c>
      <c r="M317" s="48"/>
      <c r="N317" s="48"/>
      <c r="O317" s="48"/>
      <c r="P317" s="52"/>
      <c r="Q317" s="52"/>
      <c r="R317" s="48"/>
      <c r="S317" s="48"/>
      <c r="T317" s="52"/>
      <c r="U317" s="52"/>
      <c r="V317" s="50"/>
    </row>
    <row r="318" spans="2:22" s="63" customFormat="1" ht="19.899999999999999" hidden="1" customHeight="1" x14ac:dyDescent="0.35">
      <c r="B318" s="64">
        <v>311</v>
      </c>
      <c r="C318" s="48"/>
      <c r="D318" s="48"/>
      <c r="E318" s="48"/>
      <c r="F318" s="48"/>
      <c r="G318" s="48"/>
      <c r="H318" s="49"/>
      <c r="I318" s="50"/>
      <c r="J318" s="51"/>
      <c r="K318" s="51"/>
      <c r="L318" s="230">
        <f t="shared" si="4"/>
        <v>0</v>
      </c>
      <c r="M318" s="48"/>
      <c r="N318" s="48"/>
      <c r="O318" s="48"/>
      <c r="P318" s="52"/>
      <c r="Q318" s="52"/>
      <c r="R318" s="48"/>
      <c r="S318" s="48"/>
      <c r="T318" s="52"/>
      <c r="U318" s="52"/>
      <c r="V318" s="50"/>
    </row>
    <row r="319" spans="2:22" s="63" customFormat="1" ht="19.899999999999999" hidden="1" customHeight="1" x14ac:dyDescent="0.35">
      <c r="B319" s="64">
        <v>312</v>
      </c>
      <c r="C319" s="48"/>
      <c r="D319" s="48"/>
      <c r="E319" s="48"/>
      <c r="F319" s="48"/>
      <c r="G319" s="48"/>
      <c r="H319" s="49"/>
      <c r="I319" s="50"/>
      <c r="J319" s="51"/>
      <c r="K319" s="51"/>
      <c r="L319" s="230">
        <f t="shared" si="4"/>
        <v>0</v>
      </c>
      <c r="M319" s="48"/>
      <c r="N319" s="48"/>
      <c r="O319" s="48"/>
      <c r="P319" s="52"/>
      <c r="Q319" s="52"/>
      <c r="R319" s="48"/>
      <c r="S319" s="48"/>
      <c r="T319" s="52"/>
      <c r="U319" s="52"/>
      <c r="V319" s="50"/>
    </row>
    <row r="320" spans="2:22" s="63" customFormat="1" ht="19.899999999999999" hidden="1" customHeight="1" x14ac:dyDescent="0.35">
      <c r="B320" s="64">
        <v>313</v>
      </c>
      <c r="C320" s="48"/>
      <c r="D320" s="48"/>
      <c r="E320" s="48"/>
      <c r="F320" s="48"/>
      <c r="G320" s="48"/>
      <c r="H320" s="49"/>
      <c r="I320" s="50"/>
      <c r="J320" s="51"/>
      <c r="K320" s="51"/>
      <c r="L320" s="230">
        <f t="shared" si="4"/>
        <v>0</v>
      </c>
      <c r="M320" s="48"/>
      <c r="N320" s="48"/>
      <c r="O320" s="48"/>
      <c r="P320" s="52"/>
      <c r="Q320" s="52"/>
      <c r="R320" s="48"/>
      <c r="S320" s="48"/>
      <c r="T320" s="52"/>
      <c r="U320" s="52"/>
      <c r="V320" s="50"/>
    </row>
    <row r="321" spans="2:22" s="63" customFormat="1" ht="19.899999999999999" hidden="1" customHeight="1" x14ac:dyDescent="0.35">
      <c r="B321" s="64">
        <v>314</v>
      </c>
      <c r="C321" s="48"/>
      <c r="D321" s="48"/>
      <c r="E321" s="48"/>
      <c r="F321" s="48"/>
      <c r="G321" s="48"/>
      <c r="H321" s="49"/>
      <c r="I321" s="50"/>
      <c r="J321" s="51"/>
      <c r="K321" s="51"/>
      <c r="L321" s="230">
        <f t="shared" si="4"/>
        <v>0</v>
      </c>
      <c r="M321" s="48"/>
      <c r="N321" s="48"/>
      <c r="O321" s="48"/>
      <c r="P321" s="52"/>
      <c r="Q321" s="52"/>
      <c r="R321" s="48"/>
      <c r="S321" s="48"/>
      <c r="T321" s="52"/>
      <c r="U321" s="52"/>
      <c r="V321" s="50"/>
    </row>
    <row r="322" spans="2:22" s="63" customFormat="1" ht="19.899999999999999" hidden="1" customHeight="1" x14ac:dyDescent="0.35">
      <c r="B322" s="64">
        <v>315</v>
      </c>
      <c r="C322" s="48"/>
      <c r="D322" s="48"/>
      <c r="E322" s="48"/>
      <c r="F322" s="48"/>
      <c r="G322" s="48"/>
      <c r="H322" s="49"/>
      <c r="I322" s="50"/>
      <c r="J322" s="51"/>
      <c r="K322" s="51"/>
      <c r="L322" s="230">
        <f t="shared" si="4"/>
        <v>0</v>
      </c>
      <c r="M322" s="48"/>
      <c r="N322" s="48"/>
      <c r="O322" s="48"/>
      <c r="P322" s="52"/>
      <c r="Q322" s="52"/>
      <c r="R322" s="48"/>
      <c r="S322" s="48"/>
      <c r="T322" s="52"/>
      <c r="U322" s="52"/>
      <c r="V322" s="50"/>
    </row>
    <row r="323" spans="2:22" s="63" customFormat="1" ht="19.899999999999999" hidden="1" customHeight="1" x14ac:dyDescent="0.35">
      <c r="B323" s="64">
        <v>316</v>
      </c>
      <c r="C323" s="48"/>
      <c r="D323" s="48"/>
      <c r="E323" s="48"/>
      <c r="F323" s="48"/>
      <c r="G323" s="48"/>
      <c r="H323" s="49"/>
      <c r="I323" s="50"/>
      <c r="J323" s="51"/>
      <c r="K323" s="51"/>
      <c r="L323" s="230">
        <f t="shared" si="4"/>
        <v>0</v>
      </c>
      <c r="M323" s="48"/>
      <c r="N323" s="48"/>
      <c r="O323" s="48"/>
      <c r="P323" s="52"/>
      <c r="Q323" s="52"/>
      <c r="R323" s="48"/>
      <c r="S323" s="48"/>
      <c r="T323" s="52"/>
      <c r="U323" s="52"/>
      <c r="V323" s="50"/>
    </row>
    <row r="324" spans="2:22" s="63" customFormat="1" ht="19.899999999999999" hidden="1" customHeight="1" x14ac:dyDescent="0.35">
      <c r="B324" s="64">
        <v>317</v>
      </c>
      <c r="C324" s="48"/>
      <c r="D324" s="48"/>
      <c r="E324" s="48"/>
      <c r="F324" s="48"/>
      <c r="G324" s="48"/>
      <c r="H324" s="49"/>
      <c r="I324" s="50"/>
      <c r="J324" s="51"/>
      <c r="K324" s="51"/>
      <c r="L324" s="230">
        <f t="shared" si="4"/>
        <v>0</v>
      </c>
      <c r="M324" s="48"/>
      <c r="N324" s="48"/>
      <c r="O324" s="48"/>
      <c r="P324" s="52"/>
      <c r="Q324" s="52"/>
      <c r="R324" s="48"/>
      <c r="S324" s="48"/>
      <c r="T324" s="52"/>
      <c r="U324" s="52"/>
      <c r="V324" s="50"/>
    </row>
    <row r="325" spans="2:22" s="63" customFormat="1" ht="19.899999999999999" hidden="1" customHeight="1" x14ac:dyDescent="0.35">
      <c r="B325" s="64">
        <v>318</v>
      </c>
      <c r="C325" s="48"/>
      <c r="D325" s="48"/>
      <c r="E325" s="48"/>
      <c r="F325" s="48"/>
      <c r="G325" s="48"/>
      <c r="H325" s="49"/>
      <c r="I325" s="50"/>
      <c r="J325" s="51"/>
      <c r="K325" s="51"/>
      <c r="L325" s="230">
        <f t="shared" si="4"/>
        <v>0</v>
      </c>
      <c r="M325" s="48"/>
      <c r="N325" s="48"/>
      <c r="O325" s="48"/>
      <c r="P325" s="52"/>
      <c r="Q325" s="52"/>
      <c r="R325" s="48"/>
      <c r="S325" s="48"/>
      <c r="T325" s="52"/>
      <c r="U325" s="52"/>
      <c r="V325" s="50"/>
    </row>
    <row r="326" spans="2:22" s="63" customFormat="1" ht="19.899999999999999" hidden="1" customHeight="1" x14ac:dyDescent="0.35">
      <c r="B326" s="64">
        <v>319</v>
      </c>
      <c r="C326" s="48"/>
      <c r="D326" s="48"/>
      <c r="E326" s="48"/>
      <c r="F326" s="48"/>
      <c r="G326" s="48"/>
      <c r="H326" s="49"/>
      <c r="I326" s="50"/>
      <c r="J326" s="51"/>
      <c r="K326" s="51"/>
      <c r="L326" s="230">
        <f t="shared" si="4"/>
        <v>0</v>
      </c>
      <c r="M326" s="48"/>
      <c r="N326" s="48"/>
      <c r="O326" s="48"/>
      <c r="P326" s="52"/>
      <c r="Q326" s="52"/>
      <c r="R326" s="48"/>
      <c r="S326" s="48"/>
      <c r="T326" s="52"/>
      <c r="U326" s="52"/>
      <c r="V326" s="50"/>
    </row>
    <row r="327" spans="2:22" s="63" customFormat="1" ht="19.899999999999999" hidden="1" customHeight="1" x14ac:dyDescent="0.35">
      <c r="B327" s="64">
        <v>320</v>
      </c>
      <c r="C327" s="48"/>
      <c r="D327" s="48"/>
      <c r="E327" s="48"/>
      <c r="F327" s="48"/>
      <c r="G327" s="48"/>
      <c r="H327" s="49"/>
      <c r="I327" s="50"/>
      <c r="J327" s="51"/>
      <c r="K327" s="51"/>
      <c r="L327" s="230">
        <f t="shared" si="4"/>
        <v>0</v>
      </c>
      <c r="M327" s="48"/>
      <c r="N327" s="48"/>
      <c r="O327" s="48"/>
      <c r="P327" s="52"/>
      <c r="Q327" s="52"/>
      <c r="R327" s="48"/>
      <c r="S327" s="48"/>
      <c r="T327" s="52"/>
      <c r="U327" s="52"/>
      <c r="V327" s="50"/>
    </row>
    <row r="328" spans="2:22" s="63" customFormat="1" ht="19.899999999999999" hidden="1" customHeight="1" x14ac:dyDescent="0.35">
      <c r="B328" s="64">
        <v>321</v>
      </c>
      <c r="C328" s="48"/>
      <c r="D328" s="48"/>
      <c r="E328" s="48"/>
      <c r="F328" s="48"/>
      <c r="G328" s="48"/>
      <c r="H328" s="49"/>
      <c r="I328" s="50"/>
      <c r="J328" s="51"/>
      <c r="K328" s="51"/>
      <c r="L328" s="230">
        <f t="shared" ref="L328:L391" si="5">IF(AND(P_Z_0_B_UTILISATION_TVA=P_Z_G_R_G_BOOLEEN_OUI,J328&lt;&gt;0,K328&lt;&gt;0),ROUND(J328+K328,2),0)</f>
        <v>0</v>
      </c>
      <c r="M328" s="48"/>
      <c r="N328" s="48"/>
      <c r="O328" s="48"/>
      <c r="P328" s="52"/>
      <c r="Q328" s="52"/>
      <c r="R328" s="48"/>
      <c r="S328" s="48"/>
      <c r="T328" s="52"/>
      <c r="U328" s="52"/>
      <c r="V328" s="50"/>
    </row>
    <row r="329" spans="2:22" s="63" customFormat="1" ht="19.899999999999999" hidden="1" customHeight="1" x14ac:dyDescent="0.35">
      <c r="B329" s="64">
        <v>322</v>
      </c>
      <c r="C329" s="48"/>
      <c r="D329" s="48"/>
      <c r="E329" s="48"/>
      <c r="F329" s="48"/>
      <c r="G329" s="48"/>
      <c r="H329" s="49"/>
      <c r="I329" s="50"/>
      <c r="J329" s="51"/>
      <c r="K329" s="51"/>
      <c r="L329" s="230">
        <f t="shared" si="5"/>
        <v>0</v>
      </c>
      <c r="M329" s="48"/>
      <c r="N329" s="48"/>
      <c r="O329" s="48"/>
      <c r="P329" s="52"/>
      <c r="Q329" s="52"/>
      <c r="R329" s="48"/>
      <c r="S329" s="48"/>
      <c r="T329" s="52"/>
      <c r="U329" s="52"/>
      <c r="V329" s="50"/>
    </row>
    <row r="330" spans="2:22" s="63" customFormat="1" ht="19.899999999999999" hidden="1" customHeight="1" x14ac:dyDescent="0.35">
      <c r="B330" s="64">
        <v>323</v>
      </c>
      <c r="C330" s="48"/>
      <c r="D330" s="48"/>
      <c r="E330" s="48"/>
      <c r="F330" s="48"/>
      <c r="G330" s="48"/>
      <c r="H330" s="49"/>
      <c r="I330" s="50"/>
      <c r="J330" s="51"/>
      <c r="K330" s="51"/>
      <c r="L330" s="230">
        <f t="shared" si="5"/>
        <v>0</v>
      </c>
      <c r="M330" s="48"/>
      <c r="N330" s="48"/>
      <c r="O330" s="48"/>
      <c r="P330" s="52"/>
      <c r="Q330" s="52"/>
      <c r="R330" s="48"/>
      <c r="S330" s="48"/>
      <c r="T330" s="52"/>
      <c r="U330" s="52"/>
      <c r="V330" s="50"/>
    </row>
    <row r="331" spans="2:22" s="63" customFormat="1" ht="19.899999999999999" hidden="1" customHeight="1" x14ac:dyDescent="0.35">
      <c r="B331" s="64">
        <v>324</v>
      </c>
      <c r="C331" s="48"/>
      <c r="D331" s="48"/>
      <c r="E331" s="48"/>
      <c r="F331" s="48"/>
      <c r="G331" s="48"/>
      <c r="H331" s="49"/>
      <c r="I331" s="50"/>
      <c r="J331" s="51"/>
      <c r="K331" s="51"/>
      <c r="L331" s="230">
        <f t="shared" si="5"/>
        <v>0</v>
      </c>
      <c r="M331" s="48"/>
      <c r="N331" s="48"/>
      <c r="O331" s="48"/>
      <c r="P331" s="52"/>
      <c r="Q331" s="52"/>
      <c r="R331" s="48"/>
      <c r="S331" s="48"/>
      <c r="T331" s="52"/>
      <c r="U331" s="52"/>
      <c r="V331" s="50"/>
    </row>
    <row r="332" spans="2:22" s="63" customFormat="1" ht="19.899999999999999" hidden="1" customHeight="1" x14ac:dyDescent="0.35">
      <c r="B332" s="64">
        <v>325</v>
      </c>
      <c r="C332" s="48"/>
      <c r="D332" s="48"/>
      <c r="E332" s="48"/>
      <c r="F332" s="48"/>
      <c r="G332" s="48"/>
      <c r="H332" s="49"/>
      <c r="I332" s="50"/>
      <c r="J332" s="51"/>
      <c r="K332" s="51"/>
      <c r="L332" s="230">
        <f t="shared" si="5"/>
        <v>0</v>
      </c>
      <c r="M332" s="48"/>
      <c r="N332" s="48"/>
      <c r="O332" s="48"/>
      <c r="P332" s="52"/>
      <c r="Q332" s="52"/>
      <c r="R332" s="48"/>
      <c r="S332" s="48"/>
      <c r="T332" s="52"/>
      <c r="U332" s="52"/>
      <c r="V332" s="50"/>
    </row>
    <row r="333" spans="2:22" s="63" customFormat="1" ht="19.899999999999999" hidden="1" customHeight="1" x14ac:dyDescent="0.35">
      <c r="B333" s="64">
        <v>326</v>
      </c>
      <c r="C333" s="48"/>
      <c r="D333" s="48"/>
      <c r="E333" s="48"/>
      <c r="F333" s="48"/>
      <c r="G333" s="48"/>
      <c r="H333" s="49"/>
      <c r="I333" s="50"/>
      <c r="J333" s="51"/>
      <c r="K333" s="51"/>
      <c r="L333" s="230">
        <f t="shared" si="5"/>
        <v>0</v>
      </c>
      <c r="M333" s="48"/>
      <c r="N333" s="48"/>
      <c r="O333" s="48"/>
      <c r="P333" s="52"/>
      <c r="Q333" s="52"/>
      <c r="R333" s="48"/>
      <c r="S333" s="48"/>
      <c r="T333" s="52"/>
      <c r="U333" s="52"/>
      <c r="V333" s="50"/>
    </row>
    <row r="334" spans="2:22" s="63" customFormat="1" ht="19.899999999999999" hidden="1" customHeight="1" x14ac:dyDescent="0.35">
      <c r="B334" s="64">
        <v>327</v>
      </c>
      <c r="C334" s="48"/>
      <c r="D334" s="48"/>
      <c r="E334" s="48"/>
      <c r="F334" s="48"/>
      <c r="G334" s="48"/>
      <c r="H334" s="49"/>
      <c r="I334" s="50"/>
      <c r="J334" s="51"/>
      <c r="K334" s="51"/>
      <c r="L334" s="230">
        <f t="shared" si="5"/>
        <v>0</v>
      </c>
      <c r="M334" s="48"/>
      <c r="N334" s="48"/>
      <c r="O334" s="48"/>
      <c r="P334" s="52"/>
      <c r="Q334" s="52"/>
      <c r="R334" s="48"/>
      <c r="S334" s="48"/>
      <c r="T334" s="52"/>
      <c r="U334" s="52"/>
      <c r="V334" s="50"/>
    </row>
    <row r="335" spans="2:22" s="63" customFormat="1" ht="19.899999999999999" hidden="1" customHeight="1" x14ac:dyDescent="0.35">
      <c r="B335" s="64">
        <v>328</v>
      </c>
      <c r="C335" s="48"/>
      <c r="D335" s="48"/>
      <c r="E335" s="48"/>
      <c r="F335" s="48"/>
      <c r="G335" s="48"/>
      <c r="H335" s="49"/>
      <c r="I335" s="50"/>
      <c r="J335" s="51"/>
      <c r="K335" s="51"/>
      <c r="L335" s="230">
        <f t="shared" si="5"/>
        <v>0</v>
      </c>
      <c r="M335" s="48"/>
      <c r="N335" s="48"/>
      <c r="O335" s="48"/>
      <c r="P335" s="52"/>
      <c r="Q335" s="52"/>
      <c r="R335" s="48"/>
      <c r="S335" s="48"/>
      <c r="T335" s="52"/>
      <c r="U335" s="52"/>
      <c r="V335" s="50"/>
    </row>
    <row r="336" spans="2:22" s="63" customFormat="1" ht="19.899999999999999" hidden="1" customHeight="1" x14ac:dyDescent="0.35">
      <c r="B336" s="64">
        <v>329</v>
      </c>
      <c r="C336" s="48"/>
      <c r="D336" s="48"/>
      <c r="E336" s="48"/>
      <c r="F336" s="48"/>
      <c r="G336" s="48"/>
      <c r="H336" s="49"/>
      <c r="I336" s="50"/>
      <c r="J336" s="51"/>
      <c r="K336" s="51"/>
      <c r="L336" s="230">
        <f t="shared" si="5"/>
        <v>0</v>
      </c>
      <c r="M336" s="48"/>
      <c r="N336" s="48"/>
      <c r="O336" s="48"/>
      <c r="P336" s="52"/>
      <c r="Q336" s="52"/>
      <c r="R336" s="48"/>
      <c r="S336" s="48"/>
      <c r="T336" s="52"/>
      <c r="U336" s="52"/>
      <c r="V336" s="50"/>
    </row>
    <row r="337" spans="2:22" s="63" customFormat="1" ht="19.899999999999999" hidden="1" customHeight="1" x14ac:dyDescent="0.35">
      <c r="B337" s="64">
        <v>330</v>
      </c>
      <c r="C337" s="48"/>
      <c r="D337" s="48"/>
      <c r="E337" s="48"/>
      <c r="F337" s="48"/>
      <c r="G337" s="48"/>
      <c r="H337" s="49"/>
      <c r="I337" s="50"/>
      <c r="J337" s="51"/>
      <c r="K337" s="51"/>
      <c r="L337" s="230">
        <f t="shared" si="5"/>
        <v>0</v>
      </c>
      <c r="M337" s="48"/>
      <c r="N337" s="48"/>
      <c r="O337" s="48"/>
      <c r="P337" s="52"/>
      <c r="Q337" s="52"/>
      <c r="R337" s="48"/>
      <c r="S337" s="48"/>
      <c r="T337" s="52"/>
      <c r="U337" s="52"/>
      <c r="V337" s="50"/>
    </row>
    <row r="338" spans="2:22" s="63" customFormat="1" ht="19.899999999999999" hidden="1" customHeight="1" x14ac:dyDescent="0.35">
      <c r="B338" s="64">
        <v>331</v>
      </c>
      <c r="C338" s="48"/>
      <c r="D338" s="48"/>
      <c r="E338" s="48"/>
      <c r="F338" s="48"/>
      <c r="G338" s="48"/>
      <c r="H338" s="49"/>
      <c r="I338" s="50"/>
      <c r="J338" s="51"/>
      <c r="K338" s="51"/>
      <c r="L338" s="230">
        <f t="shared" si="5"/>
        <v>0</v>
      </c>
      <c r="M338" s="48"/>
      <c r="N338" s="48"/>
      <c r="O338" s="48"/>
      <c r="P338" s="52"/>
      <c r="Q338" s="52"/>
      <c r="R338" s="48"/>
      <c r="S338" s="48"/>
      <c r="T338" s="52"/>
      <c r="U338" s="52"/>
      <c r="V338" s="50"/>
    </row>
    <row r="339" spans="2:22" s="63" customFormat="1" ht="19.899999999999999" hidden="1" customHeight="1" x14ac:dyDescent="0.35">
      <c r="B339" s="64">
        <v>332</v>
      </c>
      <c r="C339" s="48"/>
      <c r="D339" s="48"/>
      <c r="E339" s="48"/>
      <c r="F339" s="48"/>
      <c r="G339" s="48"/>
      <c r="H339" s="49"/>
      <c r="I339" s="50"/>
      <c r="J339" s="51"/>
      <c r="K339" s="51"/>
      <c r="L339" s="230">
        <f t="shared" si="5"/>
        <v>0</v>
      </c>
      <c r="M339" s="48"/>
      <c r="N339" s="48"/>
      <c r="O339" s="48"/>
      <c r="P339" s="52"/>
      <c r="Q339" s="52"/>
      <c r="R339" s="48"/>
      <c r="S339" s="48"/>
      <c r="T339" s="52"/>
      <c r="U339" s="52"/>
      <c r="V339" s="50"/>
    </row>
    <row r="340" spans="2:22" s="63" customFormat="1" ht="19.899999999999999" hidden="1" customHeight="1" x14ac:dyDescent="0.35">
      <c r="B340" s="64">
        <v>333</v>
      </c>
      <c r="C340" s="48"/>
      <c r="D340" s="48"/>
      <c r="E340" s="48"/>
      <c r="F340" s="48"/>
      <c r="G340" s="48"/>
      <c r="H340" s="49"/>
      <c r="I340" s="50"/>
      <c r="J340" s="51"/>
      <c r="K340" s="51"/>
      <c r="L340" s="230">
        <f t="shared" si="5"/>
        <v>0</v>
      </c>
      <c r="M340" s="48"/>
      <c r="N340" s="48"/>
      <c r="O340" s="48"/>
      <c r="P340" s="52"/>
      <c r="Q340" s="52"/>
      <c r="R340" s="48"/>
      <c r="S340" s="48"/>
      <c r="T340" s="52"/>
      <c r="U340" s="52"/>
      <c r="V340" s="50"/>
    </row>
    <row r="341" spans="2:22" s="63" customFormat="1" ht="19.899999999999999" hidden="1" customHeight="1" x14ac:dyDescent="0.35">
      <c r="B341" s="64">
        <v>334</v>
      </c>
      <c r="C341" s="48"/>
      <c r="D341" s="48"/>
      <c r="E341" s="48"/>
      <c r="F341" s="48"/>
      <c r="G341" s="48"/>
      <c r="H341" s="49"/>
      <c r="I341" s="50"/>
      <c r="J341" s="51"/>
      <c r="K341" s="51"/>
      <c r="L341" s="230">
        <f t="shared" si="5"/>
        <v>0</v>
      </c>
      <c r="M341" s="48"/>
      <c r="N341" s="48"/>
      <c r="O341" s="48"/>
      <c r="P341" s="52"/>
      <c r="Q341" s="52"/>
      <c r="R341" s="48"/>
      <c r="S341" s="48"/>
      <c r="T341" s="52"/>
      <c r="U341" s="52"/>
      <c r="V341" s="50"/>
    </row>
    <row r="342" spans="2:22" s="63" customFormat="1" ht="19.899999999999999" hidden="1" customHeight="1" x14ac:dyDescent="0.35">
      <c r="B342" s="64">
        <v>335</v>
      </c>
      <c r="C342" s="48"/>
      <c r="D342" s="48"/>
      <c r="E342" s="48"/>
      <c r="F342" s="48"/>
      <c r="G342" s="48"/>
      <c r="H342" s="49"/>
      <c r="I342" s="50"/>
      <c r="J342" s="51"/>
      <c r="K342" s="51"/>
      <c r="L342" s="230">
        <f t="shared" si="5"/>
        <v>0</v>
      </c>
      <c r="M342" s="48"/>
      <c r="N342" s="48"/>
      <c r="O342" s="48"/>
      <c r="P342" s="52"/>
      <c r="Q342" s="52"/>
      <c r="R342" s="48"/>
      <c r="S342" s="48"/>
      <c r="T342" s="52"/>
      <c r="U342" s="52"/>
      <c r="V342" s="50"/>
    </row>
    <row r="343" spans="2:22" s="63" customFormat="1" ht="19.899999999999999" hidden="1" customHeight="1" x14ac:dyDescent="0.35">
      <c r="B343" s="64">
        <v>336</v>
      </c>
      <c r="C343" s="48"/>
      <c r="D343" s="48"/>
      <c r="E343" s="48"/>
      <c r="F343" s="48"/>
      <c r="G343" s="48"/>
      <c r="H343" s="49"/>
      <c r="I343" s="50"/>
      <c r="J343" s="51"/>
      <c r="K343" s="51"/>
      <c r="L343" s="230">
        <f t="shared" si="5"/>
        <v>0</v>
      </c>
      <c r="M343" s="48"/>
      <c r="N343" s="48"/>
      <c r="O343" s="48"/>
      <c r="P343" s="52"/>
      <c r="Q343" s="52"/>
      <c r="R343" s="48"/>
      <c r="S343" s="48"/>
      <c r="T343" s="52"/>
      <c r="U343" s="52"/>
      <c r="V343" s="50"/>
    </row>
    <row r="344" spans="2:22" s="63" customFormat="1" ht="19.899999999999999" hidden="1" customHeight="1" x14ac:dyDescent="0.35">
      <c r="B344" s="64">
        <v>337</v>
      </c>
      <c r="C344" s="48"/>
      <c r="D344" s="48"/>
      <c r="E344" s="48"/>
      <c r="F344" s="48"/>
      <c r="G344" s="48"/>
      <c r="H344" s="49"/>
      <c r="I344" s="50"/>
      <c r="J344" s="51"/>
      <c r="K344" s="51"/>
      <c r="L344" s="230">
        <f t="shared" si="5"/>
        <v>0</v>
      </c>
      <c r="M344" s="48"/>
      <c r="N344" s="48"/>
      <c r="O344" s="48"/>
      <c r="P344" s="52"/>
      <c r="Q344" s="52"/>
      <c r="R344" s="48"/>
      <c r="S344" s="48"/>
      <c r="T344" s="52"/>
      <c r="U344" s="52"/>
      <c r="V344" s="50"/>
    </row>
    <row r="345" spans="2:22" s="63" customFormat="1" ht="19.899999999999999" hidden="1" customHeight="1" x14ac:dyDescent="0.35">
      <c r="B345" s="64">
        <v>338</v>
      </c>
      <c r="C345" s="48"/>
      <c r="D345" s="48"/>
      <c r="E345" s="48"/>
      <c r="F345" s="48"/>
      <c r="G345" s="48"/>
      <c r="H345" s="49"/>
      <c r="I345" s="50"/>
      <c r="J345" s="51"/>
      <c r="K345" s="51"/>
      <c r="L345" s="230">
        <f t="shared" si="5"/>
        <v>0</v>
      </c>
      <c r="M345" s="48"/>
      <c r="N345" s="48"/>
      <c r="O345" s="48"/>
      <c r="P345" s="52"/>
      <c r="Q345" s="52"/>
      <c r="R345" s="48"/>
      <c r="S345" s="48"/>
      <c r="T345" s="52"/>
      <c r="U345" s="52"/>
      <c r="V345" s="50"/>
    </row>
    <row r="346" spans="2:22" s="63" customFormat="1" ht="19.899999999999999" hidden="1" customHeight="1" x14ac:dyDescent="0.35">
      <c r="B346" s="64">
        <v>339</v>
      </c>
      <c r="C346" s="48"/>
      <c r="D346" s="48"/>
      <c r="E346" s="48"/>
      <c r="F346" s="48"/>
      <c r="G346" s="48"/>
      <c r="H346" s="49"/>
      <c r="I346" s="50"/>
      <c r="J346" s="51"/>
      <c r="K346" s="51"/>
      <c r="L346" s="230">
        <f t="shared" si="5"/>
        <v>0</v>
      </c>
      <c r="M346" s="48"/>
      <c r="N346" s="48"/>
      <c r="O346" s="48"/>
      <c r="P346" s="52"/>
      <c r="Q346" s="52"/>
      <c r="R346" s="48"/>
      <c r="S346" s="48"/>
      <c r="T346" s="52"/>
      <c r="U346" s="52"/>
      <c r="V346" s="50"/>
    </row>
    <row r="347" spans="2:22" s="63" customFormat="1" ht="19.899999999999999" hidden="1" customHeight="1" x14ac:dyDescent="0.35">
      <c r="B347" s="64">
        <v>340</v>
      </c>
      <c r="C347" s="48"/>
      <c r="D347" s="48"/>
      <c r="E347" s="48"/>
      <c r="F347" s="48"/>
      <c r="G347" s="48"/>
      <c r="H347" s="49"/>
      <c r="I347" s="50"/>
      <c r="J347" s="51"/>
      <c r="K347" s="51"/>
      <c r="L347" s="230">
        <f t="shared" si="5"/>
        <v>0</v>
      </c>
      <c r="M347" s="48"/>
      <c r="N347" s="48"/>
      <c r="O347" s="48"/>
      <c r="P347" s="52"/>
      <c r="Q347" s="52"/>
      <c r="R347" s="48"/>
      <c r="S347" s="48"/>
      <c r="T347" s="52"/>
      <c r="U347" s="52"/>
      <c r="V347" s="50"/>
    </row>
    <row r="348" spans="2:22" s="63" customFormat="1" ht="19.899999999999999" hidden="1" customHeight="1" x14ac:dyDescent="0.35">
      <c r="B348" s="64">
        <v>341</v>
      </c>
      <c r="C348" s="48"/>
      <c r="D348" s="48"/>
      <c r="E348" s="48"/>
      <c r="F348" s="48"/>
      <c r="G348" s="48"/>
      <c r="H348" s="49"/>
      <c r="I348" s="50"/>
      <c r="J348" s="51"/>
      <c r="K348" s="51"/>
      <c r="L348" s="230">
        <f t="shared" si="5"/>
        <v>0</v>
      </c>
      <c r="M348" s="48"/>
      <c r="N348" s="48"/>
      <c r="O348" s="48"/>
      <c r="P348" s="52"/>
      <c r="Q348" s="52"/>
      <c r="R348" s="48"/>
      <c r="S348" s="48"/>
      <c r="T348" s="52"/>
      <c r="U348" s="52"/>
      <c r="V348" s="50"/>
    </row>
    <row r="349" spans="2:22" s="63" customFormat="1" ht="19.899999999999999" hidden="1" customHeight="1" x14ac:dyDescent="0.35">
      <c r="B349" s="64">
        <v>342</v>
      </c>
      <c r="C349" s="48"/>
      <c r="D349" s="48"/>
      <c r="E349" s="48"/>
      <c r="F349" s="48"/>
      <c r="G349" s="48"/>
      <c r="H349" s="49"/>
      <c r="I349" s="50"/>
      <c r="J349" s="51"/>
      <c r="K349" s="51"/>
      <c r="L349" s="230">
        <f t="shared" si="5"/>
        <v>0</v>
      </c>
      <c r="M349" s="48"/>
      <c r="N349" s="48"/>
      <c r="O349" s="48"/>
      <c r="P349" s="52"/>
      <c r="Q349" s="52"/>
      <c r="R349" s="48"/>
      <c r="S349" s="48"/>
      <c r="T349" s="52"/>
      <c r="U349" s="52"/>
      <c r="V349" s="50"/>
    </row>
    <row r="350" spans="2:22" s="63" customFormat="1" ht="19.899999999999999" hidden="1" customHeight="1" x14ac:dyDescent="0.35">
      <c r="B350" s="64">
        <v>343</v>
      </c>
      <c r="C350" s="48"/>
      <c r="D350" s="48"/>
      <c r="E350" s="48"/>
      <c r="F350" s="48"/>
      <c r="G350" s="48"/>
      <c r="H350" s="49"/>
      <c r="I350" s="50"/>
      <c r="J350" s="51"/>
      <c r="K350" s="51"/>
      <c r="L350" s="230">
        <f t="shared" si="5"/>
        <v>0</v>
      </c>
      <c r="M350" s="48"/>
      <c r="N350" s="48"/>
      <c r="O350" s="48"/>
      <c r="P350" s="52"/>
      <c r="Q350" s="52"/>
      <c r="R350" s="48"/>
      <c r="S350" s="48"/>
      <c r="T350" s="52"/>
      <c r="U350" s="52"/>
      <c r="V350" s="50"/>
    </row>
    <row r="351" spans="2:22" s="63" customFormat="1" ht="19.899999999999999" hidden="1" customHeight="1" x14ac:dyDescent="0.35">
      <c r="B351" s="64">
        <v>344</v>
      </c>
      <c r="C351" s="48"/>
      <c r="D351" s="48"/>
      <c r="E351" s="48"/>
      <c r="F351" s="48"/>
      <c r="G351" s="48"/>
      <c r="H351" s="49"/>
      <c r="I351" s="50"/>
      <c r="J351" s="51"/>
      <c r="K351" s="51"/>
      <c r="L351" s="230">
        <f t="shared" si="5"/>
        <v>0</v>
      </c>
      <c r="M351" s="48"/>
      <c r="N351" s="48"/>
      <c r="O351" s="48"/>
      <c r="P351" s="52"/>
      <c r="Q351" s="52"/>
      <c r="R351" s="48"/>
      <c r="S351" s="48"/>
      <c r="T351" s="52"/>
      <c r="U351" s="52"/>
      <c r="V351" s="50"/>
    </row>
    <row r="352" spans="2:22" s="63" customFormat="1" ht="19.899999999999999" hidden="1" customHeight="1" x14ac:dyDescent="0.35">
      <c r="B352" s="64">
        <v>345</v>
      </c>
      <c r="C352" s="48"/>
      <c r="D352" s="48"/>
      <c r="E352" s="48"/>
      <c r="F352" s="48"/>
      <c r="G352" s="48"/>
      <c r="H352" s="49"/>
      <c r="I352" s="50"/>
      <c r="J352" s="51"/>
      <c r="K352" s="51"/>
      <c r="L352" s="230">
        <f t="shared" si="5"/>
        <v>0</v>
      </c>
      <c r="M352" s="48"/>
      <c r="N352" s="48"/>
      <c r="O352" s="48"/>
      <c r="P352" s="52"/>
      <c r="Q352" s="52"/>
      <c r="R352" s="48"/>
      <c r="S352" s="48"/>
      <c r="T352" s="52"/>
      <c r="U352" s="52"/>
      <c r="V352" s="50"/>
    </row>
    <row r="353" spans="2:22" s="63" customFormat="1" ht="19.899999999999999" hidden="1" customHeight="1" x14ac:dyDescent="0.35">
      <c r="B353" s="64">
        <v>346</v>
      </c>
      <c r="C353" s="48"/>
      <c r="D353" s="48"/>
      <c r="E353" s="48"/>
      <c r="F353" s="48"/>
      <c r="G353" s="48"/>
      <c r="H353" s="49"/>
      <c r="I353" s="50"/>
      <c r="J353" s="51"/>
      <c r="K353" s="51"/>
      <c r="L353" s="230">
        <f t="shared" si="5"/>
        <v>0</v>
      </c>
      <c r="M353" s="48"/>
      <c r="N353" s="48"/>
      <c r="O353" s="48"/>
      <c r="P353" s="52"/>
      <c r="Q353" s="52"/>
      <c r="R353" s="48"/>
      <c r="S353" s="48"/>
      <c r="T353" s="52"/>
      <c r="U353" s="52"/>
      <c r="V353" s="50"/>
    </row>
    <row r="354" spans="2:22" s="63" customFormat="1" ht="19.899999999999999" hidden="1" customHeight="1" x14ac:dyDescent="0.35">
      <c r="B354" s="64">
        <v>347</v>
      </c>
      <c r="C354" s="48"/>
      <c r="D354" s="48"/>
      <c r="E354" s="48"/>
      <c r="F354" s="48"/>
      <c r="G354" s="48"/>
      <c r="H354" s="49"/>
      <c r="I354" s="50"/>
      <c r="J354" s="51"/>
      <c r="K354" s="51"/>
      <c r="L354" s="230">
        <f t="shared" si="5"/>
        <v>0</v>
      </c>
      <c r="M354" s="48"/>
      <c r="N354" s="48"/>
      <c r="O354" s="48"/>
      <c r="P354" s="52"/>
      <c r="Q354" s="52"/>
      <c r="R354" s="48"/>
      <c r="S354" s="48"/>
      <c r="T354" s="52"/>
      <c r="U354" s="52"/>
      <c r="V354" s="50"/>
    </row>
    <row r="355" spans="2:22" s="63" customFormat="1" ht="19.899999999999999" hidden="1" customHeight="1" x14ac:dyDescent="0.35">
      <c r="B355" s="64">
        <v>348</v>
      </c>
      <c r="C355" s="48"/>
      <c r="D355" s="48"/>
      <c r="E355" s="48"/>
      <c r="F355" s="48"/>
      <c r="G355" s="48"/>
      <c r="H355" s="49"/>
      <c r="I355" s="50"/>
      <c r="J355" s="51"/>
      <c r="K355" s="51"/>
      <c r="L355" s="230">
        <f t="shared" si="5"/>
        <v>0</v>
      </c>
      <c r="M355" s="48"/>
      <c r="N355" s="48"/>
      <c r="O355" s="48"/>
      <c r="P355" s="52"/>
      <c r="Q355" s="52"/>
      <c r="R355" s="48"/>
      <c r="S355" s="48"/>
      <c r="T355" s="52"/>
      <c r="U355" s="52"/>
      <c r="V355" s="50"/>
    </row>
    <row r="356" spans="2:22" s="63" customFormat="1" ht="19.899999999999999" hidden="1" customHeight="1" x14ac:dyDescent="0.35">
      <c r="B356" s="64">
        <v>349</v>
      </c>
      <c r="C356" s="48"/>
      <c r="D356" s="48"/>
      <c r="E356" s="48"/>
      <c r="F356" s="48"/>
      <c r="G356" s="48"/>
      <c r="H356" s="49"/>
      <c r="I356" s="50"/>
      <c r="J356" s="51"/>
      <c r="K356" s="51"/>
      <c r="L356" s="230">
        <f t="shared" si="5"/>
        <v>0</v>
      </c>
      <c r="M356" s="48"/>
      <c r="N356" s="48"/>
      <c r="O356" s="48"/>
      <c r="P356" s="52"/>
      <c r="Q356" s="52"/>
      <c r="R356" s="48"/>
      <c r="S356" s="48"/>
      <c r="T356" s="52"/>
      <c r="U356" s="52"/>
      <c r="V356" s="50"/>
    </row>
    <row r="357" spans="2:22" s="63" customFormat="1" ht="19.899999999999999" hidden="1" customHeight="1" x14ac:dyDescent="0.35">
      <c r="B357" s="64">
        <v>350</v>
      </c>
      <c r="C357" s="48"/>
      <c r="D357" s="48"/>
      <c r="E357" s="48"/>
      <c r="F357" s="48"/>
      <c r="G357" s="48"/>
      <c r="H357" s="49"/>
      <c r="I357" s="50"/>
      <c r="J357" s="51"/>
      <c r="K357" s="51"/>
      <c r="L357" s="230">
        <f t="shared" si="5"/>
        <v>0</v>
      </c>
      <c r="M357" s="48"/>
      <c r="N357" s="48"/>
      <c r="O357" s="48"/>
      <c r="P357" s="52"/>
      <c r="Q357" s="52"/>
      <c r="R357" s="48"/>
      <c r="S357" s="48"/>
      <c r="T357" s="52"/>
      <c r="U357" s="52"/>
      <c r="V357" s="50"/>
    </row>
    <row r="358" spans="2:22" s="63" customFormat="1" ht="19.899999999999999" hidden="1" customHeight="1" x14ac:dyDescent="0.35">
      <c r="B358" s="64">
        <v>351</v>
      </c>
      <c r="C358" s="48"/>
      <c r="D358" s="48"/>
      <c r="E358" s="48"/>
      <c r="F358" s="48"/>
      <c r="G358" s="48"/>
      <c r="H358" s="49"/>
      <c r="I358" s="50"/>
      <c r="J358" s="51"/>
      <c r="K358" s="51"/>
      <c r="L358" s="230">
        <f t="shared" si="5"/>
        <v>0</v>
      </c>
      <c r="M358" s="48"/>
      <c r="N358" s="48"/>
      <c r="O358" s="48"/>
      <c r="P358" s="52"/>
      <c r="Q358" s="52"/>
      <c r="R358" s="48"/>
      <c r="S358" s="48"/>
      <c r="T358" s="52"/>
      <c r="U358" s="52"/>
      <c r="V358" s="50"/>
    </row>
    <row r="359" spans="2:22" s="63" customFormat="1" ht="19.899999999999999" hidden="1" customHeight="1" x14ac:dyDescent="0.35">
      <c r="B359" s="64">
        <v>352</v>
      </c>
      <c r="C359" s="48"/>
      <c r="D359" s="48"/>
      <c r="E359" s="48"/>
      <c r="F359" s="48"/>
      <c r="G359" s="48"/>
      <c r="H359" s="49"/>
      <c r="I359" s="50"/>
      <c r="J359" s="51"/>
      <c r="K359" s="51"/>
      <c r="L359" s="230">
        <f t="shared" si="5"/>
        <v>0</v>
      </c>
      <c r="M359" s="48"/>
      <c r="N359" s="48"/>
      <c r="O359" s="48"/>
      <c r="P359" s="52"/>
      <c r="Q359" s="52"/>
      <c r="R359" s="48"/>
      <c r="S359" s="48"/>
      <c r="T359" s="52"/>
      <c r="U359" s="52"/>
      <c r="V359" s="50"/>
    </row>
    <row r="360" spans="2:22" s="63" customFormat="1" ht="19.899999999999999" hidden="1" customHeight="1" x14ac:dyDescent="0.35">
      <c r="B360" s="64">
        <v>353</v>
      </c>
      <c r="C360" s="48"/>
      <c r="D360" s="48"/>
      <c r="E360" s="48"/>
      <c r="F360" s="48"/>
      <c r="G360" s="48"/>
      <c r="H360" s="49"/>
      <c r="I360" s="50"/>
      <c r="J360" s="51"/>
      <c r="K360" s="51"/>
      <c r="L360" s="230">
        <f t="shared" si="5"/>
        <v>0</v>
      </c>
      <c r="M360" s="48"/>
      <c r="N360" s="48"/>
      <c r="O360" s="48"/>
      <c r="P360" s="52"/>
      <c r="Q360" s="52"/>
      <c r="R360" s="48"/>
      <c r="S360" s="48"/>
      <c r="T360" s="52"/>
      <c r="U360" s="52"/>
      <c r="V360" s="50"/>
    </row>
    <row r="361" spans="2:22" s="63" customFormat="1" ht="19.899999999999999" hidden="1" customHeight="1" x14ac:dyDescent="0.35">
      <c r="B361" s="64">
        <v>354</v>
      </c>
      <c r="C361" s="48"/>
      <c r="D361" s="48"/>
      <c r="E361" s="48"/>
      <c r="F361" s="48"/>
      <c r="G361" s="48"/>
      <c r="H361" s="49"/>
      <c r="I361" s="50"/>
      <c r="J361" s="51"/>
      <c r="K361" s="51"/>
      <c r="L361" s="230">
        <f t="shared" si="5"/>
        <v>0</v>
      </c>
      <c r="M361" s="48"/>
      <c r="N361" s="48"/>
      <c r="O361" s="48"/>
      <c r="P361" s="52"/>
      <c r="Q361" s="52"/>
      <c r="R361" s="48"/>
      <c r="S361" s="48"/>
      <c r="T361" s="52"/>
      <c r="U361" s="52"/>
      <c r="V361" s="50"/>
    </row>
    <row r="362" spans="2:22" s="63" customFormat="1" ht="19.899999999999999" hidden="1" customHeight="1" x14ac:dyDescent="0.35">
      <c r="B362" s="64">
        <v>355</v>
      </c>
      <c r="C362" s="48"/>
      <c r="D362" s="48"/>
      <c r="E362" s="48"/>
      <c r="F362" s="48"/>
      <c r="G362" s="48"/>
      <c r="H362" s="49"/>
      <c r="I362" s="50"/>
      <c r="J362" s="51"/>
      <c r="K362" s="51"/>
      <c r="L362" s="230">
        <f t="shared" si="5"/>
        <v>0</v>
      </c>
      <c r="M362" s="48"/>
      <c r="N362" s="48"/>
      <c r="O362" s="48"/>
      <c r="P362" s="52"/>
      <c r="Q362" s="52"/>
      <c r="R362" s="48"/>
      <c r="S362" s="48"/>
      <c r="T362" s="52"/>
      <c r="U362" s="52"/>
      <c r="V362" s="50"/>
    </row>
    <row r="363" spans="2:22" s="63" customFormat="1" ht="19.899999999999999" hidden="1" customHeight="1" x14ac:dyDescent="0.35">
      <c r="B363" s="64">
        <v>356</v>
      </c>
      <c r="C363" s="48"/>
      <c r="D363" s="48"/>
      <c r="E363" s="48"/>
      <c r="F363" s="48"/>
      <c r="G363" s="48"/>
      <c r="H363" s="49"/>
      <c r="I363" s="50"/>
      <c r="J363" s="51"/>
      <c r="K363" s="51"/>
      <c r="L363" s="230">
        <f t="shared" si="5"/>
        <v>0</v>
      </c>
      <c r="M363" s="48"/>
      <c r="N363" s="48"/>
      <c r="O363" s="48"/>
      <c r="P363" s="52"/>
      <c r="Q363" s="52"/>
      <c r="R363" s="48"/>
      <c r="S363" s="48"/>
      <c r="T363" s="52"/>
      <c r="U363" s="52"/>
      <c r="V363" s="50"/>
    </row>
    <row r="364" spans="2:22" s="63" customFormat="1" ht="19.899999999999999" hidden="1" customHeight="1" x14ac:dyDescent="0.35">
      <c r="B364" s="64">
        <v>357</v>
      </c>
      <c r="C364" s="48"/>
      <c r="D364" s="48"/>
      <c r="E364" s="48"/>
      <c r="F364" s="48"/>
      <c r="G364" s="48"/>
      <c r="H364" s="49"/>
      <c r="I364" s="50"/>
      <c r="J364" s="51"/>
      <c r="K364" s="51"/>
      <c r="L364" s="230">
        <f t="shared" si="5"/>
        <v>0</v>
      </c>
      <c r="M364" s="48"/>
      <c r="N364" s="48"/>
      <c r="O364" s="48"/>
      <c r="P364" s="52"/>
      <c r="Q364" s="52"/>
      <c r="R364" s="48"/>
      <c r="S364" s="48"/>
      <c r="T364" s="52"/>
      <c r="U364" s="52"/>
      <c r="V364" s="50"/>
    </row>
    <row r="365" spans="2:22" s="63" customFormat="1" ht="19.899999999999999" hidden="1" customHeight="1" x14ac:dyDescent="0.35">
      <c r="B365" s="64">
        <v>358</v>
      </c>
      <c r="C365" s="48"/>
      <c r="D365" s="48"/>
      <c r="E365" s="48"/>
      <c r="F365" s="48"/>
      <c r="G365" s="48"/>
      <c r="H365" s="49"/>
      <c r="I365" s="50"/>
      <c r="J365" s="51"/>
      <c r="K365" s="51"/>
      <c r="L365" s="230">
        <f t="shared" si="5"/>
        <v>0</v>
      </c>
      <c r="M365" s="48"/>
      <c r="N365" s="48"/>
      <c r="O365" s="48"/>
      <c r="P365" s="52"/>
      <c r="Q365" s="52"/>
      <c r="R365" s="48"/>
      <c r="S365" s="48"/>
      <c r="T365" s="52"/>
      <c r="U365" s="52"/>
      <c r="V365" s="50"/>
    </row>
    <row r="366" spans="2:22" s="63" customFormat="1" ht="19.899999999999999" hidden="1" customHeight="1" x14ac:dyDescent="0.35">
      <c r="B366" s="64">
        <v>359</v>
      </c>
      <c r="C366" s="48"/>
      <c r="D366" s="48"/>
      <c r="E366" s="48"/>
      <c r="F366" s="48"/>
      <c r="G366" s="48"/>
      <c r="H366" s="49"/>
      <c r="I366" s="50"/>
      <c r="J366" s="51"/>
      <c r="K366" s="51"/>
      <c r="L366" s="230">
        <f t="shared" si="5"/>
        <v>0</v>
      </c>
      <c r="M366" s="48"/>
      <c r="N366" s="48"/>
      <c r="O366" s="48"/>
      <c r="P366" s="52"/>
      <c r="Q366" s="52"/>
      <c r="R366" s="48"/>
      <c r="S366" s="48"/>
      <c r="T366" s="52"/>
      <c r="U366" s="52"/>
      <c r="V366" s="50"/>
    </row>
    <row r="367" spans="2:22" s="63" customFormat="1" ht="19.899999999999999" hidden="1" customHeight="1" x14ac:dyDescent="0.35">
      <c r="B367" s="64">
        <v>360</v>
      </c>
      <c r="C367" s="48"/>
      <c r="D367" s="48"/>
      <c r="E367" s="48"/>
      <c r="F367" s="48"/>
      <c r="G367" s="48"/>
      <c r="H367" s="49"/>
      <c r="I367" s="50"/>
      <c r="J367" s="51"/>
      <c r="K367" s="51"/>
      <c r="L367" s="230">
        <f t="shared" si="5"/>
        <v>0</v>
      </c>
      <c r="M367" s="48"/>
      <c r="N367" s="48"/>
      <c r="O367" s="48"/>
      <c r="P367" s="52"/>
      <c r="Q367" s="52"/>
      <c r="R367" s="48"/>
      <c r="S367" s="48"/>
      <c r="T367" s="52"/>
      <c r="U367" s="52"/>
      <c r="V367" s="50"/>
    </row>
    <row r="368" spans="2:22" s="63" customFormat="1" ht="19.899999999999999" hidden="1" customHeight="1" x14ac:dyDescent="0.35">
      <c r="B368" s="64">
        <v>361</v>
      </c>
      <c r="C368" s="48"/>
      <c r="D368" s="48"/>
      <c r="E368" s="48"/>
      <c r="F368" s="48"/>
      <c r="G368" s="48"/>
      <c r="H368" s="49"/>
      <c r="I368" s="50"/>
      <c r="J368" s="51"/>
      <c r="K368" s="51"/>
      <c r="L368" s="230">
        <f t="shared" si="5"/>
        <v>0</v>
      </c>
      <c r="M368" s="48"/>
      <c r="N368" s="48"/>
      <c r="O368" s="48"/>
      <c r="P368" s="52"/>
      <c r="Q368" s="52"/>
      <c r="R368" s="48"/>
      <c r="S368" s="48"/>
      <c r="T368" s="52"/>
      <c r="U368" s="52"/>
      <c r="V368" s="50"/>
    </row>
    <row r="369" spans="2:22" s="63" customFormat="1" ht="19.899999999999999" hidden="1" customHeight="1" x14ac:dyDescent="0.35">
      <c r="B369" s="64">
        <v>362</v>
      </c>
      <c r="C369" s="48"/>
      <c r="D369" s="48"/>
      <c r="E369" s="48"/>
      <c r="F369" s="48"/>
      <c r="G369" s="48"/>
      <c r="H369" s="49"/>
      <c r="I369" s="50"/>
      <c r="J369" s="51"/>
      <c r="K369" s="51"/>
      <c r="L369" s="230">
        <f t="shared" si="5"/>
        <v>0</v>
      </c>
      <c r="M369" s="48"/>
      <c r="N369" s="48"/>
      <c r="O369" s="48"/>
      <c r="P369" s="52"/>
      <c r="Q369" s="52"/>
      <c r="R369" s="48"/>
      <c r="S369" s="48"/>
      <c r="T369" s="52"/>
      <c r="U369" s="52"/>
      <c r="V369" s="50"/>
    </row>
    <row r="370" spans="2:22" s="63" customFormat="1" ht="19.899999999999999" hidden="1" customHeight="1" x14ac:dyDescent="0.35">
      <c r="B370" s="64">
        <v>363</v>
      </c>
      <c r="C370" s="48"/>
      <c r="D370" s="48"/>
      <c r="E370" s="48"/>
      <c r="F370" s="48"/>
      <c r="G370" s="48"/>
      <c r="H370" s="49"/>
      <c r="I370" s="50"/>
      <c r="J370" s="51"/>
      <c r="K370" s="51"/>
      <c r="L370" s="230">
        <f t="shared" si="5"/>
        <v>0</v>
      </c>
      <c r="M370" s="48"/>
      <c r="N370" s="48"/>
      <c r="O370" s="48"/>
      <c r="P370" s="52"/>
      <c r="Q370" s="52"/>
      <c r="R370" s="48"/>
      <c r="S370" s="48"/>
      <c r="T370" s="52"/>
      <c r="U370" s="52"/>
      <c r="V370" s="50"/>
    </row>
    <row r="371" spans="2:22" s="63" customFormat="1" ht="19.899999999999999" hidden="1" customHeight="1" x14ac:dyDescent="0.35">
      <c r="B371" s="64">
        <v>364</v>
      </c>
      <c r="C371" s="48"/>
      <c r="D371" s="48"/>
      <c r="E371" s="48"/>
      <c r="F371" s="48"/>
      <c r="G371" s="48"/>
      <c r="H371" s="49"/>
      <c r="I371" s="50"/>
      <c r="J371" s="51"/>
      <c r="K371" s="51"/>
      <c r="L371" s="230">
        <f t="shared" si="5"/>
        <v>0</v>
      </c>
      <c r="M371" s="48"/>
      <c r="N371" s="48"/>
      <c r="O371" s="48"/>
      <c r="P371" s="52"/>
      <c r="Q371" s="52"/>
      <c r="R371" s="48"/>
      <c r="S371" s="48"/>
      <c r="T371" s="52"/>
      <c r="U371" s="52"/>
      <c r="V371" s="50"/>
    </row>
    <row r="372" spans="2:22" s="63" customFormat="1" ht="19.899999999999999" hidden="1" customHeight="1" x14ac:dyDescent="0.35">
      <c r="B372" s="64">
        <v>365</v>
      </c>
      <c r="C372" s="48"/>
      <c r="D372" s="48"/>
      <c r="E372" s="48"/>
      <c r="F372" s="48"/>
      <c r="G372" s="48"/>
      <c r="H372" s="49"/>
      <c r="I372" s="50"/>
      <c r="J372" s="51"/>
      <c r="K372" s="51"/>
      <c r="L372" s="230">
        <f t="shared" si="5"/>
        <v>0</v>
      </c>
      <c r="M372" s="48"/>
      <c r="N372" s="48"/>
      <c r="O372" s="48"/>
      <c r="P372" s="52"/>
      <c r="Q372" s="52"/>
      <c r="R372" s="48"/>
      <c r="S372" s="48"/>
      <c r="T372" s="52"/>
      <c r="U372" s="52"/>
      <c r="V372" s="50"/>
    </row>
    <row r="373" spans="2:22" s="63" customFormat="1" ht="19.899999999999999" hidden="1" customHeight="1" x14ac:dyDescent="0.35">
      <c r="B373" s="64">
        <v>366</v>
      </c>
      <c r="C373" s="48"/>
      <c r="D373" s="48"/>
      <c r="E373" s="48"/>
      <c r="F373" s="48"/>
      <c r="G373" s="48"/>
      <c r="H373" s="49"/>
      <c r="I373" s="50"/>
      <c r="J373" s="51"/>
      <c r="K373" s="51"/>
      <c r="L373" s="230">
        <f t="shared" si="5"/>
        <v>0</v>
      </c>
      <c r="M373" s="48"/>
      <c r="N373" s="48"/>
      <c r="O373" s="48"/>
      <c r="P373" s="52"/>
      <c r="Q373" s="52"/>
      <c r="R373" s="48"/>
      <c r="S373" s="48"/>
      <c r="T373" s="52"/>
      <c r="U373" s="52"/>
      <c r="V373" s="50"/>
    </row>
    <row r="374" spans="2:22" s="63" customFormat="1" ht="19.899999999999999" hidden="1" customHeight="1" x14ac:dyDescent="0.35">
      <c r="B374" s="64">
        <v>367</v>
      </c>
      <c r="C374" s="48"/>
      <c r="D374" s="48"/>
      <c r="E374" s="48"/>
      <c r="F374" s="48"/>
      <c r="G374" s="48"/>
      <c r="H374" s="49"/>
      <c r="I374" s="50"/>
      <c r="J374" s="51"/>
      <c r="K374" s="51"/>
      <c r="L374" s="230">
        <f t="shared" si="5"/>
        <v>0</v>
      </c>
      <c r="M374" s="48"/>
      <c r="N374" s="48"/>
      <c r="O374" s="48"/>
      <c r="P374" s="52"/>
      <c r="Q374" s="52"/>
      <c r="R374" s="48"/>
      <c r="S374" s="48"/>
      <c r="T374" s="52"/>
      <c r="U374" s="52"/>
      <c r="V374" s="50"/>
    </row>
    <row r="375" spans="2:22" s="63" customFormat="1" ht="19.899999999999999" hidden="1" customHeight="1" x14ac:dyDescent="0.35">
      <c r="B375" s="64">
        <v>368</v>
      </c>
      <c r="C375" s="48"/>
      <c r="D375" s="48"/>
      <c r="E375" s="48"/>
      <c r="F375" s="48"/>
      <c r="G375" s="48"/>
      <c r="H375" s="49"/>
      <c r="I375" s="50"/>
      <c r="J375" s="51"/>
      <c r="K375" s="51"/>
      <c r="L375" s="230">
        <f t="shared" si="5"/>
        <v>0</v>
      </c>
      <c r="M375" s="48"/>
      <c r="N375" s="48"/>
      <c r="O375" s="48"/>
      <c r="P375" s="52"/>
      <c r="Q375" s="52"/>
      <c r="R375" s="48"/>
      <c r="S375" s="48"/>
      <c r="T375" s="52"/>
      <c r="U375" s="52"/>
      <c r="V375" s="50"/>
    </row>
    <row r="376" spans="2:22" s="63" customFormat="1" ht="19.899999999999999" hidden="1" customHeight="1" x14ac:dyDescent="0.35">
      <c r="B376" s="64">
        <v>369</v>
      </c>
      <c r="C376" s="48"/>
      <c r="D376" s="48"/>
      <c r="E376" s="48"/>
      <c r="F376" s="48"/>
      <c r="G376" s="48"/>
      <c r="H376" s="49"/>
      <c r="I376" s="50"/>
      <c r="J376" s="51"/>
      <c r="K376" s="51"/>
      <c r="L376" s="230">
        <f t="shared" si="5"/>
        <v>0</v>
      </c>
      <c r="M376" s="48"/>
      <c r="N376" s="48"/>
      <c r="O376" s="48"/>
      <c r="P376" s="52"/>
      <c r="Q376" s="52"/>
      <c r="R376" s="48"/>
      <c r="S376" s="48"/>
      <c r="T376" s="52"/>
      <c r="U376" s="52"/>
      <c r="V376" s="50"/>
    </row>
    <row r="377" spans="2:22" s="63" customFormat="1" ht="19.899999999999999" hidden="1" customHeight="1" x14ac:dyDescent="0.35">
      <c r="B377" s="64">
        <v>370</v>
      </c>
      <c r="C377" s="48"/>
      <c r="D377" s="48"/>
      <c r="E377" s="48"/>
      <c r="F377" s="48"/>
      <c r="G377" s="48"/>
      <c r="H377" s="49"/>
      <c r="I377" s="50"/>
      <c r="J377" s="51"/>
      <c r="K377" s="51"/>
      <c r="L377" s="230">
        <f t="shared" si="5"/>
        <v>0</v>
      </c>
      <c r="M377" s="48"/>
      <c r="N377" s="48"/>
      <c r="O377" s="48"/>
      <c r="P377" s="52"/>
      <c r="Q377" s="52"/>
      <c r="R377" s="48"/>
      <c r="S377" s="48"/>
      <c r="T377" s="52"/>
      <c r="U377" s="52"/>
      <c r="V377" s="50"/>
    </row>
    <row r="378" spans="2:22" s="63" customFormat="1" ht="19.899999999999999" hidden="1" customHeight="1" x14ac:dyDescent="0.35">
      <c r="B378" s="64">
        <v>371</v>
      </c>
      <c r="C378" s="48"/>
      <c r="D378" s="48"/>
      <c r="E378" s="48"/>
      <c r="F378" s="48"/>
      <c r="G378" s="48"/>
      <c r="H378" s="49"/>
      <c r="I378" s="50"/>
      <c r="J378" s="51"/>
      <c r="K378" s="51"/>
      <c r="L378" s="230">
        <f t="shared" si="5"/>
        <v>0</v>
      </c>
      <c r="M378" s="48"/>
      <c r="N378" s="48"/>
      <c r="O378" s="48"/>
      <c r="P378" s="52"/>
      <c r="Q378" s="52"/>
      <c r="R378" s="48"/>
      <c r="S378" s="48"/>
      <c r="T378" s="52"/>
      <c r="U378" s="52"/>
      <c r="V378" s="50"/>
    </row>
    <row r="379" spans="2:22" s="63" customFormat="1" ht="19.899999999999999" hidden="1" customHeight="1" x14ac:dyDescent="0.35">
      <c r="B379" s="64">
        <v>372</v>
      </c>
      <c r="C379" s="48"/>
      <c r="D379" s="48"/>
      <c r="E379" s="48"/>
      <c r="F379" s="48"/>
      <c r="G379" s="48"/>
      <c r="H379" s="49"/>
      <c r="I379" s="50"/>
      <c r="J379" s="51"/>
      <c r="K379" s="51"/>
      <c r="L379" s="230">
        <f t="shared" si="5"/>
        <v>0</v>
      </c>
      <c r="M379" s="48"/>
      <c r="N379" s="48"/>
      <c r="O379" s="48"/>
      <c r="P379" s="52"/>
      <c r="Q379" s="52"/>
      <c r="R379" s="48"/>
      <c r="S379" s="48"/>
      <c r="T379" s="52"/>
      <c r="U379" s="52"/>
      <c r="V379" s="50"/>
    </row>
    <row r="380" spans="2:22" s="63" customFormat="1" ht="19.899999999999999" hidden="1" customHeight="1" x14ac:dyDescent="0.35">
      <c r="B380" s="64">
        <v>373</v>
      </c>
      <c r="C380" s="48"/>
      <c r="D380" s="48"/>
      <c r="E380" s="48"/>
      <c r="F380" s="48"/>
      <c r="G380" s="48"/>
      <c r="H380" s="49"/>
      <c r="I380" s="50"/>
      <c r="J380" s="51"/>
      <c r="K380" s="51"/>
      <c r="L380" s="230">
        <f t="shared" si="5"/>
        <v>0</v>
      </c>
      <c r="M380" s="48"/>
      <c r="N380" s="48"/>
      <c r="O380" s="48"/>
      <c r="P380" s="52"/>
      <c r="Q380" s="52"/>
      <c r="R380" s="48"/>
      <c r="S380" s="48"/>
      <c r="T380" s="52"/>
      <c r="U380" s="52"/>
      <c r="V380" s="50"/>
    </row>
    <row r="381" spans="2:22" s="63" customFormat="1" ht="19.899999999999999" hidden="1" customHeight="1" x14ac:dyDescent="0.35">
      <c r="B381" s="64">
        <v>374</v>
      </c>
      <c r="C381" s="48"/>
      <c r="D381" s="48"/>
      <c r="E381" s="48"/>
      <c r="F381" s="48"/>
      <c r="G381" s="48"/>
      <c r="H381" s="49"/>
      <c r="I381" s="50"/>
      <c r="J381" s="51"/>
      <c r="K381" s="51"/>
      <c r="L381" s="230">
        <f t="shared" si="5"/>
        <v>0</v>
      </c>
      <c r="M381" s="48"/>
      <c r="N381" s="48"/>
      <c r="O381" s="48"/>
      <c r="P381" s="52"/>
      <c r="Q381" s="52"/>
      <c r="R381" s="48"/>
      <c r="S381" s="48"/>
      <c r="T381" s="52"/>
      <c r="U381" s="52"/>
      <c r="V381" s="50"/>
    </row>
    <row r="382" spans="2:22" s="63" customFormat="1" ht="19.899999999999999" hidden="1" customHeight="1" x14ac:dyDescent="0.35">
      <c r="B382" s="64">
        <v>375</v>
      </c>
      <c r="C382" s="48"/>
      <c r="D382" s="48"/>
      <c r="E382" s="48"/>
      <c r="F382" s="48"/>
      <c r="G382" s="48"/>
      <c r="H382" s="49"/>
      <c r="I382" s="50"/>
      <c r="J382" s="51"/>
      <c r="K382" s="51"/>
      <c r="L382" s="230">
        <f t="shared" si="5"/>
        <v>0</v>
      </c>
      <c r="M382" s="48"/>
      <c r="N382" s="48"/>
      <c r="O382" s="48"/>
      <c r="P382" s="52"/>
      <c r="Q382" s="52"/>
      <c r="R382" s="48"/>
      <c r="S382" s="48"/>
      <c r="T382" s="52"/>
      <c r="U382" s="52"/>
      <c r="V382" s="50"/>
    </row>
    <row r="383" spans="2:22" s="63" customFormat="1" ht="19.899999999999999" hidden="1" customHeight="1" x14ac:dyDescent="0.35">
      <c r="B383" s="64">
        <v>376</v>
      </c>
      <c r="C383" s="48"/>
      <c r="D383" s="48"/>
      <c r="E383" s="48"/>
      <c r="F383" s="48"/>
      <c r="G383" s="48"/>
      <c r="H383" s="49"/>
      <c r="I383" s="50"/>
      <c r="J383" s="51"/>
      <c r="K383" s="51"/>
      <c r="L383" s="230">
        <f t="shared" si="5"/>
        <v>0</v>
      </c>
      <c r="M383" s="48"/>
      <c r="N383" s="48"/>
      <c r="O383" s="48"/>
      <c r="P383" s="52"/>
      <c r="Q383" s="52"/>
      <c r="R383" s="48"/>
      <c r="S383" s="48"/>
      <c r="T383" s="52"/>
      <c r="U383" s="52"/>
      <c r="V383" s="50"/>
    </row>
    <row r="384" spans="2:22" s="63" customFormat="1" ht="19.899999999999999" hidden="1" customHeight="1" x14ac:dyDescent="0.35">
      <c r="B384" s="64">
        <v>377</v>
      </c>
      <c r="C384" s="48"/>
      <c r="D384" s="48"/>
      <c r="E384" s="48"/>
      <c r="F384" s="48"/>
      <c r="G384" s="48"/>
      <c r="H384" s="49"/>
      <c r="I384" s="50"/>
      <c r="J384" s="51"/>
      <c r="K384" s="51"/>
      <c r="L384" s="230">
        <f t="shared" si="5"/>
        <v>0</v>
      </c>
      <c r="M384" s="48"/>
      <c r="N384" s="48"/>
      <c r="O384" s="48"/>
      <c r="P384" s="52"/>
      <c r="Q384" s="52"/>
      <c r="R384" s="48"/>
      <c r="S384" s="48"/>
      <c r="T384" s="52"/>
      <c r="U384" s="52"/>
      <c r="V384" s="50"/>
    </row>
    <row r="385" spans="2:22" s="63" customFormat="1" ht="19.899999999999999" hidden="1" customHeight="1" x14ac:dyDescent="0.35">
      <c r="B385" s="64">
        <v>378</v>
      </c>
      <c r="C385" s="48"/>
      <c r="D385" s="48"/>
      <c r="E385" s="48"/>
      <c r="F385" s="48"/>
      <c r="G385" s="48"/>
      <c r="H385" s="49"/>
      <c r="I385" s="50"/>
      <c r="J385" s="51"/>
      <c r="K385" s="51"/>
      <c r="L385" s="230">
        <f t="shared" si="5"/>
        <v>0</v>
      </c>
      <c r="M385" s="48"/>
      <c r="N385" s="48"/>
      <c r="O385" s="48"/>
      <c r="P385" s="52"/>
      <c r="Q385" s="52"/>
      <c r="R385" s="48"/>
      <c r="S385" s="48"/>
      <c r="T385" s="52"/>
      <c r="U385" s="52"/>
      <c r="V385" s="50"/>
    </row>
    <row r="386" spans="2:22" s="63" customFormat="1" ht="19.899999999999999" hidden="1" customHeight="1" x14ac:dyDescent="0.35">
      <c r="B386" s="64">
        <v>379</v>
      </c>
      <c r="C386" s="48"/>
      <c r="D386" s="48"/>
      <c r="E386" s="48"/>
      <c r="F386" s="48"/>
      <c r="G386" s="48"/>
      <c r="H386" s="49"/>
      <c r="I386" s="50"/>
      <c r="J386" s="51"/>
      <c r="K386" s="51"/>
      <c r="L386" s="230">
        <f t="shared" si="5"/>
        <v>0</v>
      </c>
      <c r="M386" s="48"/>
      <c r="N386" s="48"/>
      <c r="O386" s="48"/>
      <c r="P386" s="52"/>
      <c r="Q386" s="52"/>
      <c r="R386" s="48"/>
      <c r="S386" s="48"/>
      <c r="T386" s="52"/>
      <c r="U386" s="52"/>
      <c r="V386" s="50"/>
    </row>
    <row r="387" spans="2:22" s="63" customFormat="1" ht="19.899999999999999" hidden="1" customHeight="1" x14ac:dyDescent="0.35">
      <c r="B387" s="64">
        <v>380</v>
      </c>
      <c r="C387" s="48"/>
      <c r="D387" s="48"/>
      <c r="E387" s="48"/>
      <c r="F387" s="48"/>
      <c r="G387" s="48"/>
      <c r="H387" s="49"/>
      <c r="I387" s="50"/>
      <c r="J387" s="51"/>
      <c r="K387" s="51"/>
      <c r="L387" s="230">
        <f t="shared" si="5"/>
        <v>0</v>
      </c>
      <c r="M387" s="48"/>
      <c r="N387" s="48"/>
      <c r="O387" s="48"/>
      <c r="P387" s="52"/>
      <c r="Q387" s="52"/>
      <c r="R387" s="48"/>
      <c r="S387" s="48"/>
      <c r="T387" s="52"/>
      <c r="U387" s="52"/>
      <c r="V387" s="50"/>
    </row>
    <row r="388" spans="2:22" s="63" customFormat="1" ht="19.899999999999999" hidden="1" customHeight="1" x14ac:dyDescent="0.35">
      <c r="B388" s="64">
        <v>381</v>
      </c>
      <c r="C388" s="48"/>
      <c r="D388" s="48"/>
      <c r="E388" s="48"/>
      <c r="F388" s="48"/>
      <c r="G388" s="48"/>
      <c r="H388" s="49"/>
      <c r="I388" s="50"/>
      <c r="J388" s="51"/>
      <c r="K388" s="51"/>
      <c r="L388" s="230">
        <f t="shared" si="5"/>
        <v>0</v>
      </c>
      <c r="M388" s="48"/>
      <c r="N388" s="48"/>
      <c r="O388" s="48"/>
      <c r="P388" s="52"/>
      <c r="Q388" s="52"/>
      <c r="R388" s="48"/>
      <c r="S388" s="48"/>
      <c r="T388" s="52"/>
      <c r="U388" s="52"/>
      <c r="V388" s="50"/>
    </row>
    <row r="389" spans="2:22" s="63" customFormat="1" ht="19.899999999999999" hidden="1" customHeight="1" x14ac:dyDescent="0.35">
      <c r="B389" s="64">
        <v>382</v>
      </c>
      <c r="C389" s="48"/>
      <c r="D389" s="48"/>
      <c r="E389" s="48"/>
      <c r="F389" s="48"/>
      <c r="G389" s="48"/>
      <c r="H389" s="49"/>
      <c r="I389" s="50"/>
      <c r="J389" s="51"/>
      <c r="K389" s="51"/>
      <c r="L389" s="230">
        <f t="shared" si="5"/>
        <v>0</v>
      </c>
      <c r="M389" s="48"/>
      <c r="N389" s="48"/>
      <c r="O389" s="48"/>
      <c r="P389" s="52"/>
      <c r="Q389" s="52"/>
      <c r="R389" s="48"/>
      <c r="S389" s="48"/>
      <c r="T389" s="52"/>
      <c r="U389" s="52"/>
      <c r="V389" s="50"/>
    </row>
    <row r="390" spans="2:22" s="63" customFormat="1" ht="19.899999999999999" hidden="1" customHeight="1" x14ac:dyDescent="0.35">
      <c r="B390" s="64">
        <v>383</v>
      </c>
      <c r="C390" s="48"/>
      <c r="D390" s="48"/>
      <c r="E390" s="48"/>
      <c r="F390" s="48"/>
      <c r="G390" s="48"/>
      <c r="H390" s="49"/>
      <c r="I390" s="50"/>
      <c r="J390" s="51"/>
      <c r="K390" s="51"/>
      <c r="L390" s="230">
        <f t="shared" si="5"/>
        <v>0</v>
      </c>
      <c r="M390" s="48"/>
      <c r="N390" s="48"/>
      <c r="O390" s="48"/>
      <c r="P390" s="52"/>
      <c r="Q390" s="52"/>
      <c r="R390" s="48"/>
      <c r="S390" s="48"/>
      <c r="T390" s="52"/>
      <c r="U390" s="52"/>
      <c r="V390" s="50"/>
    </row>
    <row r="391" spans="2:22" s="63" customFormat="1" ht="19.899999999999999" hidden="1" customHeight="1" x14ac:dyDescent="0.35">
      <c r="B391" s="64">
        <v>384</v>
      </c>
      <c r="C391" s="48"/>
      <c r="D391" s="48"/>
      <c r="E391" s="48"/>
      <c r="F391" s="48"/>
      <c r="G391" s="48"/>
      <c r="H391" s="49"/>
      <c r="I391" s="50"/>
      <c r="J391" s="51"/>
      <c r="K391" s="51"/>
      <c r="L391" s="230">
        <f t="shared" si="5"/>
        <v>0</v>
      </c>
      <c r="M391" s="48"/>
      <c r="N391" s="48"/>
      <c r="O391" s="48"/>
      <c r="P391" s="52"/>
      <c r="Q391" s="52"/>
      <c r="R391" s="48"/>
      <c r="S391" s="48"/>
      <c r="T391" s="52"/>
      <c r="U391" s="52"/>
      <c r="V391" s="50"/>
    </row>
    <row r="392" spans="2:22" s="63" customFormat="1" ht="19.899999999999999" hidden="1" customHeight="1" x14ac:dyDescent="0.35">
      <c r="B392" s="64">
        <v>385</v>
      </c>
      <c r="C392" s="48"/>
      <c r="D392" s="48"/>
      <c r="E392" s="48"/>
      <c r="F392" s="48"/>
      <c r="G392" s="48"/>
      <c r="H392" s="49"/>
      <c r="I392" s="50"/>
      <c r="J392" s="51"/>
      <c r="K392" s="51"/>
      <c r="L392" s="230">
        <f t="shared" ref="L392:L455" si="6">IF(AND(P_Z_0_B_UTILISATION_TVA=P_Z_G_R_G_BOOLEEN_OUI,J392&lt;&gt;0,K392&lt;&gt;0),ROUND(J392+K392,2),0)</f>
        <v>0</v>
      </c>
      <c r="M392" s="48"/>
      <c r="N392" s="48"/>
      <c r="O392" s="48"/>
      <c r="P392" s="52"/>
      <c r="Q392" s="52"/>
      <c r="R392" s="48"/>
      <c r="S392" s="48"/>
      <c r="T392" s="52"/>
      <c r="U392" s="52"/>
      <c r="V392" s="50"/>
    </row>
    <row r="393" spans="2:22" s="63" customFormat="1" ht="19.899999999999999" hidden="1" customHeight="1" x14ac:dyDescent="0.35">
      <c r="B393" s="64">
        <v>386</v>
      </c>
      <c r="C393" s="48"/>
      <c r="D393" s="48"/>
      <c r="E393" s="48"/>
      <c r="F393" s="48"/>
      <c r="G393" s="48"/>
      <c r="H393" s="49"/>
      <c r="I393" s="50"/>
      <c r="J393" s="51"/>
      <c r="K393" s="51"/>
      <c r="L393" s="230">
        <f t="shared" si="6"/>
        <v>0</v>
      </c>
      <c r="M393" s="48"/>
      <c r="N393" s="48"/>
      <c r="O393" s="48"/>
      <c r="P393" s="52"/>
      <c r="Q393" s="52"/>
      <c r="R393" s="48"/>
      <c r="S393" s="48"/>
      <c r="T393" s="52"/>
      <c r="U393" s="52"/>
      <c r="V393" s="50"/>
    </row>
    <row r="394" spans="2:22" s="63" customFormat="1" ht="19.899999999999999" hidden="1" customHeight="1" x14ac:dyDescent="0.35">
      <c r="B394" s="64">
        <v>387</v>
      </c>
      <c r="C394" s="48"/>
      <c r="D394" s="48"/>
      <c r="E394" s="48"/>
      <c r="F394" s="48"/>
      <c r="G394" s="48"/>
      <c r="H394" s="49"/>
      <c r="I394" s="50"/>
      <c r="J394" s="51"/>
      <c r="K394" s="51"/>
      <c r="L394" s="230">
        <f t="shared" si="6"/>
        <v>0</v>
      </c>
      <c r="M394" s="48"/>
      <c r="N394" s="48"/>
      <c r="O394" s="48"/>
      <c r="P394" s="52"/>
      <c r="Q394" s="52"/>
      <c r="R394" s="48"/>
      <c r="S394" s="48"/>
      <c r="T394" s="52"/>
      <c r="U394" s="52"/>
      <c r="V394" s="50"/>
    </row>
    <row r="395" spans="2:22" s="63" customFormat="1" ht="19.899999999999999" hidden="1" customHeight="1" x14ac:dyDescent="0.35">
      <c r="B395" s="64">
        <v>388</v>
      </c>
      <c r="C395" s="48"/>
      <c r="D395" s="48"/>
      <c r="E395" s="48"/>
      <c r="F395" s="48"/>
      <c r="G395" s="48"/>
      <c r="H395" s="49"/>
      <c r="I395" s="50"/>
      <c r="J395" s="51"/>
      <c r="K395" s="51"/>
      <c r="L395" s="230">
        <f t="shared" si="6"/>
        <v>0</v>
      </c>
      <c r="M395" s="48"/>
      <c r="N395" s="48"/>
      <c r="O395" s="48"/>
      <c r="P395" s="52"/>
      <c r="Q395" s="52"/>
      <c r="R395" s="48"/>
      <c r="S395" s="48"/>
      <c r="T395" s="52"/>
      <c r="U395" s="52"/>
      <c r="V395" s="50"/>
    </row>
    <row r="396" spans="2:22" s="63" customFormat="1" ht="19.899999999999999" hidden="1" customHeight="1" x14ac:dyDescent="0.35">
      <c r="B396" s="64">
        <v>389</v>
      </c>
      <c r="C396" s="48"/>
      <c r="D396" s="48"/>
      <c r="E396" s="48"/>
      <c r="F396" s="48"/>
      <c r="G396" s="48"/>
      <c r="H396" s="49"/>
      <c r="I396" s="50"/>
      <c r="J396" s="51"/>
      <c r="K396" s="51"/>
      <c r="L396" s="230">
        <f t="shared" si="6"/>
        <v>0</v>
      </c>
      <c r="M396" s="48"/>
      <c r="N396" s="48"/>
      <c r="O396" s="48"/>
      <c r="P396" s="52"/>
      <c r="Q396" s="52"/>
      <c r="R396" s="48"/>
      <c r="S396" s="48"/>
      <c r="T396" s="52"/>
      <c r="U396" s="52"/>
      <c r="V396" s="50"/>
    </row>
    <row r="397" spans="2:22" s="63" customFormat="1" ht="19.899999999999999" hidden="1" customHeight="1" x14ac:dyDescent="0.35">
      <c r="B397" s="64">
        <v>390</v>
      </c>
      <c r="C397" s="48"/>
      <c r="D397" s="48"/>
      <c r="E397" s="48"/>
      <c r="F397" s="48"/>
      <c r="G397" s="48"/>
      <c r="H397" s="49"/>
      <c r="I397" s="50"/>
      <c r="J397" s="51"/>
      <c r="K397" s="51"/>
      <c r="L397" s="230">
        <f t="shared" si="6"/>
        <v>0</v>
      </c>
      <c r="M397" s="48"/>
      <c r="N397" s="48"/>
      <c r="O397" s="48"/>
      <c r="P397" s="52"/>
      <c r="Q397" s="52"/>
      <c r="R397" s="48"/>
      <c r="S397" s="48"/>
      <c r="T397" s="52"/>
      <c r="U397" s="52"/>
      <c r="V397" s="50"/>
    </row>
    <row r="398" spans="2:22" s="63" customFormat="1" ht="19.899999999999999" hidden="1" customHeight="1" x14ac:dyDescent="0.35">
      <c r="B398" s="64">
        <v>391</v>
      </c>
      <c r="C398" s="48"/>
      <c r="D398" s="48"/>
      <c r="E398" s="48"/>
      <c r="F398" s="48"/>
      <c r="G398" s="48"/>
      <c r="H398" s="49"/>
      <c r="I398" s="50"/>
      <c r="J398" s="51"/>
      <c r="K398" s="51"/>
      <c r="L398" s="230">
        <f t="shared" si="6"/>
        <v>0</v>
      </c>
      <c r="M398" s="48"/>
      <c r="N398" s="48"/>
      <c r="O398" s="48"/>
      <c r="P398" s="52"/>
      <c r="Q398" s="52"/>
      <c r="R398" s="48"/>
      <c r="S398" s="48"/>
      <c r="T398" s="52"/>
      <c r="U398" s="52"/>
      <c r="V398" s="50"/>
    </row>
    <row r="399" spans="2:22" s="63" customFormat="1" ht="19.899999999999999" hidden="1" customHeight="1" x14ac:dyDescent="0.35">
      <c r="B399" s="64">
        <v>392</v>
      </c>
      <c r="C399" s="48"/>
      <c r="D399" s="48"/>
      <c r="E399" s="48"/>
      <c r="F399" s="48"/>
      <c r="G399" s="48"/>
      <c r="H399" s="49"/>
      <c r="I399" s="50"/>
      <c r="J399" s="51"/>
      <c r="K399" s="51"/>
      <c r="L399" s="230">
        <f t="shared" si="6"/>
        <v>0</v>
      </c>
      <c r="M399" s="48"/>
      <c r="N399" s="48"/>
      <c r="O399" s="48"/>
      <c r="P399" s="52"/>
      <c r="Q399" s="52"/>
      <c r="R399" s="48"/>
      <c r="S399" s="48"/>
      <c r="T399" s="52"/>
      <c r="U399" s="52"/>
      <c r="V399" s="50"/>
    </row>
    <row r="400" spans="2:22" s="63" customFormat="1" ht="19.899999999999999" hidden="1" customHeight="1" x14ac:dyDescent="0.35">
      <c r="B400" s="64">
        <v>393</v>
      </c>
      <c r="C400" s="48"/>
      <c r="D400" s="48"/>
      <c r="E400" s="48"/>
      <c r="F400" s="48"/>
      <c r="G400" s="48"/>
      <c r="H400" s="49"/>
      <c r="I400" s="50"/>
      <c r="J400" s="51"/>
      <c r="K400" s="51"/>
      <c r="L400" s="230">
        <f t="shared" si="6"/>
        <v>0</v>
      </c>
      <c r="M400" s="48"/>
      <c r="N400" s="48"/>
      <c r="O400" s="48"/>
      <c r="P400" s="52"/>
      <c r="Q400" s="52"/>
      <c r="R400" s="48"/>
      <c r="S400" s="48"/>
      <c r="T400" s="52"/>
      <c r="U400" s="52"/>
      <c r="V400" s="50"/>
    </row>
    <row r="401" spans="2:22" s="63" customFormat="1" ht="19.899999999999999" hidden="1" customHeight="1" x14ac:dyDescent="0.35">
      <c r="B401" s="64">
        <v>394</v>
      </c>
      <c r="C401" s="48"/>
      <c r="D401" s="48"/>
      <c r="E401" s="48"/>
      <c r="F401" s="48"/>
      <c r="G401" s="48"/>
      <c r="H401" s="49"/>
      <c r="I401" s="50"/>
      <c r="J401" s="51"/>
      <c r="K401" s="51"/>
      <c r="L401" s="230">
        <f t="shared" si="6"/>
        <v>0</v>
      </c>
      <c r="M401" s="48"/>
      <c r="N401" s="48"/>
      <c r="O401" s="48"/>
      <c r="P401" s="52"/>
      <c r="Q401" s="52"/>
      <c r="R401" s="48"/>
      <c r="S401" s="48"/>
      <c r="T401" s="52"/>
      <c r="U401" s="52"/>
      <c r="V401" s="50"/>
    </row>
    <row r="402" spans="2:22" s="63" customFormat="1" ht="19.899999999999999" hidden="1" customHeight="1" x14ac:dyDescent="0.35">
      <c r="B402" s="64">
        <v>395</v>
      </c>
      <c r="C402" s="48"/>
      <c r="D402" s="48"/>
      <c r="E402" s="48"/>
      <c r="F402" s="48"/>
      <c r="G402" s="48"/>
      <c r="H402" s="49"/>
      <c r="I402" s="50"/>
      <c r="J402" s="51"/>
      <c r="K402" s="51"/>
      <c r="L402" s="230">
        <f t="shared" si="6"/>
        <v>0</v>
      </c>
      <c r="M402" s="48"/>
      <c r="N402" s="48"/>
      <c r="O402" s="48"/>
      <c r="P402" s="52"/>
      <c r="Q402" s="52"/>
      <c r="R402" s="48"/>
      <c r="S402" s="48"/>
      <c r="T402" s="52"/>
      <c r="U402" s="52"/>
      <c r="V402" s="50"/>
    </row>
    <row r="403" spans="2:22" s="63" customFormat="1" ht="19.899999999999999" hidden="1" customHeight="1" x14ac:dyDescent="0.35">
      <c r="B403" s="64">
        <v>396</v>
      </c>
      <c r="C403" s="48"/>
      <c r="D403" s="48"/>
      <c r="E403" s="48"/>
      <c r="F403" s="48"/>
      <c r="G403" s="48"/>
      <c r="H403" s="49"/>
      <c r="I403" s="50"/>
      <c r="J403" s="51"/>
      <c r="K403" s="51"/>
      <c r="L403" s="230">
        <f t="shared" si="6"/>
        <v>0</v>
      </c>
      <c r="M403" s="48"/>
      <c r="N403" s="48"/>
      <c r="O403" s="48"/>
      <c r="P403" s="52"/>
      <c r="Q403" s="52"/>
      <c r="R403" s="48"/>
      <c r="S403" s="48"/>
      <c r="T403" s="52"/>
      <c r="U403" s="52"/>
      <c r="V403" s="50"/>
    </row>
    <row r="404" spans="2:22" s="63" customFormat="1" ht="19.899999999999999" hidden="1" customHeight="1" x14ac:dyDescent="0.35">
      <c r="B404" s="64">
        <v>397</v>
      </c>
      <c r="C404" s="48"/>
      <c r="D404" s="48"/>
      <c r="E404" s="48"/>
      <c r="F404" s="48"/>
      <c r="G404" s="48"/>
      <c r="H404" s="49"/>
      <c r="I404" s="50"/>
      <c r="J404" s="51"/>
      <c r="K404" s="51"/>
      <c r="L404" s="230">
        <f t="shared" si="6"/>
        <v>0</v>
      </c>
      <c r="M404" s="48"/>
      <c r="N404" s="48"/>
      <c r="O404" s="48"/>
      <c r="P404" s="52"/>
      <c r="Q404" s="52"/>
      <c r="R404" s="48"/>
      <c r="S404" s="48"/>
      <c r="T404" s="52"/>
      <c r="U404" s="52"/>
      <c r="V404" s="50"/>
    </row>
    <row r="405" spans="2:22" s="63" customFormat="1" ht="19.899999999999999" hidden="1" customHeight="1" x14ac:dyDescent="0.35">
      <c r="B405" s="64">
        <v>398</v>
      </c>
      <c r="C405" s="48"/>
      <c r="D405" s="48"/>
      <c r="E405" s="48"/>
      <c r="F405" s="48"/>
      <c r="G405" s="48"/>
      <c r="H405" s="49"/>
      <c r="I405" s="50"/>
      <c r="J405" s="51"/>
      <c r="K405" s="51"/>
      <c r="L405" s="230">
        <f t="shared" si="6"/>
        <v>0</v>
      </c>
      <c r="M405" s="48"/>
      <c r="N405" s="48"/>
      <c r="O405" s="48"/>
      <c r="P405" s="52"/>
      <c r="Q405" s="52"/>
      <c r="R405" s="48"/>
      <c r="S405" s="48"/>
      <c r="T405" s="52"/>
      <c r="U405" s="52"/>
      <c r="V405" s="50"/>
    </row>
    <row r="406" spans="2:22" s="63" customFormat="1" ht="19.899999999999999" hidden="1" customHeight="1" x14ac:dyDescent="0.35">
      <c r="B406" s="64">
        <v>399</v>
      </c>
      <c r="C406" s="48"/>
      <c r="D406" s="48"/>
      <c r="E406" s="48"/>
      <c r="F406" s="48"/>
      <c r="G406" s="48"/>
      <c r="H406" s="49"/>
      <c r="I406" s="50"/>
      <c r="J406" s="51"/>
      <c r="K406" s="51"/>
      <c r="L406" s="230">
        <f t="shared" si="6"/>
        <v>0</v>
      </c>
      <c r="M406" s="48"/>
      <c r="N406" s="48"/>
      <c r="O406" s="48"/>
      <c r="P406" s="52"/>
      <c r="Q406" s="52"/>
      <c r="R406" s="48"/>
      <c r="S406" s="48"/>
      <c r="T406" s="52"/>
      <c r="U406" s="52"/>
      <c r="V406" s="50"/>
    </row>
    <row r="407" spans="2:22" s="63" customFormat="1" ht="19.899999999999999" hidden="1" customHeight="1" x14ac:dyDescent="0.35">
      <c r="B407" s="64">
        <v>400</v>
      </c>
      <c r="C407" s="48"/>
      <c r="D407" s="48"/>
      <c r="E407" s="48"/>
      <c r="F407" s="48"/>
      <c r="G407" s="48"/>
      <c r="H407" s="49"/>
      <c r="I407" s="50"/>
      <c r="J407" s="51"/>
      <c r="K407" s="51"/>
      <c r="L407" s="230">
        <f t="shared" si="6"/>
        <v>0</v>
      </c>
      <c r="M407" s="48"/>
      <c r="N407" s="48"/>
      <c r="O407" s="48"/>
      <c r="P407" s="52"/>
      <c r="Q407" s="52"/>
      <c r="R407" s="48"/>
      <c r="S407" s="48"/>
      <c r="T407" s="52"/>
      <c r="U407" s="52"/>
      <c r="V407" s="50"/>
    </row>
    <row r="408" spans="2:22" s="63" customFormat="1" ht="19.899999999999999" hidden="1" customHeight="1" x14ac:dyDescent="0.35">
      <c r="B408" s="64">
        <v>401</v>
      </c>
      <c r="C408" s="48"/>
      <c r="D408" s="48"/>
      <c r="E408" s="48"/>
      <c r="F408" s="48"/>
      <c r="G408" s="48"/>
      <c r="H408" s="49"/>
      <c r="I408" s="50"/>
      <c r="J408" s="51"/>
      <c r="K408" s="51"/>
      <c r="L408" s="230">
        <f t="shared" si="6"/>
        <v>0</v>
      </c>
      <c r="M408" s="48"/>
      <c r="N408" s="48"/>
      <c r="O408" s="48"/>
      <c r="P408" s="52"/>
      <c r="Q408" s="52"/>
      <c r="R408" s="48"/>
      <c r="S408" s="48"/>
      <c r="T408" s="52"/>
      <c r="U408" s="52"/>
      <c r="V408" s="50"/>
    </row>
    <row r="409" spans="2:22" s="63" customFormat="1" ht="19.899999999999999" hidden="1" customHeight="1" x14ac:dyDescent="0.35">
      <c r="B409" s="64">
        <v>402</v>
      </c>
      <c r="C409" s="48"/>
      <c r="D409" s="48"/>
      <c r="E409" s="48"/>
      <c r="F409" s="48"/>
      <c r="G409" s="48"/>
      <c r="H409" s="49"/>
      <c r="I409" s="50"/>
      <c r="J409" s="51"/>
      <c r="K409" s="51"/>
      <c r="L409" s="230">
        <f t="shared" si="6"/>
        <v>0</v>
      </c>
      <c r="M409" s="48"/>
      <c r="N409" s="48"/>
      <c r="O409" s="48"/>
      <c r="P409" s="52"/>
      <c r="Q409" s="52"/>
      <c r="R409" s="48"/>
      <c r="S409" s="48"/>
      <c r="T409" s="52"/>
      <c r="U409" s="52"/>
      <c r="V409" s="50"/>
    </row>
    <row r="410" spans="2:22" s="63" customFormat="1" ht="19.899999999999999" hidden="1" customHeight="1" x14ac:dyDescent="0.35">
      <c r="B410" s="64">
        <v>403</v>
      </c>
      <c r="C410" s="48"/>
      <c r="D410" s="48"/>
      <c r="E410" s="48"/>
      <c r="F410" s="48"/>
      <c r="G410" s="48"/>
      <c r="H410" s="49"/>
      <c r="I410" s="50"/>
      <c r="J410" s="51"/>
      <c r="K410" s="51"/>
      <c r="L410" s="230">
        <f t="shared" si="6"/>
        <v>0</v>
      </c>
      <c r="M410" s="48"/>
      <c r="N410" s="48"/>
      <c r="O410" s="48"/>
      <c r="P410" s="52"/>
      <c r="Q410" s="52"/>
      <c r="R410" s="48"/>
      <c r="S410" s="48"/>
      <c r="T410" s="52"/>
      <c r="U410" s="52"/>
      <c r="V410" s="50"/>
    </row>
    <row r="411" spans="2:22" s="63" customFormat="1" ht="19.899999999999999" hidden="1" customHeight="1" x14ac:dyDescent="0.35">
      <c r="B411" s="64">
        <v>404</v>
      </c>
      <c r="C411" s="48"/>
      <c r="D411" s="48"/>
      <c r="E411" s="48"/>
      <c r="F411" s="48"/>
      <c r="G411" s="48"/>
      <c r="H411" s="49"/>
      <c r="I411" s="50"/>
      <c r="J411" s="51"/>
      <c r="K411" s="51"/>
      <c r="L411" s="230">
        <f t="shared" si="6"/>
        <v>0</v>
      </c>
      <c r="M411" s="48"/>
      <c r="N411" s="48"/>
      <c r="O411" s="48"/>
      <c r="P411" s="52"/>
      <c r="Q411" s="52"/>
      <c r="R411" s="48"/>
      <c r="S411" s="48"/>
      <c r="T411" s="52"/>
      <c r="U411" s="52"/>
      <c r="V411" s="50"/>
    </row>
    <row r="412" spans="2:22" s="63" customFormat="1" ht="19.899999999999999" hidden="1" customHeight="1" x14ac:dyDescent="0.35">
      <c r="B412" s="64">
        <v>405</v>
      </c>
      <c r="C412" s="48"/>
      <c r="D412" s="48"/>
      <c r="E412" s="48"/>
      <c r="F412" s="48"/>
      <c r="G412" s="48"/>
      <c r="H412" s="49"/>
      <c r="I412" s="50"/>
      <c r="J412" s="51"/>
      <c r="K412" s="51"/>
      <c r="L412" s="230">
        <f t="shared" si="6"/>
        <v>0</v>
      </c>
      <c r="M412" s="48"/>
      <c r="N412" s="48"/>
      <c r="O412" s="48"/>
      <c r="P412" s="52"/>
      <c r="Q412" s="52"/>
      <c r="R412" s="48"/>
      <c r="S412" s="48"/>
      <c r="T412" s="52"/>
      <c r="U412" s="52"/>
      <c r="V412" s="50"/>
    </row>
    <row r="413" spans="2:22" s="63" customFormat="1" ht="19.899999999999999" hidden="1" customHeight="1" x14ac:dyDescent="0.35">
      <c r="B413" s="64">
        <v>406</v>
      </c>
      <c r="C413" s="48"/>
      <c r="D413" s="48"/>
      <c r="E413" s="48"/>
      <c r="F413" s="48"/>
      <c r="G413" s="48"/>
      <c r="H413" s="49"/>
      <c r="I413" s="50"/>
      <c r="J413" s="51"/>
      <c r="K413" s="51"/>
      <c r="L413" s="230">
        <f t="shared" si="6"/>
        <v>0</v>
      </c>
      <c r="M413" s="48"/>
      <c r="N413" s="48"/>
      <c r="O413" s="48"/>
      <c r="P413" s="52"/>
      <c r="Q413" s="52"/>
      <c r="R413" s="48"/>
      <c r="S413" s="48"/>
      <c r="T413" s="52"/>
      <c r="U413" s="52"/>
      <c r="V413" s="50"/>
    </row>
    <row r="414" spans="2:22" s="63" customFormat="1" ht="19.899999999999999" hidden="1" customHeight="1" x14ac:dyDescent="0.35">
      <c r="B414" s="64">
        <v>407</v>
      </c>
      <c r="C414" s="48"/>
      <c r="D414" s="48"/>
      <c r="E414" s="48"/>
      <c r="F414" s="48"/>
      <c r="G414" s="48"/>
      <c r="H414" s="49"/>
      <c r="I414" s="50"/>
      <c r="J414" s="51"/>
      <c r="K414" s="51"/>
      <c r="L414" s="230">
        <f t="shared" si="6"/>
        <v>0</v>
      </c>
      <c r="M414" s="48"/>
      <c r="N414" s="48"/>
      <c r="O414" s="48"/>
      <c r="P414" s="52"/>
      <c r="Q414" s="52"/>
      <c r="R414" s="48"/>
      <c r="S414" s="48"/>
      <c r="T414" s="52"/>
      <c r="U414" s="52"/>
      <c r="V414" s="50"/>
    </row>
    <row r="415" spans="2:22" s="63" customFormat="1" ht="19.899999999999999" hidden="1" customHeight="1" x14ac:dyDescent="0.35">
      <c r="B415" s="64">
        <v>408</v>
      </c>
      <c r="C415" s="48"/>
      <c r="D415" s="48"/>
      <c r="E415" s="48"/>
      <c r="F415" s="48"/>
      <c r="G415" s="48"/>
      <c r="H415" s="49"/>
      <c r="I415" s="50"/>
      <c r="J415" s="51"/>
      <c r="K415" s="51"/>
      <c r="L415" s="230">
        <f t="shared" si="6"/>
        <v>0</v>
      </c>
      <c r="M415" s="48"/>
      <c r="N415" s="48"/>
      <c r="O415" s="48"/>
      <c r="P415" s="52"/>
      <c r="Q415" s="52"/>
      <c r="R415" s="48"/>
      <c r="S415" s="48"/>
      <c r="T415" s="52"/>
      <c r="U415" s="52"/>
      <c r="V415" s="50"/>
    </row>
    <row r="416" spans="2:22" s="63" customFormat="1" ht="19.899999999999999" hidden="1" customHeight="1" x14ac:dyDescent="0.35">
      <c r="B416" s="64">
        <v>409</v>
      </c>
      <c r="C416" s="48"/>
      <c r="D416" s="48"/>
      <c r="E416" s="48"/>
      <c r="F416" s="48"/>
      <c r="G416" s="48"/>
      <c r="H416" s="49"/>
      <c r="I416" s="50"/>
      <c r="J416" s="51"/>
      <c r="K416" s="51"/>
      <c r="L416" s="230">
        <f t="shared" si="6"/>
        <v>0</v>
      </c>
      <c r="M416" s="48"/>
      <c r="N416" s="48"/>
      <c r="O416" s="48"/>
      <c r="P416" s="52"/>
      <c r="Q416" s="52"/>
      <c r="R416" s="48"/>
      <c r="S416" s="48"/>
      <c r="T416" s="52"/>
      <c r="U416" s="52"/>
      <c r="V416" s="50"/>
    </row>
    <row r="417" spans="2:22" s="63" customFormat="1" ht="19.899999999999999" hidden="1" customHeight="1" x14ac:dyDescent="0.35">
      <c r="B417" s="64">
        <v>410</v>
      </c>
      <c r="C417" s="48"/>
      <c r="D417" s="48"/>
      <c r="E417" s="48"/>
      <c r="F417" s="48"/>
      <c r="G417" s="48"/>
      <c r="H417" s="49"/>
      <c r="I417" s="50"/>
      <c r="J417" s="51"/>
      <c r="K417" s="51"/>
      <c r="L417" s="230">
        <f t="shared" si="6"/>
        <v>0</v>
      </c>
      <c r="M417" s="48"/>
      <c r="N417" s="48"/>
      <c r="O417" s="48"/>
      <c r="P417" s="52"/>
      <c r="Q417" s="52"/>
      <c r="R417" s="48"/>
      <c r="S417" s="48"/>
      <c r="T417" s="52"/>
      <c r="U417" s="52"/>
      <c r="V417" s="50"/>
    </row>
    <row r="418" spans="2:22" s="63" customFormat="1" ht="19.899999999999999" hidden="1" customHeight="1" x14ac:dyDescent="0.35">
      <c r="B418" s="64">
        <v>411</v>
      </c>
      <c r="C418" s="48"/>
      <c r="D418" s="48"/>
      <c r="E418" s="48"/>
      <c r="F418" s="48"/>
      <c r="G418" s="48"/>
      <c r="H418" s="49"/>
      <c r="I418" s="50"/>
      <c r="J418" s="51"/>
      <c r="K418" s="51"/>
      <c r="L418" s="230">
        <f t="shared" si="6"/>
        <v>0</v>
      </c>
      <c r="M418" s="48"/>
      <c r="N418" s="48"/>
      <c r="O418" s="48"/>
      <c r="P418" s="52"/>
      <c r="Q418" s="52"/>
      <c r="R418" s="48"/>
      <c r="S418" s="48"/>
      <c r="T418" s="52"/>
      <c r="U418" s="52"/>
      <c r="V418" s="50"/>
    </row>
    <row r="419" spans="2:22" s="63" customFormat="1" ht="19.899999999999999" hidden="1" customHeight="1" x14ac:dyDescent="0.35">
      <c r="B419" s="64">
        <v>412</v>
      </c>
      <c r="C419" s="48"/>
      <c r="D419" s="48"/>
      <c r="E419" s="48"/>
      <c r="F419" s="48"/>
      <c r="G419" s="48"/>
      <c r="H419" s="49"/>
      <c r="I419" s="50"/>
      <c r="J419" s="51"/>
      <c r="K419" s="51"/>
      <c r="L419" s="230">
        <f t="shared" si="6"/>
        <v>0</v>
      </c>
      <c r="M419" s="48"/>
      <c r="N419" s="48"/>
      <c r="O419" s="48"/>
      <c r="P419" s="52"/>
      <c r="Q419" s="52"/>
      <c r="R419" s="48"/>
      <c r="S419" s="48"/>
      <c r="T419" s="52"/>
      <c r="U419" s="52"/>
      <c r="V419" s="50"/>
    </row>
    <row r="420" spans="2:22" s="63" customFormat="1" ht="19.899999999999999" hidden="1" customHeight="1" x14ac:dyDescent="0.35">
      <c r="B420" s="64">
        <v>413</v>
      </c>
      <c r="C420" s="48"/>
      <c r="D420" s="48"/>
      <c r="E420" s="48"/>
      <c r="F420" s="48"/>
      <c r="G420" s="48"/>
      <c r="H420" s="49"/>
      <c r="I420" s="50"/>
      <c r="J420" s="51"/>
      <c r="K420" s="51"/>
      <c r="L420" s="230">
        <f t="shared" si="6"/>
        <v>0</v>
      </c>
      <c r="M420" s="48"/>
      <c r="N420" s="48"/>
      <c r="O420" s="48"/>
      <c r="P420" s="52"/>
      <c r="Q420" s="52"/>
      <c r="R420" s="48"/>
      <c r="S420" s="48"/>
      <c r="T420" s="52"/>
      <c r="U420" s="52"/>
      <c r="V420" s="50"/>
    </row>
    <row r="421" spans="2:22" s="63" customFormat="1" ht="19.899999999999999" hidden="1" customHeight="1" x14ac:dyDescent="0.35">
      <c r="B421" s="64">
        <v>414</v>
      </c>
      <c r="C421" s="48"/>
      <c r="D421" s="48"/>
      <c r="E421" s="48"/>
      <c r="F421" s="48"/>
      <c r="G421" s="48"/>
      <c r="H421" s="49"/>
      <c r="I421" s="50"/>
      <c r="J421" s="51"/>
      <c r="K421" s="51"/>
      <c r="L421" s="230">
        <f t="shared" si="6"/>
        <v>0</v>
      </c>
      <c r="M421" s="48"/>
      <c r="N421" s="48"/>
      <c r="O421" s="48"/>
      <c r="P421" s="52"/>
      <c r="Q421" s="52"/>
      <c r="R421" s="48"/>
      <c r="S421" s="48"/>
      <c r="T421" s="52"/>
      <c r="U421" s="52"/>
      <c r="V421" s="50"/>
    </row>
    <row r="422" spans="2:22" s="63" customFormat="1" ht="19.899999999999999" hidden="1" customHeight="1" x14ac:dyDescent="0.35">
      <c r="B422" s="64">
        <v>415</v>
      </c>
      <c r="C422" s="48"/>
      <c r="D422" s="48"/>
      <c r="E422" s="48"/>
      <c r="F422" s="48"/>
      <c r="G422" s="48"/>
      <c r="H422" s="49"/>
      <c r="I422" s="50"/>
      <c r="J422" s="51"/>
      <c r="K422" s="51"/>
      <c r="L422" s="230">
        <f t="shared" si="6"/>
        <v>0</v>
      </c>
      <c r="M422" s="48"/>
      <c r="N422" s="48"/>
      <c r="O422" s="48"/>
      <c r="P422" s="52"/>
      <c r="Q422" s="52"/>
      <c r="R422" s="48"/>
      <c r="S422" s="48"/>
      <c r="T422" s="52"/>
      <c r="U422" s="52"/>
      <c r="V422" s="50"/>
    </row>
    <row r="423" spans="2:22" s="63" customFormat="1" ht="19.899999999999999" hidden="1" customHeight="1" x14ac:dyDescent="0.35">
      <c r="B423" s="64">
        <v>416</v>
      </c>
      <c r="C423" s="48"/>
      <c r="D423" s="48"/>
      <c r="E423" s="48"/>
      <c r="F423" s="48"/>
      <c r="G423" s="48"/>
      <c r="H423" s="49"/>
      <c r="I423" s="50"/>
      <c r="J423" s="51"/>
      <c r="K423" s="51"/>
      <c r="L423" s="230">
        <f t="shared" si="6"/>
        <v>0</v>
      </c>
      <c r="M423" s="48"/>
      <c r="N423" s="48"/>
      <c r="O423" s="48"/>
      <c r="P423" s="52"/>
      <c r="Q423" s="52"/>
      <c r="R423" s="48"/>
      <c r="S423" s="48"/>
      <c r="T423" s="52"/>
      <c r="U423" s="52"/>
      <c r="V423" s="50"/>
    </row>
    <row r="424" spans="2:22" s="63" customFormat="1" ht="19.899999999999999" hidden="1" customHeight="1" x14ac:dyDescent="0.35">
      <c r="B424" s="64">
        <v>417</v>
      </c>
      <c r="C424" s="48"/>
      <c r="D424" s="48"/>
      <c r="E424" s="48"/>
      <c r="F424" s="48"/>
      <c r="G424" s="48"/>
      <c r="H424" s="49"/>
      <c r="I424" s="50"/>
      <c r="J424" s="51"/>
      <c r="K424" s="51"/>
      <c r="L424" s="230">
        <f t="shared" si="6"/>
        <v>0</v>
      </c>
      <c r="M424" s="48"/>
      <c r="N424" s="48"/>
      <c r="O424" s="48"/>
      <c r="P424" s="52"/>
      <c r="Q424" s="52"/>
      <c r="R424" s="48"/>
      <c r="S424" s="48"/>
      <c r="T424" s="52"/>
      <c r="U424" s="52"/>
      <c r="V424" s="50"/>
    </row>
    <row r="425" spans="2:22" s="63" customFormat="1" ht="19.899999999999999" hidden="1" customHeight="1" x14ac:dyDescent="0.35">
      <c r="B425" s="64">
        <v>418</v>
      </c>
      <c r="C425" s="48"/>
      <c r="D425" s="48"/>
      <c r="E425" s="48"/>
      <c r="F425" s="48"/>
      <c r="G425" s="48"/>
      <c r="H425" s="49"/>
      <c r="I425" s="50"/>
      <c r="J425" s="51"/>
      <c r="K425" s="51"/>
      <c r="L425" s="230">
        <f t="shared" si="6"/>
        <v>0</v>
      </c>
      <c r="M425" s="48"/>
      <c r="N425" s="48"/>
      <c r="O425" s="48"/>
      <c r="P425" s="52"/>
      <c r="Q425" s="52"/>
      <c r="R425" s="48"/>
      <c r="S425" s="48"/>
      <c r="T425" s="52"/>
      <c r="U425" s="52"/>
      <c r="V425" s="50"/>
    </row>
    <row r="426" spans="2:22" s="63" customFormat="1" ht="19.899999999999999" hidden="1" customHeight="1" x14ac:dyDescent="0.35">
      <c r="B426" s="64">
        <v>419</v>
      </c>
      <c r="C426" s="48"/>
      <c r="D426" s="48"/>
      <c r="E426" s="48"/>
      <c r="F426" s="48"/>
      <c r="G426" s="48"/>
      <c r="H426" s="49"/>
      <c r="I426" s="50"/>
      <c r="J426" s="51"/>
      <c r="K426" s="51"/>
      <c r="L426" s="230">
        <f t="shared" si="6"/>
        <v>0</v>
      </c>
      <c r="M426" s="48"/>
      <c r="N426" s="48"/>
      <c r="O426" s="48"/>
      <c r="P426" s="52"/>
      <c r="Q426" s="52"/>
      <c r="R426" s="48"/>
      <c r="S426" s="48"/>
      <c r="T426" s="52"/>
      <c r="U426" s="52"/>
      <c r="V426" s="50"/>
    </row>
    <row r="427" spans="2:22" s="63" customFormat="1" ht="19.899999999999999" hidden="1" customHeight="1" x14ac:dyDescent="0.35">
      <c r="B427" s="64">
        <v>420</v>
      </c>
      <c r="C427" s="48"/>
      <c r="D427" s="48"/>
      <c r="E427" s="48"/>
      <c r="F427" s="48"/>
      <c r="G427" s="48"/>
      <c r="H427" s="49"/>
      <c r="I427" s="50"/>
      <c r="J427" s="51"/>
      <c r="K427" s="51"/>
      <c r="L427" s="230">
        <f t="shared" si="6"/>
        <v>0</v>
      </c>
      <c r="M427" s="48"/>
      <c r="N427" s="48"/>
      <c r="O427" s="48"/>
      <c r="P427" s="52"/>
      <c r="Q427" s="52"/>
      <c r="R427" s="48"/>
      <c r="S427" s="48"/>
      <c r="T427" s="52"/>
      <c r="U427" s="52"/>
      <c r="V427" s="50"/>
    </row>
    <row r="428" spans="2:22" s="63" customFormat="1" ht="19.899999999999999" hidden="1" customHeight="1" x14ac:dyDescent="0.35">
      <c r="B428" s="64">
        <v>421</v>
      </c>
      <c r="C428" s="48"/>
      <c r="D428" s="48"/>
      <c r="E428" s="48"/>
      <c r="F428" s="48"/>
      <c r="G428" s="48"/>
      <c r="H428" s="49"/>
      <c r="I428" s="50"/>
      <c r="J428" s="51"/>
      <c r="K428" s="51"/>
      <c r="L428" s="230">
        <f t="shared" si="6"/>
        <v>0</v>
      </c>
      <c r="M428" s="48"/>
      <c r="N428" s="48"/>
      <c r="O428" s="48"/>
      <c r="P428" s="52"/>
      <c r="Q428" s="52"/>
      <c r="R428" s="48"/>
      <c r="S428" s="48"/>
      <c r="T428" s="52"/>
      <c r="U428" s="52"/>
      <c r="V428" s="50"/>
    </row>
    <row r="429" spans="2:22" s="63" customFormat="1" ht="19.899999999999999" hidden="1" customHeight="1" x14ac:dyDescent="0.35">
      <c r="B429" s="64">
        <v>422</v>
      </c>
      <c r="C429" s="48"/>
      <c r="D429" s="48"/>
      <c r="E429" s="48"/>
      <c r="F429" s="48"/>
      <c r="G429" s="48"/>
      <c r="H429" s="49"/>
      <c r="I429" s="50"/>
      <c r="J429" s="51"/>
      <c r="K429" s="51"/>
      <c r="L429" s="230">
        <f t="shared" si="6"/>
        <v>0</v>
      </c>
      <c r="M429" s="48"/>
      <c r="N429" s="48"/>
      <c r="O429" s="48"/>
      <c r="P429" s="52"/>
      <c r="Q429" s="52"/>
      <c r="R429" s="48"/>
      <c r="S429" s="48"/>
      <c r="T429" s="52"/>
      <c r="U429" s="52"/>
      <c r="V429" s="50"/>
    </row>
    <row r="430" spans="2:22" s="63" customFormat="1" ht="19.899999999999999" hidden="1" customHeight="1" x14ac:dyDescent="0.35">
      <c r="B430" s="64">
        <v>423</v>
      </c>
      <c r="C430" s="48"/>
      <c r="D430" s="48"/>
      <c r="E430" s="48"/>
      <c r="F430" s="48"/>
      <c r="G430" s="48"/>
      <c r="H430" s="49"/>
      <c r="I430" s="50"/>
      <c r="J430" s="51"/>
      <c r="K430" s="51"/>
      <c r="L430" s="230">
        <f t="shared" si="6"/>
        <v>0</v>
      </c>
      <c r="M430" s="48"/>
      <c r="N430" s="48"/>
      <c r="O430" s="48"/>
      <c r="P430" s="52"/>
      <c r="Q430" s="52"/>
      <c r="R430" s="48"/>
      <c r="S430" s="48"/>
      <c r="T430" s="52"/>
      <c r="U430" s="52"/>
      <c r="V430" s="50"/>
    </row>
    <row r="431" spans="2:22" s="63" customFormat="1" ht="19.899999999999999" hidden="1" customHeight="1" x14ac:dyDescent="0.35">
      <c r="B431" s="64">
        <v>424</v>
      </c>
      <c r="C431" s="48"/>
      <c r="D431" s="48"/>
      <c r="E431" s="48"/>
      <c r="F431" s="48"/>
      <c r="G431" s="48"/>
      <c r="H431" s="49"/>
      <c r="I431" s="50"/>
      <c r="J431" s="51"/>
      <c r="K431" s="51"/>
      <c r="L431" s="230">
        <f t="shared" si="6"/>
        <v>0</v>
      </c>
      <c r="M431" s="48"/>
      <c r="N431" s="48"/>
      <c r="O431" s="48"/>
      <c r="P431" s="52"/>
      <c r="Q431" s="52"/>
      <c r="R431" s="48"/>
      <c r="S431" s="48"/>
      <c r="T431" s="52"/>
      <c r="U431" s="52"/>
      <c r="V431" s="50"/>
    </row>
    <row r="432" spans="2:22" s="63" customFormat="1" ht="19.899999999999999" hidden="1" customHeight="1" x14ac:dyDescent="0.35">
      <c r="B432" s="64">
        <v>425</v>
      </c>
      <c r="C432" s="48"/>
      <c r="D432" s="48"/>
      <c r="E432" s="48"/>
      <c r="F432" s="48"/>
      <c r="G432" s="48"/>
      <c r="H432" s="49"/>
      <c r="I432" s="50"/>
      <c r="J432" s="51"/>
      <c r="K432" s="51"/>
      <c r="L432" s="230">
        <f t="shared" si="6"/>
        <v>0</v>
      </c>
      <c r="M432" s="48"/>
      <c r="N432" s="48"/>
      <c r="O432" s="48"/>
      <c r="P432" s="52"/>
      <c r="Q432" s="52"/>
      <c r="R432" s="48"/>
      <c r="S432" s="48"/>
      <c r="T432" s="52"/>
      <c r="U432" s="52"/>
      <c r="V432" s="50"/>
    </row>
    <row r="433" spans="2:22" s="63" customFormat="1" ht="19.899999999999999" hidden="1" customHeight="1" x14ac:dyDescent="0.35">
      <c r="B433" s="64">
        <v>426</v>
      </c>
      <c r="C433" s="48"/>
      <c r="D433" s="48"/>
      <c r="E433" s="48"/>
      <c r="F433" s="48"/>
      <c r="G433" s="48"/>
      <c r="H433" s="49"/>
      <c r="I433" s="50"/>
      <c r="J433" s="51"/>
      <c r="K433" s="51"/>
      <c r="L433" s="230">
        <f t="shared" si="6"/>
        <v>0</v>
      </c>
      <c r="M433" s="48"/>
      <c r="N433" s="48"/>
      <c r="O433" s="48"/>
      <c r="P433" s="52"/>
      <c r="Q433" s="52"/>
      <c r="R433" s="48"/>
      <c r="S433" s="48"/>
      <c r="T433" s="52"/>
      <c r="U433" s="52"/>
      <c r="V433" s="50"/>
    </row>
    <row r="434" spans="2:22" s="63" customFormat="1" ht="19.899999999999999" hidden="1" customHeight="1" x14ac:dyDescent="0.35">
      <c r="B434" s="64">
        <v>427</v>
      </c>
      <c r="C434" s="48"/>
      <c r="D434" s="48"/>
      <c r="E434" s="48"/>
      <c r="F434" s="48"/>
      <c r="G434" s="48"/>
      <c r="H434" s="49"/>
      <c r="I434" s="50"/>
      <c r="J434" s="51"/>
      <c r="K434" s="51"/>
      <c r="L434" s="230">
        <f t="shared" si="6"/>
        <v>0</v>
      </c>
      <c r="M434" s="48"/>
      <c r="N434" s="48"/>
      <c r="O434" s="48"/>
      <c r="P434" s="52"/>
      <c r="Q434" s="52"/>
      <c r="R434" s="48"/>
      <c r="S434" s="48"/>
      <c r="T434" s="52"/>
      <c r="U434" s="52"/>
      <c r="V434" s="50"/>
    </row>
    <row r="435" spans="2:22" s="63" customFormat="1" ht="19.899999999999999" hidden="1" customHeight="1" x14ac:dyDescent="0.35">
      <c r="B435" s="64">
        <v>428</v>
      </c>
      <c r="C435" s="48"/>
      <c r="D435" s="48"/>
      <c r="E435" s="48"/>
      <c r="F435" s="48"/>
      <c r="G435" s="48"/>
      <c r="H435" s="49"/>
      <c r="I435" s="50"/>
      <c r="J435" s="51"/>
      <c r="K435" s="51"/>
      <c r="L435" s="230">
        <f t="shared" si="6"/>
        <v>0</v>
      </c>
      <c r="M435" s="48"/>
      <c r="N435" s="48"/>
      <c r="O435" s="48"/>
      <c r="P435" s="52"/>
      <c r="Q435" s="52"/>
      <c r="R435" s="48"/>
      <c r="S435" s="48"/>
      <c r="T435" s="52"/>
      <c r="U435" s="52"/>
      <c r="V435" s="50"/>
    </row>
    <row r="436" spans="2:22" s="63" customFormat="1" ht="19.899999999999999" hidden="1" customHeight="1" x14ac:dyDescent="0.35">
      <c r="B436" s="64">
        <v>429</v>
      </c>
      <c r="C436" s="48"/>
      <c r="D436" s="48"/>
      <c r="E436" s="48"/>
      <c r="F436" s="48"/>
      <c r="G436" s="48"/>
      <c r="H436" s="49"/>
      <c r="I436" s="50"/>
      <c r="J436" s="51"/>
      <c r="K436" s="51"/>
      <c r="L436" s="230">
        <f t="shared" si="6"/>
        <v>0</v>
      </c>
      <c r="M436" s="48"/>
      <c r="N436" s="48"/>
      <c r="O436" s="48"/>
      <c r="P436" s="52"/>
      <c r="Q436" s="52"/>
      <c r="R436" s="48"/>
      <c r="S436" s="48"/>
      <c r="T436" s="52"/>
      <c r="U436" s="52"/>
      <c r="V436" s="50"/>
    </row>
    <row r="437" spans="2:22" s="63" customFormat="1" ht="19.899999999999999" hidden="1" customHeight="1" x14ac:dyDescent="0.35">
      <c r="B437" s="64">
        <v>430</v>
      </c>
      <c r="C437" s="48"/>
      <c r="D437" s="48"/>
      <c r="E437" s="48"/>
      <c r="F437" s="48"/>
      <c r="G437" s="48"/>
      <c r="H437" s="49"/>
      <c r="I437" s="50"/>
      <c r="J437" s="51"/>
      <c r="K437" s="51"/>
      <c r="L437" s="230">
        <f t="shared" si="6"/>
        <v>0</v>
      </c>
      <c r="M437" s="48"/>
      <c r="N437" s="48"/>
      <c r="O437" s="48"/>
      <c r="P437" s="52"/>
      <c r="Q437" s="52"/>
      <c r="R437" s="48"/>
      <c r="S437" s="48"/>
      <c r="T437" s="52"/>
      <c r="U437" s="52"/>
      <c r="V437" s="50"/>
    </row>
    <row r="438" spans="2:22" s="63" customFormat="1" ht="19.899999999999999" hidden="1" customHeight="1" x14ac:dyDescent="0.35">
      <c r="B438" s="64">
        <v>431</v>
      </c>
      <c r="C438" s="48"/>
      <c r="D438" s="48"/>
      <c r="E438" s="48"/>
      <c r="F438" s="48"/>
      <c r="G438" s="48"/>
      <c r="H438" s="49"/>
      <c r="I438" s="50"/>
      <c r="J438" s="51"/>
      <c r="K438" s="51"/>
      <c r="L438" s="230">
        <f t="shared" si="6"/>
        <v>0</v>
      </c>
      <c r="M438" s="48"/>
      <c r="N438" s="48"/>
      <c r="O438" s="48"/>
      <c r="P438" s="52"/>
      <c r="Q438" s="52"/>
      <c r="R438" s="48"/>
      <c r="S438" s="48"/>
      <c r="T438" s="52"/>
      <c r="U438" s="52"/>
      <c r="V438" s="50"/>
    </row>
    <row r="439" spans="2:22" s="63" customFormat="1" ht="19.899999999999999" hidden="1" customHeight="1" x14ac:dyDescent="0.35">
      <c r="B439" s="64">
        <v>432</v>
      </c>
      <c r="C439" s="48"/>
      <c r="D439" s="48"/>
      <c r="E439" s="48"/>
      <c r="F439" s="48"/>
      <c r="G439" s="48"/>
      <c r="H439" s="49"/>
      <c r="I439" s="50"/>
      <c r="J439" s="51"/>
      <c r="K439" s="51"/>
      <c r="L439" s="230">
        <f t="shared" si="6"/>
        <v>0</v>
      </c>
      <c r="M439" s="48"/>
      <c r="N439" s="48"/>
      <c r="O439" s="48"/>
      <c r="P439" s="52"/>
      <c r="Q439" s="52"/>
      <c r="R439" s="48"/>
      <c r="S439" s="48"/>
      <c r="T439" s="52"/>
      <c r="U439" s="52"/>
      <c r="V439" s="50"/>
    </row>
    <row r="440" spans="2:22" s="63" customFormat="1" ht="19.899999999999999" hidden="1" customHeight="1" x14ac:dyDescent="0.35">
      <c r="B440" s="64">
        <v>433</v>
      </c>
      <c r="C440" s="48"/>
      <c r="D440" s="48"/>
      <c r="E440" s="48"/>
      <c r="F440" s="48"/>
      <c r="G440" s="48"/>
      <c r="H440" s="49"/>
      <c r="I440" s="50"/>
      <c r="J440" s="51"/>
      <c r="K440" s="51"/>
      <c r="L440" s="230">
        <f t="shared" si="6"/>
        <v>0</v>
      </c>
      <c r="M440" s="48"/>
      <c r="N440" s="48"/>
      <c r="O440" s="48"/>
      <c r="P440" s="52"/>
      <c r="Q440" s="52"/>
      <c r="R440" s="48"/>
      <c r="S440" s="48"/>
      <c r="T440" s="52"/>
      <c r="U440" s="52"/>
      <c r="V440" s="50"/>
    </row>
    <row r="441" spans="2:22" s="63" customFormat="1" ht="19.899999999999999" hidden="1" customHeight="1" x14ac:dyDescent="0.35">
      <c r="B441" s="64">
        <v>434</v>
      </c>
      <c r="C441" s="48"/>
      <c r="D441" s="48"/>
      <c r="E441" s="48"/>
      <c r="F441" s="48"/>
      <c r="G441" s="48"/>
      <c r="H441" s="49"/>
      <c r="I441" s="50"/>
      <c r="J441" s="51"/>
      <c r="K441" s="51"/>
      <c r="L441" s="230">
        <f t="shared" si="6"/>
        <v>0</v>
      </c>
      <c r="M441" s="48"/>
      <c r="N441" s="48"/>
      <c r="O441" s="48"/>
      <c r="P441" s="52"/>
      <c r="Q441" s="52"/>
      <c r="R441" s="48"/>
      <c r="S441" s="48"/>
      <c r="T441" s="52"/>
      <c r="U441" s="52"/>
      <c r="V441" s="50"/>
    </row>
    <row r="442" spans="2:22" s="63" customFormat="1" ht="19.899999999999999" hidden="1" customHeight="1" x14ac:dyDescent="0.35">
      <c r="B442" s="64">
        <v>435</v>
      </c>
      <c r="C442" s="48"/>
      <c r="D442" s="48"/>
      <c r="E442" s="48"/>
      <c r="F442" s="48"/>
      <c r="G442" s="48"/>
      <c r="H442" s="49"/>
      <c r="I442" s="50"/>
      <c r="J442" s="51"/>
      <c r="K442" s="51"/>
      <c r="L442" s="230">
        <f t="shared" si="6"/>
        <v>0</v>
      </c>
      <c r="M442" s="48"/>
      <c r="N442" s="48"/>
      <c r="O442" s="48"/>
      <c r="P442" s="52"/>
      <c r="Q442" s="52"/>
      <c r="R442" s="48"/>
      <c r="S442" s="48"/>
      <c r="T442" s="52"/>
      <c r="U442" s="52"/>
      <c r="V442" s="50"/>
    </row>
    <row r="443" spans="2:22" s="63" customFormat="1" ht="19.899999999999999" hidden="1" customHeight="1" x14ac:dyDescent="0.35">
      <c r="B443" s="64">
        <v>436</v>
      </c>
      <c r="C443" s="48"/>
      <c r="D443" s="48"/>
      <c r="E443" s="48"/>
      <c r="F443" s="48"/>
      <c r="G443" s="48"/>
      <c r="H443" s="49"/>
      <c r="I443" s="50"/>
      <c r="J443" s="51"/>
      <c r="K443" s="51"/>
      <c r="L443" s="230">
        <f t="shared" si="6"/>
        <v>0</v>
      </c>
      <c r="M443" s="48"/>
      <c r="N443" s="48"/>
      <c r="O443" s="48"/>
      <c r="P443" s="52"/>
      <c r="Q443" s="52"/>
      <c r="R443" s="48"/>
      <c r="S443" s="48"/>
      <c r="T443" s="52"/>
      <c r="U443" s="52"/>
      <c r="V443" s="50"/>
    </row>
    <row r="444" spans="2:22" s="63" customFormat="1" ht="19.899999999999999" hidden="1" customHeight="1" x14ac:dyDescent="0.35">
      <c r="B444" s="64">
        <v>437</v>
      </c>
      <c r="C444" s="48"/>
      <c r="D444" s="48"/>
      <c r="E444" s="48"/>
      <c r="F444" s="48"/>
      <c r="G444" s="48"/>
      <c r="H444" s="49"/>
      <c r="I444" s="50"/>
      <c r="J444" s="51"/>
      <c r="K444" s="51"/>
      <c r="L444" s="230">
        <f t="shared" si="6"/>
        <v>0</v>
      </c>
      <c r="M444" s="48"/>
      <c r="N444" s="48"/>
      <c r="O444" s="48"/>
      <c r="P444" s="52"/>
      <c r="Q444" s="52"/>
      <c r="R444" s="48"/>
      <c r="S444" s="48"/>
      <c r="T444" s="52"/>
      <c r="U444" s="52"/>
      <c r="V444" s="50"/>
    </row>
    <row r="445" spans="2:22" s="63" customFormat="1" ht="19.899999999999999" hidden="1" customHeight="1" x14ac:dyDescent="0.35">
      <c r="B445" s="64">
        <v>438</v>
      </c>
      <c r="C445" s="48"/>
      <c r="D445" s="48"/>
      <c r="E445" s="48"/>
      <c r="F445" s="48"/>
      <c r="G445" s="48"/>
      <c r="H445" s="49"/>
      <c r="I445" s="50"/>
      <c r="J445" s="51"/>
      <c r="K445" s="51"/>
      <c r="L445" s="230">
        <f t="shared" si="6"/>
        <v>0</v>
      </c>
      <c r="M445" s="48"/>
      <c r="N445" s="48"/>
      <c r="O445" s="48"/>
      <c r="P445" s="52"/>
      <c r="Q445" s="52"/>
      <c r="R445" s="48"/>
      <c r="S445" s="48"/>
      <c r="T445" s="52"/>
      <c r="U445" s="52"/>
      <c r="V445" s="50"/>
    </row>
    <row r="446" spans="2:22" s="63" customFormat="1" ht="19.899999999999999" hidden="1" customHeight="1" x14ac:dyDescent="0.35">
      <c r="B446" s="64">
        <v>439</v>
      </c>
      <c r="C446" s="48"/>
      <c r="D446" s="48"/>
      <c r="E446" s="48"/>
      <c r="F446" s="48"/>
      <c r="G446" s="48"/>
      <c r="H446" s="49"/>
      <c r="I446" s="50"/>
      <c r="J446" s="51"/>
      <c r="K446" s="51"/>
      <c r="L446" s="230">
        <f t="shared" si="6"/>
        <v>0</v>
      </c>
      <c r="M446" s="48"/>
      <c r="N446" s="48"/>
      <c r="O446" s="48"/>
      <c r="P446" s="52"/>
      <c r="Q446" s="52"/>
      <c r="R446" s="48"/>
      <c r="S446" s="48"/>
      <c r="T446" s="52"/>
      <c r="U446" s="52"/>
      <c r="V446" s="50"/>
    </row>
    <row r="447" spans="2:22" s="63" customFormat="1" ht="19.899999999999999" hidden="1" customHeight="1" x14ac:dyDescent="0.35">
      <c r="B447" s="64">
        <v>440</v>
      </c>
      <c r="C447" s="48"/>
      <c r="D447" s="48"/>
      <c r="E447" s="48"/>
      <c r="F447" s="48"/>
      <c r="G447" s="48"/>
      <c r="H447" s="49"/>
      <c r="I447" s="50"/>
      <c r="J447" s="51"/>
      <c r="K447" s="51"/>
      <c r="L447" s="230">
        <f t="shared" si="6"/>
        <v>0</v>
      </c>
      <c r="M447" s="48"/>
      <c r="N447" s="48"/>
      <c r="O447" s="48"/>
      <c r="P447" s="52"/>
      <c r="Q447" s="52"/>
      <c r="R447" s="48"/>
      <c r="S447" s="48"/>
      <c r="T447" s="52"/>
      <c r="U447" s="52"/>
      <c r="V447" s="50"/>
    </row>
    <row r="448" spans="2:22" s="63" customFormat="1" ht="19.899999999999999" hidden="1" customHeight="1" x14ac:dyDescent="0.35">
      <c r="B448" s="64">
        <v>441</v>
      </c>
      <c r="C448" s="48"/>
      <c r="D448" s="48"/>
      <c r="E448" s="48"/>
      <c r="F448" s="48"/>
      <c r="G448" s="48"/>
      <c r="H448" s="49"/>
      <c r="I448" s="50"/>
      <c r="J448" s="51"/>
      <c r="K448" s="51"/>
      <c r="L448" s="230">
        <f t="shared" si="6"/>
        <v>0</v>
      </c>
      <c r="M448" s="48"/>
      <c r="N448" s="48"/>
      <c r="O448" s="48"/>
      <c r="P448" s="52"/>
      <c r="Q448" s="52"/>
      <c r="R448" s="48"/>
      <c r="S448" s="48"/>
      <c r="T448" s="52"/>
      <c r="U448" s="52"/>
      <c r="V448" s="50"/>
    </row>
    <row r="449" spans="2:22" s="63" customFormat="1" ht="19.899999999999999" hidden="1" customHeight="1" x14ac:dyDescent="0.35">
      <c r="B449" s="64">
        <v>442</v>
      </c>
      <c r="C449" s="48"/>
      <c r="D449" s="48"/>
      <c r="E449" s="48"/>
      <c r="F449" s="48"/>
      <c r="G449" s="48"/>
      <c r="H449" s="49"/>
      <c r="I449" s="50"/>
      <c r="J449" s="51"/>
      <c r="K449" s="51"/>
      <c r="L449" s="230">
        <f t="shared" si="6"/>
        <v>0</v>
      </c>
      <c r="M449" s="48"/>
      <c r="N449" s="48"/>
      <c r="O449" s="48"/>
      <c r="P449" s="52"/>
      <c r="Q449" s="52"/>
      <c r="R449" s="48"/>
      <c r="S449" s="48"/>
      <c r="T449" s="52"/>
      <c r="U449" s="52"/>
      <c r="V449" s="50"/>
    </row>
    <row r="450" spans="2:22" s="63" customFormat="1" ht="19.899999999999999" hidden="1" customHeight="1" x14ac:dyDescent="0.35">
      <c r="B450" s="64">
        <v>443</v>
      </c>
      <c r="C450" s="48"/>
      <c r="D450" s="48"/>
      <c r="E450" s="48"/>
      <c r="F450" s="48"/>
      <c r="G450" s="48"/>
      <c r="H450" s="49"/>
      <c r="I450" s="50"/>
      <c r="J450" s="51"/>
      <c r="K450" s="51"/>
      <c r="L450" s="230">
        <f t="shared" si="6"/>
        <v>0</v>
      </c>
      <c r="M450" s="48"/>
      <c r="N450" s="48"/>
      <c r="O450" s="48"/>
      <c r="P450" s="52"/>
      <c r="Q450" s="52"/>
      <c r="R450" s="48"/>
      <c r="S450" s="48"/>
      <c r="T450" s="52"/>
      <c r="U450" s="52"/>
      <c r="V450" s="50"/>
    </row>
    <row r="451" spans="2:22" s="63" customFormat="1" ht="19.899999999999999" hidden="1" customHeight="1" x14ac:dyDescent="0.35">
      <c r="B451" s="64">
        <v>444</v>
      </c>
      <c r="C451" s="48"/>
      <c r="D451" s="48"/>
      <c r="E451" s="48"/>
      <c r="F451" s="48"/>
      <c r="G451" s="48"/>
      <c r="H451" s="49"/>
      <c r="I451" s="50"/>
      <c r="J451" s="51"/>
      <c r="K451" s="51"/>
      <c r="L451" s="230">
        <f t="shared" si="6"/>
        <v>0</v>
      </c>
      <c r="M451" s="48"/>
      <c r="N451" s="48"/>
      <c r="O451" s="48"/>
      <c r="P451" s="52"/>
      <c r="Q451" s="52"/>
      <c r="R451" s="48"/>
      <c r="S451" s="48"/>
      <c r="T451" s="52"/>
      <c r="U451" s="52"/>
      <c r="V451" s="50"/>
    </row>
    <row r="452" spans="2:22" s="63" customFormat="1" ht="19.899999999999999" hidden="1" customHeight="1" x14ac:dyDescent="0.35">
      <c r="B452" s="64">
        <v>445</v>
      </c>
      <c r="C452" s="48"/>
      <c r="D452" s="48"/>
      <c r="E452" s="48"/>
      <c r="F452" s="48"/>
      <c r="G452" s="48"/>
      <c r="H452" s="49"/>
      <c r="I452" s="50"/>
      <c r="J452" s="51"/>
      <c r="K452" s="51"/>
      <c r="L452" s="230">
        <f t="shared" si="6"/>
        <v>0</v>
      </c>
      <c r="M452" s="48"/>
      <c r="N452" s="48"/>
      <c r="O452" s="48"/>
      <c r="P452" s="52"/>
      <c r="Q452" s="52"/>
      <c r="R452" s="48"/>
      <c r="S452" s="48"/>
      <c r="T452" s="52"/>
      <c r="U452" s="52"/>
      <c r="V452" s="50"/>
    </row>
    <row r="453" spans="2:22" s="63" customFormat="1" ht="19.899999999999999" hidden="1" customHeight="1" x14ac:dyDescent="0.35">
      <c r="B453" s="64">
        <v>446</v>
      </c>
      <c r="C453" s="48"/>
      <c r="D453" s="48"/>
      <c r="E453" s="48"/>
      <c r="F453" s="48"/>
      <c r="G453" s="48"/>
      <c r="H453" s="49"/>
      <c r="I453" s="50"/>
      <c r="J453" s="51"/>
      <c r="K453" s="51"/>
      <c r="L453" s="230">
        <f t="shared" si="6"/>
        <v>0</v>
      </c>
      <c r="M453" s="48"/>
      <c r="N453" s="48"/>
      <c r="O453" s="48"/>
      <c r="P453" s="52"/>
      <c r="Q453" s="52"/>
      <c r="R453" s="48"/>
      <c r="S453" s="48"/>
      <c r="T453" s="52"/>
      <c r="U453" s="52"/>
      <c r="V453" s="50"/>
    </row>
    <row r="454" spans="2:22" s="63" customFormat="1" ht="19.899999999999999" hidden="1" customHeight="1" x14ac:dyDescent="0.35">
      <c r="B454" s="64">
        <v>447</v>
      </c>
      <c r="C454" s="48"/>
      <c r="D454" s="48"/>
      <c r="E454" s="48"/>
      <c r="F454" s="48"/>
      <c r="G454" s="48"/>
      <c r="H454" s="49"/>
      <c r="I454" s="50"/>
      <c r="J454" s="51"/>
      <c r="K454" s="51"/>
      <c r="L454" s="230">
        <f t="shared" si="6"/>
        <v>0</v>
      </c>
      <c r="M454" s="48"/>
      <c r="N454" s="48"/>
      <c r="O454" s="48"/>
      <c r="P454" s="52"/>
      <c r="Q454" s="52"/>
      <c r="R454" s="48"/>
      <c r="S454" s="48"/>
      <c r="T454" s="52"/>
      <c r="U454" s="52"/>
      <c r="V454" s="50"/>
    </row>
    <row r="455" spans="2:22" s="63" customFormat="1" ht="19.899999999999999" hidden="1" customHeight="1" x14ac:dyDescent="0.35">
      <c r="B455" s="64">
        <v>448</v>
      </c>
      <c r="C455" s="48"/>
      <c r="D455" s="48"/>
      <c r="E455" s="48"/>
      <c r="F455" s="48"/>
      <c r="G455" s="48"/>
      <c r="H455" s="49"/>
      <c r="I455" s="50"/>
      <c r="J455" s="51"/>
      <c r="K455" s="51"/>
      <c r="L455" s="230">
        <f t="shared" si="6"/>
        <v>0</v>
      </c>
      <c r="M455" s="48"/>
      <c r="N455" s="48"/>
      <c r="O455" s="48"/>
      <c r="P455" s="52"/>
      <c r="Q455" s="52"/>
      <c r="R455" s="48"/>
      <c r="S455" s="48"/>
      <c r="T455" s="52"/>
      <c r="U455" s="52"/>
      <c r="V455" s="50"/>
    </row>
    <row r="456" spans="2:22" s="63" customFormat="1" ht="19.899999999999999" hidden="1" customHeight="1" x14ac:dyDescent="0.35">
      <c r="B456" s="64">
        <v>449</v>
      </c>
      <c r="C456" s="48"/>
      <c r="D456" s="48"/>
      <c r="E456" s="48"/>
      <c r="F456" s="48"/>
      <c r="G456" s="48"/>
      <c r="H456" s="49"/>
      <c r="I456" s="50"/>
      <c r="J456" s="51"/>
      <c r="K456" s="51"/>
      <c r="L456" s="230">
        <f t="shared" ref="L456:L519" si="7">IF(AND(P_Z_0_B_UTILISATION_TVA=P_Z_G_R_G_BOOLEEN_OUI,J456&lt;&gt;0,K456&lt;&gt;0),ROUND(J456+K456,2),0)</f>
        <v>0</v>
      </c>
      <c r="M456" s="48"/>
      <c r="N456" s="48"/>
      <c r="O456" s="48"/>
      <c r="P456" s="52"/>
      <c r="Q456" s="52"/>
      <c r="R456" s="48"/>
      <c r="S456" s="48"/>
      <c r="T456" s="52"/>
      <c r="U456" s="52"/>
      <c r="V456" s="50"/>
    </row>
    <row r="457" spans="2:22" s="63" customFormat="1" ht="19.899999999999999" hidden="1" customHeight="1" x14ac:dyDescent="0.35">
      <c r="B457" s="64">
        <v>450</v>
      </c>
      <c r="C457" s="48"/>
      <c r="D457" s="48"/>
      <c r="E457" s="48"/>
      <c r="F457" s="48"/>
      <c r="G457" s="48"/>
      <c r="H457" s="49"/>
      <c r="I457" s="50"/>
      <c r="J457" s="51"/>
      <c r="K457" s="51"/>
      <c r="L457" s="230">
        <f t="shared" si="7"/>
        <v>0</v>
      </c>
      <c r="M457" s="48"/>
      <c r="N457" s="48"/>
      <c r="O457" s="48"/>
      <c r="P457" s="52"/>
      <c r="Q457" s="52"/>
      <c r="R457" s="48"/>
      <c r="S457" s="48"/>
      <c r="T457" s="52"/>
      <c r="U457" s="52"/>
      <c r="V457" s="50"/>
    </row>
    <row r="458" spans="2:22" s="63" customFormat="1" ht="19.899999999999999" hidden="1" customHeight="1" x14ac:dyDescent="0.35">
      <c r="B458" s="64">
        <v>451</v>
      </c>
      <c r="C458" s="48"/>
      <c r="D458" s="48"/>
      <c r="E458" s="48"/>
      <c r="F458" s="48"/>
      <c r="G458" s="48"/>
      <c r="H458" s="49"/>
      <c r="I458" s="50"/>
      <c r="J458" s="51"/>
      <c r="K458" s="51"/>
      <c r="L458" s="230">
        <f t="shared" si="7"/>
        <v>0</v>
      </c>
      <c r="M458" s="48"/>
      <c r="N458" s="48"/>
      <c r="O458" s="48"/>
      <c r="P458" s="52"/>
      <c r="Q458" s="52"/>
      <c r="R458" s="48"/>
      <c r="S458" s="48"/>
      <c r="T458" s="52"/>
      <c r="U458" s="52"/>
      <c r="V458" s="50"/>
    </row>
    <row r="459" spans="2:22" s="63" customFormat="1" ht="19.899999999999999" hidden="1" customHeight="1" x14ac:dyDescent="0.35">
      <c r="B459" s="64">
        <v>452</v>
      </c>
      <c r="C459" s="48"/>
      <c r="D459" s="48"/>
      <c r="E459" s="48"/>
      <c r="F459" s="48"/>
      <c r="G459" s="48"/>
      <c r="H459" s="49"/>
      <c r="I459" s="50"/>
      <c r="J459" s="51"/>
      <c r="K459" s="51"/>
      <c r="L459" s="230">
        <f t="shared" si="7"/>
        <v>0</v>
      </c>
      <c r="M459" s="48"/>
      <c r="N459" s="48"/>
      <c r="O459" s="48"/>
      <c r="P459" s="52"/>
      <c r="Q459" s="52"/>
      <c r="R459" s="48"/>
      <c r="S459" s="48"/>
      <c r="T459" s="52"/>
      <c r="U459" s="52"/>
      <c r="V459" s="50"/>
    </row>
    <row r="460" spans="2:22" s="63" customFormat="1" ht="19.899999999999999" hidden="1" customHeight="1" x14ac:dyDescent="0.35">
      <c r="B460" s="64">
        <v>453</v>
      </c>
      <c r="C460" s="48"/>
      <c r="D460" s="48"/>
      <c r="E460" s="48"/>
      <c r="F460" s="48"/>
      <c r="G460" s="48"/>
      <c r="H460" s="49"/>
      <c r="I460" s="50"/>
      <c r="J460" s="51"/>
      <c r="K460" s="51"/>
      <c r="L460" s="230">
        <f t="shared" si="7"/>
        <v>0</v>
      </c>
      <c r="M460" s="48"/>
      <c r="N460" s="48"/>
      <c r="O460" s="48"/>
      <c r="P460" s="52"/>
      <c r="Q460" s="52"/>
      <c r="R460" s="48"/>
      <c r="S460" s="48"/>
      <c r="T460" s="52"/>
      <c r="U460" s="52"/>
      <c r="V460" s="50"/>
    </row>
    <row r="461" spans="2:22" s="63" customFormat="1" ht="19.899999999999999" hidden="1" customHeight="1" x14ac:dyDescent="0.35">
      <c r="B461" s="64">
        <v>454</v>
      </c>
      <c r="C461" s="48"/>
      <c r="D461" s="48"/>
      <c r="E461" s="48"/>
      <c r="F461" s="48"/>
      <c r="G461" s="48"/>
      <c r="H461" s="49"/>
      <c r="I461" s="50"/>
      <c r="J461" s="51"/>
      <c r="K461" s="51"/>
      <c r="L461" s="230">
        <f t="shared" si="7"/>
        <v>0</v>
      </c>
      <c r="M461" s="48"/>
      <c r="N461" s="48"/>
      <c r="O461" s="48"/>
      <c r="P461" s="52"/>
      <c r="Q461" s="52"/>
      <c r="R461" s="48"/>
      <c r="S461" s="48"/>
      <c r="T461" s="52"/>
      <c r="U461" s="52"/>
      <c r="V461" s="50"/>
    </row>
    <row r="462" spans="2:22" s="63" customFormat="1" ht="19.899999999999999" hidden="1" customHeight="1" x14ac:dyDescent="0.35">
      <c r="B462" s="64">
        <v>455</v>
      </c>
      <c r="C462" s="48"/>
      <c r="D462" s="48"/>
      <c r="E462" s="48"/>
      <c r="F462" s="48"/>
      <c r="G462" s="48"/>
      <c r="H462" s="49"/>
      <c r="I462" s="50"/>
      <c r="J462" s="51"/>
      <c r="K462" s="51"/>
      <c r="L462" s="230">
        <f t="shared" si="7"/>
        <v>0</v>
      </c>
      <c r="M462" s="48"/>
      <c r="N462" s="48"/>
      <c r="O462" s="48"/>
      <c r="P462" s="52"/>
      <c r="Q462" s="52"/>
      <c r="R462" s="48"/>
      <c r="S462" s="48"/>
      <c r="T462" s="52"/>
      <c r="U462" s="52"/>
      <c r="V462" s="50"/>
    </row>
    <row r="463" spans="2:22" s="63" customFormat="1" ht="19.899999999999999" hidden="1" customHeight="1" x14ac:dyDescent="0.35">
      <c r="B463" s="64">
        <v>456</v>
      </c>
      <c r="C463" s="48"/>
      <c r="D463" s="48"/>
      <c r="E463" s="48"/>
      <c r="F463" s="48"/>
      <c r="G463" s="48"/>
      <c r="H463" s="49"/>
      <c r="I463" s="50"/>
      <c r="J463" s="51"/>
      <c r="K463" s="51"/>
      <c r="L463" s="230">
        <f t="shared" si="7"/>
        <v>0</v>
      </c>
      <c r="M463" s="48"/>
      <c r="N463" s="48"/>
      <c r="O463" s="48"/>
      <c r="P463" s="52"/>
      <c r="Q463" s="52"/>
      <c r="R463" s="48"/>
      <c r="S463" s="48"/>
      <c r="T463" s="52"/>
      <c r="U463" s="52"/>
      <c r="V463" s="50"/>
    </row>
    <row r="464" spans="2:22" s="63" customFormat="1" ht="19.899999999999999" hidden="1" customHeight="1" x14ac:dyDescent="0.35">
      <c r="B464" s="64">
        <v>457</v>
      </c>
      <c r="C464" s="48"/>
      <c r="D464" s="48"/>
      <c r="E464" s="48"/>
      <c r="F464" s="48"/>
      <c r="G464" s="48"/>
      <c r="H464" s="49"/>
      <c r="I464" s="50"/>
      <c r="J464" s="51"/>
      <c r="K464" s="51"/>
      <c r="L464" s="230">
        <f t="shared" si="7"/>
        <v>0</v>
      </c>
      <c r="M464" s="48"/>
      <c r="N464" s="48"/>
      <c r="O464" s="48"/>
      <c r="P464" s="52"/>
      <c r="Q464" s="52"/>
      <c r="R464" s="48"/>
      <c r="S464" s="48"/>
      <c r="T464" s="52"/>
      <c r="U464" s="52"/>
      <c r="V464" s="50"/>
    </row>
    <row r="465" spans="2:22" s="63" customFormat="1" ht="19.899999999999999" hidden="1" customHeight="1" x14ac:dyDescent="0.35">
      <c r="B465" s="64">
        <v>458</v>
      </c>
      <c r="C465" s="48"/>
      <c r="D465" s="48"/>
      <c r="E465" s="48"/>
      <c r="F465" s="48"/>
      <c r="G465" s="48"/>
      <c r="H465" s="49"/>
      <c r="I465" s="50"/>
      <c r="J465" s="51"/>
      <c r="K465" s="51"/>
      <c r="L465" s="230">
        <f t="shared" si="7"/>
        <v>0</v>
      </c>
      <c r="M465" s="48"/>
      <c r="N465" s="48"/>
      <c r="O465" s="48"/>
      <c r="P465" s="52"/>
      <c r="Q465" s="52"/>
      <c r="R465" s="48"/>
      <c r="S465" s="48"/>
      <c r="T465" s="52"/>
      <c r="U465" s="52"/>
      <c r="V465" s="50"/>
    </row>
    <row r="466" spans="2:22" s="63" customFormat="1" ht="19.899999999999999" hidden="1" customHeight="1" x14ac:dyDescent="0.35">
      <c r="B466" s="64">
        <v>459</v>
      </c>
      <c r="C466" s="48"/>
      <c r="D466" s="48"/>
      <c r="E466" s="48"/>
      <c r="F466" s="48"/>
      <c r="G466" s="48"/>
      <c r="H466" s="49"/>
      <c r="I466" s="50"/>
      <c r="J466" s="51"/>
      <c r="K466" s="51"/>
      <c r="L466" s="230">
        <f t="shared" si="7"/>
        <v>0</v>
      </c>
      <c r="M466" s="48"/>
      <c r="N466" s="48"/>
      <c r="O466" s="48"/>
      <c r="P466" s="52"/>
      <c r="Q466" s="52"/>
      <c r="R466" s="48"/>
      <c r="S466" s="48"/>
      <c r="T466" s="52"/>
      <c r="U466" s="52"/>
      <c r="V466" s="50"/>
    </row>
    <row r="467" spans="2:22" s="63" customFormat="1" ht="19.899999999999999" hidden="1" customHeight="1" x14ac:dyDescent="0.35">
      <c r="B467" s="64">
        <v>460</v>
      </c>
      <c r="C467" s="48"/>
      <c r="D467" s="48"/>
      <c r="E467" s="48"/>
      <c r="F467" s="48"/>
      <c r="G467" s="48"/>
      <c r="H467" s="49"/>
      <c r="I467" s="50"/>
      <c r="J467" s="51"/>
      <c r="K467" s="51"/>
      <c r="L467" s="230">
        <f t="shared" si="7"/>
        <v>0</v>
      </c>
      <c r="M467" s="48"/>
      <c r="N467" s="48"/>
      <c r="O467" s="48"/>
      <c r="P467" s="52"/>
      <c r="Q467" s="52"/>
      <c r="R467" s="48"/>
      <c r="S467" s="48"/>
      <c r="T467" s="52"/>
      <c r="U467" s="52"/>
      <c r="V467" s="50"/>
    </row>
    <row r="468" spans="2:22" s="63" customFormat="1" ht="19.899999999999999" hidden="1" customHeight="1" x14ac:dyDescent="0.35">
      <c r="B468" s="64">
        <v>461</v>
      </c>
      <c r="C468" s="48"/>
      <c r="D468" s="48"/>
      <c r="E468" s="48"/>
      <c r="F468" s="48"/>
      <c r="G468" s="48"/>
      <c r="H468" s="49"/>
      <c r="I468" s="50"/>
      <c r="J468" s="51"/>
      <c r="K468" s="51"/>
      <c r="L468" s="230">
        <f t="shared" si="7"/>
        <v>0</v>
      </c>
      <c r="M468" s="48"/>
      <c r="N468" s="48"/>
      <c r="O468" s="48"/>
      <c r="P468" s="52"/>
      <c r="Q468" s="52"/>
      <c r="R468" s="48"/>
      <c r="S468" s="48"/>
      <c r="T468" s="52"/>
      <c r="U468" s="52"/>
      <c r="V468" s="50"/>
    </row>
    <row r="469" spans="2:22" s="63" customFormat="1" ht="19.899999999999999" hidden="1" customHeight="1" x14ac:dyDescent="0.35">
      <c r="B469" s="64">
        <v>462</v>
      </c>
      <c r="C469" s="48"/>
      <c r="D469" s="48"/>
      <c r="E469" s="48"/>
      <c r="F469" s="48"/>
      <c r="G469" s="48"/>
      <c r="H469" s="49"/>
      <c r="I469" s="50"/>
      <c r="J469" s="51"/>
      <c r="K469" s="51"/>
      <c r="L469" s="230">
        <f t="shared" si="7"/>
        <v>0</v>
      </c>
      <c r="M469" s="48"/>
      <c r="N469" s="48"/>
      <c r="O469" s="48"/>
      <c r="P469" s="52"/>
      <c r="Q469" s="52"/>
      <c r="R469" s="48"/>
      <c r="S469" s="48"/>
      <c r="T469" s="52"/>
      <c r="U469" s="52"/>
      <c r="V469" s="50"/>
    </row>
    <row r="470" spans="2:22" s="63" customFormat="1" ht="19.899999999999999" hidden="1" customHeight="1" x14ac:dyDescent="0.35">
      <c r="B470" s="64">
        <v>463</v>
      </c>
      <c r="C470" s="48"/>
      <c r="D470" s="48"/>
      <c r="E470" s="48"/>
      <c r="F470" s="48"/>
      <c r="G470" s="48"/>
      <c r="H470" s="49"/>
      <c r="I470" s="50"/>
      <c r="J470" s="51"/>
      <c r="K470" s="51"/>
      <c r="L470" s="230">
        <f t="shared" si="7"/>
        <v>0</v>
      </c>
      <c r="M470" s="48"/>
      <c r="N470" s="48"/>
      <c r="O470" s="48"/>
      <c r="P470" s="52"/>
      <c r="Q470" s="52"/>
      <c r="R470" s="48"/>
      <c r="S470" s="48"/>
      <c r="T470" s="52"/>
      <c r="U470" s="52"/>
      <c r="V470" s="50"/>
    </row>
    <row r="471" spans="2:22" s="63" customFormat="1" ht="19.899999999999999" hidden="1" customHeight="1" x14ac:dyDescent="0.35">
      <c r="B471" s="64">
        <v>464</v>
      </c>
      <c r="C471" s="48"/>
      <c r="D471" s="48"/>
      <c r="E471" s="48"/>
      <c r="F471" s="48"/>
      <c r="G471" s="48"/>
      <c r="H471" s="49"/>
      <c r="I471" s="50"/>
      <c r="J471" s="51"/>
      <c r="K471" s="51"/>
      <c r="L471" s="230">
        <f t="shared" si="7"/>
        <v>0</v>
      </c>
      <c r="M471" s="48"/>
      <c r="N471" s="48"/>
      <c r="O471" s="48"/>
      <c r="P471" s="52"/>
      <c r="Q471" s="52"/>
      <c r="R471" s="48"/>
      <c r="S471" s="48"/>
      <c r="T471" s="52"/>
      <c r="U471" s="52"/>
      <c r="V471" s="50"/>
    </row>
    <row r="472" spans="2:22" s="63" customFormat="1" ht="19.899999999999999" hidden="1" customHeight="1" x14ac:dyDescent="0.35">
      <c r="B472" s="64">
        <v>465</v>
      </c>
      <c r="C472" s="48"/>
      <c r="D472" s="48"/>
      <c r="E472" s="48"/>
      <c r="F472" s="48"/>
      <c r="G472" s="48"/>
      <c r="H472" s="49"/>
      <c r="I472" s="50"/>
      <c r="J472" s="51"/>
      <c r="K472" s="51"/>
      <c r="L472" s="230">
        <f t="shared" si="7"/>
        <v>0</v>
      </c>
      <c r="M472" s="48"/>
      <c r="N472" s="48"/>
      <c r="O472" s="48"/>
      <c r="P472" s="52"/>
      <c r="Q472" s="52"/>
      <c r="R472" s="48"/>
      <c r="S472" s="48"/>
      <c r="T472" s="52"/>
      <c r="U472" s="52"/>
      <c r="V472" s="50"/>
    </row>
    <row r="473" spans="2:22" s="63" customFormat="1" ht="19.899999999999999" hidden="1" customHeight="1" x14ac:dyDescent="0.35">
      <c r="B473" s="64">
        <v>466</v>
      </c>
      <c r="C473" s="48"/>
      <c r="D473" s="48"/>
      <c r="E473" s="48"/>
      <c r="F473" s="48"/>
      <c r="G473" s="48"/>
      <c r="H473" s="49"/>
      <c r="I473" s="50"/>
      <c r="J473" s="51"/>
      <c r="K473" s="51"/>
      <c r="L473" s="230">
        <f t="shared" si="7"/>
        <v>0</v>
      </c>
      <c r="M473" s="48"/>
      <c r="N473" s="48"/>
      <c r="O473" s="48"/>
      <c r="P473" s="52"/>
      <c r="Q473" s="52"/>
      <c r="R473" s="48"/>
      <c r="S473" s="48"/>
      <c r="T473" s="52"/>
      <c r="U473" s="52"/>
      <c r="V473" s="50"/>
    </row>
    <row r="474" spans="2:22" s="63" customFormat="1" ht="19.899999999999999" hidden="1" customHeight="1" x14ac:dyDescent="0.35">
      <c r="B474" s="64">
        <v>467</v>
      </c>
      <c r="C474" s="48"/>
      <c r="D474" s="48"/>
      <c r="E474" s="48"/>
      <c r="F474" s="48"/>
      <c r="G474" s="48"/>
      <c r="H474" s="49"/>
      <c r="I474" s="50"/>
      <c r="J474" s="51"/>
      <c r="K474" s="51"/>
      <c r="L474" s="230">
        <f t="shared" si="7"/>
        <v>0</v>
      </c>
      <c r="M474" s="48"/>
      <c r="N474" s="48"/>
      <c r="O474" s="48"/>
      <c r="P474" s="52"/>
      <c r="Q474" s="52"/>
      <c r="R474" s="48"/>
      <c r="S474" s="48"/>
      <c r="T474" s="52"/>
      <c r="U474" s="52"/>
      <c r="V474" s="50"/>
    </row>
    <row r="475" spans="2:22" s="63" customFormat="1" ht="19.899999999999999" hidden="1" customHeight="1" x14ac:dyDescent="0.35">
      <c r="B475" s="64">
        <v>468</v>
      </c>
      <c r="C475" s="48"/>
      <c r="D475" s="48"/>
      <c r="E475" s="48"/>
      <c r="F475" s="48"/>
      <c r="G475" s="48"/>
      <c r="H475" s="49"/>
      <c r="I475" s="50"/>
      <c r="J475" s="51"/>
      <c r="K475" s="51"/>
      <c r="L475" s="230">
        <f t="shared" si="7"/>
        <v>0</v>
      </c>
      <c r="M475" s="48"/>
      <c r="N475" s="48"/>
      <c r="O475" s="48"/>
      <c r="P475" s="52"/>
      <c r="Q475" s="52"/>
      <c r="R475" s="48"/>
      <c r="S475" s="48"/>
      <c r="T475" s="52"/>
      <c r="U475" s="52"/>
      <c r="V475" s="50"/>
    </row>
    <row r="476" spans="2:22" s="63" customFormat="1" ht="19.899999999999999" hidden="1" customHeight="1" x14ac:dyDescent="0.35">
      <c r="B476" s="64">
        <v>469</v>
      </c>
      <c r="C476" s="48"/>
      <c r="D476" s="48"/>
      <c r="E476" s="48"/>
      <c r="F476" s="48"/>
      <c r="G476" s="48"/>
      <c r="H476" s="49"/>
      <c r="I476" s="50"/>
      <c r="J476" s="51"/>
      <c r="K476" s="51"/>
      <c r="L476" s="230">
        <f t="shared" si="7"/>
        <v>0</v>
      </c>
      <c r="M476" s="48"/>
      <c r="N476" s="48"/>
      <c r="O476" s="48"/>
      <c r="P476" s="52"/>
      <c r="Q476" s="52"/>
      <c r="R476" s="48"/>
      <c r="S476" s="48"/>
      <c r="T476" s="52"/>
      <c r="U476" s="52"/>
      <c r="V476" s="50"/>
    </row>
    <row r="477" spans="2:22" s="63" customFormat="1" ht="19.899999999999999" hidden="1" customHeight="1" x14ac:dyDescent="0.35">
      <c r="B477" s="64">
        <v>470</v>
      </c>
      <c r="C477" s="48"/>
      <c r="D477" s="48"/>
      <c r="E477" s="48"/>
      <c r="F477" s="48"/>
      <c r="G477" s="48"/>
      <c r="H477" s="49"/>
      <c r="I477" s="50"/>
      <c r="J477" s="51"/>
      <c r="K477" s="51"/>
      <c r="L477" s="230">
        <f t="shared" si="7"/>
        <v>0</v>
      </c>
      <c r="M477" s="48"/>
      <c r="N477" s="48"/>
      <c r="O477" s="48"/>
      <c r="P477" s="52"/>
      <c r="Q477" s="52"/>
      <c r="R477" s="48"/>
      <c r="S477" s="48"/>
      <c r="T477" s="52"/>
      <c r="U477" s="52"/>
      <c r="V477" s="50"/>
    </row>
    <row r="478" spans="2:22" s="63" customFormat="1" ht="19.899999999999999" hidden="1" customHeight="1" x14ac:dyDescent="0.35">
      <c r="B478" s="64">
        <v>471</v>
      </c>
      <c r="C478" s="48"/>
      <c r="D478" s="48"/>
      <c r="E478" s="48"/>
      <c r="F478" s="48"/>
      <c r="G478" s="48"/>
      <c r="H478" s="49"/>
      <c r="I478" s="50"/>
      <c r="J478" s="51"/>
      <c r="K478" s="51"/>
      <c r="L478" s="230">
        <f t="shared" si="7"/>
        <v>0</v>
      </c>
      <c r="M478" s="48"/>
      <c r="N478" s="48"/>
      <c r="O478" s="48"/>
      <c r="P478" s="52"/>
      <c r="Q478" s="52"/>
      <c r="R478" s="48"/>
      <c r="S478" s="48"/>
      <c r="T478" s="52"/>
      <c r="U478" s="52"/>
      <c r="V478" s="50"/>
    </row>
    <row r="479" spans="2:22" s="63" customFormat="1" ht="19.899999999999999" hidden="1" customHeight="1" x14ac:dyDescent="0.35">
      <c r="B479" s="64">
        <v>472</v>
      </c>
      <c r="C479" s="48"/>
      <c r="D479" s="48"/>
      <c r="E479" s="48"/>
      <c r="F479" s="48"/>
      <c r="G479" s="48"/>
      <c r="H479" s="49"/>
      <c r="I479" s="50"/>
      <c r="J479" s="51"/>
      <c r="K479" s="51"/>
      <c r="L479" s="230">
        <f t="shared" si="7"/>
        <v>0</v>
      </c>
      <c r="M479" s="48"/>
      <c r="N479" s="48"/>
      <c r="O479" s="48"/>
      <c r="P479" s="52"/>
      <c r="Q479" s="52"/>
      <c r="R479" s="48"/>
      <c r="S479" s="48"/>
      <c r="T479" s="52"/>
      <c r="U479" s="52"/>
      <c r="V479" s="50"/>
    </row>
    <row r="480" spans="2:22" s="63" customFormat="1" ht="19.899999999999999" hidden="1" customHeight="1" x14ac:dyDescent="0.35">
      <c r="B480" s="64">
        <v>473</v>
      </c>
      <c r="C480" s="48"/>
      <c r="D480" s="48"/>
      <c r="E480" s="48"/>
      <c r="F480" s="48"/>
      <c r="G480" s="48"/>
      <c r="H480" s="49"/>
      <c r="I480" s="50"/>
      <c r="J480" s="51"/>
      <c r="K480" s="51"/>
      <c r="L480" s="230">
        <f t="shared" si="7"/>
        <v>0</v>
      </c>
      <c r="M480" s="48"/>
      <c r="N480" s="48"/>
      <c r="O480" s="48"/>
      <c r="P480" s="52"/>
      <c r="Q480" s="52"/>
      <c r="R480" s="48"/>
      <c r="S480" s="48"/>
      <c r="T480" s="52"/>
      <c r="U480" s="52"/>
      <c r="V480" s="50"/>
    </row>
    <row r="481" spans="2:22" s="63" customFormat="1" ht="19.899999999999999" hidden="1" customHeight="1" x14ac:dyDescent="0.35">
      <c r="B481" s="64">
        <v>474</v>
      </c>
      <c r="C481" s="48"/>
      <c r="D481" s="48"/>
      <c r="E481" s="48"/>
      <c r="F481" s="48"/>
      <c r="G481" s="48"/>
      <c r="H481" s="49"/>
      <c r="I481" s="50"/>
      <c r="J481" s="51"/>
      <c r="K481" s="51"/>
      <c r="L481" s="230">
        <f t="shared" si="7"/>
        <v>0</v>
      </c>
      <c r="M481" s="48"/>
      <c r="N481" s="48"/>
      <c r="O481" s="48"/>
      <c r="P481" s="52"/>
      <c r="Q481" s="52"/>
      <c r="R481" s="48"/>
      <c r="S481" s="48"/>
      <c r="T481" s="52"/>
      <c r="U481" s="52"/>
      <c r="V481" s="50"/>
    </row>
    <row r="482" spans="2:22" s="63" customFormat="1" ht="19.899999999999999" hidden="1" customHeight="1" x14ac:dyDescent="0.35">
      <c r="B482" s="64">
        <v>475</v>
      </c>
      <c r="C482" s="48"/>
      <c r="D482" s="48"/>
      <c r="E482" s="48"/>
      <c r="F482" s="48"/>
      <c r="G482" s="48"/>
      <c r="H482" s="49"/>
      <c r="I482" s="50"/>
      <c r="J482" s="51"/>
      <c r="K482" s="51"/>
      <c r="L482" s="230">
        <f t="shared" si="7"/>
        <v>0</v>
      </c>
      <c r="M482" s="48"/>
      <c r="N482" s="48"/>
      <c r="O482" s="48"/>
      <c r="P482" s="52"/>
      <c r="Q482" s="52"/>
      <c r="R482" s="48"/>
      <c r="S482" s="48"/>
      <c r="T482" s="52"/>
      <c r="U482" s="52"/>
      <c r="V482" s="50"/>
    </row>
    <row r="483" spans="2:22" s="63" customFormat="1" ht="19.899999999999999" hidden="1" customHeight="1" x14ac:dyDescent="0.35">
      <c r="B483" s="64">
        <v>476</v>
      </c>
      <c r="C483" s="48"/>
      <c r="D483" s="48"/>
      <c r="E483" s="48"/>
      <c r="F483" s="48"/>
      <c r="G483" s="48"/>
      <c r="H483" s="49"/>
      <c r="I483" s="50"/>
      <c r="J483" s="51"/>
      <c r="K483" s="51"/>
      <c r="L483" s="230">
        <f t="shared" si="7"/>
        <v>0</v>
      </c>
      <c r="M483" s="48"/>
      <c r="N483" s="48"/>
      <c r="O483" s="48"/>
      <c r="P483" s="52"/>
      <c r="Q483" s="52"/>
      <c r="R483" s="48"/>
      <c r="S483" s="48"/>
      <c r="T483" s="52"/>
      <c r="U483" s="52"/>
      <c r="V483" s="50"/>
    </row>
    <row r="484" spans="2:22" s="63" customFormat="1" ht="19.899999999999999" hidden="1" customHeight="1" x14ac:dyDescent="0.35">
      <c r="B484" s="64">
        <v>477</v>
      </c>
      <c r="C484" s="48"/>
      <c r="D484" s="48"/>
      <c r="E484" s="48"/>
      <c r="F484" s="48"/>
      <c r="G484" s="48"/>
      <c r="H484" s="49"/>
      <c r="I484" s="50"/>
      <c r="J484" s="51"/>
      <c r="K484" s="51"/>
      <c r="L484" s="230">
        <f t="shared" si="7"/>
        <v>0</v>
      </c>
      <c r="M484" s="48"/>
      <c r="N484" s="48"/>
      <c r="O484" s="48"/>
      <c r="P484" s="52"/>
      <c r="Q484" s="52"/>
      <c r="R484" s="48"/>
      <c r="S484" s="48"/>
      <c r="T484" s="52"/>
      <c r="U484" s="52"/>
      <c r="V484" s="50"/>
    </row>
    <row r="485" spans="2:22" s="63" customFormat="1" ht="19.899999999999999" hidden="1" customHeight="1" x14ac:dyDescent="0.35">
      <c r="B485" s="64">
        <v>478</v>
      </c>
      <c r="C485" s="48"/>
      <c r="D485" s="48"/>
      <c r="E485" s="48"/>
      <c r="F485" s="48"/>
      <c r="G485" s="48"/>
      <c r="H485" s="49"/>
      <c r="I485" s="50"/>
      <c r="J485" s="51"/>
      <c r="K485" s="51"/>
      <c r="L485" s="230">
        <f t="shared" si="7"/>
        <v>0</v>
      </c>
      <c r="M485" s="48"/>
      <c r="N485" s="48"/>
      <c r="O485" s="48"/>
      <c r="P485" s="52"/>
      <c r="Q485" s="52"/>
      <c r="R485" s="48"/>
      <c r="S485" s="48"/>
      <c r="T485" s="52"/>
      <c r="U485" s="52"/>
      <c r="V485" s="50"/>
    </row>
    <row r="486" spans="2:22" s="63" customFormat="1" ht="19.899999999999999" hidden="1" customHeight="1" x14ac:dyDescent="0.35">
      <c r="B486" s="64">
        <v>479</v>
      </c>
      <c r="C486" s="48"/>
      <c r="D486" s="48"/>
      <c r="E486" s="48"/>
      <c r="F486" s="48"/>
      <c r="G486" s="48"/>
      <c r="H486" s="49"/>
      <c r="I486" s="50"/>
      <c r="J486" s="51"/>
      <c r="K486" s="51"/>
      <c r="L486" s="230">
        <f t="shared" si="7"/>
        <v>0</v>
      </c>
      <c r="M486" s="48"/>
      <c r="N486" s="48"/>
      <c r="O486" s="48"/>
      <c r="P486" s="52"/>
      <c r="Q486" s="52"/>
      <c r="R486" s="48"/>
      <c r="S486" s="48"/>
      <c r="T486" s="52"/>
      <c r="U486" s="52"/>
      <c r="V486" s="50"/>
    </row>
    <row r="487" spans="2:22" s="63" customFormat="1" ht="19.899999999999999" hidden="1" customHeight="1" x14ac:dyDescent="0.35">
      <c r="B487" s="64">
        <v>480</v>
      </c>
      <c r="C487" s="48"/>
      <c r="D487" s="48"/>
      <c r="E487" s="48"/>
      <c r="F487" s="48"/>
      <c r="G487" s="48"/>
      <c r="H487" s="49"/>
      <c r="I487" s="50"/>
      <c r="J487" s="51"/>
      <c r="K487" s="51"/>
      <c r="L487" s="230">
        <f t="shared" si="7"/>
        <v>0</v>
      </c>
      <c r="M487" s="48"/>
      <c r="N487" s="48"/>
      <c r="O487" s="48"/>
      <c r="P487" s="52"/>
      <c r="Q487" s="52"/>
      <c r="R487" s="48"/>
      <c r="S487" s="48"/>
      <c r="T487" s="52"/>
      <c r="U487" s="52"/>
      <c r="V487" s="50"/>
    </row>
    <row r="488" spans="2:22" s="63" customFormat="1" ht="19.899999999999999" hidden="1" customHeight="1" x14ac:dyDescent="0.35">
      <c r="B488" s="64">
        <v>481</v>
      </c>
      <c r="C488" s="48"/>
      <c r="D488" s="48"/>
      <c r="E488" s="48"/>
      <c r="F488" s="48"/>
      <c r="G488" s="48"/>
      <c r="H488" s="49"/>
      <c r="I488" s="50"/>
      <c r="J488" s="51"/>
      <c r="K488" s="51"/>
      <c r="L488" s="230">
        <f t="shared" si="7"/>
        <v>0</v>
      </c>
      <c r="M488" s="48"/>
      <c r="N488" s="48"/>
      <c r="O488" s="48"/>
      <c r="P488" s="52"/>
      <c r="Q488" s="52"/>
      <c r="R488" s="48"/>
      <c r="S488" s="48"/>
      <c r="T488" s="52"/>
      <c r="U488" s="52"/>
      <c r="V488" s="50"/>
    </row>
    <row r="489" spans="2:22" s="63" customFormat="1" ht="19.899999999999999" hidden="1" customHeight="1" x14ac:dyDescent="0.35">
      <c r="B489" s="64">
        <v>482</v>
      </c>
      <c r="C489" s="48"/>
      <c r="D489" s="48"/>
      <c r="E489" s="48"/>
      <c r="F489" s="48"/>
      <c r="G489" s="48"/>
      <c r="H489" s="49"/>
      <c r="I489" s="50"/>
      <c r="J489" s="51"/>
      <c r="K489" s="51"/>
      <c r="L489" s="230">
        <f t="shared" si="7"/>
        <v>0</v>
      </c>
      <c r="M489" s="48"/>
      <c r="N489" s="48"/>
      <c r="O489" s="48"/>
      <c r="P489" s="52"/>
      <c r="Q489" s="52"/>
      <c r="R489" s="48"/>
      <c r="S489" s="48"/>
      <c r="T489" s="52"/>
      <c r="U489" s="52"/>
      <c r="V489" s="50"/>
    </row>
    <row r="490" spans="2:22" s="63" customFormat="1" ht="19.899999999999999" hidden="1" customHeight="1" x14ac:dyDescent="0.35">
      <c r="B490" s="64">
        <v>483</v>
      </c>
      <c r="C490" s="48"/>
      <c r="D490" s="48"/>
      <c r="E490" s="48"/>
      <c r="F490" s="48"/>
      <c r="G490" s="48"/>
      <c r="H490" s="49"/>
      <c r="I490" s="50"/>
      <c r="J490" s="51"/>
      <c r="K490" s="51"/>
      <c r="L490" s="230">
        <f t="shared" si="7"/>
        <v>0</v>
      </c>
      <c r="M490" s="48"/>
      <c r="N490" s="48"/>
      <c r="O490" s="48"/>
      <c r="P490" s="52"/>
      <c r="Q490" s="52"/>
      <c r="R490" s="48"/>
      <c r="S490" s="48"/>
      <c r="T490" s="52"/>
      <c r="U490" s="52"/>
      <c r="V490" s="50"/>
    </row>
    <row r="491" spans="2:22" s="63" customFormat="1" ht="19.899999999999999" hidden="1" customHeight="1" x14ac:dyDescent="0.35">
      <c r="B491" s="64">
        <v>484</v>
      </c>
      <c r="C491" s="48"/>
      <c r="D491" s="48"/>
      <c r="E491" s="48"/>
      <c r="F491" s="48"/>
      <c r="G491" s="48"/>
      <c r="H491" s="49"/>
      <c r="I491" s="50"/>
      <c r="J491" s="51"/>
      <c r="K491" s="51"/>
      <c r="L491" s="230">
        <f t="shared" si="7"/>
        <v>0</v>
      </c>
      <c r="M491" s="48"/>
      <c r="N491" s="48"/>
      <c r="O491" s="48"/>
      <c r="P491" s="52"/>
      <c r="Q491" s="52"/>
      <c r="R491" s="48"/>
      <c r="S491" s="48"/>
      <c r="T491" s="52"/>
      <c r="U491" s="52"/>
      <c r="V491" s="50"/>
    </row>
    <row r="492" spans="2:22" s="63" customFormat="1" ht="19.899999999999999" hidden="1" customHeight="1" x14ac:dyDescent="0.35">
      <c r="B492" s="64">
        <v>485</v>
      </c>
      <c r="C492" s="48"/>
      <c r="D492" s="48"/>
      <c r="E492" s="48"/>
      <c r="F492" s="48"/>
      <c r="G492" s="48"/>
      <c r="H492" s="49"/>
      <c r="I492" s="50"/>
      <c r="J492" s="51"/>
      <c r="K492" s="51"/>
      <c r="L492" s="230">
        <f t="shared" si="7"/>
        <v>0</v>
      </c>
      <c r="M492" s="48"/>
      <c r="N492" s="48"/>
      <c r="O492" s="48"/>
      <c r="P492" s="52"/>
      <c r="Q492" s="52"/>
      <c r="R492" s="48"/>
      <c r="S492" s="48"/>
      <c r="T492" s="52"/>
      <c r="U492" s="52"/>
      <c r="V492" s="50"/>
    </row>
    <row r="493" spans="2:22" s="63" customFormat="1" ht="19.899999999999999" hidden="1" customHeight="1" x14ac:dyDescent="0.35">
      <c r="B493" s="64">
        <v>486</v>
      </c>
      <c r="C493" s="48"/>
      <c r="D493" s="48"/>
      <c r="E493" s="48"/>
      <c r="F493" s="48"/>
      <c r="G493" s="48"/>
      <c r="H493" s="49"/>
      <c r="I493" s="50"/>
      <c r="J493" s="51"/>
      <c r="K493" s="51"/>
      <c r="L493" s="230">
        <f t="shared" si="7"/>
        <v>0</v>
      </c>
      <c r="M493" s="48"/>
      <c r="N493" s="48"/>
      <c r="O493" s="48"/>
      <c r="P493" s="52"/>
      <c r="Q493" s="52"/>
      <c r="R493" s="48"/>
      <c r="S493" s="48"/>
      <c r="T493" s="52"/>
      <c r="U493" s="52"/>
      <c r="V493" s="50"/>
    </row>
    <row r="494" spans="2:22" s="63" customFormat="1" ht="19.899999999999999" hidden="1" customHeight="1" x14ac:dyDescent="0.35">
      <c r="B494" s="64">
        <v>487</v>
      </c>
      <c r="C494" s="48"/>
      <c r="D494" s="48"/>
      <c r="E494" s="48"/>
      <c r="F494" s="48"/>
      <c r="G494" s="48"/>
      <c r="H494" s="49"/>
      <c r="I494" s="50"/>
      <c r="J494" s="51"/>
      <c r="K494" s="51"/>
      <c r="L494" s="230">
        <f t="shared" si="7"/>
        <v>0</v>
      </c>
      <c r="M494" s="48"/>
      <c r="N494" s="48"/>
      <c r="O494" s="48"/>
      <c r="P494" s="52"/>
      <c r="Q494" s="52"/>
      <c r="R494" s="48"/>
      <c r="S494" s="48"/>
      <c r="T494" s="52"/>
      <c r="U494" s="52"/>
      <c r="V494" s="50"/>
    </row>
    <row r="495" spans="2:22" s="63" customFormat="1" ht="19.899999999999999" hidden="1" customHeight="1" x14ac:dyDescent="0.35">
      <c r="B495" s="64">
        <v>488</v>
      </c>
      <c r="C495" s="48"/>
      <c r="D495" s="48"/>
      <c r="E495" s="48"/>
      <c r="F495" s="48"/>
      <c r="G495" s="48"/>
      <c r="H495" s="49"/>
      <c r="I495" s="50"/>
      <c r="J495" s="51"/>
      <c r="K495" s="51"/>
      <c r="L495" s="230">
        <f t="shared" si="7"/>
        <v>0</v>
      </c>
      <c r="M495" s="48"/>
      <c r="N495" s="48"/>
      <c r="O495" s="48"/>
      <c r="P495" s="52"/>
      <c r="Q495" s="52"/>
      <c r="R495" s="48"/>
      <c r="S495" s="48"/>
      <c r="T495" s="52"/>
      <c r="U495" s="52"/>
      <c r="V495" s="50"/>
    </row>
    <row r="496" spans="2:22" s="63" customFormat="1" ht="19.899999999999999" hidden="1" customHeight="1" x14ac:dyDescent="0.35">
      <c r="B496" s="64">
        <v>489</v>
      </c>
      <c r="C496" s="48"/>
      <c r="D496" s="48"/>
      <c r="E496" s="48"/>
      <c r="F496" s="48"/>
      <c r="G496" s="48"/>
      <c r="H496" s="49"/>
      <c r="I496" s="50"/>
      <c r="J496" s="51"/>
      <c r="K496" s="51"/>
      <c r="L496" s="230">
        <f t="shared" si="7"/>
        <v>0</v>
      </c>
      <c r="M496" s="48"/>
      <c r="N496" s="48"/>
      <c r="O496" s="48"/>
      <c r="P496" s="52"/>
      <c r="Q496" s="52"/>
      <c r="R496" s="48"/>
      <c r="S496" s="48"/>
      <c r="T496" s="52"/>
      <c r="U496" s="52"/>
      <c r="V496" s="50"/>
    </row>
    <row r="497" spans="2:22" s="63" customFormat="1" ht="19.899999999999999" hidden="1" customHeight="1" x14ac:dyDescent="0.35">
      <c r="B497" s="64">
        <v>490</v>
      </c>
      <c r="C497" s="48"/>
      <c r="D497" s="48"/>
      <c r="E497" s="48"/>
      <c r="F497" s="48"/>
      <c r="G497" s="48"/>
      <c r="H497" s="49"/>
      <c r="I497" s="50"/>
      <c r="J497" s="51"/>
      <c r="K497" s="51"/>
      <c r="L497" s="230">
        <f t="shared" si="7"/>
        <v>0</v>
      </c>
      <c r="M497" s="48"/>
      <c r="N497" s="48"/>
      <c r="O497" s="48"/>
      <c r="P497" s="52"/>
      <c r="Q497" s="52"/>
      <c r="R497" s="48"/>
      <c r="S497" s="48"/>
      <c r="T497" s="52"/>
      <c r="U497" s="52"/>
      <c r="V497" s="50"/>
    </row>
    <row r="498" spans="2:22" s="63" customFormat="1" ht="19.899999999999999" hidden="1" customHeight="1" x14ac:dyDescent="0.35">
      <c r="B498" s="64">
        <v>491</v>
      </c>
      <c r="C498" s="48"/>
      <c r="D498" s="48"/>
      <c r="E498" s="48"/>
      <c r="F498" s="48"/>
      <c r="G498" s="48"/>
      <c r="H498" s="49"/>
      <c r="I498" s="50"/>
      <c r="J498" s="51"/>
      <c r="K498" s="51"/>
      <c r="L498" s="230">
        <f t="shared" si="7"/>
        <v>0</v>
      </c>
      <c r="M498" s="48"/>
      <c r="N498" s="48"/>
      <c r="O498" s="48"/>
      <c r="P498" s="52"/>
      <c r="Q498" s="52"/>
      <c r="R498" s="48"/>
      <c r="S498" s="48"/>
      <c r="T498" s="52"/>
      <c r="U498" s="52"/>
      <c r="V498" s="50"/>
    </row>
    <row r="499" spans="2:22" s="63" customFormat="1" ht="19.899999999999999" hidden="1" customHeight="1" x14ac:dyDescent="0.35">
      <c r="B499" s="64">
        <v>492</v>
      </c>
      <c r="C499" s="48"/>
      <c r="D499" s="48"/>
      <c r="E499" s="48"/>
      <c r="F499" s="48"/>
      <c r="G499" s="48"/>
      <c r="H499" s="49"/>
      <c r="I499" s="50"/>
      <c r="J499" s="51"/>
      <c r="K499" s="51"/>
      <c r="L499" s="230">
        <f t="shared" si="7"/>
        <v>0</v>
      </c>
      <c r="M499" s="48"/>
      <c r="N499" s="48"/>
      <c r="O499" s="48"/>
      <c r="P499" s="52"/>
      <c r="Q499" s="52"/>
      <c r="R499" s="48"/>
      <c r="S499" s="48"/>
      <c r="T499" s="52"/>
      <c r="U499" s="52"/>
      <c r="V499" s="50"/>
    </row>
    <row r="500" spans="2:22" s="63" customFormat="1" ht="19.899999999999999" hidden="1" customHeight="1" x14ac:dyDescent="0.35">
      <c r="B500" s="64">
        <v>493</v>
      </c>
      <c r="C500" s="48"/>
      <c r="D500" s="48"/>
      <c r="E500" s="48"/>
      <c r="F500" s="48"/>
      <c r="G500" s="48"/>
      <c r="H500" s="49"/>
      <c r="I500" s="50"/>
      <c r="J500" s="51"/>
      <c r="K500" s="51"/>
      <c r="L500" s="230">
        <f t="shared" si="7"/>
        <v>0</v>
      </c>
      <c r="M500" s="48"/>
      <c r="N500" s="48"/>
      <c r="O500" s="48"/>
      <c r="P500" s="52"/>
      <c r="Q500" s="52"/>
      <c r="R500" s="48"/>
      <c r="S500" s="48"/>
      <c r="T500" s="52"/>
      <c r="U500" s="52"/>
      <c r="V500" s="50"/>
    </row>
    <row r="501" spans="2:22" s="63" customFormat="1" ht="19.899999999999999" hidden="1" customHeight="1" x14ac:dyDescent="0.35">
      <c r="B501" s="64">
        <v>494</v>
      </c>
      <c r="C501" s="48"/>
      <c r="D501" s="48"/>
      <c r="E501" s="48"/>
      <c r="F501" s="48"/>
      <c r="G501" s="48"/>
      <c r="H501" s="49"/>
      <c r="I501" s="50"/>
      <c r="J501" s="51"/>
      <c r="K501" s="51"/>
      <c r="L501" s="230">
        <f t="shared" si="7"/>
        <v>0</v>
      </c>
      <c r="M501" s="48"/>
      <c r="N501" s="48"/>
      <c r="O501" s="48"/>
      <c r="P501" s="52"/>
      <c r="Q501" s="52"/>
      <c r="R501" s="48"/>
      <c r="S501" s="48"/>
      <c r="T501" s="52"/>
      <c r="U501" s="52"/>
      <c r="V501" s="50"/>
    </row>
    <row r="502" spans="2:22" s="63" customFormat="1" ht="19.899999999999999" hidden="1" customHeight="1" x14ac:dyDescent="0.35">
      <c r="B502" s="64">
        <v>495</v>
      </c>
      <c r="C502" s="48"/>
      <c r="D502" s="48"/>
      <c r="E502" s="48"/>
      <c r="F502" s="48"/>
      <c r="G502" s="48"/>
      <c r="H502" s="49"/>
      <c r="I502" s="50"/>
      <c r="J502" s="51"/>
      <c r="K502" s="51"/>
      <c r="L502" s="230">
        <f t="shared" si="7"/>
        <v>0</v>
      </c>
      <c r="M502" s="48"/>
      <c r="N502" s="48"/>
      <c r="O502" s="48"/>
      <c r="P502" s="52"/>
      <c r="Q502" s="52"/>
      <c r="R502" s="48"/>
      <c r="S502" s="48"/>
      <c r="T502" s="52"/>
      <c r="U502" s="52"/>
      <c r="V502" s="50"/>
    </row>
    <row r="503" spans="2:22" s="63" customFormat="1" ht="19.899999999999999" hidden="1" customHeight="1" x14ac:dyDescent="0.35">
      <c r="B503" s="64">
        <v>496</v>
      </c>
      <c r="C503" s="48"/>
      <c r="D503" s="48"/>
      <c r="E503" s="48"/>
      <c r="F503" s="48"/>
      <c r="G503" s="48"/>
      <c r="H503" s="49"/>
      <c r="I503" s="50"/>
      <c r="J503" s="51"/>
      <c r="K503" s="51"/>
      <c r="L503" s="230">
        <f t="shared" si="7"/>
        <v>0</v>
      </c>
      <c r="M503" s="48"/>
      <c r="N503" s="48"/>
      <c r="O503" s="48"/>
      <c r="P503" s="52"/>
      <c r="Q503" s="52"/>
      <c r="R503" s="48"/>
      <c r="S503" s="48"/>
      <c r="T503" s="52"/>
      <c r="U503" s="52"/>
      <c r="V503" s="50"/>
    </row>
    <row r="504" spans="2:22" s="63" customFormat="1" ht="19.899999999999999" hidden="1" customHeight="1" x14ac:dyDescent="0.35">
      <c r="B504" s="64">
        <v>497</v>
      </c>
      <c r="C504" s="48"/>
      <c r="D504" s="48"/>
      <c r="E504" s="48"/>
      <c r="F504" s="48"/>
      <c r="G504" s="48"/>
      <c r="H504" s="49"/>
      <c r="I504" s="50"/>
      <c r="J504" s="51"/>
      <c r="K504" s="51"/>
      <c r="L504" s="230">
        <f t="shared" si="7"/>
        <v>0</v>
      </c>
      <c r="M504" s="48"/>
      <c r="N504" s="48"/>
      <c r="O504" s="48"/>
      <c r="P504" s="52"/>
      <c r="Q504" s="52"/>
      <c r="R504" s="48"/>
      <c r="S504" s="48"/>
      <c r="T504" s="52"/>
      <c r="U504" s="52"/>
      <c r="V504" s="50"/>
    </row>
    <row r="505" spans="2:22" s="63" customFormat="1" ht="19.899999999999999" hidden="1" customHeight="1" x14ac:dyDescent="0.35">
      <c r="B505" s="64">
        <v>498</v>
      </c>
      <c r="C505" s="48"/>
      <c r="D505" s="48"/>
      <c r="E505" s="48"/>
      <c r="F505" s="48"/>
      <c r="G505" s="48"/>
      <c r="H505" s="49"/>
      <c r="I505" s="50"/>
      <c r="J505" s="51"/>
      <c r="K505" s="51"/>
      <c r="L505" s="230">
        <f t="shared" si="7"/>
        <v>0</v>
      </c>
      <c r="M505" s="48"/>
      <c r="N505" s="48"/>
      <c r="O505" s="48"/>
      <c r="P505" s="52"/>
      <c r="Q505" s="52"/>
      <c r="R505" s="48"/>
      <c r="S505" s="48"/>
      <c r="T505" s="52"/>
      <c r="U505" s="52"/>
      <c r="V505" s="50"/>
    </row>
    <row r="506" spans="2:22" s="63" customFormat="1" ht="19.899999999999999" hidden="1" customHeight="1" x14ac:dyDescent="0.35">
      <c r="B506" s="64">
        <v>499</v>
      </c>
      <c r="C506" s="48"/>
      <c r="D506" s="48"/>
      <c r="E506" s="48"/>
      <c r="F506" s="48"/>
      <c r="G506" s="48"/>
      <c r="H506" s="49"/>
      <c r="I506" s="50"/>
      <c r="J506" s="51"/>
      <c r="K506" s="51"/>
      <c r="L506" s="230">
        <f t="shared" si="7"/>
        <v>0</v>
      </c>
      <c r="M506" s="48"/>
      <c r="N506" s="48"/>
      <c r="O506" s="48"/>
      <c r="P506" s="52"/>
      <c r="Q506" s="52"/>
      <c r="R506" s="48"/>
      <c r="S506" s="48"/>
      <c r="T506" s="52"/>
      <c r="U506" s="52"/>
      <c r="V506" s="50"/>
    </row>
    <row r="507" spans="2:22" s="63" customFormat="1" ht="19.899999999999999" hidden="1" customHeight="1" x14ac:dyDescent="0.35">
      <c r="B507" s="64">
        <v>500</v>
      </c>
      <c r="C507" s="48"/>
      <c r="D507" s="48"/>
      <c r="E507" s="48"/>
      <c r="F507" s="48"/>
      <c r="G507" s="48"/>
      <c r="H507" s="49"/>
      <c r="I507" s="50"/>
      <c r="J507" s="51"/>
      <c r="K507" s="51"/>
      <c r="L507" s="230">
        <f t="shared" si="7"/>
        <v>0</v>
      </c>
      <c r="M507" s="48"/>
      <c r="N507" s="48"/>
      <c r="O507" s="48"/>
      <c r="P507" s="52"/>
      <c r="Q507" s="52"/>
      <c r="R507" s="48"/>
      <c r="S507" s="48"/>
      <c r="T507" s="52"/>
      <c r="U507" s="52"/>
      <c r="V507" s="50"/>
    </row>
    <row r="508" spans="2:22" s="63" customFormat="1" ht="19.899999999999999" hidden="1" customHeight="1" x14ac:dyDescent="0.35">
      <c r="B508" s="64">
        <v>501</v>
      </c>
      <c r="C508" s="48"/>
      <c r="D508" s="48"/>
      <c r="E508" s="48"/>
      <c r="F508" s="48"/>
      <c r="G508" s="48"/>
      <c r="H508" s="49"/>
      <c r="I508" s="50"/>
      <c r="J508" s="51"/>
      <c r="K508" s="51"/>
      <c r="L508" s="230">
        <f t="shared" si="7"/>
        <v>0</v>
      </c>
      <c r="M508" s="48"/>
      <c r="N508" s="48"/>
      <c r="O508" s="48"/>
      <c r="P508" s="52"/>
      <c r="Q508" s="52"/>
      <c r="R508" s="48"/>
      <c r="S508" s="48"/>
      <c r="T508" s="52"/>
      <c r="U508" s="52"/>
      <c r="V508" s="50"/>
    </row>
    <row r="509" spans="2:22" s="63" customFormat="1" ht="19.899999999999999" hidden="1" customHeight="1" x14ac:dyDescent="0.35">
      <c r="B509" s="64">
        <v>502</v>
      </c>
      <c r="C509" s="48"/>
      <c r="D509" s="48"/>
      <c r="E509" s="48"/>
      <c r="F509" s="48"/>
      <c r="G509" s="48"/>
      <c r="H509" s="49"/>
      <c r="I509" s="50"/>
      <c r="J509" s="51"/>
      <c r="K509" s="51"/>
      <c r="L509" s="230">
        <f t="shared" si="7"/>
        <v>0</v>
      </c>
      <c r="M509" s="48"/>
      <c r="N509" s="48"/>
      <c r="O509" s="48"/>
      <c r="P509" s="52"/>
      <c r="Q509" s="52"/>
      <c r="R509" s="48"/>
      <c r="S509" s="48"/>
      <c r="T509" s="52"/>
      <c r="U509" s="52"/>
      <c r="V509" s="50"/>
    </row>
    <row r="510" spans="2:22" s="63" customFormat="1" ht="19.899999999999999" hidden="1" customHeight="1" x14ac:dyDescent="0.35">
      <c r="B510" s="64">
        <v>503</v>
      </c>
      <c r="C510" s="48"/>
      <c r="D510" s="48"/>
      <c r="E510" s="48"/>
      <c r="F510" s="48"/>
      <c r="G510" s="48"/>
      <c r="H510" s="49"/>
      <c r="I510" s="50"/>
      <c r="J510" s="51"/>
      <c r="K510" s="51"/>
      <c r="L510" s="230">
        <f t="shared" si="7"/>
        <v>0</v>
      </c>
      <c r="M510" s="48"/>
      <c r="N510" s="48"/>
      <c r="O510" s="48"/>
      <c r="P510" s="52"/>
      <c r="Q510" s="52"/>
      <c r="R510" s="48"/>
      <c r="S510" s="48"/>
      <c r="T510" s="52"/>
      <c r="U510" s="52"/>
      <c r="V510" s="50"/>
    </row>
    <row r="511" spans="2:22" s="63" customFormat="1" ht="19.899999999999999" hidden="1" customHeight="1" x14ac:dyDescent="0.35">
      <c r="B511" s="64">
        <v>504</v>
      </c>
      <c r="C511" s="48"/>
      <c r="D511" s="48"/>
      <c r="E511" s="48"/>
      <c r="F511" s="48"/>
      <c r="G511" s="48"/>
      <c r="H511" s="49"/>
      <c r="I511" s="50"/>
      <c r="J511" s="51"/>
      <c r="K511" s="51"/>
      <c r="L511" s="230">
        <f t="shared" si="7"/>
        <v>0</v>
      </c>
      <c r="M511" s="48"/>
      <c r="N511" s="48"/>
      <c r="O511" s="48"/>
      <c r="P511" s="52"/>
      <c r="Q511" s="52"/>
      <c r="R511" s="48"/>
      <c r="S511" s="48"/>
      <c r="T511" s="52"/>
      <c r="U511" s="52"/>
      <c r="V511" s="50"/>
    </row>
    <row r="512" spans="2:22" s="63" customFormat="1" ht="19.899999999999999" hidden="1" customHeight="1" x14ac:dyDescent="0.35">
      <c r="B512" s="64">
        <v>505</v>
      </c>
      <c r="C512" s="48"/>
      <c r="D512" s="48"/>
      <c r="E512" s="48"/>
      <c r="F512" s="48"/>
      <c r="G512" s="48"/>
      <c r="H512" s="49"/>
      <c r="I512" s="50"/>
      <c r="J512" s="51"/>
      <c r="K512" s="51"/>
      <c r="L512" s="230">
        <f t="shared" si="7"/>
        <v>0</v>
      </c>
      <c r="M512" s="48"/>
      <c r="N512" s="48"/>
      <c r="O512" s="48"/>
      <c r="P512" s="52"/>
      <c r="Q512" s="52"/>
      <c r="R512" s="48"/>
      <c r="S512" s="48"/>
      <c r="T512" s="52"/>
      <c r="U512" s="52"/>
      <c r="V512" s="50"/>
    </row>
    <row r="513" spans="2:22" s="63" customFormat="1" ht="19.899999999999999" hidden="1" customHeight="1" x14ac:dyDescent="0.35">
      <c r="B513" s="64">
        <v>506</v>
      </c>
      <c r="C513" s="48"/>
      <c r="D513" s="48"/>
      <c r="E513" s="48"/>
      <c r="F513" s="48"/>
      <c r="G513" s="48"/>
      <c r="H513" s="49"/>
      <c r="I513" s="50"/>
      <c r="J513" s="51"/>
      <c r="K513" s="51"/>
      <c r="L513" s="230">
        <f t="shared" si="7"/>
        <v>0</v>
      </c>
      <c r="M513" s="48"/>
      <c r="N513" s="48"/>
      <c r="O513" s="48"/>
      <c r="P513" s="52"/>
      <c r="Q513" s="52"/>
      <c r="R513" s="48"/>
      <c r="S513" s="48"/>
      <c r="T513" s="52"/>
      <c r="U513" s="52"/>
      <c r="V513" s="50"/>
    </row>
    <row r="514" spans="2:22" s="63" customFormat="1" ht="19.899999999999999" hidden="1" customHeight="1" x14ac:dyDescent="0.35">
      <c r="B514" s="64">
        <v>507</v>
      </c>
      <c r="C514" s="48"/>
      <c r="D514" s="48"/>
      <c r="E514" s="48"/>
      <c r="F514" s="48"/>
      <c r="G514" s="48"/>
      <c r="H514" s="49"/>
      <c r="I514" s="50"/>
      <c r="J514" s="51"/>
      <c r="K514" s="51"/>
      <c r="L514" s="230">
        <f t="shared" si="7"/>
        <v>0</v>
      </c>
      <c r="M514" s="48"/>
      <c r="N514" s="48"/>
      <c r="O514" s="48"/>
      <c r="P514" s="52"/>
      <c r="Q514" s="52"/>
      <c r="R514" s="48"/>
      <c r="S514" s="48"/>
      <c r="T514" s="52"/>
      <c r="U514" s="52"/>
      <c r="V514" s="50"/>
    </row>
    <row r="515" spans="2:22" s="63" customFormat="1" ht="19.899999999999999" hidden="1" customHeight="1" x14ac:dyDescent="0.35">
      <c r="B515" s="64">
        <v>508</v>
      </c>
      <c r="C515" s="48"/>
      <c r="D515" s="48"/>
      <c r="E515" s="48"/>
      <c r="F515" s="48"/>
      <c r="G515" s="48"/>
      <c r="H515" s="49"/>
      <c r="I515" s="50"/>
      <c r="J515" s="51"/>
      <c r="K515" s="51"/>
      <c r="L515" s="230">
        <f t="shared" si="7"/>
        <v>0</v>
      </c>
      <c r="M515" s="48"/>
      <c r="N515" s="48"/>
      <c r="O515" s="48"/>
      <c r="P515" s="52"/>
      <c r="Q515" s="52"/>
      <c r="R515" s="48"/>
      <c r="S515" s="48"/>
      <c r="T515" s="52"/>
      <c r="U515" s="52"/>
      <c r="V515" s="50"/>
    </row>
    <row r="516" spans="2:22" s="63" customFormat="1" ht="19.899999999999999" hidden="1" customHeight="1" x14ac:dyDescent="0.35">
      <c r="B516" s="64">
        <v>509</v>
      </c>
      <c r="C516" s="48"/>
      <c r="D516" s="48"/>
      <c r="E516" s="48"/>
      <c r="F516" s="48"/>
      <c r="G516" s="48"/>
      <c r="H516" s="49"/>
      <c r="I516" s="50"/>
      <c r="J516" s="51"/>
      <c r="K516" s="51"/>
      <c r="L516" s="230">
        <f t="shared" si="7"/>
        <v>0</v>
      </c>
      <c r="M516" s="48"/>
      <c r="N516" s="48"/>
      <c r="O516" s="48"/>
      <c r="P516" s="52"/>
      <c r="Q516" s="52"/>
      <c r="R516" s="48"/>
      <c r="S516" s="48"/>
      <c r="T516" s="52"/>
      <c r="U516" s="52"/>
      <c r="V516" s="50"/>
    </row>
    <row r="517" spans="2:22" s="63" customFormat="1" ht="19.899999999999999" hidden="1" customHeight="1" x14ac:dyDescent="0.35">
      <c r="B517" s="64">
        <v>510</v>
      </c>
      <c r="C517" s="48"/>
      <c r="D517" s="48"/>
      <c r="E517" s="48"/>
      <c r="F517" s="48"/>
      <c r="G517" s="48"/>
      <c r="H517" s="49"/>
      <c r="I517" s="50"/>
      <c r="J517" s="51"/>
      <c r="K517" s="51"/>
      <c r="L517" s="230">
        <f t="shared" si="7"/>
        <v>0</v>
      </c>
      <c r="M517" s="48"/>
      <c r="N517" s="48"/>
      <c r="O517" s="48"/>
      <c r="P517" s="52"/>
      <c r="Q517" s="52"/>
      <c r="R517" s="48"/>
      <c r="S517" s="48"/>
      <c r="T517" s="52"/>
      <c r="U517" s="52"/>
      <c r="V517" s="50"/>
    </row>
    <row r="518" spans="2:22" s="63" customFormat="1" ht="19.899999999999999" hidden="1" customHeight="1" x14ac:dyDescent="0.35">
      <c r="B518" s="64">
        <v>511</v>
      </c>
      <c r="C518" s="48"/>
      <c r="D518" s="48"/>
      <c r="E518" s="48"/>
      <c r="F518" s="48"/>
      <c r="G518" s="48"/>
      <c r="H518" s="49"/>
      <c r="I518" s="50"/>
      <c r="J518" s="51"/>
      <c r="K518" s="51"/>
      <c r="L518" s="230">
        <f t="shared" si="7"/>
        <v>0</v>
      </c>
      <c r="M518" s="48"/>
      <c r="N518" s="48"/>
      <c r="O518" s="48"/>
      <c r="P518" s="52"/>
      <c r="Q518" s="52"/>
      <c r="R518" s="48"/>
      <c r="S518" s="48"/>
      <c r="T518" s="52"/>
      <c r="U518" s="52"/>
      <c r="V518" s="50"/>
    </row>
    <row r="519" spans="2:22" s="63" customFormat="1" ht="19.899999999999999" hidden="1" customHeight="1" x14ac:dyDescent="0.35">
      <c r="B519" s="64">
        <v>512</v>
      </c>
      <c r="C519" s="48"/>
      <c r="D519" s="48"/>
      <c r="E519" s="48"/>
      <c r="F519" s="48"/>
      <c r="G519" s="48"/>
      <c r="H519" s="49"/>
      <c r="I519" s="50"/>
      <c r="J519" s="51"/>
      <c r="K519" s="51"/>
      <c r="L519" s="230">
        <f t="shared" si="7"/>
        <v>0</v>
      </c>
      <c r="M519" s="48"/>
      <c r="N519" s="48"/>
      <c r="O519" s="48"/>
      <c r="P519" s="52"/>
      <c r="Q519" s="52"/>
      <c r="R519" s="48"/>
      <c r="S519" s="48"/>
      <c r="T519" s="52"/>
      <c r="U519" s="52"/>
      <c r="V519" s="50"/>
    </row>
    <row r="520" spans="2:22" s="63" customFormat="1" ht="19.899999999999999" hidden="1" customHeight="1" x14ac:dyDescent="0.35">
      <c r="B520" s="64">
        <v>513</v>
      </c>
      <c r="C520" s="48"/>
      <c r="D520" s="48"/>
      <c r="E520" s="48"/>
      <c r="F520" s="48"/>
      <c r="G520" s="48"/>
      <c r="H520" s="49"/>
      <c r="I520" s="50"/>
      <c r="J520" s="51"/>
      <c r="K520" s="51"/>
      <c r="L520" s="230">
        <f t="shared" ref="L520:L583" si="8">IF(AND(P_Z_0_B_UTILISATION_TVA=P_Z_G_R_G_BOOLEEN_OUI,J520&lt;&gt;0,K520&lt;&gt;0),ROUND(J520+K520,2),0)</f>
        <v>0</v>
      </c>
      <c r="M520" s="48"/>
      <c r="N520" s="48"/>
      <c r="O520" s="48"/>
      <c r="P520" s="52"/>
      <c r="Q520" s="52"/>
      <c r="R520" s="48"/>
      <c r="S520" s="48"/>
      <c r="T520" s="52"/>
      <c r="U520" s="52"/>
      <c r="V520" s="50"/>
    </row>
    <row r="521" spans="2:22" s="63" customFormat="1" ht="19.899999999999999" hidden="1" customHeight="1" x14ac:dyDescent="0.35">
      <c r="B521" s="64">
        <v>514</v>
      </c>
      <c r="C521" s="48"/>
      <c r="D521" s="48"/>
      <c r="E521" s="48"/>
      <c r="F521" s="48"/>
      <c r="G521" s="48"/>
      <c r="H521" s="49"/>
      <c r="I521" s="50"/>
      <c r="J521" s="51"/>
      <c r="K521" s="51"/>
      <c r="L521" s="230">
        <f t="shared" si="8"/>
        <v>0</v>
      </c>
      <c r="M521" s="48"/>
      <c r="N521" s="48"/>
      <c r="O521" s="48"/>
      <c r="P521" s="52"/>
      <c r="Q521" s="52"/>
      <c r="R521" s="48"/>
      <c r="S521" s="48"/>
      <c r="T521" s="52"/>
      <c r="U521" s="52"/>
      <c r="V521" s="50"/>
    </row>
    <row r="522" spans="2:22" s="63" customFormat="1" ht="19.899999999999999" hidden="1" customHeight="1" x14ac:dyDescent="0.35">
      <c r="B522" s="64">
        <v>515</v>
      </c>
      <c r="C522" s="48"/>
      <c r="D522" s="48"/>
      <c r="E522" s="48"/>
      <c r="F522" s="48"/>
      <c r="G522" s="48"/>
      <c r="H522" s="49"/>
      <c r="I522" s="50"/>
      <c r="J522" s="51"/>
      <c r="K522" s="51"/>
      <c r="L522" s="230">
        <f t="shared" si="8"/>
        <v>0</v>
      </c>
      <c r="M522" s="48"/>
      <c r="N522" s="48"/>
      <c r="O522" s="48"/>
      <c r="P522" s="52"/>
      <c r="Q522" s="52"/>
      <c r="R522" s="48"/>
      <c r="S522" s="48"/>
      <c r="T522" s="52"/>
      <c r="U522" s="52"/>
      <c r="V522" s="50"/>
    </row>
    <row r="523" spans="2:22" s="63" customFormat="1" ht="19.899999999999999" hidden="1" customHeight="1" x14ac:dyDescent="0.35">
      <c r="B523" s="64">
        <v>516</v>
      </c>
      <c r="C523" s="48"/>
      <c r="D523" s="48"/>
      <c r="E523" s="48"/>
      <c r="F523" s="48"/>
      <c r="G523" s="48"/>
      <c r="H523" s="49"/>
      <c r="I523" s="50"/>
      <c r="J523" s="51"/>
      <c r="K523" s="51"/>
      <c r="L523" s="230">
        <f t="shared" si="8"/>
        <v>0</v>
      </c>
      <c r="M523" s="48"/>
      <c r="N523" s="48"/>
      <c r="O523" s="48"/>
      <c r="P523" s="52"/>
      <c r="Q523" s="52"/>
      <c r="R523" s="48"/>
      <c r="S523" s="48"/>
      <c r="T523" s="52"/>
      <c r="U523" s="52"/>
      <c r="V523" s="50"/>
    </row>
    <row r="524" spans="2:22" s="63" customFormat="1" ht="19.899999999999999" hidden="1" customHeight="1" x14ac:dyDescent="0.35">
      <c r="B524" s="64">
        <v>517</v>
      </c>
      <c r="C524" s="48"/>
      <c r="D524" s="48"/>
      <c r="E524" s="48"/>
      <c r="F524" s="48"/>
      <c r="G524" s="48"/>
      <c r="H524" s="49"/>
      <c r="I524" s="50"/>
      <c r="J524" s="51"/>
      <c r="K524" s="51"/>
      <c r="L524" s="230">
        <f t="shared" si="8"/>
        <v>0</v>
      </c>
      <c r="M524" s="48"/>
      <c r="N524" s="48"/>
      <c r="O524" s="48"/>
      <c r="P524" s="52"/>
      <c r="Q524" s="52"/>
      <c r="R524" s="48"/>
      <c r="S524" s="48"/>
      <c r="T524" s="52"/>
      <c r="U524" s="52"/>
      <c r="V524" s="50"/>
    </row>
    <row r="525" spans="2:22" s="63" customFormat="1" ht="19.899999999999999" hidden="1" customHeight="1" x14ac:dyDescent="0.35">
      <c r="B525" s="64">
        <v>518</v>
      </c>
      <c r="C525" s="48"/>
      <c r="D525" s="48"/>
      <c r="E525" s="48"/>
      <c r="F525" s="48"/>
      <c r="G525" s="48"/>
      <c r="H525" s="49"/>
      <c r="I525" s="50"/>
      <c r="J525" s="51"/>
      <c r="K525" s="51"/>
      <c r="L525" s="230">
        <f t="shared" si="8"/>
        <v>0</v>
      </c>
      <c r="M525" s="48"/>
      <c r="N525" s="48"/>
      <c r="O525" s="48"/>
      <c r="P525" s="52"/>
      <c r="Q525" s="52"/>
      <c r="R525" s="48"/>
      <c r="S525" s="48"/>
      <c r="T525" s="52"/>
      <c r="U525" s="52"/>
      <c r="V525" s="50"/>
    </row>
    <row r="526" spans="2:22" s="63" customFormat="1" ht="19.899999999999999" hidden="1" customHeight="1" x14ac:dyDescent="0.35">
      <c r="B526" s="64">
        <v>519</v>
      </c>
      <c r="C526" s="48"/>
      <c r="D526" s="48"/>
      <c r="E526" s="48"/>
      <c r="F526" s="48"/>
      <c r="G526" s="48"/>
      <c r="H526" s="49"/>
      <c r="I526" s="50"/>
      <c r="J526" s="51"/>
      <c r="K526" s="51"/>
      <c r="L526" s="230">
        <f t="shared" si="8"/>
        <v>0</v>
      </c>
      <c r="M526" s="48"/>
      <c r="N526" s="48"/>
      <c r="O526" s="48"/>
      <c r="P526" s="52"/>
      <c r="Q526" s="52"/>
      <c r="R526" s="48"/>
      <c r="S526" s="48"/>
      <c r="T526" s="52"/>
      <c r="U526" s="52"/>
      <c r="V526" s="50"/>
    </row>
    <row r="527" spans="2:22" s="63" customFormat="1" ht="19.899999999999999" hidden="1" customHeight="1" x14ac:dyDescent="0.35">
      <c r="B527" s="64">
        <v>520</v>
      </c>
      <c r="C527" s="48"/>
      <c r="D527" s="48"/>
      <c r="E527" s="48"/>
      <c r="F527" s="48"/>
      <c r="G527" s="48"/>
      <c r="H527" s="49"/>
      <c r="I527" s="50"/>
      <c r="J527" s="51"/>
      <c r="K527" s="51"/>
      <c r="L527" s="230">
        <f t="shared" si="8"/>
        <v>0</v>
      </c>
      <c r="M527" s="48"/>
      <c r="N527" s="48"/>
      <c r="O527" s="48"/>
      <c r="P527" s="52"/>
      <c r="Q527" s="52"/>
      <c r="R527" s="48"/>
      <c r="S527" s="48"/>
      <c r="T527" s="52"/>
      <c r="U527" s="52"/>
      <c r="V527" s="50"/>
    </row>
    <row r="528" spans="2:22" s="63" customFormat="1" ht="19.899999999999999" hidden="1" customHeight="1" x14ac:dyDescent="0.35">
      <c r="B528" s="64">
        <v>521</v>
      </c>
      <c r="C528" s="48"/>
      <c r="D528" s="48"/>
      <c r="E528" s="48"/>
      <c r="F528" s="48"/>
      <c r="G528" s="48"/>
      <c r="H528" s="49"/>
      <c r="I528" s="50"/>
      <c r="J528" s="51"/>
      <c r="K528" s="51"/>
      <c r="L528" s="230">
        <f t="shared" si="8"/>
        <v>0</v>
      </c>
      <c r="M528" s="48"/>
      <c r="N528" s="48"/>
      <c r="O528" s="48"/>
      <c r="P528" s="52"/>
      <c r="Q528" s="52"/>
      <c r="R528" s="48"/>
      <c r="S528" s="48"/>
      <c r="T528" s="52"/>
      <c r="U528" s="52"/>
      <c r="V528" s="50"/>
    </row>
    <row r="529" spans="2:22" s="63" customFormat="1" ht="19.899999999999999" hidden="1" customHeight="1" x14ac:dyDescent="0.35">
      <c r="B529" s="64">
        <v>522</v>
      </c>
      <c r="C529" s="48"/>
      <c r="D529" s="48"/>
      <c r="E529" s="48"/>
      <c r="F529" s="48"/>
      <c r="G529" s="48"/>
      <c r="H529" s="49"/>
      <c r="I529" s="50"/>
      <c r="J529" s="51"/>
      <c r="K529" s="51"/>
      <c r="L529" s="230">
        <f t="shared" si="8"/>
        <v>0</v>
      </c>
      <c r="M529" s="48"/>
      <c r="N529" s="48"/>
      <c r="O529" s="48"/>
      <c r="P529" s="52"/>
      <c r="Q529" s="52"/>
      <c r="R529" s="48"/>
      <c r="S529" s="48"/>
      <c r="T529" s="52"/>
      <c r="U529" s="52"/>
      <c r="V529" s="50"/>
    </row>
    <row r="530" spans="2:22" s="63" customFormat="1" ht="19.899999999999999" hidden="1" customHeight="1" x14ac:dyDescent="0.35">
      <c r="B530" s="64">
        <v>523</v>
      </c>
      <c r="C530" s="48"/>
      <c r="D530" s="48"/>
      <c r="E530" s="48"/>
      <c r="F530" s="48"/>
      <c r="G530" s="48"/>
      <c r="H530" s="49"/>
      <c r="I530" s="50"/>
      <c r="J530" s="51"/>
      <c r="K530" s="51"/>
      <c r="L530" s="230">
        <f t="shared" si="8"/>
        <v>0</v>
      </c>
      <c r="M530" s="48"/>
      <c r="N530" s="48"/>
      <c r="O530" s="48"/>
      <c r="P530" s="52"/>
      <c r="Q530" s="52"/>
      <c r="R530" s="48"/>
      <c r="S530" s="48"/>
      <c r="T530" s="52"/>
      <c r="U530" s="52"/>
      <c r="V530" s="50"/>
    </row>
    <row r="531" spans="2:22" s="63" customFormat="1" ht="19.899999999999999" hidden="1" customHeight="1" x14ac:dyDescent="0.35">
      <c r="B531" s="64">
        <v>524</v>
      </c>
      <c r="C531" s="48"/>
      <c r="D531" s="48"/>
      <c r="E531" s="48"/>
      <c r="F531" s="48"/>
      <c r="G531" s="48"/>
      <c r="H531" s="49"/>
      <c r="I531" s="50"/>
      <c r="J531" s="51"/>
      <c r="K531" s="51"/>
      <c r="L531" s="230">
        <f t="shared" si="8"/>
        <v>0</v>
      </c>
      <c r="M531" s="48"/>
      <c r="N531" s="48"/>
      <c r="O531" s="48"/>
      <c r="P531" s="52"/>
      <c r="Q531" s="52"/>
      <c r="R531" s="48"/>
      <c r="S531" s="48"/>
      <c r="T531" s="52"/>
      <c r="U531" s="52"/>
      <c r="V531" s="50"/>
    </row>
    <row r="532" spans="2:22" s="63" customFormat="1" ht="19.899999999999999" hidden="1" customHeight="1" x14ac:dyDescent="0.35">
      <c r="B532" s="64">
        <v>525</v>
      </c>
      <c r="C532" s="48"/>
      <c r="D532" s="48"/>
      <c r="E532" s="48"/>
      <c r="F532" s="48"/>
      <c r="G532" s="48"/>
      <c r="H532" s="49"/>
      <c r="I532" s="50"/>
      <c r="J532" s="51"/>
      <c r="K532" s="51"/>
      <c r="L532" s="230">
        <f t="shared" si="8"/>
        <v>0</v>
      </c>
      <c r="M532" s="48"/>
      <c r="N532" s="48"/>
      <c r="O532" s="48"/>
      <c r="P532" s="52"/>
      <c r="Q532" s="52"/>
      <c r="R532" s="48"/>
      <c r="S532" s="48"/>
      <c r="T532" s="52"/>
      <c r="U532" s="52"/>
      <c r="V532" s="50"/>
    </row>
    <row r="533" spans="2:22" s="63" customFormat="1" ht="19.899999999999999" hidden="1" customHeight="1" x14ac:dyDescent="0.35">
      <c r="B533" s="64">
        <v>526</v>
      </c>
      <c r="C533" s="48"/>
      <c r="D533" s="48"/>
      <c r="E533" s="48"/>
      <c r="F533" s="48"/>
      <c r="G533" s="48"/>
      <c r="H533" s="49"/>
      <c r="I533" s="50"/>
      <c r="J533" s="51"/>
      <c r="K533" s="51"/>
      <c r="L533" s="230">
        <f t="shared" si="8"/>
        <v>0</v>
      </c>
      <c r="M533" s="48"/>
      <c r="N533" s="48"/>
      <c r="O533" s="48"/>
      <c r="P533" s="52"/>
      <c r="Q533" s="52"/>
      <c r="R533" s="48"/>
      <c r="S533" s="48"/>
      <c r="T533" s="52"/>
      <c r="U533" s="52"/>
      <c r="V533" s="50"/>
    </row>
    <row r="534" spans="2:22" s="63" customFormat="1" ht="19.899999999999999" hidden="1" customHeight="1" x14ac:dyDescent="0.35">
      <c r="B534" s="64">
        <v>527</v>
      </c>
      <c r="C534" s="48"/>
      <c r="D534" s="48"/>
      <c r="E534" s="48"/>
      <c r="F534" s="48"/>
      <c r="G534" s="48"/>
      <c r="H534" s="49"/>
      <c r="I534" s="50"/>
      <c r="J534" s="51"/>
      <c r="K534" s="51"/>
      <c r="L534" s="230">
        <f t="shared" si="8"/>
        <v>0</v>
      </c>
      <c r="M534" s="48"/>
      <c r="N534" s="48"/>
      <c r="O534" s="48"/>
      <c r="P534" s="52"/>
      <c r="Q534" s="52"/>
      <c r="R534" s="48"/>
      <c r="S534" s="48"/>
      <c r="T534" s="52"/>
      <c r="U534" s="52"/>
      <c r="V534" s="50"/>
    </row>
    <row r="535" spans="2:22" s="63" customFormat="1" ht="19.899999999999999" hidden="1" customHeight="1" x14ac:dyDescent="0.35">
      <c r="B535" s="64">
        <v>528</v>
      </c>
      <c r="C535" s="48"/>
      <c r="D535" s="48"/>
      <c r="E535" s="48"/>
      <c r="F535" s="48"/>
      <c r="G535" s="48"/>
      <c r="H535" s="49"/>
      <c r="I535" s="50"/>
      <c r="J535" s="51"/>
      <c r="K535" s="51"/>
      <c r="L535" s="230">
        <f t="shared" si="8"/>
        <v>0</v>
      </c>
      <c r="M535" s="48"/>
      <c r="N535" s="48"/>
      <c r="O535" s="48"/>
      <c r="P535" s="52"/>
      <c r="Q535" s="52"/>
      <c r="R535" s="48"/>
      <c r="S535" s="48"/>
      <c r="T535" s="52"/>
      <c r="U535" s="52"/>
      <c r="V535" s="50"/>
    </row>
    <row r="536" spans="2:22" s="63" customFormat="1" ht="19.899999999999999" hidden="1" customHeight="1" x14ac:dyDescent="0.35">
      <c r="B536" s="64">
        <v>529</v>
      </c>
      <c r="C536" s="48"/>
      <c r="D536" s="48"/>
      <c r="E536" s="48"/>
      <c r="F536" s="48"/>
      <c r="G536" s="48"/>
      <c r="H536" s="49"/>
      <c r="I536" s="50"/>
      <c r="J536" s="51"/>
      <c r="K536" s="51"/>
      <c r="L536" s="230">
        <f t="shared" si="8"/>
        <v>0</v>
      </c>
      <c r="M536" s="48"/>
      <c r="N536" s="48"/>
      <c r="O536" s="48"/>
      <c r="P536" s="52"/>
      <c r="Q536" s="52"/>
      <c r="R536" s="48"/>
      <c r="S536" s="48"/>
      <c r="T536" s="52"/>
      <c r="U536" s="52"/>
      <c r="V536" s="50"/>
    </row>
    <row r="537" spans="2:22" s="63" customFormat="1" ht="19.899999999999999" hidden="1" customHeight="1" x14ac:dyDescent="0.35">
      <c r="B537" s="64">
        <v>530</v>
      </c>
      <c r="C537" s="48"/>
      <c r="D537" s="48"/>
      <c r="E537" s="48"/>
      <c r="F537" s="48"/>
      <c r="G537" s="48"/>
      <c r="H537" s="49"/>
      <c r="I537" s="50"/>
      <c r="J537" s="51"/>
      <c r="K537" s="51"/>
      <c r="L537" s="230">
        <f t="shared" si="8"/>
        <v>0</v>
      </c>
      <c r="M537" s="48"/>
      <c r="N537" s="48"/>
      <c r="O537" s="48"/>
      <c r="P537" s="52"/>
      <c r="Q537" s="52"/>
      <c r="R537" s="48"/>
      <c r="S537" s="48"/>
      <c r="T537" s="52"/>
      <c r="U537" s="52"/>
      <c r="V537" s="50"/>
    </row>
    <row r="538" spans="2:22" s="63" customFormat="1" ht="19.899999999999999" hidden="1" customHeight="1" x14ac:dyDescent="0.35">
      <c r="B538" s="64">
        <v>531</v>
      </c>
      <c r="C538" s="48"/>
      <c r="D538" s="48"/>
      <c r="E538" s="48"/>
      <c r="F538" s="48"/>
      <c r="G538" s="48"/>
      <c r="H538" s="49"/>
      <c r="I538" s="50"/>
      <c r="J538" s="51"/>
      <c r="K538" s="51"/>
      <c r="L538" s="230">
        <f t="shared" si="8"/>
        <v>0</v>
      </c>
      <c r="M538" s="48"/>
      <c r="N538" s="48"/>
      <c r="O538" s="48"/>
      <c r="P538" s="52"/>
      <c r="Q538" s="52"/>
      <c r="R538" s="48"/>
      <c r="S538" s="48"/>
      <c r="T538" s="52"/>
      <c r="U538" s="52"/>
      <c r="V538" s="50"/>
    </row>
    <row r="539" spans="2:22" s="63" customFormat="1" ht="19.899999999999999" hidden="1" customHeight="1" x14ac:dyDescent="0.35">
      <c r="B539" s="64">
        <v>532</v>
      </c>
      <c r="C539" s="48"/>
      <c r="D539" s="48"/>
      <c r="E539" s="48"/>
      <c r="F539" s="48"/>
      <c r="G539" s="48"/>
      <c r="H539" s="49"/>
      <c r="I539" s="50"/>
      <c r="J539" s="51"/>
      <c r="K539" s="51"/>
      <c r="L539" s="230">
        <f t="shared" si="8"/>
        <v>0</v>
      </c>
      <c r="M539" s="48"/>
      <c r="N539" s="48"/>
      <c r="O539" s="48"/>
      <c r="P539" s="52"/>
      <c r="Q539" s="52"/>
      <c r="R539" s="48"/>
      <c r="S539" s="48"/>
      <c r="T539" s="52"/>
      <c r="U539" s="52"/>
      <c r="V539" s="50"/>
    </row>
    <row r="540" spans="2:22" s="63" customFormat="1" ht="19.899999999999999" hidden="1" customHeight="1" x14ac:dyDescent="0.35">
      <c r="B540" s="64">
        <v>533</v>
      </c>
      <c r="C540" s="48"/>
      <c r="D540" s="48"/>
      <c r="E540" s="48"/>
      <c r="F540" s="48"/>
      <c r="G540" s="48"/>
      <c r="H540" s="49"/>
      <c r="I540" s="50"/>
      <c r="J540" s="51"/>
      <c r="K540" s="51"/>
      <c r="L540" s="230">
        <f t="shared" si="8"/>
        <v>0</v>
      </c>
      <c r="M540" s="48"/>
      <c r="N540" s="48"/>
      <c r="O540" s="48"/>
      <c r="P540" s="52"/>
      <c r="Q540" s="52"/>
      <c r="R540" s="48"/>
      <c r="S540" s="48"/>
      <c r="T540" s="52"/>
      <c r="U540" s="52"/>
      <c r="V540" s="50"/>
    </row>
    <row r="541" spans="2:22" s="63" customFormat="1" ht="19.899999999999999" hidden="1" customHeight="1" x14ac:dyDescent="0.35">
      <c r="B541" s="64">
        <v>534</v>
      </c>
      <c r="C541" s="48"/>
      <c r="D541" s="48"/>
      <c r="E541" s="48"/>
      <c r="F541" s="48"/>
      <c r="G541" s="48"/>
      <c r="H541" s="49"/>
      <c r="I541" s="50"/>
      <c r="J541" s="51"/>
      <c r="K541" s="51"/>
      <c r="L541" s="230">
        <f t="shared" si="8"/>
        <v>0</v>
      </c>
      <c r="M541" s="48"/>
      <c r="N541" s="48"/>
      <c r="O541" s="48"/>
      <c r="P541" s="52"/>
      <c r="Q541" s="52"/>
      <c r="R541" s="48"/>
      <c r="S541" s="48"/>
      <c r="T541" s="52"/>
      <c r="U541" s="52"/>
      <c r="V541" s="50"/>
    </row>
    <row r="542" spans="2:22" s="63" customFormat="1" ht="19.899999999999999" hidden="1" customHeight="1" x14ac:dyDescent="0.35">
      <c r="B542" s="64">
        <v>535</v>
      </c>
      <c r="C542" s="48"/>
      <c r="D542" s="48"/>
      <c r="E542" s="48"/>
      <c r="F542" s="48"/>
      <c r="G542" s="48"/>
      <c r="H542" s="49"/>
      <c r="I542" s="50"/>
      <c r="J542" s="51"/>
      <c r="K542" s="51"/>
      <c r="L542" s="230">
        <f t="shared" si="8"/>
        <v>0</v>
      </c>
      <c r="M542" s="48"/>
      <c r="N542" s="48"/>
      <c r="O542" s="48"/>
      <c r="P542" s="52"/>
      <c r="Q542" s="52"/>
      <c r="R542" s="48"/>
      <c r="S542" s="48"/>
      <c r="T542" s="52"/>
      <c r="U542" s="52"/>
      <c r="V542" s="50"/>
    </row>
    <row r="543" spans="2:22" s="63" customFormat="1" ht="19.899999999999999" hidden="1" customHeight="1" x14ac:dyDescent="0.35">
      <c r="B543" s="64">
        <v>536</v>
      </c>
      <c r="C543" s="48"/>
      <c r="D543" s="48"/>
      <c r="E543" s="48"/>
      <c r="F543" s="48"/>
      <c r="G543" s="48"/>
      <c r="H543" s="49"/>
      <c r="I543" s="50"/>
      <c r="J543" s="51"/>
      <c r="K543" s="51"/>
      <c r="L543" s="230">
        <f t="shared" si="8"/>
        <v>0</v>
      </c>
      <c r="M543" s="48"/>
      <c r="N543" s="48"/>
      <c r="O543" s="48"/>
      <c r="P543" s="52"/>
      <c r="Q543" s="52"/>
      <c r="R543" s="48"/>
      <c r="S543" s="48"/>
      <c r="T543" s="52"/>
      <c r="U543" s="52"/>
      <c r="V543" s="50"/>
    </row>
    <row r="544" spans="2:22" s="63" customFormat="1" ht="19.899999999999999" hidden="1" customHeight="1" x14ac:dyDescent="0.35">
      <c r="B544" s="64">
        <v>537</v>
      </c>
      <c r="C544" s="48"/>
      <c r="D544" s="48"/>
      <c r="E544" s="48"/>
      <c r="F544" s="48"/>
      <c r="G544" s="48"/>
      <c r="H544" s="49"/>
      <c r="I544" s="50"/>
      <c r="J544" s="51"/>
      <c r="K544" s="51"/>
      <c r="L544" s="230">
        <f t="shared" si="8"/>
        <v>0</v>
      </c>
      <c r="M544" s="48"/>
      <c r="N544" s="48"/>
      <c r="O544" s="48"/>
      <c r="P544" s="52"/>
      <c r="Q544" s="52"/>
      <c r="R544" s="48"/>
      <c r="S544" s="48"/>
      <c r="T544" s="52"/>
      <c r="U544" s="52"/>
      <c r="V544" s="50"/>
    </row>
    <row r="545" spans="2:22" s="63" customFormat="1" ht="19.899999999999999" hidden="1" customHeight="1" x14ac:dyDescent="0.35">
      <c r="B545" s="64">
        <v>538</v>
      </c>
      <c r="C545" s="48"/>
      <c r="D545" s="48"/>
      <c r="E545" s="48"/>
      <c r="F545" s="48"/>
      <c r="G545" s="48"/>
      <c r="H545" s="49"/>
      <c r="I545" s="50"/>
      <c r="J545" s="51"/>
      <c r="K545" s="51"/>
      <c r="L545" s="230">
        <f t="shared" si="8"/>
        <v>0</v>
      </c>
      <c r="M545" s="48"/>
      <c r="N545" s="48"/>
      <c r="O545" s="48"/>
      <c r="P545" s="52"/>
      <c r="Q545" s="52"/>
      <c r="R545" s="48"/>
      <c r="S545" s="48"/>
      <c r="T545" s="52"/>
      <c r="U545" s="52"/>
      <c r="V545" s="50"/>
    </row>
    <row r="546" spans="2:22" s="63" customFormat="1" ht="19.899999999999999" hidden="1" customHeight="1" x14ac:dyDescent="0.35">
      <c r="B546" s="64">
        <v>539</v>
      </c>
      <c r="C546" s="48"/>
      <c r="D546" s="48"/>
      <c r="E546" s="48"/>
      <c r="F546" s="48"/>
      <c r="G546" s="48"/>
      <c r="H546" s="49"/>
      <c r="I546" s="50"/>
      <c r="J546" s="51"/>
      <c r="K546" s="51"/>
      <c r="L546" s="230">
        <f t="shared" si="8"/>
        <v>0</v>
      </c>
      <c r="M546" s="48"/>
      <c r="N546" s="48"/>
      <c r="O546" s="48"/>
      <c r="P546" s="52"/>
      <c r="Q546" s="52"/>
      <c r="R546" s="48"/>
      <c r="S546" s="48"/>
      <c r="T546" s="52"/>
      <c r="U546" s="52"/>
      <c r="V546" s="50"/>
    </row>
    <row r="547" spans="2:22" s="63" customFormat="1" ht="19.899999999999999" hidden="1" customHeight="1" x14ac:dyDescent="0.35">
      <c r="B547" s="64">
        <v>540</v>
      </c>
      <c r="C547" s="48"/>
      <c r="D547" s="48"/>
      <c r="E547" s="48"/>
      <c r="F547" s="48"/>
      <c r="G547" s="48"/>
      <c r="H547" s="49"/>
      <c r="I547" s="50"/>
      <c r="J547" s="51"/>
      <c r="K547" s="51"/>
      <c r="L547" s="230">
        <f t="shared" si="8"/>
        <v>0</v>
      </c>
      <c r="M547" s="48"/>
      <c r="N547" s="48"/>
      <c r="O547" s="48"/>
      <c r="P547" s="52"/>
      <c r="Q547" s="52"/>
      <c r="R547" s="48"/>
      <c r="S547" s="48"/>
      <c r="T547" s="52"/>
      <c r="U547" s="52"/>
      <c r="V547" s="50"/>
    </row>
    <row r="548" spans="2:22" s="63" customFormat="1" ht="19.899999999999999" hidden="1" customHeight="1" x14ac:dyDescent="0.35">
      <c r="B548" s="64">
        <v>541</v>
      </c>
      <c r="C548" s="48"/>
      <c r="D548" s="48"/>
      <c r="E548" s="48"/>
      <c r="F548" s="48"/>
      <c r="G548" s="48"/>
      <c r="H548" s="49"/>
      <c r="I548" s="50"/>
      <c r="J548" s="51"/>
      <c r="K548" s="51"/>
      <c r="L548" s="230">
        <f t="shared" si="8"/>
        <v>0</v>
      </c>
      <c r="M548" s="48"/>
      <c r="N548" s="48"/>
      <c r="O548" s="48"/>
      <c r="P548" s="52"/>
      <c r="Q548" s="52"/>
      <c r="R548" s="48"/>
      <c r="S548" s="48"/>
      <c r="T548" s="52"/>
      <c r="U548" s="52"/>
      <c r="V548" s="50"/>
    </row>
    <row r="549" spans="2:22" s="63" customFormat="1" ht="19.899999999999999" hidden="1" customHeight="1" x14ac:dyDescent="0.35">
      <c r="B549" s="64">
        <v>542</v>
      </c>
      <c r="C549" s="48"/>
      <c r="D549" s="48"/>
      <c r="E549" s="48"/>
      <c r="F549" s="48"/>
      <c r="G549" s="48"/>
      <c r="H549" s="49"/>
      <c r="I549" s="50"/>
      <c r="J549" s="51"/>
      <c r="K549" s="51"/>
      <c r="L549" s="230">
        <f t="shared" si="8"/>
        <v>0</v>
      </c>
      <c r="M549" s="48"/>
      <c r="N549" s="48"/>
      <c r="O549" s="48"/>
      <c r="P549" s="52"/>
      <c r="Q549" s="52"/>
      <c r="R549" s="48"/>
      <c r="S549" s="48"/>
      <c r="T549" s="52"/>
      <c r="U549" s="52"/>
      <c r="V549" s="50"/>
    </row>
    <row r="550" spans="2:22" s="63" customFormat="1" ht="19.899999999999999" hidden="1" customHeight="1" x14ac:dyDescent="0.35">
      <c r="B550" s="64">
        <v>543</v>
      </c>
      <c r="C550" s="48"/>
      <c r="D550" s="48"/>
      <c r="E550" s="48"/>
      <c r="F550" s="48"/>
      <c r="G550" s="48"/>
      <c r="H550" s="49"/>
      <c r="I550" s="50"/>
      <c r="J550" s="51"/>
      <c r="K550" s="51"/>
      <c r="L550" s="230">
        <f t="shared" si="8"/>
        <v>0</v>
      </c>
      <c r="M550" s="48"/>
      <c r="N550" s="48"/>
      <c r="O550" s="48"/>
      <c r="P550" s="52"/>
      <c r="Q550" s="52"/>
      <c r="R550" s="48"/>
      <c r="S550" s="48"/>
      <c r="T550" s="52"/>
      <c r="U550" s="52"/>
      <c r="V550" s="50"/>
    </row>
    <row r="551" spans="2:22" s="63" customFormat="1" ht="19.899999999999999" hidden="1" customHeight="1" x14ac:dyDescent="0.35">
      <c r="B551" s="64">
        <v>544</v>
      </c>
      <c r="C551" s="48"/>
      <c r="D551" s="48"/>
      <c r="E551" s="48"/>
      <c r="F551" s="48"/>
      <c r="G551" s="48"/>
      <c r="H551" s="49"/>
      <c r="I551" s="50"/>
      <c r="J551" s="51"/>
      <c r="K551" s="51"/>
      <c r="L551" s="230">
        <f t="shared" si="8"/>
        <v>0</v>
      </c>
      <c r="M551" s="48"/>
      <c r="N551" s="48"/>
      <c r="O551" s="48"/>
      <c r="P551" s="52"/>
      <c r="Q551" s="52"/>
      <c r="R551" s="48"/>
      <c r="S551" s="48"/>
      <c r="T551" s="52"/>
      <c r="U551" s="52"/>
      <c r="V551" s="50"/>
    </row>
    <row r="552" spans="2:22" s="63" customFormat="1" ht="19.899999999999999" hidden="1" customHeight="1" x14ac:dyDescent="0.35">
      <c r="B552" s="64">
        <v>545</v>
      </c>
      <c r="C552" s="48"/>
      <c r="D552" s="48"/>
      <c r="E552" s="48"/>
      <c r="F552" s="48"/>
      <c r="G552" s="48"/>
      <c r="H552" s="49"/>
      <c r="I552" s="50"/>
      <c r="J552" s="51"/>
      <c r="K552" s="51"/>
      <c r="L552" s="230">
        <f t="shared" si="8"/>
        <v>0</v>
      </c>
      <c r="M552" s="48"/>
      <c r="N552" s="48"/>
      <c r="O552" s="48"/>
      <c r="P552" s="52"/>
      <c r="Q552" s="52"/>
      <c r="R552" s="48"/>
      <c r="S552" s="48"/>
      <c r="T552" s="52"/>
      <c r="U552" s="52"/>
      <c r="V552" s="50"/>
    </row>
    <row r="553" spans="2:22" s="63" customFormat="1" ht="19.899999999999999" hidden="1" customHeight="1" x14ac:dyDescent="0.35">
      <c r="B553" s="64">
        <v>546</v>
      </c>
      <c r="C553" s="48"/>
      <c r="D553" s="48"/>
      <c r="E553" s="48"/>
      <c r="F553" s="48"/>
      <c r="G553" s="48"/>
      <c r="H553" s="49"/>
      <c r="I553" s="50"/>
      <c r="J553" s="51"/>
      <c r="K553" s="51"/>
      <c r="L553" s="230">
        <f t="shared" si="8"/>
        <v>0</v>
      </c>
      <c r="M553" s="48"/>
      <c r="N553" s="48"/>
      <c r="O553" s="48"/>
      <c r="P553" s="52"/>
      <c r="Q553" s="52"/>
      <c r="R553" s="48"/>
      <c r="S553" s="48"/>
      <c r="T553" s="52"/>
      <c r="U553" s="52"/>
      <c r="V553" s="50"/>
    </row>
    <row r="554" spans="2:22" s="63" customFormat="1" ht="19.899999999999999" hidden="1" customHeight="1" x14ac:dyDescent="0.35">
      <c r="B554" s="64">
        <v>547</v>
      </c>
      <c r="C554" s="48"/>
      <c r="D554" s="48"/>
      <c r="E554" s="48"/>
      <c r="F554" s="48"/>
      <c r="G554" s="48"/>
      <c r="H554" s="49"/>
      <c r="I554" s="50"/>
      <c r="J554" s="51"/>
      <c r="K554" s="51"/>
      <c r="L554" s="230">
        <f t="shared" si="8"/>
        <v>0</v>
      </c>
      <c r="M554" s="48"/>
      <c r="N554" s="48"/>
      <c r="O554" s="48"/>
      <c r="P554" s="52"/>
      <c r="Q554" s="52"/>
      <c r="R554" s="48"/>
      <c r="S554" s="48"/>
      <c r="T554" s="52"/>
      <c r="U554" s="52"/>
      <c r="V554" s="50"/>
    </row>
    <row r="555" spans="2:22" s="63" customFormat="1" ht="19.899999999999999" hidden="1" customHeight="1" x14ac:dyDescent="0.35">
      <c r="B555" s="64">
        <v>548</v>
      </c>
      <c r="C555" s="48"/>
      <c r="D555" s="48"/>
      <c r="E555" s="48"/>
      <c r="F555" s="48"/>
      <c r="G555" s="48"/>
      <c r="H555" s="49"/>
      <c r="I555" s="50"/>
      <c r="J555" s="51"/>
      <c r="K555" s="51"/>
      <c r="L555" s="230">
        <f t="shared" si="8"/>
        <v>0</v>
      </c>
      <c r="M555" s="48"/>
      <c r="N555" s="48"/>
      <c r="O555" s="48"/>
      <c r="P555" s="52"/>
      <c r="Q555" s="52"/>
      <c r="R555" s="48"/>
      <c r="S555" s="48"/>
      <c r="T555" s="52"/>
      <c r="U555" s="52"/>
      <c r="V555" s="50"/>
    </row>
    <row r="556" spans="2:22" s="63" customFormat="1" ht="19.899999999999999" hidden="1" customHeight="1" x14ac:dyDescent="0.35">
      <c r="B556" s="64">
        <v>549</v>
      </c>
      <c r="C556" s="48"/>
      <c r="D556" s="48"/>
      <c r="E556" s="48"/>
      <c r="F556" s="48"/>
      <c r="G556" s="48"/>
      <c r="H556" s="49"/>
      <c r="I556" s="50"/>
      <c r="J556" s="51"/>
      <c r="K556" s="51"/>
      <c r="L556" s="230">
        <f t="shared" si="8"/>
        <v>0</v>
      </c>
      <c r="M556" s="48"/>
      <c r="N556" s="48"/>
      <c r="O556" s="48"/>
      <c r="P556" s="52"/>
      <c r="Q556" s="52"/>
      <c r="R556" s="48"/>
      <c r="S556" s="48"/>
      <c r="T556" s="52"/>
      <c r="U556" s="52"/>
      <c r="V556" s="50"/>
    </row>
    <row r="557" spans="2:22" s="63" customFormat="1" ht="19.899999999999999" hidden="1" customHeight="1" x14ac:dyDescent="0.35">
      <c r="B557" s="64">
        <v>550</v>
      </c>
      <c r="C557" s="48"/>
      <c r="D557" s="48"/>
      <c r="E557" s="48"/>
      <c r="F557" s="48"/>
      <c r="G557" s="48"/>
      <c r="H557" s="49"/>
      <c r="I557" s="50"/>
      <c r="J557" s="51"/>
      <c r="K557" s="51"/>
      <c r="L557" s="230">
        <f t="shared" si="8"/>
        <v>0</v>
      </c>
      <c r="M557" s="48"/>
      <c r="N557" s="48"/>
      <c r="O557" s="48"/>
      <c r="P557" s="52"/>
      <c r="Q557" s="52"/>
      <c r="R557" s="48"/>
      <c r="S557" s="48"/>
      <c r="T557" s="52"/>
      <c r="U557" s="52"/>
      <c r="V557" s="50"/>
    </row>
    <row r="558" spans="2:22" s="63" customFormat="1" ht="19.899999999999999" hidden="1" customHeight="1" x14ac:dyDescent="0.35">
      <c r="B558" s="64">
        <v>551</v>
      </c>
      <c r="C558" s="48"/>
      <c r="D558" s="48"/>
      <c r="E558" s="48"/>
      <c r="F558" s="48"/>
      <c r="G558" s="48"/>
      <c r="H558" s="49"/>
      <c r="I558" s="50"/>
      <c r="J558" s="51"/>
      <c r="K558" s="51"/>
      <c r="L558" s="230">
        <f t="shared" si="8"/>
        <v>0</v>
      </c>
      <c r="M558" s="48"/>
      <c r="N558" s="48"/>
      <c r="O558" s="48"/>
      <c r="P558" s="52"/>
      <c r="Q558" s="52"/>
      <c r="R558" s="48"/>
      <c r="S558" s="48"/>
      <c r="T558" s="52"/>
      <c r="U558" s="52"/>
      <c r="V558" s="50"/>
    </row>
    <row r="559" spans="2:22" s="63" customFormat="1" ht="19.899999999999999" hidden="1" customHeight="1" x14ac:dyDescent="0.35">
      <c r="B559" s="64">
        <v>552</v>
      </c>
      <c r="C559" s="48"/>
      <c r="D559" s="48"/>
      <c r="E559" s="48"/>
      <c r="F559" s="48"/>
      <c r="G559" s="48"/>
      <c r="H559" s="49"/>
      <c r="I559" s="50"/>
      <c r="J559" s="51"/>
      <c r="K559" s="51"/>
      <c r="L559" s="230">
        <f t="shared" si="8"/>
        <v>0</v>
      </c>
      <c r="M559" s="48"/>
      <c r="N559" s="48"/>
      <c r="O559" s="48"/>
      <c r="P559" s="52"/>
      <c r="Q559" s="52"/>
      <c r="R559" s="48"/>
      <c r="S559" s="48"/>
      <c r="T559" s="52"/>
      <c r="U559" s="52"/>
      <c r="V559" s="50"/>
    </row>
    <row r="560" spans="2:22" s="63" customFormat="1" ht="19.899999999999999" hidden="1" customHeight="1" x14ac:dyDescent="0.35">
      <c r="B560" s="64">
        <v>553</v>
      </c>
      <c r="C560" s="48"/>
      <c r="D560" s="48"/>
      <c r="E560" s="48"/>
      <c r="F560" s="48"/>
      <c r="G560" s="48"/>
      <c r="H560" s="49"/>
      <c r="I560" s="50"/>
      <c r="J560" s="51"/>
      <c r="K560" s="51"/>
      <c r="L560" s="230">
        <f t="shared" si="8"/>
        <v>0</v>
      </c>
      <c r="M560" s="48"/>
      <c r="N560" s="48"/>
      <c r="O560" s="48"/>
      <c r="P560" s="52"/>
      <c r="Q560" s="52"/>
      <c r="R560" s="48"/>
      <c r="S560" s="48"/>
      <c r="T560" s="52"/>
      <c r="U560" s="52"/>
      <c r="V560" s="50"/>
    </row>
    <row r="561" spans="2:22" s="63" customFormat="1" ht="19.899999999999999" hidden="1" customHeight="1" x14ac:dyDescent="0.35">
      <c r="B561" s="64">
        <v>554</v>
      </c>
      <c r="C561" s="48"/>
      <c r="D561" s="48"/>
      <c r="E561" s="48"/>
      <c r="F561" s="48"/>
      <c r="G561" s="48"/>
      <c r="H561" s="49"/>
      <c r="I561" s="50"/>
      <c r="J561" s="51"/>
      <c r="K561" s="51"/>
      <c r="L561" s="230">
        <f t="shared" si="8"/>
        <v>0</v>
      </c>
      <c r="M561" s="48"/>
      <c r="N561" s="48"/>
      <c r="O561" s="48"/>
      <c r="P561" s="52"/>
      <c r="Q561" s="52"/>
      <c r="R561" s="48"/>
      <c r="S561" s="48"/>
      <c r="T561" s="52"/>
      <c r="U561" s="52"/>
      <c r="V561" s="50"/>
    </row>
    <row r="562" spans="2:22" s="63" customFormat="1" ht="19.899999999999999" hidden="1" customHeight="1" x14ac:dyDescent="0.35">
      <c r="B562" s="64">
        <v>555</v>
      </c>
      <c r="C562" s="48"/>
      <c r="D562" s="48"/>
      <c r="E562" s="48"/>
      <c r="F562" s="48"/>
      <c r="G562" s="48"/>
      <c r="H562" s="49"/>
      <c r="I562" s="50"/>
      <c r="J562" s="51"/>
      <c r="K562" s="51"/>
      <c r="L562" s="230">
        <f t="shared" si="8"/>
        <v>0</v>
      </c>
      <c r="M562" s="48"/>
      <c r="N562" s="48"/>
      <c r="O562" s="48"/>
      <c r="P562" s="52"/>
      <c r="Q562" s="52"/>
      <c r="R562" s="48"/>
      <c r="S562" s="48"/>
      <c r="T562" s="52"/>
      <c r="U562" s="52"/>
      <c r="V562" s="50"/>
    </row>
    <row r="563" spans="2:22" s="63" customFormat="1" ht="19.899999999999999" hidden="1" customHeight="1" x14ac:dyDescent="0.35">
      <c r="B563" s="64">
        <v>556</v>
      </c>
      <c r="C563" s="48"/>
      <c r="D563" s="48"/>
      <c r="E563" s="48"/>
      <c r="F563" s="48"/>
      <c r="G563" s="48"/>
      <c r="H563" s="49"/>
      <c r="I563" s="50"/>
      <c r="J563" s="51"/>
      <c r="K563" s="51"/>
      <c r="L563" s="230">
        <f t="shared" si="8"/>
        <v>0</v>
      </c>
      <c r="M563" s="48"/>
      <c r="N563" s="48"/>
      <c r="O563" s="48"/>
      <c r="P563" s="52"/>
      <c r="Q563" s="52"/>
      <c r="R563" s="48"/>
      <c r="S563" s="48"/>
      <c r="T563" s="52"/>
      <c r="U563" s="52"/>
      <c r="V563" s="50"/>
    </row>
    <row r="564" spans="2:22" s="63" customFormat="1" ht="19.899999999999999" hidden="1" customHeight="1" x14ac:dyDescent="0.35">
      <c r="B564" s="64">
        <v>557</v>
      </c>
      <c r="C564" s="48"/>
      <c r="D564" s="48"/>
      <c r="E564" s="48"/>
      <c r="F564" s="48"/>
      <c r="G564" s="48"/>
      <c r="H564" s="49"/>
      <c r="I564" s="50"/>
      <c r="J564" s="51"/>
      <c r="K564" s="51"/>
      <c r="L564" s="230">
        <f t="shared" si="8"/>
        <v>0</v>
      </c>
      <c r="M564" s="48"/>
      <c r="N564" s="48"/>
      <c r="O564" s="48"/>
      <c r="P564" s="52"/>
      <c r="Q564" s="52"/>
      <c r="R564" s="48"/>
      <c r="S564" s="48"/>
      <c r="T564" s="52"/>
      <c r="U564" s="52"/>
      <c r="V564" s="50"/>
    </row>
    <row r="565" spans="2:22" s="63" customFormat="1" ht="19.899999999999999" hidden="1" customHeight="1" x14ac:dyDescent="0.35">
      <c r="B565" s="64">
        <v>558</v>
      </c>
      <c r="C565" s="48"/>
      <c r="D565" s="48"/>
      <c r="E565" s="48"/>
      <c r="F565" s="48"/>
      <c r="G565" s="48"/>
      <c r="H565" s="49"/>
      <c r="I565" s="50"/>
      <c r="J565" s="51"/>
      <c r="K565" s="51"/>
      <c r="L565" s="230">
        <f t="shared" si="8"/>
        <v>0</v>
      </c>
      <c r="M565" s="48"/>
      <c r="N565" s="48"/>
      <c r="O565" s="48"/>
      <c r="P565" s="52"/>
      <c r="Q565" s="52"/>
      <c r="R565" s="48"/>
      <c r="S565" s="48"/>
      <c r="T565" s="52"/>
      <c r="U565" s="52"/>
      <c r="V565" s="50"/>
    </row>
    <row r="566" spans="2:22" s="63" customFormat="1" ht="19.899999999999999" hidden="1" customHeight="1" x14ac:dyDescent="0.35">
      <c r="B566" s="64">
        <v>559</v>
      </c>
      <c r="C566" s="48"/>
      <c r="D566" s="48"/>
      <c r="E566" s="48"/>
      <c r="F566" s="48"/>
      <c r="G566" s="48"/>
      <c r="H566" s="49"/>
      <c r="I566" s="50"/>
      <c r="J566" s="51"/>
      <c r="K566" s="51"/>
      <c r="L566" s="230">
        <f t="shared" si="8"/>
        <v>0</v>
      </c>
      <c r="M566" s="48"/>
      <c r="N566" s="48"/>
      <c r="O566" s="48"/>
      <c r="P566" s="52"/>
      <c r="Q566" s="52"/>
      <c r="R566" s="48"/>
      <c r="S566" s="48"/>
      <c r="T566" s="52"/>
      <c r="U566" s="52"/>
      <c r="V566" s="50"/>
    </row>
    <row r="567" spans="2:22" s="63" customFormat="1" ht="19.899999999999999" hidden="1" customHeight="1" x14ac:dyDescent="0.35">
      <c r="B567" s="64">
        <v>560</v>
      </c>
      <c r="C567" s="48"/>
      <c r="D567" s="48"/>
      <c r="E567" s="48"/>
      <c r="F567" s="48"/>
      <c r="G567" s="48"/>
      <c r="H567" s="49"/>
      <c r="I567" s="50"/>
      <c r="J567" s="51"/>
      <c r="K567" s="51"/>
      <c r="L567" s="230">
        <f t="shared" si="8"/>
        <v>0</v>
      </c>
      <c r="M567" s="48"/>
      <c r="N567" s="48"/>
      <c r="O567" s="48"/>
      <c r="P567" s="52"/>
      <c r="Q567" s="52"/>
      <c r="R567" s="48"/>
      <c r="S567" s="48"/>
      <c r="T567" s="52"/>
      <c r="U567" s="52"/>
      <c r="V567" s="50"/>
    </row>
    <row r="568" spans="2:22" s="63" customFormat="1" ht="19.899999999999999" hidden="1" customHeight="1" x14ac:dyDescent="0.35">
      <c r="B568" s="64">
        <v>561</v>
      </c>
      <c r="C568" s="48"/>
      <c r="D568" s="48"/>
      <c r="E568" s="48"/>
      <c r="F568" s="48"/>
      <c r="G568" s="48"/>
      <c r="H568" s="49"/>
      <c r="I568" s="50"/>
      <c r="J568" s="51"/>
      <c r="K568" s="51"/>
      <c r="L568" s="230">
        <f t="shared" si="8"/>
        <v>0</v>
      </c>
      <c r="M568" s="48"/>
      <c r="N568" s="48"/>
      <c r="O568" s="48"/>
      <c r="P568" s="52"/>
      <c r="Q568" s="52"/>
      <c r="R568" s="48"/>
      <c r="S568" s="48"/>
      <c r="T568" s="52"/>
      <c r="U568" s="52"/>
      <c r="V568" s="50"/>
    </row>
    <row r="569" spans="2:22" s="63" customFormat="1" ht="19.899999999999999" hidden="1" customHeight="1" x14ac:dyDescent="0.35">
      <c r="B569" s="64">
        <v>562</v>
      </c>
      <c r="C569" s="48"/>
      <c r="D569" s="48"/>
      <c r="E569" s="48"/>
      <c r="F569" s="48"/>
      <c r="G569" s="48"/>
      <c r="H569" s="49"/>
      <c r="I569" s="50"/>
      <c r="J569" s="51"/>
      <c r="K569" s="51"/>
      <c r="L569" s="230">
        <f t="shared" si="8"/>
        <v>0</v>
      </c>
      <c r="M569" s="48"/>
      <c r="N569" s="48"/>
      <c r="O569" s="48"/>
      <c r="P569" s="52"/>
      <c r="Q569" s="52"/>
      <c r="R569" s="48"/>
      <c r="S569" s="48"/>
      <c r="T569" s="52"/>
      <c r="U569" s="52"/>
      <c r="V569" s="50"/>
    </row>
    <row r="570" spans="2:22" s="63" customFormat="1" ht="19.899999999999999" hidden="1" customHeight="1" x14ac:dyDescent="0.35">
      <c r="B570" s="64">
        <v>563</v>
      </c>
      <c r="C570" s="48"/>
      <c r="D570" s="48"/>
      <c r="E570" s="48"/>
      <c r="F570" s="48"/>
      <c r="G570" s="48"/>
      <c r="H570" s="49"/>
      <c r="I570" s="50"/>
      <c r="J570" s="51"/>
      <c r="K570" s="51"/>
      <c r="L570" s="230">
        <f t="shared" si="8"/>
        <v>0</v>
      </c>
      <c r="M570" s="48"/>
      <c r="N570" s="48"/>
      <c r="O570" s="48"/>
      <c r="P570" s="52"/>
      <c r="Q570" s="52"/>
      <c r="R570" s="48"/>
      <c r="S570" s="48"/>
      <c r="T570" s="52"/>
      <c r="U570" s="52"/>
      <c r="V570" s="50"/>
    </row>
    <row r="571" spans="2:22" s="63" customFormat="1" ht="19.899999999999999" hidden="1" customHeight="1" x14ac:dyDescent="0.35">
      <c r="B571" s="64">
        <v>564</v>
      </c>
      <c r="C571" s="48"/>
      <c r="D571" s="48"/>
      <c r="E571" s="48"/>
      <c r="F571" s="48"/>
      <c r="G571" s="48"/>
      <c r="H571" s="49"/>
      <c r="I571" s="50"/>
      <c r="J571" s="51"/>
      <c r="K571" s="51"/>
      <c r="L571" s="230">
        <f t="shared" si="8"/>
        <v>0</v>
      </c>
      <c r="M571" s="48"/>
      <c r="N571" s="48"/>
      <c r="O571" s="48"/>
      <c r="P571" s="52"/>
      <c r="Q571" s="52"/>
      <c r="R571" s="48"/>
      <c r="S571" s="48"/>
      <c r="T571" s="52"/>
      <c r="U571" s="52"/>
      <c r="V571" s="50"/>
    </row>
    <row r="572" spans="2:22" s="63" customFormat="1" ht="19.899999999999999" hidden="1" customHeight="1" x14ac:dyDescent="0.35">
      <c r="B572" s="64">
        <v>565</v>
      </c>
      <c r="C572" s="48"/>
      <c r="D572" s="48"/>
      <c r="E572" s="48"/>
      <c r="F572" s="48"/>
      <c r="G572" s="48"/>
      <c r="H572" s="49"/>
      <c r="I572" s="50"/>
      <c r="J572" s="51"/>
      <c r="K572" s="51"/>
      <c r="L572" s="230">
        <f t="shared" si="8"/>
        <v>0</v>
      </c>
      <c r="M572" s="48"/>
      <c r="N572" s="48"/>
      <c r="O572" s="48"/>
      <c r="P572" s="52"/>
      <c r="Q572" s="52"/>
      <c r="R572" s="48"/>
      <c r="S572" s="48"/>
      <c r="T572" s="52"/>
      <c r="U572" s="52"/>
      <c r="V572" s="50"/>
    </row>
    <row r="573" spans="2:22" s="63" customFormat="1" ht="19.899999999999999" hidden="1" customHeight="1" x14ac:dyDescent="0.35">
      <c r="B573" s="64">
        <v>566</v>
      </c>
      <c r="C573" s="48"/>
      <c r="D573" s="48"/>
      <c r="E573" s="48"/>
      <c r="F573" s="48"/>
      <c r="G573" s="48"/>
      <c r="H573" s="49"/>
      <c r="I573" s="50"/>
      <c r="J573" s="51"/>
      <c r="K573" s="51"/>
      <c r="L573" s="230">
        <f t="shared" si="8"/>
        <v>0</v>
      </c>
      <c r="M573" s="48"/>
      <c r="N573" s="48"/>
      <c r="O573" s="48"/>
      <c r="P573" s="52"/>
      <c r="Q573" s="52"/>
      <c r="R573" s="48"/>
      <c r="S573" s="48"/>
      <c r="T573" s="52"/>
      <c r="U573" s="52"/>
      <c r="V573" s="50"/>
    </row>
    <row r="574" spans="2:22" s="63" customFormat="1" ht="19.899999999999999" hidden="1" customHeight="1" x14ac:dyDescent="0.35">
      <c r="B574" s="64">
        <v>567</v>
      </c>
      <c r="C574" s="48"/>
      <c r="D574" s="48"/>
      <c r="E574" s="48"/>
      <c r="F574" s="48"/>
      <c r="G574" s="48"/>
      <c r="H574" s="49"/>
      <c r="I574" s="50"/>
      <c r="J574" s="51"/>
      <c r="K574" s="51"/>
      <c r="L574" s="230">
        <f t="shared" si="8"/>
        <v>0</v>
      </c>
      <c r="M574" s="48"/>
      <c r="N574" s="48"/>
      <c r="O574" s="48"/>
      <c r="P574" s="52"/>
      <c r="Q574" s="52"/>
      <c r="R574" s="48"/>
      <c r="S574" s="48"/>
      <c r="T574" s="52"/>
      <c r="U574" s="52"/>
      <c r="V574" s="50"/>
    </row>
    <row r="575" spans="2:22" s="63" customFormat="1" ht="19.899999999999999" hidden="1" customHeight="1" x14ac:dyDescent="0.35">
      <c r="B575" s="64">
        <v>568</v>
      </c>
      <c r="C575" s="48"/>
      <c r="D575" s="48"/>
      <c r="E575" s="48"/>
      <c r="F575" s="48"/>
      <c r="G575" s="48"/>
      <c r="H575" s="49"/>
      <c r="I575" s="50"/>
      <c r="J575" s="51"/>
      <c r="K575" s="51"/>
      <c r="L575" s="230">
        <f t="shared" si="8"/>
        <v>0</v>
      </c>
      <c r="M575" s="48"/>
      <c r="N575" s="48"/>
      <c r="O575" s="48"/>
      <c r="P575" s="52"/>
      <c r="Q575" s="52"/>
      <c r="R575" s="48"/>
      <c r="S575" s="48"/>
      <c r="T575" s="52"/>
      <c r="U575" s="52"/>
      <c r="V575" s="50"/>
    </row>
    <row r="576" spans="2:22" s="63" customFormat="1" ht="19.899999999999999" hidden="1" customHeight="1" x14ac:dyDescent="0.35">
      <c r="B576" s="64">
        <v>569</v>
      </c>
      <c r="C576" s="48"/>
      <c r="D576" s="48"/>
      <c r="E576" s="48"/>
      <c r="F576" s="48"/>
      <c r="G576" s="48"/>
      <c r="H576" s="49"/>
      <c r="I576" s="50"/>
      <c r="J576" s="51"/>
      <c r="K576" s="51"/>
      <c r="L576" s="230">
        <f t="shared" si="8"/>
        <v>0</v>
      </c>
      <c r="M576" s="48"/>
      <c r="N576" s="48"/>
      <c r="O576" s="48"/>
      <c r="P576" s="52"/>
      <c r="Q576" s="52"/>
      <c r="R576" s="48"/>
      <c r="S576" s="48"/>
      <c r="T576" s="52"/>
      <c r="U576" s="52"/>
      <c r="V576" s="50"/>
    </row>
    <row r="577" spans="2:22" s="63" customFormat="1" ht="19.899999999999999" hidden="1" customHeight="1" x14ac:dyDescent="0.35">
      <c r="B577" s="64">
        <v>570</v>
      </c>
      <c r="C577" s="48"/>
      <c r="D577" s="48"/>
      <c r="E577" s="48"/>
      <c r="F577" s="48"/>
      <c r="G577" s="48"/>
      <c r="H577" s="49"/>
      <c r="I577" s="50"/>
      <c r="J577" s="51"/>
      <c r="K577" s="51"/>
      <c r="L577" s="230">
        <f t="shared" si="8"/>
        <v>0</v>
      </c>
      <c r="M577" s="48"/>
      <c r="N577" s="48"/>
      <c r="O577" s="48"/>
      <c r="P577" s="52"/>
      <c r="Q577" s="52"/>
      <c r="R577" s="48"/>
      <c r="S577" s="48"/>
      <c r="T577" s="52"/>
      <c r="U577" s="52"/>
      <c r="V577" s="50"/>
    </row>
    <row r="578" spans="2:22" s="63" customFormat="1" ht="19.899999999999999" hidden="1" customHeight="1" x14ac:dyDescent="0.35">
      <c r="B578" s="64">
        <v>571</v>
      </c>
      <c r="C578" s="48"/>
      <c r="D578" s="48"/>
      <c r="E578" s="48"/>
      <c r="F578" s="48"/>
      <c r="G578" s="48"/>
      <c r="H578" s="49"/>
      <c r="I578" s="50"/>
      <c r="J578" s="51"/>
      <c r="K578" s="51"/>
      <c r="L578" s="230">
        <f t="shared" si="8"/>
        <v>0</v>
      </c>
      <c r="M578" s="48"/>
      <c r="N578" s="48"/>
      <c r="O578" s="48"/>
      <c r="P578" s="52"/>
      <c r="Q578" s="52"/>
      <c r="R578" s="48"/>
      <c r="S578" s="48"/>
      <c r="T578" s="52"/>
      <c r="U578" s="52"/>
      <c r="V578" s="50"/>
    </row>
    <row r="579" spans="2:22" s="63" customFormat="1" ht="19.899999999999999" hidden="1" customHeight="1" x14ac:dyDescent="0.35">
      <c r="B579" s="64">
        <v>572</v>
      </c>
      <c r="C579" s="48"/>
      <c r="D579" s="48"/>
      <c r="E579" s="48"/>
      <c r="F579" s="48"/>
      <c r="G579" s="48"/>
      <c r="H579" s="49"/>
      <c r="I579" s="50"/>
      <c r="J579" s="51"/>
      <c r="K579" s="51"/>
      <c r="L579" s="230">
        <f t="shared" si="8"/>
        <v>0</v>
      </c>
      <c r="M579" s="48"/>
      <c r="N579" s="48"/>
      <c r="O579" s="48"/>
      <c r="P579" s="52"/>
      <c r="Q579" s="52"/>
      <c r="R579" s="48"/>
      <c r="S579" s="48"/>
      <c r="T579" s="52"/>
      <c r="U579" s="52"/>
      <c r="V579" s="50"/>
    </row>
    <row r="580" spans="2:22" s="63" customFormat="1" ht="19.899999999999999" hidden="1" customHeight="1" x14ac:dyDescent="0.35">
      <c r="B580" s="64">
        <v>573</v>
      </c>
      <c r="C580" s="48"/>
      <c r="D580" s="48"/>
      <c r="E580" s="48"/>
      <c r="F580" s="48"/>
      <c r="G580" s="48"/>
      <c r="H580" s="49"/>
      <c r="I580" s="50"/>
      <c r="J580" s="51"/>
      <c r="K580" s="51"/>
      <c r="L580" s="230">
        <f t="shared" si="8"/>
        <v>0</v>
      </c>
      <c r="M580" s="48"/>
      <c r="N580" s="48"/>
      <c r="O580" s="48"/>
      <c r="P580" s="52"/>
      <c r="Q580" s="52"/>
      <c r="R580" s="48"/>
      <c r="S580" s="48"/>
      <c r="T580" s="52"/>
      <c r="U580" s="52"/>
      <c r="V580" s="50"/>
    </row>
    <row r="581" spans="2:22" s="63" customFormat="1" ht="19.899999999999999" hidden="1" customHeight="1" x14ac:dyDescent="0.35">
      <c r="B581" s="64">
        <v>574</v>
      </c>
      <c r="C581" s="48"/>
      <c r="D581" s="48"/>
      <c r="E581" s="48"/>
      <c r="F581" s="48"/>
      <c r="G581" s="48"/>
      <c r="H581" s="49"/>
      <c r="I581" s="50"/>
      <c r="J581" s="51"/>
      <c r="K581" s="51"/>
      <c r="L581" s="230">
        <f t="shared" si="8"/>
        <v>0</v>
      </c>
      <c r="M581" s="48"/>
      <c r="N581" s="48"/>
      <c r="O581" s="48"/>
      <c r="P581" s="52"/>
      <c r="Q581" s="52"/>
      <c r="R581" s="48"/>
      <c r="S581" s="48"/>
      <c r="T581" s="52"/>
      <c r="U581" s="52"/>
      <c r="V581" s="50"/>
    </row>
    <row r="582" spans="2:22" s="63" customFormat="1" ht="19.899999999999999" hidden="1" customHeight="1" x14ac:dyDescent="0.35">
      <c r="B582" s="64">
        <v>575</v>
      </c>
      <c r="C582" s="48"/>
      <c r="D582" s="48"/>
      <c r="E582" s="48"/>
      <c r="F582" s="48"/>
      <c r="G582" s="48"/>
      <c r="H582" s="49"/>
      <c r="I582" s="50"/>
      <c r="J582" s="51"/>
      <c r="K582" s="51"/>
      <c r="L582" s="230">
        <f t="shared" si="8"/>
        <v>0</v>
      </c>
      <c r="M582" s="48"/>
      <c r="N582" s="48"/>
      <c r="O582" s="48"/>
      <c r="P582" s="52"/>
      <c r="Q582" s="52"/>
      <c r="R582" s="48"/>
      <c r="S582" s="48"/>
      <c r="T582" s="52"/>
      <c r="U582" s="52"/>
      <c r="V582" s="50"/>
    </row>
    <row r="583" spans="2:22" s="63" customFormat="1" ht="19.899999999999999" hidden="1" customHeight="1" x14ac:dyDescent="0.35">
      <c r="B583" s="64">
        <v>576</v>
      </c>
      <c r="C583" s="48"/>
      <c r="D583" s="48"/>
      <c r="E583" s="48"/>
      <c r="F583" s="48"/>
      <c r="G583" s="48"/>
      <c r="H583" s="49"/>
      <c r="I583" s="50"/>
      <c r="J583" s="51"/>
      <c r="K583" s="51"/>
      <c r="L583" s="230">
        <f t="shared" si="8"/>
        <v>0</v>
      </c>
      <c r="M583" s="48"/>
      <c r="N583" s="48"/>
      <c r="O583" s="48"/>
      <c r="P583" s="52"/>
      <c r="Q583" s="52"/>
      <c r="R583" s="48"/>
      <c r="S583" s="48"/>
      <c r="T583" s="52"/>
      <c r="U583" s="52"/>
      <c r="V583" s="50"/>
    </row>
    <row r="584" spans="2:22" s="63" customFormat="1" ht="19.899999999999999" hidden="1" customHeight="1" x14ac:dyDescent="0.35">
      <c r="B584" s="64">
        <v>577</v>
      </c>
      <c r="C584" s="48"/>
      <c r="D584" s="48"/>
      <c r="E584" s="48"/>
      <c r="F584" s="48"/>
      <c r="G584" s="48"/>
      <c r="H584" s="49"/>
      <c r="I584" s="50"/>
      <c r="J584" s="51"/>
      <c r="K584" s="51"/>
      <c r="L584" s="230">
        <f t="shared" ref="L584:L607" si="9">IF(AND(P_Z_0_B_UTILISATION_TVA=P_Z_G_R_G_BOOLEEN_OUI,J584&lt;&gt;0,K584&lt;&gt;0),ROUND(J584+K584,2),0)</f>
        <v>0</v>
      </c>
      <c r="M584" s="48"/>
      <c r="N584" s="48"/>
      <c r="O584" s="48"/>
      <c r="P584" s="52"/>
      <c r="Q584" s="52"/>
      <c r="R584" s="48"/>
      <c r="S584" s="48"/>
      <c r="T584" s="52"/>
      <c r="U584" s="52"/>
      <c r="V584" s="50"/>
    </row>
    <row r="585" spans="2:22" s="63" customFormat="1" ht="19.899999999999999" hidden="1" customHeight="1" x14ac:dyDescent="0.35">
      <c r="B585" s="64">
        <v>578</v>
      </c>
      <c r="C585" s="48"/>
      <c r="D585" s="48"/>
      <c r="E585" s="48"/>
      <c r="F585" s="48"/>
      <c r="G585" s="48"/>
      <c r="H585" s="49"/>
      <c r="I585" s="50"/>
      <c r="J585" s="51"/>
      <c r="K585" s="51"/>
      <c r="L585" s="230">
        <f t="shared" si="9"/>
        <v>0</v>
      </c>
      <c r="M585" s="48"/>
      <c r="N585" s="48"/>
      <c r="O585" s="48"/>
      <c r="P585" s="52"/>
      <c r="Q585" s="52"/>
      <c r="R585" s="48"/>
      <c r="S585" s="48"/>
      <c r="T585" s="52"/>
      <c r="U585" s="52"/>
      <c r="V585" s="50"/>
    </row>
    <row r="586" spans="2:22" s="63" customFormat="1" ht="19.899999999999999" hidden="1" customHeight="1" x14ac:dyDescent="0.35">
      <c r="B586" s="64">
        <v>579</v>
      </c>
      <c r="C586" s="48"/>
      <c r="D586" s="48"/>
      <c r="E586" s="48"/>
      <c r="F586" s="48"/>
      <c r="G586" s="48"/>
      <c r="H586" s="49"/>
      <c r="I586" s="50"/>
      <c r="J586" s="51"/>
      <c r="K586" s="51"/>
      <c r="L586" s="230">
        <f t="shared" si="9"/>
        <v>0</v>
      </c>
      <c r="M586" s="48"/>
      <c r="N586" s="48"/>
      <c r="O586" s="48"/>
      <c r="P586" s="52"/>
      <c r="Q586" s="52"/>
      <c r="R586" s="48"/>
      <c r="S586" s="48"/>
      <c r="T586" s="52"/>
      <c r="U586" s="52"/>
      <c r="V586" s="50"/>
    </row>
    <row r="587" spans="2:22" s="63" customFormat="1" ht="19.899999999999999" hidden="1" customHeight="1" x14ac:dyDescent="0.35">
      <c r="B587" s="64">
        <v>580</v>
      </c>
      <c r="C587" s="48"/>
      <c r="D587" s="48"/>
      <c r="E587" s="48"/>
      <c r="F587" s="48"/>
      <c r="G587" s="48"/>
      <c r="H587" s="49"/>
      <c r="I587" s="50"/>
      <c r="J587" s="51"/>
      <c r="K587" s="51"/>
      <c r="L587" s="230">
        <f t="shared" si="9"/>
        <v>0</v>
      </c>
      <c r="M587" s="48"/>
      <c r="N587" s="48"/>
      <c r="O587" s="48"/>
      <c r="P587" s="52"/>
      <c r="Q587" s="52"/>
      <c r="R587" s="48"/>
      <c r="S587" s="48"/>
      <c r="T587" s="52"/>
      <c r="U587" s="52"/>
      <c r="V587" s="50"/>
    </row>
    <row r="588" spans="2:22" s="63" customFormat="1" ht="19.899999999999999" hidden="1" customHeight="1" x14ac:dyDescent="0.35">
      <c r="B588" s="64">
        <v>581</v>
      </c>
      <c r="C588" s="48"/>
      <c r="D588" s="48"/>
      <c r="E588" s="48"/>
      <c r="F588" s="48"/>
      <c r="G588" s="48"/>
      <c r="H588" s="49"/>
      <c r="I588" s="50"/>
      <c r="J588" s="51"/>
      <c r="K588" s="51"/>
      <c r="L588" s="230">
        <f t="shared" si="9"/>
        <v>0</v>
      </c>
      <c r="M588" s="48"/>
      <c r="N588" s="48"/>
      <c r="O588" s="48"/>
      <c r="P588" s="52"/>
      <c r="Q588" s="52"/>
      <c r="R588" s="48"/>
      <c r="S588" s="48"/>
      <c r="T588" s="52"/>
      <c r="U588" s="52"/>
      <c r="V588" s="50"/>
    </row>
    <row r="589" spans="2:22" s="63" customFormat="1" ht="19.899999999999999" hidden="1" customHeight="1" x14ac:dyDescent="0.35">
      <c r="B589" s="64">
        <v>582</v>
      </c>
      <c r="C589" s="48"/>
      <c r="D589" s="48"/>
      <c r="E589" s="48"/>
      <c r="F589" s="48"/>
      <c r="G589" s="48"/>
      <c r="H589" s="49"/>
      <c r="I589" s="50"/>
      <c r="J589" s="51"/>
      <c r="K589" s="51"/>
      <c r="L589" s="230">
        <f t="shared" si="9"/>
        <v>0</v>
      </c>
      <c r="M589" s="48"/>
      <c r="N589" s="48"/>
      <c r="O589" s="48"/>
      <c r="P589" s="52"/>
      <c r="Q589" s="52"/>
      <c r="R589" s="48"/>
      <c r="S589" s="48"/>
      <c r="T589" s="52"/>
      <c r="U589" s="52"/>
      <c r="V589" s="50"/>
    </row>
    <row r="590" spans="2:22" s="63" customFormat="1" ht="19.899999999999999" hidden="1" customHeight="1" x14ac:dyDescent="0.35">
      <c r="B590" s="64">
        <v>583</v>
      </c>
      <c r="C590" s="48"/>
      <c r="D590" s="48"/>
      <c r="E590" s="48"/>
      <c r="F590" s="48"/>
      <c r="G590" s="48"/>
      <c r="H590" s="49"/>
      <c r="I590" s="50"/>
      <c r="J590" s="51"/>
      <c r="K590" s="51"/>
      <c r="L590" s="230">
        <f t="shared" si="9"/>
        <v>0</v>
      </c>
      <c r="M590" s="48"/>
      <c r="N590" s="48"/>
      <c r="O590" s="48"/>
      <c r="P590" s="52"/>
      <c r="Q590" s="52"/>
      <c r="R590" s="48"/>
      <c r="S590" s="48"/>
      <c r="T590" s="52"/>
      <c r="U590" s="52"/>
      <c r="V590" s="50"/>
    </row>
    <row r="591" spans="2:22" s="63" customFormat="1" ht="19.899999999999999" hidden="1" customHeight="1" x14ac:dyDescent="0.35">
      <c r="B591" s="64">
        <v>584</v>
      </c>
      <c r="C591" s="48"/>
      <c r="D591" s="48"/>
      <c r="E591" s="48"/>
      <c r="F591" s="48"/>
      <c r="G591" s="48"/>
      <c r="H591" s="49"/>
      <c r="I591" s="50"/>
      <c r="J591" s="51"/>
      <c r="K591" s="51"/>
      <c r="L591" s="230">
        <f t="shared" si="9"/>
        <v>0</v>
      </c>
      <c r="M591" s="48"/>
      <c r="N591" s="48"/>
      <c r="O591" s="48"/>
      <c r="P591" s="52"/>
      <c r="Q591" s="52"/>
      <c r="R591" s="48"/>
      <c r="S591" s="48"/>
      <c r="T591" s="52"/>
      <c r="U591" s="52"/>
      <c r="V591" s="50"/>
    </row>
    <row r="592" spans="2:22" s="63" customFormat="1" ht="19.899999999999999" hidden="1" customHeight="1" x14ac:dyDescent="0.35">
      <c r="B592" s="64">
        <v>585</v>
      </c>
      <c r="C592" s="48"/>
      <c r="D592" s="48"/>
      <c r="E592" s="48"/>
      <c r="F592" s="48"/>
      <c r="G592" s="48"/>
      <c r="H592" s="49"/>
      <c r="I592" s="50"/>
      <c r="J592" s="51"/>
      <c r="K592" s="51"/>
      <c r="L592" s="230">
        <f t="shared" si="9"/>
        <v>0</v>
      </c>
      <c r="M592" s="48"/>
      <c r="N592" s="48"/>
      <c r="O592" s="48"/>
      <c r="P592" s="52"/>
      <c r="Q592" s="52"/>
      <c r="R592" s="48"/>
      <c r="S592" s="48"/>
      <c r="T592" s="52"/>
      <c r="U592" s="52"/>
      <c r="V592" s="50"/>
    </row>
    <row r="593" spans="2:22" s="63" customFormat="1" ht="19.899999999999999" hidden="1" customHeight="1" x14ac:dyDescent="0.35">
      <c r="B593" s="64">
        <v>586</v>
      </c>
      <c r="C593" s="48"/>
      <c r="D593" s="48"/>
      <c r="E593" s="48"/>
      <c r="F593" s="48"/>
      <c r="G593" s="48"/>
      <c r="H593" s="49"/>
      <c r="I593" s="50"/>
      <c r="J593" s="51"/>
      <c r="K593" s="51"/>
      <c r="L593" s="230">
        <f t="shared" si="9"/>
        <v>0</v>
      </c>
      <c r="M593" s="48"/>
      <c r="N593" s="48"/>
      <c r="O593" s="48"/>
      <c r="P593" s="52"/>
      <c r="Q593" s="52"/>
      <c r="R593" s="48"/>
      <c r="S593" s="48"/>
      <c r="T593" s="52"/>
      <c r="U593" s="52"/>
      <c r="V593" s="50"/>
    </row>
    <row r="594" spans="2:22" s="63" customFormat="1" ht="19.899999999999999" hidden="1" customHeight="1" x14ac:dyDescent="0.35">
      <c r="B594" s="64">
        <v>587</v>
      </c>
      <c r="C594" s="48"/>
      <c r="D594" s="48"/>
      <c r="E594" s="48"/>
      <c r="F594" s="48"/>
      <c r="G594" s="48"/>
      <c r="H594" s="49"/>
      <c r="I594" s="50"/>
      <c r="J594" s="51"/>
      <c r="K594" s="51"/>
      <c r="L594" s="230">
        <f t="shared" si="9"/>
        <v>0</v>
      </c>
      <c r="M594" s="48"/>
      <c r="N594" s="48"/>
      <c r="O594" s="48"/>
      <c r="P594" s="52"/>
      <c r="Q594" s="52"/>
      <c r="R594" s="48"/>
      <c r="S594" s="48"/>
      <c r="T594" s="52"/>
      <c r="U594" s="52"/>
      <c r="V594" s="50"/>
    </row>
    <row r="595" spans="2:22" s="63" customFormat="1" ht="19.899999999999999" hidden="1" customHeight="1" x14ac:dyDescent="0.35">
      <c r="B595" s="64">
        <v>588</v>
      </c>
      <c r="C595" s="48"/>
      <c r="D595" s="48"/>
      <c r="E595" s="48"/>
      <c r="F595" s="48"/>
      <c r="G595" s="48"/>
      <c r="H595" s="49"/>
      <c r="I595" s="50"/>
      <c r="J595" s="51"/>
      <c r="K595" s="51"/>
      <c r="L595" s="230">
        <f t="shared" si="9"/>
        <v>0</v>
      </c>
      <c r="M595" s="48"/>
      <c r="N595" s="48"/>
      <c r="O595" s="48"/>
      <c r="P595" s="52"/>
      <c r="Q595" s="52"/>
      <c r="R595" s="48"/>
      <c r="S595" s="48"/>
      <c r="T595" s="52"/>
      <c r="U595" s="52"/>
      <c r="V595" s="50"/>
    </row>
    <row r="596" spans="2:22" s="63" customFormat="1" ht="19.899999999999999" hidden="1" customHeight="1" x14ac:dyDescent="0.35">
      <c r="B596" s="64">
        <v>589</v>
      </c>
      <c r="C596" s="48"/>
      <c r="D596" s="48"/>
      <c r="E596" s="48"/>
      <c r="F596" s="48"/>
      <c r="G596" s="48"/>
      <c r="H596" s="49"/>
      <c r="I596" s="50"/>
      <c r="J596" s="51"/>
      <c r="K596" s="51"/>
      <c r="L596" s="230">
        <f t="shared" si="9"/>
        <v>0</v>
      </c>
      <c r="M596" s="48"/>
      <c r="N596" s="48"/>
      <c r="O596" s="48"/>
      <c r="P596" s="52"/>
      <c r="Q596" s="52"/>
      <c r="R596" s="48"/>
      <c r="S596" s="48"/>
      <c r="T596" s="52"/>
      <c r="U596" s="52"/>
      <c r="V596" s="50"/>
    </row>
    <row r="597" spans="2:22" s="63" customFormat="1" ht="19.899999999999999" hidden="1" customHeight="1" x14ac:dyDescent="0.35">
      <c r="B597" s="64">
        <v>590</v>
      </c>
      <c r="C597" s="48"/>
      <c r="D597" s="48"/>
      <c r="E597" s="48"/>
      <c r="F597" s="48"/>
      <c r="G597" s="48"/>
      <c r="H597" s="49"/>
      <c r="I597" s="50"/>
      <c r="J597" s="51"/>
      <c r="K597" s="51"/>
      <c r="L597" s="230">
        <f t="shared" si="9"/>
        <v>0</v>
      </c>
      <c r="M597" s="48"/>
      <c r="N597" s="48"/>
      <c r="O597" s="48"/>
      <c r="P597" s="52"/>
      <c r="Q597" s="52"/>
      <c r="R597" s="48"/>
      <c r="S597" s="48"/>
      <c r="T597" s="52"/>
      <c r="U597" s="52"/>
      <c r="V597" s="50"/>
    </row>
    <row r="598" spans="2:22" s="63" customFormat="1" ht="19.899999999999999" hidden="1" customHeight="1" x14ac:dyDescent="0.35">
      <c r="B598" s="64">
        <v>591</v>
      </c>
      <c r="C598" s="48"/>
      <c r="D598" s="48"/>
      <c r="E598" s="48"/>
      <c r="F598" s="48"/>
      <c r="G598" s="48"/>
      <c r="H598" s="49"/>
      <c r="I598" s="50"/>
      <c r="J598" s="51"/>
      <c r="K598" s="51"/>
      <c r="L598" s="230">
        <f t="shared" si="9"/>
        <v>0</v>
      </c>
      <c r="M598" s="48"/>
      <c r="N598" s="48"/>
      <c r="O598" s="48"/>
      <c r="P598" s="52"/>
      <c r="Q598" s="52"/>
      <c r="R598" s="48"/>
      <c r="S598" s="48"/>
      <c r="T598" s="52"/>
      <c r="U598" s="52"/>
      <c r="V598" s="50"/>
    </row>
    <row r="599" spans="2:22" s="63" customFormat="1" ht="19.899999999999999" hidden="1" customHeight="1" x14ac:dyDescent="0.35">
      <c r="B599" s="64">
        <v>592</v>
      </c>
      <c r="C599" s="48"/>
      <c r="D599" s="48"/>
      <c r="E599" s="48"/>
      <c r="F599" s="48"/>
      <c r="G599" s="48"/>
      <c r="H599" s="49"/>
      <c r="I599" s="50"/>
      <c r="J599" s="51"/>
      <c r="K599" s="51"/>
      <c r="L599" s="230">
        <f t="shared" si="9"/>
        <v>0</v>
      </c>
      <c r="M599" s="48"/>
      <c r="N599" s="48"/>
      <c r="O599" s="48"/>
      <c r="P599" s="52"/>
      <c r="Q599" s="52"/>
      <c r="R599" s="48"/>
      <c r="S599" s="48"/>
      <c r="T599" s="52"/>
      <c r="U599" s="52"/>
      <c r="V599" s="50"/>
    </row>
    <row r="600" spans="2:22" s="63" customFormat="1" ht="19.899999999999999" hidden="1" customHeight="1" x14ac:dyDescent="0.35">
      <c r="B600" s="64">
        <v>593</v>
      </c>
      <c r="C600" s="48"/>
      <c r="D600" s="48"/>
      <c r="E600" s="48"/>
      <c r="F600" s="48"/>
      <c r="G600" s="48"/>
      <c r="H600" s="49"/>
      <c r="I600" s="50"/>
      <c r="J600" s="51"/>
      <c r="K600" s="51"/>
      <c r="L600" s="230">
        <f t="shared" si="9"/>
        <v>0</v>
      </c>
      <c r="M600" s="48"/>
      <c r="N600" s="48"/>
      <c r="O600" s="48"/>
      <c r="P600" s="52"/>
      <c r="Q600" s="52"/>
      <c r="R600" s="48"/>
      <c r="S600" s="48"/>
      <c r="T600" s="52"/>
      <c r="U600" s="52"/>
      <c r="V600" s="50"/>
    </row>
    <row r="601" spans="2:22" s="63" customFormat="1" ht="19.899999999999999" hidden="1" customHeight="1" x14ac:dyDescent="0.35">
      <c r="B601" s="64">
        <v>594</v>
      </c>
      <c r="C601" s="48"/>
      <c r="D601" s="48"/>
      <c r="E601" s="48"/>
      <c r="F601" s="48"/>
      <c r="G601" s="48"/>
      <c r="H601" s="49"/>
      <c r="I601" s="50"/>
      <c r="J601" s="51"/>
      <c r="K601" s="51"/>
      <c r="L601" s="230">
        <f t="shared" si="9"/>
        <v>0</v>
      </c>
      <c r="M601" s="48"/>
      <c r="N601" s="48"/>
      <c r="O601" s="48"/>
      <c r="P601" s="52"/>
      <c r="Q601" s="52"/>
      <c r="R601" s="48"/>
      <c r="S601" s="48"/>
      <c r="T601" s="52"/>
      <c r="U601" s="52"/>
      <c r="V601" s="50"/>
    </row>
    <row r="602" spans="2:22" s="63" customFormat="1" ht="19.899999999999999" hidden="1" customHeight="1" x14ac:dyDescent="0.35">
      <c r="B602" s="64">
        <v>595</v>
      </c>
      <c r="C602" s="48"/>
      <c r="D602" s="48"/>
      <c r="E602" s="48"/>
      <c r="F602" s="48"/>
      <c r="G602" s="48"/>
      <c r="H602" s="49"/>
      <c r="I602" s="50"/>
      <c r="J602" s="51"/>
      <c r="K602" s="51"/>
      <c r="L602" s="230">
        <f t="shared" si="9"/>
        <v>0</v>
      </c>
      <c r="M602" s="48"/>
      <c r="N602" s="48"/>
      <c r="O602" s="48"/>
      <c r="P602" s="52"/>
      <c r="Q602" s="52"/>
      <c r="R602" s="48"/>
      <c r="S602" s="48"/>
      <c r="T602" s="52"/>
      <c r="U602" s="52"/>
      <c r="V602" s="50"/>
    </row>
    <row r="603" spans="2:22" s="63" customFormat="1" ht="19.899999999999999" hidden="1" customHeight="1" x14ac:dyDescent="0.35">
      <c r="B603" s="64">
        <v>596</v>
      </c>
      <c r="C603" s="48"/>
      <c r="D603" s="48"/>
      <c r="E603" s="48"/>
      <c r="F603" s="48"/>
      <c r="G603" s="48"/>
      <c r="H603" s="49"/>
      <c r="I603" s="50"/>
      <c r="J603" s="51"/>
      <c r="K603" s="51"/>
      <c r="L603" s="230">
        <f t="shared" si="9"/>
        <v>0</v>
      </c>
      <c r="M603" s="48"/>
      <c r="N603" s="48"/>
      <c r="O603" s="48"/>
      <c r="P603" s="52"/>
      <c r="Q603" s="52"/>
      <c r="R603" s="48"/>
      <c r="S603" s="48"/>
      <c r="T603" s="52"/>
      <c r="U603" s="52"/>
      <c r="V603" s="50"/>
    </row>
    <row r="604" spans="2:22" s="63" customFormat="1" ht="19.899999999999999" hidden="1" customHeight="1" x14ac:dyDescent="0.35">
      <c r="B604" s="64">
        <v>597</v>
      </c>
      <c r="C604" s="48"/>
      <c r="D604" s="48"/>
      <c r="E604" s="48"/>
      <c r="F604" s="48"/>
      <c r="G604" s="48"/>
      <c r="H604" s="49"/>
      <c r="I604" s="50"/>
      <c r="J604" s="51"/>
      <c r="K604" s="51"/>
      <c r="L604" s="230">
        <f t="shared" si="9"/>
        <v>0</v>
      </c>
      <c r="M604" s="48"/>
      <c r="N604" s="48"/>
      <c r="O604" s="48"/>
      <c r="P604" s="52"/>
      <c r="Q604" s="52"/>
      <c r="R604" s="48"/>
      <c r="S604" s="48"/>
      <c r="T604" s="52"/>
      <c r="U604" s="52"/>
      <c r="V604" s="50"/>
    </row>
    <row r="605" spans="2:22" s="63" customFormat="1" ht="19.899999999999999" hidden="1" customHeight="1" x14ac:dyDescent="0.35">
      <c r="B605" s="64">
        <v>598</v>
      </c>
      <c r="C605" s="48"/>
      <c r="D605" s="48"/>
      <c r="E605" s="48"/>
      <c r="F605" s="48"/>
      <c r="G605" s="48"/>
      <c r="H605" s="49"/>
      <c r="I605" s="50"/>
      <c r="J605" s="51"/>
      <c r="K605" s="51"/>
      <c r="L605" s="230">
        <f t="shared" si="9"/>
        <v>0</v>
      </c>
      <c r="M605" s="48"/>
      <c r="N605" s="48"/>
      <c r="O605" s="48"/>
      <c r="P605" s="52"/>
      <c r="Q605" s="52"/>
      <c r="R605" s="48"/>
      <c r="S605" s="48"/>
      <c r="T605" s="52"/>
      <c r="U605" s="52"/>
      <c r="V605" s="50"/>
    </row>
    <row r="606" spans="2:22" s="63" customFormat="1" ht="19.899999999999999" hidden="1" customHeight="1" x14ac:dyDescent="0.35">
      <c r="B606" s="64">
        <v>599</v>
      </c>
      <c r="C606" s="48"/>
      <c r="D606" s="48"/>
      <c r="E606" s="48"/>
      <c r="F606" s="48"/>
      <c r="G606" s="48"/>
      <c r="H606" s="49"/>
      <c r="I606" s="50"/>
      <c r="J606" s="51"/>
      <c r="K606" s="51"/>
      <c r="L606" s="230">
        <f t="shared" si="9"/>
        <v>0</v>
      </c>
      <c r="M606" s="48"/>
      <c r="N606" s="48"/>
      <c r="O606" s="48"/>
      <c r="P606" s="52"/>
      <c r="Q606" s="52"/>
      <c r="R606" s="48"/>
      <c r="S606" s="48"/>
      <c r="T606" s="52"/>
      <c r="U606" s="52"/>
      <c r="V606" s="50"/>
    </row>
    <row r="607" spans="2:22" s="63" customFormat="1" ht="19.899999999999999" hidden="1" customHeight="1" x14ac:dyDescent="0.35">
      <c r="B607" s="64">
        <v>600</v>
      </c>
      <c r="C607" s="48"/>
      <c r="D607" s="48"/>
      <c r="E607" s="48"/>
      <c r="F607" s="48"/>
      <c r="G607" s="48"/>
      <c r="H607" s="49"/>
      <c r="I607" s="50"/>
      <c r="J607" s="51"/>
      <c r="K607" s="51"/>
      <c r="L607" s="230">
        <f t="shared" si="9"/>
        <v>0</v>
      </c>
      <c r="M607" s="48"/>
      <c r="N607" s="48"/>
      <c r="O607" s="48"/>
      <c r="P607" s="52"/>
      <c r="Q607" s="52"/>
      <c r="R607" s="48"/>
      <c r="S607" s="48"/>
      <c r="T607" s="52"/>
      <c r="U607" s="52"/>
      <c r="V607" s="50"/>
    </row>
    <row r="608" spans="2:22" x14ac:dyDescent="0.35">
      <c r="B608" s="65" t="s">
        <v>230</v>
      </c>
      <c r="C608" s="65"/>
      <c r="D608" s="65"/>
      <c r="E608" s="65"/>
      <c r="F608" s="65"/>
      <c r="G608" s="65"/>
      <c r="H608" s="65"/>
      <c r="I608" s="65"/>
      <c r="J608" s="66">
        <f>SUM(J8:J607)</f>
        <v>0</v>
      </c>
      <c r="K608" s="66">
        <f>SUM(K8:K607)</f>
        <v>0</v>
      </c>
      <c r="L608" s="66">
        <f>SUM(L8:L607)</f>
        <v>0</v>
      </c>
      <c r="M608" s="65"/>
      <c r="N608" s="65"/>
      <c r="O608" s="65"/>
      <c r="P608" s="65"/>
      <c r="Q608" s="65"/>
      <c r="R608" s="65"/>
      <c r="S608" s="65"/>
      <c r="T608" s="65"/>
      <c r="U608" s="65"/>
      <c r="V608" s="65"/>
    </row>
  </sheetData>
  <sheetProtection algorithmName="SHA-512" hashValue="krriJ/x94WS/8H4nntISoHfvudB0+Hos4veaTAL/PIaM6ZwIs208Yd7tUDZTwlio4Cx7UehT7/XoeG8hGGpqlw==" saltValue="TKMMmPSm3iJ8DUYl7qkeIA==" spinCount="100000" sheet="1" formatColumns="0" selectLockedCells="1"/>
  <protectedRanges>
    <protectedRange algorithmName="SHA-512" hashValue="4UAEWE8kdobvDIx5I8fIRsUz/ewqoZI5Qcu/V4oJxEXdy8bieS8Y8mtW2IxYBp+BfjbvOYWuQTSUFFOYLz+01Q==" saltValue="d3mHEBTSbWi/H6HyX7AK3Q==" spinCount="100000" sqref="F1:V1048576" name="Plage1"/>
  </protectedRanges>
  <mergeCells count="3">
    <mergeCell ref="B5:B6"/>
    <mergeCell ref="B1:V1"/>
    <mergeCell ref="B3:V3"/>
  </mergeCells>
  <conditionalFormatting sqref="A1:K1 A2:F2 H2:K2 M1:XFD1048576 A3:K1048576">
    <cfRule type="expression" dxfId="443" priority="15">
      <formula>P_Z_F_B_TYPE_1_ACTIVE&lt;&gt;"OUI"</formula>
    </cfRule>
  </conditionalFormatting>
  <conditionalFormatting sqref="G5:G608">
    <cfRule type="expression" dxfId="442" priority="14">
      <formula>P_Z_0_B_UTILISATION_SOUS_OPERATIONS&lt;&gt;"OUI"</formula>
    </cfRule>
  </conditionalFormatting>
  <conditionalFormatting sqref="Q5:Q608 U5:U608 K5:L608">
    <cfRule type="expression" dxfId="441" priority="13">
      <formula>P_Z_0_B_UTILISATION_TVA&lt;&gt;"OUI"</formula>
    </cfRule>
  </conditionalFormatting>
  <conditionalFormatting sqref="M5:M608">
    <cfRule type="expression" dxfId="440" priority="12">
      <formula>AND(P_Z_0_B_COLONNES_MARCHE_2_DEVIS&lt;&gt;P_Z_G_R_G_BOOLEEN_OUI,P_Z_0_B_COLONNES_MARCHE_3_DEVIS&lt;&gt;P_Z_G_R_G_BOOLEEN_OUI)</formula>
    </cfRule>
  </conditionalFormatting>
  <conditionalFormatting sqref="N5:Q608">
    <cfRule type="expression" dxfId="439" priority="11">
      <formula>P_Z_0_B_COLONNES_MARCHE_2_DEVIS&lt;&gt;P_Z_G_R_G_BOOLEEN_OUI</formula>
    </cfRule>
  </conditionalFormatting>
  <conditionalFormatting sqref="R5:U608">
    <cfRule type="expression" dxfId="438" priority="10">
      <formula>P_Z_0_B_COLONNES_MARCHE_3_DEVIS&lt;&gt;P_Z_G_R_G_BOOLEEN_OUI</formula>
    </cfRule>
  </conditionalFormatting>
  <conditionalFormatting sqref="H5:H608">
    <cfRule type="expression" dxfId="437" priority="9">
      <formula>P_Z_1_B_COLONNE_QUANTITE_ACTIVE&lt;&gt;P_Z_G_R_G_BOOLEEN_OUI</formula>
    </cfRule>
  </conditionalFormatting>
  <conditionalFormatting sqref="I5:I608">
    <cfRule type="expression" dxfId="436" priority="8">
      <formula>P_Z_1_B_COLONNE_UNITE_ACTIVE&lt;&gt;P_Z_G_R_G_BOOLEEN_OUI</formula>
    </cfRule>
  </conditionalFormatting>
  <conditionalFormatting sqref="V5:V608">
    <cfRule type="expression" dxfId="435" priority="7">
      <formula>P_Z_1_B_COLONNE_COMMENTAIRE_ACTIVE&lt;&gt;P_Z_G_R_G_BOOLEEN_OUI</formula>
    </cfRule>
  </conditionalFormatting>
  <conditionalFormatting sqref="B7:K7 M7:V7">
    <cfRule type="expression" dxfId="434" priority="6">
      <formula>P_Z_1_B_EXEMPLE_UTILISATION&lt;&gt;P_Z_G_R_G_BOOLEEN_OUI</formula>
    </cfRule>
  </conditionalFormatting>
  <conditionalFormatting sqref="G2">
    <cfRule type="expression" dxfId="433" priority="3">
      <formula>P_Z_F_B_TYPE_1_ACTIVE&lt;&gt;"OUI"</formula>
    </cfRule>
  </conditionalFormatting>
  <conditionalFormatting sqref="L1:L1048576">
    <cfRule type="expression" dxfId="432" priority="2">
      <formula>P_Z_F_B_TYPE_1_ACTIVE&lt;&gt;"OUI"</formula>
    </cfRule>
  </conditionalFormatting>
  <conditionalFormatting sqref="L7">
    <cfRule type="expression" dxfId="431" priority="1">
      <formula>P_Z_1_B_EXEMPLE_UTILISATION&lt;&gt;P_Z_G_R_G_BOOLEEN_OUI</formula>
    </cfRule>
  </conditionalFormatting>
  <dataValidations count="6">
    <dataValidation type="list" allowBlank="1" showInputMessage="1" showErrorMessage="1" sqref="C7" xr:uid="{D989E16A-715D-4B6E-8014-C48D67DDC506}">
      <formula1>IF(P_Z_1_B_ULD=P_Z_G_R_G_BOOLEEN_OUI,IF(P_Z_1_B_UFD=P_Z_G_R_G_BOOLEEN_OUI,INDIRECT("P_Z_1_R_LIBELLES_DESCRIPTIONS"&amp;"_"&amp;COUNTA(P_Z_1_R_LIBELLES_DESCRIPTIONS)),INDIRECT("P_Z_0_R_LIBELLES_DESCRIPTIONS"&amp;"_"&amp;COUNTA(P_Z_0_R_LIBELLES_DESCRIPTIONS))),"")</formula1>
    </dataValidation>
    <dataValidation type="list" allowBlank="1" showInputMessage="1" showErrorMessage="1" sqref="F7:F607" xr:uid="{09EC13B1-4AE1-479D-95C2-24328DFB6470}">
      <formula1>IF(P_Z_1_B_UTILISATION_FILTRE_POSTES=P_Z_G_R_G_BOOLEEN_OUI,INDIRECT("P_Z_1_R_LIBELLES_POSTES"&amp;"_"&amp;COUNTA(P_Z_1_R_LIBELLES_POSTES)),INDIRECT("P_Z_0_R_LIBELLES_POSTES"&amp;"_"&amp;COUNTA(P_Z_0_R_LIBELLES_POSTES)))</formula1>
    </dataValidation>
    <dataValidation type="list" allowBlank="1" showInputMessage="1" showErrorMessage="1" sqref="G7:G607" xr:uid="{1026E136-EEDA-4CF2-A793-D8973C60FFFA}">
      <formula1>IF(P_Z_1_B_UTILISATION_FILTRE_SOUS_OPERATIONS=P_Z_G_R_G_BOOLEEN_OUI,INDIRECT("P_Z_1_R_LIBELLES_SOUS_OPERATIONS"&amp;"_"&amp;COUNTA(P_Z_1_R_LIBELLES_SOUS_OPERATIONS)),INDIRECT("P_Z_0_R_LIBELLES_SOUS_OPERATIONS"&amp;"_"&amp;COUNTA(P_Z_0_R_LIBELLES_SOUS_OPERATIONS)))</formula1>
    </dataValidation>
    <dataValidation type="list" allowBlank="1" showInputMessage="1" showErrorMessage="1" sqref="I7:I607" xr:uid="{A42E4B9E-3778-470C-B74A-DCD610EC7BA7}">
      <formula1>IF(P_Z_1_B_UTILISATION_FILTRE_UNITES=P_Z_G_R_G_BOOLEEN_OUI,INDIRECT("P_Z_1_R_LIBELLES_UNITES"&amp;"_"&amp;COUNTA(P_Z_1_R_LIBELLES_UNITES)),INDIRECT("P_Z_0_R_LIBELLES_UNITES"&amp;"_"&amp;COUNTA(P_Z_0_R_LIBELLES_UNITES)))</formula1>
    </dataValidation>
    <dataValidation type="list" allowBlank="1" showInputMessage="1" showErrorMessage="1" sqref="M7:M607" xr:uid="{39A88E4E-ADCA-45DC-A44F-EAD1F6E11D5D}">
      <formula1>INDIRECT("P_Z_0_R_LIBELLES_MARCHES_RAISONNABLES"&amp;"_"&amp;COUNTA(P_Z_0_R_LIBELLES_MARCHES_RAISONNABLES))</formula1>
    </dataValidation>
    <dataValidation type="list" allowBlank="1" showInputMessage="1" showErrorMessage="1" sqref="H4" xr:uid="{F8FFA49C-92EE-43E4-9BE5-8AAD620FF0AA}">
      <formula1>INDIRECT("P_Z_0_R_LIBELLES_SOUS_OPERATIONS"&amp;"_"&amp;COUNTA(P_Z_0_R_LIBELLES_SOUS_OPERATIONS))</formula1>
    </dataValidation>
  </dataValidations>
  <pageMargins left="0.70866141732283472" right="0.70866141732283472" top="0.74803149606299213" bottom="0.74803149606299213" header="0.31496062992125984" footer="0.31496062992125984"/>
  <pageSetup paperSize="9" scale="1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99F00-E806-4B46-9E89-7C18C4F463B1}">
  <sheetPr>
    <pageSetUpPr fitToPage="1"/>
  </sheetPr>
  <dimension ref="B1:O27"/>
  <sheetViews>
    <sheetView view="pageBreakPreview" zoomScaleNormal="100" zoomScaleSheetLayoutView="100" workbookViewId="0">
      <selection activeCell="C5" sqref="C5"/>
    </sheetView>
  </sheetViews>
  <sheetFormatPr baseColWidth="10" defaultColWidth="11.453125" defaultRowHeight="14.5" x14ac:dyDescent="0.35"/>
  <cols>
    <col min="1" max="1" width="3.1796875" style="54" customWidth="1"/>
    <col min="2" max="2" width="3.54296875" style="54" customWidth="1"/>
    <col min="3" max="3" width="26.453125" style="54" customWidth="1"/>
    <col min="4" max="15" width="15.7265625" style="54" customWidth="1"/>
    <col min="16" max="16" width="2.81640625" style="54" customWidth="1"/>
    <col min="17" max="16384" width="11.453125" style="54"/>
  </cols>
  <sheetData>
    <row r="1" spans="2:15" s="265" customFormat="1" ht="34.9" customHeight="1" x14ac:dyDescent="0.35">
      <c r="B1" s="266" t="s">
        <v>596</v>
      </c>
      <c r="C1" s="266"/>
      <c r="D1" s="266"/>
      <c r="E1" s="266"/>
      <c r="F1" s="266"/>
      <c r="G1" s="266"/>
      <c r="H1" s="266"/>
      <c r="I1" s="266"/>
      <c r="J1" s="266"/>
      <c r="K1" s="266"/>
      <c r="L1" s="266"/>
      <c r="M1" s="266"/>
      <c r="N1" s="266"/>
      <c r="O1" s="266"/>
    </row>
    <row r="2" spans="2:15" ht="14.25" customHeight="1" x14ac:dyDescent="0.35"/>
    <row r="3" spans="2:15" ht="36.75" customHeight="1" x14ac:dyDescent="0.35">
      <c r="D3" s="347" t="str">
        <f>IF('T_Classement catégories'!D67&lt;&gt;"",'T_Classement catégories'!D67,"Vide")</f>
        <v>Vide</v>
      </c>
      <c r="E3" s="347"/>
      <c r="F3" s="347"/>
      <c r="G3" s="348" t="str">
        <f>IF('T_Classement catégories'!D68&lt;&gt;"",'T_Classement catégories'!D68,"Vide")</f>
        <v>Vide</v>
      </c>
      <c r="H3" s="348"/>
      <c r="I3" s="348"/>
      <c r="J3" s="348" t="str">
        <f>IF('T_Classement catégories'!D69&lt;&gt;"",'T_Classement catégories'!D69,"Vide")</f>
        <v>Vide</v>
      </c>
      <c r="K3" s="348"/>
      <c r="L3" s="348"/>
      <c r="M3" s="348" t="str">
        <f>IF('T_Classement catégories'!D70&lt;&gt;"",'T_Classement catégories'!D70,"Vide")</f>
        <v>Vide</v>
      </c>
      <c r="N3" s="348"/>
      <c r="O3" s="348"/>
    </row>
    <row r="4" spans="2:15" ht="41.25" customHeight="1" x14ac:dyDescent="0.35">
      <c r="C4" s="297" t="str">
        <f>IF(P_Z_0_B_COLONNE_SOUS_OPERATION_LIBELLE_STANDARD=P_Z_G_R_G_BOOLEEN_NON,P_Z_0_N_COLONNE_SOUS_OPERATION_LIBELLE_STANDARD,P_Z_0_N_COLONNE_SOUS_OPERATION_LIBELLE_DEFAUT)</f>
        <v>Sous-opération</v>
      </c>
      <c r="D4" s="298" t="str">
        <f>IF(P_Z_0_B_COLONNE_MT_PRES_LIBELLE_STANDARD=P_Z_G_R_G_BOOLEEN_NON,P_Z_0_N_COLONNE_MT_PRES_LIBELLE_STANDARD,P_Z_0_N_COLONNE_MT_PRES_LIBELLE_DEFAUT)</f>
        <v>Montant présenté</v>
      </c>
      <c r="E4" s="298" t="str">
        <f>IF(P_Z_0_B_COLONNE_MT_ELIGIBLE_LIBELLE_STANDARD=P_Z_G_R_G_BOOLEEN_NON,P_Z_0_N_COLONNE_MT_ELIGIBLE_LIBELLE_STANDARD,P_Z_0_N_COLONNE_MT_ELIGIBLE_LIBELLE_DEFAUT)</f>
        <v>Montant éligible</v>
      </c>
      <c r="F4" s="298" t="str">
        <f>IF(P_Z_0_B_COLONNE_MT_RAISONNABLE_LIBELLE_STANDARD=P_Z_G_R_G_BOOLEEN_NON,P_Z_0_N_COLONNE_MT_RAISONNABLE_STANDARD,P_Z_0_N_COLONNE_MT_RAISONNABLE_DEFAUT)</f>
        <v>Montant raisonnable</v>
      </c>
      <c r="G4" s="298" t="str">
        <f>IF(P_Z_0_B_COLONNE_MT_PRES_LIBELLE_STANDARD=P_Z_G_R_G_BOOLEEN_NON,P_Z_0_N_COLONNE_MT_PRES_LIBELLE_STANDARD,P_Z_0_N_COLONNE_MT_PRES_LIBELLE_DEFAUT)</f>
        <v>Montant présenté</v>
      </c>
      <c r="H4" s="298" t="str">
        <f>IF(P_Z_0_B_COLONNE_MT_ELIGIBLE_LIBELLE_STANDARD=P_Z_G_R_G_BOOLEEN_NON,P_Z_0_N_COLONNE_MT_ELIGIBLE_LIBELLE_STANDARD,P_Z_0_N_COLONNE_MT_ELIGIBLE_LIBELLE_DEFAUT)</f>
        <v>Montant éligible</v>
      </c>
      <c r="I4" s="298" t="str">
        <f>IF(P_Z_0_B_COLONNE_MT_RAISONNABLE_LIBELLE_STANDARD=P_Z_G_R_G_BOOLEEN_NON,P_Z_0_N_COLONNE_MT_RAISONNABLE_STANDARD,P_Z_0_N_COLONNE_MT_RAISONNABLE_DEFAUT)</f>
        <v>Montant raisonnable</v>
      </c>
      <c r="J4" s="298" t="str">
        <f>IF(P_Z_0_B_COLONNE_MT_PRES_LIBELLE_STANDARD=P_Z_G_R_G_BOOLEEN_NON,P_Z_0_N_COLONNE_MT_PRES_LIBELLE_STANDARD,P_Z_0_N_COLONNE_MT_PRES_LIBELLE_DEFAUT)</f>
        <v>Montant présenté</v>
      </c>
      <c r="K4" s="298" t="str">
        <f>IF(P_Z_0_B_COLONNE_MT_ELIGIBLE_LIBELLE_STANDARD=P_Z_G_R_G_BOOLEEN_NON,P_Z_0_N_COLONNE_MT_ELIGIBLE_LIBELLE_STANDARD,P_Z_0_N_COLONNE_MT_ELIGIBLE_LIBELLE_DEFAUT)</f>
        <v>Montant éligible</v>
      </c>
      <c r="L4" s="298" t="str">
        <f>IF(P_Z_0_B_COLONNE_MT_RAISONNABLE_LIBELLE_STANDARD=P_Z_G_R_G_BOOLEEN_NON,P_Z_0_N_COLONNE_MT_RAISONNABLE_STANDARD,P_Z_0_N_COLONNE_MT_RAISONNABLE_DEFAUT)</f>
        <v>Montant raisonnable</v>
      </c>
      <c r="M4" s="298" t="str">
        <f>IF(P_Z_0_B_COLONNE_MT_PRES_LIBELLE_STANDARD=P_Z_G_R_G_BOOLEEN_NON,P_Z_0_N_COLONNE_MT_PRES_LIBELLE_STANDARD,P_Z_0_N_COLONNE_MT_PRES_LIBELLE_DEFAUT)</f>
        <v>Montant présenté</v>
      </c>
      <c r="N4" s="298" t="str">
        <f>IF(P_Z_0_B_COLONNE_MT_ELIGIBLE_LIBELLE_STANDARD=P_Z_G_R_G_BOOLEEN_NON,P_Z_0_N_COLONNE_MT_ELIGIBLE_LIBELLE_STANDARD,P_Z_0_N_COLONNE_MT_ELIGIBLE_LIBELLE_DEFAUT)</f>
        <v>Montant éligible</v>
      </c>
      <c r="O4" s="298" t="str">
        <f>IF(P_Z_0_B_COLONNE_MT_RAISONNABLE_LIBELLE_STANDARD=P_Z_G_R_G_BOOLEEN_NON,P_Z_0_N_COLONNE_MT_RAISONNABLE_STANDARD,P_Z_0_N_COLONNE_MT_RAISONNABLE_DEFAUT)</f>
        <v>Montant raisonnable</v>
      </c>
    </row>
    <row r="5" spans="2:15" ht="17.25" customHeight="1" x14ac:dyDescent="0.35">
      <c r="B5" s="54">
        <v>1</v>
      </c>
      <c r="C5" s="299" t="str">
        <f>IF('T_Classement catégories'!I67&lt;&gt;"",'T_Classement catégories'!I67,"Vide")</f>
        <v>Vide</v>
      </c>
      <c r="D5" s="300">
        <f>SUMIFS('I_Dépenses sur devis'!$J$8:$J$607,'I_Dépenses sur devis'!$G$8:$G$607,$C5,'I_Dépenses sur devis'!$F$8:$F$607,D$3)+SUMIFS('I_Dépenses sur devis'!$K$8:$K$607,'I_Dépenses sur devis'!$G$8:$G$607,$C5,'I_Dépenses sur devis'!$F$8:$F$607,D$3)+SUMIFS('I_Dépenses auto-construction'!$H$8:$H$607,'I_Dépenses auto-construction'!$E$8:$E$607,$C5,'I_Dépenses auto-construction'!$D$8:$D$607,D$3)+SUMIFS('I_Dépenses de rémunération'!$H$8:$H$607,'I_Dépenses de rémunération'!$G$8:$G$607,$C5,'I_Dépenses de rémunération'!$F$8:$F$607,D$3)+ SUMIFS('I_Dépenses sur barèmes'!$J$8:$J$607,'I_Dépenses sur barèmes'!$F$8:$F$607,$C5,'I_Dépenses sur barèmes'!$E$8:$E$607,D$3)+SUMIFS('I_Dépenses de rémunération CU'!$J$8:$J$607,'I_Dépenses de rémunération CU'!$H$8:$H$607,$C5,'I_Dépenses de rémunération CU'!$G$8:$G$607,D$3)+SUMIFS('I_Dépenses sur taux forfaitaire'!$H$8:$H$9,'I_Dépenses sur taux forfaitaire'!$F$8:$F$9,$C5,'I_Dépenses sur taux forfaitaire'!$E$8:$E$9,D$3)+SUMIFS('I_Dépenses forfaitaire'!$H$8:$H$607,'I_Dépenses forfaitaire'!$E$8:$E$607,$C5,'I_Dépenses forfaitaire'!$E$8:$E$607,D$3)</f>
        <v>0</v>
      </c>
      <c r="E5" s="300">
        <f>SUMIFS('I_Dépenses sur devis'!$Z$8:$Z$607,'I_Dépenses sur devis'!$G$8:$G$607,$C5,'I_Dépenses sur devis'!$F$8:$F$607,D$3)+SUMIFS('I_Dépenses auto-construction'!$J$8:$J$607,'I_Dépenses auto-construction'!$E$8:$E$607,$C5,'I_Dépenses auto-construction'!$D$8:$D$607,D$3)+SUMIFS('I_Dépenses de rémunération'!$N$8:$N$607,'I_Dépenses de rémunération'!$G$8:$G$607,$C5,'I_Dépenses de rémunération'!$F$8:$F$607,D$3)+ SUMIFS('I_Dépenses sur barèmes'!$L$8:$L$607,'I_Dépenses sur barèmes'!$F$8:$F$607,$C5,'I_Dépenses sur barèmes'!$E$8:$E$607,D$3)+SUMIFS('I_Dépenses de rémunération CU'!$M$8:$M$607,'I_Dépenses de rémunération CU'!$H$8:$H$607,$C5,'I_Dépenses de rémunération CU'!$G$8:$G$607,D$3)+SUMIFS('I_Dépenses sur taux forfaitaire'!$I$8:$I$9,'I_Dépenses sur taux forfaitaire'!$F$8:$F$9,$C5,'I_Dépenses sur taux forfaitaire'!$E$8:$E$9,D$3)+SUMIFS('I_Dépenses forfaitaire'!$I$8:$I$607,'I_Dépenses forfaitaire'!$E$8:$E$607,$C5,'I_Dépenses forfaitaire'!$D$8:$D$607,D$3)</f>
        <v>0</v>
      </c>
      <c r="F5" s="300">
        <f>SUMIFS('I_Dépenses sur devis'!$AA$8:$AA$607,'I_Dépenses sur devis'!$G$8:$G$607,$C5,'I_Dépenses sur devis'!$F$8:$F$607,D$3)+SUMIFS('I_Dépenses auto-construction'!$M$8:$M$607,'I_Dépenses auto-construction'!$E$8:$E$607,$C5,'I_Dépenses auto-construction'!$D$8:$D$607,D$3)+SUMIFS('I_Dépenses de rémunération'!$S$8:$S$607,'I_Dépenses de rémunération'!$G$8:$G$607,$C5,'I_Dépenses de rémunération'!$F$8:$F$607,D$3)+ SUMIFS('I_Dépenses sur barèmes'!$O$8:$O$607,'I_Dépenses sur barèmes'!$F$8:$F$607,$C5,'I_Dépenses sur barèmes'!$E$8:$E$607,D$3)+SUMIFS('I_Dépenses de rémunération CU'!$P$8:$P$607,'I_Dépenses de rémunération CU'!$H$8:$H$607,$C5,'I_Dépenses de rémunération CU'!$G$8:$G$607,D$3)+SUMIFS('I_Dépenses sur taux forfaitaire'!$K$8:$K$9,'I_Dépenses sur taux forfaitaire'!$F$8:$F$9,$C5,'I_Dépenses sur taux forfaitaire'!$E$8:$E$9,D$3)+SUMIFS('I_Dépenses forfaitaire'!$K$8:$K$607,'I_Dépenses forfaitaire'!$E$8:$E$607,$C5,'I_Dépenses forfaitaire'!$E$8:$E$607,D$3)</f>
        <v>0</v>
      </c>
      <c r="G5" s="300">
        <f>SUMIFS('I_Dépenses sur devis'!$J$8:$J$607,'I_Dépenses sur devis'!$G$8:$G$607,$C5,'I_Dépenses sur devis'!$F$8:$F$607,G$3)+SUMIFS('I_Dépenses sur devis'!$K$8:$K$607,'I_Dépenses sur devis'!$G$8:$G$607,$C5,'I_Dépenses sur devis'!$F$8:$F$607,G$3)+SUMIFS('I_Dépenses auto-construction'!$H$8:$H$607,'I_Dépenses auto-construction'!$E$8:$E$607,$C5,'I_Dépenses auto-construction'!$D$8:$D$607,G$3)+SUMIFS('I_Dépenses de rémunération'!$H$8:$H$607,'I_Dépenses de rémunération'!$G$8:$G$607,$C5,'I_Dépenses de rémunération'!$F$8:$F$607,G$3)+SUMIFS('I_Dépenses sur barèmes'!$J$8:$J$607,'I_Dépenses sur barèmes'!$F$8:$F$607,$C5,'I_Dépenses sur barèmes'!$E$8:$E$607,G$3)+SUMIFS('I_Dépenses de rémunération CU'!$J$8:$J$607,'I_Dépenses de rémunération CU'!$H$8:$H$607,$C5,'I_Dépenses de rémunération CU'!$G$8:$G$607,G$3)+SUMIFS('I_Dépenses sur taux forfaitaire'!$H$8:$H$9,'I_Dépenses sur taux forfaitaire'!$F$8:$F$9,$C5,'I_Dépenses sur taux forfaitaire'!$E$8:$E$9,G$3)+SUMIFS('I_Dépenses forfaitaire'!$H$8:$H$607,'I_Dépenses forfaitaire'!$E$8:$E$607,$C5,'I_Dépenses forfaitaire'!$E$8:$E$607,G$3)</f>
        <v>0</v>
      </c>
      <c r="H5" s="300">
        <f>SUMIFS('I_Dépenses sur devis'!$Z$8:$Z$607,'I_Dépenses sur devis'!$G$8:$G$607,$C5,'I_Dépenses sur devis'!$F$8:$F$607,G$3)+SUMIFS('I_Dépenses auto-construction'!$J$8:$J$607,'I_Dépenses auto-construction'!$E$8:$E$607,$C5,'I_Dépenses auto-construction'!$D$8:$D$607,G$3)+SUMIFS('I_Dépenses de rémunération'!$N$8:$N$607,'I_Dépenses de rémunération'!$G$8:$G$607,$C5,'I_Dépenses de rémunération'!$F$8:$F$607,G$3)+ SUMIFS('I_Dépenses sur barèmes'!$L$8:$L$607,'I_Dépenses sur barèmes'!$F$8:$F$607,$C5,'I_Dépenses sur barèmes'!$E$8:$E$607,G$3)+SUMIFS('I_Dépenses de rémunération CU'!$M$8:$M$607,'I_Dépenses de rémunération CU'!$H$8:$H$607,$C5,'I_Dépenses de rémunération CU'!$G$8:$G$607,G$3)+SUMIFS('I_Dépenses sur taux forfaitaire'!$I$8:$I$9,'I_Dépenses sur taux forfaitaire'!$F$8:$F$9,$C5,'I_Dépenses sur taux forfaitaire'!$E$8:$E$9,G$3)+SUMIFS('I_Dépenses forfaitaire'!$I$8:$I$607,'I_Dépenses forfaitaire'!$E$8:$E$607,$C5,'I_Dépenses forfaitaire'!$D$8:$D$607,G$3)</f>
        <v>0</v>
      </c>
      <c r="I5" s="300">
        <f>SUMIFS('I_Dépenses sur devis'!$AA$8:$AA$607,'I_Dépenses sur devis'!$G$8:$G$607,$C5,'I_Dépenses sur devis'!$F$8:$F$607,G$3)+SUMIFS('I_Dépenses auto-construction'!$M$8:$M$607,'I_Dépenses auto-construction'!$E$8:$E$607,$C5,'I_Dépenses auto-construction'!$D$8:$D$607,G$3)+SUMIFS('I_Dépenses de rémunération'!$S$8:$S$607,'I_Dépenses de rémunération'!$G$8:$G$607,$C5,'I_Dépenses de rémunération'!$F$8:$F$607,G$3)+ SUMIFS('I_Dépenses sur barèmes'!$O$8:$O$607,'I_Dépenses sur barèmes'!$F$8:$F$607,$C5,'I_Dépenses sur barèmes'!$E$8:$E$607,G$3)+SUMIFS('I_Dépenses de rémunération CU'!$P$8:$P$607,'I_Dépenses de rémunération CU'!$H$8:$H$607,$C5,'I_Dépenses de rémunération CU'!$G$8:$G$607,G$3)+SUMIFS('I_Dépenses sur taux forfaitaire'!$K$8:$K$9,'I_Dépenses sur taux forfaitaire'!$F$8:$F$9,$C5,'I_Dépenses sur taux forfaitaire'!$E$8:$E$9,G$3)+SUMIFS('I_Dépenses forfaitaire'!$K$8:$K$607,'I_Dépenses forfaitaire'!$E$8:$E$607,$C5,'I_Dépenses forfaitaire'!$E$8:$E$607,G$3)</f>
        <v>0</v>
      </c>
      <c r="J5" s="300">
        <f>SUMIFS('I_Dépenses sur devis'!$J$8:$J$607,'I_Dépenses sur devis'!$G$8:$G$607,$C5,'I_Dépenses sur devis'!$F$8:$F$607,J$3)+SUMIFS('I_Dépenses sur devis'!$K$8:$K$607,'I_Dépenses sur devis'!$G$8:$G$607,$C5,'I_Dépenses sur devis'!$F$8:$F$607,J$3)+SUMIFS('I_Dépenses auto-construction'!$H$8:$H$607,'I_Dépenses auto-construction'!$E$8:$E$607,$C5,'I_Dépenses auto-construction'!$D$8:$D$607,J$3)+SUMIFS('I_Dépenses de rémunération'!$H$8:$H$607,'I_Dépenses de rémunération'!$G$8:$G$607,$C5,'I_Dépenses de rémunération'!$F$8:$F$607,J$3)+SUMIFS('I_Dépenses sur barèmes'!$J$8:$J$607,'I_Dépenses sur barèmes'!$F$8:$F$607,$C5,'I_Dépenses sur barèmes'!$E$8:$E$607,J$3)+SUMIFS('I_Dépenses de rémunération CU'!$J$8:$J$607,'I_Dépenses de rémunération CU'!$H$8:$H$607,$C5,'I_Dépenses de rémunération CU'!$G$8:$G$607,J$3)+SUMIFS('I_Dépenses sur taux forfaitaire'!$H$8:$H$9,'I_Dépenses sur taux forfaitaire'!$F$8:$F$9,$C5,'I_Dépenses sur taux forfaitaire'!$E$8:$E$9,J$3)+SUMIFS('I_Dépenses forfaitaire'!$H$8:$H$607,'I_Dépenses forfaitaire'!$E$8:$E$607,$C5,'I_Dépenses forfaitaire'!$E$8:$E$607,J$3)</f>
        <v>0</v>
      </c>
      <c r="K5" s="300">
        <f>SUMIFS('I_Dépenses sur devis'!$Z$8:$Z$607,'I_Dépenses sur devis'!$G$8:$G$607,$C5,'I_Dépenses sur devis'!$F$8:$F$607,J$3)+SUMIFS('I_Dépenses auto-construction'!$J$8:$J$607,'I_Dépenses auto-construction'!$E$8:$E$607,$C5,'I_Dépenses auto-construction'!$D$8:$D$607,J$3)+SUMIFS('I_Dépenses de rémunération'!$N$8:$N$607,'I_Dépenses de rémunération'!$G$8:$G$607,$C5,'I_Dépenses de rémunération'!$F$8:$F$607,J$3)+ SUMIFS('I_Dépenses sur barèmes'!$L$8:$L$607,'I_Dépenses sur barèmes'!$F$8:$F$607,$C5,'I_Dépenses sur barèmes'!$E$8:$E$607,J$3)+SUMIFS('I_Dépenses de rémunération CU'!$M$8:$M$607,'I_Dépenses de rémunération CU'!$H$8:$H$607,$C5,'I_Dépenses de rémunération CU'!$G$8:$G$607,J$3)+SUMIFS('I_Dépenses sur taux forfaitaire'!$I$8:$I$9,'I_Dépenses sur taux forfaitaire'!$F$8:$F$9,$C5,'I_Dépenses sur taux forfaitaire'!$E$8:$E$9,J$3)+SUMIFS('I_Dépenses forfaitaire'!$I$8:$I$607,'I_Dépenses forfaitaire'!$E$8:$E$607,$C5,'I_Dépenses forfaitaire'!$D$8:$D$607,J$3)</f>
        <v>0</v>
      </c>
      <c r="L5" s="300">
        <f>SUMIFS('I_Dépenses sur devis'!$AA$8:$AA$607,'I_Dépenses sur devis'!$G$8:$G$607,$C5,'I_Dépenses sur devis'!$F$8:$F$607,J$3)+SUMIFS('I_Dépenses auto-construction'!$M$8:$M$607,'I_Dépenses auto-construction'!$E$8:$E$607,$C5,'I_Dépenses auto-construction'!$D$8:$D$607,J$3)+SUMIFS('I_Dépenses de rémunération'!$S$8:$S$607,'I_Dépenses de rémunération'!$G$8:$G$607,$C5,'I_Dépenses de rémunération'!$F$8:$F$607,J$3)+ SUMIFS('I_Dépenses sur barèmes'!$O$8:$O$607,'I_Dépenses sur barèmes'!$F$8:$F$607,$C5,'I_Dépenses sur barèmes'!$E$8:$E$607,J$3)+SUMIFS('I_Dépenses de rémunération CU'!$P$8:$P$607,'I_Dépenses de rémunération CU'!$H$8:$H$607,$C5,'I_Dépenses de rémunération CU'!$G$8:$G$607,J$3)+SUMIFS('I_Dépenses sur taux forfaitaire'!$K$8:$K$9,'I_Dépenses sur taux forfaitaire'!$F$8:$F$9,$C5,'I_Dépenses sur taux forfaitaire'!$E$8:$E$9,J$3)+SUMIFS('I_Dépenses forfaitaire'!$K$8:$K$607,'I_Dépenses forfaitaire'!$E$8:$E$607,$C5,'I_Dépenses forfaitaire'!$E$8:$E$607,J$3)</f>
        <v>0</v>
      </c>
      <c r="M5" s="300">
        <f>SUMIFS('I_Dépenses sur devis'!$J$8:$J$607,'I_Dépenses sur devis'!$G$8:$G$607,$C5,'I_Dépenses sur devis'!$F$8:$F$607,M$3)+SUMIFS('I_Dépenses sur devis'!$K$8:$K$607,'I_Dépenses sur devis'!$G$8:$G$607,$C5,'I_Dépenses sur devis'!$F$8:$F$607,M$3)+SUMIFS('I_Dépenses auto-construction'!$H$8:$H$607,'I_Dépenses auto-construction'!$E$8:$E$607,$C5,'I_Dépenses auto-construction'!$D$8:$D$607,M$3)+SUMIFS('I_Dépenses de rémunération'!$H$8:$H$607,'I_Dépenses de rémunération'!$G$8:$G$607,$C5,'I_Dépenses de rémunération'!$F$8:$F$607,M$3)+SUMIFS('I_Dépenses sur barèmes'!$J$8:$J$607,'I_Dépenses sur barèmes'!$F$8:$F$607,$C5,'I_Dépenses sur barèmes'!$E$8:$E$607,M$3)+SUMIFS('I_Dépenses de rémunération CU'!$J$8:$J$607,'I_Dépenses de rémunération CU'!$H$8:$H$607,$C5,'I_Dépenses de rémunération CU'!$G$8:$G$607,M$3)+SUMIFS('I_Dépenses sur taux forfaitaire'!$H$8:$H$9,'I_Dépenses sur taux forfaitaire'!$F$8:$F$9,$C5,'I_Dépenses sur taux forfaitaire'!$E$8:$E$9,M$3)+SUMIFS('I_Dépenses forfaitaire'!$H$8:$H$607,'I_Dépenses forfaitaire'!$E$8:$E$607,$C5,'I_Dépenses forfaitaire'!$E$8:$E$607,M$3)</f>
        <v>0</v>
      </c>
      <c r="N5" s="300">
        <f>SUMIFS('I_Dépenses sur devis'!$Z$8:$Z$607,'I_Dépenses sur devis'!$G$8:$G$607,$C5,'I_Dépenses sur devis'!$F$8:$F$607,M$3)+SUMIFS('I_Dépenses auto-construction'!$J$8:$J$607,'I_Dépenses auto-construction'!$E$8:$E$607,$C5,'I_Dépenses auto-construction'!$D$8:$D$607,M$3)+SUMIFS('I_Dépenses de rémunération'!$N$8:$N$607,'I_Dépenses de rémunération'!$G$8:$G$607,$C5,'I_Dépenses de rémunération'!$F$8:$F$607,M$3)+ SUMIFS('I_Dépenses sur barèmes'!$L$8:$L$607,'I_Dépenses sur barèmes'!$F$8:$F$607,$C5,'I_Dépenses sur barèmes'!$E$8:$E$607,M$3)+SUMIFS('I_Dépenses de rémunération CU'!$M$8:$M$607,'I_Dépenses de rémunération CU'!$H$8:$H$607,$C5,'I_Dépenses de rémunération CU'!$G$8:$G$607,M$3)+SUMIFS('I_Dépenses sur taux forfaitaire'!$I$8:$I$9,'I_Dépenses sur taux forfaitaire'!$F$8:$F$9,$C5,'I_Dépenses sur taux forfaitaire'!$E$8:$E$9,M$3)+SUMIFS('I_Dépenses forfaitaire'!$I$8:$I$607,'I_Dépenses forfaitaire'!$E$8:$E$607,$C5,'I_Dépenses forfaitaire'!$D$8:$D$607,M$3)</f>
        <v>0</v>
      </c>
      <c r="O5" s="300">
        <f>SUMIFS('I_Dépenses sur devis'!$AA$8:$AA$607,'I_Dépenses sur devis'!$G$8:$G$607,$C5,'I_Dépenses sur devis'!$F$8:$F$607,M$3)+SUMIFS('I_Dépenses auto-construction'!$M$8:$M$607,'I_Dépenses auto-construction'!$E$8:$E$607,$C5,'I_Dépenses auto-construction'!$D$8:$D$607,M$3)+SUMIFS('I_Dépenses de rémunération'!$S$8:$S$607,'I_Dépenses de rémunération'!$G$8:$G$607,$C5,'I_Dépenses de rémunération'!$F$8:$F$607,M$3)+ SUMIFS('I_Dépenses sur barèmes'!$O$8:$O$607,'I_Dépenses sur barèmes'!$F$8:$F$607,$C5,'I_Dépenses sur barèmes'!$E$8:$E$607,M$3)+SUMIFS('I_Dépenses de rémunération CU'!$P$8:$P$607,'I_Dépenses de rémunération CU'!$H$8:$H$607,$C5,'I_Dépenses de rémunération CU'!$G$8:$G$607,M$3)+SUMIFS('I_Dépenses sur taux forfaitaire'!$K$8:$K$9,'I_Dépenses sur taux forfaitaire'!$F$8:$F$9,$C5,'I_Dépenses sur taux forfaitaire'!$E$8:$E$9,M$3)+SUMIFS('I_Dépenses forfaitaire'!$K$8:$K$607,'I_Dépenses forfaitaire'!$E$8:$E$607,$C5,'I_Dépenses forfaitaire'!$E$8:$E$607,M$3)</f>
        <v>0</v>
      </c>
    </row>
    <row r="6" spans="2:15" ht="17.25" customHeight="1" x14ac:dyDescent="0.35">
      <c r="B6" s="54">
        <v>2</v>
      </c>
      <c r="C6" s="299" t="str">
        <f>IF('T_Classement catégories'!I68&lt;&gt;"",'T_Classement catégories'!I68,"Vide")</f>
        <v>Vide</v>
      </c>
      <c r="D6" s="300">
        <f>SUMIFS('I_Dépenses sur devis'!$J$8:$J$607,'I_Dépenses sur devis'!$G$8:$G$607,$C6,'I_Dépenses sur devis'!$F$8:$F$607,D$3)+SUMIFS('I_Dépenses sur devis'!$K$8:$K$607,'I_Dépenses sur devis'!$G$8:$G$607,$C6,'I_Dépenses sur devis'!$F$8:$F$607,D$3)+SUMIFS('I_Dépenses auto-construction'!$H$8:$H$607,'I_Dépenses auto-construction'!$E$8:$E$607,$C6,'I_Dépenses auto-construction'!$D$8:$D$607,D$3)+SUMIFS('I_Dépenses de rémunération'!$H$8:$H$607,'I_Dépenses de rémunération'!$G$8:$G$607,$C6,'I_Dépenses de rémunération'!$F$8:$F$607,D$3)+ SUMIFS('I_Dépenses sur barèmes'!$J$8:$J$607,'I_Dépenses sur barèmes'!$F$8:$F$607,$C6,'I_Dépenses sur barèmes'!$E$8:$E$607,D$3)+SUMIFS('I_Dépenses de rémunération CU'!$J$8:$J$607,'I_Dépenses de rémunération CU'!$H$8:$H$607,$C6,'I_Dépenses de rémunération CU'!$G$8:$G$607,D$3)+SUMIFS('I_Dépenses sur taux forfaitaire'!$H$8:$H$9,'I_Dépenses sur taux forfaitaire'!$F$8:$F$9,$C6,'I_Dépenses sur taux forfaitaire'!$E$8:$E$9,D$3)+SUMIFS('I_Dépenses forfaitaire'!$H$8:$H$607,'I_Dépenses forfaitaire'!$E$8:$E$607,$C6,'I_Dépenses forfaitaire'!$E$8:$E$607,D$3)</f>
        <v>0</v>
      </c>
      <c r="E6" s="300">
        <f>SUMIFS('I_Dépenses sur devis'!$Z$8:$Z$607,'I_Dépenses sur devis'!$G$8:$G$607,$C6,'I_Dépenses sur devis'!$F$8:$F$607,D$3)+SUMIFS('I_Dépenses auto-construction'!$J$8:$J$607,'I_Dépenses auto-construction'!$E$8:$E$607,$C6,'I_Dépenses auto-construction'!$D$8:$D$607,D$3)+SUMIFS('I_Dépenses de rémunération'!$N$8:$N$607,'I_Dépenses de rémunération'!$G$8:$G$607,$C6,'I_Dépenses de rémunération'!$F$8:$F$607,D$3)+ SUMIFS('I_Dépenses sur barèmes'!$L$8:$L$607,'I_Dépenses sur barèmes'!$F$8:$F$607,$C6,'I_Dépenses sur barèmes'!$E$8:$E$607,D$3)+SUMIFS('I_Dépenses de rémunération CU'!$M$8:$M$607,'I_Dépenses de rémunération CU'!$H$8:$H$607,$C6,'I_Dépenses de rémunération CU'!$G$8:$G$607,D$3)+SUMIFS('I_Dépenses sur taux forfaitaire'!$I$8:$I$9,'I_Dépenses sur taux forfaitaire'!$F$8:$F$9,$C6,'I_Dépenses sur taux forfaitaire'!$E$8:$E$9,D$3)+SUMIFS('I_Dépenses forfaitaire'!$I$8:$I$607,'I_Dépenses forfaitaire'!$E$8:$E$607,$C6,'I_Dépenses forfaitaire'!$D$8:$D$607,D$3)</f>
        <v>0</v>
      </c>
      <c r="F6" s="300">
        <f>SUMIFS('I_Dépenses sur devis'!$AA$8:$AA$607,'I_Dépenses sur devis'!$G$8:$G$607,$C6,'I_Dépenses sur devis'!$F$8:$F$607,D$3)+SUMIFS('I_Dépenses auto-construction'!$M$8:$M$607,'I_Dépenses auto-construction'!$E$8:$E$607,$C6,'I_Dépenses auto-construction'!$D$8:$D$607,D$3)+SUMIFS('I_Dépenses de rémunération'!$S$8:$S$607,'I_Dépenses de rémunération'!$G$8:$G$607,$C6,'I_Dépenses de rémunération'!$F$8:$F$607,D$3)+ SUMIFS('I_Dépenses sur barèmes'!$O$8:$O$607,'I_Dépenses sur barèmes'!$F$8:$F$607,$C6,'I_Dépenses sur barèmes'!$E$8:$E$607,D$3)+SUMIFS('I_Dépenses de rémunération CU'!$P$8:$P$607,'I_Dépenses de rémunération CU'!$H$8:$H$607,$C6,'I_Dépenses de rémunération CU'!$G$8:$G$607,D$3)+SUMIFS('I_Dépenses sur taux forfaitaire'!$K$8:$K$9,'I_Dépenses sur taux forfaitaire'!$F$8:$F$9,$C6,'I_Dépenses sur taux forfaitaire'!$E$8:$E$9,D$3)+SUMIFS('I_Dépenses forfaitaire'!$K$8:$K$607,'I_Dépenses forfaitaire'!$E$8:$E$607,$C6,'I_Dépenses forfaitaire'!$E$8:$E$607,D$3)</f>
        <v>0</v>
      </c>
      <c r="G6" s="300">
        <f>SUMIFS('I_Dépenses sur devis'!$J$8:$J$607,'I_Dépenses sur devis'!$G$8:$G$607,$C6,'I_Dépenses sur devis'!$F$8:$F$607,G$3)+SUMIFS('I_Dépenses sur devis'!$K$8:$K$607,'I_Dépenses sur devis'!$G$8:$G$607,$C6,'I_Dépenses sur devis'!$F$8:$F$607,G$3)+SUMIFS('I_Dépenses auto-construction'!$H$8:$H$607,'I_Dépenses auto-construction'!$E$8:$E$607,$C6,'I_Dépenses auto-construction'!$D$8:$D$607,G$3)+SUMIFS('I_Dépenses de rémunération'!$H$8:$H$607,'I_Dépenses de rémunération'!$G$8:$G$607,$C6,'I_Dépenses de rémunération'!$F$8:$F$607,G$3)+SUMIFS('I_Dépenses sur barèmes'!$J$8:$J$607,'I_Dépenses sur barèmes'!$F$8:$F$607,$C6,'I_Dépenses sur barèmes'!$E$8:$E$607,G$3)+SUMIFS('I_Dépenses de rémunération CU'!$J$8:$J$607,'I_Dépenses de rémunération CU'!$H$8:$H$607,$C6,'I_Dépenses de rémunération CU'!$G$8:$G$607,G$3)+SUMIFS('I_Dépenses sur taux forfaitaire'!$H$8:$H$9,'I_Dépenses sur taux forfaitaire'!$F$8:$F$9,$C6,'I_Dépenses sur taux forfaitaire'!$E$8:$E$9,G$3)+SUMIFS('I_Dépenses forfaitaire'!$H$8:$H$607,'I_Dépenses forfaitaire'!$E$8:$E$607,$C6,'I_Dépenses forfaitaire'!$E$8:$E$607,G$3)</f>
        <v>0</v>
      </c>
      <c r="H6" s="300">
        <f>SUMIFS('I_Dépenses sur devis'!$Z$8:$Z$607,'I_Dépenses sur devis'!$G$8:$G$607,$C6,'I_Dépenses sur devis'!$F$8:$F$607,G$3)+SUMIFS('I_Dépenses auto-construction'!$J$8:$J$607,'I_Dépenses auto-construction'!$E$8:$E$607,$C6,'I_Dépenses auto-construction'!$D$8:$D$607,G$3)+SUMIFS('I_Dépenses de rémunération'!$N$8:$N$607,'I_Dépenses de rémunération'!$G$8:$G$607,$C6,'I_Dépenses de rémunération'!$F$8:$F$607,G$3)+ SUMIFS('I_Dépenses sur barèmes'!$L$8:$L$607,'I_Dépenses sur barèmes'!$F$8:$F$607,$C6,'I_Dépenses sur barèmes'!$E$8:$E$607,G$3)+SUMIFS('I_Dépenses de rémunération CU'!$M$8:$M$607,'I_Dépenses de rémunération CU'!$H$8:$H$607,$C6,'I_Dépenses de rémunération CU'!$G$8:$G$607,G$3)+SUMIFS('I_Dépenses sur taux forfaitaire'!$I$8:$I$9,'I_Dépenses sur taux forfaitaire'!$F$8:$F$9,$C6,'I_Dépenses sur taux forfaitaire'!$E$8:$E$9,G$3)+SUMIFS('I_Dépenses forfaitaire'!$I$8:$I$607,'I_Dépenses forfaitaire'!$E$8:$E$607,$C6,'I_Dépenses forfaitaire'!$D$8:$D$607,G$3)</f>
        <v>0</v>
      </c>
      <c r="I6" s="300">
        <f>SUMIFS('I_Dépenses sur devis'!$AA$8:$AA$607,'I_Dépenses sur devis'!$G$8:$G$607,$C6,'I_Dépenses sur devis'!$F$8:$F$607,G$3)+SUMIFS('I_Dépenses auto-construction'!$M$8:$M$607,'I_Dépenses auto-construction'!$E$8:$E$607,$C6,'I_Dépenses auto-construction'!$D$8:$D$607,G$3)+SUMIFS('I_Dépenses de rémunération'!$S$8:$S$607,'I_Dépenses de rémunération'!$G$8:$G$607,$C6,'I_Dépenses de rémunération'!$F$8:$F$607,G$3)+ SUMIFS('I_Dépenses sur barèmes'!$O$8:$O$607,'I_Dépenses sur barèmes'!$F$8:$F$607,$C6,'I_Dépenses sur barèmes'!$E$8:$E$607,G$3)+SUMIFS('I_Dépenses de rémunération CU'!$P$8:$P$607,'I_Dépenses de rémunération CU'!$H$8:$H$607,$C6,'I_Dépenses de rémunération CU'!$G$8:$G$607,G$3)+SUMIFS('I_Dépenses sur taux forfaitaire'!$K$8:$K$9,'I_Dépenses sur taux forfaitaire'!$F$8:$F$9,$C6,'I_Dépenses sur taux forfaitaire'!$E$8:$E$9,G$3)+SUMIFS('I_Dépenses forfaitaire'!$K$8:$K$607,'I_Dépenses forfaitaire'!$E$8:$E$607,$C6,'I_Dépenses forfaitaire'!$E$8:$E$607,G$3)</f>
        <v>0</v>
      </c>
      <c r="J6" s="300">
        <f>SUMIFS('I_Dépenses sur devis'!$J$8:$J$607,'I_Dépenses sur devis'!$G$8:$G$607,$C6,'I_Dépenses sur devis'!$F$8:$F$607,J$3)+SUMIFS('I_Dépenses sur devis'!$K$8:$K$607,'I_Dépenses sur devis'!$G$8:$G$607,$C6,'I_Dépenses sur devis'!$F$8:$F$607,J$3)+SUMIFS('I_Dépenses auto-construction'!$H$8:$H$607,'I_Dépenses auto-construction'!$E$8:$E$607,$C6,'I_Dépenses auto-construction'!$D$8:$D$607,J$3)+SUMIFS('I_Dépenses de rémunération'!$H$8:$H$607,'I_Dépenses de rémunération'!$G$8:$G$607,$C6,'I_Dépenses de rémunération'!$F$8:$F$607,J$3)+SUMIFS('I_Dépenses sur barèmes'!$J$8:$J$607,'I_Dépenses sur barèmes'!$F$8:$F$607,$C6,'I_Dépenses sur barèmes'!$E$8:$E$607,J$3)+SUMIFS('I_Dépenses de rémunération CU'!$J$8:$J$607,'I_Dépenses de rémunération CU'!$H$8:$H$607,$C6,'I_Dépenses de rémunération CU'!$G$8:$G$607,J$3)+SUMIFS('I_Dépenses sur taux forfaitaire'!$H$8:$H$9,'I_Dépenses sur taux forfaitaire'!$F$8:$F$9,$C6,'I_Dépenses sur taux forfaitaire'!$E$8:$E$9,J$3)+SUMIFS('I_Dépenses forfaitaire'!$H$8:$H$607,'I_Dépenses forfaitaire'!$E$8:$E$607,$C6,'I_Dépenses forfaitaire'!$E$8:$E$607,J$3)</f>
        <v>0</v>
      </c>
      <c r="K6" s="300">
        <f>SUMIFS('I_Dépenses sur devis'!$Z$8:$Z$607,'I_Dépenses sur devis'!$G$8:$G$607,$C6,'I_Dépenses sur devis'!$F$8:$F$607,J$3)+SUMIFS('I_Dépenses auto-construction'!$J$8:$J$607,'I_Dépenses auto-construction'!$E$8:$E$607,$C6,'I_Dépenses auto-construction'!$D$8:$D$607,J$3)+SUMIFS('I_Dépenses de rémunération'!$N$8:$N$607,'I_Dépenses de rémunération'!$G$8:$G$607,$C6,'I_Dépenses de rémunération'!$F$8:$F$607,J$3)+ SUMIFS('I_Dépenses sur barèmes'!$L$8:$L$607,'I_Dépenses sur barèmes'!$F$8:$F$607,$C6,'I_Dépenses sur barèmes'!$E$8:$E$607,J$3)+SUMIFS('I_Dépenses de rémunération CU'!$M$8:$M$607,'I_Dépenses de rémunération CU'!$H$8:$H$607,$C6,'I_Dépenses de rémunération CU'!$G$8:$G$607,J$3)+SUMIFS('I_Dépenses sur taux forfaitaire'!$I$8:$I$9,'I_Dépenses sur taux forfaitaire'!$F$8:$F$9,$C6,'I_Dépenses sur taux forfaitaire'!$E$8:$E$9,J$3)+SUMIFS('I_Dépenses forfaitaire'!$I$8:$I$607,'I_Dépenses forfaitaire'!$E$8:$E$607,$C6,'I_Dépenses forfaitaire'!$D$8:$D$607,J$3)</f>
        <v>0</v>
      </c>
      <c r="L6" s="300">
        <f>SUMIFS('I_Dépenses sur devis'!$AA$8:$AA$607,'I_Dépenses sur devis'!$G$8:$G$607,$C6,'I_Dépenses sur devis'!$F$8:$F$607,J$3)+SUMIFS('I_Dépenses auto-construction'!$M$8:$M$607,'I_Dépenses auto-construction'!$E$8:$E$607,$C6,'I_Dépenses auto-construction'!$D$8:$D$607,J$3)+SUMIFS('I_Dépenses de rémunération'!$S$8:$S$607,'I_Dépenses de rémunération'!$G$8:$G$607,$C6,'I_Dépenses de rémunération'!$F$8:$F$607,J$3)+ SUMIFS('I_Dépenses sur barèmes'!$O$8:$O$607,'I_Dépenses sur barèmes'!$F$8:$F$607,$C6,'I_Dépenses sur barèmes'!$E$8:$E$607,J$3)+SUMIFS('I_Dépenses de rémunération CU'!$P$8:$P$607,'I_Dépenses de rémunération CU'!$H$8:$H$607,$C6,'I_Dépenses de rémunération CU'!$G$8:$G$607,J$3)+SUMIFS('I_Dépenses sur taux forfaitaire'!$K$8:$K$9,'I_Dépenses sur taux forfaitaire'!$F$8:$F$9,$C6,'I_Dépenses sur taux forfaitaire'!$E$8:$E$9,J$3)+SUMIFS('I_Dépenses forfaitaire'!$K$8:$K$607,'I_Dépenses forfaitaire'!$E$8:$E$607,$C6,'I_Dépenses forfaitaire'!$E$8:$E$607,J$3)</f>
        <v>0</v>
      </c>
      <c r="M6" s="300">
        <f>SUMIFS('I_Dépenses sur devis'!$J$8:$J$607,'I_Dépenses sur devis'!$G$8:$G$607,$C6,'I_Dépenses sur devis'!$F$8:$F$607,M$3)+SUMIFS('I_Dépenses sur devis'!$K$8:$K$607,'I_Dépenses sur devis'!$G$8:$G$607,$C6,'I_Dépenses sur devis'!$F$8:$F$607,M$3)+SUMIFS('I_Dépenses auto-construction'!$H$8:$H$607,'I_Dépenses auto-construction'!$E$8:$E$607,$C6,'I_Dépenses auto-construction'!$D$8:$D$607,M$3)+SUMIFS('I_Dépenses de rémunération'!$H$8:$H$607,'I_Dépenses de rémunération'!$G$8:$G$607,$C6,'I_Dépenses de rémunération'!$F$8:$F$607,M$3)+SUMIFS('I_Dépenses sur barèmes'!$J$8:$J$607,'I_Dépenses sur barèmes'!$F$8:$F$607,$C6,'I_Dépenses sur barèmes'!$E$8:$E$607,M$3)+SUMIFS('I_Dépenses de rémunération CU'!$J$8:$J$607,'I_Dépenses de rémunération CU'!$H$8:$H$607,$C6,'I_Dépenses de rémunération CU'!$G$8:$G$607,M$3)+SUMIFS('I_Dépenses sur taux forfaitaire'!$H$8:$H$9,'I_Dépenses sur taux forfaitaire'!$F$8:$F$9,$C6,'I_Dépenses sur taux forfaitaire'!$E$8:$E$9,M$3)+SUMIFS('I_Dépenses forfaitaire'!$H$8:$H$607,'I_Dépenses forfaitaire'!$E$8:$E$607,$C6,'I_Dépenses forfaitaire'!$E$8:$E$607,M$3)</f>
        <v>0</v>
      </c>
      <c r="N6" s="300">
        <f>SUMIFS('I_Dépenses sur devis'!$Z$8:$Z$607,'I_Dépenses sur devis'!$G$8:$G$607,$C6,'I_Dépenses sur devis'!$F$8:$F$607,M$3)+SUMIFS('I_Dépenses auto-construction'!$J$8:$J$607,'I_Dépenses auto-construction'!$E$8:$E$607,$C6,'I_Dépenses auto-construction'!$D$8:$D$607,M$3)+SUMIFS('I_Dépenses de rémunération'!$N$8:$N$607,'I_Dépenses de rémunération'!$G$8:$G$607,$C6,'I_Dépenses de rémunération'!$F$8:$F$607,M$3)+ SUMIFS('I_Dépenses sur barèmes'!$L$8:$L$607,'I_Dépenses sur barèmes'!$F$8:$F$607,$C6,'I_Dépenses sur barèmes'!$E$8:$E$607,M$3)+SUMIFS('I_Dépenses de rémunération CU'!$M$8:$M$607,'I_Dépenses de rémunération CU'!$H$8:$H$607,$C6,'I_Dépenses de rémunération CU'!$G$8:$G$607,M$3)+SUMIFS('I_Dépenses sur taux forfaitaire'!$I$8:$I$9,'I_Dépenses sur taux forfaitaire'!$F$8:$F$9,$C6,'I_Dépenses sur taux forfaitaire'!$E$8:$E$9,M$3)+SUMIFS('I_Dépenses forfaitaire'!$I$8:$I$607,'I_Dépenses forfaitaire'!$E$8:$E$607,$C6,'I_Dépenses forfaitaire'!$D$8:$D$607,M$3)</f>
        <v>0</v>
      </c>
      <c r="O6" s="300">
        <f>SUMIFS('I_Dépenses sur devis'!$AA$8:$AA$607,'I_Dépenses sur devis'!$G$8:$G$607,$C6,'I_Dépenses sur devis'!$F$8:$F$607,M$3)+SUMIFS('I_Dépenses auto-construction'!$M$8:$M$607,'I_Dépenses auto-construction'!$E$8:$E$607,$C6,'I_Dépenses auto-construction'!$D$8:$D$607,M$3)+SUMIFS('I_Dépenses de rémunération'!$S$8:$S$607,'I_Dépenses de rémunération'!$G$8:$G$607,$C6,'I_Dépenses de rémunération'!$F$8:$F$607,M$3)+ SUMIFS('I_Dépenses sur barèmes'!$O$8:$O$607,'I_Dépenses sur barèmes'!$F$8:$F$607,$C6,'I_Dépenses sur barèmes'!$E$8:$E$607,M$3)+SUMIFS('I_Dépenses de rémunération CU'!$P$8:$P$607,'I_Dépenses de rémunération CU'!$H$8:$H$607,$C6,'I_Dépenses de rémunération CU'!$G$8:$G$607,M$3)+SUMIFS('I_Dépenses sur taux forfaitaire'!$K$8:$K$9,'I_Dépenses sur taux forfaitaire'!$F$8:$F$9,$C6,'I_Dépenses sur taux forfaitaire'!$E$8:$E$9,M$3)+SUMIFS('I_Dépenses forfaitaire'!$K$8:$K$607,'I_Dépenses forfaitaire'!$E$8:$E$607,$C6,'I_Dépenses forfaitaire'!$E$8:$E$607,M$3)</f>
        <v>0</v>
      </c>
    </row>
    <row r="7" spans="2:15" ht="17.25" customHeight="1" x14ac:dyDescent="0.35">
      <c r="B7" s="54">
        <v>3</v>
      </c>
      <c r="C7" s="299" t="str">
        <f>IF('T_Classement catégories'!I69&lt;&gt;"",'T_Classement catégories'!I69,"Vide")</f>
        <v>Vide</v>
      </c>
      <c r="D7" s="300">
        <f>SUMIFS('I_Dépenses sur devis'!$J$8:$J$607,'I_Dépenses sur devis'!$G$8:$G$607,$C7,'I_Dépenses sur devis'!$F$8:$F$607,D$3)+SUMIFS('I_Dépenses sur devis'!$K$8:$K$607,'I_Dépenses sur devis'!$G$8:$G$607,$C7,'I_Dépenses sur devis'!$F$8:$F$607,D$3)+SUMIFS('I_Dépenses auto-construction'!$H$8:$H$607,'I_Dépenses auto-construction'!$E$8:$E$607,$C7,'I_Dépenses auto-construction'!$D$8:$D$607,D$3)+SUMIFS('I_Dépenses de rémunération'!$H$8:$H$607,'I_Dépenses de rémunération'!$G$8:$G$607,$C7,'I_Dépenses de rémunération'!$F$8:$F$607,D$3)+ SUMIFS('I_Dépenses sur barèmes'!$J$8:$J$607,'I_Dépenses sur barèmes'!$F$8:$F$607,$C7,'I_Dépenses sur barèmes'!$E$8:$E$607,D$3)+SUMIFS('I_Dépenses de rémunération CU'!$J$8:$J$607,'I_Dépenses de rémunération CU'!$H$8:$H$607,$C7,'I_Dépenses de rémunération CU'!$G$8:$G$607,D$3)+SUMIFS('I_Dépenses sur taux forfaitaire'!$H$8:$H$9,'I_Dépenses sur taux forfaitaire'!$F$8:$F$9,$C7,'I_Dépenses sur taux forfaitaire'!$E$8:$E$9,D$3)+SUMIFS('I_Dépenses forfaitaire'!$H$8:$H$607,'I_Dépenses forfaitaire'!$E$8:$E$607,$C7,'I_Dépenses forfaitaire'!$E$8:$E$607,D$3)</f>
        <v>0</v>
      </c>
      <c r="E7" s="300">
        <f>SUMIFS('I_Dépenses sur devis'!$Z$8:$Z$607,'I_Dépenses sur devis'!$G$8:$G$607,$C7,'I_Dépenses sur devis'!$F$8:$F$607,D$3)+SUMIFS('I_Dépenses auto-construction'!$J$8:$J$607,'I_Dépenses auto-construction'!$E$8:$E$607,$C7,'I_Dépenses auto-construction'!$D$8:$D$607,D$3)+SUMIFS('I_Dépenses de rémunération'!$N$8:$N$607,'I_Dépenses de rémunération'!$G$8:$G$607,$C7,'I_Dépenses de rémunération'!$F$8:$F$607,D$3)+ SUMIFS('I_Dépenses sur barèmes'!$L$8:$L$607,'I_Dépenses sur barèmes'!$F$8:$F$607,$C7,'I_Dépenses sur barèmes'!$E$8:$E$607,D$3)+SUMIFS('I_Dépenses de rémunération CU'!$M$8:$M$607,'I_Dépenses de rémunération CU'!$H$8:$H$607,$C7,'I_Dépenses de rémunération CU'!$G$8:$G$607,D$3)+SUMIFS('I_Dépenses sur taux forfaitaire'!$I$8:$I$9,'I_Dépenses sur taux forfaitaire'!$F$8:$F$9,$C7,'I_Dépenses sur taux forfaitaire'!$E$8:$E$9,D$3)+SUMIFS('I_Dépenses forfaitaire'!$I$8:$I$607,'I_Dépenses forfaitaire'!$E$8:$E$607,$C7,'I_Dépenses forfaitaire'!$D$8:$D$607,D$3)</f>
        <v>0</v>
      </c>
      <c r="F7" s="300">
        <f>SUMIFS('I_Dépenses sur devis'!$AA$8:$AA$607,'I_Dépenses sur devis'!$G$8:$G$607,$C7,'I_Dépenses sur devis'!$F$8:$F$607,D$3)+SUMIFS('I_Dépenses auto-construction'!$M$8:$M$607,'I_Dépenses auto-construction'!$E$8:$E$607,$C7,'I_Dépenses auto-construction'!$D$8:$D$607,D$3)+SUMIFS('I_Dépenses de rémunération'!$S$8:$S$607,'I_Dépenses de rémunération'!$G$8:$G$607,$C7,'I_Dépenses de rémunération'!$F$8:$F$607,D$3)+ SUMIFS('I_Dépenses sur barèmes'!$O$8:$O$607,'I_Dépenses sur barèmes'!$F$8:$F$607,$C7,'I_Dépenses sur barèmes'!$E$8:$E$607,D$3)+SUMIFS('I_Dépenses de rémunération CU'!$P$8:$P$607,'I_Dépenses de rémunération CU'!$H$8:$H$607,$C7,'I_Dépenses de rémunération CU'!$G$8:$G$607,D$3)+SUMIFS('I_Dépenses sur taux forfaitaire'!$K$8:$K$9,'I_Dépenses sur taux forfaitaire'!$F$8:$F$9,$C7,'I_Dépenses sur taux forfaitaire'!$E$8:$E$9,D$3)+SUMIFS('I_Dépenses forfaitaire'!$K$8:$K$607,'I_Dépenses forfaitaire'!$E$8:$E$607,$C7,'I_Dépenses forfaitaire'!$E$8:$E$607,D$3)</f>
        <v>0</v>
      </c>
      <c r="G7" s="300">
        <f>SUMIFS('I_Dépenses sur devis'!$J$8:$J$607,'I_Dépenses sur devis'!$G$8:$G$607,$C7,'I_Dépenses sur devis'!$F$8:$F$607,G$3)+SUMIFS('I_Dépenses sur devis'!$K$8:$K$607,'I_Dépenses sur devis'!$G$8:$G$607,$C7,'I_Dépenses sur devis'!$F$8:$F$607,G$3)+SUMIFS('I_Dépenses auto-construction'!$H$8:$H$607,'I_Dépenses auto-construction'!$E$8:$E$607,$C7,'I_Dépenses auto-construction'!$D$8:$D$607,G$3)+SUMIFS('I_Dépenses de rémunération'!$H$8:$H$607,'I_Dépenses de rémunération'!$G$8:$G$607,$C7,'I_Dépenses de rémunération'!$F$8:$F$607,G$3)+SUMIFS('I_Dépenses sur barèmes'!$J$8:$J$607,'I_Dépenses sur barèmes'!$F$8:$F$607,$C7,'I_Dépenses sur barèmes'!$E$8:$E$607,G$3)+SUMIFS('I_Dépenses de rémunération CU'!$J$8:$J$607,'I_Dépenses de rémunération CU'!$H$8:$H$607,$C7,'I_Dépenses de rémunération CU'!$G$8:$G$607,G$3)+SUMIFS('I_Dépenses sur taux forfaitaire'!$H$8:$H$9,'I_Dépenses sur taux forfaitaire'!$F$8:$F$9,$C7,'I_Dépenses sur taux forfaitaire'!$E$8:$E$9,G$3)+SUMIFS('I_Dépenses forfaitaire'!$H$8:$H$607,'I_Dépenses forfaitaire'!$E$8:$E$607,$C7,'I_Dépenses forfaitaire'!$E$8:$E$607,G$3)</f>
        <v>0</v>
      </c>
      <c r="H7" s="300">
        <f>SUMIFS('I_Dépenses sur devis'!$Z$8:$Z$607,'I_Dépenses sur devis'!$G$8:$G$607,$C7,'I_Dépenses sur devis'!$F$8:$F$607,G$3)+SUMIFS('I_Dépenses auto-construction'!$J$8:$J$607,'I_Dépenses auto-construction'!$E$8:$E$607,$C7,'I_Dépenses auto-construction'!$D$8:$D$607,G$3)+SUMIFS('I_Dépenses de rémunération'!$N$8:$N$607,'I_Dépenses de rémunération'!$G$8:$G$607,$C7,'I_Dépenses de rémunération'!$F$8:$F$607,G$3)+ SUMIFS('I_Dépenses sur barèmes'!$L$8:$L$607,'I_Dépenses sur barèmes'!$F$8:$F$607,$C7,'I_Dépenses sur barèmes'!$E$8:$E$607,G$3)+SUMIFS('I_Dépenses de rémunération CU'!$M$8:$M$607,'I_Dépenses de rémunération CU'!$H$8:$H$607,$C7,'I_Dépenses de rémunération CU'!$G$8:$G$607,G$3)+SUMIFS('I_Dépenses sur taux forfaitaire'!$I$8:$I$9,'I_Dépenses sur taux forfaitaire'!$F$8:$F$9,$C7,'I_Dépenses sur taux forfaitaire'!$E$8:$E$9,G$3)+SUMIFS('I_Dépenses forfaitaire'!$I$8:$I$607,'I_Dépenses forfaitaire'!$E$8:$E$607,$C7,'I_Dépenses forfaitaire'!$D$8:$D$607,G$3)</f>
        <v>0</v>
      </c>
      <c r="I7" s="300">
        <f>SUMIFS('I_Dépenses sur devis'!$AA$8:$AA$607,'I_Dépenses sur devis'!$G$8:$G$607,$C7,'I_Dépenses sur devis'!$F$8:$F$607,G$3)+SUMIFS('I_Dépenses auto-construction'!$M$8:$M$607,'I_Dépenses auto-construction'!$E$8:$E$607,$C7,'I_Dépenses auto-construction'!$D$8:$D$607,G$3)+SUMIFS('I_Dépenses de rémunération'!$S$8:$S$607,'I_Dépenses de rémunération'!$G$8:$G$607,$C7,'I_Dépenses de rémunération'!$F$8:$F$607,G$3)+ SUMIFS('I_Dépenses sur barèmes'!$O$8:$O$607,'I_Dépenses sur barèmes'!$F$8:$F$607,$C7,'I_Dépenses sur barèmes'!$E$8:$E$607,G$3)+SUMIFS('I_Dépenses de rémunération CU'!$P$8:$P$607,'I_Dépenses de rémunération CU'!$H$8:$H$607,$C7,'I_Dépenses de rémunération CU'!$G$8:$G$607,G$3)+SUMIFS('I_Dépenses sur taux forfaitaire'!$K$8:$K$9,'I_Dépenses sur taux forfaitaire'!$F$8:$F$9,$C7,'I_Dépenses sur taux forfaitaire'!$E$8:$E$9,G$3)+SUMIFS('I_Dépenses forfaitaire'!$K$8:$K$607,'I_Dépenses forfaitaire'!$E$8:$E$607,$C7,'I_Dépenses forfaitaire'!$E$8:$E$607,G$3)</f>
        <v>0</v>
      </c>
      <c r="J7" s="300">
        <f>SUMIFS('I_Dépenses sur devis'!$J$8:$J$607,'I_Dépenses sur devis'!$G$8:$G$607,$C7,'I_Dépenses sur devis'!$F$8:$F$607,J$3)+SUMIFS('I_Dépenses sur devis'!$K$8:$K$607,'I_Dépenses sur devis'!$G$8:$G$607,$C7,'I_Dépenses sur devis'!$F$8:$F$607,J$3)+SUMIFS('I_Dépenses auto-construction'!$H$8:$H$607,'I_Dépenses auto-construction'!$E$8:$E$607,$C7,'I_Dépenses auto-construction'!$D$8:$D$607,J$3)+SUMIFS('I_Dépenses de rémunération'!$H$8:$H$607,'I_Dépenses de rémunération'!$G$8:$G$607,$C7,'I_Dépenses de rémunération'!$F$8:$F$607,J$3)+SUMIFS('I_Dépenses sur barèmes'!$J$8:$J$607,'I_Dépenses sur barèmes'!$F$8:$F$607,$C7,'I_Dépenses sur barèmes'!$E$8:$E$607,J$3)+SUMIFS('I_Dépenses de rémunération CU'!$J$8:$J$607,'I_Dépenses de rémunération CU'!$H$8:$H$607,$C7,'I_Dépenses de rémunération CU'!$G$8:$G$607,J$3)+SUMIFS('I_Dépenses sur taux forfaitaire'!$H$8:$H$9,'I_Dépenses sur taux forfaitaire'!$F$8:$F$9,$C7,'I_Dépenses sur taux forfaitaire'!$E$8:$E$9,J$3)+SUMIFS('I_Dépenses forfaitaire'!$H$8:$H$607,'I_Dépenses forfaitaire'!$E$8:$E$607,$C7,'I_Dépenses forfaitaire'!$E$8:$E$607,J$3)</f>
        <v>0</v>
      </c>
      <c r="K7" s="300">
        <f>SUMIFS('I_Dépenses sur devis'!$Z$8:$Z$607,'I_Dépenses sur devis'!$G$8:$G$607,$C7,'I_Dépenses sur devis'!$F$8:$F$607,J$3)+SUMIFS('I_Dépenses auto-construction'!$J$8:$J$607,'I_Dépenses auto-construction'!$E$8:$E$607,$C7,'I_Dépenses auto-construction'!$D$8:$D$607,J$3)+SUMIFS('I_Dépenses de rémunération'!$N$8:$N$607,'I_Dépenses de rémunération'!$G$8:$G$607,$C7,'I_Dépenses de rémunération'!$F$8:$F$607,J$3)+ SUMIFS('I_Dépenses sur barèmes'!$L$8:$L$607,'I_Dépenses sur barèmes'!$F$8:$F$607,$C7,'I_Dépenses sur barèmes'!$E$8:$E$607,J$3)+SUMIFS('I_Dépenses de rémunération CU'!$M$8:$M$607,'I_Dépenses de rémunération CU'!$H$8:$H$607,$C7,'I_Dépenses de rémunération CU'!$G$8:$G$607,J$3)+SUMIFS('I_Dépenses sur taux forfaitaire'!$I$8:$I$9,'I_Dépenses sur taux forfaitaire'!$F$8:$F$9,$C7,'I_Dépenses sur taux forfaitaire'!$E$8:$E$9,J$3)+SUMIFS('I_Dépenses forfaitaire'!$I$8:$I$607,'I_Dépenses forfaitaire'!$E$8:$E$607,$C7,'I_Dépenses forfaitaire'!$D$8:$D$607,J$3)</f>
        <v>0</v>
      </c>
      <c r="L7" s="300">
        <f>SUMIFS('I_Dépenses sur devis'!$AA$8:$AA$607,'I_Dépenses sur devis'!$G$8:$G$607,$C7,'I_Dépenses sur devis'!$F$8:$F$607,J$3)+SUMIFS('I_Dépenses auto-construction'!$M$8:$M$607,'I_Dépenses auto-construction'!$E$8:$E$607,$C7,'I_Dépenses auto-construction'!$D$8:$D$607,J$3)+SUMIFS('I_Dépenses de rémunération'!$S$8:$S$607,'I_Dépenses de rémunération'!$G$8:$G$607,$C7,'I_Dépenses de rémunération'!$F$8:$F$607,J$3)+ SUMIFS('I_Dépenses sur barèmes'!$O$8:$O$607,'I_Dépenses sur barèmes'!$F$8:$F$607,$C7,'I_Dépenses sur barèmes'!$E$8:$E$607,J$3)+SUMIFS('I_Dépenses de rémunération CU'!$P$8:$P$607,'I_Dépenses de rémunération CU'!$H$8:$H$607,$C7,'I_Dépenses de rémunération CU'!$G$8:$G$607,J$3)+SUMIFS('I_Dépenses sur taux forfaitaire'!$K$8:$K$9,'I_Dépenses sur taux forfaitaire'!$F$8:$F$9,$C7,'I_Dépenses sur taux forfaitaire'!$E$8:$E$9,J$3)+SUMIFS('I_Dépenses forfaitaire'!$K$8:$K$607,'I_Dépenses forfaitaire'!$E$8:$E$607,$C7,'I_Dépenses forfaitaire'!$E$8:$E$607,J$3)</f>
        <v>0</v>
      </c>
      <c r="M7" s="300">
        <f>SUMIFS('I_Dépenses sur devis'!$J$8:$J$607,'I_Dépenses sur devis'!$G$8:$G$607,$C7,'I_Dépenses sur devis'!$F$8:$F$607,M$3)+SUMIFS('I_Dépenses sur devis'!$K$8:$K$607,'I_Dépenses sur devis'!$G$8:$G$607,$C7,'I_Dépenses sur devis'!$F$8:$F$607,M$3)+SUMIFS('I_Dépenses auto-construction'!$H$8:$H$607,'I_Dépenses auto-construction'!$E$8:$E$607,$C7,'I_Dépenses auto-construction'!$D$8:$D$607,M$3)+SUMIFS('I_Dépenses de rémunération'!$H$8:$H$607,'I_Dépenses de rémunération'!$G$8:$G$607,$C7,'I_Dépenses de rémunération'!$F$8:$F$607,M$3)+SUMIFS('I_Dépenses sur barèmes'!$J$8:$J$607,'I_Dépenses sur barèmes'!$F$8:$F$607,$C7,'I_Dépenses sur barèmes'!$E$8:$E$607,M$3)+SUMIFS('I_Dépenses de rémunération CU'!$J$8:$J$607,'I_Dépenses de rémunération CU'!$H$8:$H$607,$C7,'I_Dépenses de rémunération CU'!$G$8:$G$607,M$3)+SUMIFS('I_Dépenses sur taux forfaitaire'!$H$8:$H$9,'I_Dépenses sur taux forfaitaire'!$F$8:$F$9,$C7,'I_Dépenses sur taux forfaitaire'!$E$8:$E$9,M$3)+SUMIFS('I_Dépenses forfaitaire'!$H$8:$H$607,'I_Dépenses forfaitaire'!$E$8:$E$607,$C7,'I_Dépenses forfaitaire'!$E$8:$E$607,M$3)</f>
        <v>0</v>
      </c>
      <c r="N7" s="300">
        <f>SUMIFS('I_Dépenses sur devis'!$Z$8:$Z$607,'I_Dépenses sur devis'!$G$8:$G$607,$C7,'I_Dépenses sur devis'!$F$8:$F$607,M$3)+SUMIFS('I_Dépenses auto-construction'!$J$8:$J$607,'I_Dépenses auto-construction'!$E$8:$E$607,$C7,'I_Dépenses auto-construction'!$D$8:$D$607,M$3)+SUMIFS('I_Dépenses de rémunération'!$N$8:$N$607,'I_Dépenses de rémunération'!$G$8:$G$607,$C7,'I_Dépenses de rémunération'!$F$8:$F$607,M$3)+ SUMIFS('I_Dépenses sur barèmes'!$L$8:$L$607,'I_Dépenses sur barèmes'!$F$8:$F$607,$C7,'I_Dépenses sur barèmes'!$E$8:$E$607,M$3)+SUMIFS('I_Dépenses de rémunération CU'!$M$8:$M$607,'I_Dépenses de rémunération CU'!$H$8:$H$607,$C7,'I_Dépenses de rémunération CU'!$G$8:$G$607,M$3)+SUMIFS('I_Dépenses sur taux forfaitaire'!$I$8:$I$9,'I_Dépenses sur taux forfaitaire'!$F$8:$F$9,$C7,'I_Dépenses sur taux forfaitaire'!$E$8:$E$9,M$3)+SUMIFS('I_Dépenses forfaitaire'!$I$8:$I$607,'I_Dépenses forfaitaire'!$E$8:$E$607,$C7,'I_Dépenses forfaitaire'!$D$8:$D$607,M$3)</f>
        <v>0</v>
      </c>
      <c r="O7" s="300">
        <f>SUMIFS('I_Dépenses sur devis'!$AA$8:$AA$607,'I_Dépenses sur devis'!$G$8:$G$607,$C7,'I_Dépenses sur devis'!$F$8:$F$607,M$3)+SUMIFS('I_Dépenses auto-construction'!$M$8:$M$607,'I_Dépenses auto-construction'!$E$8:$E$607,$C7,'I_Dépenses auto-construction'!$D$8:$D$607,M$3)+SUMIFS('I_Dépenses de rémunération'!$S$8:$S$607,'I_Dépenses de rémunération'!$G$8:$G$607,$C7,'I_Dépenses de rémunération'!$F$8:$F$607,M$3)+ SUMIFS('I_Dépenses sur barèmes'!$O$8:$O$607,'I_Dépenses sur barèmes'!$F$8:$F$607,$C7,'I_Dépenses sur barèmes'!$E$8:$E$607,M$3)+SUMIFS('I_Dépenses de rémunération CU'!$P$8:$P$607,'I_Dépenses de rémunération CU'!$H$8:$H$607,$C7,'I_Dépenses de rémunération CU'!$G$8:$G$607,M$3)+SUMIFS('I_Dépenses sur taux forfaitaire'!$K$8:$K$9,'I_Dépenses sur taux forfaitaire'!$F$8:$F$9,$C7,'I_Dépenses sur taux forfaitaire'!$E$8:$E$9,M$3)+SUMIFS('I_Dépenses forfaitaire'!$K$8:$K$607,'I_Dépenses forfaitaire'!$E$8:$E$607,$C7,'I_Dépenses forfaitaire'!$E$8:$E$607,M$3)</f>
        <v>0</v>
      </c>
    </row>
    <row r="8" spans="2:15" ht="17.25" customHeight="1" x14ac:dyDescent="0.35">
      <c r="B8" s="54">
        <v>4</v>
      </c>
      <c r="C8" s="299" t="str">
        <f>IF('T_Classement catégories'!I70&lt;&gt;"",'T_Classement catégories'!I70,"Vide")</f>
        <v>Vide</v>
      </c>
      <c r="D8" s="300">
        <f>SUMIFS('I_Dépenses sur devis'!$J$8:$J$607,'I_Dépenses sur devis'!$G$8:$G$607,$C8,'I_Dépenses sur devis'!$F$8:$F$607,D$3)+SUMIFS('I_Dépenses sur devis'!$K$8:$K$607,'I_Dépenses sur devis'!$G$8:$G$607,$C8,'I_Dépenses sur devis'!$F$8:$F$607,D$3)+SUMIFS('I_Dépenses auto-construction'!$H$8:$H$607,'I_Dépenses auto-construction'!$E$8:$E$607,$C8,'I_Dépenses auto-construction'!$D$8:$D$607,D$3)+SUMIFS('I_Dépenses de rémunération'!$H$8:$H$607,'I_Dépenses de rémunération'!$G$8:$G$607,$C8,'I_Dépenses de rémunération'!$F$8:$F$607,D$3)+ SUMIFS('I_Dépenses sur barèmes'!$J$8:$J$607,'I_Dépenses sur barèmes'!$F$8:$F$607,$C8,'I_Dépenses sur barèmes'!$E$8:$E$607,D$3)+SUMIFS('I_Dépenses de rémunération CU'!$J$8:$J$607,'I_Dépenses de rémunération CU'!$H$8:$H$607,$C8,'I_Dépenses de rémunération CU'!$G$8:$G$607,D$3)+SUMIFS('I_Dépenses sur taux forfaitaire'!$H$8:$H$9,'I_Dépenses sur taux forfaitaire'!$F$8:$F$9,$C8,'I_Dépenses sur taux forfaitaire'!$E$8:$E$9,D$3)+SUMIFS('I_Dépenses forfaitaire'!$H$8:$H$607,'I_Dépenses forfaitaire'!$E$8:$E$607,$C8,'I_Dépenses forfaitaire'!$E$8:$E$607,D$3)</f>
        <v>0</v>
      </c>
      <c r="E8" s="300">
        <f>SUMIFS('I_Dépenses sur devis'!$Z$8:$Z$607,'I_Dépenses sur devis'!$G$8:$G$607,$C8,'I_Dépenses sur devis'!$F$8:$F$607,D$3)+SUMIFS('I_Dépenses auto-construction'!$J$8:$J$607,'I_Dépenses auto-construction'!$E$8:$E$607,$C8,'I_Dépenses auto-construction'!$D$8:$D$607,D$3)+SUMIFS('I_Dépenses de rémunération'!$N$8:$N$607,'I_Dépenses de rémunération'!$G$8:$G$607,$C8,'I_Dépenses de rémunération'!$F$8:$F$607,D$3)+ SUMIFS('I_Dépenses sur barèmes'!$L$8:$L$607,'I_Dépenses sur barèmes'!$F$8:$F$607,$C8,'I_Dépenses sur barèmes'!$E$8:$E$607,D$3)+SUMIFS('I_Dépenses de rémunération CU'!$M$8:$M$607,'I_Dépenses de rémunération CU'!$H$8:$H$607,$C8,'I_Dépenses de rémunération CU'!$G$8:$G$607,D$3)+SUMIFS('I_Dépenses sur taux forfaitaire'!$I$8:$I$9,'I_Dépenses sur taux forfaitaire'!$F$8:$F$9,$C8,'I_Dépenses sur taux forfaitaire'!$E$8:$E$9,D$3)+SUMIFS('I_Dépenses forfaitaire'!$I$8:$I$607,'I_Dépenses forfaitaire'!$E$8:$E$607,$C8,'I_Dépenses forfaitaire'!$D$8:$D$607,D$3)</f>
        <v>0</v>
      </c>
      <c r="F8" s="300">
        <f>SUMIFS('I_Dépenses sur devis'!$AA$8:$AA$607,'I_Dépenses sur devis'!$G$8:$G$607,$C8,'I_Dépenses sur devis'!$F$8:$F$607,D$3)+SUMIFS('I_Dépenses auto-construction'!$M$8:$M$607,'I_Dépenses auto-construction'!$E$8:$E$607,$C8,'I_Dépenses auto-construction'!$D$8:$D$607,D$3)+SUMIFS('I_Dépenses de rémunération'!$S$8:$S$607,'I_Dépenses de rémunération'!$G$8:$G$607,$C8,'I_Dépenses de rémunération'!$F$8:$F$607,D$3)+ SUMIFS('I_Dépenses sur barèmes'!$O$8:$O$607,'I_Dépenses sur barèmes'!$F$8:$F$607,$C8,'I_Dépenses sur barèmes'!$E$8:$E$607,D$3)+SUMIFS('I_Dépenses de rémunération CU'!$P$8:$P$607,'I_Dépenses de rémunération CU'!$H$8:$H$607,$C8,'I_Dépenses de rémunération CU'!$G$8:$G$607,D$3)+SUMIFS('I_Dépenses sur taux forfaitaire'!$K$8:$K$9,'I_Dépenses sur taux forfaitaire'!$F$8:$F$9,$C8,'I_Dépenses sur taux forfaitaire'!$E$8:$E$9,D$3)+SUMIFS('I_Dépenses forfaitaire'!$K$8:$K$607,'I_Dépenses forfaitaire'!$E$8:$E$607,$C8,'I_Dépenses forfaitaire'!$E$8:$E$607,D$3)</f>
        <v>0</v>
      </c>
      <c r="G8" s="300">
        <f>SUMIFS('I_Dépenses sur devis'!$J$8:$J$607,'I_Dépenses sur devis'!$G$8:$G$607,$C8,'I_Dépenses sur devis'!$F$8:$F$607,G$3)+SUMIFS('I_Dépenses sur devis'!$K$8:$K$607,'I_Dépenses sur devis'!$G$8:$G$607,$C8,'I_Dépenses sur devis'!$F$8:$F$607,G$3)+SUMIFS('I_Dépenses auto-construction'!$H$8:$H$607,'I_Dépenses auto-construction'!$E$8:$E$607,$C8,'I_Dépenses auto-construction'!$D$8:$D$607,G$3)+SUMIFS('I_Dépenses de rémunération'!$H$8:$H$607,'I_Dépenses de rémunération'!$G$8:$G$607,$C8,'I_Dépenses de rémunération'!$F$8:$F$607,G$3)+SUMIFS('I_Dépenses sur barèmes'!$J$8:$J$607,'I_Dépenses sur barèmes'!$F$8:$F$607,$C8,'I_Dépenses sur barèmes'!$E$8:$E$607,G$3)+SUMIFS('I_Dépenses de rémunération CU'!$J$8:$J$607,'I_Dépenses de rémunération CU'!$H$8:$H$607,$C8,'I_Dépenses de rémunération CU'!$G$8:$G$607,G$3)+SUMIFS('I_Dépenses sur taux forfaitaire'!$H$8:$H$9,'I_Dépenses sur taux forfaitaire'!$F$8:$F$9,$C8,'I_Dépenses sur taux forfaitaire'!$E$8:$E$9,G$3)+SUMIFS('I_Dépenses forfaitaire'!$H$8:$H$607,'I_Dépenses forfaitaire'!$E$8:$E$607,$C8,'I_Dépenses forfaitaire'!$E$8:$E$607,G$3)</f>
        <v>0</v>
      </c>
      <c r="H8" s="300">
        <f>SUMIFS('I_Dépenses sur devis'!$Z$8:$Z$607,'I_Dépenses sur devis'!$G$8:$G$607,$C8,'I_Dépenses sur devis'!$F$8:$F$607,G$3)+SUMIFS('I_Dépenses auto-construction'!$J$8:$J$607,'I_Dépenses auto-construction'!$E$8:$E$607,$C8,'I_Dépenses auto-construction'!$D$8:$D$607,G$3)+SUMIFS('I_Dépenses de rémunération'!$N$8:$N$607,'I_Dépenses de rémunération'!$G$8:$G$607,$C8,'I_Dépenses de rémunération'!$F$8:$F$607,G$3)+ SUMIFS('I_Dépenses sur barèmes'!$L$8:$L$607,'I_Dépenses sur barèmes'!$F$8:$F$607,$C8,'I_Dépenses sur barèmes'!$E$8:$E$607,G$3)+SUMIFS('I_Dépenses de rémunération CU'!$M$8:$M$607,'I_Dépenses de rémunération CU'!$H$8:$H$607,$C8,'I_Dépenses de rémunération CU'!$G$8:$G$607,G$3)+SUMIFS('I_Dépenses sur taux forfaitaire'!$I$8:$I$9,'I_Dépenses sur taux forfaitaire'!$F$8:$F$9,$C8,'I_Dépenses sur taux forfaitaire'!$E$8:$E$9,G$3)+SUMIFS('I_Dépenses forfaitaire'!$I$8:$I$607,'I_Dépenses forfaitaire'!$E$8:$E$607,$C8,'I_Dépenses forfaitaire'!$D$8:$D$607,G$3)</f>
        <v>0</v>
      </c>
      <c r="I8" s="300">
        <f>SUMIFS('I_Dépenses sur devis'!$AA$8:$AA$607,'I_Dépenses sur devis'!$G$8:$G$607,$C8,'I_Dépenses sur devis'!$F$8:$F$607,G$3)+SUMIFS('I_Dépenses auto-construction'!$M$8:$M$607,'I_Dépenses auto-construction'!$E$8:$E$607,$C8,'I_Dépenses auto-construction'!$D$8:$D$607,G$3)+SUMIFS('I_Dépenses de rémunération'!$S$8:$S$607,'I_Dépenses de rémunération'!$G$8:$G$607,$C8,'I_Dépenses de rémunération'!$F$8:$F$607,G$3)+ SUMIFS('I_Dépenses sur barèmes'!$O$8:$O$607,'I_Dépenses sur barèmes'!$F$8:$F$607,$C8,'I_Dépenses sur barèmes'!$E$8:$E$607,G$3)+SUMIFS('I_Dépenses de rémunération CU'!$P$8:$P$607,'I_Dépenses de rémunération CU'!$H$8:$H$607,$C8,'I_Dépenses de rémunération CU'!$G$8:$G$607,G$3)+SUMIFS('I_Dépenses sur taux forfaitaire'!$K$8:$K$9,'I_Dépenses sur taux forfaitaire'!$F$8:$F$9,$C8,'I_Dépenses sur taux forfaitaire'!$E$8:$E$9,G$3)+SUMIFS('I_Dépenses forfaitaire'!$K$8:$K$607,'I_Dépenses forfaitaire'!$E$8:$E$607,$C8,'I_Dépenses forfaitaire'!$E$8:$E$607,G$3)</f>
        <v>0</v>
      </c>
      <c r="J8" s="300">
        <f>SUMIFS('I_Dépenses sur devis'!$J$8:$J$607,'I_Dépenses sur devis'!$G$8:$G$607,$C8,'I_Dépenses sur devis'!$F$8:$F$607,J$3)+SUMIFS('I_Dépenses sur devis'!$K$8:$K$607,'I_Dépenses sur devis'!$G$8:$G$607,$C8,'I_Dépenses sur devis'!$F$8:$F$607,J$3)+SUMIFS('I_Dépenses auto-construction'!$H$8:$H$607,'I_Dépenses auto-construction'!$E$8:$E$607,$C8,'I_Dépenses auto-construction'!$D$8:$D$607,J$3)+SUMIFS('I_Dépenses de rémunération'!$H$8:$H$607,'I_Dépenses de rémunération'!$G$8:$G$607,$C8,'I_Dépenses de rémunération'!$F$8:$F$607,J$3)+SUMIFS('I_Dépenses sur barèmes'!$J$8:$J$607,'I_Dépenses sur barèmes'!$F$8:$F$607,$C8,'I_Dépenses sur barèmes'!$E$8:$E$607,J$3)+SUMIFS('I_Dépenses de rémunération CU'!$J$8:$J$607,'I_Dépenses de rémunération CU'!$H$8:$H$607,$C8,'I_Dépenses de rémunération CU'!$G$8:$G$607,J$3)+SUMIFS('I_Dépenses sur taux forfaitaire'!$H$8:$H$9,'I_Dépenses sur taux forfaitaire'!$F$8:$F$9,$C8,'I_Dépenses sur taux forfaitaire'!$E$8:$E$9,J$3)+SUMIFS('I_Dépenses forfaitaire'!$H$8:$H$607,'I_Dépenses forfaitaire'!$E$8:$E$607,$C8,'I_Dépenses forfaitaire'!$E$8:$E$607,J$3)</f>
        <v>0</v>
      </c>
      <c r="K8" s="300">
        <f>SUMIFS('I_Dépenses sur devis'!$Z$8:$Z$607,'I_Dépenses sur devis'!$G$8:$G$607,$C8,'I_Dépenses sur devis'!$F$8:$F$607,J$3)+SUMIFS('I_Dépenses auto-construction'!$J$8:$J$607,'I_Dépenses auto-construction'!$E$8:$E$607,$C8,'I_Dépenses auto-construction'!$D$8:$D$607,J$3)+SUMIFS('I_Dépenses de rémunération'!$N$8:$N$607,'I_Dépenses de rémunération'!$G$8:$G$607,$C8,'I_Dépenses de rémunération'!$F$8:$F$607,J$3)+ SUMIFS('I_Dépenses sur barèmes'!$L$8:$L$607,'I_Dépenses sur barèmes'!$F$8:$F$607,$C8,'I_Dépenses sur barèmes'!$E$8:$E$607,J$3)+SUMIFS('I_Dépenses de rémunération CU'!$M$8:$M$607,'I_Dépenses de rémunération CU'!$H$8:$H$607,$C8,'I_Dépenses de rémunération CU'!$G$8:$G$607,J$3)+SUMIFS('I_Dépenses sur taux forfaitaire'!$I$8:$I$9,'I_Dépenses sur taux forfaitaire'!$F$8:$F$9,$C8,'I_Dépenses sur taux forfaitaire'!$E$8:$E$9,J$3)+SUMIFS('I_Dépenses forfaitaire'!$I$8:$I$607,'I_Dépenses forfaitaire'!$E$8:$E$607,$C8,'I_Dépenses forfaitaire'!$D$8:$D$607,J$3)</f>
        <v>0</v>
      </c>
      <c r="L8" s="300">
        <f>SUMIFS('I_Dépenses sur devis'!$AA$8:$AA$607,'I_Dépenses sur devis'!$G$8:$G$607,$C8,'I_Dépenses sur devis'!$F$8:$F$607,J$3)+SUMIFS('I_Dépenses auto-construction'!$M$8:$M$607,'I_Dépenses auto-construction'!$E$8:$E$607,$C8,'I_Dépenses auto-construction'!$D$8:$D$607,J$3)+SUMIFS('I_Dépenses de rémunération'!$S$8:$S$607,'I_Dépenses de rémunération'!$G$8:$G$607,$C8,'I_Dépenses de rémunération'!$F$8:$F$607,J$3)+ SUMIFS('I_Dépenses sur barèmes'!$O$8:$O$607,'I_Dépenses sur barèmes'!$F$8:$F$607,$C8,'I_Dépenses sur barèmes'!$E$8:$E$607,J$3)+SUMIFS('I_Dépenses de rémunération CU'!$P$8:$P$607,'I_Dépenses de rémunération CU'!$H$8:$H$607,$C8,'I_Dépenses de rémunération CU'!$G$8:$G$607,J$3)+SUMIFS('I_Dépenses sur taux forfaitaire'!$K$8:$K$9,'I_Dépenses sur taux forfaitaire'!$F$8:$F$9,$C8,'I_Dépenses sur taux forfaitaire'!$E$8:$E$9,J$3)+SUMIFS('I_Dépenses forfaitaire'!$K$8:$K$607,'I_Dépenses forfaitaire'!$E$8:$E$607,$C8,'I_Dépenses forfaitaire'!$E$8:$E$607,J$3)</f>
        <v>0</v>
      </c>
      <c r="M8" s="300">
        <f>SUMIFS('I_Dépenses sur devis'!$J$8:$J$607,'I_Dépenses sur devis'!$G$8:$G$607,$C8,'I_Dépenses sur devis'!$F$8:$F$607,M$3)+SUMIFS('I_Dépenses sur devis'!$K$8:$K$607,'I_Dépenses sur devis'!$G$8:$G$607,$C8,'I_Dépenses sur devis'!$F$8:$F$607,M$3)+SUMIFS('I_Dépenses auto-construction'!$H$8:$H$607,'I_Dépenses auto-construction'!$E$8:$E$607,$C8,'I_Dépenses auto-construction'!$D$8:$D$607,M$3)+SUMIFS('I_Dépenses de rémunération'!$H$8:$H$607,'I_Dépenses de rémunération'!$G$8:$G$607,$C8,'I_Dépenses de rémunération'!$F$8:$F$607,M$3)+SUMIFS('I_Dépenses sur barèmes'!$J$8:$J$607,'I_Dépenses sur barèmes'!$F$8:$F$607,$C8,'I_Dépenses sur barèmes'!$E$8:$E$607,M$3)+SUMIFS('I_Dépenses de rémunération CU'!$J$8:$J$607,'I_Dépenses de rémunération CU'!$H$8:$H$607,$C8,'I_Dépenses de rémunération CU'!$G$8:$G$607,M$3)+SUMIFS('I_Dépenses sur taux forfaitaire'!$H$8:$H$9,'I_Dépenses sur taux forfaitaire'!$F$8:$F$9,$C8,'I_Dépenses sur taux forfaitaire'!$E$8:$E$9,M$3)+SUMIFS('I_Dépenses forfaitaire'!$H$8:$H$607,'I_Dépenses forfaitaire'!$E$8:$E$607,$C8,'I_Dépenses forfaitaire'!$E$8:$E$607,M$3)</f>
        <v>0</v>
      </c>
      <c r="N8" s="300">
        <f>SUMIFS('I_Dépenses sur devis'!$Z$8:$Z$607,'I_Dépenses sur devis'!$G$8:$G$607,$C8,'I_Dépenses sur devis'!$F$8:$F$607,M$3)+SUMIFS('I_Dépenses auto-construction'!$J$8:$J$607,'I_Dépenses auto-construction'!$E$8:$E$607,$C8,'I_Dépenses auto-construction'!$D$8:$D$607,M$3)+SUMIFS('I_Dépenses de rémunération'!$N$8:$N$607,'I_Dépenses de rémunération'!$G$8:$G$607,$C8,'I_Dépenses de rémunération'!$F$8:$F$607,M$3)+ SUMIFS('I_Dépenses sur barèmes'!$L$8:$L$607,'I_Dépenses sur barèmes'!$F$8:$F$607,$C8,'I_Dépenses sur barèmes'!$E$8:$E$607,M$3)+SUMIFS('I_Dépenses de rémunération CU'!$M$8:$M$607,'I_Dépenses de rémunération CU'!$H$8:$H$607,$C8,'I_Dépenses de rémunération CU'!$G$8:$G$607,M$3)+SUMIFS('I_Dépenses sur taux forfaitaire'!$I$8:$I$9,'I_Dépenses sur taux forfaitaire'!$F$8:$F$9,$C8,'I_Dépenses sur taux forfaitaire'!$E$8:$E$9,M$3)+SUMIFS('I_Dépenses forfaitaire'!$I$8:$I$607,'I_Dépenses forfaitaire'!$E$8:$E$607,$C8,'I_Dépenses forfaitaire'!$D$8:$D$607,M$3)</f>
        <v>0</v>
      </c>
      <c r="O8" s="300">
        <f>SUMIFS('I_Dépenses sur devis'!$AA$8:$AA$607,'I_Dépenses sur devis'!$G$8:$G$607,$C8,'I_Dépenses sur devis'!$F$8:$F$607,M$3)+SUMIFS('I_Dépenses auto-construction'!$M$8:$M$607,'I_Dépenses auto-construction'!$E$8:$E$607,$C8,'I_Dépenses auto-construction'!$D$8:$D$607,M$3)+SUMIFS('I_Dépenses de rémunération'!$S$8:$S$607,'I_Dépenses de rémunération'!$G$8:$G$607,$C8,'I_Dépenses de rémunération'!$F$8:$F$607,M$3)+ SUMIFS('I_Dépenses sur barèmes'!$O$8:$O$607,'I_Dépenses sur barèmes'!$F$8:$F$607,$C8,'I_Dépenses sur barèmes'!$E$8:$E$607,M$3)+SUMIFS('I_Dépenses de rémunération CU'!$P$8:$P$607,'I_Dépenses de rémunération CU'!$H$8:$H$607,$C8,'I_Dépenses de rémunération CU'!$G$8:$G$607,M$3)+SUMIFS('I_Dépenses sur taux forfaitaire'!$K$8:$K$9,'I_Dépenses sur taux forfaitaire'!$F$8:$F$9,$C8,'I_Dépenses sur taux forfaitaire'!$E$8:$E$9,M$3)+SUMIFS('I_Dépenses forfaitaire'!$K$8:$K$607,'I_Dépenses forfaitaire'!$E$8:$E$607,$C8,'I_Dépenses forfaitaire'!$E$8:$E$607,M$3)</f>
        <v>0</v>
      </c>
    </row>
    <row r="9" spans="2:15" ht="17.25" customHeight="1" x14ac:dyDescent="0.35">
      <c r="B9" s="54">
        <v>5</v>
      </c>
      <c r="C9" s="299" t="str">
        <f>IF('T_Classement catégories'!I71&lt;&gt;"",'T_Classement catégories'!I71,"Vide")</f>
        <v>Vide</v>
      </c>
      <c r="D9" s="300">
        <f>SUMIFS('I_Dépenses sur devis'!$J$8:$J$607,'I_Dépenses sur devis'!$G$8:$G$607,$C9,'I_Dépenses sur devis'!$F$8:$F$607,D$3)+SUMIFS('I_Dépenses sur devis'!$K$8:$K$607,'I_Dépenses sur devis'!$G$8:$G$607,$C9,'I_Dépenses sur devis'!$F$8:$F$607,D$3)+SUMIFS('I_Dépenses auto-construction'!$H$8:$H$607,'I_Dépenses auto-construction'!$E$8:$E$607,$C9,'I_Dépenses auto-construction'!$D$8:$D$607,D$3)+SUMIFS('I_Dépenses de rémunération'!$H$8:$H$607,'I_Dépenses de rémunération'!$G$8:$G$607,$C9,'I_Dépenses de rémunération'!$F$8:$F$607,D$3)+ SUMIFS('I_Dépenses sur barèmes'!$J$8:$J$607,'I_Dépenses sur barèmes'!$F$8:$F$607,$C9,'I_Dépenses sur barèmes'!$E$8:$E$607,D$3)+SUMIFS('I_Dépenses de rémunération CU'!$J$8:$J$607,'I_Dépenses de rémunération CU'!$H$8:$H$607,$C9,'I_Dépenses de rémunération CU'!$G$8:$G$607,D$3)+SUMIFS('I_Dépenses sur taux forfaitaire'!$H$8:$H$9,'I_Dépenses sur taux forfaitaire'!$F$8:$F$9,$C9,'I_Dépenses sur taux forfaitaire'!$E$8:$E$9,D$3)+SUMIFS('I_Dépenses forfaitaire'!$H$8:$H$607,'I_Dépenses forfaitaire'!$E$8:$E$607,$C9,'I_Dépenses forfaitaire'!$E$8:$E$607,D$3)</f>
        <v>0</v>
      </c>
      <c r="E9" s="300">
        <f>SUMIFS('I_Dépenses sur devis'!$Z$8:$Z$607,'I_Dépenses sur devis'!$G$8:$G$607,$C9,'I_Dépenses sur devis'!$F$8:$F$607,D$3)+SUMIFS('I_Dépenses auto-construction'!$J$8:$J$607,'I_Dépenses auto-construction'!$E$8:$E$607,$C9,'I_Dépenses auto-construction'!$D$8:$D$607,D$3)+SUMIFS('I_Dépenses de rémunération'!$N$8:$N$607,'I_Dépenses de rémunération'!$G$8:$G$607,$C9,'I_Dépenses de rémunération'!$F$8:$F$607,D$3)+ SUMIFS('I_Dépenses sur barèmes'!$L$8:$L$607,'I_Dépenses sur barèmes'!$F$8:$F$607,$C9,'I_Dépenses sur barèmes'!$E$8:$E$607,D$3)+SUMIFS('I_Dépenses de rémunération CU'!$M$8:$M$607,'I_Dépenses de rémunération CU'!$H$8:$H$607,$C9,'I_Dépenses de rémunération CU'!$G$8:$G$607,D$3)+SUMIFS('I_Dépenses sur taux forfaitaire'!$I$8:$I$9,'I_Dépenses sur taux forfaitaire'!$F$8:$F$9,$C9,'I_Dépenses sur taux forfaitaire'!$E$8:$E$9,D$3)+SUMIFS('I_Dépenses forfaitaire'!$I$8:$I$607,'I_Dépenses forfaitaire'!$E$8:$E$607,$C9,'I_Dépenses forfaitaire'!$D$8:$D$607,D$3)</f>
        <v>0</v>
      </c>
      <c r="F9" s="300">
        <f>SUMIFS('I_Dépenses sur devis'!$AA$8:$AA$607,'I_Dépenses sur devis'!$G$8:$G$607,$C9,'I_Dépenses sur devis'!$F$8:$F$607,D$3)+SUMIFS('I_Dépenses auto-construction'!$M$8:$M$607,'I_Dépenses auto-construction'!$E$8:$E$607,$C9,'I_Dépenses auto-construction'!$D$8:$D$607,D$3)+SUMIFS('I_Dépenses de rémunération'!$S$8:$S$607,'I_Dépenses de rémunération'!$G$8:$G$607,$C9,'I_Dépenses de rémunération'!$F$8:$F$607,D$3)+ SUMIFS('I_Dépenses sur barèmes'!$O$8:$O$607,'I_Dépenses sur barèmes'!$F$8:$F$607,$C9,'I_Dépenses sur barèmes'!$E$8:$E$607,D$3)+SUMIFS('I_Dépenses de rémunération CU'!$P$8:$P$607,'I_Dépenses de rémunération CU'!$H$8:$H$607,$C9,'I_Dépenses de rémunération CU'!$G$8:$G$607,D$3)+SUMIFS('I_Dépenses sur taux forfaitaire'!$K$8:$K$9,'I_Dépenses sur taux forfaitaire'!$F$8:$F$9,$C9,'I_Dépenses sur taux forfaitaire'!$E$8:$E$9,D$3)+SUMIFS('I_Dépenses forfaitaire'!$K$8:$K$607,'I_Dépenses forfaitaire'!$E$8:$E$607,$C9,'I_Dépenses forfaitaire'!$E$8:$E$607,D$3)</f>
        <v>0</v>
      </c>
      <c r="G9" s="300">
        <f>SUMIFS('I_Dépenses sur devis'!$J$8:$J$607,'I_Dépenses sur devis'!$G$8:$G$607,$C9,'I_Dépenses sur devis'!$F$8:$F$607,G$3)+SUMIFS('I_Dépenses sur devis'!$K$8:$K$607,'I_Dépenses sur devis'!$G$8:$G$607,$C9,'I_Dépenses sur devis'!$F$8:$F$607,G$3)+SUMIFS('I_Dépenses auto-construction'!$H$8:$H$607,'I_Dépenses auto-construction'!$E$8:$E$607,$C9,'I_Dépenses auto-construction'!$D$8:$D$607,G$3)+SUMIFS('I_Dépenses de rémunération'!$H$8:$H$607,'I_Dépenses de rémunération'!$G$8:$G$607,$C9,'I_Dépenses de rémunération'!$F$8:$F$607,G$3)+SUMIFS('I_Dépenses sur barèmes'!$J$8:$J$607,'I_Dépenses sur barèmes'!$F$8:$F$607,$C9,'I_Dépenses sur barèmes'!$E$8:$E$607,G$3)+SUMIFS('I_Dépenses de rémunération CU'!$J$8:$J$607,'I_Dépenses de rémunération CU'!$H$8:$H$607,$C9,'I_Dépenses de rémunération CU'!$G$8:$G$607,G$3)+SUMIFS('I_Dépenses sur taux forfaitaire'!$H$8:$H$9,'I_Dépenses sur taux forfaitaire'!$F$8:$F$9,$C9,'I_Dépenses sur taux forfaitaire'!$E$8:$E$9,G$3)+SUMIFS('I_Dépenses forfaitaire'!$H$8:$H$607,'I_Dépenses forfaitaire'!$E$8:$E$607,$C9,'I_Dépenses forfaitaire'!$E$8:$E$607,G$3)</f>
        <v>0</v>
      </c>
      <c r="H9" s="300">
        <f>SUMIFS('I_Dépenses sur devis'!$Z$8:$Z$607,'I_Dépenses sur devis'!$G$8:$G$607,$C9,'I_Dépenses sur devis'!$F$8:$F$607,G$3)+SUMIFS('I_Dépenses auto-construction'!$J$8:$J$607,'I_Dépenses auto-construction'!$E$8:$E$607,$C9,'I_Dépenses auto-construction'!$D$8:$D$607,G$3)+SUMIFS('I_Dépenses de rémunération'!$N$8:$N$607,'I_Dépenses de rémunération'!$G$8:$G$607,$C9,'I_Dépenses de rémunération'!$F$8:$F$607,G$3)+ SUMIFS('I_Dépenses sur barèmes'!$L$8:$L$607,'I_Dépenses sur barèmes'!$F$8:$F$607,$C9,'I_Dépenses sur barèmes'!$E$8:$E$607,G$3)+SUMIFS('I_Dépenses de rémunération CU'!$M$8:$M$607,'I_Dépenses de rémunération CU'!$H$8:$H$607,$C9,'I_Dépenses de rémunération CU'!$G$8:$G$607,G$3)+SUMIFS('I_Dépenses sur taux forfaitaire'!$I$8:$I$9,'I_Dépenses sur taux forfaitaire'!$F$8:$F$9,$C9,'I_Dépenses sur taux forfaitaire'!$E$8:$E$9,G$3)+SUMIFS('I_Dépenses forfaitaire'!$I$8:$I$607,'I_Dépenses forfaitaire'!$E$8:$E$607,$C9,'I_Dépenses forfaitaire'!$D$8:$D$607,G$3)</f>
        <v>0</v>
      </c>
      <c r="I9" s="300">
        <f>SUMIFS('I_Dépenses sur devis'!$AA$8:$AA$607,'I_Dépenses sur devis'!$G$8:$G$607,$C9,'I_Dépenses sur devis'!$F$8:$F$607,G$3)+SUMIFS('I_Dépenses auto-construction'!$M$8:$M$607,'I_Dépenses auto-construction'!$E$8:$E$607,$C9,'I_Dépenses auto-construction'!$D$8:$D$607,G$3)+SUMIFS('I_Dépenses de rémunération'!$S$8:$S$607,'I_Dépenses de rémunération'!$G$8:$G$607,$C9,'I_Dépenses de rémunération'!$F$8:$F$607,G$3)+ SUMIFS('I_Dépenses sur barèmes'!$O$8:$O$607,'I_Dépenses sur barèmes'!$F$8:$F$607,$C9,'I_Dépenses sur barèmes'!$E$8:$E$607,G$3)+SUMIFS('I_Dépenses de rémunération CU'!$P$8:$P$607,'I_Dépenses de rémunération CU'!$H$8:$H$607,$C9,'I_Dépenses de rémunération CU'!$G$8:$G$607,G$3)+SUMIFS('I_Dépenses sur taux forfaitaire'!$K$8:$K$9,'I_Dépenses sur taux forfaitaire'!$F$8:$F$9,$C9,'I_Dépenses sur taux forfaitaire'!$E$8:$E$9,G$3)+SUMIFS('I_Dépenses forfaitaire'!$K$8:$K$607,'I_Dépenses forfaitaire'!$E$8:$E$607,$C9,'I_Dépenses forfaitaire'!$E$8:$E$607,G$3)</f>
        <v>0</v>
      </c>
      <c r="J9" s="300">
        <f>SUMIFS('I_Dépenses sur devis'!$J$8:$J$607,'I_Dépenses sur devis'!$G$8:$G$607,$C9,'I_Dépenses sur devis'!$F$8:$F$607,J$3)+SUMIFS('I_Dépenses sur devis'!$K$8:$K$607,'I_Dépenses sur devis'!$G$8:$G$607,$C9,'I_Dépenses sur devis'!$F$8:$F$607,J$3)+SUMIFS('I_Dépenses auto-construction'!$H$8:$H$607,'I_Dépenses auto-construction'!$E$8:$E$607,$C9,'I_Dépenses auto-construction'!$D$8:$D$607,J$3)+SUMIFS('I_Dépenses de rémunération'!$H$8:$H$607,'I_Dépenses de rémunération'!$G$8:$G$607,$C9,'I_Dépenses de rémunération'!$F$8:$F$607,J$3)+SUMIFS('I_Dépenses sur barèmes'!$J$8:$J$607,'I_Dépenses sur barèmes'!$F$8:$F$607,$C9,'I_Dépenses sur barèmes'!$E$8:$E$607,J$3)+SUMIFS('I_Dépenses de rémunération CU'!$J$8:$J$607,'I_Dépenses de rémunération CU'!$H$8:$H$607,$C9,'I_Dépenses de rémunération CU'!$G$8:$G$607,J$3)+SUMIFS('I_Dépenses sur taux forfaitaire'!$H$8:$H$9,'I_Dépenses sur taux forfaitaire'!$F$8:$F$9,$C9,'I_Dépenses sur taux forfaitaire'!$E$8:$E$9,J$3)+SUMIFS('I_Dépenses forfaitaire'!$H$8:$H$607,'I_Dépenses forfaitaire'!$E$8:$E$607,$C9,'I_Dépenses forfaitaire'!$E$8:$E$607,J$3)</f>
        <v>0</v>
      </c>
      <c r="K9" s="300">
        <f>SUMIFS('I_Dépenses sur devis'!$Z$8:$Z$607,'I_Dépenses sur devis'!$G$8:$G$607,$C9,'I_Dépenses sur devis'!$F$8:$F$607,J$3)+SUMIFS('I_Dépenses auto-construction'!$J$8:$J$607,'I_Dépenses auto-construction'!$E$8:$E$607,$C9,'I_Dépenses auto-construction'!$D$8:$D$607,J$3)+SUMIFS('I_Dépenses de rémunération'!$N$8:$N$607,'I_Dépenses de rémunération'!$G$8:$G$607,$C9,'I_Dépenses de rémunération'!$F$8:$F$607,J$3)+ SUMIFS('I_Dépenses sur barèmes'!$L$8:$L$607,'I_Dépenses sur barèmes'!$F$8:$F$607,$C9,'I_Dépenses sur barèmes'!$E$8:$E$607,J$3)+SUMIFS('I_Dépenses de rémunération CU'!$M$8:$M$607,'I_Dépenses de rémunération CU'!$H$8:$H$607,$C9,'I_Dépenses de rémunération CU'!$G$8:$G$607,J$3)+SUMIFS('I_Dépenses sur taux forfaitaire'!$I$8:$I$9,'I_Dépenses sur taux forfaitaire'!$F$8:$F$9,$C9,'I_Dépenses sur taux forfaitaire'!$E$8:$E$9,J$3)+SUMIFS('I_Dépenses forfaitaire'!$I$8:$I$607,'I_Dépenses forfaitaire'!$E$8:$E$607,$C9,'I_Dépenses forfaitaire'!$D$8:$D$607,J$3)</f>
        <v>0</v>
      </c>
      <c r="L9" s="300">
        <f>SUMIFS('I_Dépenses sur devis'!$AA$8:$AA$607,'I_Dépenses sur devis'!$G$8:$G$607,$C9,'I_Dépenses sur devis'!$F$8:$F$607,J$3)+SUMIFS('I_Dépenses auto-construction'!$M$8:$M$607,'I_Dépenses auto-construction'!$E$8:$E$607,$C9,'I_Dépenses auto-construction'!$D$8:$D$607,J$3)+SUMIFS('I_Dépenses de rémunération'!$S$8:$S$607,'I_Dépenses de rémunération'!$G$8:$G$607,$C9,'I_Dépenses de rémunération'!$F$8:$F$607,J$3)+ SUMIFS('I_Dépenses sur barèmes'!$O$8:$O$607,'I_Dépenses sur barèmes'!$F$8:$F$607,$C9,'I_Dépenses sur barèmes'!$E$8:$E$607,J$3)+SUMIFS('I_Dépenses de rémunération CU'!$P$8:$P$607,'I_Dépenses de rémunération CU'!$H$8:$H$607,$C9,'I_Dépenses de rémunération CU'!$G$8:$G$607,J$3)+SUMIFS('I_Dépenses sur taux forfaitaire'!$K$8:$K$9,'I_Dépenses sur taux forfaitaire'!$F$8:$F$9,$C9,'I_Dépenses sur taux forfaitaire'!$E$8:$E$9,J$3)+SUMIFS('I_Dépenses forfaitaire'!$K$8:$K$607,'I_Dépenses forfaitaire'!$E$8:$E$607,$C9,'I_Dépenses forfaitaire'!$E$8:$E$607,J$3)</f>
        <v>0</v>
      </c>
      <c r="M9" s="300">
        <f>SUMIFS('I_Dépenses sur devis'!$J$8:$J$607,'I_Dépenses sur devis'!$G$8:$G$607,$C9,'I_Dépenses sur devis'!$F$8:$F$607,M$3)+SUMIFS('I_Dépenses sur devis'!$K$8:$K$607,'I_Dépenses sur devis'!$G$8:$G$607,$C9,'I_Dépenses sur devis'!$F$8:$F$607,M$3)+SUMIFS('I_Dépenses auto-construction'!$H$8:$H$607,'I_Dépenses auto-construction'!$E$8:$E$607,$C9,'I_Dépenses auto-construction'!$D$8:$D$607,M$3)+SUMIFS('I_Dépenses de rémunération'!$H$8:$H$607,'I_Dépenses de rémunération'!$G$8:$G$607,$C9,'I_Dépenses de rémunération'!$F$8:$F$607,M$3)+SUMIFS('I_Dépenses sur barèmes'!$J$8:$J$607,'I_Dépenses sur barèmes'!$F$8:$F$607,$C9,'I_Dépenses sur barèmes'!$E$8:$E$607,M$3)+SUMIFS('I_Dépenses de rémunération CU'!$J$8:$J$607,'I_Dépenses de rémunération CU'!$H$8:$H$607,$C9,'I_Dépenses de rémunération CU'!$G$8:$G$607,M$3)+SUMIFS('I_Dépenses sur taux forfaitaire'!$H$8:$H$9,'I_Dépenses sur taux forfaitaire'!$F$8:$F$9,$C9,'I_Dépenses sur taux forfaitaire'!$E$8:$E$9,M$3)+SUMIFS('I_Dépenses forfaitaire'!$H$8:$H$607,'I_Dépenses forfaitaire'!$E$8:$E$607,$C9,'I_Dépenses forfaitaire'!$E$8:$E$607,M$3)</f>
        <v>0</v>
      </c>
      <c r="N9" s="300">
        <f>SUMIFS('I_Dépenses sur devis'!$Z$8:$Z$607,'I_Dépenses sur devis'!$G$8:$G$607,$C9,'I_Dépenses sur devis'!$F$8:$F$607,M$3)+SUMIFS('I_Dépenses auto-construction'!$J$8:$J$607,'I_Dépenses auto-construction'!$E$8:$E$607,$C9,'I_Dépenses auto-construction'!$D$8:$D$607,M$3)+SUMIFS('I_Dépenses de rémunération'!$N$8:$N$607,'I_Dépenses de rémunération'!$G$8:$G$607,$C9,'I_Dépenses de rémunération'!$F$8:$F$607,M$3)+ SUMIFS('I_Dépenses sur barèmes'!$L$8:$L$607,'I_Dépenses sur barèmes'!$F$8:$F$607,$C9,'I_Dépenses sur barèmes'!$E$8:$E$607,M$3)+SUMIFS('I_Dépenses de rémunération CU'!$M$8:$M$607,'I_Dépenses de rémunération CU'!$H$8:$H$607,$C9,'I_Dépenses de rémunération CU'!$G$8:$G$607,M$3)+SUMIFS('I_Dépenses sur taux forfaitaire'!$I$8:$I$9,'I_Dépenses sur taux forfaitaire'!$F$8:$F$9,$C9,'I_Dépenses sur taux forfaitaire'!$E$8:$E$9,M$3)+SUMIFS('I_Dépenses forfaitaire'!$I$8:$I$607,'I_Dépenses forfaitaire'!$E$8:$E$607,$C9,'I_Dépenses forfaitaire'!$D$8:$D$607,M$3)</f>
        <v>0</v>
      </c>
      <c r="O9" s="300">
        <f>SUMIFS('I_Dépenses sur devis'!$AA$8:$AA$607,'I_Dépenses sur devis'!$G$8:$G$607,$C9,'I_Dépenses sur devis'!$F$8:$F$607,M$3)+SUMIFS('I_Dépenses auto-construction'!$M$8:$M$607,'I_Dépenses auto-construction'!$E$8:$E$607,$C9,'I_Dépenses auto-construction'!$D$8:$D$607,M$3)+SUMIFS('I_Dépenses de rémunération'!$S$8:$S$607,'I_Dépenses de rémunération'!$G$8:$G$607,$C9,'I_Dépenses de rémunération'!$F$8:$F$607,M$3)+ SUMIFS('I_Dépenses sur barèmes'!$O$8:$O$607,'I_Dépenses sur barèmes'!$F$8:$F$607,$C9,'I_Dépenses sur barèmes'!$E$8:$E$607,M$3)+SUMIFS('I_Dépenses de rémunération CU'!$P$8:$P$607,'I_Dépenses de rémunération CU'!$H$8:$H$607,$C9,'I_Dépenses de rémunération CU'!$G$8:$G$607,M$3)+SUMIFS('I_Dépenses sur taux forfaitaire'!$K$8:$K$9,'I_Dépenses sur taux forfaitaire'!$F$8:$F$9,$C9,'I_Dépenses sur taux forfaitaire'!$E$8:$E$9,M$3)+SUMIFS('I_Dépenses forfaitaire'!$K$8:$K$607,'I_Dépenses forfaitaire'!$E$8:$E$607,$C9,'I_Dépenses forfaitaire'!$E$8:$E$607,M$3)</f>
        <v>0</v>
      </c>
    </row>
    <row r="10" spans="2:15" ht="17.25" customHeight="1" x14ac:dyDescent="0.35">
      <c r="B10" s="54">
        <v>6</v>
      </c>
      <c r="C10" s="299" t="str">
        <f>IF('T_Classement catégories'!I72&lt;&gt;"",'T_Classement catégories'!I72,"Vide")</f>
        <v>Vide</v>
      </c>
      <c r="D10" s="300">
        <f>SUMIFS('I_Dépenses sur devis'!$J$8:$J$607,'I_Dépenses sur devis'!$G$8:$G$607,$C10,'I_Dépenses sur devis'!$F$8:$F$607,D$3)+SUMIFS('I_Dépenses sur devis'!$K$8:$K$607,'I_Dépenses sur devis'!$G$8:$G$607,$C10,'I_Dépenses sur devis'!$F$8:$F$607,D$3)+SUMIFS('I_Dépenses auto-construction'!$H$8:$H$607,'I_Dépenses auto-construction'!$E$8:$E$607,$C10,'I_Dépenses auto-construction'!$D$8:$D$607,D$3)+SUMIFS('I_Dépenses de rémunération'!$H$8:$H$607,'I_Dépenses de rémunération'!$G$8:$G$607,$C10,'I_Dépenses de rémunération'!$F$8:$F$607,D$3)+ SUMIFS('I_Dépenses sur barèmes'!$J$8:$J$607,'I_Dépenses sur barèmes'!$F$8:$F$607,$C10,'I_Dépenses sur barèmes'!$E$8:$E$607,D$3)+SUMIFS('I_Dépenses de rémunération CU'!$J$8:$J$607,'I_Dépenses de rémunération CU'!$H$8:$H$607,$C10,'I_Dépenses de rémunération CU'!$G$8:$G$607,D$3)+SUMIFS('I_Dépenses sur taux forfaitaire'!$H$8:$H$9,'I_Dépenses sur taux forfaitaire'!$F$8:$F$9,$C10,'I_Dépenses sur taux forfaitaire'!$E$8:$E$9,D$3)+SUMIFS('I_Dépenses forfaitaire'!$H$8:$H$607,'I_Dépenses forfaitaire'!$E$8:$E$607,$C10,'I_Dépenses forfaitaire'!$E$8:$E$607,D$3)</f>
        <v>0</v>
      </c>
      <c r="E10" s="300">
        <f>SUMIFS('I_Dépenses sur devis'!$Z$8:$Z$607,'I_Dépenses sur devis'!$G$8:$G$607,$C10,'I_Dépenses sur devis'!$F$8:$F$607,D$3)+SUMIFS('I_Dépenses auto-construction'!$J$8:$J$607,'I_Dépenses auto-construction'!$E$8:$E$607,$C10,'I_Dépenses auto-construction'!$D$8:$D$607,D$3)+SUMIFS('I_Dépenses de rémunération'!$N$8:$N$607,'I_Dépenses de rémunération'!$G$8:$G$607,$C10,'I_Dépenses de rémunération'!$F$8:$F$607,D$3)+ SUMIFS('I_Dépenses sur barèmes'!$L$8:$L$607,'I_Dépenses sur barèmes'!$F$8:$F$607,$C10,'I_Dépenses sur barèmes'!$E$8:$E$607,D$3)+SUMIFS('I_Dépenses de rémunération CU'!$M$8:$M$607,'I_Dépenses de rémunération CU'!$H$8:$H$607,$C10,'I_Dépenses de rémunération CU'!$G$8:$G$607,D$3)+SUMIFS('I_Dépenses sur taux forfaitaire'!$I$8:$I$9,'I_Dépenses sur taux forfaitaire'!$F$8:$F$9,$C10,'I_Dépenses sur taux forfaitaire'!$E$8:$E$9,D$3)+SUMIFS('I_Dépenses forfaitaire'!$I$8:$I$607,'I_Dépenses forfaitaire'!$E$8:$E$607,$C10,'I_Dépenses forfaitaire'!$D$8:$D$607,D$3)</f>
        <v>0</v>
      </c>
      <c r="F10" s="300">
        <f>SUMIFS('I_Dépenses sur devis'!$AA$8:$AA$607,'I_Dépenses sur devis'!$G$8:$G$607,$C10,'I_Dépenses sur devis'!$F$8:$F$607,D$3)+SUMIFS('I_Dépenses auto-construction'!$M$8:$M$607,'I_Dépenses auto-construction'!$E$8:$E$607,$C10,'I_Dépenses auto-construction'!$D$8:$D$607,D$3)+SUMIFS('I_Dépenses de rémunération'!$S$8:$S$607,'I_Dépenses de rémunération'!$G$8:$G$607,$C10,'I_Dépenses de rémunération'!$F$8:$F$607,D$3)+ SUMIFS('I_Dépenses sur barèmes'!$O$8:$O$607,'I_Dépenses sur barèmes'!$F$8:$F$607,$C10,'I_Dépenses sur barèmes'!$E$8:$E$607,D$3)+SUMIFS('I_Dépenses de rémunération CU'!$P$8:$P$607,'I_Dépenses de rémunération CU'!$H$8:$H$607,$C10,'I_Dépenses de rémunération CU'!$G$8:$G$607,D$3)+SUMIFS('I_Dépenses sur taux forfaitaire'!$K$8:$K$9,'I_Dépenses sur taux forfaitaire'!$F$8:$F$9,$C10,'I_Dépenses sur taux forfaitaire'!$E$8:$E$9,D$3)+SUMIFS('I_Dépenses forfaitaire'!$K$8:$K$607,'I_Dépenses forfaitaire'!$E$8:$E$607,$C10,'I_Dépenses forfaitaire'!$E$8:$E$607,D$3)</f>
        <v>0</v>
      </c>
      <c r="G10" s="300">
        <f>SUMIFS('I_Dépenses sur devis'!$J$8:$J$607,'I_Dépenses sur devis'!$G$8:$G$607,$C10,'I_Dépenses sur devis'!$F$8:$F$607,G$3)+SUMIFS('I_Dépenses sur devis'!$K$8:$K$607,'I_Dépenses sur devis'!$G$8:$G$607,$C10,'I_Dépenses sur devis'!$F$8:$F$607,G$3)+SUMIFS('I_Dépenses auto-construction'!$H$8:$H$607,'I_Dépenses auto-construction'!$E$8:$E$607,$C10,'I_Dépenses auto-construction'!$D$8:$D$607,G$3)+SUMIFS('I_Dépenses de rémunération'!$H$8:$H$607,'I_Dépenses de rémunération'!$G$8:$G$607,$C10,'I_Dépenses de rémunération'!$F$8:$F$607,G$3)+SUMIFS('I_Dépenses sur barèmes'!$J$8:$J$607,'I_Dépenses sur barèmes'!$F$8:$F$607,$C10,'I_Dépenses sur barèmes'!$E$8:$E$607,G$3)+SUMIFS('I_Dépenses de rémunération CU'!$J$8:$J$607,'I_Dépenses de rémunération CU'!$H$8:$H$607,$C10,'I_Dépenses de rémunération CU'!$G$8:$G$607,G$3)+SUMIFS('I_Dépenses sur taux forfaitaire'!$H$8:$H$9,'I_Dépenses sur taux forfaitaire'!$F$8:$F$9,$C10,'I_Dépenses sur taux forfaitaire'!$E$8:$E$9,G$3)+SUMIFS('I_Dépenses forfaitaire'!$H$8:$H$607,'I_Dépenses forfaitaire'!$E$8:$E$607,$C10,'I_Dépenses forfaitaire'!$E$8:$E$607,G$3)</f>
        <v>0</v>
      </c>
      <c r="H10" s="300">
        <f>SUMIFS('I_Dépenses sur devis'!$Z$8:$Z$607,'I_Dépenses sur devis'!$G$8:$G$607,$C10,'I_Dépenses sur devis'!$F$8:$F$607,G$3)+SUMIFS('I_Dépenses auto-construction'!$J$8:$J$607,'I_Dépenses auto-construction'!$E$8:$E$607,$C10,'I_Dépenses auto-construction'!$D$8:$D$607,G$3)+SUMIFS('I_Dépenses de rémunération'!$N$8:$N$607,'I_Dépenses de rémunération'!$G$8:$G$607,$C10,'I_Dépenses de rémunération'!$F$8:$F$607,G$3)+ SUMIFS('I_Dépenses sur barèmes'!$L$8:$L$607,'I_Dépenses sur barèmes'!$F$8:$F$607,$C10,'I_Dépenses sur barèmes'!$E$8:$E$607,G$3)+SUMIFS('I_Dépenses de rémunération CU'!$M$8:$M$607,'I_Dépenses de rémunération CU'!$H$8:$H$607,$C10,'I_Dépenses de rémunération CU'!$G$8:$G$607,G$3)+SUMIFS('I_Dépenses sur taux forfaitaire'!$I$8:$I$9,'I_Dépenses sur taux forfaitaire'!$F$8:$F$9,$C10,'I_Dépenses sur taux forfaitaire'!$E$8:$E$9,G$3)+SUMIFS('I_Dépenses forfaitaire'!$I$8:$I$607,'I_Dépenses forfaitaire'!$E$8:$E$607,$C10,'I_Dépenses forfaitaire'!$D$8:$D$607,G$3)</f>
        <v>0</v>
      </c>
      <c r="I10" s="300">
        <f>SUMIFS('I_Dépenses sur devis'!$AA$8:$AA$607,'I_Dépenses sur devis'!$G$8:$G$607,$C10,'I_Dépenses sur devis'!$F$8:$F$607,G$3)+SUMIFS('I_Dépenses auto-construction'!$M$8:$M$607,'I_Dépenses auto-construction'!$E$8:$E$607,$C10,'I_Dépenses auto-construction'!$D$8:$D$607,G$3)+SUMIFS('I_Dépenses de rémunération'!$S$8:$S$607,'I_Dépenses de rémunération'!$G$8:$G$607,$C10,'I_Dépenses de rémunération'!$F$8:$F$607,G$3)+ SUMIFS('I_Dépenses sur barèmes'!$O$8:$O$607,'I_Dépenses sur barèmes'!$F$8:$F$607,$C10,'I_Dépenses sur barèmes'!$E$8:$E$607,G$3)+SUMIFS('I_Dépenses de rémunération CU'!$P$8:$P$607,'I_Dépenses de rémunération CU'!$H$8:$H$607,$C10,'I_Dépenses de rémunération CU'!$G$8:$G$607,G$3)+SUMIFS('I_Dépenses sur taux forfaitaire'!$K$8:$K$9,'I_Dépenses sur taux forfaitaire'!$F$8:$F$9,$C10,'I_Dépenses sur taux forfaitaire'!$E$8:$E$9,G$3)+SUMIFS('I_Dépenses forfaitaire'!$K$8:$K$607,'I_Dépenses forfaitaire'!$E$8:$E$607,$C10,'I_Dépenses forfaitaire'!$E$8:$E$607,G$3)</f>
        <v>0</v>
      </c>
      <c r="J10" s="300">
        <f>SUMIFS('I_Dépenses sur devis'!$J$8:$J$607,'I_Dépenses sur devis'!$G$8:$G$607,$C10,'I_Dépenses sur devis'!$F$8:$F$607,J$3)+SUMIFS('I_Dépenses sur devis'!$K$8:$K$607,'I_Dépenses sur devis'!$G$8:$G$607,$C10,'I_Dépenses sur devis'!$F$8:$F$607,J$3)+SUMIFS('I_Dépenses auto-construction'!$H$8:$H$607,'I_Dépenses auto-construction'!$E$8:$E$607,$C10,'I_Dépenses auto-construction'!$D$8:$D$607,J$3)+SUMIFS('I_Dépenses de rémunération'!$H$8:$H$607,'I_Dépenses de rémunération'!$G$8:$G$607,$C10,'I_Dépenses de rémunération'!$F$8:$F$607,J$3)+SUMIFS('I_Dépenses sur barèmes'!$J$8:$J$607,'I_Dépenses sur barèmes'!$F$8:$F$607,$C10,'I_Dépenses sur barèmes'!$E$8:$E$607,J$3)+SUMIFS('I_Dépenses de rémunération CU'!$J$8:$J$607,'I_Dépenses de rémunération CU'!$H$8:$H$607,$C10,'I_Dépenses de rémunération CU'!$G$8:$G$607,J$3)+SUMIFS('I_Dépenses sur taux forfaitaire'!$H$8:$H$9,'I_Dépenses sur taux forfaitaire'!$F$8:$F$9,$C10,'I_Dépenses sur taux forfaitaire'!$E$8:$E$9,J$3)+SUMIFS('I_Dépenses forfaitaire'!$H$8:$H$607,'I_Dépenses forfaitaire'!$E$8:$E$607,$C10,'I_Dépenses forfaitaire'!$E$8:$E$607,J$3)</f>
        <v>0</v>
      </c>
      <c r="K10" s="300">
        <f>SUMIFS('I_Dépenses sur devis'!$Z$8:$Z$607,'I_Dépenses sur devis'!$G$8:$G$607,$C10,'I_Dépenses sur devis'!$F$8:$F$607,J$3)+SUMIFS('I_Dépenses auto-construction'!$J$8:$J$607,'I_Dépenses auto-construction'!$E$8:$E$607,$C10,'I_Dépenses auto-construction'!$D$8:$D$607,J$3)+SUMIFS('I_Dépenses de rémunération'!$N$8:$N$607,'I_Dépenses de rémunération'!$G$8:$G$607,$C10,'I_Dépenses de rémunération'!$F$8:$F$607,J$3)+ SUMIFS('I_Dépenses sur barèmes'!$L$8:$L$607,'I_Dépenses sur barèmes'!$F$8:$F$607,$C10,'I_Dépenses sur barèmes'!$E$8:$E$607,J$3)+SUMIFS('I_Dépenses de rémunération CU'!$M$8:$M$607,'I_Dépenses de rémunération CU'!$H$8:$H$607,$C10,'I_Dépenses de rémunération CU'!$G$8:$G$607,J$3)+SUMIFS('I_Dépenses sur taux forfaitaire'!$I$8:$I$9,'I_Dépenses sur taux forfaitaire'!$F$8:$F$9,$C10,'I_Dépenses sur taux forfaitaire'!$E$8:$E$9,J$3)+SUMIFS('I_Dépenses forfaitaire'!$I$8:$I$607,'I_Dépenses forfaitaire'!$E$8:$E$607,$C10,'I_Dépenses forfaitaire'!$D$8:$D$607,J$3)</f>
        <v>0</v>
      </c>
      <c r="L10" s="300">
        <f>SUMIFS('I_Dépenses sur devis'!$AA$8:$AA$607,'I_Dépenses sur devis'!$G$8:$G$607,$C10,'I_Dépenses sur devis'!$F$8:$F$607,J$3)+SUMIFS('I_Dépenses auto-construction'!$M$8:$M$607,'I_Dépenses auto-construction'!$E$8:$E$607,$C10,'I_Dépenses auto-construction'!$D$8:$D$607,J$3)+SUMIFS('I_Dépenses de rémunération'!$S$8:$S$607,'I_Dépenses de rémunération'!$G$8:$G$607,$C10,'I_Dépenses de rémunération'!$F$8:$F$607,J$3)+ SUMIFS('I_Dépenses sur barèmes'!$O$8:$O$607,'I_Dépenses sur barèmes'!$F$8:$F$607,$C10,'I_Dépenses sur barèmes'!$E$8:$E$607,J$3)+SUMIFS('I_Dépenses de rémunération CU'!$P$8:$P$607,'I_Dépenses de rémunération CU'!$H$8:$H$607,$C10,'I_Dépenses de rémunération CU'!$G$8:$G$607,J$3)+SUMIFS('I_Dépenses sur taux forfaitaire'!$K$8:$K$9,'I_Dépenses sur taux forfaitaire'!$F$8:$F$9,$C10,'I_Dépenses sur taux forfaitaire'!$E$8:$E$9,J$3)+SUMIFS('I_Dépenses forfaitaire'!$K$8:$K$607,'I_Dépenses forfaitaire'!$E$8:$E$607,$C10,'I_Dépenses forfaitaire'!$E$8:$E$607,J$3)</f>
        <v>0</v>
      </c>
      <c r="M10" s="300">
        <f>SUMIFS('I_Dépenses sur devis'!$J$8:$J$607,'I_Dépenses sur devis'!$G$8:$G$607,$C10,'I_Dépenses sur devis'!$F$8:$F$607,M$3)+SUMIFS('I_Dépenses sur devis'!$K$8:$K$607,'I_Dépenses sur devis'!$G$8:$G$607,$C10,'I_Dépenses sur devis'!$F$8:$F$607,M$3)+SUMIFS('I_Dépenses auto-construction'!$H$8:$H$607,'I_Dépenses auto-construction'!$E$8:$E$607,$C10,'I_Dépenses auto-construction'!$D$8:$D$607,M$3)+SUMIFS('I_Dépenses de rémunération'!$H$8:$H$607,'I_Dépenses de rémunération'!$G$8:$G$607,$C10,'I_Dépenses de rémunération'!$F$8:$F$607,M$3)+SUMIFS('I_Dépenses sur barèmes'!$J$8:$J$607,'I_Dépenses sur barèmes'!$F$8:$F$607,$C10,'I_Dépenses sur barèmes'!$E$8:$E$607,M$3)+SUMIFS('I_Dépenses de rémunération CU'!$J$8:$J$607,'I_Dépenses de rémunération CU'!$H$8:$H$607,$C10,'I_Dépenses de rémunération CU'!$G$8:$G$607,M$3)+SUMIFS('I_Dépenses sur taux forfaitaire'!$H$8:$H$9,'I_Dépenses sur taux forfaitaire'!$F$8:$F$9,$C10,'I_Dépenses sur taux forfaitaire'!$E$8:$E$9,M$3)+SUMIFS('I_Dépenses forfaitaire'!$H$8:$H$607,'I_Dépenses forfaitaire'!$E$8:$E$607,$C10,'I_Dépenses forfaitaire'!$E$8:$E$607,M$3)</f>
        <v>0</v>
      </c>
      <c r="N10" s="300">
        <f>SUMIFS('I_Dépenses sur devis'!$Z$8:$Z$607,'I_Dépenses sur devis'!$G$8:$G$607,$C10,'I_Dépenses sur devis'!$F$8:$F$607,M$3)+SUMIFS('I_Dépenses auto-construction'!$J$8:$J$607,'I_Dépenses auto-construction'!$E$8:$E$607,$C10,'I_Dépenses auto-construction'!$D$8:$D$607,M$3)+SUMIFS('I_Dépenses de rémunération'!$N$8:$N$607,'I_Dépenses de rémunération'!$G$8:$G$607,$C10,'I_Dépenses de rémunération'!$F$8:$F$607,M$3)+ SUMIFS('I_Dépenses sur barèmes'!$L$8:$L$607,'I_Dépenses sur barèmes'!$F$8:$F$607,$C10,'I_Dépenses sur barèmes'!$E$8:$E$607,M$3)+SUMIFS('I_Dépenses de rémunération CU'!$M$8:$M$607,'I_Dépenses de rémunération CU'!$H$8:$H$607,$C10,'I_Dépenses de rémunération CU'!$G$8:$G$607,M$3)+SUMIFS('I_Dépenses sur taux forfaitaire'!$I$8:$I$9,'I_Dépenses sur taux forfaitaire'!$F$8:$F$9,$C10,'I_Dépenses sur taux forfaitaire'!$E$8:$E$9,M$3)+SUMIFS('I_Dépenses forfaitaire'!$I$8:$I$607,'I_Dépenses forfaitaire'!$E$8:$E$607,$C10,'I_Dépenses forfaitaire'!$D$8:$D$607,M$3)</f>
        <v>0</v>
      </c>
      <c r="O10" s="300">
        <f>SUMIFS('I_Dépenses sur devis'!$AA$8:$AA$607,'I_Dépenses sur devis'!$G$8:$G$607,$C10,'I_Dépenses sur devis'!$F$8:$F$607,M$3)+SUMIFS('I_Dépenses auto-construction'!$M$8:$M$607,'I_Dépenses auto-construction'!$E$8:$E$607,$C10,'I_Dépenses auto-construction'!$D$8:$D$607,M$3)+SUMIFS('I_Dépenses de rémunération'!$S$8:$S$607,'I_Dépenses de rémunération'!$G$8:$G$607,$C10,'I_Dépenses de rémunération'!$F$8:$F$607,M$3)+ SUMIFS('I_Dépenses sur barèmes'!$O$8:$O$607,'I_Dépenses sur barèmes'!$F$8:$F$607,$C10,'I_Dépenses sur barèmes'!$E$8:$E$607,M$3)+SUMIFS('I_Dépenses de rémunération CU'!$P$8:$P$607,'I_Dépenses de rémunération CU'!$H$8:$H$607,$C10,'I_Dépenses de rémunération CU'!$G$8:$G$607,M$3)+SUMIFS('I_Dépenses sur taux forfaitaire'!$K$8:$K$9,'I_Dépenses sur taux forfaitaire'!$F$8:$F$9,$C10,'I_Dépenses sur taux forfaitaire'!$E$8:$E$9,M$3)+SUMIFS('I_Dépenses forfaitaire'!$K$8:$K$607,'I_Dépenses forfaitaire'!$E$8:$E$607,$C10,'I_Dépenses forfaitaire'!$E$8:$E$607,M$3)</f>
        <v>0</v>
      </c>
    </row>
    <row r="11" spans="2:15" ht="17.25" customHeight="1" x14ac:dyDescent="0.35">
      <c r="B11" s="54">
        <v>7</v>
      </c>
      <c r="C11" s="299" t="str">
        <f>IF('T_Classement catégories'!I73&lt;&gt;"",'T_Classement catégories'!I73,"Vide")</f>
        <v>Vide</v>
      </c>
      <c r="D11" s="300">
        <f>SUMIFS('I_Dépenses sur devis'!$J$8:$J$607,'I_Dépenses sur devis'!$G$8:$G$607,$C11,'I_Dépenses sur devis'!$F$8:$F$607,D$3)+SUMIFS('I_Dépenses sur devis'!$K$8:$K$607,'I_Dépenses sur devis'!$G$8:$G$607,$C11,'I_Dépenses sur devis'!$F$8:$F$607,D$3)+SUMIFS('I_Dépenses auto-construction'!$H$8:$H$607,'I_Dépenses auto-construction'!$E$8:$E$607,$C11,'I_Dépenses auto-construction'!$D$8:$D$607,D$3)+SUMIFS('I_Dépenses de rémunération'!$H$8:$H$607,'I_Dépenses de rémunération'!$G$8:$G$607,$C11,'I_Dépenses de rémunération'!$F$8:$F$607,D$3)+ SUMIFS('I_Dépenses sur barèmes'!$J$8:$J$607,'I_Dépenses sur barèmes'!$F$8:$F$607,$C11,'I_Dépenses sur barèmes'!$E$8:$E$607,D$3)+SUMIFS('I_Dépenses de rémunération CU'!$J$8:$J$607,'I_Dépenses de rémunération CU'!$H$8:$H$607,$C11,'I_Dépenses de rémunération CU'!$G$8:$G$607,D$3)+SUMIFS('I_Dépenses sur taux forfaitaire'!$H$8:$H$9,'I_Dépenses sur taux forfaitaire'!$F$8:$F$9,$C11,'I_Dépenses sur taux forfaitaire'!$E$8:$E$9,D$3)+SUMIFS('I_Dépenses forfaitaire'!$H$8:$H$607,'I_Dépenses forfaitaire'!$E$8:$E$607,$C11,'I_Dépenses forfaitaire'!$E$8:$E$607,D$3)</f>
        <v>0</v>
      </c>
      <c r="E11" s="300">
        <f>SUMIFS('I_Dépenses sur devis'!$Z$8:$Z$607,'I_Dépenses sur devis'!$G$8:$G$607,$C11,'I_Dépenses sur devis'!$F$8:$F$607,D$3)+SUMIFS('I_Dépenses auto-construction'!$J$8:$J$607,'I_Dépenses auto-construction'!$E$8:$E$607,$C11,'I_Dépenses auto-construction'!$D$8:$D$607,D$3)+SUMIFS('I_Dépenses de rémunération'!$N$8:$N$607,'I_Dépenses de rémunération'!$G$8:$G$607,$C11,'I_Dépenses de rémunération'!$F$8:$F$607,D$3)+ SUMIFS('I_Dépenses sur barèmes'!$L$8:$L$607,'I_Dépenses sur barèmes'!$F$8:$F$607,$C11,'I_Dépenses sur barèmes'!$E$8:$E$607,D$3)+SUMIFS('I_Dépenses de rémunération CU'!$M$8:$M$607,'I_Dépenses de rémunération CU'!$H$8:$H$607,$C11,'I_Dépenses de rémunération CU'!$G$8:$G$607,D$3)+SUMIFS('I_Dépenses sur taux forfaitaire'!$I$8:$I$9,'I_Dépenses sur taux forfaitaire'!$F$8:$F$9,$C11,'I_Dépenses sur taux forfaitaire'!$E$8:$E$9,D$3)+SUMIFS('I_Dépenses forfaitaire'!$I$8:$I$607,'I_Dépenses forfaitaire'!$E$8:$E$607,$C11,'I_Dépenses forfaitaire'!$D$8:$D$607,D$3)</f>
        <v>0</v>
      </c>
      <c r="F11" s="300">
        <f>SUMIFS('I_Dépenses sur devis'!$AA$8:$AA$607,'I_Dépenses sur devis'!$G$8:$G$607,$C11,'I_Dépenses sur devis'!$F$8:$F$607,D$3)+SUMIFS('I_Dépenses auto-construction'!$M$8:$M$607,'I_Dépenses auto-construction'!$E$8:$E$607,$C11,'I_Dépenses auto-construction'!$D$8:$D$607,D$3)+SUMIFS('I_Dépenses de rémunération'!$S$8:$S$607,'I_Dépenses de rémunération'!$G$8:$G$607,$C11,'I_Dépenses de rémunération'!$F$8:$F$607,D$3)+ SUMIFS('I_Dépenses sur barèmes'!$O$8:$O$607,'I_Dépenses sur barèmes'!$F$8:$F$607,$C11,'I_Dépenses sur barèmes'!$E$8:$E$607,D$3)+SUMIFS('I_Dépenses de rémunération CU'!$P$8:$P$607,'I_Dépenses de rémunération CU'!$H$8:$H$607,$C11,'I_Dépenses de rémunération CU'!$G$8:$G$607,D$3)+SUMIFS('I_Dépenses sur taux forfaitaire'!$K$8:$K$9,'I_Dépenses sur taux forfaitaire'!$F$8:$F$9,$C11,'I_Dépenses sur taux forfaitaire'!$E$8:$E$9,D$3)+SUMIFS('I_Dépenses forfaitaire'!$K$8:$K$607,'I_Dépenses forfaitaire'!$E$8:$E$607,$C11,'I_Dépenses forfaitaire'!$E$8:$E$607,D$3)</f>
        <v>0</v>
      </c>
      <c r="G11" s="300">
        <f>SUMIFS('I_Dépenses sur devis'!$J$8:$J$607,'I_Dépenses sur devis'!$G$8:$G$607,$C11,'I_Dépenses sur devis'!$F$8:$F$607,G$3)+SUMIFS('I_Dépenses sur devis'!$K$8:$K$607,'I_Dépenses sur devis'!$G$8:$G$607,$C11,'I_Dépenses sur devis'!$F$8:$F$607,G$3)+SUMIFS('I_Dépenses auto-construction'!$H$8:$H$607,'I_Dépenses auto-construction'!$E$8:$E$607,$C11,'I_Dépenses auto-construction'!$D$8:$D$607,G$3)+SUMIFS('I_Dépenses de rémunération'!$H$8:$H$607,'I_Dépenses de rémunération'!$G$8:$G$607,$C11,'I_Dépenses de rémunération'!$F$8:$F$607,G$3)+SUMIFS('I_Dépenses sur barèmes'!$J$8:$J$607,'I_Dépenses sur barèmes'!$F$8:$F$607,$C11,'I_Dépenses sur barèmes'!$E$8:$E$607,G$3)+SUMIFS('I_Dépenses de rémunération CU'!$J$8:$J$607,'I_Dépenses de rémunération CU'!$H$8:$H$607,$C11,'I_Dépenses de rémunération CU'!$G$8:$G$607,G$3)+SUMIFS('I_Dépenses sur taux forfaitaire'!$H$8:$H$9,'I_Dépenses sur taux forfaitaire'!$F$8:$F$9,$C11,'I_Dépenses sur taux forfaitaire'!$E$8:$E$9,G$3)+SUMIFS('I_Dépenses forfaitaire'!$H$8:$H$607,'I_Dépenses forfaitaire'!$E$8:$E$607,$C11,'I_Dépenses forfaitaire'!$E$8:$E$607,G$3)</f>
        <v>0</v>
      </c>
      <c r="H11" s="300">
        <f>SUMIFS('I_Dépenses sur devis'!$Z$8:$Z$607,'I_Dépenses sur devis'!$G$8:$G$607,$C11,'I_Dépenses sur devis'!$F$8:$F$607,G$3)+SUMIFS('I_Dépenses auto-construction'!$J$8:$J$607,'I_Dépenses auto-construction'!$E$8:$E$607,$C11,'I_Dépenses auto-construction'!$D$8:$D$607,G$3)+SUMIFS('I_Dépenses de rémunération'!$N$8:$N$607,'I_Dépenses de rémunération'!$G$8:$G$607,$C11,'I_Dépenses de rémunération'!$F$8:$F$607,G$3)+ SUMIFS('I_Dépenses sur barèmes'!$L$8:$L$607,'I_Dépenses sur barèmes'!$F$8:$F$607,$C11,'I_Dépenses sur barèmes'!$E$8:$E$607,G$3)+SUMIFS('I_Dépenses de rémunération CU'!$M$8:$M$607,'I_Dépenses de rémunération CU'!$H$8:$H$607,$C11,'I_Dépenses de rémunération CU'!$G$8:$G$607,G$3)+SUMIFS('I_Dépenses sur taux forfaitaire'!$I$8:$I$9,'I_Dépenses sur taux forfaitaire'!$F$8:$F$9,$C11,'I_Dépenses sur taux forfaitaire'!$E$8:$E$9,G$3)+SUMIFS('I_Dépenses forfaitaire'!$I$8:$I$607,'I_Dépenses forfaitaire'!$E$8:$E$607,$C11,'I_Dépenses forfaitaire'!$D$8:$D$607,G$3)</f>
        <v>0</v>
      </c>
      <c r="I11" s="300">
        <f>SUMIFS('I_Dépenses sur devis'!$AA$8:$AA$607,'I_Dépenses sur devis'!$G$8:$G$607,$C11,'I_Dépenses sur devis'!$F$8:$F$607,G$3)+SUMIFS('I_Dépenses auto-construction'!$M$8:$M$607,'I_Dépenses auto-construction'!$E$8:$E$607,$C11,'I_Dépenses auto-construction'!$D$8:$D$607,G$3)+SUMIFS('I_Dépenses de rémunération'!$S$8:$S$607,'I_Dépenses de rémunération'!$G$8:$G$607,$C11,'I_Dépenses de rémunération'!$F$8:$F$607,G$3)+ SUMIFS('I_Dépenses sur barèmes'!$O$8:$O$607,'I_Dépenses sur barèmes'!$F$8:$F$607,$C11,'I_Dépenses sur barèmes'!$E$8:$E$607,G$3)+SUMIFS('I_Dépenses de rémunération CU'!$P$8:$P$607,'I_Dépenses de rémunération CU'!$H$8:$H$607,$C11,'I_Dépenses de rémunération CU'!$G$8:$G$607,G$3)+SUMIFS('I_Dépenses sur taux forfaitaire'!$K$8:$K$9,'I_Dépenses sur taux forfaitaire'!$F$8:$F$9,$C11,'I_Dépenses sur taux forfaitaire'!$E$8:$E$9,G$3)+SUMIFS('I_Dépenses forfaitaire'!$K$8:$K$607,'I_Dépenses forfaitaire'!$E$8:$E$607,$C11,'I_Dépenses forfaitaire'!$E$8:$E$607,G$3)</f>
        <v>0</v>
      </c>
      <c r="J11" s="300">
        <f>SUMIFS('I_Dépenses sur devis'!$J$8:$J$607,'I_Dépenses sur devis'!$G$8:$G$607,$C11,'I_Dépenses sur devis'!$F$8:$F$607,J$3)+SUMIFS('I_Dépenses sur devis'!$K$8:$K$607,'I_Dépenses sur devis'!$G$8:$G$607,$C11,'I_Dépenses sur devis'!$F$8:$F$607,J$3)+SUMIFS('I_Dépenses auto-construction'!$H$8:$H$607,'I_Dépenses auto-construction'!$E$8:$E$607,$C11,'I_Dépenses auto-construction'!$D$8:$D$607,J$3)+SUMIFS('I_Dépenses de rémunération'!$H$8:$H$607,'I_Dépenses de rémunération'!$G$8:$G$607,$C11,'I_Dépenses de rémunération'!$F$8:$F$607,J$3)+SUMIFS('I_Dépenses sur barèmes'!$J$8:$J$607,'I_Dépenses sur barèmes'!$F$8:$F$607,$C11,'I_Dépenses sur barèmes'!$E$8:$E$607,J$3)+SUMIFS('I_Dépenses de rémunération CU'!$J$8:$J$607,'I_Dépenses de rémunération CU'!$H$8:$H$607,$C11,'I_Dépenses de rémunération CU'!$G$8:$G$607,J$3)+SUMIFS('I_Dépenses sur taux forfaitaire'!$H$8:$H$9,'I_Dépenses sur taux forfaitaire'!$F$8:$F$9,$C11,'I_Dépenses sur taux forfaitaire'!$E$8:$E$9,J$3)+SUMIFS('I_Dépenses forfaitaire'!$H$8:$H$607,'I_Dépenses forfaitaire'!$E$8:$E$607,$C11,'I_Dépenses forfaitaire'!$E$8:$E$607,J$3)</f>
        <v>0</v>
      </c>
      <c r="K11" s="300">
        <f>SUMIFS('I_Dépenses sur devis'!$Z$8:$Z$607,'I_Dépenses sur devis'!$G$8:$G$607,$C11,'I_Dépenses sur devis'!$F$8:$F$607,J$3)+SUMIFS('I_Dépenses auto-construction'!$J$8:$J$607,'I_Dépenses auto-construction'!$E$8:$E$607,$C11,'I_Dépenses auto-construction'!$D$8:$D$607,J$3)+SUMIFS('I_Dépenses de rémunération'!$N$8:$N$607,'I_Dépenses de rémunération'!$G$8:$G$607,$C11,'I_Dépenses de rémunération'!$F$8:$F$607,J$3)+ SUMIFS('I_Dépenses sur barèmes'!$L$8:$L$607,'I_Dépenses sur barèmes'!$F$8:$F$607,$C11,'I_Dépenses sur barèmes'!$E$8:$E$607,J$3)+SUMIFS('I_Dépenses de rémunération CU'!$M$8:$M$607,'I_Dépenses de rémunération CU'!$H$8:$H$607,$C11,'I_Dépenses de rémunération CU'!$G$8:$G$607,J$3)+SUMIFS('I_Dépenses sur taux forfaitaire'!$I$8:$I$9,'I_Dépenses sur taux forfaitaire'!$F$8:$F$9,$C11,'I_Dépenses sur taux forfaitaire'!$E$8:$E$9,J$3)+SUMIFS('I_Dépenses forfaitaire'!$I$8:$I$607,'I_Dépenses forfaitaire'!$E$8:$E$607,$C11,'I_Dépenses forfaitaire'!$D$8:$D$607,J$3)</f>
        <v>0</v>
      </c>
      <c r="L11" s="300">
        <f>SUMIFS('I_Dépenses sur devis'!$AA$8:$AA$607,'I_Dépenses sur devis'!$G$8:$G$607,$C11,'I_Dépenses sur devis'!$F$8:$F$607,J$3)+SUMIFS('I_Dépenses auto-construction'!$M$8:$M$607,'I_Dépenses auto-construction'!$E$8:$E$607,$C11,'I_Dépenses auto-construction'!$D$8:$D$607,J$3)+SUMIFS('I_Dépenses de rémunération'!$S$8:$S$607,'I_Dépenses de rémunération'!$G$8:$G$607,$C11,'I_Dépenses de rémunération'!$F$8:$F$607,J$3)+ SUMIFS('I_Dépenses sur barèmes'!$O$8:$O$607,'I_Dépenses sur barèmes'!$F$8:$F$607,$C11,'I_Dépenses sur barèmes'!$E$8:$E$607,J$3)+SUMIFS('I_Dépenses de rémunération CU'!$P$8:$P$607,'I_Dépenses de rémunération CU'!$H$8:$H$607,$C11,'I_Dépenses de rémunération CU'!$G$8:$G$607,J$3)+SUMIFS('I_Dépenses sur taux forfaitaire'!$K$8:$K$9,'I_Dépenses sur taux forfaitaire'!$F$8:$F$9,$C11,'I_Dépenses sur taux forfaitaire'!$E$8:$E$9,J$3)+SUMIFS('I_Dépenses forfaitaire'!$K$8:$K$607,'I_Dépenses forfaitaire'!$E$8:$E$607,$C11,'I_Dépenses forfaitaire'!$E$8:$E$607,J$3)</f>
        <v>0</v>
      </c>
      <c r="M11" s="300">
        <f>SUMIFS('I_Dépenses sur devis'!$J$8:$J$607,'I_Dépenses sur devis'!$G$8:$G$607,$C11,'I_Dépenses sur devis'!$F$8:$F$607,M$3)+SUMIFS('I_Dépenses sur devis'!$K$8:$K$607,'I_Dépenses sur devis'!$G$8:$G$607,$C11,'I_Dépenses sur devis'!$F$8:$F$607,M$3)+SUMIFS('I_Dépenses auto-construction'!$H$8:$H$607,'I_Dépenses auto-construction'!$E$8:$E$607,$C11,'I_Dépenses auto-construction'!$D$8:$D$607,M$3)+SUMIFS('I_Dépenses de rémunération'!$H$8:$H$607,'I_Dépenses de rémunération'!$G$8:$G$607,$C11,'I_Dépenses de rémunération'!$F$8:$F$607,M$3)+SUMIFS('I_Dépenses sur barèmes'!$J$8:$J$607,'I_Dépenses sur barèmes'!$F$8:$F$607,$C11,'I_Dépenses sur barèmes'!$E$8:$E$607,M$3)+SUMIFS('I_Dépenses de rémunération CU'!$J$8:$J$607,'I_Dépenses de rémunération CU'!$H$8:$H$607,$C11,'I_Dépenses de rémunération CU'!$G$8:$G$607,M$3)+SUMIFS('I_Dépenses sur taux forfaitaire'!$H$8:$H$9,'I_Dépenses sur taux forfaitaire'!$F$8:$F$9,$C11,'I_Dépenses sur taux forfaitaire'!$E$8:$E$9,M$3)+SUMIFS('I_Dépenses forfaitaire'!$H$8:$H$607,'I_Dépenses forfaitaire'!$E$8:$E$607,$C11,'I_Dépenses forfaitaire'!$E$8:$E$607,M$3)</f>
        <v>0</v>
      </c>
      <c r="N11" s="300">
        <f>SUMIFS('I_Dépenses sur devis'!$Z$8:$Z$607,'I_Dépenses sur devis'!$G$8:$G$607,$C11,'I_Dépenses sur devis'!$F$8:$F$607,M$3)+SUMIFS('I_Dépenses auto-construction'!$J$8:$J$607,'I_Dépenses auto-construction'!$E$8:$E$607,$C11,'I_Dépenses auto-construction'!$D$8:$D$607,M$3)+SUMIFS('I_Dépenses de rémunération'!$N$8:$N$607,'I_Dépenses de rémunération'!$G$8:$G$607,$C11,'I_Dépenses de rémunération'!$F$8:$F$607,M$3)+ SUMIFS('I_Dépenses sur barèmes'!$L$8:$L$607,'I_Dépenses sur barèmes'!$F$8:$F$607,$C11,'I_Dépenses sur barèmes'!$E$8:$E$607,M$3)+SUMIFS('I_Dépenses de rémunération CU'!$M$8:$M$607,'I_Dépenses de rémunération CU'!$H$8:$H$607,$C11,'I_Dépenses de rémunération CU'!$G$8:$G$607,M$3)+SUMIFS('I_Dépenses sur taux forfaitaire'!$I$8:$I$9,'I_Dépenses sur taux forfaitaire'!$F$8:$F$9,$C11,'I_Dépenses sur taux forfaitaire'!$E$8:$E$9,M$3)+SUMIFS('I_Dépenses forfaitaire'!$I$8:$I$607,'I_Dépenses forfaitaire'!$E$8:$E$607,$C11,'I_Dépenses forfaitaire'!$D$8:$D$607,M$3)</f>
        <v>0</v>
      </c>
      <c r="O11" s="300">
        <f>SUMIFS('I_Dépenses sur devis'!$AA$8:$AA$607,'I_Dépenses sur devis'!$G$8:$G$607,$C11,'I_Dépenses sur devis'!$F$8:$F$607,M$3)+SUMIFS('I_Dépenses auto-construction'!$M$8:$M$607,'I_Dépenses auto-construction'!$E$8:$E$607,$C11,'I_Dépenses auto-construction'!$D$8:$D$607,M$3)+SUMIFS('I_Dépenses de rémunération'!$S$8:$S$607,'I_Dépenses de rémunération'!$G$8:$G$607,$C11,'I_Dépenses de rémunération'!$F$8:$F$607,M$3)+ SUMIFS('I_Dépenses sur barèmes'!$O$8:$O$607,'I_Dépenses sur barèmes'!$F$8:$F$607,$C11,'I_Dépenses sur barèmes'!$E$8:$E$607,M$3)+SUMIFS('I_Dépenses de rémunération CU'!$P$8:$P$607,'I_Dépenses de rémunération CU'!$H$8:$H$607,$C11,'I_Dépenses de rémunération CU'!$G$8:$G$607,M$3)+SUMIFS('I_Dépenses sur taux forfaitaire'!$K$8:$K$9,'I_Dépenses sur taux forfaitaire'!$F$8:$F$9,$C11,'I_Dépenses sur taux forfaitaire'!$E$8:$E$9,M$3)+SUMIFS('I_Dépenses forfaitaire'!$K$8:$K$607,'I_Dépenses forfaitaire'!$E$8:$E$607,$C11,'I_Dépenses forfaitaire'!$E$8:$E$607,M$3)</f>
        <v>0</v>
      </c>
    </row>
    <row r="12" spans="2:15" ht="17.25" customHeight="1" x14ac:dyDescent="0.35">
      <c r="B12" s="54">
        <v>8</v>
      </c>
      <c r="C12" s="299" t="str">
        <f>IF('T_Classement catégories'!I74&lt;&gt;"",'T_Classement catégories'!I74,"Vide")</f>
        <v>Vide</v>
      </c>
      <c r="D12" s="300">
        <f>SUMIFS('I_Dépenses sur devis'!$J$8:$J$607,'I_Dépenses sur devis'!$G$8:$G$607,$C12,'I_Dépenses sur devis'!$F$8:$F$607,D$3)+SUMIFS('I_Dépenses sur devis'!$K$8:$K$607,'I_Dépenses sur devis'!$G$8:$G$607,$C12,'I_Dépenses sur devis'!$F$8:$F$607,D$3)+SUMIFS('I_Dépenses auto-construction'!$H$8:$H$607,'I_Dépenses auto-construction'!$E$8:$E$607,$C12,'I_Dépenses auto-construction'!$D$8:$D$607,D$3)+SUMIFS('I_Dépenses de rémunération'!$H$8:$H$607,'I_Dépenses de rémunération'!$G$8:$G$607,$C12,'I_Dépenses de rémunération'!$F$8:$F$607,D$3)+ SUMIFS('I_Dépenses sur barèmes'!$J$8:$J$607,'I_Dépenses sur barèmes'!$F$8:$F$607,$C12,'I_Dépenses sur barèmes'!$E$8:$E$607,D$3)+SUMIFS('I_Dépenses de rémunération CU'!$J$8:$J$607,'I_Dépenses de rémunération CU'!$H$8:$H$607,$C12,'I_Dépenses de rémunération CU'!$G$8:$G$607,D$3)+SUMIFS('I_Dépenses sur taux forfaitaire'!$H$8:$H$9,'I_Dépenses sur taux forfaitaire'!$F$8:$F$9,$C12,'I_Dépenses sur taux forfaitaire'!$E$8:$E$9,D$3)+SUMIFS('I_Dépenses forfaitaire'!$H$8:$H$607,'I_Dépenses forfaitaire'!$E$8:$E$607,$C12,'I_Dépenses forfaitaire'!$E$8:$E$607,D$3)</f>
        <v>0</v>
      </c>
      <c r="E12" s="300">
        <f>SUMIFS('I_Dépenses sur devis'!$Z$8:$Z$607,'I_Dépenses sur devis'!$G$8:$G$607,$C12,'I_Dépenses sur devis'!$F$8:$F$607,D$3)+SUMIFS('I_Dépenses auto-construction'!$J$8:$J$607,'I_Dépenses auto-construction'!$E$8:$E$607,$C12,'I_Dépenses auto-construction'!$D$8:$D$607,D$3)+SUMIFS('I_Dépenses de rémunération'!$N$8:$N$607,'I_Dépenses de rémunération'!$G$8:$G$607,$C12,'I_Dépenses de rémunération'!$F$8:$F$607,D$3)+ SUMIFS('I_Dépenses sur barèmes'!$L$8:$L$607,'I_Dépenses sur barèmes'!$F$8:$F$607,$C12,'I_Dépenses sur barèmes'!$E$8:$E$607,D$3)+SUMIFS('I_Dépenses de rémunération CU'!$M$8:$M$607,'I_Dépenses de rémunération CU'!$H$8:$H$607,$C12,'I_Dépenses de rémunération CU'!$G$8:$G$607,D$3)+SUMIFS('I_Dépenses sur taux forfaitaire'!$I$8:$I$9,'I_Dépenses sur taux forfaitaire'!$F$8:$F$9,$C12,'I_Dépenses sur taux forfaitaire'!$E$8:$E$9,D$3)+SUMIFS('I_Dépenses forfaitaire'!$I$8:$I$607,'I_Dépenses forfaitaire'!$E$8:$E$607,$C12,'I_Dépenses forfaitaire'!$D$8:$D$607,D$3)</f>
        <v>0</v>
      </c>
      <c r="F12" s="300">
        <f>SUMIFS('I_Dépenses sur devis'!$AA$8:$AA$607,'I_Dépenses sur devis'!$G$8:$G$607,$C12,'I_Dépenses sur devis'!$F$8:$F$607,D$3)+SUMIFS('I_Dépenses auto-construction'!$M$8:$M$607,'I_Dépenses auto-construction'!$E$8:$E$607,$C12,'I_Dépenses auto-construction'!$D$8:$D$607,D$3)+SUMIFS('I_Dépenses de rémunération'!$S$8:$S$607,'I_Dépenses de rémunération'!$G$8:$G$607,$C12,'I_Dépenses de rémunération'!$F$8:$F$607,D$3)+ SUMIFS('I_Dépenses sur barèmes'!$O$8:$O$607,'I_Dépenses sur barèmes'!$F$8:$F$607,$C12,'I_Dépenses sur barèmes'!$E$8:$E$607,D$3)+SUMIFS('I_Dépenses de rémunération CU'!$P$8:$P$607,'I_Dépenses de rémunération CU'!$H$8:$H$607,$C12,'I_Dépenses de rémunération CU'!$G$8:$G$607,D$3)+SUMIFS('I_Dépenses sur taux forfaitaire'!$K$8:$K$9,'I_Dépenses sur taux forfaitaire'!$F$8:$F$9,$C12,'I_Dépenses sur taux forfaitaire'!$E$8:$E$9,D$3)+SUMIFS('I_Dépenses forfaitaire'!$K$8:$K$607,'I_Dépenses forfaitaire'!$E$8:$E$607,$C12,'I_Dépenses forfaitaire'!$E$8:$E$607,D$3)</f>
        <v>0</v>
      </c>
      <c r="G12" s="300">
        <f>SUMIFS('I_Dépenses sur devis'!$J$8:$J$607,'I_Dépenses sur devis'!$G$8:$G$607,$C12,'I_Dépenses sur devis'!$F$8:$F$607,G$3)+SUMIFS('I_Dépenses sur devis'!$K$8:$K$607,'I_Dépenses sur devis'!$G$8:$G$607,$C12,'I_Dépenses sur devis'!$F$8:$F$607,G$3)+SUMIFS('I_Dépenses auto-construction'!$H$8:$H$607,'I_Dépenses auto-construction'!$E$8:$E$607,$C12,'I_Dépenses auto-construction'!$D$8:$D$607,G$3)+SUMIFS('I_Dépenses de rémunération'!$H$8:$H$607,'I_Dépenses de rémunération'!$G$8:$G$607,$C12,'I_Dépenses de rémunération'!$F$8:$F$607,G$3)+SUMIFS('I_Dépenses sur barèmes'!$J$8:$J$607,'I_Dépenses sur barèmes'!$F$8:$F$607,$C12,'I_Dépenses sur barèmes'!$E$8:$E$607,G$3)+SUMIFS('I_Dépenses de rémunération CU'!$J$8:$J$607,'I_Dépenses de rémunération CU'!$H$8:$H$607,$C12,'I_Dépenses de rémunération CU'!$G$8:$G$607,G$3)+SUMIFS('I_Dépenses sur taux forfaitaire'!$H$8:$H$9,'I_Dépenses sur taux forfaitaire'!$F$8:$F$9,$C12,'I_Dépenses sur taux forfaitaire'!$E$8:$E$9,G$3)+SUMIFS('I_Dépenses forfaitaire'!$H$8:$H$607,'I_Dépenses forfaitaire'!$E$8:$E$607,$C12,'I_Dépenses forfaitaire'!$E$8:$E$607,G$3)</f>
        <v>0</v>
      </c>
      <c r="H12" s="300">
        <f>SUMIFS('I_Dépenses sur devis'!$Z$8:$Z$607,'I_Dépenses sur devis'!$G$8:$G$607,$C12,'I_Dépenses sur devis'!$F$8:$F$607,G$3)+SUMIFS('I_Dépenses auto-construction'!$J$8:$J$607,'I_Dépenses auto-construction'!$E$8:$E$607,$C12,'I_Dépenses auto-construction'!$D$8:$D$607,G$3)+SUMIFS('I_Dépenses de rémunération'!$N$8:$N$607,'I_Dépenses de rémunération'!$G$8:$G$607,$C12,'I_Dépenses de rémunération'!$F$8:$F$607,G$3)+ SUMIFS('I_Dépenses sur barèmes'!$L$8:$L$607,'I_Dépenses sur barèmes'!$F$8:$F$607,$C12,'I_Dépenses sur barèmes'!$E$8:$E$607,G$3)+SUMIFS('I_Dépenses de rémunération CU'!$M$8:$M$607,'I_Dépenses de rémunération CU'!$H$8:$H$607,$C12,'I_Dépenses de rémunération CU'!$G$8:$G$607,G$3)+SUMIFS('I_Dépenses sur taux forfaitaire'!$I$8:$I$9,'I_Dépenses sur taux forfaitaire'!$F$8:$F$9,$C12,'I_Dépenses sur taux forfaitaire'!$E$8:$E$9,G$3)+SUMIFS('I_Dépenses forfaitaire'!$I$8:$I$607,'I_Dépenses forfaitaire'!$E$8:$E$607,$C12,'I_Dépenses forfaitaire'!$D$8:$D$607,G$3)</f>
        <v>0</v>
      </c>
      <c r="I12" s="300">
        <f>SUMIFS('I_Dépenses sur devis'!$AA$8:$AA$607,'I_Dépenses sur devis'!$G$8:$G$607,$C12,'I_Dépenses sur devis'!$F$8:$F$607,G$3)+SUMIFS('I_Dépenses auto-construction'!$M$8:$M$607,'I_Dépenses auto-construction'!$E$8:$E$607,$C12,'I_Dépenses auto-construction'!$D$8:$D$607,G$3)+SUMIFS('I_Dépenses de rémunération'!$S$8:$S$607,'I_Dépenses de rémunération'!$G$8:$G$607,$C12,'I_Dépenses de rémunération'!$F$8:$F$607,G$3)+ SUMIFS('I_Dépenses sur barèmes'!$O$8:$O$607,'I_Dépenses sur barèmes'!$F$8:$F$607,$C12,'I_Dépenses sur barèmes'!$E$8:$E$607,G$3)+SUMIFS('I_Dépenses de rémunération CU'!$P$8:$P$607,'I_Dépenses de rémunération CU'!$H$8:$H$607,$C12,'I_Dépenses de rémunération CU'!$G$8:$G$607,G$3)+SUMIFS('I_Dépenses sur taux forfaitaire'!$K$8:$K$9,'I_Dépenses sur taux forfaitaire'!$F$8:$F$9,$C12,'I_Dépenses sur taux forfaitaire'!$E$8:$E$9,G$3)+SUMIFS('I_Dépenses forfaitaire'!$K$8:$K$607,'I_Dépenses forfaitaire'!$E$8:$E$607,$C12,'I_Dépenses forfaitaire'!$E$8:$E$607,G$3)</f>
        <v>0</v>
      </c>
      <c r="J12" s="300">
        <f>SUMIFS('I_Dépenses sur devis'!$J$8:$J$607,'I_Dépenses sur devis'!$G$8:$G$607,$C12,'I_Dépenses sur devis'!$F$8:$F$607,J$3)+SUMIFS('I_Dépenses sur devis'!$K$8:$K$607,'I_Dépenses sur devis'!$G$8:$G$607,$C12,'I_Dépenses sur devis'!$F$8:$F$607,J$3)+SUMIFS('I_Dépenses auto-construction'!$H$8:$H$607,'I_Dépenses auto-construction'!$E$8:$E$607,$C12,'I_Dépenses auto-construction'!$D$8:$D$607,J$3)+SUMIFS('I_Dépenses de rémunération'!$H$8:$H$607,'I_Dépenses de rémunération'!$G$8:$G$607,$C12,'I_Dépenses de rémunération'!$F$8:$F$607,J$3)+SUMIFS('I_Dépenses sur barèmes'!$J$8:$J$607,'I_Dépenses sur barèmes'!$F$8:$F$607,$C12,'I_Dépenses sur barèmes'!$E$8:$E$607,J$3)+SUMIFS('I_Dépenses de rémunération CU'!$J$8:$J$607,'I_Dépenses de rémunération CU'!$H$8:$H$607,$C12,'I_Dépenses de rémunération CU'!$G$8:$G$607,J$3)+SUMIFS('I_Dépenses sur taux forfaitaire'!$H$8:$H$9,'I_Dépenses sur taux forfaitaire'!$F$8:$F$9,$C12,'I_Dépenses sur taux forfaitaire'!$E$8:$E$9,J$3)+SUMIFS('I_Dépenses forfaitaire'!$H$8:$H$607,'I_Dépenses forfaitaire'!$E$8:$E$607,$C12,'I_Dépenses forfaitaire'!$E$8:$E$607,J$3)</f>
        <v>0</v>
      </c>
      <c r="K12" s="300">
        <f>SUMIFS('I_Dépenses sur devis'!$Z$8:$Z$607,'I_Dépenses sur devis'!$G$8:$G$607,$C12,'I_Dépenses sur devis'!$F$8:$F$607,J$3)+SUMIFS('I_Dépenses auto-construction'!$J$8:$J$607,'I_Dépenses auto-construction'!$E$8:$E$607,$C12,'I_Dépenses auto-construction'!$D$8:$D$607,J$3)+SUMIFS('I_Dépenses de rémunération'!$N$8:$N$607,'I_Dépenses de rémunération'!$G$8:$G$607,$C12,'I_Dépenses de rémunération'!$F$8:$F$607,J$3)+ SUMIFS('I_Dépenses sur barèmes'!$L$8:$L$607,'I_Dépenses sur barèmes'!$F$8:$F$607,$C12,'I_Dépenses sur barèmes'!$E$8:$E$607,J$3)+SUMIFS('I_Dépenses de rémunération CU'!$M$8:$M$607,'I_Dépenses de rémunération CU'!$H$8:$H$607,$C12,'I_Dépenses de rémunération CU'!$G$8:$G$607,J$3)+SUMIFS('I_Dépenses sur taux forfaitaire'!$I$8:$I$9,'I_Dépenses sur taux forfaitaire'!$F$8:$F$9,$C12,'I_Dépenses sur taux forfaitaire'!$E$8:$E$9,J$3)+SUMIFS('I_Dépenses forfaitaire'!$I$8:$I$607,'I_Dépenses forfaitaire'!$E$8:$E$607,$C12,'I_Dépenses forfaitaire'!$D$8:$D$607,J$3)</f>
        <v>0</v>
      </c>
      <c r="L12" s="300">
        <f>SUMIFS('I_Dépenses sur devis'!$AA$8:$AA$607,'I_Dépenses sur devis'!$G$8:$G$607,$C12,'I_Dépenses sur devis'!$F$8:$F$607,J$3)+SUMIFS('I_Dépenses auto-construction'!$M$8:$M$607,'I_Dépenses auto-construction'!$E$8:$E$607,$C12,'I_Dépenses auto-construction'!$D$8:$D$607,J$3)+SUMIFS('I_Dépenses de rémunération'!$S$8:$S$607,'I_Dépenses de rémunération'!$G$8:$G$607,$C12,'I_Dépenses de rémunération'!$F$8:$F$607,J$3)+ SUMIFS('I_Dépenses sur barèmes'!$O$8:$O$607,'I_Dépenses sur barèmes'!$F$8:$F$607,$C12,'I_Dépenses sur barèmes'!$E$8:$E$607,J$3)+SUMIFS('I_Dépenses de rémunération CU'!$P$8:$P$607,'I_Dépenses de rémunération CU'!$H$8:$H$607,$C12,'I_Dépenses de rémunération CU'!$G$8:$G$607,J$3)+SUMIFS('I_Dépenses sur taux forfaitaire'!$K$8:$K$9,'I_Dépenses sur taux forfaitaire'!$F$8:$F$9,$C12,'I_Dépenses sur taux forfaitaire'!$E$8:$E$9,J$3)+SUMIFS('I_Dépenses forfaitaire'!$K$8:$K$607,'I_Dépenses forfaitaire'!$E$8:$E$607,$C12,'I_Dépenses forfaitaire'!$E$8:$E$607,J$3)</f>
        <v>0</v>
      </c>
      <c r="M12" s="300">
        <f>SUMIFS('I_Dépenses sur devis'!$J$8:$J$607,'I_Dépenses sur devis'!$G$8:$G$607,$C12,'I_Dépenses sur devis'!$F$8:$F$607,M$3)+SUMIFS('I_Dépenses sur devis'!$K$8:$K$607,'I_Dépenses sur devis'!$G$8:$G$607,$C12,'I_Dépenses sur devis'!$F$8:$F$607,M$3)+SUMIFS('I_Dépenses auto-construction'!$H$8:$H$607,'I_Dépenses auto-construction'!$E$8:$E$607,$C12,'I_Dépenses auto-construction'!$D$8:$D$607,M$3)+SUMIFS('I_Dépenses de rémunération'!$H$8:$H$607,'I_Dépenses de rémunération'!$G$8:$G$607,$C12,'I_Dépenses de rémunération'!$F$8:$F$607,M$3)+SUMIFS('I_Dépenses sur barèmes'!$J$8:$J$607,'I_Dépenses sur barèmes'!$F$8:$F$607,$C12,'I_Dépenses sur barèmes'!$E$8:$E$607,M$3)+SUMIFS('I_Dépenses de rémunération CU'!$J$8:$J$607,'I_Dépenses de rémunération CU'!$H$8:$H$607,$C12,'I_Dépenses de rémunération CU'!$G$8:$G$607,M$3)+SUMIFS('I_Dépenses sur taux forfaitaire'!$H$8:$H$9,'I_Dépenses sur taux forfaitaire'!$F$8:$F$9,$C12,'I_Dépenses sur taux forfaitaire'!$E$8:$E$9,M$3)+SUMIFS('I_Dépenses forfaitaire'!$H$8:$H$607,'I_Dépenses forfaitaire'!$E$8:$E$607,$C12,'I_Dépenses forfaitaire'!$E$8:$E$607,M$3)</f>
        <v>0</v>
      </c>
      <c r="N12" s="300">
        <f>SUMIFS('I_Dépenses sur devis'!$Z$8:$Z$607,'I_Dépenses sur devis'!$G$8:$G$607,$C12,'I_Dépenses sur devis'!$F$8:$F$607,M$3)+SUMIFS('I_Dépenses auto-construction'!$J$8:$J$607,'I_Dépenses auto-construction'!$E$8:$E$607,$C12,'I_Dépenses auto-construction'!$D$8:$D$607,M$3)+SUMIFS('I_Dépenses de rémunération'!$N$8:$N$607,'I_Dépenses de rémunération'!$G$8:$G$607,$C12,'I_Dépenses de rémunération'!$F$8:$F$607,M$3)+ SUMIFS('I_Dépenses sur barèmes'!$L$8:$L$607,'I_Dépenses sur barèmes'!$F$8:$F$607,$C12,'I_Dépenses sur barèmes'!$E$8:$E$607,M$3)+SUMIFS('I_Dépenses de rémunération CU'!$M$8:$M$607,'I_Dépenses de rémunération CU'!$H$8:$H$607,$C12,'I_Dépenses de rémunération CU'!$G$8:$G$607,M$3)+SUMIFS('I_Dépenses sur taux forfaitaire'!$I$8:$I$9,'I_Dépenses sur taux forfaitaire'!$F$8:$F$9,$C12,'I_Dépenses sur taux forfaitaire'!$E$8:$E$9,M$3)+SUMIFS('I_Dépenses forfaitaire'!$I$8:$I$607,'I_Dépenses forfaitaire'!$E$8:$E$607,$C12,'I_Dépenses forfaitaire'!$D$8:$D$607,M$3)</f>
        <v>0</v>
      </c>
      <c r="O12" s="300">
        <f>SUMIFS('I_Dépenses sur devis'!$AA$8:$AA$607,'I_Dépenses sur devis'!$G$8:$G$607,$C12,'I_Dépenses sur devis'!$F$8:$F$607,M$3)+SUMIFS('I_Dépenses auto-construction'!$M$8:$M$607,'I_Dépenses auto-construction'!$E$8:$E$607,$C12,'I_Dépenses auto-construction'!$D$8:$D$607,M$3)+SUMIFS('I_Dépenses de rémunération'!$S$8:$S$607,'I_Dépenses de rémunération'!$G$8:$G$607,$C12,'I_Dépenses de rémunération'!$F$8:$F$607,M$3)+ SUMIFS('I_Dépenses sur barèmes'!$O$8:$O$607,'I_Dépenses sur barèmes'!$F$8:$F$607,$C12,'I_Dépenses sur barèmes'!$E$8:$E$607,M$3)+SUMIFS('I_Dépenses de rémunération CU'!$P$8:$P$607,'I_Dépenses de rémunération CU'!$H$8:$H$607,$C12,'I_Dépenses de rémunération CU'!$G$8:$G$607,M$3)+SUMIFS('I_Dépenses sur taux forfaitaire'!$K$8:$K$9,'I_Dépenses sur taux forfaitaire'!$F$8:$F$9,$C12,'I_Dépenses sur taux forfaitaire'!$E$8:$E$9,M$3)+SUMIFS('I_Dépenses forfaitaire'!$K$8:$K$607,'I_Dépenses forfaitaire'!$E$8:$E$607,$C12,'I_Dépenses forfaitaire'!$E$8:$E$607,M$3)</f>
        <v>0</v>
      </c>
    </row>
    <row r="13" spans="2:15" ht="17.25" customHeight="1" x14ac:dyDescent="0.35">
      <c r="B13" s="54">
        <v>9</v>
      </c>
      <c r="C13" s="299" t="str">
        <f>IF('T_Classement catégories'!I75&lt;&gt;"",'T_Classement catégories'!I75,"Vide")</f>
        <v>Vide</v>
      </c>
      <c r="D13" s="300">
        <f>SUMIFS('I_Dépenses sur devis'!$J$8:$J$607,'I_Dépenses sur devis'!$G$8:$G$607,$C13,'I_Dépenses sur devis'!$F$8:$F$607,D$3)+SUMIFS('I_Dépenses sur devis'!$K$8:$K$607,'I_Dépenses sur devis'!$G$8:$G$607,$C13,'I_Dépenses sur devis'!$F$8:$F$607,D$3)+SUMIFS('I_Dépenses auto-construction'!$H$8:$H$607,'I_Dépenses auto-construction'!$E$8:$E$607,$C13,'I_Dépenses auto-construction'!$D$8:$D$607,D$3)+SUMIFS('I_Dépenses de rémunération'!$H$8:$H$607,'I_Dépenses de rémunération'!$G$8:$G$607,$C13,'I_Dépenses de rémunération'!$F$8:$F$607,D$3)+ SUMIFS('I_Dépenses sur barèmes'!$J$8:$J$607,'I_Dépenses sur barèmes'!$F$8:$F$607,$C13,'I_Dépenses sur barèmes'!$E$8:$E$607,D$3)+SUMIFS('I_Dépenses de rémunération CU'!$J$8:$J$607,'I_Dépenses de rémunération CU'!$H$8:$H$607,$C13,'I_Dépenses de rémunération CU'!$G$8:$G$607,D$3)+SUMIFS('I_Dépenses sur taux forfaitaire'!$H$8:$H$9,'I_Dépenses sur taux forfaitaire'!$F$8:$F$9,$C13,'I_Dépenses sur taux forfaitaire'!$E$8:$E$9,D$3)+SUMIFS('I_Dépenses forfaitaire'!$H$8:$H$607,'I_Dépenses forfaitaire'!$E$8:$E$607,$C13,'I_Dépenses forfaitaire'!$E$8:$E$607,D$3)</f>
        <v>0</v>
      </c>
      <c r="E13" s="300">
        <f>SUMIFS('I_Dépenses sur devis'!$Z$8:$Z$607,'I_Dépenses sur devis'!$G$8:$G$607,$C13,'I_Dépenses sur devis'!$F$8:$F$607,D$3)+SUMIFS('I_Dépenses auto-construction'!$J$8:$J$607,'I_Dépenses auto-construction'!$E$8:$E$607,$C13,'I_Dépenses auto-construction'!$D$8:$D$607,D$3)+SUMIFS('I_Dépenses de rémunération'!$N$8:$N$607,'I_Dépenses de rémunération'!$G$8:$G$607,$C13,'I_Dépenses de rémunération'!$F$8:$F$607,D$3)+ SUMIFS('I_Dépenses sur barèmes'!$L$8:$L$607,'I_Dépenses sur barèmes'!$F$8:$F$607,$C13,'I_Dépenses sur barèmes'!$E$8:$E$607,D$3)+SUMIFS('I_Dépenses de rémunération CU'!$M$8:$M$607,'I_Dépenses de rémunération CU'!$H$8:$H$607,$C13,'I_Dépenses de rémunération CU'!$G$8:$G$607,D$3)+SUMIFS('I_Dépenses sur taux forfaitaire'!$I$8:$I$9,'I_Dépenses sur taux forfaitaire'!$F$8:$F$9,$C13,'I_Dépenses sur taux forfaitaire'!$E$8:$E$9,D$3)+SUMIFS('I_Dépenses forfaitaire'!$I$8:$I$607,'I_Dépenses forfaitaire'!$E$8:$E$607,$C13,'I_Dépenses forfaitaire'!$D$8:$D$607,D$3)</f>
        <v>0</v>
      </c>
      <c r="F13" s="300">
        <f>SUMIFS('I_Dépenses sur devis'!$AA$8:$AA$607,'I_Dépenses sur devis'!$G$8:$G$607,$C13,'I_Dépenses sur devis'!$F$8:$F$607,D$3)+SUMIFS('I_Dépenses auto-construction'!$M$8:$M$607,'I_Dépenses auto-construction'!$E$8:$E$607,$C13,'I_Dépenses auto-construction'!$D$8:$D$607,D$3)+SUMIFS('I_Dépenses de rémunération'!$S$8:$S$607,'I_Dépenses de rémunération'!$G$8:$G$607,$C13,'I_Dépenses de rémunération'!$F$8:$F$607,D$3)+ SUMIFS('I_Dépenses sur barèmes'!$O$8:$O$607,'I_Dépenses sur barèmes'!$F$8:$F$607,$C13,'I_Dépenses sur barèmes'!$E$8:$E$607,D$3)+SUMIFS('I_Dépenses de rémunération CU'!$P$8:$P$607,'I_Dépenses de rémunération CU'!$H$8:$H$607,$C13,'I_Dépenses de rémunération CU'!$G$8:$G$607,D$3)+SUMIFS('I_Dépenses sur taux forfaitaire'!$K$8:$K$9,'I_Dépenses sur taux forfaitaire'!$F$8:$F$9,$C13,'I_Dépenses sur taux forfaitaire'!$E$8:$E$9,D$3)+SUMIFS('I_Dépenses forfaitaire'!$K$8:$K$607,'I_Dépenses forfaitaire'!$E$8:$E$607,$C13,'I_Dépenses forfaitaire'!$E$8:$E$607,D$3)</f>
        <v>0</v>
      </c>
      <c r="G13" s="300">
        <f>SUMIFS('I_Dépenses sur devis'!$J$8:$J$607,'I_Dépenses sur devis'!$G$8:$G$607,$C13,'I_Dépenses sur devis'!$F$8:$F$607,G$3)+SUMIFS('I_Dépenses sur devis'!$K$8:$K$607,'I_Dépenses sur devis'!$G$8:$G$607,$C13,'I_Dépenses sur devis'!$F$8:$F$607,G$3)+SUMIFS('I_Dépenses auto-construction'!$H$8:$H$607,'I_Dépenses auto-construction'!$E$8:$E$607,$C13,'I_Dépenses auto-construction'!$D$8:$D$607,G$3)+SUMIFS('I_Dépenses de rémunération'!$H$8:$H$607,'I_Dépenses de rémunération'!$G$8:$G$607,$C13,'I_Dépenses de rémunération'!$F$8:$F$607,G$3)+SUMIFS('I_Dépenses sur barèmes'!$J$8:$J$607,'I_Dépenses sur barèmes'!$F$8:$F$607,$C13,'I_Dépenses sur barèmes'!$E$8:$E$607,G$3)+SUMIFS('I_Dépenses de rémunération CU'!$J$8:$J$607,'I_Dépenses de rémunération CU'!$H$8:$H$607,$C13,'I_Dépenses de rémunération CU'!$G$8:$G$607,G$3)+SUMIFS('I_Dépenses sur taux forfaitaire'!$H$8:$H$9,'I_Dépenses sur taux forfaitaire'!$F$8:$F$9,$C13,'I_Dépenses sur taux forfaitaire'!$E$8:$E$9,G$3)+SUMIFS('I_Dépenses forfaitaire'!$H$8:$H$607,'I_Dépenses forfaitaire'!$E$8:$E$607,$C13,'I_Dépenses forfaitaire'!$E$8:$E$607,G$3)</f>
        <v>0</v>
      </c>
      <c r="H13" s="300">
        <f>SUMIFS('I_Dépenses sur devis'!$Z$8:$Z$607,'I_Dépenses sur devis'!$G$8:$G$607,$C13,'I_Dépenses sur devis'!$F$8:$F$607,G$3)+SUMIFS('I_Dépenses auto-construction'!$J$8:$J$607,'I_Dépenses auto-construction'!$E$8:$E$607,$C13,'I_Dépenses auto-construction'!$D$8:$D$607,G$3)+SUMIFS('I_Dépenses de rémunération'!$N$8:$N$607,'I_Dépenses de rémunération'!$G$8:$G$607,$C13,'I_Dépenses de rémunération'!$F$8:$F$607,G$3)+ SUMIFS('I_Dépenses sur barèmes'!$L$8:$L$607,'I_Dépenses sur barèmes'!$F$8:$F$607,$C13,'I_Dépenses sur barèmes'!$E$8:$E$607,G$3)+SUMIFS('I_Dépenses de rémunération CU'!$M$8:$M$607,'I_Dépenses de rémunération CU'!$H$8:$H$607,$C13,'I_Dépenses de rémunération CU'!$G$8:$G$607,G$3)+SUMIFS('I_Dépenses sur taux forfaitaire'!$I$8:$I$9,'I_Dépenses sur taux forfaitaire'!$F$8:$F$9,$C13,'I_Dépenses sur taux forfaitaire'!$E$8:$E$9,G$3)+SUMIFS('I_Dépenses forfaitaire'!$I$8:$I$607,'I_Dépenses forfaitaire'!$E$8:$E$607,$C13,'I_Dépenses forfaitaire'!$D$8:$D$607,G$3)</f>
        <v>0</v>
      </c>
      <c r="I13" s="300">
        <f>SUMIFS('I_Dépenses sur devis'!$AA$8:$AA$607,'I_Dépenses sur devis'!$G$8:$G$607,$C13,'I_Dépenses sur devis'!$F$8:$F$607,G$3)+SUMIFS('I_Dépenses auto-construction'!$M$8:$M$607,'I_Dépenses auto-construction'!$E$8:$E$607,$C13,'I_Dépenses auto-construction'!$D$8:$D$607,G$3)+SUMIFS('I_Dépenses de rémunération'!$S$8:$S$607,'I_Dépenses de rémunération'!$G$8:$G$607,$C13,'I_Dépenses de rémunération'!$F$8:$F$607,G$3)+ SUMIFS('I_Dépenses sur barèmes'!$O$8:$O$607,'I_Dépenses sur barèmes'!$F$8:$F$607,$C13,'I_Dépenses sur barèmes'!$E$8:$E$607,G$3)+SUMIFS('I_Dépenses de rémunération CU'!$P$8:$P$607,'I_Dépenses de rémunération CU'!$H$8:$H$607,$C13,'I_Dépenses de rémunération CU'!$G$8:$G$607,G$3)+SUMIFS('I_Dépenses sur taux forfaitaire'!$K$8:$K$9,'I_Dépenses sur taux forfaitaire'!$F$8:$F$9,$C13,'I_Dépenses sur taux forfaitaire'!$E$8:$E$9,G$3)+SUMIFS('I_Dépenses forfaitaire'!$K$8:$K$607,'I_Dépenses forfaitaire'!$E$8:$E$607,$C13,'I_Dépenses forfaitaire'!$E$8:$E$607,G$3)</f>
        <v>0</v>
      </c>
      <c r="J13" s="300">
        <f>SUMIFS('I_Dépenses sur devis'!$J$8:$J$607,'I_Dépenses sur devis'!$G$8:$G$607,$C13,'I_Dépenses sur devis'!$F$8:$F$607,J$3)+SUMIFS('I_Dépenses sur devis'!$K$8:$K$607,'I_Dépenses sur devis'!$G$8:$G$607,$C13,'I_Dépenses sur devis'!$F$8:$F$607,J$3)+SUMIFS('I_Dépenses auto-construction'!$H$8:$H$607,'I_Dépenses auto-construction'!$E$8:$E$607,$C13,'I_Dépenses auto-construction'!$D$8:$D$607,J$3)+SUMIFS('I_Dépenses de rémunération'!$H$8:$H$607,'I_Dépenses de rémunération'!$G$8:$G$607,$C13,'I_Dépenses de rémunération'!$F$8:$F$607,J$3)+SUMIFS('I_Dépenses sur barèmes'!$J$8:$J$607,'I_Dépenses sur barèmes'!$F$8:$F$607,$C13,'I_Dépenses sur barèmes'!$E$8:$E$607,J$3)+SUMIFS('I_Dépenses de rémunération CU'!$J$8:$J$607,'I_Dépenses de rémunération CU'!$H$8:$H$607,$C13,'I_Dépenses de rémunération CU'!$G$8:$G$607,J$3)+SUMIFS('I_Dépenses sur taux forfaitaire'!$H$8:$H$9,'I_Dépenses sur taux forfaitaire'!$F$8:$F$9,$C13,'I_Dépenses sur taux forfaitaire'!$E$8:$E$9,J$3)+SUMIFS('I_Dépenses forfaitaire'!$H$8:$H$607,'I_Dépenses forfaitaire'!$E$8:$E$607,$C13,'I_Dépenses forfaitaire'!$E$8:$E$607,J$3)</f>
        <v>0</v>
      </c>
      <c r="K13" s="300">
        <f>SUMIFS('I_Dépenses sur devis'!$Z$8:$Z$607,'I_Dépenses sur devis'!$G$8:$G$607,$C13,'I_Dépenses sur devis'!$F$8:$F$607,J$3)+SUMIFS('I_Dépenses auto-construction'!$J$8:$J$607,'I_Dépenses auto-construction'!$E$8:$E$607,$C13,'I_Dépenses auto-construction'!$D$8:$D$607,J$3)+SUMIFS('I_Dépenses de rémunération'!$N$8:$N$607,'I_Dépenses de rémunération'!$G$8:$G$607,$C13,'I_Dépenses de rémunération'!$F$8:$F$607,J$3)+ SUMIFS('I_Dépenses sur barèmes'!$L$8:$L$607,'I_Dépenses sur barèmes'!$F$8:$F$607,$C13,'I_Dépenses sur barèmes'!$E$8:$E$607,J$3)+SUMIFS('I_Dépenses de rémunération CU'!$M$8:$M$607,'I_Dépenses de rémunération CU'!$H$8:$H$607,$C13,'I_Dépenses de rémunération CU'!$G$8:$G$607,J$3)+SUMIFS('I_Dépenses sur taux forfaitaire'!$I$8:$I$9,'I_Dépenses sur taux forfaitaire'!$F$8:$F$9,$C13,'I_Dépenses sur taux forfaitaire'!$E$8:$E$9,J$3)+SUMIFS('I_Dépenses forfaitaire'!$I$8:$I$607,'I_Dépenses forfaitaire'!$E$8:$E$607,$C13,'I_Dépenses forfaitaire'!$D$8:$D$607,J$3)</f>
        <v>0</v>
      </c>
      <c r="L13" s="300">
        <f>SUMIFS('I_Dépenses sur devis'!$AA$8:$AA$607,'I_Dépenses sur devis'!$G$8:$G$607,$C13,'I_Dépenses sur devis'!$F$8:$F$607,J$3)+SUMIFS('I_Dépenses auto-construction'!$M$8:$M$607,'I_Dépenses auto-construction'!$E$8:$E$607,$C13,'I_Dépenses auto-construction'!$D$8:$D$607,J$3)+SUMIFS('I_Dépenses de rémunération'!$S$8:$S$607,'I_Dépenses de rémunération'!$G$8:$G$607,$C13,'I_Dépenses de rémunération'!$F$8:$F$607,J$3)+ SUMIFS('I_Dépenses sur barèmes'!$O$8:$O$607,'I_Dépenses sur barèmes'!$F$8:$F$607,$C13,'I_Dépenses sur barèmes'!$E$8:$E$607,J$3)+SUMIFS('I_Dépenses de rémunération CU'!$P$8:$P$607,'I_Dépenses de rémunération CU'!$H$8:$H$607,$C13,'I_Dépenses de rémunération CU'!$G$8:$G$607,J$3)+SUMIFS('I_Dépenses sur taux forfaitaire'!$K$8:$K$9,'I_Dépenses sur taux forfaitaire'!$F$8:$F$9,$C13,'I_Dépenses sur taux forfaitaire'!$E$8:$E$9,J$3)+SUMIFS('I_Dépenses forfaitaire'!$K$8:$K$607,'I_Dépenses forfaitaire'!$E$8:$E$607,$C13,'I_Dépenses forfaitaire'!$E$8:$E$607,J$3)</f>
        <v>0</v>
      </c>
      <c r="M13" s="300">
        <f>SUMIFS('I_Dépenses sur devis'!$J$8:$J$607,'I_Dépenses sur devis'!$G$8:$G$607,$C13,'I_Dépenses sur devis'!$F$8:$F$607,M$3)+SUMIFS('I_Dépenses sur devis'!$K$8:$K$607,'I_Dépenses sur devis'!$G$8:$G$607,$C13,'I_Dépenses sur devis'!$F$8:$F$607,M$3)+SUMIFS('I_Dépenses auto-construction'!$H$8:$H$607,'I_Dépenses auto-construction'!$E$8:$E$607,$C13,'I_Dépenses auto-construction'!$D$8:$D$607,M$3)+SUMIFS('I_Dépenses de rémunération'!$H$8:$H$607,'I_Dépenses de rémunération'!$G$8:$G$607,$C13,'I_Dépenses de rémunération'!$F$8:$F$607,M$3)+SUMIFS('I_Dépenses sur barèmes'!$J$8:$J$607,'I_Dépenses sur barèmes'!$F$8:$F$607,$C13,'I_Dépenses sur barèmes'!$E$8:$E$607,M$3)+SUMIFS('I_Dépenses de rémunération CU'!$J$8:$J$607,'I_Dépenses de rémunération CU'!$H$8:$H$607,$C13,'I_Dépenses de rémunération CU'!$G$8:$G$607,M$3)+SUMIFS('I_Dépenses sur taux forfaitaire'!$H$8:$H$9,'I_Dépenses sur taux forfaitaire'!$F$8:$F$9,$C13,'I_Dépenses sur taux forfaitaire'!$E$8:$E$9,M$3)+SUMIFS('I_Dépenses forfaitaire'!$H$8:$H$607,'I_Dépenses forfaitaire'!$E$8:$E$607,$C13,'I_Dépenses forfaitaire'!$E$8:$E$607,M$3)</f>
        <v>0</v>
      </c>
      <c r="N13" s="300">
        <f>SUMIFS('I_Dépenses sur devis'!$Z$8:$Z$607,'I_Dépenses sur devis'!$G$8:$G$607,$C13,'I_Dépenses sur devis'!$F$8:$F$607,M$3)+SUMIFS('I_Dépenses auto-construction'!$J$8:$J$607,'I_Dépenses auto-construction'!$E$8:$E$607,$C13,'I_Dépenses auto-construction'!$D$8:$D$607,M$3)+SUMIFS('I_Dépenses de rémunération'!$N$8:$N$607,'I_Dépenses de rémunération'!$G$8:$G$607,$C13,'I_Dépenses de rémunération'!$F$8:$F$607,M$3)+ SUMIFS('I_Dépenses sur barèmes'!$L$8:$L$607,'I_Dépenses sur barèmes'!$F$8:$F$607,$C13,'I_Dépenses sur barèmes'!$E$8:$E$607,M$3)+SUMIFS('I_Dépenses de rémunération CU'!$M$8:$M$607,'I_Dépenses de rémunération CU'!$H$8:$H$607,$C13,'I_Dépenses de rémunération CU'!$G$8:$G$607,M$3)+SUMIFS('I_Dépenses sur taux forfaitaire'!$I$8:$I$9,'I_Dépenses sur taux forfaitaire'!$F$8:$F$9,$C13,'I_Dépenses sur taux forfaitaire'!$E$8:$E$9,M$3)+SUMIFS('I_Dépenses forfaitaire'!$I$8:$I$607,'I_Dépenses forfaitaire'!$E$8:$E$607,$C13,'I_Dépenses forfaitaire'!$D$8:$D$607,M$3)</f>
        <v>0</v>
      </c>
      <c r="O13" s="300">
        <f>SUMIFS('I_Dépenses sur devis'!$AA$8:$AA$607,'I_Dépenses sur devis'!$G$8:$G$607,$C13,'I_Dépenses sur devis'!$F$8:$F$607,M$3)+SUMIFS('I_Dépenses auto-construction'!$M$8:$M$607,'I_Dépenses auto-construction'!$E$8:$E$607,$C13,'I_Dépenses auto-construction'!$D$8:$D$607,M$3)+SUMIFS('I_Dépenses de rémunération'!$S$8:$S$607,'I_Dépenses de rémunération'!$G$8:$G$607,$C13,'I_Dépenses de rémunération'!$F$8:$F$607,M$3)+ SUMIFS('I_Dépenses sur barèmes'!$O$8:$O$607,'I_Dépenses sur barèmes'!$F$8:$F$607,$C13,'I_Dépenses sur barèmes'!$E$8:$E$607,M$3)+SUMIFS('I_Dépenses de rémunération CU'!$P$8:$P$607,'I_Dépenses de rémunération CU'!$H$8:$H$607,$C13,'I_Dépenses de rémunération CU'!$G$8:$G$607,M$3)+SUMIFS('I_Dépenses sur taux forfaitaire'!$K$8:$K$9,'I_Dépenses sur taux forfaitaire'!$F$8:$F$9,$C13,'I_Dépenses sur taux forfaitaire'!$E$8:$E$9,M$3)+SUMIFS('I_Dépenses forfaitaire'!$K$8:$K$607,'I_Dépenses forfaitaire'!$E$8:$E$607,$C13,'I_Dépenses forfaitaire'!$E$8:$E$607,M$3)</f>
        <v>0</v>
      </c>
    </row>
    <row r="14" spans="2:15" ht="17.25" customHeight="1" x14ac:dyDescent="0.35">
      <c r="B14" s="54">
        <v>10</v>
      </c>
      <c r="C14" s="299" t="str">
        <f>IF('T_Classement catégories'!I76&lt;&gt;"",'T_Classement catégories'!I76,"Vide")</f>
        <v>Vide</v>
      </c>
      <c r="D14" s="300">
        <f>SUMIFS('I_Dépenses sur devis'!$J$8:$J$607,'I_Dépenses sur devis'!$G$8:$G$607,$C14,'I_Dépenses sur devis'!$F$8:$F$607,D$3)+SUMIFS('I_Dépenses sur devis'!$K$8:$K$607,'I_Dépenses sur devis'!$G$8:$G$607,$C14,'I_Dépenses sur devis'!$F$8:$F$607,D$3)+SUMIFS('I_Dépenses auto-construction'!$H$8:$H$607,'I_Dépenses auto-construction'!$E$8:$E$607,$C14,'I_Dépenses auto-construction'!$D$8:$D$607,D$3)+SUMIFS('I_Dépenses de rémunération'!$H$8:$H$607,'I_Dépenses de rémunération'!$G$8:$G$607,$C14,'I_Dépenses de rémunération'!$F$8:$F$607,D$3)+ SUMIFS('I_Dépenses sur barèmes'!$J$8:$J$607,'I_Dépenses sur barèmes'!$F$8:$F$607,$C14,'I_Dépenses sur barèmes'!$E$8:$E$607,D$3)+SUMIFS('I_Dépenses de rémunération CU'!$J$8:$J$607,'I_Dépenses de rémunération CU'!$H$8:$H$607,$C14,'I_Dépenses de rémunération CU'!$G$8:$G$607,D$3)+SUMIFS('I_Dépenses sur taux forfaitaire'!$H$8:$H$9,'I_Dépenses sur taux forfaitaire'!$F$8:$F$9,$C14,'I_Dépenses sur taux forfaitaire'!$E$8:$E$9,D$3)+SUMIFS('I_Dépenses forfaitaire'!$H$8:$H$607,'I_Dépenses forfaitaire'!$E$8:$E$607,$C14,'I_Dépenses forfaitaire'!$E$8:$E$607,D$3)</f>
        <v>0</v>
      </c>
      <c r="E14" s="300">
        <f>SUMIFS('I_Dépenses sur devis'!$Z$8:$Z$607,'I_Dépenses sur devis'!$G$8:$G$607,$C14,'I_Dépenses sur devis'!$F$8:$F$607,D$3)+SUMIFS('I_Dépenses auto-construction'!$J$8:$J$607,'I_Dépenses auto-construction'!$E$8:$E$607,$C14,'I_Dépenses auto-construction'!$D$8:$D$607,D$3)+SUMIFS('I_Dépenses de rémunération'!$N$8:$N$607,'I_Dépenses de rémunération'!$G$8:$G$607,$C14,'I_Dépenses de rémunération'!$F$8:$F$607,D$3)+ SUMIFS('I_Dépenses sur barèmes'!$L$8:$L$607,'I_Dépenses sur barèmes'!$F$8:$F$607,$C14,'I_Dépenses sur barèmes'!$E$8:$E$607,D$3)+SUMIFS('I_Dépenses de rémunération CU'!$M$8:$M$607,'I_Dépenses de rémunération CU'!$H$8:$H$607,$C14,'I_Dépenses de rémunération CU'!$G$8:$G$607,D$3)+SUMIFS('I_Dépenses sur taux forfaitaire'!$I$8:$I$9,'I_Dépenses sur taux forfaitaire'!$F$8:$F$9,$C14,'I_Dépenses sur taux forfaitaire'!$E$8:$E$9,D$3)+SUMIFS('I_Dépenses forfaitaire'!$I$8:$I$607,'I_Dépenses forfaitaire'!$E$8:$E$607,$C14,'I_Dépenses forfaitaire'!$D$8:$D$607,D$3)</f>
        <v>0</v>
      </c>
      <c r="F14" s="300">
        <f>SUMIFS('I_Dépenses sur devis'!$AA$8:$AA$607,'I_Dépenses sur devis'!$G$8:$G$607,$C14,'I_Dépenses sur devis'!$F$8:$F$607,D$3)+SUMIFS('I_Dépenses auto-construction'!$M$8:$M$607,'I_Dépenses auto-construction'!$E$8:$E$607,$C14,'I_Dépenses auto-construction'!$D$8:$D$607,D$3)+SUMIFS('I_Dépenses de rémunération'!$S$8:$S$607,'I_Dépenses de rémunération'!$G$8:$G$607,$C14,'I_Dépenses de rémunération'!$F$8:$F$607,D$3)+ SUMIFS('I_Dépenses sur barèmes'!$O$8:$O$607,'I_Dépenses sur barèmes'!$F$8:$F$607,$C14,'I_Dépenses sur barèmes'!$E$8:$E$607,D$3)+SUMIFS('I_Dépenses de rémunération CU'!$P$8:$P$607,'I_Dépenses de rémunération CU'!$H$8:$H$607,$C14,'I_Dépenses de rémunération CU'!$G$8:$G$607,D$3)+SUMIFS('I_Dépenses sur taux forfaitaire'!$K$8:$K$9,'I_Dépenses sur taux forfaitaire'!$F$8:$F$9,$C14,'I_Dépenses sur taux forfaitaire'!$E$8:$E$9,D$3)+SUMIFS('I_Dépenses forfaitaire'!$K$8:$K$607,'I_Dépenses forfaitaire'!$E$8:$E$607,$C14,'I_Dépenses forfaitaire'!$E$8:$E$607,D$3)</f>
        <v>0</v>
      </c>
      <c r="G14" s="300">
        <f>SUMIFS('I_Dépenses sur devis'!$J$8:$J$607,'I_Dépenses sur devis'!$G$8:$G$607,$C14,'I_Dépenses sur devis'!$F$8:$F$607,G$3)+SUMIFS('I_Dépenses sur devis'!$K$8:$K$607,'I_Dépenses sur devis'!$G$8:$G$607,$C14,'I_Dépenses sur devis'!$F$8:$F$607,G$3)+SUMIFS('I_Dépenses auto-construction'!$H$8:$H$607,'I_Dépenses auto-construction'!$E$8:$E$607,$C14,'I_Dépenses auto-construction'!$D$8:$D$607,G$3)+SUMIFS('I_Dépenses de rémunération'!$H$8:$H$607,'I_Dépenses de rémunération'!$G$8:$G$607,$C14,'I_Dépenses de rémunération'!$F$8:$F$607,G$3)+SUMIFS('I_Dépenses sur barèmes'!$J$8:$J$607,'I_Dépenses sur barèmes'!$F$8:$F$607,$C14,'I_Dépenses sur barèmes'!$E$8:$E$607,G$3)+SUMIFS('I_Dépenses de rémunération CU'!$J$8:$J$607,'I_Dépenses de rémunération CU'!$H$8:$H$607,$C14,'I_Dépenses de rémunération CU'!$G$8:$G$607,G$3)+SUMIFS('I_Dépenses sur taux forfaitaire'!$H$8:$H$9,'I_Dépenses sur taux forfaitaire'!$F$8:$F$9,$C14,'I_Dépenses sur taux forfaitaire'!$E$8:$E$9,G$3)+SUMIFS('I_Dépenses forfaitaire'!$H$8:$H$607,'I_Dépenses forfaitaire'!$E$8:$E$607,$C14,'I_Dépenses forfaitaire'!$E$8:$E$607,G$3)</f>
        <v>0</v>
      </c>
      <c r="H14" s="300">
        <f>SUMIFS('I_Dépenses sur devis'!$Z$8:$Z$607,'I_Dépenses sur devis'!$G$8:$G$607,$C14,'I_Dépenses sur devis'!$F$8:$F$607,G$3)+SUMIFS('I_Dépenses auto-construction'!$J$8:$J$607,'I_Dépenses auto-construction'!$E$8:$E$607,$C14,'I_Dépenses auto-construction'!$D$8:$D$607,G$3)+SUMIFS('I_Dépenses de rémunération'!$N$8:$N$607,'I_Dépenses de rémunération'!$G$8:$G$607,$C14,'I_Dépenses de rémunération'!$F$8:$F$607,G$3)+ SUMIFS('I_Dépenses sur barèmes'!$L$8:$L$607,'I_Dépenses sur barèmes'!$F$8:$F$607,$C14,'I_Dépenses sur barèmes'!$E$8:$E$607,G$3)+SUMIFS('I_Dépenses de rémunération CU'!$M$8:$M$607,'I_Dépenses de rémunération CU'!$H$8:$H$607,$C14,'I_Dépenses de rémunération CU'!$G$8:$G$607,G$3)+SUMIFS('I_Dépenses sur taux forfaitaire'!$I$8:$I$9,'I_Dépenses sur taux forfaitaire'!$F$8:$F$9,$C14,'I_Dépenses sur taux forfaitaire'!$E$8:$E$9,G$3)+SUMIFS('I_Dépenses forfaitaire'!$I$8:$I$607,'I_Dépenses forfaitaire'!$E$8:$E$607,$C14,'I_Dépenses forfaitaire'!$D$8:$D$607,G$3)</f>
        <v>0</v>
      </c>
      <c r="I14" s="300">
        <f>SUMIFS('I_Dépenses sur devis'!$AA$8:$AA$607,'I_Dépenses sur devis'!$G$8:$G$607,$C14,'I_Dépenses sur devis'!$F$8:$F$607,G$3)+SUMIFS('I_Dépenses auto-construction'!$M$8:$M$607,'I_Dépenses auto-construction'!$E$8:$E$607,$C14,'I_Dépenses auto-construction'!$D$8:$D$607,G$3)+SUMIFS('I_Dépenses de rémunération'!$S$8:$S$607,'I_Dépenses de rémunération'!$G$8:$G$607,$C14,'I_Dépenses de rémunération'!$F$8:$F$607,G$3)+ SUMIFS('I_Dépenses sur barèmes'!$O$8:$O$607,'I_Dépenses sur barèmes'!$F$8:$F$607,$C14,'I_Dépenses sur barèmes'!$E$8:$E$607,G$3)+SUMIFS('I_Dépenses de rémunération CU'!$P$8:$P$607,'I_Dépenses de rémunération CU'!$H$8:$H$607,$C14,'I_Dépenses de rémunération CU'!$G$8:$G$607,G$3)+SUMIFS('I_Dépenses sur taux forfaitaire'!$K$8:$K$9,'I_Dépenses sur taux forfaitaire'!$F$8:$F$9,$C14,'I_Dépenses sur taux forfaitaire'!$E$8:$E$9,G$3)+SUMIFS('I_Dépenses forfaitaire'!$K$8:$K$607,'I_Dépenses forfaitaire'!$E$8:$E$607,$C14,'I_Dépenses forfaitaire'!$E$8:$E$607,G$3)</f>
        <v>0</v>
      </c>
      <c r="J14" s="300">
        <f>SUMIFS('I_Dépenses sur devis'!$J$8:$J$607,'I_Dépenses sur devis'!$G$8:$G$607,$C14,'I_Dépenses sur devis'!$F$8:$F$607,J$3)+SUMIFS('I_Dépenses sur devis'!$K$8:$K$607,'I_Dépenses sur devis'!$G$8:$G$607,$C14,'I_Dépenses sur devis'!$F$8:$F$607,J$3)+SUMIFS('I_Dépenses auto-construction'!$H$8:$H$607,'I_Dépenses auto-construction'!$E$8:$E$607,$C14,'I_Dépenses auto-construction'!$D$8:$D$607,J$3)+SUMIFS('I_Dépenses de rémunération'!$H$8:$H$607,'I_Dépenses de rémunération'!$G$8:$G$607,$C14,'I_Dépenses de rémunération'!$F$8:$F$607,J$3)+SUMIFS('I_Dépenses sur barèmes'!$J$8:$J$607,'I_Dépenses sur barèmes'!$F$8:$F$607,$C14,'I_Dépenses sur barèmes'!$E$8:$E$607,J$3)+SUMIFS('I_Dépenses de rémunération CU'!$J$8:$J$607,'I_Dépenses de rémunération CU'!$H$8:$H$607,$C14,'I_Dépenses de rémunération CU'!$G$8:$G$607,J$3)+SUMIFS('I_Dépenses sur taux forfaitaire'!$H$8:$H$9,'I_Dépenses sur taux forfaitaire'!$F$8:$F$9,$C14,'I_Dépenses sur taux forfaitaire'!$E$8:$E$9,J$3)+SUMIFS('I_Dépenses forfaitaire'!$H$8:$H$607,'I_Dépenses forfaitaire'!$E$8:$E$607,$C14,'I_Dépenses forfaitaire'!$E$8:$E$607,J$3)</f>
        <v>0</v>
      </c>
      <c r="K14" s="300">
        <f>SUMIFS('I_Dépenses sur devis'!$Z$8:$Z$607,'I_Dépenses sur devis'!$G$8:$G$607,$C14,'I_Dépenses sur devis'!$F$8:$F$607,J$3)+SUMIFS('I_Dépenses auto-construction'!$J$8:$J$607,'I_Dépenses auto-construction'!$E$8:$E$607,$C14,'I_Dépenses auto-construction'!$D$8:$D$607,J$3)+SUMIFS('I_Dépenses de rémunération'!$N$8:$N$607,'I_Dépenses de rémunération'!$G$8:$G$607,$C14,'I_Dépenses de rémunération'!$F$8:$F$607,J$3)+ SUMIFS('I_Dépenses sur barèmes'!$L$8:$L$607,'I_Dépenses sur barèmes'!$F$8:$F$607,$C14,'I_Dépenses sur barèmes'!$E$8:$E$607,J$3)+SUMIFS('I_Dépenses de rémunération CU'!$M$8:$M$607,'I_Dépenses de rémunération CU'!$H$8:$H$607,$C14,'I_Dépenses de rémunération CU'!$G$8:$G$607,J$3)+SUMIFS('I_Dépenses sur taux forfaitaire'!$I$8:$I$9,'I_Dépenses sur taux forfaitaire'!$F$8:$F$9,$C14,'I_Dépenses sur taux forfaitaire'!$E$8:$E$9,J$3)+SUMIFS('I_Dépenses forfaitaire'!$I$8:$I$607,'I_Dépenses forfaitaire'!$E$8:$E$607,$C14,'I_Dépenses forfaitaire'!$D$8:$D$607,J$3)</f>
        <v>0</v>
      </c>
      <c r="L14" s="300">
        <f>SUMIFS('I_Dépenses sur devis'!$AA$8:$AA$607,'I_Dépenses sur devis'!$G$8:$G$607,$C14,'I_Dépenses sur devis'!$F$8:$F$607,J$3)+SUMIFS('I_Dépenses auto-construction'!$M$8:$M$607,'I_Dépenses auto-construction'!$E$8:$E$607,$C14,'I_Dépenses auto-construction'!$D$8:$D$607,J$3)+SUMIFS('I_Dépenses de rémunération'!$S$8:$S$607,'I_Dépenses de rémunération'!$G$8:$G$607,$C14,'I_Dépenses de rémunération'!$F$8:$F$607,J$3)+ SUMIFS('I_Dépenses sur barèmes'!$O$8:$O$607,'I_Dépenses sur barèmes'!$F$8:$F$607,$C14,'I_Dépenses sur barèmes'!$E$8:$E$607,J$3)+SUMIFS('I_Dépenses de rémunération CU'!$P$8:$P$607,'I_Dépenses de rémunération CU'!$H$8:$H$607,$C14,'I_Dépenses de rémunération CU'!$G$8:$G$607,J$3)+SUMIFS('I_Dépenses sur taux forfaitaire'!$K$8:$K$9,'I_Dépenses sur taux forfaitaire'!$F$8:$F$9,$C14,'I_Dépenses sur taux forfaitaire'!$E$8:$E$9,J$3)+SUMIFS('I_Dépenses forfaitaire'!$K$8:$K$607,'I_Dépenses forfaitaire'!$E$8:$E$607,$C14,'I_Dépenses forfaitaire'!$E$8:$E$607,J$3)</f>
        <v>0</v>
      </c>
      <c r="M14" s="300">
        <f>SUMIFS('I_Dépenses sur devis'!$J$8:$J$607,'I_Dépenses sur devis'!$G$8:$G$607,$C14,'I_Dépenses sur devis'!$F$8:$F$607,M$3)+SUMIFS('I_Dépenses sur devis'!$K$8:$K$607,'I_Dépenses sur devis'!$G$8:$G$607,$C14,'I_Dépenses sur devis'!$F$8:$F$607,M$3)+SUMIFS('I_Dépenses auto-construction'!$H$8:$H$607,'I_Dépenses auto-construction'!$E$8:$E$607,$C14,'I_Dépenses auto-construction'!$D$8:$D$607,M$3)+SUMIFS('I_Dépenses de rémunération'!$H$8:$H$607,'I_Dépenses de rémunération'!$G$8:$G$607,$C14,'I_Dépenses de rémunération'!$F$8:$F$607,M$3)+SUMIFS('I_Dépenses sur barèmes'!$J$8:$J$607,'I_Dépenses sur barèmes'!$F$8:$F$607,$C14,'I_Dépenses sur barèmes'!$E$8:$E$607,M$3)+SUMIFS('I_Dépenses de rémunération CU'!$J$8:$J$607,'I_Dépenses de rémunération CU'!$H$8:$H$607,$C14,'I_Dépenses de rémunération CU'!$G$8:$G$607,M$3)+SUMIFS('I_Dépenses sur taux forfaitaire'!$H$8:$H$9,'I_Dépenses sur taux forfaitaire'!$F$8:$F$9,$C14,'I_Dépenses sur taux forfaitaire'!$E$8:$E$9,M$3)+SUMIFS('I_Dépenses forfaitaire'!$H$8:$H$607,'I_Dépenses forfaitaire'!$E$8:$E$607,$C14,'I_Dépenses forfaitaire'!$E$8:$E$607,M$3)</f>
        <v>0</v>
      </c>
      <c r="N14" s="300">
        <f>SUMIFS('I_Dépenses sur devis'!$Z$8:$Z$607,'I_Dépenses sur devis'!$G$8:$G$607,$C14,'I_Dépenses sur devis'!$F$8:$F$607,M$3)+SUMIFS('I_Dépenses auto-construction'!$J$8:$J$607,'I_Dépenses auto-construction'!$E$8:$E$607,$C14,'I_Dépenses auto-construction'!$D$8:$D$607,M$3)+SUMIFS('I_Dépenses de rémunération'!$N$8:$N$607,'I_Dépenses de rémunération'!$G$8:$G$607,$C14,'I_Dépenses de rémunération'!$F$8:$F$607,M$3)+ SUMIFS('I_Dépenses sur barèmes'!$L$8:$L$607,'I_Dépenses sur barèmes'!$F$8:$F$607,$C14,'I_Dépenses sur barèmes'!$E$8:$E$607,M$3)+SUMIFS('I_Dépenses de rémunération CU'!$M$8:$M$607,'I_Dépenses de rémunération CU'!$H$8:$H$607,$C14,'I_Dépenses de rémunération CU'!$G$8:$G$607,M$3)+SUMIFS('I_Dépenses sur taux forfaitaire'!$I$8:$I$9,'I_Dépenses sur taux forfaitaire'!$F$8:$F$9,$C14,'I_Dépenses sur taux forfaitaire'!$E$8:$E$9,M$3)+SUMIFS('I_Dépenses forfaitaire'!$I$8:$I$607,'I_Dépenses forfaitaire'!$E$8:$E$607,$C14,'I_Dépenses forfaitaire'!$D$8:$D$607,M$3)</f>
        <v>0</v>
      </c>
      <c r="O14" s="300">
        <f>SUMIFS('I_Dépenses sur devis'!$AA$8:$AA$607,'I_Dépenses sur devis'!$G$8:$G$607,$C14,'I_Dépenses sur devis'!$F$8:$F$607,M$3)+SUMIFS('I_Dépenses auto-construction'!$M$8:$M$607,'I_Dépenses auto-construction'!$E$8:$E$607,$C14,'I_Dépenses auto-construction'!$D$8:$D$607,M$3)+SUMIFS('I_Dépenses de rémunération'!$S$8:$S$607,'I_Dépenses de rémunération'!$G$8:$G$607,$C14,'I_Dépenses de rémunération'!$F$8:$F$607,M$3)+ SUMIFS('I_Dépenses sur barèmes'!$O$8:$O$607,'I_Dépenses sur barèmes'!$F$8:$F$607,$C14,'I_Dépenses sur barèmes'!$E$8:$E$607,M$3)+SUMIFS('I_Dépenses de rémunération CU'!$P$8:$P$607,'I_Dépenses de rémunération CU'!$H$8:$H$607,$C14,'I_Dépenses de rémunération CU'!$G$8:$G$607,M$3)+SUMIFS('I_Dépenses sur taux forfaitaire'!$K$8:$K$9,'I_Dépenses sur taux forfaitaire'!$F$8:$F$9,$C14,'I_Dépenses sur taux forfaitaire'!$E$8:$E$9,M$3)+SUMIFS('I_Dépenses forfaitaire'!$K$8:$K$607,'I_Dépenses forfaitaire'!$E$8:$E$607,$C14,'I_Dépenses forfaitaire'!$E$8:$E$607,M$3)</f>
        <v>0</v>
      </c>
    </row>
    <row r="15" spans="2:15" ht="17.25" customHeight="1" x14ac:dyDescent="0.35">
      <c r="B15" s="54">
        <v>11</v>
      </c>
      <c r="C15" s="299" t="str">
        <f>IF('T_Classement catégories'!I77&lt;&gt;"",'T_Classement catégories'!I77,"Vide")</f>
        <v>Vide</v>
      </c>
      <c r="D15" s="300">
        <f>SUMIFS('I_Dépenses sur devis'!$J$8:$J$607,'I_Dépenses sur devis'!$G$8:$G$607,$C15,'I_Dépenses sur devis'!$F$8:$F$607,D$3)+SUMIFS('I_Dépenses sur devis'!$K$8:$K$607,'I_Dépenses sur devis'!$G$8:$G$607,$C15,'I_Dépenses sur devis'!$F$8:$F$607,D$3)+SUMIFS('I_Dépenses auto-construction'!$H$8:$H$607,'I_Dépenses auto-construction'!$E$8:$E$607,$C15,'I_Dépenses auto-construction'!$D$8:$D$607,D$3)+SUMIFS('I_Dépenses de rémunération'!$H$8:$H$607,'I_Dépenses de rémunération'!$G$8:$G$607,$C15,'I_Dépenses de rémunération'!$F$8:$F$607,D$3)+ SUMIFS('I_Dépenses sur barèmes'!$J$8:$J$607,'I_Dépenses sur barèmes'!$F$8:$F$607,$C15,'I_Dépenses sur barèmes'!$E$8:$E$607,D$3)+SUMIFS('I_Dépenses de rémunération CU'!$J$8:$J$607,'I_Dépenses de rémunération CU'!$H$8:$H$607,$C15,'I_Dépenses de rémunération CU'!$G$8:$G$607,D$3)+SUMIFS('I_Dépenses sur taux forfaitaire'!$H$8:$H$9,'I_Dépenses sur taux forfaitaire'!$F$8:$F$9,$C15,'I_Dépenses sur taux forfaitaire'!$E$8:$E$9,D$3)+SUMIFS('I_Dépenses forfaitaire'!$H$8:$H$607,'I_Dépenses forfaitaire'!$E$8:$E$607,$C15,'I_Dépenses forfaitaire'!$E$8:$E$607,D$3)</f>
        <v>0</v>
      </c>
      <c r="E15" s="300">
        <f>SUMIFS('I_Dépenses sur devis'!$Z$8:$Z$607,'I_Dépenses sur devis'!$G$8:$G$607,$C15,'I_Dépenses sur devis'!$F$8:$F$607,D$3)+SUMIFS('I_Dépenses auto-construction'!$J$8:$J$607,'I_Dépenses auto-construction'!$E$8:$E$607,$C15,'I_Dépenses auto-construction'!$D$8:$D$607,D$3)+SUMIFS('I_Dépenses de rémunération'!$N$8:$N$607,'I_Dépenses de rémunération'!$G$8:$G$607,$C15,'I_Dépenses de rémunération'!$F$8:$F$607,D$3)+ SUMIFS('I_Dépenses sur barèmes'!$L$8:$L$607,'I_Dépenses sur barèmes'!$F$8:$F$607,$C15,'I_Dépenses sur barèmes'!$E$8:$E$607,D$3)+SUMIFS('I_Dépenses de rémunération CU'!$M$8:$M$607,'I_Dépenses de rémunération CU'!$H$8:$H$607,$C15,'I_Dépenses de rémunération CU'!$G$8:$G$607,D$3)+SUMIFS('I_Dépenses sur taux forfaitaire'!$I$8:$I$9,'I_Dépenses sur taux forfaitaire'!$F$8:$F$9,$C15,'I_Dépenses sur taux forfaitaire'!$E$8:$E$9,D$3)+SUMIFS('I_Dépenses forfaitaire'!$I$8:$I$607,'I_Dépenses forfaitaire'!$E$8:$E$607,$C15,'I_Dépenses forfaitaire'!$D$8:$D$607,D$3)</f>
        <v>0</v>
      </c>
      <c r="F15" s="300">
        <f>SUMIFS('I_Dépenses sur devis'!$AA$8:$AA$607,'I_Dépenses sur devis'!$G$8:$G$607,$C15,'I_Dépenses sur devis'!$F$8:$F$607,D$3)+SUMIFS('I_Dépenses auto-construction'!$M$8:$M$607,'I_Dépenses auto-construction'!$E$8:$E$607,$C15,'I_Dépenses auto-construction'!$D$8:$D$607,D$3)+SUMIFS('I_Dépenses de rémunération'!$S$8:$S$607,'I_Dépenses de rémunération'!$G$8:$G$607,$C15,'I_Dépenses de rémunération'!$F$8:$F$607,D$3)+ SUMIFS('I_Dépenses sur barèmes'!$O$8:$O$607,'I_Dépenses sur barèmes'!$F$8:$F$607,$C15,'I_Dépenses sur barèmes'!$E$8:$E$607,D$3)+SUMIFS('I_Dépenses de rémunération CU'!$P$8:$P$607,'I_Dépenses de rémunération CU'!$H$8:$H$607,$C15,'I_Dépenses de rémunération CU'!$G$8:$G$607,D$3)+SUMIFS('I_Dépenses sur taux forfaitaire'!$K$8:$K$9,'I_Dépenses sur taux forfaitaire'!$F$8:$F$9,$C15,'I_Dépenses sur taux forfaitaire'!$E$8:$E$9,D$3)+SUMIFS('I_Dépenses forfaitaire'!$K$8:$K$607,'I_Dépenses forfaitaire'!$E$8:$E$607,$C15,'I_Dépenses forfaitaire'!$E$8:$E$607,D$3)</f>
        <v>0</v>
      </c>
      <c r="G15" s="300">
        <f>SUMIFS('I_Dépenses sur devis'!$J$8:$J$607,'I_Dépenses sur devis'!$G$8:$G$607,$C15,'I_Dépenses sur devis'!$F$8:$F$607,G$3)+SUMIFS('I_Dépenses sur devis'!$K$8:$K$607,'I_Dépenses sur devis'!$G$8:$G$607,$C15,'I_Dépenses sur devis'!$F$8:$F$607,G$3)+SUMIFS('I_Dépenses auto-construction'!$H$8:$H$607,'I_Dépenses auto-construction'!$E$8:$E$607,$C15,'I_Dépenses auto-construction'!$D$8:$D$607,G$3)+SUMIFS('I_Dépenses de rémunération'!$H$8:$H$607,'I_Dépenses de rémunération'!$G$8:$G$607,$C15,'I_Dépenses de rémunération'!$F$8:$F$607,G$3)+SUMIFS('I_Dépenses sur barèmes'!$J$8:$J$607,'I_Dépenses sur barèmes'!$F$8:$F$607,$C15,'I_Dépenses sur barèmes'!$E$8:$E$607,G$3)+SUMIFS('I_Dépenses de rémunération CU'!$J$8:$J$607,'I_Dépenses de rémunération CU'!$H$8:$H$607,$C15,'I_Dépenses de rémunération CU'!$G$8:$G$607,G$3)+SUMIFS('I_Dépenses sur taux forfaitaire'!$H$8:$H$9,'I_Dépenses sur taux forfaitaire'!$F$8:$F$9,$C15,'I_Dépenses sur taux forfaitaire'!$E$8:$E$9,G$3)+SUMIFS('I_Dépenses forfaitaire'!$H$8:$H$607,'I_Dépenses forfaitaire'!$E$8:$E$607,$C15,'I_Dépenses forfaitaire'!$E$8:$E$607,G$3)</f>
        <v>0</v>
      </c>
      <c r="H15" s="300">
        <f>SUMIFS('I_Dépenses sur devis'!$Z$8:$Z$607,'I_Dépenses sur devis'!$G$8:$G$607,$C15,'I_Dépenses sur devis'!$F$8:$F$607,G$3)+SUMIFS('I_Dépenses auto-construction'!$J$8:$J$607,'I_Dépenses auto-construction'!$E$8:$E$607,$C15,'I_Dépenses auto-construction'!$D$8:$D$607,G$3)+SUMIFS('I_Dépenses de rémunération'!$N$8:$N$607,'I_Dépenses de rémunération'!$G$8:$G$607,$C15,'I_Dépenses de rémunération'!$F$8:$F$607,G$3)+ SUMIFS('I_Dépenses sur barèmes'!$L$8:$L$607,'I_Dépenses sur barèmes'!$F$8:$F$607,$C15,'I_Dépenses sur barèmes'!$E$8:$E$607,G$3)+SUMIFS('I_Dépenses de rémunération CU'!$M$8:$M$607,'I_Dépenses de rémunération CU'!$H$8:$H$607,$C15,'I_Dépenses de rémunération CU'!$G$8:$G$607,G$3)+SUMIFS('I_Dépenses sur taux forfaitaire'!$I$8:$I$9,'I_Dépenses sur taux forfaitaire'!$F$8:$F$9,$C15,'I_Dépenses sur taux forfaitaire'!$E$8:$E$9,G$3)+SUMIFS('I_Dépenses forfaitaire'!$I$8:$I$607,'I_Dépenses forfaitaire'!$E$8:$E$607,$C15,'I_Dépenses forfaitaire'!$D$8:$D$607,G$3)</f>
        <v>0</v>
      </c>
      <c r="I15" s="300">
        <f>SUMIFS('I_Dépenses sur devis'!$AA$8:$AA$607,'I_Dépenses sur devis'!$G$8:$G$607,$C15,'I_Dépenses sur devis'!$F$8:$F$607,G$3)+SUMIFS('I_Dépenses auto-construction'!$M$8:$M$607,'I_Dépenses auto-construction'!$E$8:$E$607,$C15,'I_Dépenses auto-construction'!$D$8:$D$607,G$3)+SUMIFS('I_Dépenses de rémunération'!$S$8:$S$607,'I_Dépenses de rémunération'!$G$8:$G$607,$C15,'I_Dépenses de rémunération'!$F$8:$F$607,G$3)+ SUMIFS('I_Dépenses sur barèmes'!$O$8:$O$607,'I_Dépenses sur barèmes'!$F$8:$F$607,$C15,'I_Dépenses sur barèmes'!$E$8:$E$607,G$3)+SUMIFS('I_Dépenses de rémunération CU'!$P$8:$P$607,'I_Dépenses de rémunération CU'!$H$8:$H$607,$C15,'I_Dépenses de rémunération CU'!$G$8:$G$607,G$3)+SUMIFS('I_Dépenses sur taux forfaitaire'!$K$8:$K$9,'I_Dépenses sur taux forfaitaire'!$F$8:$F$9,$C15,'I_Dépenses sur taux forfaitaire'!$E$8:$E$9,G$3)+SUMIFS('I_Dépenses forfaitaire'!$K$8:$K$607,'I_Dépenses forfaitaire'!$E$8:$E$607,$C15,'I_Dépenses forfaitaire'!$E$8:$E$607,G$3)</f>
        <v>0</v>
      </c>
      <c r="J15" s="300">
        <f>SUMIFS('I_Dépenses sur devis'!$J$8:$J$607,'I_Dépenses sur devis'!$G$8:$G$607,$C15,'I_Dépenses sur devis'!$F$8:$F$607,J$3)+SUMIFS('I_Dépenses sur devis'!$K$8:$K$607,'I_Dépenses sur devis'!$G$8:$G$607,$C15,'I_Dépenses sur devis'!$F$8:$F$607,J$3)+SUMIFS('I_Dépenses auto-construction'!$H$8:$H$607,'I_Dépenses auto-construction'!$E$8:$E$607,$C15,'I_Dépenses auto-construction'!$D$8:$D$607,J$3)+SUMIFS('I_Dépenses de rémunération'!$H$8:$H$607,'I_Dépenses de rémunération'!$G$8:$G$607,$C15,'I_Dépenses de rémunération'!$F$8:$F$607,J$3)+SUMIFS('I_Dépenses sur barèmes'!$J$8:$J$607,'I_Dépenses sur barèmes'!$F$8:$F$607,$C15,'I_Dépenses sur barèmes'!$E$8:$E$607,J$3)+SUMIFS('I_Dépenses de rémunération CU'!$J$8:$J$607,'I_Dépenses de rémunération CU'!$H$8:$H$607,$C15,'I_Dépenses de rémunération CU'!$G$8:$G$607,J$3)+SUMIFS('I_Dépenses sur taux forfaitaire'!$H$8:$H$9,'I_Dépenses sur taux forfaitaire'!$F$8:$F$9,$C15,'I_Dépenses sur taux forfaitaire'!$E$8:$E$9,J$3)+SUMIFS('I_Dépenses forfaitaire'!$H$8:$H$607,'I_Dépenses forfaitaire'!$E$8:$E$607,$C15,'I_Dépenses forfaitaire'!$E$8:$E$607,J$3)</f>
        <v>0</v>
      </c>
      <c r="K15" s="300">
        <f>SUMIFS('I_Dépenses sur devis'!$Z$8:$Z$607,'I_Dépenses sur devis'!$G$8:$G$607,$C15,'I_Dépenses sur devis'!$F$8:$F$607,J$3)+SUMIFS('I_Dépenses auto-construction'!$J$8:$J$607,'I_Dépenses auto-construction'!$E$8:$E$607,$C15,'I_Dépenses auto-construction'!$D$8:$D$607,J$3)+SUMIFS('I_Dépenses de rémunération'!$N$8:$N$607,'I_Dépenses de rémunération'!$G$8:$G$607,$C15,'I_Dépenses de rémunération'!$F$8:$F$607,J$3)+ SUMIFS('I_Dépenses sur barèmes'!$L$8:$L$607,'I_Dépenses sur barèmes'!$F$8:$F$607,$C15,'I_Dépenses sur barèmes'!$E$8:$E$607,J$3)+SUMIFS('I_Dépenses de rémunération CU'!$M$8:$M$607,'I_Dépenses de rémunération CU'!$H$8:$H$607,$C15,'I_Dépenses de rémunération CU'!$G$8:$G$607,J$3)+SUMIFS('I_Dépenses sur taux forfaitaire'!$I$8:$I$9,'I_Dépenses sur taux forfaitaire'!$F$8:$F$9,$C15,'I_Dépenses sur taux forfaitaire'!$E$8:$E$9,J$3)+SUMIFS('I_Dépenses forfaitaire'!$I$8:$I$607,'I_Dépenses forfaitaire'!$E$8:$E$607,$C15,'I_Dépenses forfaitaire'!$D$8:$D$607,J$3)</f>
        <v>0</v>
      </c>
      <c r="L15" s="300">
        <f>SUMIFS('I_Dépenses sur devis'!$AA$8:$AA$607,'I_Dépenses sur devis'!$G$8:$G$607,$C15,'I_Dépenses sur devis'!$F$8:$F$607,J$3)+SUMIFS('I_Dépenses auto-construction'!$M$8:$M$607,'I_Dépenses auto-construction'!$E$8:$E$607,$C15,'I_Dépenses auto-construction'!$D$8:$D$607,J$3)+SUMIFS('I_Dépenses de rémunération'!$S$8:$S$607,'I_Dépenses de rémunération'!$G$8:$G$607,$C15,'I_Dépenses de rémunération'!$F$8:$F$607,J$3)+ SUMIFS('I_Dépenses sur barèmes'!$O$8:$O$607,'I_Dépenses sur barèmes'!$F$8:$F$607,$C15,'I_Dépenses sur barèmes'!$E$8:$E$607,J$3)+SUMIFS('I_Dépenses de rémunération CU'!$P$8:$P$607,'I_Dépenses de rémunération CU'!$H$8:$H$607,$C15,'I_Dépenses de rémunération CU'!$G$8:$G$607,J$3)+SUMIFS('I_Dépenses sur taux forfaitaire'!$K$8:$K$9,'I_Dépenses sur taux forfaitaire'!$F$8:$F$9,$C15,'I_Dépenses sur taux forfaitaire'!$E$8:$E$9,J$3)+SUMIFS('I_Dépenses forfaitaire'!$K$8:$K$607,'I_Dépenses forfaitaire'!$E$8:$E$607,$C15,'I_Dépenses forfaitaire'!$E$8:$E$607,J$3)</f>
        <v>0</v>
      </c>
      <c r="M15" s="300">
        <f>SUMIFS('I_Dépenses sur devis'!$J$8:$J$607,'I_Dépenses sur devis'!$G$8:$G$607,$C15,'I_Dépenses sur devis'!$F$8:$F$607,M$3)+SUMIFS('I_Dépenses sur devis'!$K$8:$K$607,'I_Dépenses sur devis'!$G$8:$G$607,$C15,'I_Dépenses sur devis'!$F$8:$F$607,M$3)+SUMIFS('I_Dépenses auto-construction'!$H$8:$H$607,'I_Dépenses auto-construction'!$E$8:$E$607,$C15,'I_Dépenses auto-construction'!$D$8:$D$607,M$3)+SUMIFS('I_Dépenses de rémunération'!$H$8:$H$607,'I_Dépenses de rémunération'!$G$8:$G$607,$C15,'I_Dépenses de rémunération'!$F$8:$F$607,M$3)+SUMIFS('I_Dépenses sur barèmes'!$J$8:$J$607,'I_Dépenses sur barèmes'!$F$8:$F$607,$C15,'I_Dépenses sur barèmes'!$E$8:$E$607,M$3)+SUMIFS('I_Dépenses de rémunération CU'!$J$8:$J$607,'I_Dépenses de rémunération CU'!$H$8:$H$607,$C15,'I_Dépenses de rémunération CU'!$G$8:$G$607,M$3)+SUMIFS('I_Dépenses sur taux forfaitaire'!$H$8:$H$9,'I_Dépenses sur taux forfaitaire'!$F$8:$F$9,$C15,'I_Dépenses sur taux forfaitaire'!$E$8:$E$9,M$3)+SUMIFS('I_Dépenses forfaitaire'!$H$8:$H$607,'I_Dépenses forfaitaire'!$E$8:$E$607,$C15,'I_Dépenses forfaitaire'!$E$8:$E$607,M$3)</f>
        <v>0</v>
      </c>
      <c r="N15" s="300">
        <f>SUMIFS('I_Dépenses sur devis'!$Z$8:$Z$607,'I_Dépenses sur devis'!$G$8:$G$607,$C15,'I_Dépenses sur devis'!$F$8:$F$607,M$3)+SUMIFS('I_Dépenses auto-construction'!$J$8:$J$607,'I_Dépenses auto-construction'!$E$8:$E$607,$C15,'I_Dépenses auto-construction'!$D$8:$D$607,M$3)+SUMIFS('I_Dépenses de rémunération'!$N$8:$N$607,'I_Dépenses de rémunération'!$G$8:$G$607,$C15,'I_Dépenses de rémunération'!$F$8:$F$607,M$3)+ SUMIFS('I_Dépenses sur barèmes'!$L$8:$L$607,'I_Dépenses sur barèmes'!$F$8:$F$607,$C15,'I_Dépenses sur barèmes'!$E$8:$E$607,M$3)+SUMIFS('I_Dépenses de rémunération CU'!$M$8:$M$607,'I_Dépenses de rémunération CU'!$H$8:$H$607,$C15,'I_Dépenses de rémunération CU'!$G$8:$G$607,M$3)+SUMIFS('I_Dépenses sur taux forfaitaire'!$I$8:$I$9,'I_Dépenses sur taux forfaitaire'!$F$8:$F$9,$C15,'I_Dépenses sur taux forfaitaire'!$E$8:$E$9,M$3)+SUMIFS('I_Dépenses forfaitaire'!$I$8:$I$607,'I_Dépenses forfaitaire'!$E$8:$E$607,$C15,'I_Dépenses forfaitaire'!$D$8:$D$607,M$3)</f>
        <v>0</v>
      </c>
      <c r="O15" s="300">
        <f>SUMIFS('I_Dépenses sur devis'!$AA$8:$AA$607,'I_Dépenses sur devis'!$G$8:$G$607,$C15,'I_Dépenses sur devis'!$F$8:$F$607,M$3)+SUMIFS('I_Dépenses auto-construction'!$M$8:$M$607,'I_Dépenses auto-construction'!$E$8:$E$607,$C15,'I_Dépenses auto-construction'!$D$8:$D$607,M$3)+SUMIFS('I_Dépenses de rémunération'!$S$8:$S$607,'I_Dépenses de rémunération'!$G$8:$G$607,$C15,'I_Dépenses de rémunération'!$F$8:$F$607,M$3)+ SUMIFS('I_Dépenses sur barèmes'!$O$8:$O$607,'I_Dépenses sur barèmes'!$F$8:$F$607,$C15,'I_Dépenses sur barèmes'!$E$8:$E$607,M$3)+SUMIFS('I_Dépenses de rémunération CU'!$P$8:$P$607,'I_Dépenses de rémunération CU'!$H$8:$H$607,$C15,'I_Dépenses de rémunération CU'!$G$8:$G$607,M$3)+SUMIFS('I_Dépenses sur taux forfaitaire'!$K$8:$K$9,'I_Dépenses sur taux forfaitaire'!$F$8:$F$9,$C15,'I_Dépenses sur taux forfaitaire'!$E$8:$E$9,M$3)+SUMIFS('I_Dépenses forfaitaire'!$K$8:$K$607,'I_Dépenses forfaitaire'!$E$8:$E$607,$C15,'I_Dépenses forfaitaire'!$E$8:$E$607,M$3)</f>
        <v>0</v>
      </c>
    </row>
    <row r="16" spans="2:15" ht="17.25" customHeight="1" x14ac:dyDescent="0.35">
      <c r="B16" s="54">
        <v>12</v>
      </c>
      <c r="C16" s="299" t="str">
        <f>IF('T_Classement catégories'!I78&lt;&gt;"",'T_Classement catégories'!I78,"Vide")</f>
        <v>Vide</v>
      </c>
      <c r="D16" s="300">
        <f>SUMIFS('I_Dépenses sur devis'!$J$8:$J$607,'I_Dépenses sur devis'!$G$8:$G$607,$C16,'I_Dépenses sur devis'!$F$8:$F$607,D$3)+SUMIFS('I_Dépenses sur devis'!$K$8:$K$607,'I_Dépenses sur devis'!$G$8:$G$607,$C16,'I_Dépenses sur devis'!$F$8:$F$607,D$3)+SUMIFS('I_Dépenses auto-construction'!$H$8:$H$607,'I_Dépenses auto-construction'!$E$8:$E$607,$C16,'I_Dépenses auto-construction'!$D$8:$D$607,D$3)+SUMIFS('I_Dépenses de rémunération'!$H$8:$H$607,'I_Dépenses de rémunération'!$G$8:$G$607,$C16,'I_Dépenses de rémunération'!$F$8:$F$607,D$3)+ SUMIFS('I_Dépenses sur barèmes'!$J$8:$J$607,'I_Dépenses sur barèmes'!$F$8:$F$607,$C16,'I_Dépenses sur barèmes'!$E$8:$E$607,D$3)+SUMIFS('I_Dépenses de rémunération CU'!$J$8:$J$607,'I_Dépenses de rémunération CU'!$H$8:$H$607,$C16,'I_Dépenses de rémunération CU'!$G$8:$G$607,D$3)+SUMIFS('I_Dépenses sur taux forfaitaire'!$H$8:$H$9,'I_Dépenses sur taux forfaitaire'!$F$8:$F$9,$C16,'I_Dépenses sur taux forfaitaire'!$E$8:$E$9,D$3)+SUMIFS('I_Dépenses forfaitaire'!$H$8:$H$607,'I_Dépenses forfaitaire'!$E$8:$E$607,$C16,'I_Dépenses forfaitaire'!$E$8:$E$607,D$3)</f>
        <v>0</v>
      </c>
      <c r="E16" s="300">
        <f>SUMIFS('I_Dépenses sur devis'!$Z$8:$Z$607,'I_Dépenses sur devis'!$G$8:$G$607,$C16,'I_Dépenses sur devis'!$F$8:$F$607,D$3)+SUMIFS('I_Dépenses auto-construction'!$J$8:$J$607,'I_Dépenses auto-construction'!$E$8:$E$607,$C16,'I_Dépenses auto-construction'!$D$8:$D$607,D$3)+SUMIFS('I_Dépenses de rémunération'!$N$8:$N$607,'I_Dépenses de rémunération'!$G$8:$G$607,$C16,'I_Dépenses de rémunération'!$F$8:$F$607,D$3)+ SUMIFS('I_Dépenses sur barèmes'!$L$8:$L$607,'I_Dépenses sur barèmes'!$F$8:$F$607,$C16,'I_Dépenses sur barèmes'!$E$8:$E$607,D$3)+SUMIFS('I_Dépenses de rémunération CU'!$M$8:$M$607,'I_Dépenses de rémunération CU'!$H$8:$H$607,$C16,'I_Dépenses de rémunération CU'!$G$8:$G$607,D$3)+SUMIFS('I_Dépenses sur taux forfaitaire'!$I$8:$I$9,'I_Dépenses sur taux forfaitaire'!$F$8:$F$9,$C16,'I_Dépenses sur taux forfaitaire'!$E$8:$E$9,D$3)+SUMIFS('I_Dépenses forfaitaire'!$I$8:$I$607,'I_Dépenses forfaitaire'!$E$8:$E$607,$C16,'I_Dépenses forfaitaire'!$D$8:$D$607,D$3)</f>
        <v>0</v>
      </c>
      <c r="F16" s="300">
        <f>SUMIFS('I_Dépenses sur devis'!$AA$8:$AA$607,'I_Dépenses sur devis'!$G$8:$G$607,$C16,'I_Dépenses sur devis'!$F$8:$F$607,D$3)+SUMIFS('I_Dépenses auto-construction'!$M$8:$M$607,'I_Dépenses auto-construction'!$E$8:$E$607,$C16,'I_Dépenses auto-construction'!$D$8:$D$607,D$3)+SUMIFS('I_Dépenses de rémunération'!$S$8:$S$607,'I_Dépenses de rémunération'!$G$8:$G$607,$C16,'I_Dépenses de rémunération'!$F$8:$F$607,D$3)+ SUMIFS('I_Dépenses sur barèmes'!$O$8:$O$607,'I_Dépenses sur barèmes'!$F$8:$F$607,$C16,'I_Dépenses sur barèmes'!$E$8:$E$607,D$3)+SUMIFS('I_Dépenses de rémunération CU'!$P$8:$P$607,'I_Dépenses de rémunération CU'!$H$8:$H$607,$C16,'I_Dépenses de rémunération CU'!$G$8:$G$607,D$3)+SUMIFS('I_Dépenses sur taux forfaitaire'!$K$8:$K$9,'I_Dépenses sur taux forfaitaire'!$F$8:$F$9,$C16,'I_Dépenses sur taux forfaitaire'!$E$8:$E$9,D$3)+SUMIFS('I_Dépenses forfaitaire'!$K$8:$K$607,'I_Dépenses forfaitaire'!$E$8:$E$607,$C16,'I_Dépenses forfaitaire'!$E$8:$E$607,D$3)</f>
        <v>0</v>
      </c>
      <c r="G16" s="300">
        <f>SUMIFS('I_Dépenses sur devis'!$J$8:$J$607,'I_Dépenses sur devis'!$G$8:$G$607,$C16,'I_Dépenses sur devis'!$F$8:$F$607,G$3)+SUMIFS('I_Dépenses sur devis'!$K$8:$K$607,'I_Dépenses sur devis'!$G$8:$G$607,$C16,'I_Dépenses sur devis'!$F$8:$F$607,G$3)+SUMIFS('I_Dépenses auto-construction'!$H$8:$H$607,'I_Dépenses auto-construction'!$E$8:$E$607,$C16,'I_Dépenses auto-construction'!$D$8:$D$607,G$3)+SUMIFS('I_Dépenses de rémunération'!$H$8:$H$607,'I_Dépenses de rémunération'!$G$8:$G$607,$C16,'I_Dépenses de rémunération'!$F$8:$F$607,G$3)+SUMIFS('I_Dépenses sur barèmes'!$J$8:$J$607,'I_Dépenses sur barèmes'!$F$8:$F$607,$C16,'I_Dépenses sur barèmes'!$E$8:$E$607,G$3)+SUMIFS('I_Dépenses de rémunération CU'!$J$8:$J$607,'I_Dépenses de rémunération CU'!$H$8:$H$607,$C16,'I_Dépenses de rémunération CU'!$G$8:$G$607,G$3)+SUMIFS('I_Dépenses sur taux forfaitaire'!$H$8:$H$9,'I_Dépenses sur taux forfaitaire'!$F$8:$F$9,$C16,'I_Dépenses sur taux forfaitaire'!$E$8:$E$9,G$3)+SUMIFS('I_Dépenses forfaitaire'!$H$8:$H$607,'I_Dépenses forfaitaire'!$E$8:$E$607,$C16,'I_Dépenses forfaitaire'!$E$8:$E$607,G$3)</f>
        <v>0</v>
      </c>
      <c r="H16" s="300">
        <f>SUMIFS('I_Dépenses sur devis'!$Z$8:$Z$607,'I_Dépenses sur devis'!$G$8:$G$607,$C16,'I_Dépenses sur devis'!$F$8:$F$607,G$3)+SUMIFS('I_Dépenses auto-construction'!$J$8:$J$607,'I_Dépenses auto-construction'!$E$8:$E$607,$C16,'I_Dépenses auto-construction'!$D$8:$D$607,G$3)+SUMIFS('I_Dépenses de rémunération'!$N$8:$N$607,'I_Dépenses de rémunération'!$G$8:$G$607,$C16,'I_Dépenses de rémunération'!$F$8:$F$607,G$3)+ SUMIFS('I_Dépenses sur barèmes'!$L$8:$L$607,'I_Dépenses sur barèmes'!$F$8:$F$607,$C16,'I_Dépenses sur barèmes'!$E$8:$E$607,G$3)+SUMIFS('I_Dépenses de rémunération CU'!$M$8:$M$607,'I_Dépenses de rémunération CU'!$H$8:$H$607,$C16,'I_Dépenses de rémunération CU'!$G$8:$G$607,G$3)+SUMIFS('I_Dépenses sur taux forfaitaire'!$I$8:$I$9,'I_Dépenses sur taux forfaitaire'!$F$8:$F$9,$C16,'I_Dépenses sur taux forfaitaire'!$E$8:$E$9,G$3)+SUMIFS('I_Dépenses forfaitaire'!$I$8:$I$607,'I_Dépenses forfaitaire'!$E$8:$E$607,$C16,'I_Dépenses forfaitaire'!$D$8:$D$607,G$3)</f>
        <v>0</v>
      </c>
      <c r="I16" s="300">
        <f>SUMIFS('I_Dépenses sur devis'!$AA$8:$AA$607,'I_Dépenses sur devis'!$G$8:$G$607,$C16,'I_Dépenses sur devis'!$F$8:$F$607,G$3)+SUMIFS('I_Dépenses auto-construction'!$M$8:$M$607,'I_Dépenses auto-construction'!$E$8:$E$607,$C16,'I_Dépenses auto-construction'!$D$8:$D$607,G$3)+SUMIFS('I_Dépenses de rémunération'!$S$8:$S$607,'I_Dépenses de rémunération'!$G$8:$G$607,$C16,'I_Dépenses de rémunération'!$F$8:$F$607,G$3)+ SUMIFS('I_Dépenses sur barèmes'!$O$8:$O$607,'I_Dépenses sur barèmes'!$F$8:$F$607,$C16,'I_Dépenses sur barèmes'!$E$8:$E$607,G$3)+SUMIFS('I_Dépenses de rémunération CU'!$P$8:$P$607,'I_Dépenses de rémunération CU'!$H$8:$H$607,$C16,'I_Dépenses de rémunération CU'!$G$8:$G$607,G$3)+SUMIFS('I_Dépenses sur taux forfaitaire'!$K$8:$K$9,'I_Dépenses sur taux forfaitaire'!$F$8:$F$9,$C16,'I_Dépenses sur taux forfaitaire'!$E$8:$E$9,G$3)+SUMIFS('I_Dépenses forfaitaire'!$K$8:$K$607,'I_Dépenses forfaitaire'!$E$8:$E$607,$C16,'I_Dépenses forfaitaire'!$E$8:$E$607,G$3)</f>
        <v>0</v>
      </c>
      <c r="J16" s="300">
        <f>SUMIFS('I_Dépenses sur devis'!$J$8:$J$607,'I_Dépenses sur devis'!$G$8:$G$607,$C16,'I_Dépenses sur devis'!$F$8:$F$607,J$3)+SUMIFS('I_Dépenses sur devis'!$K$8:$K$607,'I_Dépenses sur devis'!$G$8:$G$607,$C16,'I_Dépenses sur devis'!$F$8:$F$607,J$3)+SUMIFS('I_Dépenses auto-construction'!$H$8:$H$607,'I_Dépenses auto-construction'!$E$8:$E$607,$C16,'I_Dépenses auto-construction'!$D$8:$D$607,J$3)+SUMIFS('I_Dépenses de rémunération'!$H$8:$H$607,'I_Dépenses de rémunération'!$G$8:$G$607,$C16,'I_Dépenses de rémunération'!$F$8:$F$607,J$3)+SUMIFS('I_Dépenses sur barèmes'!$J$8:$J$607,'I_Dépenses sur barèmes'!$F$8:$F$607,$C16,'I_Dépenses sur barèmes'!$E$8:$E$607,J$3)+SUMIFS('I_Dépenses de rémunération CU'!$J$8:$J$607,'I_Dépenses de rémunération CU'!$H$8:$H$607,$C16,'I_Dépenses de rémunération CU'!$G$8:$G$607,J$3)+SUMIFS('I_Dépenses sur taux forfaitaire'!$H$8:$H$9,'I_Dépenses sur taux forfaitaire'!$F$8:$F$9,$C16,'I_Dépenses sur taux forfaitaire'!$E$8:$E$9,J$3)+SUMIFS('I_Dépenses forfaitaire'!$H$8:$H$607,'I_Dépenses forfaitaire'!$E$8:$E$607,$C16,'I_Dépenses forfaitaire'!$E$8:$E$607,J$3)</f>
        <v>0</v>
      </c>
      <c r="K16" s="300">
        <f>SUMIFS('I_Dépenses sur devis'!$Z$8:$Z$607,'I_Dépenses sur devis'!$G$8:$G$607,$C16,'I_Dépenses sur devis'!$F$8:$F$607,J$3)+SUMIFS('I_Dépenses auto-construction'!$J$8:$J$607,'I_Dépenses auto-construction'!$E$8:$E$607,$C16,'I_Dépenses auto-construction'!$D$8:$D$607,J$3)+SUMIFS('I_Dépenses de rémunération'!$N$8:$N$607,'I_Dépenses de rémunération'!$G$8:$G$607,$C16,'I_Dépenses de rémunération'!$F$8:$F$607,J$3)+ SUMIFS('I_Dépenses sur barèmes'!$L$8:$L$607,'I_Dépenses sur barèmes'!$F$8:$F$607,$C16,'I_Dépenses sur barèmes'!$E$8:$E$607,J$3)+SUMIFS('I_Dépenses de rémunération CU'!$M$8:$M$607,'I_Dépenses de rémunération CU'!$H$8:$H$607,$C16,'I_Dépenses de rémunération CU'!$G$8:$G$607,J$3)+SUMIFS('I_Dépenses sur taux forfaitaire'!$I$8:$I$9,'I_Dépenses sur taux forfaitaire'!$F$8:$F$9,$C16,'I_Dépenses sur taux forfaitaire'!$E$8:$E$9,J$3)+SUMIFS('I_Dépenses forfaitaire'!$I$8:$I$607,'I_Dépenses forfaitaire'!$E$8:$E$607,$C16,'I_Dépenses forfaitaire'!$D$8:$D$607,J$3)</f>
        <v>0</v>
      </c>
      <c r="L16" s="300">
        <f>SUMIFS('I_Dépenses sur devis'!$AA$8:$AA$607,'I_Dépenses sur devis'!$G$8:$G$607,$C16,'I_Dépenses sur devis'!$F$8:$F$607,J$3)+SUMIFS('I_Dépenses auto-construction'!$M$8:$M$607,'I_Dépenses auto-construction'!$E$8:$E$607,$C16,'I_Dépenses auto-construction'!$D$8:$D$607,J$3)+SUMIFS('I_Dépenses de rémunération'!$S$8:$S$607,'I_Dépenses de rémunération'!$G$8:$G$607,$C16,'I_Dépenses de rémunération'!$F$8:$F$607,J$3)+ SUMIFS('I_Dépenses sur barèmes'!$O$8:$O$607,'I_Dépenses sur barèmes'!$F$8:$F$607,$C16,'I_Dépenses sur barèmes'!$E$8:$E$607,J$3)+SUMIFS('I_Dépenses de rémunération CU'!$P$8:$P$607,'I_Dépenses de rémunération CU'!$H$8:$H$607,$C16,'I_Dépenses de rémunération CU'!$G$8:$G$607,J$3)+SUMIFS('I_Dépenses sur taux forfaitaire'!$K$8:$K$9,'I_Dépenses sur taux forfaitaire'!$F$8:$F$9,$C16,'I_Dépenses sur taux forfaitaire'!$E$8:$E$9,J$3)+SUMIFS('I_Dépenses forfaitaire'!$K$8:$K$607,'I_Dépenses forfaitaire'!$E$8:$E$607,$C16,'I_Dépenses forfaitaire'!$E$8:$E$607,J$3)</f>
        <v>0</v>
      </c>
      <c r="M16" s="300">
        <f>SUMIFS('I_Dépenses sur devis'!$J$8:$J$607,'I_Dépenses sur devis'!$G$8:$G$607,$C16,'I_Dépenses sur devis'!$F$8:$F$607,M$3)+SUMIFS('I_Dépenses sur devis'!$K$8:$K$607,'I_Dépenses sur devis'!$G$8:$G$607,$C16,'I_Dépenses sur devis'!$F$8:$F$607,M$3)+SUMIFS('I_Dépenses auto-construction'!$H$8:$H$607,'I_Dépenses auto-construction'!$E$8:$E$607,$C16,'I_Dépenses auto-construction'!$D$8:$D$607,M$3)+SUMIFS('I_Dépenses de rémunération'!$H$8:$H$607,'I_Dépenses de rémunération'!$G$8:$G$607,$C16,'I_Dépenses de rémunération'!$F$8:$F$607,M$3)+SUMIFS('I_Dépenses sur barèmes'!$J$8:$J$607,'I_Dépenses sur barèmes'!$F$8:$F$607,$C16,'I_Dépenses sur barèmes'!$E$8:$E$607,M$3)+SUMIFS('I_Dépenses de rémunération CU'!$J$8:$J$607,'I_Dépenses de rémunération CU'!$H$8:$H$607,$C16,'I_Dépenses de rémunération CU'!$G$8:$G$607,M$3)+SUMIFS('I_Dépenses sur taux forfaitaire'!$H$8:$H$9,'I_Dépenses sur taux forfaitaire'!$F$8:$F$9,$C16,'I_Dépenses sur taux forfaitaire'!$E$8:$E$9,M$3)+SUMIFS('I_Dépenses forfaitaire'!$H$8:$H$607,'I_Dépenses forfaitaire'!$E$8:$E$607,$C16,'I_Dépenses forfaitaire'!$E$8:$E$607,M$3)</f>
        <v>0</v>
      </c>
      <c r="N16" s="300">
        <f>SUMIFS('I_Dépenses sur devis'!$Z$8:$Z$607,'I_Dépenses sur devis'!$G$8:$G$607,$C16,'I_Dépenses sur devis'!$F$8:$F$607,M$3)+SUMIFS('I_Dépenses auto-construction'!$J$8:$J$607,'I_Dépenses auto-construction'!$E$8:$E$607,$C16,'I_Dépenses auto-construction'!$D$8:$D$607,M$3)+SUMIFS('I_Dépenses de rémunération'!$N$8:$N$607,'I_Dépenses de rémunération'!$G$8:$G$607,$C16,'I_Dépenses de rémunération'!$F$8:$F$607,M$3)+ SUMIFS('I_Dépenses sur barèmes'!$L$8:$L$607,'I_Dépenses sur barèmes'!$F$8:$F$607,$C16,'I_Dépenses sur barèmes'!$E$8:$E$607,M$3)+SUMIFS('I_Dépenses de rémunération CU'!$M$8:$M$607,'I_Dépenses de rémunération CU'!$H$8:$H$607,$C16,'I_Dépenses de rémunération CU'!$G$8:$G$607,M$3)+SUMIFS('I_Dépenses sur taux forfaitaire'!$I$8:$I$9,'I_Dépenses sur taux forfaitaire'!$F$8:$F$9,$C16,'I_Dépenses sur taux forfaitaire'!$E$8:$E$9,M$3)+SUMIFS('I_Dépenses forfaitaire'!$I$8:$I$607,'I_Dépenses forfaitaire'!$E$8:$E$607,$C16,'I_Dépenses forfaitaire'!$D$8:$D$607,M$3)</f>
        <v>0</v>
      </c>
      <c r="O16" s="300">
        <f>SUMIFS('I_Dépenses sur devis'!$AA$8:$AA$607,'I_Dépenses sur devis'!$G$8:$G$607,$C16,'I_Dépenses sur devis'!$F$8:$F$607,M$3)+SUMIFS('I_Dépenses auto-construction'!$M$8:$M$607,'I_Dépenses auto-construction'!$E$8:$E$607,$C16,'I_Dépenses auto-construction'!$D$8:$D$607,M$3)+SUMIFS('I_Dépenses de rémunération'!$S$8:$S$607,'I_Dépenses de rémunération'!$G$8:$G$607,$C16,'I_Dépenses de rémunération'!$F$8:$F$607,M$3)+ SUMIFS('I_Dépenses sur barèmes'!$O$8:$O$607,'I_Dépenses sur barèmes'!$F$8:$F$607,$C16,'I_Dépenses sur barèmes'!$E$8:$E$607,M$3)+SUMIFS('I_Dépenses de rémunération CU'!$P$8:$P$607,'I_Dépenses de rémunération CU'!$H$8:$H$607,$C16,'I_Dépenses de rémunération CU'!$G$8:$G$607,M$3)+SUMIFS('I_Dépenses sur taux forfaitaire'!$K$8:$K$9,'I_Dépenses sur taux forfaitaire'!$F$8:$F$9,$C16,'I_Dépenses sur taux forfaitaire'!$E$8:$E$9,M$3)+SUMIFS('I_Dépenses forfaitaire'!$K$8:$K$607,'I_Dépenses forfaitaire'!$E$8:$E$607,$C16,'I_Dépenses forfaitaire'!$E$8:$E$607,M$3)</f>
        <v>0</v>
      </c>
    </row>
    <row r="17" spans="2:15" ht="17.25" customHeight="1" x14ac:dyDescent="0.35">
      <c r="B17" s="54">
        <v>13</v>
      </c>
      <c r="C17" s="299" t="str">
        <f>IF('T_Classement catégories'!I79&lt;&gt;"",'T_Classement catégories'!I79,"Vide")</f>
        <v>Vide</v>
      </c>
      <c r="D17" s="300">
        <f>SUMIFS('I_Dépenses sur devis'!$J$8:$J$607,'I_Dépenses sur devis'!$G$8:$G$607,$C17,'I_Dépenses sur devis'!$F$8:$F$607,D$3)+SUMIFS('I_Dépenses sur devis'!$K$8:$K$607,'I_Dépenses sur devis'!$G$8:$G$607,$C17,'I_Dépenses sur devis'!$F$8:$F$607,D$3)+SUMIFS('I_Dépenses auto-construction'!$H$8:$H$607,'I_Dépenses auto-construction'!$E$8:$E$607,$C17,'I_Dépenses auto-construction'!$D$8:$D$607,D$3)+SUMIFS('I_Dépenses de rémunération'!$H$8:$H$607,'I_Dépenses de rémunération'!$G$8:$G$607,$C17,'I_Dépenses de rémunération'!$F$8:$F$607,D$3)+ SUMIFS('I_Dépenses sur barèmes'!$J$8:$J$607,'I_Dépenses sur barèmes'!$F$8:$F$607,$C17,'I_Dépenses sur barèmes'!$E$8:$E$607,D$3)+SUMIFS('I_Dépenses de rémunération CU'!$J$8:$J$607,'I_Dépenses de rémunération CU'!$H$8:$H$607,$C17,'I_Dépenses de rémunération CU'!$G$8:$G$607,D$3)+SUMIFS('I_Dépenses sur taux forfaitaire'!$H$8:$H$9,'I_Dépenses sur taux forfaitaire'!$F$8:$F$9,$C17,'I_Dépenses sur taux forfaitaire'!$E$8:$E$9,D$3)+SUMIFS('I_Dépenses forfaitaire'!$H$8:$H$607,'I_Dépenses forfaitaire'!$E$8:$E$607,$C17,'I_Dépenses forfaitaire'!$E$8:$E$607,D$3)</f>
        <v>0</v>
      </c>
      <c r="E17" s="300">
        <f>SUMIFS('I_Dépenses sur devis'!$Z$8:$Z$607,'I_Dépenses sur devis'!$G$8:$G$607,$C17,'I_Dépenses sur devis'!$F$8:$F$607,D$3)+SUMIFS('I_Dépenses auto-construction'!$J$8:$J$607,'I_Dépenses auto-construction'!$E$8:$E$607,$C17,'I_Dépenses auto-construction'!$D$8:$D$607,D$3)+SUMIFS('I_Dépenses de rémunération'!$N$8:$N$607,'I_Dépenses de rémunération'!$G$8:$G$607,$C17,'I_Dépenses de rémunération'!$F$8:$F$607,D$3)+ SUMIFS('I_Dépenses sur barèmes'!$L$8:$L$607,'I_Dépenses sur barèmes'!$F$8:$F$607,$C17,'I_Dépenses sur barèmes'!$E$8:$E$607,D$3)+SUMIFS('I_Dépenses de rémunération CU'!$M$8:$M$607,'I_Dépenses de rémunération CU'!$H$8:$H$607,$C17,'I_Dépenses de rémunération CU'!$G$8:$G$607,D$3)+SUMIFS('I_Dépenses sur taux forfaitaire'!$I$8:$I$9,'I_Dépenses sur taux forfaitaire'!$F$8:$F$9,$C17,'I_Dépenses sur taux forfaitaire'!$E$8:$E$9,D$3)+SUMIFS('I_Dépenses forfaitaire'!$I$8:$I$607,'I_Dépenses forfaitaire'!$E$8:$E$607,$C17,'I_Dépenses forfaitaire'!$D$8:$D$607,D$3)</f>
        <v>0</v>
      </c>
      <c r="F17" s="300">
        <f>SUMIFS('I_Dépenses sur devis'!$AA$8:$AA$607,'I_Dépenses sur devis'!$G$8:$G$607,$C17,'I_Dépenses sur devis'!$F$8:$F$607,D$3)+SUMIFS('I_Dépenses auto-construction'!$M$8:$M$607,'I_Dépenses auto-construction'!$E$8:$E$607,$C17,'I_Dépenses auto-construction'!$D$8:$D$607,D$3)+SUMIFS('I_Dépenses de rémunération'!$S$8:$S$607,'I_Dépenses de rémunération'!$G$8:$G$607,$C17,'I_Dépenses de rémunération'!$F$8:$F$607,D$3)+ SUMIFS('I_Dépenses sur barèmes'!$O$8:$O$607,'I_Dépenses sur barèmes'!$F$8:$F$607,$C17,'I_Dépenses sur barèmes'!$E$8:$E$607,D$3)+SUMIFS('I_Dépenses de rémunération CU'!$P$8:$P$607,'I_Dépenses de rémunération CU'!$H$8:$H$607,$C17,'I_Dépenses de rémunération CU'!$G$8:$G$607,D$3)+SUMIFS('I_Dépenses sur taux forfaitaire'!$K$8:$K$9,'I_Dépenses sur taux forfaitaire'!$F$8:$F$9,$C17,'I_Dépenses sur taux forfaitaire'!$E$8:$E$9,D$3)+SUMIFS('I_Dépenses forfaitaire'!$K$8:$K$607,'I_Dépenses forfaitaire'!$E$8:$E$607,$C17,'I_Dépenses forfaitaire'!$E$8:$E$607,D$3)</f>
        <v>0</v>
      </c>
      <c r="G17" s="300">
        <f>SUMIFS('I_Dépenses sur devis'!$J$8:$J$607,'I_Dépenses sur devis'!$G$8:$G$607,$C17,'I_Dépenses sur devis'!$F$8:$F$607,G$3)+SUMIFS('I_Dépenses sur devis'!$K$8:$K$607,'I_Dépenses sur devis'!$G$8:$G$607,$C17,'I_Dépenses sur devis'!$F$8:$F$607,G$3)+SUMIFS('I_Dépenses auto-construction'!$H$8:$H$607,'I_Dépenses auto-construction'!$E$8:$E$607,$C17,'I_Dépenses auto-construction'!$D$8:$D$607,G$3)+SUMIFS('I_Dépenses de rémunération'!$H$8:$H$607,'I_Dépenses de rémunération'!$G$8:$G$607,$C17,'I_Dépenses de rémunération'!$F$8:$F$607,G$3)+SUMIFS('I_Dépenses sur barèmes'!$J$8:$J$607,'I_Dépenses sur barèmes'!$F$8:$F$607,$C17,'I_Dépenses sur barèmes'!$E$8:$E$607,G$3)+SUMIFS('I_Dépenses de rémunération CU'!$J$8:$J$607,'I_Dépenses de rémunération CU'!$H$8:$H$607,$C17,'I_Dépenses de rémunération CU'!$G$8:$G$607,G$3)+SUMIFS('I_Dépenses sur taux forfaitaire'!$H$8:$H$9,'I_Dépenses sur taux forfaitaire'!$F$8:$F$9,$C17,'I_Dépenses sur taux forfaitaire'!$E$8:$E$9,G$3)+SUMIFS('I_Dépenses forfaitaire'!$H$8:$H$607,'I_Dépenses forfaitaire'!$E$8:$E$607,$C17,'I_Dépenses forfaitaire'!$E$8:$E$607,G$3)</f>
        <v>0</v>
      </c>
      <c r="H17" s="300">
        <f>SUMIFS('I_Dépenses sur devis'!$Z$8:$Z$607,'I_Dépenses sur devis'!$G$8:$G$607,$C17,'I_Dépenses sur devis'!$F$8:$F$607,G$3)+SUMIFS('I_Dépenses auto-construction'!$J$8:$J$607,'I_Dépenses auto-construction'!$E$8:$E$607,$C17,'I_Dépenses auto-construction'!$D$8:$D$607,G$3)+SUMIFS('I_Dépenses de rémunération'!$N$8:$N$607,'I_Dépenses de rémunération'!$G$8:$G$607,$C17,'I_Dépenses de rémunération'!$F$8:$F$607,G$3)+ SUMIFS('I_Dépenses sur barèmes'!$L$8:$L$607,'I_Dépenses sur barèmes'!$F$8:$F$607,$C17,'I_Dépenses sur barèmes'!$E$8:$E$607,G$3)+SUMIFS('I_Dépenses de rémunération CU'!$M$8:$M$607,'I_Dépenses de rémunération CU'!$H$8:$H$607,$C17,'I_Dépenses de rémunération CU'!$G$8:$G$607,G$3)+SUMIFS('I_Dépenses sur taux forfaitaire'!$I$8:$I$9,'I_Dépenses sur taux forfaitaire'!$F$8:$F$9,$C17,'I_Dépenses sur taux forfaitaire'!$E$8:$E$9,G$3)+SUMIFS('I_Dépenses forfaitaire'!$I$8:$I$607,'I_Dépenses forfaitaire'!$E$8:$E$607,$C17,'I_Dépenses forfaitaire'!$D$8:$D$607,G$3)</f>
        <v>0</v>
      </c>
      <c r="I17" s="300">
        <f>SUMIFS('I_Dépenses sur devis'!$AA$8:$AA$607,'I_Dépenses sur devis'!$G$8:$G$607,$C17,'I_Dépenses sur devis'!$F$8:$F$607,G$3)+SUMIFS('I_Dépenses auto-construction'!$M$8:$M$607,'I_Dépenses auto-construction'!$E$8:$E$607,$C17,'I_Dépenses auto-construction'!$D$8:$D$607,G$3)+SUMIFS('I_Dépenses de rémunération'!$S$8:$S$607,'I_Dépenses de rémunération'!$G$8:$G$607,$C17,'I_Dépenses de rémunération'!$F$8:$F$607,G$3)+ SUMIFS('I_Dépenses sur barèmes'!$O$8:$O$607,'I_Dépenses sur barèmes'!$F$8:$F$607,$C17,'I_Dépenses sur barèmes'!$E$8:$E$607,G$3)+SUMIFS('I_Dépenses de rémunération CU'!$P$8:$P$607,'I_Dépenses de rémunération CU'!$H$8:$H$607,$C17,'I_Dépenses de rémunération CU'!$G$8:$G$607,G$3)+SUMIFS('I_Dépenses sur taux forfaitaire'!$K$8:$K$9,'I_Dépenses sur taux forfaitaire'!$F$8:$F$9,$C17,'I_Dépenses sur taux forfaitaire'!$E$8:$E$9,G$3)+SUMIFS('I_Dépenses forfaitaire'!$K$8:$K$607,'I_Dépenses forfaitaire'!$E$8:$E$607,$C17,'I_Dépenses forfaitaire'!$E$8:$E$607,G$3)</f>
        <v>0</v>
      </c>
      <c r="J17" s="300">
        <f>SUMIFS('I_Dépenses sur devis'!$J$8:$J$607,'I_Dépenses sur devis'!$G$8:$G$607,$C17,'I_Dépenses sur devis'!$F$8:$F$607,J$3)+SUMIFS('I_Dépenses sur devis'!$K$8:$K$607,'I_Dépenses sur devis'!$G$8:$G$607,$C17,'I_Dépenses sur devis'!$F$8:$F$607,J$3)+SUMIFS('I_Dépenses auto-construction'!$H$8:$H$607,'I_Dépenses auto-construction'!$E$8:$E$607,$C17,'I_Dépenses auto-construction'!$D$8:$D$607,J$3)+SUMIFS('I_Dépenses de rémunération'!$H$8:$H$607,'I_Dépenses de rémunération'!$G$8:$G$607,$C17,'I_Dépenses de rémunération'!$F$8:$F$607,J$3)+SUMIFS('I_Dépenses sur barèmes'!$J$8:$J$607,'I_Dépenses sur barèmes'!$F$8:$F$607,$C17,'I_Dépenses sur barèmes'!$E$8:$E$607,J$3)+SUMIFS('I_Dépenses de rémunération CU'!$J$8:$J$607,'I_Dépenses de rémunération CU'!$H$8:$H$607,$C17,'I_Dépenses de rémunération CU'!$G$8:$G$607,J$3)+SUMIFS('I_Dépenses sur taux forfaitaire'!$H$8:$H$9,'I_Dépenses sur taux forfaitaire'!$F$8:$F$9,$C17,'I_Dépenses sur taux forfaitaire'!$E$8:$E$9,J$3)+SUMIFS('I_Dépenses forfaitaire'!$H$8:$H$607,'I_Dépenses forfaitaire'!$E$8:$E$607,$C17,'I_Dépenses forfaitaire'!$E$8:$E$607,J$3)</f>
        <v>0</v>
      </c>
      <c r="K17" s="300">
        <f>SUMIFS('I_Dépenses sur devis'!$Z$8:$Z$607,'I_Dépenses sur devis'!$G$8:$G$607,$C17,'I_Dépenses sur devis'!$F$8:$F$607,J$3)+SUMIFS('I_Dépenses auto-construction'!$J$8:$J$607,'I_Dépenses auto-construction'!$E$8:$E$607,$C17,'I_Dépenses auto-construction'!$D$8:$D$607,J$3)+SUMIFS('I_Dépenses de rémunération'!$N$8:$N$607,'I_Dépenses de rémunération'!$G$8:$G$607,$C17,'I_Dépenses de rémunération'!$F$8:$F$607,J$3)+ SUMIFS('I_Dépenses sur barèmes'!$L$8:$L$607,'I_Dépenses sur barèmes'!$F$8:$F$607,$C17,'I_Dépenses sur barèmes'!$E$8:$E$607,J$3)+SUMIFS('I_Dépenses de rémunération CU'!$M$8:$M$607,'I_Dépenses de rémunération CU'!$H$8:$H$607,$C17,'I_Dépenses de rémunération CU'!$G$8:$G$607,J$3)+SUMIFS('I_Dépenses sur taux forfaitaire'!$I$8:$I$9,'I_Dépenses sur taux forfaitaire'!$F$8:$F$9,$C17,'I_Dépenses sur taux forfaitaire'!$E$8:$E$9,J$3)+SUMIFS('I_Dépenses forfaitaire'!$I$8:$I$607,'I_Dépenses forfaitaire'!$E$8:$E$607,$C17,'I_Dépenses forfaitaire'!$D$8:$D$607,J$3)</f>
        <v>0</v>
      </c>
      <c r="L17" s="300">
        <f>SUMIFS('I_Dépenses sur devis'!$AA$8:$AA$607,'I_Dépenses sur devis'!$G$8:$G$607,$C17,'I_Dépenses sur devis'!$F$8:$F$607,J$3)+SUMIFS('I_Dépenses auto-construction'!$M$8:$M$607,'I_Dépenses auto-construction'!$E$8:$E$607,$C17,'I_Dépenses auto-construction'!$D$8:$D$607,J$3)+SUMIFS('I_Dépenses de rémunération'!$S$8:$S$607,'I_Dépenses de rémunération'!$G$8:$G$607,$C17,'I_Dépenses de rémunération'!$F$8:$F$607,J$3)+ SUMIFS('I_Dépenses sur barèmes'!$O$8:$O$607,'I_Dépenses sur barèmes'!$F$8:$F$607,$C17,'I_Dépenses sur barèmes'!$E$8:$E$607,J$3)+SUMIFS('I_Dépenses de rémunération CU'!$P$8:$P$607,'I_Dépenses de rémunération CU'!$H$8:$H$607,$C17,'I_Dépenses de rémunération CU'!$G$8:$G$607,J$3)+SUMIFS('I_Dépenses sur taux forfaitaire'!$K$8:$K$9,'I_Dépenses sur taux forfaitaire'!$F$8:$F$9,$C17,'I_Dépenses sur taux forfaitaire'!$E$8:$E$9,J$3)+SUMIFS('I_Dépenses forfaitaire'!$K$8:$K$607,'I_Dépenses forfaitaire'!$E$8:$E$607,$C17,'I_Dépenses forfaitaire'!$E$8:$E$607,J$3)</f>
        <v>0</v>
      </c>
      <c r="M17" s="300">
        <f>SUMIFS('I_Dépenses sur devis'!$J$8:$J$607,'I_Dépenses sur devis'!$G$8:$G$607,$C17,'I_Dépenses sur devis'!$F$8:$F$607,M$3)+SUMIFS('I_Dépenses sur devis'!$K$8:$K$607,'I_Dépenses sur devis'!$G$8:$G$607,$C17,'I_Dépenses sur devis'!$F$8:$F$607,M$3)+SUMIFS('I_Dépenses auto-construction'!$H$8:$H$607,'I_Dépenses auto-construction'!$E$8:$E$607,$C17,'I_Dépenses auto-construction'!$D$8:$D$607,M$3)+SUMIFS('I_Dépenses de rémunération'!$H$8:$H$607,'I_Dépenses de rémunération'!$G$8:$G$607,$C17,'I_Dépenses de rémunération'!$F$8:$F$607,M$3)+SUMIFS('I_Dépenses sur barèmes'!$J$8:$J$607,'I_Dépenses sur barèmes'!$F$8:$F$607,$C17,'I_Dépenses sur barèmes'!$E$8:$E$607,M$3)+SUMIFS('I_Dépenses de rémunération CU'!$J$8:$J$607,'I_Dépenses de rémunération CU'!$H$8:$H$607,$C17,'I_Dépenses de rémunération CU'!$G$8:$G$607,M$3)+SUMIFS('I_Dépenses sur taux forfaitaire'!$H$8:$H$9,'I_Dépenses sur taux forfaitaire'!$F$8:$F$9,$C17,'I_Dépenses sur taux forfaitaire'!$E$8:$E$9,M$3)+SUMIFS('I_Dépenses forfaitaire'!$H$8:$H$607,'I_Dépenses forfaitaire'!$E$8:$E$607,$C17,'I_Dépenses forfaitaire'!$E$8:$E$607,M$3)</f>
        <v>0</v>
      </c>
      <c r="N17" s="300">
        <f>SUMIFS('I_Dépenses sur devis'!$Z$8:$Z$607,'I_Dépenses sur devis'!$G$8:$G$607,$C17,'I_Dépenses sur devis'!$F$8:$F$607,M$3)+SUMIFS('I_Dépenses auto-construction'!$J$8:$J$607,'I_Dépenses auto-construction'!$E$8:$E$607,$C17,'I_Dépenses auto-construction'!$D$8:$D$607,M$3)+SUMIFS('I_Dépenses de rémunération'!$N$8:$N$607,'I_Dépenses de rémunération'!$G$8:$G$607,$C17,'I_Dépenses de rémunération'!$F$8:$F$607,M$3)+ SUMIFS('I_Dépenses sur barèmes'!$L$8:$L$607,'I_Dépenses sur barèmes'!$F$8:$F$607,$C17,'I_Dépenses sur barèmes'!$E$8:$E$607,M$3)+SUMIFS('I_Dépenses de rémunération CU'!$M$8:$M$607,'I_Dépenses de rémunération CU'!$H$8:$H$607,$C17,'I_Dépenses de rémunération CU'!$G$8:$G$607,M$3)+SUMIFS('I_Dépenses sur taux forfaitaire'!$I$8:$I$9,'I_Dépenses sur taux forfaitaire'!$F$8:$F$9,$C17,'I_Dépenses sur taux forfaitaire'!$E$8:$E$9,M$3)+SUMIFS('I_Dépenses forfaitaire'!$I$8:$I$607,'I_Dépenses forfaitaire'!$E$8:$E$607,$C17,'I_Dépenses forfaitaire'!$D$8:$D$607,M$3)</f>
        <v>0</v>
      </c>
      <c r="O17" s="300">
        <f>SUMIFS('I_Dépenses sur devis'!$AA$8:$AA$607,'I_Dépenses sur devis'!$G$8:$G$607,$C17,'I_Dépenses sur devis'!$F$8:$F$607,M$3)+SUMIFS('I_Dépenses auto-construction'!$M$8:$M$607,'I_Dépenses auto-construction'!$E$8:$E$607,$C17,'I_Dépenses auto-construction'!$D$8:$D$607,M$3)+SUMIFS('I_Dépenses de rémunération'!$S$8:$S$607,'I_Dépenses de rémunération'!$G$8:$G$607,$C17,'I_Dépenses de rémunération'!$F$8:$F$607,M$3)+ SUMIFS('I_Dépenses sur barèmes'!$O$8:$O$607,'I_Dépenses sur barèmes'!$F$8:$F$607,$C17,'I_Dépenses sur barèmes'!$E$8:$E$607,M$3)+SUMIFS('I_Dépenses de rémunération CU'!$P$8:$P$607,'I_Dépenses de rémunération CU'!$H$8:$H$607,$C17,'I_Dépenses de rémunération CU'!$G$8:$G$607,M$3)+SUMIFS('I_Dépenses sur taux forfaitaire'!$K$8:$K$9,'I_Dépenses sur taux forfaitaire'!$F$8:$F$9,$C17,'I_Dépenses sur taux forfaitaire'!$E$8:$E$9,M$3)+SUMIFS('I_Dépenses forfaitaire'!$K$8:$K$607,'I_Dépenses forfaitaire'!$E$8:$E$607,$C17,'I_Dépenses forfaitaire'!$E$8:$E$607,M$3)</f>
        <v>0</v>
      </c>
    </row>
    <row r="18" spans="2:15" ht="17.25" customHeight="1" x14ac:dyDescent="0.35">
      <c r="B18" s="54">
        <v>14</v>
      </c>
      <c r="C18" s="299" t="str">
        <f>IF('T_Classement catégories'!I80&lt;&gt;"",'T_Classement catégories'!I80,"Vide")</f>
        <v>Vide</v>
      </c>
      <c r="D18" s="300">
        <f>SUMIFS('I_Dépenses sur devis'!$J$8:$J$607,'I_Dépenses sur devis'!$G$8:$G$607,$C18,'I_Dépenses sur devis'!$F$8:$F$607,D$3)+SUMIFS('I_Dépenses sur devis'!$K$8:$K$607,'I_Dépenses sur devis'!$G$8:$G$607,$C18,'I_Dépenses sur devis'!$F$8:$F$607,D$3)+SUMIFS('I_Dépenses auto-construction'!$H$8:$H$607,'I_Dépenses auto-construction'!$E$8:$E$607,$C18,'I_Dépenses auto-construction'!$D$8:$D$607,D$3)+SUMIFS('I_Dépenses de rémunération'!$H$8:$H$607,'I_Dépenses de rémunération'!$G$8:$G$607,$C18,'I_Dépenses de rémunération'!$F$8:$F$607,D$3)+ SUMIFS('I_Dépenses sur barèmes'!$J$8:$J$607,'I_Dépenses sur barèmes'!$F$8:$F$607,$C18,'I_Dépenses sur barèmes'!$E$8:$E$607,D$3)+SUMIFS('I_Dépenses de rémunération CU'!$J$8:$J$607,'I_Dépenses de rémunération CU'!$H$8:$H$607,$C18,'I_Dépenses de rémunération CU'!$G$8:$G$607,D$3)+SUMIFS('I_Dépenses sur taux forfaitaire'!$H$8:$H$9,'I_Dépenses sur taux forfaitaire'!$F$8:$F$9,$C18,'I_Dépenses sur taux forfaitaire'!$E$8:$E$9,D$3)+SUMIFS('I_Dépenses forfaitaire'!$H$8:$H$607,'I_Dépenses forfaitaire'!$E$8:$E$607,$C18,'I_Dépenses forfaitaire'!$E$8:$E$607,D$3)</f>
        <v>0</v>
      </c>
      <c r="E18" s="300">
        <f>SUMIFS('I_Dépenses sur devis'!$Z$8:$Z$607,'I_Dépenses sur devis'!$G$8:$G$607,$C18,'I_Dépenses sur devis'!$F$8:$F$607,D$3)+SUMIFS('I_Dépenses auto-construction'!$J$8:$J$607,'I_Dépenses auto-construction'!$E$8:$E$607,$C18,'I_Dépenses auto-construction'!$D$8:$D$607,D$3)+SUMIFS('I_Dépenses de rémunération'!$N$8:$N$607,'I_Dépenses de rémunération'!$G$8:$G$607,$C18,'I_Dépenses de rémunération'!$F$8:$F$607,D$3)+ SUMIFS('I_Dépenses sur barèmes'!$L$8:$L$607,'I_Dépenses sur barèmes'!$F$8:$F$607,$C18,'I_Dépenses sur barèmes'!$E$8:$E$607,D$3)+SUMIFS('I_Dépenses de rémunération CU'!$M$8:$M$607,'I_Dépenses de rémunération CU'!$H$8:$H$607,$C18,'I_Dépenses de rémunération CU'!$G$8:$G$607,D$3)+SUMIFS('I_Dépenses sur taux forfaitaire'!$I$8:$I$9,'I_Dépenses sur taux forfaitaire'!$F$8:$F$9,$C18,'I_Dépenses sur taux forfaitaire'!$E$8:$E$9,D$3)+SUMIFS('I_Dépenses forfaitaire'!$I$8:$I$607,'I_Dépenses forfaitaire'!$E$8:$E$607,$C18,'I_Dépenses forfaitaire'!$D$8:$D$607,D$3)</f>
        <v>0</v>
      </c>
      <c r="F18" s="300">
        <f>SUMIFS('I_Dépenses sur devis'!$AA$8:$AA$607,'I_Dépenses sur devis'!$G$8:$G$607,$C18,'I_Dépenses sur devis'!$F$8:$F$607,D$3)+SUMIFS('I_Dépenses auto-construction'!$M$8:$M$607,'I_Dépenses auto-construction'!$E$8:$E$607,$C18,'I_Dépenses auto-construction'!$D$8:$D$607,D$3)+SUMIFS('I_Dépenses de rémunération'!$S$8:$S$607,'I_Dépenses de rémunération'!$G$8:$G$607,$C18,'I_Dépenses de rémunération'!$F$8:$F$607,D$3)+ SUMIFS('I_Dépenses sur barèmes'!$O$8:$O$607,'I_Dépenses sur barèmes'!$F$8:$F$607,$C18,'I_Dépenses sur barèmes'!$E$8:$E$607,D$3)+SUMIFS('I_Dépenses de rémunération CU'!$P$8:$P$607,'I_Dépenses de rémunération CU'!$H$8:$H$607,$C18,'I_Dépenses de rémunération CU'!$G$8:$G$607,D$3)+SUMIFS('I_Dépenses sur taux forfaitaire'!$K$8:$K$9,'I_Dépenses sur taux forfaitaire'!$F$8:$F$9,$C18,'I_Dépenses sur taux forfaitaire'!$E$8:$E$9,D$3)+SUMIFS('I_Dépenses forfaitaire'!$K$8:$K$607,'I_Dépenses forfaitaire'!$E$8:$E$607,$C18,'I_Dépenses forfaitaire'!$E$8:$E$607,D$3)</f>
        <v>0</v>
      </c>
      <c r="G18" s="300">
        <f>SUMIFS('I_Dépenses sur devis'!$J$8:$J$607,'I_Dépenses sur devis'!$G$8:$G$607,$C18,'I_Dépenses sur devis'!$F$8:$F$607,G$3)+SUMIFS('I_Dépenses sur devis'!$K$8:$K$607,'I_Dépenses sur devis'!$G$8:$G$607,$C18,'I_Dépenses sur devis'!$F$8:$F$607,G$3)+SUMIFS('I_Dépenses auto-construction'!$H$8:$H$607,'I_Dépenses auto-construction'!$E$8:$E$607,$C18,'I_Dépenses auto-construction'!$D$8:$D$607,G$3)+SUMIFS('I_Dépenses de rémunération'!$H$8:$H$607,'I_Dépenses de rémunération'!$G$8:$G$607,$C18,'I_Dépenses de rémunération'!$F$8:$F$607,G$3)+SUMIFS('I_Dépenses sur barèmes'!$J$8:$J$607,'I_Dépenses sur barèmes'!$F$8:$F$607,$C18,'I_Dépenses sur barèmes'!$E$8:$E$607,G$3)+SUMIFS('I_Dépenses de rémunération CU'!$J$8:$J$607,'I_Dépenses de rémunération CU'!$H$8:$H$607,$C18,'I_Dépenses de rémunération CU'!$G$8:$G$607,G$3)+SUMIFS('I_Dépenses sur taux forfaitaire'!$H$8:$H$9,'I_Dépenses sur taux forfaitaire'!$F$8:$F$9,$C18,'I_Dépenses sur taux forfaitaire'!$E$8:$E$9,G$3)+SUMIFS('I_Dépenses forfaitaire'!$H$8:$H$607,'I_Dépenses forfaitaire'!$E$8:$E$607,$C18,'I_Dépenses forfaitaire'!$E$8:$E$607,G$3)</f>
        <v>0</v>
      </c>
      <c r="H18" s="300">
        <f>SUMIFS('I_Dépenses sur devis'!$Z$8:$Z$607,'I_Dépenses sur devis'!$G$8:$G$607,$C18,'I_Dépenses sur devis'!$F$8:$F$607,G$3)+SUMIFS('I_Dépenses auto-construction'!$J$8:$J$607,'I_Dépenses auto-construction'!$E$8:$E$607,$C18,'I_Dépenses auto-construction'!$D$8:$D$607,G$3)+SUMIFS('I_Dépenses de rémunération'!$N$8:$N$607,'I_Dépenses de rémunération'!$G$8:$G$607,$C18,'I_Dépenses de rémunération'!$F$8:$F$607,G$3)+ SUMIFS('I_Dépenses sur barèmes'!$L$8:$L$607,'I_Dépenses sur barèmes'!$F$8:$F$607,$C18,'I_Dépenses sur barèmes'!$E$8:$E$607,G$3)+SUMIFS('I_Dépenses de rémunération CU'!$M$8:$M$607,'I_Dépenses de rémunération CU'!$H$8:$H$607,$C18,'I_Dépenses de rémunération CU'!$G$8:$G$607,G$3)+SUMIFS('I_Dépenses sur taux forfaitaire'!$I$8:$I$9,'I_Dépenses sur taux forfaitaire'!$F$8:$F$9,$C18,'I_Dépenses sur taux forfaitaire'!$E$8:$E$9,G$3)+SUMIFS('I_Dépenses forfaitaire'!$I$8:$I$607,'I_Dépenses forfaitaire'!$E$8:$E$607,$C18,'I_Dépenses forfaitaire'!$D$8:$D$607,G$3)</f>
        <v>0</v>
      </c>
      <c r="I18" s="300">
        <f>SUMIFS('I_Dépenses sur devis'!$AA$8:$AA$607,'I_Dépenses sur devis'!$G$8:$G$607,$C18,'I_Dépenses sur devis'!$F$8:$F$607,G$3)+SUMIFS('I_Dépenses auto-construction'!$M$8:$M$607,'I_Dépenses auto-construction'!$E$8:$E$607,$C18,'I_Dépenses auto-construction'!$D$8:$D$607,G$3)+SUMIFS('I_Dépenses de rémunération'!$S$8:$S$607,'I_Dépenses de rémunération'!$G$8:$G$607,$C18,'I_Dépenses de rémunération'!$F$8:$F$607,G$3)+ SUMIFS('I_Dépenses sur barèmes'!$O$8:$O$607,'I_Dépenses sur barèmes'!$F$8:$F$607,$C18,'I_Dépenses sur barèmes'!$E$8:$E$607,G$3)+SUMIFS('I_Dépenses de rémunération CU'!$P$8:$P$607,'I_Dépenses de rémunération CU'!$H$8:$H$607,$C18,'I_Dépenses de rémunération CU'!$G$8:$G$607,G$3)+SUMIFS('I_Dépenses sur taux forfaitaire'!$K$8:$K$9,'I_Dépenses sur taux forfaitaire'!$F$8:$F$9,$C18,'I_Dépenses sur taux forfaitaire'!$E$8:$E$9,G$3)+SUMIFS('I_Dépenses forfaitaire'!$K$8:$K$607,'I_Dépenses forfaitaire'!$E$8:$E$607,$C18,'I_Dépenses forfaitaire'!$E$8:$E$607,G$3)</f>
        <v>0</v>
      </c>
      <c r="J18" s="300">
        <f>SUMIFS('I_Dépenses sur devis'!$J$8:$J$607,'I_Dépenses sur devis'!$G$8:$G$607,$C18,'I_Dépenses sur devis'!$F$8:$F$607,J$3)+SUMIFS('I_Dépenses sur devis'!$K$8:$K$607,'I_Dépenses sur devis'!$G$8:$G$607,$C18,'I_Dépenses sur devis'!$F$8:$F$607,J$3)+SUMIFS('I_Dépenses auto-construction'!$H$8:$H$607,'I_Dépenses auto-construction'!$E$8:$E$607,$C18,'I_Dépenses auto-construction'!$D$8:$D$607,J$3)+SUMIFS('I_Dépenses de rémunération'!$H$8:$H$607,'I_Dépenses de rémunération'!$G$8:$G$607,$C18,'I_Dépenses de rémunération'!$F$8:$F$607,J$3)+SUMIFS('I_Dépenses sur barèmes'!$J$8:$J$607,'I_Dépenses sur barèmes'!$F$8:$F$607,$C18,'I_Dépenses sur barèmes'!$E$8:$E$607,J$3)+SUMIFS('I_Dépenses de rémunération CU'!$J$8:$J$607,'I_Dépenses de rémunération CU'!$H$8:$H$607,$C18,'I_Dépenses de rémunération CU'!$G$8:$G$607,J$3)+SUMIFS('I_Dépenses sur taux forfaitaire'!$H$8:$H$9,'I_Dépenses sur taux forfaitaire'!$F$8:$F$9,$C18,'I_Dépenses sur taux forfaitaire'!$E$8:$E$9,J$3)+SUMIFS('I_Dépenses forfaitaire'!$H$8:$H$607,'I_Dépenses forfaitaire'!$E$8:$E$607,$C18,'I_Dépenses forfaitaire'!$E$8:$E$607,J$3)</f>
        <v>0</v>
      </c>
      <c r="K18" s="300">
        <f>SUMIFS('I_Dépenses sur devis'!$Z$8:$Z$607,'I_Dépenses sur devis'!$G$8:$G$607,$C18,'I_Dépenses sur devis'!$F$8:$F$607,J$3)+SUMIFS('I_Dépenses auto-construction'!$J$8:$J$607,'I_Dépenses auto-construction'!$E$8:$E$607,$C18,'I_Dépenses auto-construction'!$D$8:$D$607,J$3)+SUMIFS('I_Dépenses de rémunération'!$N$8:$N$607,'I_Dépenses de rémunération'!$G$8:$G$607,$C18,'I_Dépenses de rémunération'!$F$8:$F$607,J$3)+ SUMIFS('I_Dépenses sur barèmes'!$L$8:$L$607,'I_Dépenses sur barèmes'!$F$8:$F$607,$C18,'I_Dépenses sur barèmes'!$E$8:$E$607,J$3)+SUMIFS('I_Dépenses de rémunération CU'!$M$8:$M$607,'I_Dépenses de rémunération CU'!$H$8:$H$607,$C18,'I_Dépenses de rémunération CU'!$G$8:$G$607,J$3)+SUMIFS('I_Dépenses sur taux forfaitaire'!$I$8:$I$9,'I_Dépenses sur taux forfaitaire'!$F$8:$F$9,$C18,'I_Dépenses sur taux forfaitaire'!$E$8:$E$9,J$3)+SUMIFS('I_Dépenses forfaitaire'!$I$8:$I$607,'I_Dépenses forfaitaire'!$E$8:$E$607,$C18,'I_Dépenses forfaitaire'!$D$8:$D$607,J$3)</f>
        <v>0</v>
      </c>
      <c r="L18" s="300">
        <f>SUMIFS('I_Dépenses sur devis'!$AA$8:$AA$607,'I_Dépenses sur devis'!$G$8:$G$607,$C18,'I_Dépenses sur devis'!$F$8:$F$607,J$3)+SUMIFS('I_Dépenses auto-construction'!$M$8:$M$607,'I_Dépenses auto-construction'!$E$8:$E$607,$C18,'I_Dépenses auto-construction'!$D$8:$D$607,J$3)+SUMIFS('I_Dépenses de rémunération'!$S$8:$S$607,'I_Dépenses de rémunération'!$G$8:$G$607,$C18,'I_Dépenses de rémunération'!$F$8:$F$607,J$3)+ SUMIFS('I_Dépenses sur barèmes'!$O$8:$O$607,'I_Dépenses sur barèmes'!$F$8:$F$607,$C18,'I_Dépenses sur barèmes'!$E$8:$E$607,J$3)+SUMIFS('I_Dépenses de rémunération CU'!$P$8:$P$607,'I_Dépenses de rémunération CU'!$H$8:$H$607,$C18,'I_Dépenses de rémunération CU'!$G$8:$G$607,J$3)+SUMIFS('I_Dépenses sur taux forfaitaire'!$K$8:$K$9,'I_Dépenses sur taux forfaitaire'!$F$8:$F$9,$C18,'I_Dépenses sur taux forfaitaire'!$E$8:$E$9,J$3)+SUMIFS('I_Dépenses forfaitaire'!$K$8:$K$607,'I_Dépenses forfaitaire'!$E$8:$E$607,$C18,'I_Dépenses forfaitaire'!$E$8:$E$607,J$3)</f>
        <v>0</v>
      </c>
      <c r="M18" s="300">
        <f>SUMIFS('I_Dépenses sur devis'!$J$8:$J$607,'I_Dépenses sur devis'!$G$8:$G$607,$C18,'I_Dépenses sur devis'!$F$8:$F$607,M$3)+SUMIFS('I_Dépenses sur devis'!$K$8:$K$607,'I_Dépenses sur devis'!$G$8:$G$607,$C18,'I_Dépenses sur devis'!$F$8:$F$607,M$3)+SUMIFS('I_Dépenses auto-construction'!$H$8:$H$607,'I_Dépenses auto-construction'!$E$8:$E$607,$C18,'I_Dépenses auto-construction'!$D$8:$D$607,M$3)+SUMIFS('I_Dépenses de rémunération'!$H$8:$H$607,'I_Dépenses de rémunération'!$G$8:$G$607,$C18,'I_Dépenses de rémunération'!$F$8:$F$607,M$3)+SUMIFS('I_Dépenses sur barèmes'!$J$8:$J$607,'I_Dépenses sur barèmes'!$F$8:$F$607,$C18,'I_Dépenses sur barèmes'!$E$8:$E$607,M$3)+SUMIFS('I_Dépenses de rémunération CU'!$J$8:$J$607,'I_Dépenses de rémunération CU'!$H$8:$H$607,$C18,'I_Dépenses de rémunération CU'!$G$8:$G$607,M$3)+SUMIFS('I_Dépenses sur taux forfaitaire'!$H$8:$H$9,'I_Dépenses sur taux forfaitaire'!$F$8:$F$9,$C18,'I_Dépenses sur taux forfaitaire'!$E$8:$E$9,M$3)+SUMIFS('I_Dépenses forfaitaire'!$H$8:$H$607,'I_Dépenses forfaitaire'!$E$8:$E$607,$C18,'I_Dépenses forfaitaire'!$E$8:$E$607,M$3)</f>
        <v>0</v>
      </c>
      <c r="N18" s="300">
        <f>SUMIFS('I_Dépenses sur devis'!$Z$8:$Z$607,'I_Dépenses sur devis'!$G$8:$G$607,$C18,'I_Dépenses sur devis'!$F$8:$F$607,M$3)+SUMIFS('I_Dépenses auto-construction'!$J$8:$J$607,'I_Dépenses auto-construction'!$E$8:$E$607,$C18,'I_Dépenses auto-construction'!$D$8:$D$607,M$3)+SUMIFS('I_Dépenses de rémunération'!$N$8:$N$607,'I_Dépenses de rémunération'!$G$8:$G$607,$C18,'I_Dépenses de rémunération'!$F$8:$F$607,M$3)+ SUMIFS('I_Dépenses sur barèmes'!$L$8:$L$607,'I_Dépenses sur barèmes'!$F$8:$F$607,$C18,'I_Dépenses sur barèmes'!$E$8:$E$607,M$3)+SUMIFS('I_Dépenses de rémunération CU'!$M$8:$M$607,'I_Dépenses de rémunération CU'!$H$8:$H$607,$C18,'I_Dépenses de rémunération CU'!$G$8:$G$607,M$3)+SUMIFS('I_Dépenses sur taux forfaitaire'!$I$8:$I$9,'I_Dépenses sur taux forfaitaire'!$F$8:$F$9,$C18,'I_Dépenses sur taux forfaitaire'!$E$8:$E$9,M$3)+SUMIFS('I_Dépenses forfaitaire'!$I$8:$I$607,'I_Dépenses forfaitaire'!$E$8:$E$607,$C18,'I_Dépenses forfaitaire'!$D$8:$D$607,M$3)</f>
        <v>0</v>
      </c>
      <c r="O18" s="300">
        <f>SUMIFS('I_Dépenses sur devis'!$AA$8:$AA$607,'I_Dépenses sur devis'!$G$8:$G$607,$C18,'I_Dépenses sur devis'!$F$8:$F$607,M$3)+SUMIFS('I_Dépenses auto-construction'!$M$8:$M$607,'I_Dépenses auto-construction'!$E$8:$E$607,$C18,'I_Dépenses auto-construction'!$D$8:$D$607,M$3)+SUMIFS('I_Dépenses de rémunération'!$S$8:$S$607,'I_Dépenses de rémunération'!$G$8:$G$607,$C18,'I_Dépenses de rémunération'!$F$8:$F$607,M$3)+ SUMIFS('I_Dépenses sur barèmes'!$O$8:$O$607,'I_Dépenses sur barèmes'!$F$8:$F$607,$C18,'I_Dépenses sur barèmes'!$E$8:$E$607,M$3)+SUMIFS('I_Dépenses de rémunération CU'!$P$8:$P$607,'I_Dépenses de rémunération CU'!$H$8:$H$607,$C18,'I_Dépenses de rémunération CU'!$G$8:$G$607,M$3)+SUMIFS('I_Dépenses sur taux forfaitaire'!$K$8:$K$9,'I_Dépenses sur taux forfaitaire'!$F$8:$F$9,$C18,'I_Dépenses sur taux forfaitaire'!$E$8:$E$9,M$3)+SUMIFS('I_Dépenses forfaitaire'!$K$8:$K$607,'I_Dépenses forfaitaire'!$E$8:$E$607,$C18,'I_Dépenses forfaitaire'!$E$8:$E$607,M$3)</f>
        <v>0</v>
      </c>
    </row>
    <row r="19" spans="2:15" ht="17.25" customHeight="1" x14ac:dyDescent="0.35">
      <c r="B19" s="54">
        <v>15</v>
      </c>
      <c r="C19" s="299" t="str">
        <f>IF('T_Classement catégories'!I81&lt;&gt;"",'T_Classement catégories'!I81,"Vide")</f>
        <v>Vide</v>
      </c>
      <c r="D19" s="300">
        <f>SUMIFS('I_Dépenses sur devis'!$J$8:$J$607,'I_Dépenses sur devis'!$G$8:$G$607,$C19,'I_Dépenses sur devis'!$F$8:$F$607,D$3)+SUMIFS('I_Dépenses sur devis'!$K$8:$K$607,'I_Dépenses sur devis'!$G$8:$G$607,$C19,'I_Dépenses sur devis'!$F$8:$F$607,D$3)+SUMIFS('I_Dépenses auto-construction'!$H$8:$H$607,'I_Dépenses auto-construction'!$E$8:$E$607,$C19,'I_Dépenses auto-construction'!$D$8:$D$607,D$3)+SUMIFS('I_Dépenses de rémunération'!$H$8:$H$607,'I_Dépenses de rémunération'!$G$8:$G$607,$C19,'I_Dépenses de rémunération'!$F$8:$F$607,D$3)+ SUMIFS('I_Dépenses sur barèmes'!$J$8:$J$607,'I_Dépenses sur barèmes'!$F$8:$F$607,$C19,'I_Dépenses sur barèmes'!$E$8:$E$607,D$3)+SUMIFS('I_Dépenses de rémunération CU'!$J$8:$J$607,'I_Dépenses de rémunération CU'!$H$8:$H$607,$C19,'I_Dépenses de rémunération CU'!$G$8:$G$607,D$3)+SUMIFS('I_Dépenses sur taux forfaitaire'!$H$8:$H$9,'I_Dépenses sur taux forfaitaire'!$F$8:$F$9,$C19,'I_Dépenses sur taux forfaitaire'!$E$8:$E$9,D$3)+SUMIFS('I_Dépenses forfaitaire'!$H$8:$H$607,'I_Dépenses forfaitaire'!$E$8:$E$607,$C19,'I_Dépenses forfaitaire'!$E$8:$E$607,D$3)</f>
        <v>0</v>
      </c>
      <c r="E19" s="300">
        <f>SUMIFS('I_Dépenses sur devis'!$Z$8:$Z$607,'I_Dépenses sur devis'!$G$8:$G$607,$C19,'I_Dépenses sur devis'!$F$8:$F$607,D$3)+SUMIFS('I_Dépenses auto-construction'!$J$8:$J$607,'I_Dépenses auto-construction'!$E$8:$E$607,$C19,'I_Dépenses auto-construction'!$D$8:$D$607,D$3)+SUMIFS('I_Dépenses de rémunération'!$N$8:$N$607,'I_Dépenses de rémunération'!$G$8:$G$607,$C19,'I_Dépenses de rémunération'!$F$8:$F$607,D$3)+ SUMIFS('I_Dépenses sur barèmes'!$L$8:$L$607,'I_Dépenses sur barèmes'!$F$8:$F$607,$C19,'I_Dépenses sur barèmes'!$E$8:$E$607,D$3)+SUMIFS('I_Dépenses de rémunération CU'!$M$8:$M$607,'I_Dépenses de rémunération CU'!$H$8:$H$607,$C19,'I_Dépenses de rémunération CU'!$G$8:$G$607,D$3)+SUMIFS('I_Dépenses sur taux forfaitaire'!$I$8:$I$9,'I_Dépenses sur taux forfaitaire'!$F$8:$F$9,$C19,'I_Dépenses sur taux forfaitaire'!$E$8:$E$9,D$3)+SUMIFS('I_Dépenses forfaitaire'!$I$8:$I$607,'I_Dépenses forfaitaire'!$E$8:$E$607,$C19,'I_Dépenses forfaitaire'!$D$8:$D$607,D$3)</f>
        <v>0</v>
      </c>
      <c r="F19" s="300">
        <f>SUMIFS('I_Dépenses sur devis'!$AA$8:$AA$607,'I_Dépenses sur devis'!$G$8:$G$607,$C19,'I_Dépenses sur devis'!$F$8:$F$607,D$3)+SUMIFS('I_Dépenses auto-construction'!$M$8:$M$607,'I_Dépenses auto-construction'!$E$8:$E$607,$C19,'I_Dépenses auto-construction'!$D$8:$D$607,D$3)+SUMIFS('I_Dépenses de rémunération'!$S$8:$S$607,'I_Dépenses de rémunération'!$G$8:$G$607,$C19,'I_Dépenses de rémunération'!$F$8:$F$607,D$3)+ SUMIFS('I_Dépenses sur barèmes'!$O$8:$O$607,'I_Dépenses sur barèmes'!$F$8:$F$607,$C19,'I_Dépenses sur barèmes'!$E$8:$E$607,D$3)+SUMIFS('I_Dépenses de rémunération CU'!$P$8:$P$607,'I_Dépenses de rémunération CU'!$H$8:$H$607,$C19,'I_Dépenses de rémunération CU'!$G$8:$G$607,D$3)+SUMIFS('I_Dépenses sur taux forfaitaire'!$K$8:$K$9,'I_Dépenses sur taux forfaitaire'!$F$8:$F$9,$C19,'I_Dépenses sur taux forfaitaire'!$E$8:$E$9,D$3)+SUMIFS('I_Dépenses forfaitaire'!$K$8:$K$607,'I_Dépenses forfaitaire'!$E$8:$E$607,$C19,'I_Dépenses forfaitaire'!$E$8:$E$607,D$3)</f>
        <v>0</v>
      </c>
      <c r="G19" s="300">
        <f>SUMIFS('I_Dépenses sur devis'!$J$8:$J$607,'I_Dépenses sur devis'!$G$8:$G$607,$C19,'I_Dépenses sur devis'!$F$8:$F$607,G$3)+SUMIFS('I_Dépenses sur devis'!$K$8:$K$607,'I_Dépenses sur devis'!$G$8:$G$607,$C19,'I_Dépenses sur devis'!$F$8:$F$607,G$3)+SUMIFS('I_Dépenses auto-construction'!$H$8:$H$607,'I_Dépenses auto-construction'!$E$8:$E$607,$C19,'I_Dépenses auto-construction'!$D$8:$D$607,G$3)+SUMIFS('I_Dépenses de rémunération'!$H$8:$H$607,'I_Dépenses de rémunération'!$G$8:$G$607,$C19,'I_Dépenses de rémunération'!$F$8:$F$607,G$3)+SUMIFS('I_Dépenses sur barèmes'!$J$8:$J$607,'I_Dépenses sur barèmes'!$F$8:$F$607,$C19,'I_Dépenses sur barèmes'!$E$8:$E$607,G$3)+SUMIFS('I_Dépenses de rémunération CU'!$J$8:$J$607,'I_Dépenses de rémunération CU'!$H$8:$H$607,$C19,'I_Dépenses de rémunération CU'!$G$8:$G$607,G$3)+SUMIFS('I_Dépenses sur taux forfaitaire'!$H$8:$H$9,'I_Dépenses sur taux forfaitaire'!$F$8:$F$9,$C19,'I_Dépenses sur taux forfaitaire'!$E$8:$E$9,G$3)+SUMIFS('I_Dépenses forfaitaire'!$H$8:$H$607,'I_Dépenses forfaitaire'!$E$8:$E$607,$C19,'I_Dépenses forfaitaire'!$E$8:$E$607,G$3)</f>
        <v>0</v>
      </c>
      <c r="H19" s="300">
        <f>SUMIFS('I_Dépenses sur devis'!$Z$8:$Z$607,'I_Dépenses sur devis'!$G$8:$G$607,$C19,'I_Dépenses sur devis'!$F$8:$F$607,G$3)+SUMIFS('I_Dépenses auto-construction'!$J$8:$J$607,'I_Dépenses auto-construction'!$E$8:$E$607,$C19,'I_Dépenses auto-construction'!$D$8:$D$607,G$3)+SUMIFS('I_Dépenses de rémunération'!$N$8:$N$607,'I_Dépenses de rémunération'!$G$8:$G$607,$C19,'I_Dépenses de rémunération'!$F$8:$F$607,G$3)+ SUMIFS('I_Dépenses sur barèmes'!$L$8:$L$607,'I_Dépenses sur barèmes'!$F$8:$F$607,$C19,'I_Dépenses sur barèmes'!$E$8:$E$607,G$3)+SUMIFS('I_Dépenses de rémunération CU'!$M$8:$M$607,'I_Dépenses de rémunération CU'!$H$8:$H$607,$C19,'I_Dépenses de rémunération CU'!$G$8:$G$607,G$3)+SUMIFS('I_Dépenses sur taux forfaitaire'!$I$8:$I$9,'I_Dépenses sur taux forfaitaire'!$F$8:$F$9,$C19,'I_Dépenses sur taux forfaitaire'!$E$8:$E$9,G$3)+SUMIFS('I_Dépenses forfaitaire'!$I$8:$I$607,'I_Dépenses forfaitaire'!$E$8:$E$607,$C19,'I_Dépenses forfaitaire'!$D$8:$D$607,G$3)</f>
        <v>0</v>
      </c>
      <c r="I19" s="300">
        <f>SUMIFS('I_Dépenses sur devis'!$AA$8:$AA$607,'I_Dépenses sur devis'!$G$8:$G$607,$C19,'I_Dépenses sur devis'!$F$8:$F$607,G$3)+SUMIFS('I_Dépenses auto-construction'!$M$8:$M$607,'I_Dépenses auto-construction'!$E$8:$E$607,$C19,'I_Dépenses auto-construction'!$D$8:$D$607,G$3)+SUMIFS('I_Dépenses de rémunération'!$S$8:$S$607,'I_Dépenses de rémunération'!$G$8:$G$607,$C19,'I_Dépenses de rémunération'!$F$8:$F$607,G$3)+ SUMIFS('I_Dépenses sur barèmes'!$O$8:$O$607,'I_Dépenses sur barèmes'!$F$8:$F$607,$C19,'I_Dépenses sur barèmes'!$E$8:$E$607,G$3)+SUMIFS('I_Dépenses de rémunération CU'!$P$8:$P$607,'I_Dépenses de rémunération CU'!$H$8:$H$607,$C19,'I_Dépenses de rémunération CU'!$G$8:$G$607,G$3)+SUMIFS('I_Dépenses sur taux forfaitaire'!$K$8:$K$9,'I_Dépenses sur taux forfaitaire'!$F$8:$F$9,$C19,'I_Dépenses sur taux forfaitaire'!$E$8:$E$9,G$3)+SUMIFS('I_Dépenses forfaitaire'!$K$8:$K$607,'I_Dépenses forfaitaire'!$E$8:$E$607,$C19,'I_Dépenses forfaitaire'!$E$8:$E$607,G$3)</f>
        <v>0</v>
      </c>
      <c r="J19" s="300">
        <f>SUMIFS('I_Dépenses sur devis'!$J$8:$J$607,'I_Dépenses sur devis'!$G$8:$G$607,$C19,'I_Dépenses sur devis'!$F$8:$F$607,J$3)+SUMIFS('I_Dépenses sur devis'!$K$8:$K$607,'I_Dépenses sur devis'!$G$8:$G$607,$C19,'I_Dépenses sur devis'!$F$8:$F$607,J$3)+SUMIFS('I_Dépenses auto-construction'!$H$8:$H$607,'I_Dépenses auto-construction'!$E$8:$E$607,$C19,'I_Dépenses auto-construction'!$D$8:$D$607,J$3)+SUMIFS('I_Dépenses de rémunération'!$H$8:$H$607,'I_Dépenses de rémunération'!$G$8:$G$607,$C19,'I_Dépenses de rémunération'!$F$8:$F$607,J$3)+SUMIFS('I_Dépenses sur barèmes'!$J$8:$J$607,'I_Dépenses sur barèmes'!$F$8:$F$607,$C19,'I_Dépenses sur barèmes'!$E$8:$E$607,J$3)+SUMIFS('I_Dépenses de rémunération CU'!$J$8:$J$607,'I_Dépenses de rémunération CU'!$H$8:$H$607,$C19,'I_Dépenses de rémunération CU'!$G$8:$G$607,J$3)+SUMIFS('I_Dépenses sur taux forfaitaire'!$H$8:$H$9,'I_Dépenses sur taux forfaitaire'!$F$8:$F$9,$C19,'I_Dépenses sur taux forfaitaire'!$E$8:$E$9,J$3)+SUMIFS('I_Dépenses forfaitaire'!$H$8:$H$607,'I_Dépenses forfaitaire'!$E$8:$E$607,$C19,'I_Dépenses forfaitaire'!$E$8:$E$607,J$3)</f>
        <v>0</v>
      </c>
      <c r="K19" s="300">
        <f>SUMIFS('I_Dépenses sur devis'!$Z$8:$Z$607,'I_Dépenses sur devis'!$G$8:$G$607,$C19,'I_Dépenses sur devis'!$F$8:$F$607,J$3)+SUMIFS('I_Dépenses auto-construction'!$J$8:$J$607,'I_Dépenses auto-construction'!$E$8:$E$607,$C19,'I_Dépenses auto-construction'!$D$8:$D$607,J$3)+SUMIFS('I_Dépenses de rémunération'!$N$8:$N$607,'I_Dépenses de rémunération'!$G$8:$G$607,$C19,'I_Dépenses de rémunération'!$F$8:$F$607,J$3)+ SUMIFS('I_Dépenses sur barèmes'!$L$8:$L$607,'I_Dépenses sur barèmes'!$F$8:$F$607,$C19,'I_Dépenses sur barèmes'!$E$8:$E$607,J$3)+SUMIFS('I_Dépenses de rémunération CU'!$M$8:$M$607,'I_Dépenses de rémunération CU'!$H$8:$H$607,$C19,'I_Dépenses de rémunération CU'!$G$8:$G$607,J$3)+SUMIFS('I_Dépenses sur taux forfaitaire'!$I$8:$I$9,'I_Dépenses sur taux forfaitaire'!$F$8:$F$9,$C19,'I_Dépenses sur taux forfaitaire'!$E$8:$E$9,J$3)+SUMIFS('I_Dépenses forfaitaire'!$I$8:$I$607,'I_Dépenses forfaitaire'!$E$8:$E$607,$C19,'I_Dépenses forfaitaire'!$D$8:$D$607,J$3)</f>
        <v>0</v>
      </c>
      <c r="L19" s="300">
        <f>SUMIFS('I_Dépenses sur devis'!$AA$8:$AA$607,'I_Dépenses sur devis'!$G$8:$G$607,$C19,'I_Dépenses sur devis'!$F$8:$F$607,J$3)+SUMIFS('I_Dépenses auto-construction'!$M$8:$M$607,'I_Dépenses auto-construction'!$E$8:$E$607,$C19,'I_Dépenses auto-construction'!$D$8:$D$607,J$3)+SUMIFS('I_Dépenses de rémunération'!$S$8:$S$607,'I_Dépenses de rémunération'!$G$8:$G$607,$C19,'I_Dépenses de rémunération'!$F$8:$F$607,J$3)+ SUMIFS('I_Dépenses sur barèmes'!$O$8:$O$607,'I_Dépenses sur barèmes'!$F$8:$F$607,$C19,'I_Dépenses sur barèmes'!$E$8:$E$607,J$3)+SUMIFS('I_Dépenses de rémunération CU'!$P$8:$P$607,'I_Dépenses de rémunération CU'!$H$8:$H$607,$C19,'I_Dépenses de rémunération CU'!$G$8:$G$607,J$3)+SUMIFS('I_Dépenses sur taux forfaitaire'!$K$8:$K$9,'I_Dépenses sur taux forfaitaire'!$F$8:$F$9,$C19,'I_Dépenses sur taux forfaitaire'!$E$8:$E$9,J$3)+SUMIFS('I_Dépenses forfaitaire'!$K$8:$K$607,'I_Dépenses forfaitaire'!$E$8:$E$607,$C19,'I_Dépenses forfaitaire'!$E$8:$E$607,J$3)</f>
        <v>0</v>
      </c>
      <c r="M19" s="300">
        <f>SUMIFS('I_Dépenses sur devis'!$J$8:$J$607,'I_Dépenses sur devis'!$G$8:$G$607,$C19,'I_Dépenses sur devis'!$F$8:$F$607,M$3)+SUMIFS('I_Dépenses sur devis'!$K$8:$K$607,'I_Dépenses sur devis'!$G$8:$G$607,$C19,'I_Dépenses sur devis'!$F$8:$F$607,M$3)+SUMIFS('I_Dépenses auto-construction'!$H$8:$H$607,'I_Dépenses auto-construction'!$E$8:$E$607,$C19,'I_Dépenses auto-construction'!$D$8:$D$607,M$3)+SUMIFS('I_Dépenses de rémunération'!$H$8:$H$607,'I_Dépenses de rémunération'!$G$8:$G$607,$C19,'I_Dépenses de rémunération'!$F$8:$F$607,M$3)+SUMIFS('I_Dépenses sur barèmes'!$J$8:$J$607,'I_Dépenses sur barèmes'!$F$8:$F$607,$C19,'I_Dépenses sur barèmes'!$E$8:$E$607,M$3)+SUMIFS('I_Dépenses de rémunération CU'!$J$8:$J$607,'I_Dépenses de rémunération CU'!$H$8:$H$607,$C19,'I_Dépenses de rémunération CU'!$G$8:$G$607,M$3)+SUMIFS('I_Dépenses sur taux forfaitaire'!$H$8:$H$9,'I_Dépenses sur taux forfaitaire'!$F$8:$F$9,$C19,'I_Dépenses sur taux forfaitaire'!$E$8:$E$9,M$3)+SUMIFS('I_Dépenses forfaitaire'!$H$8:$H$607,'I_Dépenses forfaitaire'!$E$8:$E$607,$C19,'I_Dépenses forfaitaire'!$E$8:$E$607,M$3)</f>
        <v>0</v>
      </c>
      <c r="N19" s="300">
        <f>SUMIFS('I_Dépenses sur devis'!$Z$8:$Z$607,'I_Dépenses sur devis'!$G$8:$G$607,$C19,'I_Dépenses sur devis'!$F$8:$F$607,M$3)+SUMIFS('I_Dépenses auto-construction'!$J$8:$J$607,'I_Dépenses auto-construction'!$E$8:$E$607,$C19,'I_Dépenses auto-construction'!$D$8:$D$607,M$3)+SUMIFS('I_Dépenses de rémunération'!$N$8:$N$607,'I_Dépenses de rémunération'!$G$8:$G$607,$C19,'I_Dépenses de rémunération'!$F$8:$F$607,M$3)+ SUMIFS('I_Dépenses sur barèmes'!$L$8:$L$607,'I_Dépenses sur barèmes'!$F$8:$F$607,$C19,'I_Dépenses sur barèmes'!$E$8:$E$607,M$3)+SUMIFS('I_Dépenses de rémunération CU'!$M$8:$M$607,'I_Dépenses de rémunération CU'!$H$8:$H$607,$C19,'I_Dépenses de rémunération CU'!$G$8:$G$607,M$3)+SUMIFS('I_Dépenses sur taux forfaitaire'!$I$8:$I$9,'I_Dépenses sur taux forfaitaire'!$F$8:$F$9,$C19,'I_Dépenses sur taux forfaitaire'!$E$8:$E$9,M$3)+SUMIFS('I_Dépenses forfaitaire'!$I$8:$I$607,'I_Dépenses forfaitaire'!$E$8:$E$607,$C19,'I_Dépenses forfaitaire'!$D$8:$D$607,M$3)</f>
        <v>0</v>
      </c>
      <c r="O19" s="300">
        <f>SUMIFS('I_Dépenses sur devis'!$AA$8:$AA$607,'I_Dépenses sur devis'!$G$8:$G$607,$C19,'I_Dépenses sur devis'!$F$8:$F$607,M$3)+SUMIFS('I_Dépenses auto-construction'!$M$8:$M$607,'I_Dépenses auto-construction'!$E$8:$E$607,$C19,'I_Dépenses auto-construction'!$D$8:$D$607,M$3)+SUMIFS('I_Dépenses de rémunération'!$S$8:$S$607,'I_Dépenses de rémunération'!$G$8:$G$607,$C19,'I_Dépenses de rémunération'!$F$8:$F$607,M$3)+ SUMIFS('I_Dépenses sur barèmes'!$O$8:$O$607,'I_Dépenses sur barèmes'!$F$8:$F$607,$C19,'I_Dépenses sur barèmes'!$E$8:$E$607,M$3)+SUMIFS('I_Dépenses de rémunération CU'!$P$8:$P$607,'I_Dépenses de rémunération CU'!$H$8:$H$607,$C19,'I_Dépenses de rémunération CU'!$G$8:$G$607,M$3)+SUMIFS('I_Dépenses sur taux forfaitaire'!$K$8:$K$9,'I_Dépenses sur taux forfaitaire'!$F$8:$F$9,$C19,'I_Dépenses sur taux forfaitaire'!$E$8:$E$9,M$3)+SUMIFS('I_Dépenses forfaitaire'!$K$8:$K$607,'I_Dépenses forfaitaire'!$E$8:$E$607,$C19,'I_Dépenses forfaitaire'!$E$8:$E$607,M$3)</f>
        <v>0</v>
      </c>
    </row>
    <row r="20" spans="2:15" ht="17.25" customHeight="1" x14ac:dyDescent="0.35">
      <c r="B20" s="54">
        <v>16</v>
      </c>
      <c r="C20" s="299" t="str">
        <f>IF('T_Classement catégories'!I82&lt;&gt;"",'T_Classement catégories'!I82,"Vide")</f>
        <v>Vide</v>
      </c>
      <c r="D20" s="300">
        <f>SUMIFS('I_Dépenses sur devis'!$J$8:$J$607,'I_Dépenses sur devis'!$G$8:$G$607,$C20,'I_Dépenses sur devis'!$F$8:$F$607,D$3)+SUMIFS('I_Dépenses sur devis'!$K$8:$K$607,'I_Dépenses sur devis'!$G$8:$G$607,$C20,'I_Dépenses sur devis'!$F$8:$F$607,D$3)+SUMIFS('I_Dépenses auto-construction'!$H$8:$H$607,'I_Dépenses auto-construction'!$E$8:$E$607,$C20,'I_Dépenses auto-construction'!$D$8:$D$607,D$3)+SUMIFS('I_Dépenses de rémunération'!$H$8:$H$607,'I_Dépenses de rémunération'!$G$8:$G$607,$C20,'I_Dépenses de rémunération'!$F$8:$F$607,D$3)+ SUMIFS('I_Dépenses sur barèmes'!$J$8:$J$607,'I_Dépenses sur barèmes'!$F$8:$F$607,$C20,'I_Dépenses sur barèmes'!$E$8:$E$607,D$3)+SUMIFS('I_Dépenses de rémunération CU'!$J$8:$J$607,'I_Dépenses de rémunération CU'!$H$8:$H$607,$C20,'I_Dépenses de rémunération CU'!$G$8:$G$607,D$3)+SUMIFS('I_Dépenses sur taux forfaitaire'!$H$8:$H$9,'I_Dépenses sur taux forfaitaire'!$F$8:$F$9,$C20,'I_Dépenses sur taux forfaitaire'!$E$8:$E$9,D$3)+SUMIFS('I_Dépenses forfaitaire'!$H$8:$H$607,'I_Dépenses forfaitaire'!$E$8:$E$607,$C20,'I_Dépenses forfaitaire'!$E$8:$E$607,D$3)</f>
        <v>0</v>
      </c>
      <c r="E20" s="300">
        <f>SUMIFS('I_Dépenses sur devis'!$Z$8:$Z$607,'I_Dépenses sur devis'!$G$8:$G$607,$C20,'I_Dépenses sur devis'!$F$8:$F$607,D$3)+SUMIFS('I_Dépenses auto-construction'!$J$8:$J$607,'I_Dépenses auto-construction'!$E$8:$E$607,$C20,'I_Dépenses auto-construction'!$D$8:$D$607,D$3)+SUMIFS('I_Dépenses de rémunération'!$N$8:$N$607,'I_Dépenses de rémunération'!$G$8:$G$607,$C20,'I_Dépenses de rémunération'!$F$8:$F$607,D$3)+ SUMIFS('I_Dépenses sur barèmes'!$L$8:$L$607,'I_Dépenses sur barèmes'!$F$8:$F$607,$C20,'I_Dépenses sur barèmes'!$E$8:$E$607,D$3)+SUMIFS('I_Dépenses de rémunération CU'!$M$8:$M$607,'I_Dépenses de rémunération CU'!$H$8:$H$607,$C20,'I_Dépenses de rémunération CU'!$G$8:$G$607,D$3)+SUMIFS('I_Dépenses sur taux forfaitaire'!$I$8:$I$9,'I_Dépenses sur taux forfaitaire'!$F$8:$F$9,$C20,'I_Dépenses sur taux forfaitaire'!$E$8:$E$9,D$3)+SUMIFS('I_Dépenses forfaitaire'!$I$8:$I$607,'I_Dépenses forfaitaire'!$E$8:$E$607,$C20,'I_Dépenses forfaitaire'!$D$8:$D$607,D$3)</f>
        <v>0</v>
      </c>
      <c r="F20" s="300">
        <f>SUMIFS('I_Dépenses sur devis'!$AA$8:$AA$607,'I_Dépenses sur devis'!$G$8:$G$607,$C20,'I_Dépenses sur devis'!$F$8:$F$607,D$3)+SUMIFS('I_Dépenses auto-construction'!$M$8:$M$607,'I_Dépenses auto-construction'!$E$8:$E$607,$C20,'I_Dépenses auto-construction'!$D$8:$D$607,D$3)+SUMIFS('I_Dépenses de rémunération'!$S$8:$S$607,'I_Dépenses de rémunération'!$G$8:$G$607,$C20,'I_Dépenses de rémunération'!$F$8:$F$607,D$3)+ SUMIFS('I_Dépenses sur barèmes'!$O$8:$O$607,'I_Dépenses sur barèmes'!$F$8:$F$607,$C20,'I_Dépenses sur barèmes'!$E$8:$E$607,D$3)+SUMIFS('I_Dépenses de rémunération CU'!$P$8:$P$607,'I_Dépenses de rémunération CU'!$H$8:$H$607,$C20,'I_Dépenses de rémunération CU'!$G$8:$G$607,D$3)+SUMIFS('I_Dépenses sur taux forfaitaire'!$K$8:$K$9,'I_Dépenses sur taux forfaitaire'!$F$8:$F$9,$C20,'I_Dépenses sur taux forfaitaire'!$E$8:$E$9,D$3)+SUMIFS('I_Dépenses forfaitaire'!$K$8:$K$607,'I_Dépenses forfaitaire'!$E$8:$E$607,$C20,'I_Dépenses forfaitaire'!$E$8:$E$607,D$3)</f>
        <v>0</v>
      </c>
      <c r="G20" s="300">
        <f>SUMIFS('I_Dépenses sur devis'!$J$8:$J$607,'I_Dépenses sur devis'!$G$8:$G$607,$C20,'I_Dépenses sur devis'!$F$8:$F$607,G$3)+SUMIFS('I_Dépenses sur devis'!$K$8:$K$607,'I_Dépenses sur devis'!$G$8:$G$607,$C20,'I_Dépenses sur devis'!$F$8:$F$607,G$3)+SUMIFS('I_Dépenses auto-construction'!$H$8:$H$607,'I_Dépenses auto-construction'!$E$8:$E$607,$C20,'I_Dépenses auto-construction'!$D$8:$D$607,G$3)+SUMIFS('I_Dépenses de rémunération'!$H$8:$H$607,'I_Dépenses de rémunération'!$G$8:$G$607,$C20,'I_Dépenses de rémunération'!$F$8:$F$607,G$3)+SUMIFS('I_Dépenses sur barèmes'!$J$8:$J$607,'I_Dépenses sur barèmes'!$F$8:$F$607,$C20,'I_Dépenses sur barèmes'!$E$8:$E$607,G$3)+SUMIFS('I_Dépenses de rémunération CU'!$J$8:$J$607,'I_Dépenses de rémunération CU'!$H$8:$H$607,$C20,'I_Dépenses de rémunération CU'!$G$8:$G$607,G$3)+SUMIFS('I_Dépenses sur taux forfaitaire'!$H$8:$H$9,'I_Dépenses sur taux forfaitaire'!$F$8:$F$9,$C20,'I_Dépenses sur taux forfaitaire'!$E$8:$E$9,G$3)+SUMIFS('I_Dépenses forfaitaire'!$H$8:$H$607,'I_Dépenses forfaitaire'!$E$8:$E$607,$C20,'I_Dépenses forfaitaire'!$E$8:$E$607,G$3)</f>
        <v>0</v>
      </c>
      <c r="H20" s="300">
        <f>SUMIFS('I_Dépenses sur devis'!$Z$8:$Z$607,'I_Dépenses sur devis'!$G$8:$G$607,$C20,'I_Dépenses sur devis'!$F$8:$F$607,G$3)+SUMIFS('I_Dépenses auto-construction'!$J$8:$J$607,'I_Dépenses auto-construction'!$E$8:$E$607,$C20,'I_Dépenses auto-construction'!$D$8:$D$607,G$3)+SUMIFS('I_Dépenses de rémunération'!$N$8:$N$607,'I_Dépenses de rémunération'!$G$8:$G$607,$C20,'I_Dépenses de rémunération'!$F$8:$F$607,G$3)+ SUMIFS('I_Dépenses sur barèmes'!$L$8:$L$607,'I_Dépenses sur barèmes'!$F$8:$F$607,$C20,'I_Dépenses sur barèmes'!$E$8:$E$607,G$3)+SUMIFS('I_Dépenses de rémunération CU'!$M$8:$M$607,'I_Dépenses de rémunération CU'!$H$8:$H$607,$C20,'I_Dépenses de rémunération CU'!$G$8:$G$607,G$3)+SUMIFS('I_Dépenses sur taux forfaitaire'!$I$8:$I$9,'I_Dépenses sur taux forfaitaire'!$F$8:$F$9,$C20,'I_Dépenses sur taux forfaitaire'!$E$8:$E$9,G$3)+SUMIFS('I_Dépenses forfaitaire'!$I$8:$I$607,'I_Dépenses forfaitaire'!$E$8:$E$607,$C20,'I_Dépenses forfaitaire'!$D$8:$D$607,G$3)</f>
        <v>0</v>
      </c>
      <c r="I20" s="300">
        <f>SUMIFS('I_Dépenses sur devis'!$AA$8:$AA$607,'I_Dépenses sur devis'!$G$8:$G$607,$C20,'I_Dépenses sur devis'!$F$8:$F$607,G$3)+SUMIFS('I_Dépenses auto-construction'!$M$8:$M$607,'I_Dépenses auto-construction'!$E$8:$E$607,$C20,'I_Dépenses auto-construction'!$D$8:$D$607,G$3)+SUMIFS('I_Dépenses de rémunération'!$S$8:$S$607,'I_Dépenses de rémunération'!$G$8:$G$607,$C20,'I_Dépenses de rémunération'!$F$8:$F$607,G$3)+ SUMIFS('I_Dépenses sur barèmes'!$O$8:$O$607,'I_Dépenses sur barèmes'!$F$8:$F$607,$C20,'I_Dépenses sur barèmes'!$E$8:$E$607,G$3)+SUMIFS('I_Dépenses de rémunération CU'!$P$8:$P$607,'I_Dépenses de rémunération CU'!$H$8:$H$607,$C20,'I_Dépenses de rémunération CU'!$G$8:$G$607,G$3)+SUMIFS('I_Dépenses sur taux forfaitaire'!$K$8:$K$9,'I_Dépenses sur taux forfaitaire'!$F$8:$F$9,$C20,'I_Dépenses sur taux forfaitaire'!$E$8:$E$9,G$3)+SUMIFS('I_Dépenses forfaitaire'!$K$8:$K$607,'I_Dépenses forfaitaire'!$E$8:$E$607,$C20,'I_Dépenses forfaitaire'!$E$8:$E$607,G$3)</f>
        <v>0</v>
      </c>
      <c r="J20" s="300">
        <f>SUMIFS('I_Dépenses sur devis'!$J$8:$J$607,'I_Dépenses sur devis'!$G$8:$G$607,$C20,'I_Dépenses sur devis'!$F$8:$F$607,J$3)+SUMIFS('I_Dépenses sur devis'!$K$8:$K$607,'I_Dépenses sur devis'!$G$8:$G$607,$C20,'I_Dépenses sur devis'!$F$8:$F$607,J$3)+SUMIFS('I_Dépenses auto-construction'!$H$8:$H$607,'I_Dépenses auto-construction'!$E$8:$E$607,$C20,'I_Dépenses auto-construction'!$D$8:$D$607,J$3)+SUMIFS('I_Dépenses de rémunération'!$H$8:$H$607,'I_Dépenses de rémunération'!$G$8:$G$607,$C20,'I_Dépenses de rémunération'!$F$8:$F$607,J$3)+SUMIFS('I_Dépenses sur barèmes'!$J$8:$J$607,'I_Dépenses sur barèmes'!$F$8:$F$607,$C20,'I_Dépenses sur barèmes'!$E$8:$E$607,J$3)+SUMIFS('I_Dépenses de rémunération CU'!$J$8:$J$607,'I_Dépenses de rémunération CU'!$H$8:$H$607,$C20,'I_Dépenses de rémunération CU'!$G$8:$G$607,J$3)+SUMIFS('I_Dépenses sur taux forfaitaire'!$H$8:$H$9,'I_Dépenses sur taux forfaitaire'!$F$8:$F$9,$C20,'I_Dépenses sur taux forfaitaire'!$E$8:$E$9,J$3)+SUMIFS('I_Dépenses forfaitaire'!$H$8:$H$607,'I_Dépenses forfaitaire'!$E$8:$E$607,$C20,'I_Dépenses forfaitaire'!$E$8:$E$607,J$3)</f>
        <v>0</v>
      </c>
      <c r="K20" s="300">
        <f>SUMIFS('I_Dépenses sur devis'!$Z$8:$Z$607,'I_Dépenses sur devis'!$G$8:$G$607,$C20,'I_Dépenses sur devis'!$F$8:$F$607,J$3)+SUMIFS('I_Dépenses auto-construction'!$J$8:$J$607,'I_Dépenses auto-construction'!$E$8:$E$607,$C20,'I_Dépenses auto-construction'!$D$8:$D$607,J$3)+SUMIFS('I_Dépenses de rémunération'!$N$8:$N$607,'I_Dépenses de rémunération'!$G$8:$G$607,$C20,'I_Dépenses de rémunération'!$F$8:$F$607,J$3)+ SUMIFS('I_Dépenses sur barèmes'!$L$8:$L$607,'I_Dépenses sur barèmes'!$F$8:$F$607,$C20,'I_Dépenses sur barèmes'!$E$8:$E$607,J$3)+SUMIFS('I_Dépenses de rémunération CU'!$M$8:$M$607,'I_Dépenses de rémunération CU'!$H$8:$H$607,$C20,'I_Dépenses de rémunération CU'!$G$8:$G$607,J$3)+SUMIFS('I_Dépenses sur taux forfaitaire'!$I$8:$I$9,'I_Dépenses sur taux forfaitaire'!$F$8:$F$9,$C20,'I_Dépenses sur taux forfaitaire'!$E$8:$E$9,J$3)+SUMIFS('I_Dépenses forfaitaire'!$I$8:$I$607,'I_Dépenses forfaitaire'!$E$8:$E$607,$C20,'I_Dépenses forfaitaire'!$D$8:$D$607,J$3)</f>
        <v>0</v>
      </c>
      <c r="L20" s="300">
        <f>SUMIFS('I_Dépenses sur devis'!$AA$8:$AA$607,'I_Dépenses sur devis'!$G$8:$G$607,$C20,'I_Dépenses sur devis'!$F$8:$F$607,J$3)+SUMIFS('I_Dépenses auto-construction'!$M$8:$M$607,'I_Dépenses auto-construction'!$E$8:$E$607,$C20,'I_Dépenses auto-construction'!$D$8:$D$607,J$3)+SUMIFS('I_Dépenses de rémunération'!$S$8:$S$607,'I_Dépenses de rémunération'!$G$8:$G$607,$C20,'I_Dépenses de rémunération'!$F$8:$F$607,J$3)+ SUMIFS('I_Dépenses sur barèmes'!$O$8:$O$607,'I_Dépenses sur barèmes'!$F$8:$F$607,$C20,'I_Dépenses sur barèmes'!$E$8:$E$607,J$3)+SUMIFS('I_Dépenses de rémunération CU'!$P$8:$P$607,'I_Dépenses de rémunération CU'!$H$8:$H$607,$C20,'I_Dépenses de rémunération CU'!$G$8:$G$607,J$3)+SUMIFS('I_Dépenses sur taux forfaitaire'!$K$8:$K$9,'I_Dépenses sur taux forfaitaire'!$F$8:$F$9,$C20,'I_Dépenses sur taux forfaitaire'!$E$8:$E$9,J$3)+SUMIFS('I_Dépenses forfaitaire'!$K$8:$K$607,'I_Dépenses forfaitaire'!$E$8:$E$607,$C20,'I_Dépenses forfaitaire'!$E$8:$E$607,J$3)</f>
        <v>0</v>
      </c>
      <c r="M20" s="300">
        <f>SUMIFS('I_Dépenses sur devis'!$J$8:$J$607,'I_Dépenses sur devis'!$G$8:$G$607,$C20,'I_Dépenses sur devis'!$F$8:$F$607,M$3)+SUMIFS('I_Dépenses sur devis'!$K$8:$K$607,'I_Dépenses sur devis'!$G$8:$G$607,$C20,'I_Dépenses sur devis'!$F$8:$F$607,M$3)+SUMIFS('I_Dépenses auto-construction'!$H$8:$H$607,'I_Dépenses auto-construction'!$E$8:$E$607,$C20,'I_Dépenses auto-construction'!$D$8:$D$607,M$3)+SUMIFS('I_Dépenses de rémunération'!$H$8:$H$607,'I_Dépenses de rémunération'!$G$8:$G$607,$C20,'I_Dépenses de rémunération'!$F$8:$F$607,M$3)+SUMIFS('I_Dépenses sur barèmes'!$J$8:$J$607,'I_Dépenses sur barèmes'!$F$8:$F$607,$C20,'I_Dépenses sur barèmes'!$E$8:$E$607,M$3)+SUMIFS('I_Dépenses de rémunération CU'!$J$8:$J$607,'I_Dépenses de rémunération CU'!$H$8:$H$607,$C20,'I_Dépenses de rémunération CU'!$G$8:$G$607,M$3)+SUMIFS('I_Dépenses sur taux forfaitaire'!$H$8:$H$9,'I_Dépenses sur taux forfaitaire'!$F$8:$F$9,$C20,'I_Dépenses sur taux forfaitaire'!$E$8:$E$9,M$3)+SUMIFS('I_Dépenses forfaitaire'!$H$8:$H$607,'I_Dépenses forfaitaire'!$E$8:$E$607,$C20,'I_Dépenses forfaitaire'!$E$8:$E$607,M$3)</f>
        <v>0</v>
      </c>
      <c r="N20" s="300">
        <f>SUMIFS('I_Dépenses sur devis'!$Z$8:$Z$607,'I_Dépenses sur devis'!$G$8:$G$607,$C20,'I_Dépenses sur devis'!$F$8:$F$607,M$3)+SUMIFS('I_Dépenses auto-construction'!$J$8:$J$607,'I_Dépenses auto-construction'!$E$8:$E$607,$C20,'I_Dépenses auto-construction'!$D$8:$D$607,M$3)+SUMIFS('I_Dépenses de rémunération'!$N$8:$N$607,'I_Dépenses de rémunération'!$G$8:$G$607,$C20,'I_Dépenses de rémunération'!$F$8:$F$607,M$3)+ SUMIFS('I_Dépenses sur barèmes'!$L$8:$L$607,'I_Dépenses sur barèmes'!$F$8:$F$607,$C20,'I_Dépenses sur barèmes'!$E$8:$E$607,M$3)+SUMIFS('I_Dépenses de rémunération CU'!$M$8:$M$607,'I_Dépenses de rémunération CU'!$H$8:$H$607,$C20,'I_Dépenses de rémunération CU'!$G$8:$G$607,M$3)+SUMIFS('I_Dépenses sur taux forfaitaire'!$I$8:$I$9,'I_Dépenses sur taux forfaitaire'!$F$8:$F$9,$C20,'I_Dépenses sur taux forfaitaire'!$E$8:$E$9,M$3)+SUMIFS('I_Dépenses forfaitaire'!$I$8:$I$607,'I_Dépenses forfaitaire'!$E$8:$E$607,$C20,'I_Dépenses forfaitaire'!$D$8:$D$607,M$3)</f>
        <v>0</v>
      </c>
      <c r="O20" s="300">
        <f>SUMIFS('I_Dépenses sur devis'!$AA$8:$AA$607,'I_Dépenses sur devis'!$G$8:$G$607,$C20,'I_Dépenses sur devis'!$F$8:$F$607,M$3)+SUMIFS('I_Dépenses auto-construction'!$M$8:$M$607,'I_Dépenses auto-construction'!$E$8:$E$607,$C20,'I_Dépenses auto-construction'!$D$8:$D$607,M$3)+SUMIFS('I_Dépenses de rémunération'!$S$8:$S$607,'I_Dépenses de rémunération'!$G$8:$G$607,$C20,'I_Dépenses de rémunération'!$F$8:$F$607,M$3)+ SUMIFS('I_Dépenses sur barèmes'!$O$8:$O$607,'I_Dépenses sur barèmes'!$F$8:$F$607,$C20,'I_Dépenses sur barèmes'!$E$8:$E$607,M$3)+SUMIFS('I_Dépenses de rémunération CU'!$P$8:$P$607,'I_Dépenses de rémunération CU'!$H$8:$H$607,$C20,'I_Dépenses de rémunération CU'!$G$8:$G$607,M$3)+SUMIFS('I_Dépenses sur taux forfaitaire'!$K$8:$K$9,'I_Dépenses sur taux forfaitaire'!$F$8:$F$9,$C20,'I_Dépenses sur taux forfaitaire'!$E$8:$E$9,M$3)+SUMIFS('I_Dépenses forfaitaire'!$K$8:$K$607,'I_Dépenses forfaitaire'!$E$8:$E$607,$C20,'I_Dépenses forfaitaire'!$E$8:$E$607,M$3)</f>
        <v>0</v>
      </c>
    </row>
    <row r="21" spans="2:15" ht="17.25" customHeight="1" x14ac:dyDescent="0.35">
      <c r="B21" s="54">
        <v>17</v>
      </c>
      <c r="C21" s="299" t="str">
        <f>IF('T_Classement catégories'!I83&lt;&gt;"",'T_Classement catégories'!I83,"Vide")</f>
        <v>Vide</v>
      </c>
      <c r="D21" s="300">
        <f>SUMIFS('I_Dépenses sur devis'!$J$8:$J$607,'I_Dépenses sur devis'!$G$8:$G$607,$C21,'I_Dépenses sur devis'!$F$8:$F$607,D$3)+SUMIFS('I_Dépenses sur devis'!$K$8:$K$607,'I_Dépenses sur devis'!$G$8:$G$607,$C21,'I_Dépenses sur devis'!$F$8:$F$607,D$3)+SUMIFS('I_Dépenses auto-construction'!$H$8:$H$607,'I_Dépenses auto-construction'!$E$8:$E$607,$C21,'I_Dépenses auto-construction'!$D$8:$D$607,D$3)+SUMIFS('I_Dépenses de rémunération'!$H$8:$H$607,'I_Dépenses de rémunération'!$G$8:$G$607,$C21,'I_Dépenses de rémunération'!$F$8:$F$607,D$3)+ SUMIFS('I_Dépenses sur barèmes'!$J$8:$J$607,'I_Dépenses sur barèmes'!$F$8:$F$607,$C21,'I_Dépenses sur barèmes'!$E$8:$E$607,D$3)+SUMIFS('I_Dépenses de rémunération CU'!$J$8:$J$607,'I_Dépenses de rémunération CU'!$H$8:$H$607,$C21,'I_Dépenses de rémunération CU'!$G$8:$G$607,D$3)+SUMIFS('I_Dépenses sur taux forfaitaire'!$H$8:$H$9,'I_Dépenses sur taux forfaitaire'!$F$8:$F$9,$C21,'I_Dépenses sur taux forfaitaire'!$E$8:$E$9,D$3)+SUMIFS('I_Dépenses forfaitaire'!$H$8:$H$607,'I_Dépenses forfaitaire'!$E$8:$E$607,$C21,'I_Dépenses forfaitaire'!$E$8:$E$607,D$3)</f>
        <v>0</v>
      </c>
      <c r="E21" s="300">
        <f>SUMIFS('I_Dépenses sur devis'!$Z$8:$Z$607,'I_Dépenses sur devis'!$G$8:$G$607,$C21,'I_Dépenses sur devis'!$F$8:$F$607,D$3)+SUMIFS('I_Dépenses auto-construction'!$J$8:$J$607,'I_Dépenses auto-construction'!$E$8:$E$607,$C21,'I_Dépenses auto-construction'!$D$8:$D$607,D$3)+SUMIFS('I_Dépenses de rémunération'!$N$8:$N$607,'I_Dépenses de rémunération'!$G$8:$G$607,$C21,'I_Dépenses de rémunération'!$F$8:$F$607,D$3)+ SUMIFS('I_Dépenses sur barèmes'!$L$8:$L$607,'I_Dépenses sur barèmes'!$F$8:$F$607,$C21,'I_Dépenses sur barèmes'!$E$8:$E$607,D$3)+SUMIFS('I_Dépenses de rémunération CU'!$M$8:$M$607,'I_Dépenses de rémunération CU'!$H$8:$H$607,$C21,'I_Dépenses de rémunération CU'!$G$8:$G$607,D$3)+SUMIFS('I_Dépenses sur taux forfaitaire'!$I$8:$I$9,'I_Dépenses sur taux forfaitaire'!$F$8:$F$9,$C21,'I_Dépenses sur taux forfaitaire'!$E$8:$E$9,D$3)+SUMIFS('I_Dépenses forfaitaire'!$I$8:$I$607,'I_Dépenses forfaitaire'!$E$8:$E$607,$C21,'I_Dépenses forfaitaire'!$D$8:$D$607,D$3)</f>
        <v>0</v>
      </c>
      <c r="F21" s="300">
        <f>SUMIFS('I_Dépenses sur devis'!$AA$8:$AA$607,'I_Dépenses sur devis'!$G$8:$G$607,$C21,'I_Dépenses sur devis'!$F$8:$F$607,D$3)+SUMIFS('I_Dépenses auto-construction'!$M$8:$M$607,'I_Dépenses auto-construction'!$E$8:$E$607,$C21,'I_Dépenses auto-construction'!$D$8:$D$607,D$3)+SUMIFS('I_Dépenses de rémunération'!$S$8:$S$607,'I_Dépenses de rémunération'!$G$8:$G$607,$C21,'I_Dépenses de rémunération'!$F$8:$F$607,D$3)+ SUMIFS('I_Dépenses sur barèmes'!$O$8:$O$607,'I_Dépenses sur barèmes'!$F$8:$F$607,$C21,'I_Dépenses sur barèmes'!$E$8:$E$607,D$3)+SUMIFS('I_Dépenses de rémunération CU'!$P$8:$P$607,'I_Dépenses de rémunération CU'!$H$8:$H$607,$C21,'I_Dépenses de rémunération CU'!$G$8:$G$607,D$3)+SUMIFS('I_Dépenses sur taux forfaitaire'!$K$8:$K$9,'I_Dépenses sur taux forfaitaire'!$F$8:$F$9,$C21,'I_Dépenses sur taux forfaitaire'!$E$8:$E$9,D$3)+SUMIFS('I_Dépenses forfaitaire'!$K$8:$K$607,'I_Dépenses forfaitaire'!$E$8:$E$607,$C21,'I_Dépenses forfaitaire'!$E$8:$E$607,D$3)</f>
        <v>0</v>
      </c>
      <c r="G21" s="300">
        <f>SUMIFS('I_Dépenses sur devis'!$J$8:$J$607,'I_Dépenses sur devis'!$G$8:$G$607,$C21,'I_Dépenses sur devis'!$F$8:$F$607,G$3)+SUMIFS('I_Dépenses sur devis'!$K$8:$K$607,'I_Dépenses sur devis'!$G$8:$G$607,$C21,'I_Dépenses sur devis'!$F$8:$F$607,G$3)+SUMIFS('I_Dépenses auto-construction'!$H$8:$H$607,'I_Dépenses auto-construction'!$E$8:$E$607,$C21,'I_Dépenses auto-construction'!$D$8:$D$607,G$3)+SUMIFS('I_Dépenses de rémunération'!$H$8:$H$607,'I_Dépenses de rémunération'!$G$8:$G$607,$C21,'I_Dépenses de rémunération'!$F$8:$F$607,G$3)+SUMIFS('I_Dépenses sur barèmes'!$J$8:$J$607,'I_Dépenses sur barèmes'!$F$8:$F$607,$C21,'I_Dépenses sur barèmes'!$E$8:$E$607,G$3)+SUMIFS('I_Dépenses de rémunération CU'!$J$8:$J$607,'I_Dépenses de rémunération CU'!$H$8:$H$607,$C21,'I_Dépenses de rémunération CU'!$G$8:$G$607,G$3)+SUMIFS('I_Dépenses sur taux forfaitaire'!$H$8:$H$9,'I_Dépenses sur taux forfaitaire'!$F$8:$F$9,$C21,'I_Dépenses sur taux forfaitaire'!$E$8:$E$9,G$3)+SUMIFS('I_Dépenses forfaitaire'!$H$8:$H$607,'I_Dépenses forfaitaire'!$E$8:$E$607,$C21,'I_Dépenses forfaitaire'!$E$8:$E$607,G$3)</f>
        <v>0</v>
      </c>
      <c r="H21" s="300">
        <f>SUMIFS('I_Dépenses sur devis'!$Z$8:$Z$607,'I_Dépenses sur devis'!$G$8:$G$607,$C21,'I_Dépenses sur devis'!$F$8:$F$607,G$3)+SUMIFS('I_Dépenses auto-construction'!$J$8:$J$607,'I_Dépenses auto-construction'!$E$8:$E$607,$C21,'I_Dépenses auto-construction'!$D$8:$D$607,G$3)+SUMIFS('I_Dépenses de rémunération'!$N$8:$N$607,'I_Dépenses de rémunération'!$G$8:$G$607,$C21,'I_Dépenses de rémunération'!$F$8:$F$607,G$3)+ SUMIFS('I_Dépenses sur barèmes'!$L$8:$L$607,'I_Dépenses sur barèmes'!$F$8:$F$607,$C21,'I_Dépenses sur barèmes'!$E$8:$E$607,G$3)+SUMIFS('I_Dépenses de rémunération CU'!$M$8:$M$607,'I_Dépenses de rémunération CU'!$H$8:$H$607,$C21,'I_Dépenses de rémunération CU'!$G$8:$G$607,G$3)+SUMIFS('I_Dépenses sur taux forfaitaire'!$I$8:$I$9,'I_Dépenses sur taux forfaitaire'!$F$8:$F$9,$C21,'I_Dépenses sur taux forfaitaire'!$E$8:$E$9,G$3)+SUMIFS('I_Dépenses forfaitaire'!$I$8:$I$607,'I_Dépenses forfaitaire'!$E$8:$E$607,$C21,'I_Dépenses forfaitaire'!$D$8:$D$607,G$3)</f>
        <v>0</v>
      </c>
      <c r="I21" s="300">
        <f>SUMIFS('I_Dépenses sur devis'!$AA$8:$AA$607,'I_Dépenses sur devis'!$G$8:$G$607,$C21,'I_Dépenses sur devis'!$F$8:$F$607,G$3)+SUMIFS('I_Dépenses auto-construction'!$M$8:$M$607,'I_Dépenses auto-construction'!$E$8:$E$607,$C21,'I_Dépenses auto-construction'!$D$8:$D$607,G$3)+SUMIFS('I_Dépenses de rémunération'!$S$8:$S$607,'I_Dépenses de rémunération'!$G$8:$G$607,$C21,'I_Dépenses de rémunération'!$F$8:$F$607,G$3)+ SUMIFS('I_Dépenses sur barèmes'!$O$8:$O$607,'I_Dépenses sur barèmes'!$F$8:$F$607,$C21,'I_Dépenses sur barèmes'!$E$8:$E$607,G$3)+SUMIFS('I_Dépenses de rémunération CU'!$P$8:$P$607,'I_Dépenses de rémunération CU'!$H$8:$H$607,$C21,'I_Dépenses de rémunération CU'!$G$8:$G$607,G$3)+SUMIFS('I_Dépenses sur taux forfaitaire'!$K$8:$K$9,'I_Dépenses sur taux forfaitaire'!$F$8:$F$9,$C21,'I_Dépenses sur taux forfaitaire'!$E$8:$E$9,G$3)+SUMIFS('I_Dépenses forfaitaire'!$K$8:$K$607,'I_Dépenses forfaitaire'!$E$8:$E$607,$C21,'I_Dépenses forfaitaire'!$E$8:$E$607,G$3)</f>
        <v>0</v>
      </c>
      <c r="J21" s="300">
        <f>SUMIFS('I_Dépenses sur devis'!$J$8:$J$607,'I_Dépenses sur devis'!$G$8:$G$607,$C21,'I_Dépenses sur devis'!$F$8:$F$607,J$3)+SUMIFS('I_Dépenses sur devis'!$K$8:$K$607,'I_Dépenses sur devis'!$G$8:$G$607,$C21,'I_Dépenses sur devis'!$F$8:$F$607,J$3)+SUMIFS('I_Dépenses auto-construction'!$H$8:$H$607,'I_Dépenses auto-construction'!$E$8:$E$607,$C21,'I_Dépenses auto-construction'!$D$8:$D$607,J$3)+SUMIFS('I_Dépenses de rémunération'!$H$8:$H$607,'I_Dépenses de rémunération'!$G$8:$G$607,$C21,'I_Dépenses de rémunération'!$F$8:$F$607,J$3)+SUMIFS('I_Dépenses sur barèmes'!$J$8:$J$607,'I_Dépenses sur barèmes'!$F$8:$F$607,$C21,'I_Dépenses sur barèmes'!$E$8:$E$607,J$3)+SUMIFS('I_Dépenses de rémunération CU'!$J$8:$J$607,'I_Dépenses de rémunération CU'!$H$8:$H$607,$C21,'I_Dépenses de rémunération CU'!$G$8:$G$607,J$3)+SUMIFS('I_Dépenses sur taux forfaitaire'!$H$8:$H$9,'I_Dépenses sur taux forfaitaire'!$F$8:$F$9,$C21,'I_Dépenses sur taux forfaitaire'!$E$8:$E$9,J$3)+SUMIFS('I_Dépenses forfaitaire'!$H$8:$H$607,'I_Dépenses forfaitaire'!$E$8:$E$607,$C21,'I_Dépenses forfaitaire'!$E$8:$E$607,J$3)</f>
        <v>0</v>
      </c>
      <c r="K21" s="300">
        <f>SUMIFS('I_Dépenses sur devis'!$Z$8:$Z$607,'I_Dépenses sur devis'!$G$8:$G$607,$C21,'I_Dépenses sur devis'!$F$8:$F$607,J$3)+SUMIFS('I_Dépenses auto-construction'!$J$8:$J$607,'I_Dépenses auto-construction'!$E$8:$E$607,$C21,'I_Dépenses auto-construction'!$D$8:$D$607,J$3)+SUMIFS('I_Dépenses de rémunération'!$N$8:$N$607,'I_Dépenses de rémunération'!$G$8:$G$607,$C21,'I_Dépenses de rémunération'!$F$8:$F$607,J$3)+ SUMIFS('I_Dépenses sur barèmes'!$L$8:$L$607,'I_Dépenses sur barèmes'!$F$8:$F$607,$C21,'I_Dépenses sur barèmes'!$E$8:$E$607,J$3)+SUMIFS('I_Dépenses de rémunération CU'!$M$8:$M$607,'I_Dépenses de rémunération CU'!$H$8:$H$607,$C21,'I_Dépenses de rémunération CU'!$G$8:$G$607,J$3)+SUMIFS('I_Dépenses sur taux forfaitaire'!$I$8:$I$9,'I_Dépenses sur taux forfaitaire'!$F$8:$F$9,$C21,'I_Dépenses sur taux forfaitaire'!$E$8:$E$9,J$3)+SUMIFS('I_Dépenses forfaitaire'!$I$8:$I$607,'I_Dépenses forfaitaire'!$E$8:$E$607,$C21,'I_Dépenses forfaitaire'!$D$8:$D$607,J$3)</f>
        <v>0</v>
      </c>
      <c r="L21" s="300">
        <f>SUMIFS('I_Dépenses sur devis'!$AA$8:$AA$607,'I_Dépenses sur devis'!$G$8:$G$607,$C21,'I_Dépenses sur devis'!$F$8:$F$607,J$3)+SUMIFS('I_Dépenses auto-construction'!$M$8:$M$607,'I_Dépenses auto-construction'!$E$8:$E$607,$C21,'I_Dépenses auto-construction'!$D$8:$D$607,J$3)+SUMIFS('I_Dépenses de rémunération'!$S$8:$S$607,'I_Dépenses de rémunération'!$G$8:$G$607,$C21,'I_Dépenses de rémunération'!$F$8:$F$607,J$3)+ SUMIFS('I_Dépenses sur barèmes'!$O$8:$O$607,'I_Dépenses sur barèmes'!$F$8:$F$607,$C21,'I_Dépenses sur barèmes'!$E$8:$E$607,J$3)+SUMIFS('I_Dépenses de rémunération CU'!$P$8:$P$607,'I_Dépenses de rémunération CU'!$H$8:$H$607,$C21,'I_Dépenses de rémunération CU'!$G$8:$G$607,J$3)+SUMIFS('I_Dépenses sur taux forfaitaire'!$K$8:$K$9,'I_Dépenses sur taux forfaitaire'!$F$8:$F$9,$C21,'I_Dépenses sur taux forfaitaire'!$E$8:$E$9,J$3)+SUMIFS('I_Dépenses forfaitaire'!$K$8:$K$607,'I_Dépenses forfaitaire'!$E$8:$E$607,$C21,'I_Dépenses forfaitaire'!$E$8:$E$607,J$3)</f>
        <v>0</v>
      </c>
      <c r="M21" s="300">
        <f>SUMIFS('I_Dépenses sur devis'!$J$8:$J$607,'I_Dépenses sur devis'!$G$8:$G$607,$C21,'I_Dépenses sur devis'!$F$8:$F$607,M$3)+SUMIFS('I_Dépenses sur devis'!$K$8:$K$607,'I_Dépenses sur devis'!$G$8:$G$607,$C21,'I_Dépenses sur devis'!$F$8:$F$607,M$3)+SUMIFS('I_Dépenses auto-construction'!$H$8:$H$607,'I_Dépenses auto-construction'!$E$8:$E$607,$C21,'I_Dépenses auto-construction'!$D$8:$D$607,M$3)+SUMIFS('I_Dépenses de rémunération'!$H$8:$H$607,'I_Dépenses de rémunération'!$G$8:$G$607,$C21,'I_Dépenses de rémunération'!$F$8:$F$607,M$3)+SUMIFS('I_Dépenses sur barèmes'!$J$8:$J$607,'I_Dépenses sur barèmes'!$F$8:$F$607,$C21,'I_Dépenses sur barèmes'!$E$8:$E$607,M$3)+SUMIFS('I_Dépenses de rémunération CU'!$J$8:$J$607,'I_Dépenses de rémunération CU'!$H$8:$H$607,$C21,'I_Dépenses de rémunération CU'!$G$8:$G$607,M$3)+SUMIFS('I_Dépenses sur taux forfaitaire'!$H$8:$H$9,'I_Dépenses sur taux forfaitaire'!$F$8:$F$9,$C21,'I_Dépenses sur taux forfaitaire'!$E$8:$E$9,M$3)+SUMIFS('I_Dépenses forfaitaire'!$H$8:$H$607,'I_Dépenses forfaitaire'!$E$8:$E$607,$C21,'I_Dépenses forfaitaire'!$E$8:$E$607,M$3)</f>
        <v>0</v>
      </c>
      <c r="N21" s="300">
        <f>SUMIFS('I_Dépenses sur devis'!$Z$8:$Z$607,'I_Dépenses sur devis'!$G$8:$G$607,$C21,'I_Dépenses sur devis'!$F$8:$F$607,M$3)+SUMIFS('I_Dépenses auto-construction'!$J$8:$J$607,'I_Dépenses auto-construction'!$E$8:$E$607,$C21,'I_Dépenses auto-construction'!$D$8:$D$607,M$3)+SUMIFS('I_Dépenses de rémunération'!$N$8:$N$607,'I_Dépenses de rémunération'!$G$8:$G$607,$C21,'I_Dépenses de rémunération'!$F$8:$F$607,M$3)+ SUMIFS('I_Dépenses sur barèmes'!$L$8:$L$607,'I_Dépenses sur barèmes'!$F$8:$F$607,$C21,'I_Dépenses sur barèmes'!$E$8:$E$607,M$3)+SUMIFS('I_Dépenses de rémunération CU'!$M$8:$M$607,'I_Dépenses de rémunération CU'!$H$8:$H$607,$C21,'I_Dépenses de rémunération CU'!$G$8:$G$607,M$3)+SUMIFS('I_Dépenses sur taux forfaitaire'!$I$8:$I$9,'I_Dépenses sur taux forfaitaire'!$F$8:$F$9,$C21,'I_Dépenses sur taux forfaitaire'!$E$8:$E$9,M$3)+SUMIFS('I_Dépenses forfaitaire'!$I$8:$I$607,'I_Dépenses forfaitaire'!$E$8:$E$607,$C21,'I_Dépenses forfaitaire'!$D$8:$D$607,M$3)</f>
        <v>0</v>
      </c>
      <c r="O21" s="300">
        <f>SUMIFS('I_Dépenses sur devis'!$AA$8:$AA$607,'I_Dépenses sur devis'!$G$8:$G$607,$C21,'I_Dépenses sur devis'!$F$8:$F$607,M$3)+SUMIFS('I_Dépenses auto-construction'!$M$8:$M$607,'I_Dépenses auto-construction'!$E$8:$E$607,$C21,'I_Dépenses auto-construction'!$D$8:$D$607,M$3)+SUMIFS('I_Dépenses de rémunération'!$S$8:$S$607,'I_Dépenses de rémunération'!$G$8:$G$607,$C21,'I_Dépenses de rémunération'!$F$8:$F$607,M$3)+ SUMIFS('I_Dépenses sur barèmes'!$O$8:$O$607,'I_Dépenses sur barèmes'!$F$8:$F$607,$C21,'I_Dépenses sur barèmes'!$E$8:$E$607,M$3)+SUMIFS('I_Dépenses de rémunération CU'!$P$8:$P$607,'I_Dépenses de rémunération CU'!$H$8:$H$607,$C21,'I_Dépenses de rémunération CU'!$G$8:$G$607,M$3)+SUMIFS('I_Dépenses sur taux forfaitaire'!$K$8:$K$9,'I_Dépenses sur taux forfaitaire'!$F$8:$F$9,$C21,'I_Dépenses sur taux forfaitaire'!$E$8:$E$9,M$3)+SUMIFS('I_Dépenses forfaitaire'!$K$8:$K$607,'I_Dépenses forfaitaire'!$E$8:$E$607,$C21,'I_Dépenses forfaitaire'!$E$8:$E$607,M$3)</f>
        <v>0</v>
      </c>
    </row>
    <row r="22" spans="2:15" ht="17.25" customHeight="1" x14ac:dyDescent="0.35">
      <c r="B22" s="54">
        <v>18</v>
      </c>
      <c r="C22" s="299" t="str">
        <f>IF('T_Classement catégories'!I84&lt;&gt;"",'T_Classement catégories'!I84,"Vide")</f>
        <v>Vide</v>
      </c>
      <c r="D22" s="300">
        <f>SUMIFS('I_Dépenses sur devis'!$J$8:$J$607,'I_Dépenses sur devis'!$G$8:$G$607,$C22,'I_Dépenses sur devis'!$F$8:$F$607,D$3)+SUMIFS('I_Dépenses sur devis'!$K$8:$K$607,'I_Dépenses sur devis'!$G$8:$G$607,$C22,'I_Dépenses sur devis'!$F$8:$F$607,D$3)+SUMIFS('I_Dépenses auto-construction'!$H$8:$H$607,'I_Dépenses auto-construction'!$E$8:$E$607,$C22,'I_Dépenses auto-construction'!$D$8:$D$607,D$3)+SUMIFS('I_Dépenses de rémunération'!$H$8:$H$607,'I_Dépenses de rémunération'!$G$8:$G$607,$C22,'I_Dépenses de rémunération'!$F$8:$F$607,D$3)+ SUMIFS('I_Dépenses sur barèmes'!$J$8:$J$607,'I_Dépenses sur barèmes'!$F$8:$F$607,$C22,'I_Dépenses sur barèmes'!$E$8:$E$607,D$3)+SUMIFS('I_Dépenses de rémunération CU'!$J$8:$J$607,'I_Dépenses de rémunération CU'!$H$8:$H$607,$C22,'I_Dépenses de rémunération CU'!$G$8:$G$607,D$3)+SUMIFS('I_Dépenses sur taux forfaitaire'!$H$8:$H$9,'I_Dépenses sur taux forfaitaire'!$F$8:$F$9,$C22,'I_Dépenses sur taux forfaitaire'!$E$8:$E$9,D$3)+SUMIFS('I_Dépenses forfaitaire'!$H$8:$H$607,'I_Dépenses forfaitaire'!$E$8:$E$607,$C22,'I_Dépenses forfaitaire'!$E$8:$E$607,D$3)</f>
        <v>0</v>
      </c>
      <c r="E22" s="300">
        <f>SUMIFS('I_Dépenses sur devis'!$Z$8:$Z$607,'I_Dépenses sur devis'!$G$8:$G$607,$C22,'I_Dépenses sur devis'!$F$8:$F$607,D$3)+SUMIFS('I_Dépenses auto-construction'!$J$8:$J$607,'I_Dépenses auto-construction'!$E$8:$E$607,$C22,'I_Dépenses auto-construction'!$D$8:$D$607,D$3)+SUMIFS('I_Dépenses de rémunération'!$N$8:$N$607,'I_Dépenses de rémunération'!$G$8:$G$607,$C22,'I_Dépenses de rémunération'!$F$8:$F$607,D$3)+ SUMIFS('I_Dépenses sur barèmes'!$L$8:$L$607,'I_Dépenses sur barèmes'!$F$8:$F$607,$C22,'I_Dépenses sur barèmes'!$E$8:$E$607,D$3)+SUMIFS('I_Dépenses de rémunération CU'!$M$8:$M$607,'I_Dépenses de rémunération CU'!$H$8:$H$607,$C22,'I_Dépenses de rémunération CU'!$G$8:$G$607,D$3)+SUMIFS('I_Dépenses sur taux forfaitaire'!$I$8:$I$9,'I_Dépenses sur taux forfaitaire'!$F$8:$F$9,$C22,'I_Dépenses sur taux forfaitaire'!$E$8:$E$9,D$3)+SUMIFS('I_Dépenses forfaitaire'!$I$8:$I$607,'I_Dépenses forfaitaire'!$E$8:$E$607,$C22,'I_Dépenses forfaitaire'!$D$8:$D$607,D$3)</f>
        <v>0</v>
      </c>
      <c r="F22" s="300">
        <f>SUMIFS('I_Dépenses sur devis'!$AA$8:$AA$607,'I_Dépenses sur devis'!$G$8:$G$607,$C22,'I_Dépenses sur devis'!$F$8:$F$607,D$3)+SUMIFS('I_Dépenses auto-construction'!$M$8:$M$607,'I_Dépenses auto-construction'!$E$8:$E$607,$C22,'I_Dépenses auto-construction'!$D$8:$D$607,D$3)+SUMIFS('I_Dépenses de rémunération'!$S$8:$S$607,'I_Dépenses de rémunération'!$G$8:$G$607,$C22,'I_Dépenses de rémunération'!$F$8:$F$607,D$3)+ SUMIFS('I_Dépenses sur barèmes'!$O$8:$O$607,'I_Dépenses sur barèmes'!$F$8:$F$607,$C22,'I_Dépenses sur barèmes'!$E$8:$E$607,D$3)+SUMIFS('I_Dépenses de rémunération CU'!$P$8:$P$607,'I_Dépenses de rémunération CU'!$H$8:$H$607,$C22,'I_Dépenses de rémunération CU'!$G$8:$G$607,D$3)+SUMIFS('I_Dépenses sur taux forfaitaire'!$K$8:$K$9,'I_Dépenses sur taux forfaitaire'!$F$8:$F$9,$C22,'I_Dépenses sur taux forfaitaire'!$E$8:$E$9,D$3)+SUMIFS('I_Dépenses forfaitaire'!$K$8:$K$607,'I_Dépenses forfaitaire'!$E$8:$E$607,$C22,'I_Dépenses forfaitaire'!$E$8:$E$607,D$3)</f>
        <v>0</v>
      </c>
      <c r="G22" s="300">
        <f>SUMIFS('I_Dépenses sur devis'!$J$8:$J$607,'I_Dépenses sur devis'!$G$8:$G$607,$C22,'I_Dépenses sur devis'!$F$8:$F$607,G$3)+SUMIFS('I_Dépenses sur devis'!$K$8:$K$607,'I_Dépenses sur devis'!$G$8:$G$607,$C22,'I_Dépenses sur devis'!$F$8:$F$607,G$3)+SUMIFS('I_Dépenses auto-construction'!$H$8:$H$607,'I_Dépenses auto-construction'!$E$8:$E$607,$C22,'I_Dépenses auto-construction'!$D$8:$D$607,G$3)+SUMIFS('I_Dépenses de rémunération'!$H$8:$H$607,'I_Dépenses de rémunération'!$G$8:$G$607,$C22,'I_Dépenses de rémunération'!$F$8:$F$607,G$3)+SUMIFS('I_Dépenses sur barèmes'!$J$8:$J$607,'I_Dépenses sur barèmes'!$F$8:$F$607,$C22,'I_Dépenses sur barèmes'!$E$8:$E$607,G$3)+SUMIFS('I_Dépenses de rémunération CU'!$J$8:$J$607,'I_Dépenses de rémunération CU'!$H$8:$H$607,$C22,'I_Dépenses de rémunération CU'!$G$8:$G$607,G$3)+SUMIFS('I_Dépenses sur taux forfaitaire'!$H$8:$H$9,'I_Dépenses sur taux forfaitaire'!$F$8:$F$9,$C22,'I_Dépenses sur taux forfaitaire'!$E$8:$E$9,G$3)+SUMIFS('I_Dépenses forfaitaire'!$H$8:$H$607,'I_Dépenses forfaitaire'!$E$8:$E$607,$C22,'I_Dépenses forfaitaire'!$E$8:$E$607,G$3)</f>
        <v>0</v>
      </c>
      <c r="H22" s="300">
        <f>SUMIFS('I_Dépenses sur devis'!$Z$8:$Z$607,'I_Dépenses sur devis'!$G$8:$G$607,$C22,'I_Dépenses sur devis'!$F$8:$F$607,G$3)+SUMIFS('I_Dépenses auto-construction'!$J$8:$J$607,'I_Dépenses auto-construction'!$E$8:$E$607,$C22,'I_Dépenses auto-construction'!$D$8:$D$607,G$3)+SUMIFS('I_Dépenses de rémunération'!$N$8:$N$607,'I_Dépenses de rémunération'!$G$8:$G$607,$C22,'I_Dépenses de rémunération'!$F$8:$F$607,G$3)+ SUMIFS('I_Dépenses sur barèmes'!$L$8:$L$607,'I_Dépenses sur barèmes'!$F$8:$F$607,$C22,'I_Dépenses sur barèmes'!$E$8:$E$607,G$3)+SUMIFS('I_Dépenses de rémunération CU'!$M$8:$M$607,'I_Dépenses de rémunération CU'!$H$8:$H$607,$C22,'I_Dépenses de rémunération CU'!$G$8:$G$607,G$3)+SUMIFS('I_Dépenses sur taux forfaitaire'!$I$8:$I$9,'I_Dépenses sur taux forfaitaire'!$F$8:$F$9,$C22,'I_Dépenses sur taux forfaitaire'!$E$8:$E$9,G$3)+SUMIFS('I_Dépenses forfaitaire'!$I$8:$I$607,'I_Dépenses forfaitaire'!$E$8:$E$607,$C22,'I_Dépenses forfaitaire'!$D$8:$D$607,G$3)</f>
        <v>0</v>
      </c>
      <c r="I22" s="300">
        <f>SUMIFS('I_Dépenses sur devis'!$AA$8:$AA$607,'I_Dépenses sur devis'!$G$8:$G$607,$C22,'I_Dépenses sur devis'!$F$8:$F$607,G$3)+SUMIFS('I_Dépenses auto-construction'!$M$8:$M$607,'I_Dépenses auto-construction'!$E$8:$E$607,$C22,'I_Dépenses auto-construction'!$D$8:$D$607,G$3)+SUMIFS('I_Dépenses de rémunération'!$S$8:$S$607,'I_Dépenses de rémunération'!$G$8:$G$607,$C22,'I_Dépenses de rémunération'!$F$8:$F$607,G$3)+ SUMIFS('I_Dépenses sur barèmes'!$O$8:$O$607,'I_Dépenses sur barèmes'!$F$8:$F$607,$C22,'I_Dépenses sur barèmes'!$E$8:$E$607,G$3)+SUMIFS('I_Dépenses de rémunération CU'!$P$8:$P$607,'I_Dépenses de rémunération CU'!$H$8:$H$607,$C22,'I_Dépenses de rémunération CU'!$G$8:$G$607,G$3)+SUMIFS('I_Dépenses sur taux forfaitaire'!$K$8:$K$9,'I_Dépenses sur taux forfaitaire'!$F$8:$F$9,$C22,'I_Dépenses sur taux forfaitaire'!$E$8:$E$9,G$3)+SUMIFS('I_Dépenses forfaitaire'!$K$8:$K$607,'I_Dépenses forfaitaire'!$E$8:$E$607,$C22,'I_Dépenses forfaitaire'!$E$8:$E$607,G$3)</f>
        <v>0</v>
      </c>
      <c r="J22" s="300">
        <f>SUMIFS('I_Dépenses sur devis'!$J$8:$J$607,'I_Dépenses sur devis'!$G$8:$G$607,$C22,'I_Dépenses sur devis'!$F$8:$F$607,J$3)+SUMIFS('I_Dépenses sur devis'!$K$8:$K$607,'I_Dépenses sur devis'!$G$8:$G$607,$C22,'I_Dépenses sur devis'!$F$8:$F$607,J$3)+SUMIFS('I_Dépenses auto-construction'!$H$8:$H$607,'I_Dépenses auto-construction'!$E$8:$E$607,$C22,'I_Dépenses auto-construction'!$D$8:$D$607,J$3)+SUMIFS('I_Dépenses de rémunération'!$H$8:$H$607,'I_Dépenses de rémunération'!$G$8:$G$607,$C22,'I_Dépenses de rémunération'!$F$8:$F$607,J$3)+SUMIFS('I_Dépenses sur barèmes'!$J$8:$J$607,'I_Dépenses sur barèmes'!$F$8:$F$607,$C22,'I_Dépenses sur barèmes'!$E$8:$E$607,J$3)+SUMIFS('I_Dépenses de rémunération CU'!$J$8:$J$607,'I_Dépenses de rémunération CU'!$H$8:$H$607,$C22,'I_Dépenses de rémunération CU'!$G$8:$G$607,J$3)+SUMIFS('I_Dépenses sur taux forfaitaire'!$H$8:$H$9,'I_Dépenses sur taux forfaitaire'!$F$8:$F$9,$C22,'I_Dépenses sur taux forfaitaire'!$E$8:$E$9,J$3)+SUMIFS('I_Dépenses forfaitaire'!$H$8:$H$607,'I_Dépenses forfaitaire'!$E$8:$E$607,$C22,'I_Dépenses forfaitaire'!$E$8:$E$607,J$3)</f>
        <v>0</v>
      </c>
      <c r="K22" s="300">
        <f>SUMIFS('I_Dépenses sur devis'!$Z$8:$Z$607,'I_Dépenses sur devis'!$G$8:$G$607,$C22,'I_Dépenses sur devis'!$F$8:$F$607,J$3)+SUMIFS('I_Dépenses auto-construction'!$J$8:$J$607,'I_Dépenses auto-construction'!$E$8:$E$607,$C22,'I_Dépenses auto-construction'!$D$8:$D$607,J$3)+SUMIFS('I_Dépenses de rémunération'!$N$8:$N$607,'I_Dépenses de rémunération'!$G$8:$G$607,$C22,'I_Dépenses de rémunération'!$F$8:$F$607,J$3)+ SUMIFS('I_Dépenses sur barèmes'!$L$8:$L$607,'I_Dépenses sur barèmes'!$F$8:$F$607,$C22,'I_Dépenses sur barèmes'!$E$8:$E$607,J$3)+SUMIFS('I_Dépenses de rémunération CU'!$M$8:$M$607,'I_Dépenses de rémunération CU'!$H$8:$H$607,$C22,'I_Dépenses de rémunération CU'!$G$8:$G$607,J$3)+SUMIFS('I_Dépenses sur taux forfaitaire'!$I$8:$I$9,'I_Dépenses sur taux forfaitaire'!$F$8:$F$9,$C22,'I_Dépenses sur taux forfaitaire'!$E$8:$E$9,J$3)+SUMIFS('I_Dépenses forfaitaire'!$I$8:$I$607,'I_Dépenses forfaitaire'!$E$8:$E$607,$C22,'I_Dépenses forfaitaire'!$D$8:$D$607,J$3)</f>
        <v>0</v>
      </c>
      <c r="L22" s="300">
        <f>SUMIFS('I_Dépenses sur devis'!$AA$8:$AA$607,'I_Dépenses sur devis'!$G$8:$G$607,$C22,'I_Dépenses sur devis'!$F$8:$F$607,J$3)+SUMIFS('I_Dépenses auto-construction'!$M$8:$M$607,'I_Dépenses auto-construction'!$E$8:$E$607,$C22,'I_Dépenses auto-construction'!$D$8:$D$607,J$3)+SUMIFS('I_Dépenses de rémunération'!$S$8:$S$607,'I_Dépenses de rémunération'!$G$8:$G$607,$C22,'I_Dépenses de rémunération'!$F$8:$F$607,J$3)+ SUMIFS('I_Dépenses sur barèmes'!$O$8:$O$607,'I_Dépenses sur barèmes'!$F$8:$F$607,$C22,'I_Dépenses sur barèmes'!$E$8:$E$607,J$3)+SUMIFS('I_Dépenses de rémunération CU'!$P$8:$P$607,'I_Dépenses de rémunération CU'!$H$8:$H$607,$C22,'I_Dépenses de rémunération CU'!$G$8:$G$607,J$3)+SUMIFS('I_Dépenses sur taux forfaitaire'!$K$8:$K$9,'I_Dépenses sur taux forfaitaire'!$F$8:$F$9,$C22,'I_Dépenses sur taux forfaitaire'!$E$8:$E$9,J$3)+SUMIFS('I_Dépenses forfaitaire'!$K$8:$K$607,'I_Dépenses forfaitaire'!$E$8:$E$607,$C22,'I_Dépenses forfaitaire'!$E$8:$E$607,J$3)</f>
        <v>0</v>
      </c>
      <c r="M22" s="300">
        <f>SUMIFS('I_Dépenses sur devis'!$J$8:$J$607,'I_Dépenses sur devis'!$G$8:$G$607,$C22,'I_Dépenses sur devis'!$F$8:$F$607,M$3)+SUMIFS('I_Dépenses sur devis'!$K$8:$K$607,'I_Dépenses sur devis'!$G$8:$G$607,$C22,'I_Dépenses sur devis'!$F$8:$F$607,M$3)+SUMIFS('I_Dépenses auto-construction'!$H$8:$H$607,'I_Dépenses auto-construction'!$E$8:$E$607,$C22,'I_Dépenses auto-construction'!$D$8:$D$607,M$3)+SUMIFS('I_Dépenses de rémunération'!$H$8:$H$607,'I_Dépenses de rémunération'!$G$8:$G$607,$C22,'I_Dépenses de rémunération'!$F$8:$F$607,M$3)+SUMIFS('I_Dépenses sur barèmes'!$J$8:$J$607,'I_Dépenses sur barèmes'!$F$8:$F$607,$C22,'I_Dépenses sur barèmes'!$E$8:$E$607,M$3)+SUMIFS('I_Dépenses de rémunération CU'!$J$8:$J$607,'I_Dépenses de rémunération CU'!$H$8:$H$607,$C22,'I_Dépenses de rémunération CU'!$G$8:$G$607,M$3)+SUMIFS('I_Dépenses sur taux forfaitaire'!$H$8:$H$9,'I_Dépenses sur taux forfaitaire'!$F$8:$F$9,$C22,'I_Dépenses sur taux forfaitaire'!$E$8:$E$9,M$3)+SUMIFS('I_Dépenses forfaitaire'!$H$8:$H$607,'I_Dépenses forfaitaire'!$E$8:$E$607,$C22,'I_Dépenses forfaitaire'!$E$8:$E$607,M$3)</f>
        <v>0</v>
      </c>
      <c r="N22" s="300">
        <f>SUMIFS('I_Dépenses sur devis'!$Z$8:$Z$607,'I_Dépenses sur devis'!$G$8:$G$607,$C22,'I_Dépenses sur devis'!$F$8:$F$607,M$3)+SUMIFS('I_Dépenses auto-construction'!$J$8:$J$607,'I_Dépenses auto-construction'!$E$8:$E$607,$C22,'I_Dépenses auto-construction'!$D$8:$D$607,M$3)+SUMIFS('I_Dépenses de rémunération'!$N$8:$N$607,'I_Dépenses de rémunération'!$G$8:$G$607,$C22,'I_Dépenses de rémunération'!$F$8:$F$607,M$3)+ SUMIFS('I_Dépenses sur barèmes'!$L$8:$L$607,'I_Dépenses sur barèmes'!$F$8:$F$607,$C22,'I_Dépenses sur barèmes'!$E$8:$E$607,M$3)+SUMIFS('I_Dépenses de rémunération CU'!$M$8:$M$607,'I_Dépenses de rémunération CU'!$H$8:$H$607,$C22,'I_Dépenses de rémunération CU'!$G$8:$G$607,M$3)+SUMIFS('I_Dépenses sur taux forfaitaire'!$I$8:$I$9,'I_Dépenses sur taux forfaitaire'!$F$8:$F$9,$C22,'I_Dépenses sur taux forfaitaire'!$E$8:$E$9,M$3)+SUMIFS('I_Dépenses forfaitaire'!$I$8:$I$607,'I_Dépenses forfaitaire'!$E$8:$E$607,$C22,'I_Dépenses forfaitaire'!$D$8:$D$607,M$3)</f>
        <v>0</v>
      </c>
      <c r="O22" s="300">
        <f>SUMIFS('I_Dépenses sur devis'!$AA$8:$AA$607,'I_Dépenses sur devis'!$G$8:$G$607,$C22,'I_Dépenses sur devis'!$F$8:$F$607,M$3)+SUMIFS('I_Dépenses auto-construction'!$M$8:$M$607,'I_Dépenses auto-construction'!$E$8:$E$607,$C22,'I_Dépenses auto-construction'!$D$8:$D$607,M$3)+SUMIFS('I_Dépenses de rémunération'!$S$8:$S$607,'I_Dépenses de rémunération'!$G$8:$G$607,$C22,'I_Dépenses de rémunération'!$F$8:$F$607,M$3)+ SUMIFS('I_Dépenses sur barèmes'!$O$8:$O$607,'I_Dépenses sur barèmes'!$F$8:$F$607,$C22,'I_Dépenses sur barèmes'!$E$8:$E$607,M$3)+SUMIFS('I_Dépenses de rémunération CU'!$P$8:$P$607,'I_Dépenses de rémunération CU'!$H$8:$H$607,$C22,'I_Dépenses de rémunération CU'!$G$8:$G$607,M$3)+SUMIFS('I_Dépenses sur taux forfaitaire'!$K$8:$K$9,'I_Dépenses sur taux forfaitaire'!$F$8:$F$9,$C22,'I_Dépenses sur taux forfaitaire'!$E$8:$E$9,M$3)+SUMIFS('I_Dépenses forfaitaire'!$K$8:$K$607,'I_Dépenses forfaitaire'!$E$8:$E$607,$C22,'I_Dépenses forfaitaire'!$E$8:$E$607,M$3)</f>
        <v>0</v>
      </c>
    </row>
    <row r="23" spans="2:15" ht="17.25" customHeight="1" x14ac:dyDescent="0.35">
      <c r="B23" s="54">
        <v>19</v>
      </c>
      <c r="C23" s="299" t="str">
        <f>IF('T_Classement catégories'!I85&lt;&gt;"",'T_Classement catégories'!I85,"Vide")</f>
        <v>Vide</v>
      </c>
      <c r="D23" s="300">
        <f>SUMIFS('I_Dépenses sur devis'!$J$8:$J$607,'I_Dépenses sur devis'!$G$8:$G$607,$C23,'I_Dépenses sur devis'!$F$8:$F$607,D$3)+SUMIFS('I_Dépenses sur devis'!$K$8:$K$607,'I_Dépenses sur devis'!$G$8:$G$607,$C23,'I_Dépenses sur devis'!$F$8:$F$607,D$3)+SUMIFS('I_Dépenses auto-construction'!$H$8:$H$607,'I_Dépenses auto-construction'!$E$8:$E$607,$C23,'I_Dépenses auto-construction'!$D$8:$D$607,D$3)+SUMIFS('I_Dépenses de rémunération'!$H$8:$H$607,'I_Dépenses de rémunération'!$G$8:$G$607,$C23,'I_Dépenses de rémunération'!$F$8:$F$607,D$3)+ SUMIFS('I_Dépenses sur barèmes'!$J$8:$J$607,'I_Dépenses sur barèmes'!$F$8:$F$607,$C23,'I_Dépenses sur barèmes'!$E$8:$E$607,D$3)+SUMIFS('I_Dépenses de rémunération CU'!$J$8:$J$607,'I_Dépenses de rémunération CU'!$H$8:$H$607,$C23,'I_Dépenses de rémunération CU'!$G$8:$G$607,D$3)+SUMIFS('I_Dépenses sur taux forfaitaire'!$H$8:$H$9,'I_Dépenses sur taux forfaitaire'!$F$8:$F$9,$C23,'I_Dépenses sur taux forfaitaire'!$E$8:$E$9,D$3)+SUMIFS('I_Dépenses forfaitaire'!$H$8:$H$607,'I_Dépenses forfaitaire'!$E$8:$E$607,$C23,'I_Dépenses forfaitaire'!$E$8:$E$607,D$3)</f>
        <v>0</v>
      </c>
      <c r="E23" s="300">
        <f>SUMIFS('I_Dépenses sur devis'!$Z$8:$Z$607,'I_Dépenses sur devis'!$G$8:$G$607,$C23,'I_Dépenses sur devis'!$F$8:$F$607,D$3)+SUMIFS('I_Dépenses auto-construction'!$J$8:$J$607,'I_Dépenses auto-construction'!$E$8:$E$607,$C23,'I_Dépenses auto-construction'!$D$8:$D$607,D$3)+SUMIFS('I_Dépenses de rémunération'!$N$8:$N$607,'I_Dépenses de rémunération'!$G$8:$G$607,$C23,'I_Dépenses de rémunération'!$F$8:$F$607,D$3)+ SUMIFS('I_Dépenses sur barèmes'!$L$8:$L$607,'I_Dépenses sur barèmes'!$F$8:$F$607,$C23,'I_Dépenses sur barèmes'!$E$8:$E$607,D$3)+SUMIFS('I_Dépenses de rémunération CU'!$M$8:$M$607,'I_Dépenses de rémunération CU'!$H$8:$H$607,$C23,'I_Dépenses de rémunération CU'!$G$8:$G$607,D$3)+SUMIFS('I_Dépenses sur taux forfaitaire'!$I$8:$I$9,'I_Dépenses sur taux forfaitaire'!$F$8:$F$9,$C23,'I_Dépenses sur taux forfaitaire'!$E$8:$E$9,D$3)+SUMIFS('I_Dépenses forfaitaire'!$I$8:$I$607,'I_Dépenses forfaitaire'!$E$8:$E$607,$C23,'I_Dépenses forfaitaire'!$D$8:$D$607,D$3)</f>
        <v>0</v>
      </c>
      <c r="F23" s="300">
        <f>SUMIFS('I_Dépenses sur devis'!$AA$8:$AA$607,'I_Dépenses sur devis'!$G$8:$G$607,$C23,'I_Dépenses sur devis'!$F$8:$F$607,D$3)+SUMIFS('I_Dépenses auto-construction'!$M$8:$M$607,'I_Dépenses auto-construction'!$E$8:$E$607,$C23,'I_Dépenses auto-construction'!$D$8:$D$607,D$3)+SUMIFS('I_Dépenses de rémunération'!$S$8:$S$607,'I_Dépenses de rémunération'!$G$8:$G$607,$C23,'I_Dépenses de rémunération'!$F$8:$F$607,D$3)+ SUMIFS('I_Dépenses sur barèmes'!$O$8:$O$607,'I_Dépenses sur barèmes'!$F$8:$F$607,$C23,'I_Dépenses sur barèmes'!$E$8:$E$607,D$3)+SUMIFS('I_Dépenses de rémunération CU'!$P$8:$P$607,'I_Dépenses de rémunération CU'!$H$8:$H$607,$C23,'I_Dépenses de rémunération CU'!$G$8:$G$607,D$3)+SUMIFS('I_Dépenses sur taux forfaitaire'!$K$8:$K$9,'I_Dépenses sur taux forfaitaire'!$F$8:$F$9,$C23,'I_Dépenses sur taux forfaitaire'!$E$8:$E$9,D$3)+SUMIFS('I_Dépenses forfaitaire'!$K$8:$K$607,'I_Dépenses forfaitaire'!$E$8:$E$607,$C23,'I_Dépenses forfaitaire'!$E$8:$E$607,D$3)</f>
        <v>0</v>
      </c>
      <c r="G23" s="300">
        <f>SUMIFS('I_Dépenses sur devis'!$J$8:$J$607,'I_Dépenses sur devis'!$G$8:$G$607,$C23,'I_Dépenses sur devis'!$F$8:$F$607,G$3)+SUMIFS('I_Dépenses sur devis'!$K$8:$K$607,'I_Dépenses sur devis'!$G$8:$G$607,$C23,'I_Dépenses sur devis'!$F$8:$F$607,G$3)+SUMIFS('I_Dépenses auto-construction'!$H$8:$H$607,'I_Dépenses auto-construction'!$E$8:$E$607,$C23,'I_Dépenses auto-construction'!$D$8:$D$607,G$3)+SUMIFS('I_Dépenses de rémunération'!$H$8:$H$607,'I_Dépenses de rémunération'!$G$8:$G$607,$C23,'I_Dépenses de rémunération'!$F$8:$F$607,G$3)+SUMIFS('I_Dépenses sur barèmes'!$J$8:$J$607,'I_Dépenses sur barèmes'!$F$8:$F$607,$C23,'I_Dépenses sur barèmes'!$E$8:$E$607,G$3)+SUMIFS('I_Dépenses de rémunération CU'!$J$8:$J$607,'I_Dépenses de rémunération CU'!$H$8:$H$607,$C23,'I_Dépenses de rémunération CU'!$G$8:$G$607,G$3)+SUMIFS('I_Dépenses sur taux forfaitaire'!$H$8:$H$9,'I_Dépenses sur taux forfaitaire'!$F$8:$F$9,$C23,'I_Dépenses sur taux forfaitaire'!$E$8:$E$9,G$3)+SUMIFS('I_Dépenses forfaitaire'!$H$8:$H$607,'I_Dépenses forfaitaire'!$E$8:$E$607,$C23,'I_Dépenses forfaitaire'!$E$8:$E$607,G$3)</f>
        <v>0</v>
      </c>
      <c r="H23" s="300">
        <f>SUMIFS('I_Dépenses sur devis'!$Z$8:$Z$607,'I_Dépenses sur devis'!$G$8:$G$607,$C23,'I_Dépenses sur devis'!$F$8:$F$607,G$3)+SUMIFS('I_Dépenses auto-construction'!$J$8:$J$607,'I_Dépenses auto-construction'!$E$8:$E$607,$C23,'I_Dépenses auto-construction'!$D$8:$D$607,G$3)+SUMIFS('I_Dépenses de rémunération'!$N$8:$N$607,'I_Dépenses de rémunération'!$G$8:$G$607,$C23,'I_Dépenses de rémunération'!$F$8:$F$607,G$3)+ SUMIFS('I_Dépenses sur barèmes'!$L$8:$L$607,'I_Dépenses sur barèmes'!$F$8:$F$607,$C23,'I_Dépenses sur barèmes'!$E$8:$E$607,G$3)+SUMIFS('I_Dépenses de rémunération CU'!$M$8:$M$607,'I_Dépenses de rémunération CU'!$H$8:$H$607,$C23,'I_Dépenses de rémunération CU'!$G$8:$G$607,G$3)+SUMIFS('I_Dépenses sur taux forfaitaire'!$I$8:$I$9,'I_Dépenses sur taux forfaitaire'!$F$8:$F$9,$C23,'I_Dépenses sur taux forfaitaire'!$E$8:$E$9,G$3)+SUMIFS('I_Dépenses forfaitaire'!$I$8:$I$607,'I_Dépenses forfaitaire'!$E$8:$E$607,$C23,'I_Dépenses forfaitaire'!$D$8:$D$607,G$3)</f>
        <v>0</v>
      </c>
      <c r="I23" s="300">
        <f>SUMIFS('I_Dépenses sur devis'!$AA$8:$AA$607,'I_Dépenses sur devis'!$G$8:$G$607,$C23,'I_Dépenses sur devis'!$F$8:$F$607,G$3)+SUMIFS('I_Dépenses auto-construction'!$M$8:$M$607,'I_Dépenses auto-construction'!$E$8:$E$607,$C23,'I_Dépenses auto-construction'!$D$8:$D$607,G$3)+SUMIFS('I_Dépenses de rémunération'!$S$8:$S$607,'I_Dépenses de rémunération'!$G$8:$G$607,$C23,'I_Dépenses de rémunération'!$F$8:$F$607,G$3)+ SUMIFS('I_Dépenses sur barèmes'!$O$8:$O$607,'I_Dépenses sur barèmes'!$F$8:$F$607,$C23,'I_Dépenses sur barèmes'!$E$8:$E$607,G$3)+SUMIFS('I_Dépenses de rémunération CU'!$P$8:$P$607,'I_Dépenses de rémunération CU'!$H$8:$H$607,$C23,'I_Dépenses de rémunération CU'!$G$8:$G$607,G$3)+SUMIFS('I_Dépenses sur taux forfaitaire'!$K$8:$K$9,'I_Dépenses sur taux forfaitaire'!$F$8:$F$9,$C23,'I_Dépenses sur taux forfaitaire'!$E$8:$E$9,G$3)+SUMIFS('I_Dépenses forfaitaire'!$K$8:$K$607,'I_Dépenses forfaitaire'!$E$8:$E$607,$C23,'I_Dépenses forfaitaire'!$E$8:$E$607,G$3)</f>
        <v>0</v>
      </c>
      <c r="J23" s="300">
        <f>SUMIFS('I_Dépenses sur devis'!$J$8:$J$607,'I_Dépenses sur devis'!$G$8:$G$607,$C23,'I_Dépenses sur devis'!$F$8:$F$607,J$3)+SUMIFS('I_Dépenses sur devis'!$K$8:$K$607,'I_Dépenses sur devis'!$G$8:$G$607,$C23,'I_Dépenses sur devis'!$F$8:$F$607,J$3)+SUMIFS('I_Dépenses auto-construction'!$H$8:$H$607,'I_Dépenses auto-construction'!$E$8:$E$607,$C23,'I_Dépenses auto-construction'!$D$8:$D$607,J$3)+SUMIFS('I_Dépenses de rémunération'!$H$8:$H$607,'I_Dépenses de rémunération'!$G$8:$G$607,$C23,'I_Dépenses de rémunération'!$F$8:$F$607,J$3)+SUMIFS('I_Dépenses sur barèmes'!$J$8:$J$607,'I_Dépenses sur barèmes'!$F$8:$F$607,$C23,'I_Dépenses sur barèmes'!$E$8:$E$607,J$3)+SUMIFS('I_Dépenses de rémunération CU'!$J$8:$J$607,'I_Dépenses de rémunération CU'!$H$8:$H$607,$C23,'I_Dépenses de rémunération CU'!$G$8:$G$607,J$3)+SUMIFS('I_Dépenses sur taux forfaitaire'!$H$8:$H$9,'I_Dépenses sur taux forfaitaire'!$F$8:$F$9,$C23,'I_Dépenses sur taux forfaitaire'!$E$8:$E$9,J$3)+SUMIFS('I_Dépenses forfaitaire'!$H$8:$H$607,'I_Dépenses forfaitaire'!$E$8:$E$607,$C23,'I_Dépenses forfaitaire'!$E$8:$E$607,J$3)</f>
        <v>0</v>
      </c>
      <c r="K23" s="300">
        <f>SUMIFS('I_Dépenses sur devis'!$Z$8:$Z$607,'I_Dépenses sur devis'!$G$8:$G$607,$C23,'I_Dépenses sur devis'!$F$8:$F$607,J$3)+SUMIFS('I_Dépenses auto-construction'!$J$8:$J$607,'I_Dépenses auto-construction'!$E$8:$E$607,$C23,'I_Dépenses auto-construction'!$D$8:$D$607,J$3)+SUMIFS('I_Dépenses de rémunération'!$N$8:$N$607,'I_Dépenses de rémunération'!$G$8:$G$607,$C23,'I_Dépenses de rémunération'!$F$8:$F$607,J$3)+ SUMIFS('I_Dépenses sur barèmes'!$L$8:$L$607,'I_Dépenses sur barèmes'!$F$8:$F$607,$C23,'I_Dépenses sur barèmes'!$E$8:$E$607,J$3)+SUMIFS('I_Dépenses de rémunération CU'!$M$8:$M$607,'I_Dépenses de rémunération CU'!$H$8:$H$607,$C23,'I_Dépenses de rémunération CU'!$G$8:$G$607,J$3)+SUMIFS('I_Dépenses sur taux forfaitaire'!$I$8:$I$9,'I_Dépenses sur taux forfaitaire'!$F$8:$F$9,$C23,'I_Dépenses sur taux forfaitaire'!$E$8:$E$9,J$3)+SUMIFS('I_Dépenses forfaitaire'!$I$8:$I$607,'I_Dépenses forfaitaire'!$E$8:$E$607,$C23,'I_Dépenses forfaitaire'!$D$8:$D$607,J$3)</f>
        <v>0</v>
      </c>
      <c r="L23" s="300">
        <f>SUMIFS('I_Dépenses sur devis'!$AA$8:$AA$607,'I_Dépenses sur devis'!$G$8:$G$607,$C23,'I_Dépenses sur devis'!$F$8:$F$607,J$3)+SUMIFS('I_Dépenses auto-construction'!$M$8:$M$607,'I_Dépenses auto-construction'!$E$8:$E$607,$C23,'I_Dépenses auto-construction'!$D$8:$D$607,J$3)+SUMIFS('I_Dépenses de rémunération'!$S$8:$S$607,'I_Dépenses de rémunération'!$G$8:$G$607,$C23,'I_Dépenses de rémunération'!$F$8:$F$607,J$3)+ SUMIFS('I_Dépenses sur barèmes'!$O$8:$O$607,'I_Dépenses sur barèmes'!$F$8:$F$607,$C23,'I_Dépenses sur barèmes'!$E$8:$E$607,J$3)+SUMIFS('I_Dépenses de rémunération CU'!$P$8:$P$607,'I_Dépenses de rémunération CU'!$H$8:$H$607,$C23,'I_Dépenses de rémunération CU'!$G$8:$G$607,J$3)+SUMIFS('I_Dépenses sur taux forfaitaire'!$K$8:$K$9,'I_Dépenses sur taux forfaitaire'!$F$8:$F$9,$C23,'I_Dépenses sur taux forfaitaire'!$E$8:$E$9,J$3)+SUMIFS('I_Dépenses forfaitaire'!$K$8:$K$607,'I_Dépenses forfaitaire'!$E$8:$E$607,$C23,'I_Dépenses forfaitaire'!$E$8:$E$607,J$3)</f>
        <v>0</v>
      </c>
      <c r="M23" s="300">
        <f>SUMIFS('I_Dépenses sur devis'!$J$8:$J$607,'I_Dépenses sur devis'!$G$8:$G$607,$C23,'I_Dépenses sur devis'!$F$8:$F$607,M$3)+SUMIFS('I_Dépenses sur devis'!$K$8:$K$607,'I_Dépenses sur devis'!$G$8:$G$607,$C23,'I_Dépenses sur devis'!$F$8:$F$607,M$3)+SUMIFS('I_Dépenses auto-construction'!$H$8:$H$607,'I_Dépenses auto-construction'!$E$8:$E$607,$C23,'I_Dépenses auto-construction'!$D$8:$D$607,M$3)+SUMIFS('I_Dépenses de rémunération'!$H$8:$H$607,'I_Dépenses de rémunération'!$G$8:$G$607,$C23,'I_Dépenses de rémunération'!$F$8:$F$607,M$3)+SUMIFS('I_Dépenses sur barèmes'!$J$8:$J$607,'I_Dépenses sur barèmes'!$F$8:$F$607,$C23,'I_Dépenses sur barèmes'!$E$8:$E$607,M$3)+SUMIFS('I_Dépenses de rémunération CU'!$J$8:$J$607,'I_Dépenses de rémunération CU'!$H$8:$H$607,$C23,'I_Dépenses de rémunération CU'!$G$8:$G$607,M$3)+SUMIFS('I_Dépenses sur taux forfaitaire'!$H$8:$H$9,'I_Dépenses sur taux forfaitaire'!$F$8:$F$9,$C23,'I_Dépenses sur taux forfaitaire'!$E$8:$E$9,M$3)+SUMIFS('I_Dépenses forfaitaire'!$H$8:$H$607,'I_Dépenses forfaitaire'!$E$8:$E$607,$C23,'I_Dépenses forfaitaire'!$E$8:$E$607,M$3)</f>
        <v>0</v>
      </c>
      <c r="N23" s="300">
        <f>SUMIFS('I_Dépenses sur devis'!$Z$8:$Z$607,'I_Dépenses sur devis'!$G$8:$G$607,$C23,'I_Dépenses sur devis'!$F$8:$F$607,M$3)+SUMIFS('I_Dépenses auto-construction'!$J$8:$J$607,'I_Dépenses auto-construction'!$E$8:$E$607,$C23,'I_Dépenses auto-construction'!$D$8:$D$607,M$3)+SUMIFS('I_Dépenses de rémunération'!$N$8:$N$607,'I_Dépenses de rémunération'!$G$8:$G$607,$C23,'I_Dépenses de rémunération'!$F$8:$F$607,M$3)+ SUMIFS('I_Dépenses sur barèmes'!$L$8:$L$607,'I_Dépenses sur barèmes'!$F$8:$F$607,$C23,'I_Dépenses sur barèmes'!$E$8:$E$607,M$3)+SUMIFS('I_Dépenses de rémunération CU'!$M$8:$M$607,'I_Dépenses de rémunération CU'!$H$8:$H$607,$C23,'I_Dépenses de rémunération CU'!$G$8:$G$607,M$3)+SUMIFS('I_Dépenses sur taux forfaitaire'!$I$8:$I$9,'I_Dépenses sur taux forfaitaire'!$F$8:$F$9,$C23,'I_Dépenses sur taux forfaitaire'!$E$8:$E$9,M$3)+SUMIFS('I_Dépenses forfaitaire'!$I$8:$I$607,'I_Dépenses forfaitaire'!$E$8:$E$607,$C23,'I_Dépenses forfaitaire'!$D$8:$D$607,M$3)</f>
        <v>0</v>
      </c>
      <c r="O23" s="300">
        <f>SUMIFS('I_Dépenses sur devis'!$AA$8:$AA$607,'I_Dépenses sur devis'!$G$8:$G$607,$C23,'I_Dépenses sur devis'!$F$8:$F$607,M$3)+SUMIFS('I_Dépenses auto-construction'!$M$8:$M$607,'I_Dépenses auto-construction'!$E$8:$E$607,$C23,'I_Dépenses auto-construction'!$D$8:$D$607,M$3)+SUMIFS('I_Dépenses de rémunération'!$S$8:$S$607,'I_Dépenses de rémunération'!$G$8:$G$607,$C23,'I_Dépenses de rémunération'!$F$8:$F$607,M$3)+ SUMIFS('I_Dépenses sur barèmes'!$O$8:$O$607,'I_Dépenses sur barèmes'!$F$8:$F$607,$C23,'I_Dépenses sur barèmes'!$E$8:$E$607,M$3)+SUMIFS('I_Dépenses de rémunération CU'!$P$8:$P$607,'I_Dépenses de rémunération CU'!$H$8:$H$607,$C23,'I_Dépenses de rémunération CU'!$G$8:$G$607,M$3)+SUMIFS('I_Dépenses sur taux forfaitaire'!$K$8:$K$9,'I_Dépenses sur taux forfaitaire'!$F$8:$F$9,$C23,'I_Dépenses sur taux forfaitaire'!$E$8:$E$9,M$3)+SUMIFS('I_Dépenses forfaitaire'!$K$8:$K$607,'I_Dépenses forfaitaire'!$E$8:$E$607,$C23,'I_Dépenses forfaitaire'!$E$8:$E$607,M$3)</f>
        <v>0</v>
      </c>
    </row>
    <row r="24" spans="2:15" ht="17.25" customHeight="1" x14ac:dyDescent="0.35">
      <c r="B24" s="54">
        <v>20</v>
      </c>
      <c r="C24" s="299" t="str">
        <f>IF('T_Classement catégories'!I86&lt;&gt;"",'T_Classement catégories'!I86,"Vide")</f>
        <v>Vide</v>
      </c>
      <c r="D24" s="300">
        <f>SUMIFS('I_Dépenses sur devis'!$J$8:$J$607,'I_Dépenses sur devis'!$G$8:$G$607,$C24,'I_Dépenses sur devis'!$F$8:$F$607,D$3)+SUMIFS('I_Dépenses sur devis'!$K$8:$K$607,'I_Dépenses sur devis'!$G$8:$G$607,$C24,'I_Dépenses sur devis'!$F$8:$F$607,D$3)+SUMIFS('I_Dépenses auto-construction'!$H$8:$H$607,'I_Dépenses auto-construction'!$E$8:$E$607,$C24,'I_Dépenses auto-construction'!$D$8:$D$607,D$3)+SUMIFS('I_Dépenses de rémunération'!$H$8:$H$607,'I_Dépenses de rémunération'!$G$8:$G$607,$C24,'I_Dépenses de rémunération'!$F$8:$F$607,D$3)+ SUMIFS('I_Dépenses sur barèmes'!$J$8:$J$607,'I_Dépenses sur barèmes'!$F$8:$F$607,$C24,'I_Dépenses sur barèmes'!$E$8:$E$607,D$3)+SUMIFS('I_Dépenses de rémunération CU'!$J$8:$J$607,'I_Dépenses de rémunération CU'!$H$8:$H$607,$C24,'I_Dépenses de rémunération CU'!$G$8:$G$607,D$3)+SUMIFS('I_Dépenses sur taux forfaitaire'!$H$8:$H$9,'I_Dépenses sur taux forfaitaire'!$F$8:$F$9,$C24,'I_Dépenses sur taux forfaitaire'!$E$8:$E$9,D$3)+SUMIFS('I_Dépenses forfaitaire'!$H$8:$H$607,'I_Dépenses forfaitaire'!$E$8:$E$607,$C24,'I_Dépenses forfaitaire'!$E$8:$E$607,D$3)</f>
        <v>0</v>
      </c>
      <c r="E24" s="300">
        <f>SUMIFS('I_Dépenses sur devis'!$Z$8:$Z$607,'I_Dépenses sur devis'!$G$8:$G$607,$C24,'I_Dépenses sur devis'!$F$8:$F$607,D$3)+SUMIFS('I_Dépenses auto-construction'!$J$8:$J$607,'I_Dépenses auto-construction'!$E$8:$E$607,$C24,'I_Dépenses auto-construction'!$D$8:$D$607,D$3)+SUMIFS('I_Dépenses de rémunération'!$N$8:$N$607,'I_Dépenses de rémunération'!$G$8:$G$607,$C24,'I_Dépenses de rémunération'!$F$8:$F$607,D$3)+ SUMIFS('I_Dépenses sur barèmes'!$L$8:$L$607,'I_Dépenses sur barèmes'!$F$8:$F$607,$C24,'I_Dépenses sur barèmes'!$E$8:$E$607,D$3)+SUMIFS('I_Dépenses de rémunération CU'!$M$8:$M$607,'I_Dépenses de rémunération CU'!$H$8:$H$607,$C24,'I_Dépenses de rémunération CU'!$G$8:$G$607,D$3)+SUMIFS('I_Dépenses sur taux forfaitaire'!$I$8:$I$9,'I_Dépenses sur taux forfaitaire'!$F$8:$F$9,$C24,'I_Dépenses sur taux forfaitaire'!$E$8:$E$9,D$3)+SUMIFS('I_Dépenses forfaitaire'!$I$8:$I$607,'I_Dépenses forfaitaire'!$E$8:$E$607,$C24,'I_Dépenses forfaitaire'!$D$8:$D$607,D$3)</f>
        <v>0</v>
      </c>
      <c r="F24" s="300">
        <f>SUMIFS('I_Dépenses sur devis'!$AA$8:$AA$607,'I_Dépenses sur devis'!$G$8:$G$607,$C24,'I_Dépenses sur devis'!$F$8:$F$607,D$3)+SUMIFS('I_Dépenses auto-construction'!$M$8:$M$607,'I_Dépenses auto-construction'!$E$8:$E$607,$C24,'I_Dépenses auto-construction'!$D$8:$D$607,D$3)+SUMIFS('I_Dépenses de rémunération'!$S$8:$S$607,'I_Dépenses de rémunération'!$G$8:$G$607,$C24,'I_Dépenses de rémunération'!$F$8:$F$607,D$3)+ SUMIFS('I_Dépenses sur barèmes'!$O$8:$O$607,'I_Dépenses sur barèmes'!$F$8:$F$607,$C24,'I_Dépenses sur barèmes'!$E$8:$E$607,D$3)+SUMIFS('I_Dépenses de rémunération CU'!$P$8:$P$607,'I_Dépenses de rémunération CU'!$H$8:$H$607,$C24,'I_Dépenses de rémunération CU'!$G$8:$G$607,D$3)+SUMIFS('I_Dépenses sur taux forfaitaire'!$K$8:$K$9,'I_Dépenses sur taux forfaitaire'!$F$8:$F$9,$C24,'I_Dépenses sur taux forfaitaire'!$E$8:$E$9,D$3)+SUMIFS('I_Dépenses forfaitaire'!$K$8:$K$607,'I_Dépenses forfaitaire'!$E$8:$E$607,$C24,'I_Dépenses forfaitaire'!$E$8:$E$607,D$3)</f>
        <v>0</v>
      </c>
      <c r="G24" s="300">
        <f>SUMIFS('I_Dépenses sur devis'!$J$8:$J$607,'I_Dépenses sur devis'!$G$8:$G$607,$C24,'I_Dépenses sur devis'!$F$8:$F$607,G$3)+SUMIFS('I_Dépenses sur devis'!$K$8:$K$607,'I_Dépenses sur devis'!$G$8:$G$607,$C24,'I_Dépenses sur devis'!$F$8:$F$607,G$3)+SUMIFS('I_Dépenses auto-construction'!$H$8:$H$607,'I_Dépenses auto-construction'!$E$8:$E$607,$C24,'I_Dépenses auto-construction'!$D$8:$D$607,G$3)+SUMIFS('I_Dépenses de rémunération'!$H$8:$H$607,'I_Dépenses de rémunération'!$G$8:$G$607,$C24,'I_Dépenses de rémunération'!$F$8:$F$607,G$3)+SUMIFS('I_Dépenses sur barèmes'!$J$8:$J$607,'I_Dépenses sur barèmes'!$F$8:$F$607,$C24,'I_Dépenses sur barèmes'!$E$8:$E$607,G$3)+SUMIFS('I_Dépenses de rémunération CU'!$J$8:$J$607,'I_Dépenses de rémunération CU'!$H$8:$H$607,$C24,'I_Dépenses de rémunération CU'!$G$8:$G$607,G$3)+SUMIFS('I_Dépenses sur taux forfaitaire'!$H$8:$H$9,'I_Dépenses sur taux forfaitaire'!$F$8:$F$9,$C24,'I_Dépenses sur taux forfaitaire'!$E$8:$E$9,G$3)+SUMIFS('I_Dépenses forfaitaire'!$H$8:$H$607,'I_Dépenses forfaitaire'!$E$8:$E$607,$C24,'I_Dépenses forfaitaire'!$E$8:$E$607,G$3)</f>
        <v>0</v>
      </c>
      <c r="H24" s="300">
        <f>SUMIFS('I_Dépenses sur devis'!$Z$8:$Z$607,'I_Dépenses sur devis'!$G$8:$G$607,$C24,'I_Dépenses sur devis'!$F$8:$F$607,G$3)+SUMIFS('I_Dépenses auto-construction'!$J$8:$J$607,'I_Dépenses auto-construction'!$E$8:$E$607,$C24,'I_Dépenses auto-construction'!$D$8:$D$607,G$3)+SUMIFS('I_Dépenses de rémunération'!$N$8:$N$607,'I_Dépenses de rémunération'!$G$8:$G$607,$C24,'I_Dépenses de rémunération'!$F$8:$F$607,G$3)+ SUMIFS('I_Dépenses sur barèmes'!$L$8:$L$607,'I_Dépenses sur barèmes'!$F$8:$F$607,$C24,'I_Dépenses sur barèmes'!$E$8:$E$607,G$3)+SUMIFS('I_Dépenses de rémunération CU'!$M$8:$M$607,'I_Dépenses de rémunération CU'!$H$8:$H$607,$C24,'I_Dépenses de rémunération CU'!$G$8:$G$607,G$3)+SUMIFS('I_Dépenses sur taux forfaitaire'!$I$8:$I$9,'I_Dépenses sur taux forfaitaire'!$F$8:$F$9,$C24,'I_Dépenses sur taux forfaitaire'!$E$8:$E$9,G$3)+SUMIFS('I_Dépenses forfaitaire'!$I$8:$I$607,'I_Dépenses forfaitaire'!$E$8:$E$607,$C24,'I_Dépenses forfaitaire'!$D$8:$D$607,G$3)</f>
        <v>0</v>
      </c>
      <c r="I24" s="300">
        <f>SUMIFS('I_Dépenses sur devis'!$AA$8:$AA$607,'I_Dépenses sur devis'!$G$8:$G$607,$C24,'I_Dépenses sur devis'!$F$8:$F$607,G$3)+SUMIFS('I_Dépenses auto-construction'!$M$8:$M$607,'I_Dépenses auto-construction'!$E$8:$E$607,$C24,'I_Dépenses auto-construction'!$D$8:$D$607,G$3)+SUMIFS('I_Dépenses de rémunération'!$S$8:$S$607,'I_Dépenses de rémunération'!$G$8:$G$607,$C24,'I_Dépenses de rémunération'!$F$8:$F$607,G$3)+ SUMIFS('I_Dépenses sur barèmes'!$O$8:$O$607,'I_Dépenses sur barèmes'!$F$8:$F$607,$C24,'I_Dépenses sur barèmes'!$E$8:$E$607,G$3)+SUMIFS('I_Dépenses de rémunération CU'!$P$8:$P$607,'I_Dépenses de rémunération CU'!$H$8:$H$607,$C24,'I_Dépenses de rémunération CU'!$G$8:$G$607,G$3)+SUMIFS('I_Dépenses sur taux forfaitaire'!$K$8:$K$9,'I_Dépenses sur taux forfaitaire'!$F$8:$F$9,$C24,'I_Dépenses sur taux forfaitaire'!$E$8:$E$9,G$3)+SUMIFS('I_Dépenses forfaitaire'!$K$8:$K$607,'I_Dépenses forfaitaire'!$E$8:$E$607,$C24,'I_Dépenses forfaitaire'!$E$8:$E$607,G$3)</f>
        <v>0</v>
      </c>
      <c r="J24" s="300">
        <f>SUMIFS('I_Dépenses sur devis'!$J$8:$J$607,'I_Dépenses sur devis'!$G$8:$G$607,$C24,'I_Dépenses sur devis'!$F$8:$F$607,J$3)+SUMIFS('I_Dépenses sur devis'!$K$8:$K$607,'I_Dépenses sur devis'!$G$8:$G$607,$C24,'I_Dépenses sur devis'!$F$8:$F$607,J$3)+SUMIFS('I_Dépenses auto-construction'!$H$8:$H$607,'I_Dépenses auto-construction'!$E$8:$E$607,$C24,'I_Dépenses auto-construction'!$D$8:$D$607,J$3)+SUMIFS('I_Dépenses de rémunération'!$H$8:$H$607,'I_Dépenses de rémunération'!$G$8:$G$607,$C24,'I_Dépenses de rémunération'!$F$8:$F$607,J$3)+SUMIFS('I_Dépenses sur barèmes'!$J$8:$J$607,'I_Dépenses sur barèmes'!$F$8:$F$607,$C24,'I_Dépenses sur barèmes'!$E$8:$E$607,J$3)+SUMIFS('I_Dépenses de rémunération CU'!$J$8:$J$607,'I_Dépenses de rémunération CU'!$H$8:$H$607,$C24,'I_Dépenses de rémunération CU'!$G$8:$G$607,J$3)+SUMIFS('I_Dépenses sur taux forfaitaire'!$H$8:$H$9,'I_Dépenses sur taux forfaitaire'!$F$8:$F$9,$C24,'I_Dépenses sur taux forfaitaire'!$E$8:$E$9,J$3)+SUMIFS('I_Dépenses forfaitaire'!$H$8:$H$607,'I_Dépenses forfaitaire'!$E$8:$E$607,$C24,'I_Dépenses forfaitaire'!$E$8:$E$607,J$3)</f>
        <v>0</v>
      </c>
      <c r="K24" s="300">
        <f>SUMIFS('I_Dépenses sur devis'!$Z$8:$Z$607,'I_Dépenses sur devis'!$G$8:$G$607,$C24,'I_Dépenses sur devis'!$F$8:$F$607,J$3)+SUMIFS('I_Dépenses auto-construction'!$J$8:$J$607,'I_Dépenses auto-construction'!$E$8:$E$607,$C24,'I_Dépenses auto-construction'!$D$8:$D$607,J$3)+SUMIFS('I_Dépenses de rémunération'!$N$8:$N$607,'I_Dépenses de rémunération'!$G$8:$G$607,$C24,'I_Dépenses de rémunération'!$F$8:$F$607,J$3)+ SUMIFS('I_Dépenses sur barèmes'!$L$8:$L$607,'I_Dépenses sur barèmes'!$F$8:$F$607,$C24,'I_Dépenses sur barèmes'!$E$8:$E$607,J$3)+SUMIFS('I_Dépenses de rémunération CU'!$M$8:$M$607,'I_Dépenses de rémunération CU'!$H$8:$H$607,$C24,'I_Dépenses de rémunération CU'!$G$8:$G$607,J$3)+SUMIFS('I_Dépenses sur taux forfaitaire'!$I$8:$I$9,'I_Dépenses sur taux forfaitaire'!$F$8:$F$9,$C24,'I_Dépenses sur taux forfaitaire'!$E$8:$E$9,J$3)+SUMIFS('I_Dépenses forfaitaire'!$I$8:$I$607,'I_Dépenses forfaitaire'!$E$8:$E$607,$C24,'I_Dépenses forfaitaire'!$D$8:$D$607,J$3)</f>
        <v>0</v>
      </c>
      <c r="L24" s="300">
        <f>SUMIFS('I_Dépenses sur devis'!$AA$8:$AA$607,'I_Dépenses sur devis'!$G$8:$G$607,$C24,'I_Dépenses sur devis'!$F$8:$F$607,J$3)+SUMIFS('I_Dépenses auto-construction'!$M$8:$M$607,'I_Dépenses auto-construction'!$E$8:$E$607,$C24,'I_Dépenses auto-construction'!$D$8:$D$607,J$3)+SUMIFS('I_Dépenses de rémunération'!$S$8:$S$607,'I_Dépenses de rémunération'!$G$8:$G$607,$C24,'I_Dépenses de rémunération'!$F$8:$F$607,J$3)+ SUMIFS('I_Dépenses sur barèmes'!$O$8:$O$607,'I_Dépenses sur barèmes'!$F$8:$F$607,$C24,'I_Dépenses sur barèmes'!$E$8:$E$607,J$3)+SUMIFS('I_Dépenses de rémunération CU'!$P$8:$P$607,'I_Dépenses de rémunération CU'!$H$8:$H$607,$C24,'I_Dépenses de rémunération CU'!$G$8:$G$607,J$3)+SUMIFS('I_Dépenses sur taux forfaitaire'!$K$8:$K$9,'I_Dépenses sur taux forfaitaire'!$F$8:$F$9,$C24,'I_Dépenses sur taux forfaitaire'!$E$8:$E$9,J$3)+SUMIFS('I_Dépenses forfaitaire'!$K$8:$K$607,'I_Dépenses forfaitaire'!$E$8:$E$607,$C24,'I_Dépenses forfaitaire'!$E$8:$E$607,J$3)</f>
        <v>0</v>
      </c>
      <c r="M24" s="300">
        <f>SUMIFS('I_Dépenses sur devis'!$J$8:$J$607,'I_Dépenses sur devis'!$G$8:$G$607,$C24,'I_Dépenses sur devis'!$F$8:$F$607,M$3)+SUMIFS('I_Dépenses sur devis'!$K$8:$K$607,'I_Dépenses sur devis'!$G$8:$G$607,$C24,'I_Dépenses sur devis'!$F$8:$F$607,M$3)+SUMIFS('I_Dépenses auto-construction'!$H$8:$H$607,'I_Dépenses auto-construction'!$E$8:$E$607,$C24,'I_Dépenses auto-construction'!$D$8:$D$607,M$3)+SUMIFS('I_Dépenses de rémunération'!$H$8:$H$607,'I_Dépenses de rémunération'!$G$8:$G$607,$C24,'I_Dépenses de rémunération'!$F$8:$F$607,M$3)+SUMIFS('I_Dépenses sur barèmes'!$J$8:$J$607,'I_Dépenses sur barèmes'!$F$8:$F$607,$C24,'I_Dépenses sur barèmes'!$E$8:$E$607,M$3)+SUMIFS('I_Dépenses de rémunération CU'!$J$8:$J$607,'I_Dépenses de rémunération CU'!$H$8:$H$607,$C24,'I_Dépenses de rémunération CU'!$G$8:$G$607,M$3)+SUMIFS('I_Dépenses sur taux forfaitaire'!$H$8:$H$9,'I_Dépenses sur taux forfaitaire'!$F$8:$F$9,$C24,'I_Dépenses sur taux forfaitaire'!$E$8:$E$9,M$3)+SUMIFS('I_Dépenses forfaitaire'!$H$8:$H$607,'I_Dépenses forfaitaire'!$E$8:$E$607,$C24,'I_Dépenses forfaitaire'!$E$8:$E$607,M$3)</f>
        <v>0</v>
      </c>
      <c r="N24" s="300">
        <f>SUMIFS('I_Dépenses sur devis'!$Z$8:$Z$607,'I_Dépenses sur devis'!$G$8:$G$607,$C24,'I_Dépenses sur devis'!$F$8:$F$607,M$3)+SUMIFS('I_Dépenses auto-construction'!$J$8:$J$607,'I_Dépenses auto-construction'!$E$8:$E$607,$C24,'I_Dépenses auto-construction'!$D$8:$D$607,M$3)+SUMIFS('I_Dépenses de rémunération'!$N$8:$N$607,'I_Dépenses de rémunération'!$G$8:$G$607,$C24,'I_Dépenses de rémunération'!$F$8:$F$607,M$3)+ SUMIFS('I_Dépenses sur barèmes'!$L$8:$L$607,'I_Dépenses sur barèmes'!$F$8:$F$607,$C24,'I_Dépenses sur barèmes'!$E$8:$E$607,M$3)+SUMIFS('I_Dépenses de rémunération CU'!$M$8:$M$607,'I_Dépenses de rémunération CU'!$H$8:$H$607,$C24,'I_Dépenses de rémunération CU'!$G$8:$G$607,M$3)+SUMIFS('I_Dépenses sur taux forfaitaire'!$I$8:$I$9,'I_Dépenses sur taux forfaitaire'!$F$8:$F$9,$C24,'I_Dépenses sur taux forfaitaire'!$E$8:$E$9,M$3)+SUMIFS('I_Dépenses forfaitaire'!$I$8:$I$607,'I_Dépenses forfaitaire'!$E$8:$E$607,$C24,'I_Dépenses forfaitaire'!$D$8:$D$607,M$3)</f>
        <v>0</v>
      </c>
      <c r="O24" s="300">
        <f>SUMIFS('I_Dépenses sur devis'!$AA$8:$AA$607,'I_Dépenses sur devis'!$G$8:$G$607,$C24,'I_Dépenses sur devis'!$F$8:$F$607,M$3)+SUMIFS('I_Dépenses auto-construction'!$M$8:$M$607,'I_Dépenses auto-construction'!$E$8:$E$607,$C24,'I_Dépenses auto-construction'!$D$8:$D$607,M$3)+SUMIFS('I_Dépenses de rémunération'!$S$8:$S$607,'I_Dépenses de rémunération'!$G$8:$G$607,$C24,'I_Dépenses de rémunération'!$F$8:$F$607,M$3)+ SUMIFS('I_Dépenses sur barèmes'!$O$8:$O$607,'I_Dépenses sur barèmes'!$F$8:$F$607,$C24,'I_Dépenses sur barèmes'!$E$8:$E$607,M$3)+SUMIFS('I_Dépenses de rémunération CU'!$P$8:$P$607,'I_Dépenses de rémunération CU'!$H$8:$H$607,$C24,'I_Dépenses de rémunération CU'!$G$8:$G$607,M$3)+SUMIFS('I_Dépenses sur taux forfaitaire'!$K$8:$K$9,'I_Dépenses sur taux forfaitaire'!$F$8:$F$9,$C24,'I_Dépenses sur taux forfaitaire'!$E$8:$E$9,M$3)+SUMIFS('I_Dépenses forfaitaire'!$K$8:$K$607,'I_Dépenses forfaitaire'!$E$8:$E$607,$C24,'I_Dépenses forfaitaire'!$E$8:$E$607,M$3)</f>
        <v>0</v>
      </c>
    </row>
    <row r="25" spans="2:15" ht="19.5" customHeight="1" x14ac:dyDescent="0.35">
      <c r="C25" s="301" t="s">
        <v>597</v>
      </c>
      <c r="D25" s="302">
        <f>SUM(D5:D24)</f>
        <v>0</v>
      </c>
      <c r="E25" s="302">
        <f t="shared" ref="E25:O25" si="0">SUM(E5:E24)</f>
        <v>0</v>
      </c>
      <c r="F25" s="302">
        <f t="shared" si="0"/>
        <v>0</v>
      </c>
      <c r="G25" s="302">
        <f t="shared" si="0"/>
        <v>0</v>
      </c>
      <c r="H25" s="302">
        <f t="shared" si="0"/>
        <v>0</v>
      </c>
      <c r="I25" s="302">
        <f t="shared" si="0"/>
        <v>0</v>
      </c>
      <c r="J25" s="302">
        <f t="shared" si="0"/>
        <v>0</v>
      </c>
      <c r="K25" s="302">
        <f t="shared" si="0"/>
        <v>0</v>
      </c>
      <c r="L25" s="302">
        <f t="shared" si="0"/>
        <v>0</v>
      </c>
      <c r="M25" s="302">
        <f t="shared" si="0"/>
        <v>0</v>
      </c>
      <c r="N25" s="302">
        <f t="shared" si="0"/>
        <v>0</v>
      </c>
      <c r="O25" s="302">
        <f t="shared" si="0"/>
        <v>0</v>
      </c>
    </row>
    <row r="27" spans="2:15" x14ac:dyDescent="0.35">
      <c r="C27" s="54" t="s">
        <v>599</v>
      </c>
    </row>
  </sheetData>
  <sheetProtection algorithmName="SHA-512" hashValue="bCE4j1o61OMZKMKV1rPp4zoE8RR+FAFugDdGxQUqQd6iVigJGhXN0TywYaOaKWm/bwOb+mbR36R5gxaDP1DEIg==" saltValue="gv9PJLXrp9QHULUABThRgQ==" spinCount="100000" sheet="1" objects="1" scenarios="1" formatColumns="0" selectLockedCells="1"/>
  <mergeCells count="4">
    <mergeCell ref="D3:F3"/>
    <mergeCell ref="G3:I3"/>
    <mergeCell ref="J3:L3"/>
    <mergeCell ref="M3:O3"/>
  </mergeCells>
  <conditionalFormatting sqref="F4">
    <cfRule type="expression" dxfId="261" priority="4">
      <formula>P_Z_0_B_UTILISATION_COUT_RAISONNABLE&lt;&gt;P_Z_G_R_G_BOOLEEN_OUI</formula>
    </cfRule>
  </conditionalFormatting>
  <conditionalFormatting sqref="I4">
    <cfRule type="expression" dxfId="260" priority="3">
      <formula>P_Z_0_B_UTILISATION_COUT_RAISONNABLE&lt;&gt;P_Z_G_R_G_BOOLEEN_OUI</formula>
    </cfRule>
  </conditionalFormatting>
  <conditionalFormatting sqref="L4">
    <cfRule type="expression" dxfId="259" priority="2">
      <formula>P_Z_0_B_UTILISATION_COUT_RAISONNABLE&lt;&gt;P_Z_G_R_G_BOOLEEN_OUI</formula>
    </cfRule>
  </conditionalFormatting>
  <conditionalFormatting sqref="O4">
    <cfRule type="expression" dxfId="258" priority="1">
      <formula>P_Z_0_B_UTILISATION_COUT_RAISONNABLE&lt;&gt;P_Z_G_R_G_BOOLEEN_OUI</formula>
    </cfRule>
  </conditionalFormatting>
  <pageMargins left="0.70866141732283472" right="0.70866141732283472" top="0.74803149606299213" bottom="0.74803149606299213" header="0.31496062992125984" footer="0.31496062992125984"/>
  <pageSetup paperSize="9" scale="58" orientation="landscape"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81832-B843-469E-B5B2-AC1F958030FB}">
  <sheetPr>
    <pageSetUpPr fitToPage="1"/>
  </sheetPr>
  <dimension ref="B1:O27"/>
  <sheetViews>
    <sheetView view="pageBreakPreview" zoomScaleNormal="100" zoomScaleSheetLayoutView="100" workbookViewId="0">
      <selection activeCell="C5" sqref="C5"/>
    </sheetView>
  </sheetViews>
  <sheetFormatPr baseColWidth="10" defaultRowHeight="14.5" x14ac:dyDescent="0.35"/>
  <cols>
    <col min="1" max="1" width="2.81640625" customWidth="1"/>
    <col min="2" max="2" width="3.54296875" customWidth="1"/>
    <col min="3" max="3" width="26.453125" customWidth="1"/>
    <col min="4" max="15" width="15.7265625" customWidth="1"/>
    <col min="16" max="16" width="3.453125" customWidth="1"/>
  </cols>
  <sheetData>
    <row r="1" spans="2:15" s="264" customFormat="1" ht="34.9" customHeight="1" x14ac:dyDescent="0.35">
      <c r="B1" s="263" t="s">
        <v>598</v>
      </c>
      <c r="C1" s="263"/>
      <c r="D1" s="263"/>
      <c r="E1" s="263"/>
      <c r="F1" s="263"/>
      <c r="G1" s="263"/>
      <c r="H1" s="263"/>
      <c r="I1" s="263"/>
      <c r="J1" s="263"/>
      <c r="K1" s="263"/>
      <c r="L1" s="263"/>
      <c r="M1" s="263"/>
      <c r="N1" s="263"/>
      <c r="O1" s="263"/>
    </row>
    <row r="2" spans="2:15" ht="14.25" customHeight="1" x14ac:dyDescent="0.35"/>
    <row r="3" spans="2:15" ht="36.75" customHeight="1" x14ac:dyDescent="0.35">
      <c r="D3" s="349" t="str">
        <f>IF('T_Classement catégories'!I67&lt;&gt;"",'T_Classement catégories'!I67,"Vide")</f>
        <v>Vide</v>
      </c>
      <c r="E3" s="349"/>
      <c r="F3" s="349"/>
      <c r="G3" s="350" t="str">
        <f>IF('T_Classement catégories'!I68&lt;&gt;"",'T_Classement catégories'!I68,"Vide")</f>
        <v>Vide</v>
      </c>
      <c r="H3" s="350"/>
      <c r="I3" s="350"/>
      <c r="J3" s="350" t="str">
        <f>IF('T_Classement catégories'!I69&lt;&gt;"",'T_Classement catégories'!I69,"Vide")</f>
        <v>Vide</v>
      </c>
      <c r="K3" s="350"/>
      <c r="L3" s="350"/>
      <c r="M3" s="350" t="str">
        <f>IF('T_Classement catégories'!I70&lt;&gt;"",'T_Classement catégories'!I70,"Vide")</f>
        <v>Vide</v>
      </c>
      <c r="N3" s="350"/>
      <c r="O3" s="350"/>
    </row>
    <row r="4" spans="2:15" ht="41.25" customHeight="1" x14ac:dyDescent="0.35">
      <c r="C4" s="258" t="str">
        <f>IF(P_Z_0_B_COLONNE_POSTE_LIBELLE_STANDARD=P_Z_G_R_G_BOOLEEN_NON,P_Z_0_N_COLONNE_POSTE_LIBELLE_STANDARD,P_Z_0_N_COLONNE_POSTE_LIBELLE_DEFAUT)</f>
        <v>Poste</v>
      </c>
      <c r="D4" s="259" t="str">
        <f>IF(P_Z_0_B_COLONNE_MT_PRES_LIBELLE_STANDARD=P_Z_G_R_G_BOOLEEN_NON,P_Z_0_N_COLONNE_MT_PRES_LIBELLE_STANDARD,P_Z_0_N_COLONNE_MT_PRES_LIBELLE_DEFAUT)</f>
        <v>Montant présenté</v>
      </c>
      <c r="E4" s="259" t="str">
        <f>IF(P_Z_0_B_COLONNE_MT_ELIGIBLE_LIBELLE_STANDARD=P_Z_G_R_G_BOOLEEN_NON,P_Z_0_N_COLONNE_MT_ELIGIBLE_LIBELLE_STANDARD,P_Z_0_N_COLONNE_MT_ELIGIBLE_LIBELLE_DEFAUT)</f>
        <v>Montant éligible</v>
      </c>
      <c r="F4" s="259" t="str">
        <f>IF(P_Z_0_B_COLONNE_MT_RAISONNABLE_LIBELLE_STANDARD=P_Z_G_R_G_BOOLEEN_NON,P_Z_0_N_COLONNE_MT_RAISONNABLE_STANDARD,P_Z_0_N_COLONNE_MT_RAISONNABLE_DEFAUT)</f>
        <v>Montant raisonnable</v>
      </c>
      <c r="G4" s="259" t="str">
        <f>IF(P_Z_0_B_COLONNE_MT_PRES_LIBELLE_STANDARD=P_Z_G_R_G_BOOLEEN_NON,P_Z_0_N_COLONNE_MT_PRES_LIBELLE_STANDARD,P_Z_0_N_COLONNE_MT_PRES_LIBELLE_DEFAUT)</f>
        <v>Montant présenté</v>
      </c>
      <c r="H4" s="259" t="str">
        <f>IF(P_Z_0_B_COLONNE_MT_ELIGIBLE_LIBELLE_STANDARD=P_Z_G_R_G_BOOLEEN_NON,P_Z_0_N_COLONNE_MT_ELIGIBLE_LIBELLE_STANDARD,P_Z_0_N_COLONNE_MT_ELIGIBLE_LIBELLE_DEFAUT)</f>
        <v>Montant éligible</v>
      </c>
      <c r="I4" s="259" t="str">
        <f>IF(P_Z_0_B_COLONNE_MT_RAISONNABLE_LIBELLE_STANDARD=P_Z_G_R_G_BOOLEEN_NON,P_Z_0_N_COLONNE_MT_RAISONNABLE_STANDARD,P_Z_0_N_COLONNE_MT_RAISONNABLE_DEFAUT)</f>
        <v>Montant raisonnable</v>
      </c>
      <c r="J4" s="259" t="str">
        <f>IF(P_Z_0_B_COLONNE_MT_PRES_LIBELLE_STANDARD=P_Z_G_R_G_BOOLEEN_NON,P_Z_0_N_COLONNE_MT_PRES_LIBELLE_STANDARD,P_Z_0_N_COLONNE_MT_PRES_LIBELLE_DEFAUT)</f>
        <v>Montant présenté</v>
      </c>
      <c r="K4" s="259" t="str">
        <f>IF(P_Z_0_B_COLONNE_MT_ELIGIBLE_LIBELLE_STANDARD=P_Z_G_R_G_BOOLEEN_NON,P_Z_0_N_COLONNE_MT_ELIGIBLE_LIBELLE_STANDARD,P_Z_0_N_COLONNE_MT_ELIGIBLE_LIBELLE_DEFAUT)</f>
        <v>Montant éligible</v>
      </c>
      <c r="L4" s="259" t="str">
        <f>IF(P_Z_0_B_COLONNE_MT_RAISONNABLE_LIBELLE_STANDARD=P_Z_G_R_G_BOOLEEN_NON,P_Z_0_N_COLONNE_MT_RAISONNABLE_STANDARD,P_Z_0_N_COLONNE_MT_RAISONNABLE_DEFAUT)</f>
        <v>Montant raisonnable</v>
      </c>
      <c r="M4" s="259" t="str">
        <f>IF(P_Z_0_B_COLONNE_MT_PRES_LIBELLE_STANDARD=P_Z_G_R_G_BOOLEEN_NON,P_Z_0_N_COLONNE_MT_PRES_LIBELLE_STANDARD,P_Z_0_N_COLONNE_MT_PRES_LIBELLE_DEFAUT)</f>
        <v>Montant présenté</v>
      </c>
      <c r="N4" s="259" t="str">
        <f>IF(P_Z_0_B_COLONNE_MT_ELIGIBLE_LIBELLE_STANDARD=P_Z_G_R_G_BOOLEEN_NON,P_Z_0_N_COLONNE_MT_ELIGIBLE_LIBELLE_STANDARD,P_Z_0_N_COLONNE_MT_ELIGIBLE_LIBELLE_DEFAUT)</f>
        <v>Montant éligible</v>
      </c>
      <c r="O4" s="259" t="str">
        <f>IF(P_Z_0_B_COLONNE_MT_RAISONNABLE_LIBELLE_STANDARD=P_Z_G_R_G_BOOLEEN_NON,P_Z_0_N_COLONNE_MT_RAISONNABLE_STANDARD,P_Z_0_N_COLONNE_MT_RAISONNABLE_DEFAUT)</f>
        <v>Montant raisonnable</v>
      </c>
    </row>
    <row r="5" spans="2:15" ht="17.25" customHeight="1" x14ac:dyDescent="0.35">
      <c r="B5">
        <v>1</v>
      </c>
      <c r="C5" s="303" t="str">
        <f>IF('T_Classement catégories'!D67&lt;&gt;"",'T_Classement catégories'!D67,"Vide")</f>
        <v>Vide</v>
      </c>
      <c r="D5" s="304">
        <f>SUMIFS('I_Dépenses sur devis'!$J$8:$J$607,'I_Dépenses sur devis'!$F$8:$F$607,$C5,'I_Dépenses sur devis'!$G$8:$G$607,D$3)+SUMIFS('I_Dépenses sur devis'!$K$8:$K$607,'I_Dépenses sur devis'!$F$8:$F$607,$C5,'I_Dépenses sur devis'!$G$8:$G$607,D$3)+SUMIFS('I_Dépenses auto-construction'!$H$8:$H$607,'I_Dépenses auto-construction'!$D$8:$D$607,$C5,'I_Dépenses auto-construction'!$E$8:$E$607,D$3)+SUMIFS('I_Dépenses de rémunération'!$G$8:$G$607,'I_Dépenses de rémunération'!$H$8:$H$607,$C5,'I_Dépenses de rémunération'!$F$8:$F$607,D$3)+ SUMIFS('I_Dépenses sur barèmes'!$J$8:$J$607,'I_Dépenses sur barèmes'!$E$8:$E$607,$C5,'I_Dépenses sur barèmes'!$F$8:$F$607,D$3)+SUMIFS('I_Dépenses de rémunération CU'!$J$8:$J$607,'I_Dépenses de rémunération CU'!$G$8:$G$607,$C5,'I_Dépenses de rémunération CU'!$H$8:$H$607,D$3)+SUMIFS('I_Dépenses sur taux forfaitaire'!$H$8:$H$9,'I_Dépenses sur taux forfaitaire'!$E$8:$E$9,$C5,'I_Dépenses sur taux forfaitaire'!$F$8:$F$9,D$3)+SUMIFS('I_Dépenses forfaitaire'!$E$8:$E$607,'I_Dépenses forfaitaire'!$H$8:$H$607,$C5,'I_Dépenses forfaitaire'!$E$8:$E$607,D$3)</f>
        <v>0</v>
      </c>
      <c r="E5" s="304">
        <f>SUMIFS('I_Dépenses sur devis'!$Z$8:$Z$607,'I_Dépenses sur devis'!$F$8:$F$607,$C5,'I_Dépenses sur devis'!$G$8:$G$607,D$3)+SUMIFS('I_Dépenses auto-construction'!$J$8:$J$607,'I_Dépenses auto-construction'!$D$8:$D$607,$C5,'I_Dépenses auto-construction'!$E$8:$E$607,D$3)+SUMIFS('I_Dépenses de rémunération'!$N$8:$N$607,'I_Dépenses de rémunération'!$G$8:$G$607,$C5,'I_Dépenses de rémunération'!$F$8:$F$607,D$3)+ SUMIFS('I_Dépenses sur barèmes'!$L$8:$L$607,'I_Dépenses sur barèmes'!$E$8:$E$607,$C5,'I_Dépenses sur barèmes'!$F$8:$F$607,D$3)+SUMIFS('I_Dépenses de rémunération CU'!$M$8:$M$607,'I_Dépenses de rémunération CU'!$G$8:$G$607,$C5,'I_Dépenses de rémunération CU'!$H$8:$H$607,D$3)+SUMIFS('I_Dépenses sur taux forfaitaire'!$I$8:$I$9,'I_Dépenses sur taux forfaitaire'!$E$8:$E$9,$C5,'I_Dépenses sur taux forfaitaire'!$F$8:$F$9,D$3)+SUMIFS('I_Dépenses forfaitaire'!$I$8:$I$607,'I_Dépenses forfaitaire'!$D$8:$D$607,$C5,'I_Dépenses forfaitaire'!$E$8:$E$607,D$3)</f>
        <v>0</v>
      </c>
      <c r="F5" s="304">
        <f>SUMIFS('I_Dépenses sur devis'!$AA$8:$AA$607,'I_Dépenses sur devis'!$F$8:$F$607,$C5,'I_Dépenses sur devis'!$G$8:$G$607,D$3)+SUMIFS('I_Dépenses auto-construction'!$M$8:$M$607,'I_Dépenses auto-construction'!$D$8:$D$607,$C5,'I_Dépenses auto-construction'!$E$8:$E$607,D$3)+SUMIFS('I_Dépenses de rémunération'!$S$8:$S$607,'I_Dépenses de rémunération'!$F$8:$F$607,$C5,'I_Dépenses de rémunération'!$G$8:$G$607,D$3)+ SUMIFS('I_Dépenses sur barèmes'!$O$8:$O$607,'I_Dépenses sur barèmes'!$E$8:$E$607,$C5,'I_Dépenses sur barèmes'!$F$8:$F$607,D$3)+SUMIFS('I_Dépenses de rémunération CU'!$P$8:$P$607,'I_Dépenses de rémunération CU'!$G$8:$G$607,$C5,'I_Dépenses de rémunération CU'!$H$8:$H$607,D$3)+SUMIFS('I_Dépenses sur taux forfaitaire'!$K$8:$K$9,'I_Dépenses sur taux forfaitaire'!$E$8:$E$9,$C5,'I_Dépenses sur taux forfaitaire'!$F$8:$F$9,D$3)+SUMIFS('I_Dépenses forfaitaire'!$K$8:$K$607,'I_Dépenses forfaitaire'!$D$8:$D$607,$C5,'I_Dépenses forfaitaire'!$E$8:$E$607,D$3)</f>
        <v>0</v>
      </c>
      <c r="G5" s="304">
        <f>SUMIFS('I_Dépenses sur devis'!$J$8:$J$607,'I_Dépenses sur devis'!$F$8:$F$607,$C5,'I_Dépenses sur devis'!$G$8:$G$607,G$3)+SUMIFS('I_Dépenses sur devis'!$K$8:$K$607,'I_Dépenses sur devis'!$F$8:$F$607,$C5,'I_Dépenses sur devis'!$G$8:$G$607,G$3)+SUMIFS('I_Dépenses auto-construction'!$H$8:$H$607,'I_Dépenses auto-construction'!$D$8:$D$607,$C5,'I_Dépenses auto-construction'!$E$8:$E$607,G$3)+SUMIFS('I_Dépenses de rémunération'!$G$8:$G$607,'I_Dépenses de rémunération'!$H$8:$H$607,$C5,'I_Dépenses de rémunération'!$F$8:$F$607,G$3)+ SUMIFS('I_Dépenses sur barèmes'!$J$8:$J$607,'I_Dépenses sur barèmes'!$E$8:$E$607,$C5,'I_Dépenses sur barèmes'!$F$8:$F$607,G$3)+SUMIFS('I_Dépenses de rémunération CU'!$J$8:$J$607,'I_Dépenses de rémunération CU'!$G$8:$G$607,$C5,'I_Dépenses de rémunération CU'!$H$8:$H$607,G$3)+SUMIFS('I_Dépenses sur taux forfaitaire'!$H$8:$H$9,'I_Dépenses sur taux forfaitaire'!$E$8:$E$9,$C5,'I_Dépenses sur taux forfaitaire'!$F$8:$F$9,G$3)+SUMIFS('I_Dépenses forfaitaire'!$E$8:$E$607,'I_Dépenses forfaitaire'!$H$8:$H$607,$C5,'I_Dépenses forfaitaire'!$E$8:$E$607,G$3)</f>
        <v>0</v>
      </c>
      <c r="H5" s="304">
        <f>SUMIFS('I_Dépenses sur devis'!$Z$8:$Z$607,'I_Dépenses sur devis'!$F$8:$F$607,$C5,'I_Dépenses sur devis'!$G$8:$G$607,G$3)+SUMIFS('I_Dépenses auto-construction'!$J$8:$J$607,'I_Dépenses auto-construction'!$D$8:$D$607,$C5,'I_Dépenses auto-construction'!$E$8:$E$607,G$3)+SUMIFS('I_Dépenses de rémunération'!$N$8:$N$607,'I_Dépenses de rémunération'!$G$8:$G$607,$C5,'I_Dépenses de rémunération'!$F$8:$F$607,G$3)+ SUMIFS('I_Dépenses sur barèmes'!$L$8:$L$607,'I_Dépenses sur barèmes'!$E$8:$E$607,$C5,'I_Dépenses sur barèmes'!$F$8:$F$607,G$3)+SUMIFS('I_Dépenses de rémunération CU'!$M$8:$M$607,'I_Dépenses de rémunération CU'!$G$8:$G$607,$C5,'I_Dépenses de rémunération CU'!$H$8:$H$607,G$3)+SUMIFS('I_Dépenses sur taux forfaitaire'!$I$8:$I$9,'I_Dépenses sur taux forfaitaire'!$E$8:$E$9,$C5,'I_Dépenses sur taux forfaitaire'!$F$8:$F$9,G$3)+SUMIFS('I_Dépenses forfaitaire'!$I$8:$I$607,'I_Dépenses forfaitaire'!$D$8:$D$607,$C5,'I_Dépenses forfaitaire'!$E$8:$E$607,G$3)</f>
        <v>0</v>
      </c>
      <c r="I5" s="304">
        <f>SUMIFS('I_Dépenses sur devis'!$AA$8:$AA$607,'I_Dépenses sur devis'!$F$8:$F$607,$C5,'I_Dépenses sur devis'!$G$8:$G$607,G$3)+SUMIFS('I_Dépenses auto-construction'!$M$8:$M$607,'I_Dépenses auto-construction'!$D$8:$D$607,$C5,'I_Dépenses auto-construction'!$E$8:$E$607,G$3)+SUMIFS('I_Dépenses de rémunération'!$S$8:$S$607,'I_Dépenses de rémunération'!$F$8:$F$607,$C5,'I_Dépenses de rémunération'!$G$8:$G$607,G$3)+ SUMIFS('I_Dépenses sur barèmes'!$O$8:$O$607,'I_Dépenses sur barèmes'!$E$8:$E$607,$C5,'I_Dépenses sur barèmes'!$F$8:$F$607,G$3)+SUMIFS('I_Dépenses de rémunération CU'!$P$8:$P$607,'I_Dépenses de rémunération CU'!$G$8:$G$607,$C5,'I_Dépenses de rémunération CU'!$H$8:$H$607,G$3)+SUMIFS('I_Dépenses sur taux forfaitaire'!$K$8:$K$9,'I_Dépenses sur taux forfaitaire'!$E$8:$E$9,$C5,'I_Dépenses sur taux forfaitaire'!$F$8:$F$9,G$3)+SUMIFS('I_Dépenses forfaitaire'!$K$8:$K$607,'I_Dépenses forfaitaire'!$D$8:$D$607,$C5,'I_Dépenses forfaitaire'!$E$8:$E$607,G$3)</f>
        <v>0</v>
      </c>
      <c r="J5" s="304">
        <f>SUMIFS('I_Dépenses sur devis'!$J$8:$J$607,'I_Dépenses sur devis'!$F$8:$F$607,$C5,'I_Dépenses sur devis'!$G$8:$G$607,J$3)+SUMIFS('I_Dépenses sur devis'!$K$8:$K$607,'I_Dépenses sur devis'!$F$8:$F$607,$C5,'I_Dépenses sur devis'!$G$8:$G$607,J$3)+SUMIFS('I_Dépenses auto-construction'!$H$8:$H$607,'I_Dépenses auto-construction'!$D$8:$D$607,$C5,'I_Dépenses auto-construction'!$E$8:$E$607,J$3)+SUMIFS('I_Dépenses de rémunération'!$G$8:$G$607,'I_Dépenses de rémunération'!$H$8:$H$607,$C5,'I_Dépenses de rémunération'!$F$8:$F$607,J$3)+ SUMIFS('I_Dépenses sur barèmes'!$J$8:$J$607,'I_Dépenses sur barèmes'!$E$8:$E$607,$C5,'I_Dépenses sur barèmes'!$F$8:$F$607,J$3)+SUMIFS('I_Dépenses de rémunération CU'!$J$8:$J$607,'I_Dépenses de rémunération CU'!$G$8:$G$607,$C5,'I_Dépenses de rémunération CU'!$H$8:$H$607,J$3)+SUMIFS('I_Dépenses sur taux forfaitaire'!$H$8:$H$9,'I_Dépenses sur taux forfaitaire'!$E$8:$E$9,$C5,'I_Dépenses sur taux forfaitaire'!$F$8:$F$9,J$3)+SUMIFS('I_Dépenses forfaitaire'!$E$8:$E$607,'I_Dépenses forfaitaire'!$H$8:$H$607,$C5,'I_Dépenses forfaitaire'!$E$8:$E$607,J$3)</f>
        <v>0</v>
      </c>
      <c r="K5" s="304">
        <f>SUMIFS('I_Dépenses sur devis'!$Z$8:$Z$607,'I_Dépenses sur devis'!$F$8:$F$607,$C5,'I_Dépenses sur devis'!$G$8:$G$607,J$3)+SUMIFS('I_Dépenses auto-construction'!$J$8:$J$607,'I_Dépenses auto-construction'!$D$8:$D$607,$C5,'I_Dépenses auto-construction'!$E$8:$E$607,J$3)+SUMIFS('I_Dépenses de rémunération'!$N$8:$N$607,'I_Dépenses de rémunération'!$G$8:$G$607,$C5,'I_Dépenses de rémunération'!$F$8:$F$607,J$3)+ SUMIFS('I_Dépenses sur barèmes'!$L$8:$L$607,'I_Dépenses sur barèmes'!$E$8:$E$607,$C5,'I_Dépenses sur barèmes'!$F$8:$F$607,J$3)+SUMIFS('I_Dépenses de rémunération CU'!$M$8:$M$607,'I_Dépenses de rémunération CU'!$G$8:$G$607,$C5,'I_Dépenses de rémunération CU'!$H$8:$H$607,J$3)+SUMIFS('I_Dépenses sur taux forfaitaire'!$I$8:$I$9,'I_Dépenses sur taux forfaitaire'!$E$8:$E$9,$C5,'I_Dépenses sur taux forfaitaire'!$F$8:$F$9,J$3)+SUMIFS('I_Dépenses forfaitaire'!$I$8:$I$607,'I_Dépenses forfaitaire'!$D$8:$D$607,$C5,'I_Dépenses forfaitaire'!$E$8:$E$607,J$3)</f>
        <v>0</v>
      </c>
      <c r="L5" s="304">
        <f>SUMIFS('I_Dépenses sur devis'!$AA$8:$AA$607,'I_Dépenses sur devis'!$F$8:$F$607,$C5,'I_Dépenses sur devis'!$G$8:$G$607,J$3)+SUMIFS('I_Dépenses auto-construction'!$M$8:$M$607,'I_Dépenses auto-construction'!$D$8:$D$607,$C5,'I_Dépenses auto-construction'!$E$8:$E$607,J$3)+SUMIFS('I_Dépenses de rémunération'!$S$8:$S$607,'I_Dépenses de rémunération'!$F$8:$F$607,$C5,'I_Dépenses de rémunération'!$G$8:$G$607,J$3)+ SUMIFS('I_Dépenses sur barèmes'!$O$8:$O$607,'I_Dépenses sur barèmes'!$E$8:$E$607,$C5,'I_Dépenses sur barèmes'!$F$8:$F$607,J$3)+SUMIFS('I_Dépenses de rémunération CU'!$P$8:$P$607,'I_Dépenses de rémunération CU'!$G$8:$G$607,$C5,'I_Dépenses de rémunération CU'!$H$8:$H$607,J$3)+SUMIFS('I_Dépenses sur taux forfaitaire'!$K$8:$K$9,'I_Dépenses sur taux forfaitaire'!$E$8:$E$9,$C5,'I_Dépenses sur taux forfaitaire'!$F$8:$F$9,J$3)+SUMIFS('I_Dépenses forfaitaire'!$K$8:$K$607,'I_Dépenses forfaitaire'!$D$8:$D$607,$C5,'I_Dépenses forfaitaire'!$E$8:$E$607,J$3)</f>
        <v>0</v>
      </c>
      <c r="M5" s="304">
        <f>SUMIFS('I_Dépenses sur devis'!$J$8:$J$607,'I_Dépenses sur devis'!$F$8:$F$607,$C5,'I_Dépenses sur devis'!$G$8:$G$607,M$3)+SUMIFS('I_Dépenses sur devis'!$K$8:$K$607,'I_Dépenses sur devis'!$F$8:$F$607,$C5,'I_Dépenses sur devis'!$G$8:$G$607,M$3)+SUMIFS('I_Dépenses auto-construction'!$H$8:$H$607,'I_Dépenses auto-construction'!$D$8:$D$607,$C5,'I_Dépenses auto-construction'!$E$8:$E$607,M$3)+SUMIFS('I_Dépenses de rémunération'!$G$8:$G$607,'I_Dépenses de rémunération'!$H$8:$H$607,$C5,'I_Dépenses de rémunération'!$F$8:$F$607,M$3)+ SUMIFS('I_Dépenses sur barèmes'!$J$8:$J$607,'I_Dépenses sur barèmes'!$E$8:$E$607,$C5,'I_Dépenses sur barèmes'!$F$8:$F$607,M$3)+SUMIFS('I_Dépenses de rémunération CU'!$J$8:$J$607,'I_Dépenses de rémunération CU'!$G$8:$G$607,$C5,'I_Dépenses de rémunération CU'!$H$8:$H$607,M$3)+SUMIFS('I_Dépenses sur taux forfaitaire'!$H$8:$H$9,'I_Dépenses sur taux forfaitaire'!$E$8:$E$9,$C5,'I_Dépenses sur taux forfaitaire'!$F$8:$F$9,M$3)+SUMIFS('I_Dépenses forfaitaire'!$E$8:$E$607,'I_Dépenses forfaitaire'!$H$8:$H$607,$C5,'I_Dépenses forfaitaire'!$E$8:$E$607,M$3)</f>
        <v>0</v>
      </c>
      <c r="N5" s="304">
        <f>SUMIFS('I_Dépenses sur devis'!$Z$8:$Z$607,'I_Dépenses sur devis'!$F$8:$F$607,$C5,'I_Dépenses sur devis'!$G$8:$G$607,M$3)+SUMIFS('I_Dépenses auto-construction'!$J$8:$J$607,'I_Dépenses auto-construction'!$D$8:$D$607,$C5,'I_Dépenses auto-construction'!$E$8:$E$607,M$3)+SUMIFS('I_Dépenses de rémunération'!$N$8:$N$607,'I_Dépenses de rémunération'!$G$8:$G$607,$C5,'I_Dépenses de rémunération'!$F$8:$F$607,M$3)+ SUMIFS('I_Dépenses sur barèmes'!$L$8:$L$607,'I_Dépenses sur barèmes'!$E$8:$E$607,$C5,'I_Dépenses sur barèmes'!$F$8:$F$607,M$3)+SUMIFS('I_Dépenses de rémunération CU'!$M$8:$M$607,'I_Dépenses de rémunération CU'!$G$8:$G$607,$C5,'I_Dépenses de rémunération CU'!$H$8:$H$607,M$3)+SUMIFS('I_Dépenses sur taux forfaitaire'!$I$8:$I$9,'I_Dépenses sur taux forfaitaire'!$E$8:$E$9,$C5,'I_Dépenses sur taux forfaitaire'!$F$8:$F$9,M$3)+SUMIFS('I_Dépenses forfaitaire'!$I$8:$I$607,'I_Dépenses forfaitaire'!$D$8:$D$607,$C5,'I_Dépenses forfaitaire'!$E$8:$E$607,M$3)</f>
        <v>0</v>
      </c>
      <c r="O5" s="304">
        <f>SUMIFS('I_Dépenses sur devis'!$AA$8:$AA$607,'I_Dépenses sur devis'!$F$8:$F$607,$C5,'I_Dépenses sur devis'!$G$8:$G$607,M$3)+SUMIFS('I_Dépenses auto-construction'!$M$8:$M$607,'I_Dépenses auto-construction'!$D$8:$D$607,$C5,'I_Dépenses auto-construction'!$E$8:$E$607,M$3)+SUMIFS('I_Dépenses de rémunération'!$S$8:$S$607,'I_Dépenses de rémunération'!$F$8:$F$607,$C5,'I_Dépenses de rémunération'!$G$8:$G$607,M$3)+ SUMIFS('I_Dépenses sur barèmes'!$O$8:$O$607,'I_Dépenses sur barèmes'!$E$8:$E$607,$C5,'I_Dépenses sur barèmes'!$F$8:$F$607,M$3)+SUMIFS('I_Dépenses de rémunération CU'!$P$8:$P$607,'I_Dépenses de rémunération CU'!$G$8:$G$607,$C5,'I_Dépenses de rémunération CU'!$H$8:$H$607,M$3)+SUMIFS('I_Dépenses sur taux forfaitaire'!$K$8:$K$9,'I_Dépenses sur taux forfaitaire'!$E$8:$E$9,$C5,'I_Dépenses sur taux forfaitaire'!$F$8:$F$9,M$3)+SUMIFS('I_Dépenses forfaitaire'!$K$8:$K$607,'I_Dépenses forfaitaire'!$D$8:$D$607,$C5,'I_Dépenses forfaitaire'!$E$8:$E$607,M$3)</f>
        <v>0</v>
      </c>
    </row>
    <row r="6" spans="2:15" ht="17.25" customHeight="1" x14ac:dyDescent="0.35">
      <c r="B6">
        <v>2</v>
      </c>
      <c r="C6" s="303" t="str">
        <f>IF('T_Classement catégories'!D68&lt;&gt;"",'T_Classement catégories'!D68,"Vide")</f>
        <v>Vide</v>
      </c>
      <c r="D6" s="304">
        <f>SUMIFS('I_Dépenses sur devis'!$J$8:$J$607,'I_Dépenses sur devis'!$F$8:$F$607,$C6,'I_Dépenses sur devis'!$G$8:$G$607,D$3)+SUMIFS('I_Dépenses sur devis'!$K$8:$K$607,'I_Dépenses sur devis'!$F$8:$F$607,$C6,'I_Dépenses sur devis'!$G$8:$G$607,D$3)+SUMIFS('I_Dépenses auto-construction'!$H$8:$H$607,'I_Dépenses auto-construction'!$D$8:$D$607,$C6,'I_Dépenses auto-construction'!$E$8:$E$607,D$3)+SUMIFS('I_Dépenses de rémunération'!$G$8:$G$607,'I_Dépenses de rémunération'!$H$8:$H$607,$C6,'I_Dépenses de rémunération'!$F$8:$F$607,D$3)+ SUMIFS('I_Dépenses sur barèmes'!$J$8:$J$607,'I_Dépenses sur barèmes'!$E$8:$E$607,$C6,'I_Dépenses sur barèmes'!$F$8:$F$607,D$3)+SUMIFS('I_Dépenses de rémunération CU'!$J$8:$J$607,'I_Dépenses de rémunération CU'!$G$8:$G$607,$C6,'I_Dépenses de rémunération CU'!$H$8:$H$607,D$3)+SUMIFS('I_Dépenses sur taux forfaitaire'!$H$8:$H$9,'I_Dépenses sur taux forfaitaire'!$E$8:$E$9,$C6,'I_Dépenses sur taux forfaitaire'!$F$8:$F$9,D$3)+SUMIFS('I_Dépenses forfaitaire'!$E$8:$E$607,'I_Dépenses forfaitaire'!$H$8:$H$607,$C6,'I_Dépenses forfaitaire'!$E$8:$E$607,D$3)</f>
        <v>0</v>
      </c>
      <c r="E6" s="304">
        <f>SUMIFS('I_Dépenses sur devis'!$Z$8:$Z$607,'I_Dépenses sur devis'!$F$8:$F$607,$C6,'I_Dépenses sur devis'!$G$8:$G$607,D$3)+SUMIFS('I_Dépenses auto-construction'!$J$8:$J$607,'I_Dépenses auto-construction'!$D$8:$D$607,$C6,'I_Dépenses auto-construction'!$E$8:$E$607,D$3)+SUMIFS('I_Dépenses de rémunération'!$N$8:$N$607,'I_Dépenses de rémunération'!$G$8:$G$607,$C6,'I_Dépenses de rémunération'!$F$8:$F$607,D$3)+ SUMIFS('I_Dépenses sur barèmes'!$L$8:$L$607,'I_Dépenses sur barèmes'!$E$8:$E$607,$C6,'I_Dépenses sur barèmes'!$F$8:$F$607,D$3)+SUMIFS('I_Dépenses de rémunération CU'!$M$8:$M$607,'I_Dépenses de rémunération CU'!$G$8:$G$607,$C6,'I_Dépenses de rémunération CU'!$H$8:$H$607,D$3)+SUMIFS('I_Dépenses sur taux forfaitaire'!$I$8:$I$9,'I_Dépenses sur taux forfaitaire'!$E$8:$E$9,$C6,'I_Dépenses sur taux forfaitaire'!$F$8:$F$9,D$3)+SUMIFS('I_Dépenses forfaitaire'!$I$8:$I$607,'I_Dépenses forfaitaire'!$D$8:$D$607,$C6,'I_Dépenses forfaitaire'!$E$8:$E$607,D$3)</f>
        <v>0</v>
      </c>
      <c r="F6" s="304">
        <f>SUMIFS('I_Dépenses sur devis'!$AA$8:$AA$607,'I_Dépenses sur devis'!$F$8:$F$607,$C6,'I_Dépenses sur devis'!$G$8:$G$607,D$3)+SUMIFS('I_Dépenses auto-construction'!$M$8:$M$607,'I_Dépenses auto-construction'!$D$8:$D$607,$C6,'I_Dépenses auto-construction'!$E$8:$E$607,D$3)+SUMIFS('I_Dépenses de rémunération'!$S$8:$S$607,'I_Dépenses de rémunération'!$F$8:$F$607,$C6,'I_Dépenses de rémunération'!$G$8:$G$607,D$3)+ SUMIFS('I_Dépenses sur barèmes'!$O$8:$O$607,'I_Dépenses sur barèmes'!$E$8:$E$607,$C6,'I_Dépenses sur barèmes'!$F$8:$F$607,D$3)+SUMIFS('I_Dépenses de rémunération CU'!$P$8:$P$607,'I_Dépenses de rémunération CU'!$G$8:$G$607,$C6,'I_Dépenses de rémunération CU'!$H$8:$H$607,D$3)+SUMIFS('I_Dépenses sur taux forfaitaire'!$K$8:$K$9,'I_Dépenses sur taux forfaitaire'!$E$8:$E$9,$C6,'I_Dépenses sur taux forfaitaire'!$F$8:$F$9,D$3)+SUMIFS('I_Dépenses forfaitaire'!$K$8:$K$607,'I_Dépenses forfaitaire'!$D$8:$D$607,$C6,'I_Dépenses forfaitaire'!$E$8:$E$607,D$3)</f>
        <v>0</v>
      </c>
      <c r="G6" s="304">
        <f>SUMIFS('I_Dépenses sur devis'!$J$8:$J$607,'I_Dépenses sur devis'!$F$8:$F$607,$C6,'I_Dépenses sur devis'!$G$8:$G$607,G$3)+SUMIFS('I_Dépenses sur devis'!$K$8:$K$607,'I_Dépenses sur devis'!$F$8:$F$607,$C6,'I_Dépenses sur devis'!$G$8:$G$607,G$3)+SUMIFS('I_Dépenses auto-construction'!$H$8:$H$607,'I_Dépenses auto-construction'!$D$8:$D$607,$C6,'I_Dépenses auto-construction'!$E$8:$E$607,G$3)+SUMIFS('I_Dépenses de rémunération'!$G$8:$G$607,'I_Dépenses de rémunération'!$H$8:$H$607,$C6,'I_Dépenses de rémunération'!$F$8:$F$607,G$3)+ SUMIFS('I_Dépenses sur barèmes'!$J$8:$J$607,'I_Dépenses sur barèmes'!$E$8:$E$607,$C6,'I_Dépenses sur barèmes'!$F$8:$F$607,G$3)+SUMIFS('I_Dépenses de rémunération CU'!$J$8:$J$607,'I_Dépenses de rémunération CU'!$G$8:$G$607,$C6,'I_Dépenses de rémunération CU'!$H$8:$H$607,G$3)+SUMIFS('I_Dépenses sur taux forfaitaire'!$H$8:$H$9,'I_Dépenses sur taux forfaitaire'!$E$8:$E$9,$C6,'I_Dépenses sur taux forfaitaire'!$F$8:$F$9,G$3)+SUMIFS('I_Dépenses forfaitaire'!$E$8:$E$607,'I_Dépenses forfaitaire'!$H$8:$H$607,$C6,'I_Dépenses forfaitaire'!$E$8:$E$607,G$3)</f>
        <v>0</v>
      </c>
      <c r="H6" s="304">
        <f>SUMIFS('I_Dépenses sur devis'!$Z$8:$Z$607,'I_Dépenses sur devis'!$F$8:$F$607,$C6,'I_Dépenses sur devis'!$G$8:$G$607,G$3)+SUMIFS('I_Dépenses auto-construction'!$J$8:$J$607,'I_Dépenses auto-construction'!$D$8:$D$607,$C6,'I_Dépenses auto-construction'!$E$8:$E$607,G$3)+SUMIFS('I_Dépenses de rémunération'!$N$8:$N$607,'I_Dépenses de rémunération'!$G$8:$G$607,$C6,'I_Dépenses de rémunération'!$F$8:$F$607,G$3)+ SUMIFS('I_Dépenses sur barèmes'!$L$8:$L$607,'I_Dépenses sur barèmes'!$E$8:$E$607,$C6,'I_Dépenses sur barèmes'!$F$8:$F$607,G$3)+SUMIFS('I_Dépenses de rémunération CU'!$M$8:$M$607,'I_Dépenses de rémunération CU'!$G$8:$G$607,$C6,'I_Dépenses de rémunération CU'!$H$8:$H$607,G$3)+SUMIFS('I_Dépenses sur taux forfaitaire'!$I$8:$I$9,'I_Dépenses sur taux forfaitaire'!$E$8:$E$9,$C6,'I_Dépenses sur taux forfaitaire'!$F$8:$F$9,G$3)+SUMIFS('I_Dépenses forfaitaire'!$I$8:$I$607,'I_Dépenses forfaitaire'!$D$8:$D$607,$C6,'I_Dépenses forfaitaire'!$E$8:$E$607,G$3)</f>
        <v>0</v>
      </c>
      <c r="I6" s="304">
        <f>SUMIFS('I_Dépenses sur devis'!$AA$8:$AA$607,'I_Dépenses sur devis'!$F$8:$F$607,$C6,'I_Dépenses sur devis'!$G$8:$G$607,G$3)+SUMIFS('I_Dépenses auto-construction'!$M$8:$M$607,'I_Dépenses auto-construction'!$D$8:$D$607,$C6,'I_Dépenses auto-construction'!$E$8:$E$607,G$3)+SUMIFS('I_Dépenses de rémunération'!$S$8:$S$607,'I_Dépenses de rémunération'!$F$8:$F$607,$C6,'I_Dépenses de rémunération'!$G$8:$G$607,G$3)+ SUMIFS('I_Dépenses sur barèmes'!$O$8:$O$607,'I_Dépenses sur barèmes'!$E$8:$E$607,$C6,'I_Dépenses sur barèmes'!$F$8:$F$607,G$3)+SUMIFS('I_Dépenses de rémunération CU'!$P$8:$P$607,'I_Dépenses de rémunération CU'!$G$8:$G$607,$C6,'I_Dépenses de rémunération CU'!$H$8:$H$607,G$3)+SUMIFS('I_Dépenses sur taux forfaitaire'!$K$8:$K$9,'I_Dépenses sur taux forfaitaire'!$E$8:$E$9,$C6,'I_Dépenses sur taux forfaitaire'!$F$8:$F$9,G$3)+SUMIFS('I_Dépenses forfaitaire'!$K$8:$K$607,'I_Dépenses forfaitaire'!$D$8:$D$607,$C6,'I_Dépenses forfaitaire'!$E$8:$E$607,G$3)</f>
        <v>0</v>
      </c>
      <c r="J6" s="304">
        <f>SUMIFS('I_Dépenses sur devis'!$J$8:$J$607,'I_Dépenses sur devis'!$F$8:$F$607,$C6,'I_Dépenses sur devis'!$G$8:$G$607,J$3)+SUMIFS('I_Dépenses sur devis'!$K$8:$K$607,'I_Dépenses sur devis'!$F$8:$F$607,$C6,'I_Dépenses sur devis'!$G$8:$G$607,J$3)+SUMIFS('I_Dépenses auto-construction'!$H$8:$H$607,'I_Dépenses auto-construction'!$D$8:$D$607,$C6,'I_Dépenses auto-construction'!$E$8:$E$607,J$3)+SUMIFS('I_Dépenses de rémunération'!$G$8:$G$607,'I_Dépenses de rémunération'!$H$8:$H$607,$C6,'I_Dépenses de rémunération'!$F$8:$F$607,J$3)+ SUMIFS('I_Dépenses sur barèmes'!$J$8:$J$607,'I_Dépenses sur barèmes'!$E$8:$E$607,$C6,'I_Dépenses sur barèmes'!$F$8:$F$607,J$3)+SUMIFS('I_Dépenses de rémunération CU'!$J$8:$J$607,'I_Dépenses de rémunération CU'!$G$8:$G$607,$C6,'I_Dépenses de rémunération CU'!$H$8:$H$607,J$3)+SUMIFS('I_Dépenses sur taux forfaitaire'!$H$8:$H$9,'I_Dépenses sur taux forfaitaire'!$E$8:$E$9,$C6,'I_Dépenses sur taux forfaitaire'!$F$8:$F$9,J$3)+SUMIFS('I_Dépenses forfaitaire'!$E$8:$E$607,'I_Dépenses forfaitaire'!$H$8:$H$607,$C6,'I_Dépenses forfaitaire'!$E$8:$E$607,J$3)</f>
        <v>0</v>
      </c>
      <c r="K6" s="304">
        <f>SUMIFS('I_Dépenses sur devis'!$Z$8:$Z$607,'I_Dépenses sur devis'!$F$8:$F$607,$C6,'I_Dépenses sur devis'!$G$8:$G$607,J$3)+SUMIFS('I_Dépenses auto-construction'!$J$8:$J$607,'I_Dépenses auto-construction'!$D$8:$D$607,$C6,'I_Dépenses auto-construction'!$E$8:$E$607,J$3)+SUMIFS('I_Dépenses de rémunération'!$N$8:$N$607,'I_Dépenses de rémunération'!$G$8:$G$607,$C6,'I_Dépenses de rémunération'!$F$8:$F$607,J$3)+ SUMIFS('I_Dépenses sur barèmes'!$L$8:$L$607,'I_Dépenses sur barèmes'!$E$8:$E$607,$C6,'I_Dépenses sur barèmes'!$F$8:$F$607,J$3)+SUMIFS('I_Dépenses de rémunération CU'!$M$8:$M$607,'I_Dépenses de rémunération CU'!$G$8:$G$607,$C6,'I_Dépenses de rémunération CU'!$H$8:$H$607,J$3)+SUMIFS('I_Dépenses sur taux forfaitaire'!$I$8:$I$9,'I_Dépenses sur taux forfaitaire'!$E$8:$E$9,$C6,'I_Dépenses sur taux forfaitaire'!$F$8:$F$9,J$3)+SUMIFS('I_Dépenses forfaitaire'!$I$8:$I$607,'I_Dépenses forfaitaire'!$D$8:$D$607,$C6,'I_Dépenses forfaitaire'!$E$8:$E$607,J$3)</f>
        <v>0</v>
      </c>
      <c r="L6" s="304">
        <f>SUMIFS('I_Dépenses sur devis'!$AA$8:$AA$607,'I_Dépenses sur devis'!$F$8:$F$607,$C6,'I_Dépenses sur devis'!$G$8:$G$607,J$3)+SUMIFS('I_Dépenses auto-construction'!$M$8:$M$607,'I_Dépenses auto-construction'!$D$8:$D$607,$C6,'I_Dépenses auto-construction'!$E$8:$E$607,J$3)+SUMIFS('I_Dépenses de rémunération'!$S$8:$S$607,'I_Dépenses de rémunération'!$F$8:$F$607,$C6,'I_Dépenses de rémunération'!$G$8:$G$607,J$3)+ SUMIFS('I_Dépenses sur barèmes'!$O$8:$O$607,'I_Dépenses sur barèmes'!$E$8:$E$607,$C6,'I_Dépenses sur barèmes'!$F$8:$F$607,J$3)+SUMIFS('I_Dépenses de rémunération CU'!$P$8:$P$607,'I_Dépenses de rémunération CU'!$G$8:$G$607,$C6,'I_Dépenses de rémunération CU'!$H$8:$H$607,J$3)+SUMIFS('I_Dépenses sur taux forfaitaire'!$K$8:$K$9,'I_Dépenses sur taux forfaitaire'!$E$8:$E$9,$C6,'I_Dépenses sur taux forfaitaire'!$F$8:$F$9,J$3)+SUMIFS('I_Dépenses forfaitaire'!$K$8:$K$607,'I_Dépenses forfaitaire'!$D$8:$D$607,$C6,'I_Dépenses forfaitaire'!$E$8:$E$607,J$3)</f>
        <v>0</v>
      </c>
      <c r="M6" s="304">
        <f>SUMIFS('I_Dépenses sur devis'!$J$8:$J$607,'I_Dépenses sur devis'!$F$8:$F$607,$C6,'I_Dépenses sur devis'!$G$8:$G$607,M$3)+SUMIFS('I_Dépenses sur devis'!$K$8:$K$607,'I_Dépenses sur devis'!$F$8:$F$607,$C6,'I_Dépenses sur devis'!$G$8:$G$607,M$3)+SUMIFS('I_Dépenses auto-construction'!$H$8:$H$607,'I_Dépenses auto-construction'!$D$8:$D$607,$C6,'I_Dépenses auto-construction'!$E$8:$E$607,M$3)+SUMIFS('I_Dépenses de rémunération'!$G$8:$G$607,'I_Dépenses de rémunération'!$H$8:$H$607,$C6,'I_Dépenses de rémunération'!$F$8:$F$607,M$3)+ SUMIFS('I_Dépenses sur barèmes'!$J$8:$J$607,'I_Dépenses sur barèmes'!$E$8:$E$607,$C6,'I_Dépenses sur barèmes'!$F$8:$F$607,M$3)+SUMIFS('I_Dépenses de rémunération CU'!$J$8:$J$607,'I_Dépenses de rémunération CU'!$G$8:$G$607,$C6,'I_Dépenses de rémunération CU'!$H$8:$H$607,M$3)+SUMIFS('I_Dépenses sur taux forfaitaire'!$H$8:$H$9,'I_Dépenses sur taux forfaitaire'!$E$8:$E$9,$C6,'I_Dépenses sur taux forfaitaire'!$F$8:$F$9,M$3)+SUMIFS('I_Dépenses forfaitaire'!$E$8:$E$607,'I_Dépenses forfaitaire'!$H$8:$H$607,$C6,'I_Dépenses forfaitaire'!$E$8:$E$607,M$3)</f>
        <v>0</v>
      </c>
      <c r="N6" s="304">
        <f>SUMIFS('I_Dépenses sur devis'!$Z$8:$Z$607,'I_Dépenses sur devis'!$F$8:$F$607,$C6,'I_Dépenses sur devis'!$G$8:$G$607,M$3)+SUMIFS('I_Dépenses auto-construction'!$J$8:$J$607,'I_Dépenses auto-construction'!$D$8:$D$607,$C6,'I_Dépenses auto-construction'!$E$8:$E$607,M$3)+SUMIFS('I_Dépenses de rémunération'!$N$8:$N$607,'I_Dépenses de rémunération'!$G$8:$G$607,$C6,'I_Dépenses de rémunération'!$F$8:$F$607,M$3)+ SUMIFS('I_Dépenses sur barèmes'!$L$8:$L$607,'I_Dépenses sur barèmes'!$E$8:$E$607,$C6,'I_Dépenses sur barèmes'!$F$8:$F$607,M$3)+SUMIFS('I_Dépenses de rémunération CU'!$M$8:$M$607,'I_Dépenses de rémunération CU'!$G$8:$G$607,$C6,'I_Dépenses de rémunération CU'!$H$8:$H$607,M$3)+SUMIFS('I_Dépenses sur taux forfaitaire'!$I$8:$I$9,'I_Dépenses sur taux forfaitaire'!$E$8:$E$9,$C6,'I_Dépenses sur taux forfaitaire'!$F$8:$F$9,M$3)+SUMIFS('I_Dépenses forfaitaire'!$I$8:$I$607,'I_Dépenses forfaitaire'!$D$8:$D$607,$C6,'I_Dépenses forfaitaire'!$E$8:$E$607,M$3)</f>
        <v>0</v>
      </c>
      <c r="O6" s="304">
        <f>SUMIFS('I_Dépenses sur devis'!$AA$8:$AA$607,'I_Dépenses sur devis'!$F$8:$F$607,$C6,'I_Dépenses sur devis'!$G$8:$G$607,M$3)+SUMIFS('I_Dépenses auto-construction'!$M$8:$M$607,'I_Dépenses auto-construction'!$D$8:$D$607,$C6,'I_Dépenses auto-construction'!$E$8:$E$607,M$3)+SUMIFS('I_Dépenses de rémunération'!$S$8:$S$607,'I_Dépenses de rémunération'!$F$8:$F$607,$C6,'I_Dépenses de rémunération'!$G$8:$G$607,M$3)+ SUMIFS('I_Dépenses sur barèmes'!$O$8:$O$607,'I_Dépenses sur barèmes'!$E$8:$E$607,$C6,'I_Dépenses sur barèmes'!$F$8:$F$607,M$3)+SUMIFS('I_Dépenses de rémunération CU'!$P$8:$P$607,'I_Dépenses de rémunération CU'!$G$8:$G$607,$C6,'I_Dépenses de rémunération CU'!$H$8:$H$607,M$3)+SUMIFS('I_Dépenses sur taux forfaitaire'!$K$8:$K$9,'I_Dépenses sur taux forfaitaire'!$E$8:$E$9,$C6,'I_Dépenses sur taux forfaitaire'!$F$8:$F$9,M$3)+SUMIFS('I_Dépenses forfaitaire'!$K$8:$K$607,'I_Dépenses forfaitaire'!$D$8:$D$607,$C6,'I_Dépenses forfaitaire'!$E$8:$E$607,M$3)</f>
        <v>0</v>
      </c>
    </row>
    <row r="7" spans="2:15" ht="17.25" customHeight="1" x14ac:dyDescent="0.35">
      <c r="B7">
        <v>3</v>
      </c>
      <c r="C7" s="303" t="str">
        <f>IF('T_Classement catégories'!D69&lt;&gt;"",'T_Classement catégories'!D69,"Vide")</f>
        <v>Vide</v>
      </c>
      <c r="D7" s="304">
        <f>SUMIFS('I_Dépenses sur devis'!$J$8:$J$607,'I_Dépenses sur devis'!$F$8:$F$607,$C7,'I_Dépenses sur devis'!$G$8:$G$607,D$3)+SUMIFS('I_Dépenses sur devis'!$K$8:$K$607,'I_Dépenses sur devis'!$F$8:$F$607,$C7,'I_Dépenses sur devis'!$G$8:$G$607,D$3)+SUMIFS('I_Dépenses auto-construction'!$H$8:$H$607,'I_Dépenses auto-construction'!$D$8:$D$607,$C7,'I_Dépenses auto-construction'!$E$8:$E$607,D$3)+SUMIFS('I_Dépenses de rémunération'!$G$8:$G$607,'I_Dépenses de rémunération'!$H$8:$H$607,$C7,'I_Dépenses de rémunération'!$F$8:$F$607,D$3)+ SUMIFS('I_Dépenses sur barèmes'!$J$8:$J$607,'I_Dépenses sur barèmes'!$E$8:$E$607,$C7,'I_Dépenses sur barèmes'!$F$8:$F$607,D$3)+SUMIFS('I_Dépenses de rémunération CU'!$J$8:$J$607,'I_Dépenses de rémunération CU'!$G$8:$G$607,$C7,'I_Dépenses de rémunération CU'!$H$8:$H$607,D$3)+SUMIFS('I_Dépenses sur taux forfaitaire'!$H$8:$H$9,'I_Dépenses sur taux forfaitaire'!$E$8:$E$9,$C7,'I_Dépenses sur taux forfaitaire'!$F$8:$F$9,D$3)+SUMIFS('I_Dépenses forfaitaire'!$E$8:$E$607,'I_Dépenses forfaitaire'!$H$8:$H$607,$C7,'I_Dépenses forfaitaire'!$E$8:$E$607,D$3)</f>
        <v>0</v>
      </c>
      <c r="E7" s="304">
        <f>SUMIFS('I_Dépenses sur devis'!$Z$8:$Z$607,'I_Dépenses sur devis'!$F$8:$F$607,$C7,'I_Dépenses sur devis'!$G$8:$G$607,D$3)+SUMIFS('I_Dépenses auto-construction'!$J$8:$J$607,'I_Dépenses auto-construction'!$D$8:$D$607,$C7,'I_Dépenses auto-construction'!$E$8:$E$607,D$3)+SUMIFS('I_Dépenses de rémunération'!$N$8:$N$607,'I_Dépenses de rémunération'!$G$8:$G$607,$C7,'I_Dépenses de rémunération'!$F$8:$F$607,D$3)+ SUMIFS('I_Dépenses sur barèmes'!$L$8:$L$607,'I_Dépenses sur barèmes'!$E$8:$E$607,$C7,'I_Dépenses sur barèmes'!$F$8:$F$607,D$3)+SUMIFS('I_Dépenses de rémunération CU'!$M$8:$M$607,'I_Dépenses de rémunération CU'!$G$8:$G$607,$C7,'I_Dépenses de rémunération CU'!$H$8:$H$607,D$3)+SUMIFS('I_Dépenses sur taux forfaitaire'!$I$8:$I$9,'I_Dépenses sur taux forfaitaire'!$E$8:$E$9,$C7,'I_Dépenses sur taux forfaitaire'!$F$8:$F$9,D$3)+SUMIFS('I_Dépenses forfaitaire'!$I$8:$I$607,'I_Dépenses forfaitaire'!$D$8:$D$607,$C7,'I_Dépenses forfaitaire'!$E$8:$E$607,D$3)</f>
        <v>0</v>
      </c>
      <c r="F7" s="304">
        <f>SUMIFS('I_Dépenses sur devis'!$AA$8:$AA$607,'I_Dépenses sur devis'!$F$8:$F$607,$C7,'I_Dépenses sur devis'!$G$8:$G$607,D$3)+SUMIFS('I_Dépenses auto-construction'!$M$8:$M$607,'I_Dépenses auto-construction'!$D$8:$D$607,$C7,'I_Dépenses auto-construction'!$E$8:$E$607,D$3)+SUMIFS('I_Dépenses de rémunération'!$S$8:$S$607,'I_Dépenses de rémunération'!$F$8:$F$607,$C7,'I_Dépenses de rémunération'!$G$8:$G$607,D$3)+ SUMIFS('I_Dépenses sur barèmes'!$O$8:$O$607,'I_Dépenses sur barèmes'!$E$8:$E$607,$C7,'I_Dépenses sur barèmes'!$F$8:$F$607,D$3)+SUMIFS('I_Dépenses de rémunération CU'!$P$8:$P$607,'I_Dépenses de rémunération CU'!$G$8:$G$607,$C7,'I_Dépenses de rémunération CU'!$H$8:$H$607,D$3)+SUMIFS('I_Dépenses sur taux forfaitaire'!$K$8:$K$9,'I_Dépenses sur taux forfaitaire'!$E$8:$E$9,$C7,'I_Dépenses sur taux forfaitaire'!$F$8:$F$9,D$3)+SUMIFS('I_Dépenses forfaitaire'!$K$8:$K$607,'I_Dépenses forfaitaire'!$D$8:$D$607,$C7,'I_Dépenses forfaitaire'!$E$8:$E$607,D$3)</f>
        <v>0</v>
      </c>
      <c r="G7" s="304">
        <f>SUMIFS('I_Dépenses sur devis'!$J$8:$J$607,'I_Dépenses sur devis'!$F$8:$F$607,$C7,'I_Dépenses sur devis'!$G$8:$G$607,G$3)+SUMIFS('I_Dépenses sur devis'!$K$8:$K$607,'I_Dépenses sur devis'!$F$8:$F$607,$C7,'I_Dépenses sur devis'!$G$8:$G$607,G$3)+SUMIFS('I_Dépenses auto-construction'!$H$8:$H$607,'I_Dépenses auto-construction'!$D$8:$D$607,$C7,'I_Dépenses auto-construction'!$E$8:$E$607,G$3)+SUMIFS('I_Dépenses de rémunération'!$G$8:$G$607,'I_Dépenses de rémunération'!$H$8:$H$607,$C7,'I_Dépenses de rémunération'!$F$8:$F$607,G$3)+ SUMIFS('I_Dépenses sur barèmes'!$J$8:$J$607,'I_Dépenses sur barèmes'!$E$8:$E$607,$C7,'I_Dépenses sur barèmes'!$F$8:$F$607,G$3)+SUMIFS('I_Dépenses de rémunération CU'!$J$8:$J$607,'I_Dépenses de rémunération CU'!$G$8:$G$607,$C7,'I_Dépenses de rémunération CU'!$H$8:$H$607,G$3)+SUMIFS('I_Dépenses sur taux forfaitaire'!$H$8:$H$9,'I_Dépenses sur taux forfaitaire'!$E$8:$E$9,$C7,'I_Dépenses sur taux forfaitaire'!$F$8:$F$9,G$3)+SUMIFS('I_Dépenses forfaitaire'!$E$8:$E$607,'I_Dépenses forfaitaire'!$H$8:$H$607,$C7,'I_Dépenses forfaitaire'!$E$8:$E$607,G$3)</f>
        <v>0</v>
      </c>
      <c r="H7" s="304">
        <f>SUMIFS('I_Dépenses sur devis'!$Z$8:$Z$607,'I_Dépenses sur devis'!$F$8:$F$607,$C7,'I_Dépenses sur devis'!$G$8:$G$607,G$3)+SUMIFS('I_Dépenses auto-construction'!$J$8:$J$607,'I_Dépenses auto-construction'!$D$8:$D$607,$C7,'I_Dépenses auto-construction'!$E$8:$E$607,G$3)+SUMIFS('I_Dépenses de rémunération'!$N$8:$N$607,'I_Dépenses de rémunération'!$G$8:$G$607,$C7,'I_Dépenses de rémunération'!$F$8:$F$607,G$3)+ SUMIFS('I_Dépenses sur barèmes'!$L$8:$L$607,'I_Dépenses sur barèmes'!$E$8:$E$607,$C7,'I_Dépenses sur barèmes'!$F$8:$F$607,G$3)+SUMIFS('I_Dépenses de rémunération CU'!$M$8:$M$607,'I_Dépenses de rémunération CU'!$G$8:$G$607,$C7,'I_Dépenses de rémunération CU'!$H$8:$H$607,G$3)+SUMIFS('I_Dépenses sur taux forfaitaire'!$I$8:$I$9,'I_Dépenses sur taux forfaitaire'!$E$8:$E$9,$C7,'I_Dépenses sur taux forfaitaire'!$F$8:$F$9,G$3)+SUMIFS('I_Dépenses forfaitaire'!$I$8:$I$607,'I_Dépenses forfaitaire'!$D$8:$D$607,$C7,'I_Dépenses forfaitaire'!$E$8:$E$607,G$3)</f>
        <v>0</v>
      </c>
      <c r="I7" s="304">
        <f>SUMIFS('I_Dépenses sur devis'!$AA$8:$AA$607,'I_Dépenses sur devis'!$F$8:$F$607,$C7,'I_Dépenses sur devis'!$G$8:$G$607,G$3)+SUMIFS('I_Dépenses auto-construction'!$M$8:$M$607,'I_Dépenses auto-construction'!$D$8:$D$607,$C7,'I_Dépenses auto-construction'!$E$8:$E$607,G$3)+SUMIFS('I_Dépenses de rémunération'!$S$8:$S$607,'I_Dépenses de rémunération'!$F$8:$F$607,$C7,'I_Dépenses de rémunération'!$G$8:$G$607,G$3)+ SUMIFS('I_Dépenses sur barèmes'!$O$8:$O$607,'I_Dépenses sur barèmes'!$E$8:$E$607,$C7,'I_Dépenses sur barèmes'!$F$8:$F$607,G$3)+SUMIFS('I_Dépenses de rémunération CU'!$P$8:$P$607,'I_Dépenses de rémunération CU'!$G$8:$G$607,$C7,'I_Dépenses de rémunération CU'!$H$8:$H$607,G$3)+SUMIFS('I_Dépenses sur taux forfaitaire'!$K$8:$K$9,'I_Dépenses sur taux forfaitaire'!$E$8:$E$9,$C7,'I_Dépenses sur taux forfaitaire'!$F$8:$F$9,G$3)+SUMIFS('I_Dépenses forfaitaire'!$K$8:$K$607,'I_Dépenses forfaitaire'!$D$8:$D$607,$C7,'I_Dépenses forfaitaire'!$E$8:$E$607,G$3)</f>
        <v>0</v>
      </c>
      <c r="J7" s="304">
        <f>SUMIFS('I_Dépenses sur devis'!$J$8:$J$607,'I_Dépenses sur devis'!$F$8:$F$607,$C7,'I_Dépenses sur devis'!$G$8:$G$607,J$3)+SUMIFS('I_Dépenses sur devis'!$K$8:$K$607,'I_Dépenses sur devis'!$F$8:$F$607,$C7,'I_Dépenses sur devis'!$G$8:$G$607,J$3)+SUMIFS('I_Dépenses auto-construction'!$H$8:$H$607,'I_Dépenses auto-construction'!$D$8:$D$607,$C7,'I_Dépenses auto-construction'!$E$8:$E$607,J$3)+SUMIFS('I_Dépenses de rémunération'!$G$8:$G$607,'I_Dépenses de rémunération'!$H$8:$H$607,$C7,'I_Dépenses de rémunération'!$F$8:$F$607,J$3)+ SUMIFS('I_Dépenses sur barèmes'!$J$8:$J$607,'I_Dépenses sur barèmes'!$E$8:$E$607,$C7,'I_Dépenses sur barèmes'!$F$8:$F$607,J$3)+SUMIFS('I_Dépenses de rémunération CU'!$J$8:$J$607,'I_Dépenses de rémunération CU'!$G$8:$G$607,$C7,'I_Dépenses de rémunération CU'!$H$8:$H$607,J$3)+SUMIFS('I_Dépenses sur taux forfaitaire'!$H$8:$H$9,'I_Dépenses sur taux forfaitaire'!$E$8:$E$9,$C7,'I_Dépenses sur taux forfaitaire'!$F$8:$F$9,J$3)+SUMIFS('I_Dépenses forfaitaire'!$E$8:$E$607,'I_Dépenses forfaitaire'!$H$8:$H$607,$C7,'I_Dépenses forfaitaire'!$E$8:$E$607,J$3)</f>
        <v>0</v>
      </c>
      <c r="K7" s="304">
        <f>SUMIFS('I_Dépenses sur devis'!$Z$8:$Z$607,'I_Dépenses sur devis'!$F$8:$F$607,$C7,'I_Dépenses sur devis'!$G$8:$G$607,J$3)+SUMIFS('I_Dépenses auto-construction'!$J$8:$J$607,'I_Dépenses auto-construction'!$D$8:$D$607,$C7,'I_Dépenses auto-construction'!$E$8:$E$607,J$3)+SUMIFS('I_Dépenses de rémunération'!$N$8:$N$607,'I_Dépenses de rémunération'!$G$8:$G$607,$C7,'I_Dépenses de rémunération'!$F$8:$F$607,J$3)+ SUMIFS('I_Dépenses sur barèmes'!$L$8:$L$607,'I_Dépenses sur barèmes'!$E$8:$E$607,$C7,'I_Dépenses sur barèmes'!$F$8:$F$607,J$3)+SUMIFS('I_Dépenses de rémunération CU'!$M$8:$M$607,'I_Dépenses de rémunération CU'!$G$8:$G$607,$C7,'I_Dépenses de rémunération CU'!$H$8:$H$607,J$3)+SUMIFS('I_Dépenses sur taux forfaitaire'!$I$8:$I$9,'I_Dépenses sur taux forfaitaire'!$E$8:$E$9,$C7,'I_Dépenses sur taux forfaitaire'!$F$8:$F$9,J$3)+SUMIFS('I_Dépenses forfaitaire'!$I$8:$I$607,'I_Dépenses forfaitaire'!$D$8:$D$607,$C7,'I_Dépenses forfaitaire'!$E$8:$E$607,J$3)</f>
        <v>0</v>
      </c>
      <c r="L7" s="304">
        <f>SUMIFS('I_Dépenses sur devis'!$AA$8:$AA$607,'I_Dépenses sur devis'!$F$8:$F$607,$C7,'I_Dépenses sur devis'!$G$8:$G$607,J$3)+SUMIFS('I_Dépenses auto-construction'!$M$8:$M$607,'I_Dépenses auto-construction'!$D$8:$D$607,$C7,'I_Dépenses auto-construction'!$E$8:$E$607,J$3)+SUMIFS('I_Dépenses de rémunération'!$S$8:$S$607,'I_Dépenses de rémunération'!$F$8:$F$607,$C7,'I_Dépenses de rémunération'!$G$8:$G$607,J$3)+ SUMIFS('I_Dépenses sur barèmes'!$O$8:$O$607,'I_Dépenses sur barèmes'!$E$8:$E$607,$C7,'I_Dépenses sur barèmes'!$F$8:$F$607,J$3)+SUMIFS('I_Dépenses de rémunération CU'!$P$8:$P$607,'I_Dépenses de rémunération CU'!$G$8:$G$607,$C7,'I_Dépenses de rémunération CU'!$H$8:$H$607,J$3)+SUMIFS('I_Dépenses sur taux forfaitaire'!$K$8:$K$9,'I_Dépenses sur taux forfaitaire'!$E$8:$E$9,$C7,'I_Dépenses sur taux forfaitaire'!$F$8:$F$9,J$3)+SUMIFS('I_Dépenses forfaitaire'!$K$8:$K$607,'I_Dépenses forfaitaire'!$D$8:$D$607,$C7,'I_Dépenses forfaitaire'!$E$8:$E$607,J$3)</f>
        <v>0</v>
      </c>
      <c r="M7" s="304">
        <f>SUMIFS('I_Dépenses sur devis'!$J$8:$J$607,'I_Dépenses sur devis'!$F$8:$F$607,$C7,'I_Dépenses sur devis'!$G$8:$G$607,M$3)+SUMIFS('I_Dépenses sur devis'!$K$8:$K$607,'I_Dépenses sur devis'!$F$8:$F$607,$C7,'I_Dépenses sur devis'!$G$8:$G$607,M$3)+SUMIFS('I_Dépenses auto-construction'!$H$8:$H$607,'I_Dépenses auto-construction'!$D$8:$D$607,$C7,'I_Dépenses auto-construction'!$E$8:$E$607,M$3)+SUMIFS('I_Dépenses de rémunération'!$G$8:$G$607,'I_Dépenses de rémunération'!$H$8:$H$607,$C7,'I_Dépenses de rémunération'!$F$8:$F$607,M$3)+ SUMIFS('I_Dépenses sur barèmes'!$J$8:$J$607,'I_Dépenses sur barèmes'!$E$8:$E$607,$C7,'I_Dépenses sur barèmes'!$F$8:$F$607,M$3)+SUMIFS('I_Dépenses de rémunération CU'!$J$8:$J$607,'I_Dépenses de rémunération CU'!$G$8:$G$607,$C7,'I_Dépenses de rémunération CU'!$H$8:$H$607,M$3)+SUMIFS('I_Dépenses sur taux forfaitaire'!$H$8:$H$9,'I_Dépenses sur taux forfaitaire'!$E$8:$E$9,$C7,'I_Dépenses sur taux forfaitaire'!$F$8:$F$9,M$3)+SUMIFS('I_Dépenses forfaitaire'!$E$8:$E$607,'I_Dépenses forfaitaire'!$H$8:$H$607,$C7,'I_Dépenses forfaitaire'!$E$8:$E$607,M$3)</f>
        <v>0</v>
      </c>
      <c r="N7" s="304">
        <f>SUMIFS('I_Dépenses sur devis'!$Z$8:$Z$607,'I_Dépenses sur devis'!$F$8:$F$607,$C7,'I_Dépenses sur devis'!$G$8:$G$607,M$3)+SUMIFS('I_Dépenses auto-construction'!$J$8:$J$607,'I_Dépenses auto-construction'!$D$8:$D$607,$C7,'I_Dépenses auto-construction'!$E$8:$E$607,M$3)+SUMIFS('I_Dépenses de rémunération'!$N$8:$N$607,'I_Dépenses de rémunération'!$G$8:$G$607,$C7,'I_Dépenses de rémunération'!$F$8:$F$607,M$3)+ SUMIFS('I_Dépenses sur barèmes'!$L$8:$L$607,'I_Dépenses sur barèmes'!$E$8:$E$607,$C7,'I_Dépenses sur barèmes'!$F$8:$F$607,M$3)+SUMIFS('I_Dépenses de rémunération CU'!$M$8:$M$607,'I_Dépenses de rémunération CU'!$G$8:$G$607,$C7,'I_Dépenses de rémunération CU'!$H$8:$H$607,M$3)+SUMIFS('I_Dépenses sur taux forfaitaire'!$I$8:$I$9,'I_Dépenses sur taux forfaitaire'!$E$8:$E$9,$C7,'I_Dépenses sur taux forfaitaire'!$F$8:$F$9,M$3)+SUMIFS('I_Dépenses forfaitaire'!$I$8:$I$607,'I_Dépenses forfaitaire'!$D$8:$D$607,$C7,'I_Dépenses forfaitaire'!$E$8:$E$607,M$3)</f>
        <v>0</v>
      </c>
      <c r="O7" s="304">
        <f>SUMIFS('I_Dépenses sur devis'!$AA$8:$AA$607,'I_Dépenses sur devis'!$F$8:$F$607,$C7,'I_Dépenses sur devis'!$G$8:$G$607,M$3)+SUMIFS('I_Dépenses auto-construction'!$M$8:$M$607,'I_Dépenses auto-construction'!$D$8:$D$607,$C7,'I_Dépenses auto-construction'!$E$8:$E$607,M$3)+SUMIFS('I_Dépenses de rémunération'!$S$8:$S$607,'I_Dépenses de rémunération'!$F$8:$F$607,$C7,'I_Dépenses de rémunération'!$G$8:$G$607,M$3)+ SUMIFS('I_Dépenses sur barèmes'!$O$8:$O$607,'I_Dépenses sur barèmes'!$E$8:$E$607,$C7,'I_Dépenses sur barèmes'!$F$8:$F$607,M$3)+SUMIFS('I_Dépenses de rémunération CU'!$P$8:$P$607,'I_Dépenses de rémunération CU'!$G$8:$G$607,$C7,'I_Dépenses de rémunération CU'!$H$8:$H$607,M$3)+SUMIFS('I_Dépenses sur taux forfaitaire'!$K$8:$K$9,'I_Dépenses sur taux forfaitaire'!$E$8:$E$9,$C7,'I_Dépenses sur taux forfaitaire'!$F$8:$F$9,M$3)+SUMIFS('I_Dépenses forfaitaire'!$K$8:$K$607,'I_Dépenses forfaitaire'!$D$8:$D$607,$C7,'I_Dépenses forfaitaire'!$E$8:$E$607,M$3)</f>
        <v>0</v>
      </c>
    </row>
    <row r="8" spans="2:15" ht="17.25" customHeight="1" x14ac:dyDescent="0.35">
      <c r="B8">
        <v>4</v>
      </c>
      <c r="C8" s="303" t="str">
        <f>IF('T_Classement catégories'!D70&lt;&gt;"",'T_Classement catégories'!D70,"Vide")</f>
        <v>Vide</v>
      </c>
      <c r="D8" s="304">
        <f>SUMIFS('I_Dépenses sur devis'!$J$8:$J$607,'I_Dépenses sur devis'!$F$8:$F$607,$C8,'I_Dépenses sur devis'!$G$8:$G$607,D$3)+SUMIFS('I_Dépenses sur devis'!$K$8:$K$607,'I_Dépenses sur devis'!$F$8:$F$607,$C8,'I_Dépenses sur devis'!$G$8:$G$607,D$3)+SUMIFS('I_Dépenses auto-construction'!$H$8:$H$607,'I_Dépenses auto-construction'!$D$8:$D$607,$C8,'I_Dépenses auto-construction'!$E$8:$E$607,D$3)+SUMIFS('I_Dépenses de rémunération'!$G$8:$G$607,'I_Dépenses de rémunération'!$H$8:$H$607,$C8,'I_Dépenses de rémunération'!$F$8:$F$607,D$3)+ SUMIFS('I_Dépenses sur barèmes'!$J$8:$J$607,'I_Dépenses sur barèmes'!$E$8:$E$607,$C8,'I_Dépenses sur barèmes'!$F$8:$F$607,D$3)+SUMIFS('I_Dépenses de rémunération CU'!$J$8:$J$607,'I_Dépenses de rémunération CU'!$G$8:$G$607,$C8,'I_Dépenses de rémunération CU'!$H$8:$H$607,D$3)+SUMIFS('I_Dépenses sur taux forfaitaire'!$H$8:$H$9,'I_Dépenses sur taux forfaitaire'!$E$8:$E$9,$C8,'I_Dépenses sur taux forfaitaire'!$F$8:$F$9,D$3)+SUMIFS('I_Dépenses forfaitaire'!$E$8:$E$607,'I_Dépenses forfaitaire'!$H$8:$H$607,$C8,'I_Dépenses forfaitaire'!$E$8:$E$607,D$3)</f>
        <v>0</v>
      </c>
      <c r="E8" s="304">
        <f>SUMIFS('I_Dépenses sur devis'!$Z$8:$Z$607,'I_Dépenses sur devis'!$F$8:$F$607,$C8,'I_Dépenses sur devis'!$G$8:$G$607,D$3)+SUMIFS('I_Dépenses auto-construction'!$J$8:$J$607,'I_Dépenses auto-construction'!$D$8:$D$607,$C8,'I_Dépenses auto-construction'!$E$8:$E$607,D$3)+SUMIFS('I_Dépenses de rémunération'!$N$8:$N$607,'I_Dépenses de rémunération'!$G$8:$G$607,$C8,'I_Dépenses de rémunération'!$F$8:$F$607,D$3)+ SUMIFS('I_Dépenses sur barèmes'!$L$8:$L$607,'I_Dépenses sur barèmes'!$E$8:$E$607,$C8,'I_Dépenses sur barèmes'!$F$8:$F$607,D$3)+SUMIFS('I_Dépenses de rémunération CU'!$M$8:$M$607,'I_Dépenses de rémunération CU'!$G$8:$G$607,$C8,'I_Dépenses de rémunération CU'!$H$8:$H$607,D$3)+SUMIFS('I_Dépenses sur taux forfaitaire'!$I$8:$I$9,'I_Dépenses sur taux forfaitaire'!$E$8:$E$9,$C8,'I_Dépenses sur taux forfaitaire'!$F$8:$F$9,D$3)+SUMIFS('I_Dépenses forfaitaire'!$I$8:$I$607,'I_Dépenses forfaitaire'!$D$8:$D$607,$C8,'I_Dépenses forfaitaire'!$E$8:$E$607,D$3)</f>
        <v>0</v>
      </c>
      <c r="F8" s="304">
        <f>SUMIFS('I_Dépenses sur devis'!$AA$8:$AA$607,'I_Dépenses sur devis'!$F$8:$F$607,$C8,'I_Dépenses sur devis'!$G$8:$G$607,D$3)+SUMIFS('I_Dépenses auto-construction'!$M$8:$M$607,'I_Dépenses auto-construction'!$D$8:$D$607,$C8,'I_Dépenses auto-construction'!$E$8:$E$607,D$3)+SUMIFS('I_Dépenses de rémunération'!$S$8:$S$607,'I_Dépenses de rémunération'!$F$8:$F$607,$C8,'I_Dépenses de rémunération'!$G$8:$G$607,D$3)+ SUMIFS('I_Dépenses sur barèmes'!$O$8:$O$607,'I_Dépenses sur barèmes'!$E$8:$E$607,$C8,'I_Dépenses sur barèmes'!$F$8:$F$607,D$3)+SUMIFS('I_Dépenses de rémunération CU'!$P$8:$P$607,'I_Dépenses de rémunération CU'!$G$8:$G$607,$C8,'I_Dépenses de rémunération CU'!$H$8:$H$607,D$3)+SUMIFS('I_Dépenses sur taux forfaitaire'!$K$8:$K$9,'I_Dépenses sur taux forfaitaire'!$E$8:$E$9,$C8,'I_Dépenses sur taux forfaitaire'!$F$8:$F$9,D$3)+SUMIFS('I_Dépenses forfaitaire'!$K$8:$K$607,'I_Dépenses forfaitaire'!$D$8:$D$607,$C8,'I_Dépenses forfaitaire'!$E$8:$E$607,D$3)</f>
        <v>0</v>
      </c>
      <c r="G8" s="304">
        <f>SUMIFS('I_Dépenses sur devis'!$J$8:$J$607,'I_Dépenses sur devis'!$F$8:$F$607,$C8,'I_Dépenses sur devis'!$G$8:$G$607,G$3)+SUMIFS('I_Dépenses sur devis'!$K$8:$K$607,'I_Dépenses sur devis'!$F$8:$F$607,$C8,'I_Dépenses sur devis'!$G$8:$G$607,G$3)+SUMIFS('I_Dépenses auto-construction'!$H$8:$H$607,'I_Dépenses auto-construction'!$D$8:$D$607,$C8,'I_Dépenses auto-construction'!$E$8:$E$607,G$3)+SUMIFS('I_Dépenses de rémunération'!$G$8:$G$607,'I_Dépenses de rémunération'!$H$8:$H$607,$C8,'I_Dépenses de rémunération'!$F$8:$F$607,G$3)+ SUMIFS('I_Dépenses sur barèmes'!$J$8:$J$607,'I_Dépenses sur barèmes'!$E$8:$E$607,$C8,'I_Dépenses sur barèmes'!$F$8:$F$607,G$3)+SUMIFS('I_Dépenses de rémunération CU'!$J$8:$J$607,'I_Dépenses de rémunération CU'!$G$8:$G$607,$C8,'I_Dépenses de rémunération CU'!$H$8:$H$607,G$3)+SUMIFS('I_Dépenses sur taux forfaitaire'!$H$8:$H$9,'I_Dépenses sur taux forfaitaire'!$E$8:$E$9,$C8,'I_Dépenses sur taux forfaitaire'!$F$8:$F$9,G$3)+SUMIFS('I_Dépenses forfaitaire'!$E$8:$E$607,'I_Dépenses forfaitaire'!$H$8:$H$607,$C8,'I_Dépenses forfaitaire'!$E$8:$E$607,G$3)</f>
        <v>0</v>
      </c>
      <c r="H8" s="304">
        <f>SUMIFS('I_Dépenses sur devis'!$Z$8:$Z$607,'I_Dépenses sur devis'!$F$8:$F$607,$C8,'I_Dépenses sur devis'!$G$8:$G$607,G$3)+SUMIFS('I_Dépenses auto-construction'!$J$8:$J$607,'I_Dépenses auto-construction'!$D$8:$D$607,$C8,'I_Dépenses auto-construction'!$E$8:$E$607,G$3)+SUMIFS('I_Dépenses de rémunération'!$N$8:$N$607,'I_Dépenses de rémunération'!$G$8:$G$607,$C8,'I_Dépenses de rémunération'!$F$8:$F$607,G$3)+ SUMIFS('I_Dépenses sur barèmes'!$L$8:$L$607,'I_Dépenses sur barèmes'!$E$8:$E$607,$C8,'I_Dépenses sur barèmes'!$F$8:$F$607,G$3)+SUMIFS('I_Dépenses de rémunération CU'!$M$8:$M$607,'I_Dépenses de rémunération CU'!$G$8:$G$607,$C8,'I_Dépenses de rémunération CU'!$H$8:$H$607,G$3)+SUMIFS('I_Dépenses sur taux forfaitaire'!$I$8:$I$9,'I_Dépenses sur taux forfaitaire'!$E$8:$E$9,$C8,'I_Dépenses sur taux forfaitaire'!$F$8:$F$9,G$3)+SUMIFS('I_Dépenses forfaitaire'!$I$8:$I$607,'I_Dépenses forfaitaire'!$D$8:$D$607,$C8,'I_Dépenses forfaitaire'!$E$8:$E$607,G$3)</f>
        <v>0</v>
      </c>
      <c r="I8" s="304">
        <f>SUMIFS('I_Dépenses sur devis'!$AA$8:$AA$607,'I_Dépenses sur devis'!$F$8:$F$607,$C8,'I_Dépenses sur devis'!$G$8:$G$607,G$3)+SUMIFS('I_Dépenses auto-construction'!$M$8:$M$607,'I_Dépenses auto-construction'!$D$8:$D$607,$C8,'I_Dépenses auto-construction'!$E$8:$E$607,G$3)+SUMIFS('I_Dépenses de rémunération'!$S$8:$S$607,'I_Dépenses de rémunération'!$F$8:$F$607,$C8,'I_Dépenses de rémunération'!$G$8:$G$607,G$3)+ SUMIFS('I_Dépenses sur barèmes'!$O$8:$O$607,'I_Dépenses sur barèmes'!$E$8:$E$607,$C8,'I_Dépenses sur barèmes'!$F$8:$F$607,G$3)+SUMIFS('I_Dépenses de rémunération CU'!$P$8:$P$607,'I_Dépenses de rémunération CU'!$G$8:$G$607,$C8,'I_Dépenses de rémunération CU'!$H$8:$H$607,G$3)+SUMIFS('I_Dépenses sur taux forfaitaire'!$K$8:$K$9,'I_Dépenses sur taux forfaitaire'!$E$8:$E$9,$C8,'I_Dépenses sur taux forfaitaire'!$F$8:$F$9,G$3)+SUMIFS('I_Dépenses forfaitaire'!$K$8:$K$607,'I_Dépenses forfaitaire'!$D$8:$D$607,$C8,'I_Dépenses forfaitaire'!$E$8:$E$607,G$3)</f>
        <v>0</v>
      </c>
      <c r="J8" s="304">
        <f>SUMIFS('I_Dépenses sur devis'!$J$8:$J$607,'I_Dépenses sur devis'!$F$8:$F$607,$C8,'I_Dépenses sur devis'!$G$8:$G$607,J$3)+SUMIFS('I_Dépenses sur devis'!$K$8:$K$607,'I_Dépenses sur devis'!$F$8:$F$607,$C8,'I_Dépenses sur devis'!$G$8:$G$607,J$3)+SUMIFS('I_Dépenses auto-construction'!$H$8:$H$607,'I_Dépenses auto-construction'!$D$8:$D$607,$C8,'I_Dépenses auto-construction'!$E$8:$E$607,J$3)+SUMIFS('I_Dépenses de rémunération'!$G$8:$G$607,'I_Dépenses de rémunération'!$H$8:$H$607,$C8,'I_Dépenses de rémunération'!$F$8:$F$607,J$3)+ SUMIFS('I_Dépenses sur barèmes'!$J$8:$J$607,'I_Dépenses sur barèmes'!$E$8:$E$607,$C8,'I_Dépenses sur barèmes'!$F$8:$F$607,J$3)+SUMIFS('I_Dépenses de rémunération CU'!$J$8:$J$607,'I_Dépenses de rémunération CU'!$G$8:$G$607,$C8,'I_Dépenses de rémunération CU'!$H$8:$H$607,J$3)+SUMIFS('I_Dépenses sur taux forfaitaire'!$H$8:$H$9,'I_Dépenses sur taux forfaitaire'!$E$8:$E$9,$C8,'I_Dépenses sur taux forfaitaire'!$F$8:$F$9,J$3)+SUMIFS('I_Dépenses forfaitaire'!$E$8:$E$607,'I_Dépenses forfaitaire'!$H$8:$H$607,$C8,'I_Dépenses forfaitaire'!$E$8:$E$607,J$3)</f>
        <v>0</v>
      </c>
      <c r="K8" s="304">
        <f>SUMIFS('I_Dépenses sur devis'!$Z$8:$Z$607,'I_Dépenses sur devis'!$F$8:$F$607,$C8,'I_Dépenses sur devis'!$G$8:$G$607,J$3)+SUMIFS('I_Dépenses auto-construction'!$J$8:$J$607,'I_Dépenses auto-construction'!$D$8:$D$607,$C8,'I_Dépenses auto-construction'!$E$8:$E$607,J$3)+SUMIFS('I_Dépenses de rémunération'!$N$8:$N$607,'I_Dépenses de rémunération'!$G$8:$G$607,$C8,'I_Dépenses de rémunération'!$F$8:$F$607,J$3)+ SUMIFS('I_Dépenses sur barèmes'!$L$8:$L$607,'I_Dépenses sur barèmes'!$E$8:$E$607,$C8,'I_Dépenses sur barèmes'!$F$8:$F$607,J$3)+SUMIFS('I_Dépenses de rémunération CU'!$M$8:$M$607,'I_Dépenses de rémunération CU'!$G$8:$G$607,$C8,'I_Dépenses de rémunération CU'!$H$8:$H$607,J$3)+SUMIFS('I_Dépenses sur taux forfaitaire'!$I$8:$I$9,'I_Dépenses sur taux forfaitaire'!$E$8:$E$9,$C8,'I_Dépenses sur taux forfaitaire'!$F$8:$F$9,J$3)+SUMIFS('I_Dépenses forfaitaire'!$I$8:$I$607,'I_Dépenses forfaitaire'!$D$8:$D$607,$C8,'I_Dépenses forfaitaire'!$E$8:$E$607,J$3)</f>
        <v>0</v>
      </c>
      <c r="L8" s="304">
        <f>SUMIFS('I_Dépenses sur devis'!$AA$8:$AA$607,'I_Dépenses sur devis'!$F$8:$F$607,$C8,'I_Dépenses sur devis'!$G$8:$G$607,J$3)+SUMIFS('I_Dépenses auto-construction'!$M$8:$M$607,'I_Dépenses auto-construction'!$D$8:$D$607,$C8,'I_Dépenses auto-construction'!$E$8:$E$607,J$3)+SUMIFS('I_Dépenses de rémunération'!$S$8:$S$607,'I_Dépenses de rémunération'!$F$8:$F$607,$C8,'I_Dépenses de rémunération'!$G$8:$G$607,J$3)+ SUMIFS('I_Dépenses sur barèmes'!$O$8:$O$607,'I_Dépenses sur barèmes'!$E$8:$E$607,$C8,'I_Dépenses sur barèmes'!$F$8:$F$607,J$3)+SUMIFS('I_Dépenses de rémunération CU'!$P$8:$P$607,'I_Dépenses de rémunération CU'!$G$8:$G$607,$C8,'I_Dépenses de rémunération CU'!$H$8:$H$607,J$3)+SUMIFS('I_Dépenses sur taux forfaitaire'!$K$8:$K$9,'I_Dépenses sur taux forfaitaire'!$E$8:$E$9,$C8,'I_Dépenses sur taux forfaitaire'!$F$8:$F$9,J$3)+SUMIFS('I_Dépenses forfaitaire'!$K$8:$K$607,'I_Dépenses forfaitaire'!$D$8:$D$607,$C8,'I_Dépenses forfaitaire'!$E$8:$E$607,J$3)</f>
        <v>0</v>
      </c>
      <c r="M8" s="304">
        <f>SUMIFS('I_Dépenses sur devis'!$J$8:$J$607,'I_Dépenses sur devis'!$F$8:$F$607,$C8,'I_Dépenses sur devis'!$G$8:$G$607,M$3)+SUMIFS('I_Dépenses sur devis'!$K$8:$K$607,'I_Dépenses sur devis'!$F$8:$F$607,$C8,'I_Dépenses sur devis'!$G$8:$G$607,M$3)+SUMIFS('I_Dépenses auto-construction'!$H$8:$H$607,'I_Dépenses auto-construction'!$D$8:$D$607,$C8,'I_Dépenses auto-construction'!$E$8:$E$607,M$3)+SUMIFS('I_Dépenses de rémunération'!$G$8:$G$607,'I_Dépenses de rémunération'!$H$8:$H$607,$C8,'I_Dépenses de rémunération'!$F$8:$F$607,M$3)+ SUMIFS('I_Dépenses sur barèmes'!$J$8:$J$607,'I_Dépenses sur barèmes'!$E$8:$E$607,$C8,'I_Dépenses sur barèmes'!$F$8:$F$607,M$3)+SUMIFS('I_Dépenses de rémunération CU'!$J$8:$J$607,'I_Dépenses de rémunération CU'!$G$8:$G$607,$C8,'I_Dépenses de rémunération CU'!$H$8:$H$607,M$3)+SUMIFS('I_Dépenses sur taux forfaitaire'!$H$8:$H$9,'I_Dépenses sur taux forfaitaire'!$E$8:$E$9,$C8,'I_Dépenses sur taux forfaitaire'!$F$8:$F$9,M$3)+SUMIFS('I_Dépenses forfaitaire'!$E$8:$E$607,'I_Dépenses forfaitaire'!$H$8:$H$607,$C8,'I_Dépenses forfaitaire'!$E$8:$E$607,M$3)</f>
        <v>0</v>
      </c>
      <c r="N8" s="304">
        <f>SUMIFS('I_Dépenses sur devis'!$Z$8:$Z$607,'I_Dépenses sur devis'!$F$8:$F$607,$C8,'I_Dépenses sur devis'!$G$8:$G$607,M$3)+SUMIFS('I_Dépenses auto-construction'!$J$8:$J$607,'I_Dépenses auto-construction'!$D$8:$D$607,$C8,'I_Dépenses auto-construction'!$E$8:$E$607,M$3)+SUMIFS('I_Dépenses de rémunération'!$N$8:$N$607,'I_Dépenses de rémunération'!$G$8:$G$607,$C8,'I_Dépenses de rémunération'!$F$8:$F$607,M$3)+ SUMIFS('I_Dépenses sur barèmes'!$L$8:$L$607,'I_Dépenses sur barèmes'!$E$8:$E$607,$C8,'I_Dépenses sur barèmes'!$F$8:$F$607,M$3)+SUMIFS('I_Dépenses de rémunération CU'!$M$8:$M$607,'I_Dépenses de rémunération CU'!$G$8:$G$607,$C8,'I_Dépenses de rémunération CU'!$H$8:$H$607,M$3)+SUMIFS('I_Dépenses sur taux forfaitaire'!$I$8:$I$9,'I_Dépenses sur taux forfaitaire'!$E$8:$E$9,$C8,'I_Dépenses sur taux forfaitaire'!$F$8:$F$9,M$3)+SUMIFS('I_Dépenses forfaitaire'!$I$8:$I$607,'I_Dépenses forfaitaire'!$D$8:$D$607,$C8,'I_Dépenses forfaitaire'!$E$8:$E$607,M$3)</f>
        <v>0</v>
      </c>
      <c r="O8" s="304">
        <f>SUMIFS('I_Dépenses sur devis'!$AA$8:$AA$607,'I_Dépenses sur devis'!$F$8:$F$607,$C8,'I_Dépenses sur devis'!$G$8:$G$607,M$3)+SUMIFS('I_Dépenses auto-construction'!$M$8:$M$607,'I_Dépenses auto-construction'!$D$8:$D$607,$C8,'I_Dépenses auto-construction'!$E$8:$E$607,M$3)+SUMIFS('I_Dépenses de rémunération'!$S$8:$S$607,'I_Dépenses de rémunération'!$F$8:$F$607,$C8,'I_Dépenses de rémunération'!$G$8:$G$607,M$3)+ SUMIFS('I_Dépenses sur barèmes'!$O$8:$O$607,'I_Dépenses sur barèmes'!$E$8:$E$607,$C8,'I_Dépenses sur barèmes'!$F$8:$F$607,M$3)+SUMIFS('I_Dépenses de rémunération CU'!$P$8:$P$607,'I_Dépenses de rémunération CU'!$G$8:$G$607,$C8,'I_Dépenses de rémunération CU'!$H$8:$H$607,M$3)+SUMIFS('I_Dépenses sur taux forfaitaire'!$K$8:$K$9,'I_Dépenses sur taux forfaitaire'!$E$8:$E$9,$C8,'I_Dépenses sur taux forfaitaire'!$F$8:$F$9,M$3)+SUMIFS('I_Dépenses forfaitaire'!$K$8:$K$607,'I_Dépenses forfaitaire'!$D$8:$D$607,$C8,'I_Dépenses forfaitaire'!$E$8:$E$607,M$3)</f>
        <v>0</v>
      </c>
    </row>
    <row r="9" spans="2:15" ht="17.25" customHeight="1" x14ac:dyDescent="0.35">
      <c r="B9">
        <v>5</v>
      </c>
      <c r="C9" s="303" t="str">
        <f>IF('T_Classement catégories'!D71&lt;&gt;"",'T_Classement catégories'!D71,"Vide")</f>
        <v>Vide</v>
      </c>
      <c r="D9" s="304">
        <f>SUMIFS('I_Dépenses sur devis'!$J$8:$J$607,'I_Dépenses sur devis'!$F$8:$F$607,$C9,'I_Dépenses sur devis'!$G$8:$G$607,D$3)+SUMIFS('I_Dépenses sur devis'!$K$8:$K$607,'I_Dépenses sur devis'!$F$8:$F$607,$C9,'I_Dépenses sur devis'!$G$8:$G$607,D$3)+SUMIFS('I_Dépenses auto-construction'!$H$8:$H$607,'I_Dépenses auto-construction'!$D$8:$D$607,$C9,'I_Dépenses auto-construction'!$E$8:$E$607,D$3)+SUMIFS('I_Dépenses de rémunération'!$G$8:$G$607,'I_Dépenses de rémunération'!$H$8:$H$607,$C9,'I_Dépenses de rémunération'!$F$8:$F$607,D$3)+ SUMIFS('I_Dépenses sur barèmes'!$J$8:$J$607,'I_Dépenses sur barèmes'!$E$8:$E$607,$C9,'I_Dépenses sur barèmes'!$F$8:$F$607,D$3)+SUMIFS('I_Dépenses de rémunération CU'!$J$8:$J$607,'I_Dépenses de rémunération CU'!$G$8:$G$607,$C9,'I_Dépenses de rémunération CU'!$H$8:$H$607,D$3)+SUMIFS('I_Dépenses sur taux forfaitaire'!$H$8:$H$9,'I_Dépenses sur taux forfaitaire'!$E$8:$E$9,$C9,'I_Dépenses sur taux forfaitaire'!$F$8:$F$9,D$3)+SUMIFS('I_Dépenses forfaitaire'!$E$8:$E$607,'I_Dépenses forfaitaire'!$H$8:$H$607,$C9,'I_Dépenses forfaitaire'!$E$8:$E$607,D$3)</f>
        <v>0</v>
      </c>
      <c r="E9" s="304">
        <f>SUMIFS('I_Dépenses sur devis'!$Z$8:$Z$607,'I_Dépenses sur devis'!$F$8:$F$607,$C9,'I_Dépenses sur devis'!$G$8:$G$607,D$3)+SUMIFS('I_Dépenses auto-construction'!$J$8:$J$607,'I_Dépenses auto-construction'!$D$8:$D$607,$C9,'I_Dépenses auto-construction'!$E$8:$E$607,D$3)+SUMIFS('I_Dépenses de rémunération'!$N$8:$N$607,'I_Dépenses de rémunération'!$G$8:$G$607,$C9,'I_Dépenses de rémunération'!$F$8:$F$607,D$3)+ SUMIFS('I_Dépenses sur barèmes'!$L$8:$L$607,'I_Dépenses sur barèmes'!$E$8:$E$607,$C9,'I_Dépenses sur barèmes'!$F$8:$F$607,D$3)+SUMIFS('I_Dépenses de rémunération CU'!$M$8:$M$607,'I_Dépenses de rémunération CU'!$G$8:$G$607,$C9,'I_Dépenses de rémunération CU'!$H$8:$H$607,D$3)+SUMIFS('I_Dépenses sur taux forfaitaire'!$I$8:$I$9,'I_Dépenses sur taux forfaitaire'!$E$8:$E$9,$C9,'I_Dépenses sur taux forfaitaire'!$F$8:$F$9,D$3)+SUMIFS('I_Dépenses forfaitaire'!$I$8:$I$607,'I_Dépenses forfaitaire'!$D$8:$D$607,$C9,'I_Dépenses forfaitaire'!$E$8:$E$607,D$3)</f>
        <v>0</v>
      </c>
      <c r="F9" s="304">
        <f>SUMIFS('I_Dépenses sur devis'!$AA$8:$AA$607,'I_Dépenses sur devis'!$F$8:$F$607,$C9,'I_Dépenses sur devis'!$G$8:$G$607,D$3)+SUMIFS('I_Dépenses auto-construction'!$M$8:$M$607,'I_Dépenses auto-construction'!$D$8:$D$607,$C9,'I_Dépenses auto-construction'!$E$8:$E$607,D$3)+SUMIFS('I_Dépenses de rémunération'!$S$8:$S$607,'I_Dépenses de rémunération'!$F$8:$F$607,$C9,'I_Dépenses de rémunération'!$G$8:$G$607,D$3)+ SUMIFS('I_Dépenses sur barèmes'!$O$8:$O$607,'I_Dépenses sur barèmes'!$E$8:$E$607,$C9,'I_Dépenses sur barèmes'!$F$8:$F$607,D$3)+SUMIFS('I_Dépenses de rémunération CU'!$P$8:$P$607,'I_Dépenses de rémunération CU'!$G$8:$G$607,$C9,'I_Dépenses de rémunération CU'!$H$8:$H$607,D$3)+SUMIFS('I_Dépenses sur taux forfaitaire'!$K$8:$K$9,'I_Dépenses sur taux forfaitaire'!$E$8:$E$9,$C9,'I_Dépenses sur taux forfaitaire'!$F$8:$F$9,D$3)+SUMIFS('I_Dépenses forfaitaire'!$K$8:$K$607,'I_Dépenses forfaitaire'!$D$8:$D$607,$C9,'I_Dépenses forfaitaire'!$E$8:$E$607,D$3)</f>
        <v>0</v>
      </c>
      <c r="G9" s="304">
        <f>SUMIFS('I_Dépenses sur devis'!$J$8:$J$607,'I_Dépenses sur devis'!$F$8:$F$607,$C9,'I_Dépenses sur devis'!$G$8:$G$607,G$3)+SUMIFS('I_Dépenses sur devis'!$K$8:$K$607,'I_Dépenses sur devis'!$F$8:$F$607,$C9,'I_Dépenses sur devis'!$G$8:$G$607,G$3)+SUMIFS('I_Dépenses auto-construction'!$H$8:$H$607,'I_Dépenses auto-construction'!$D$8:$D$607,$C9,'I_Dépenses auto-construction'!$E$8:$E$607,G$3)+SUMIFS('I_Dépenses de rémunération'!$G$8:$G$607,'I_Dépenses de rémunération'!$H$8:$H$607,$C9,'I_Dépenses de rémunération'!$F$8:$F$607,G$3)+ SUMIFS('I_Dépenses sur barèmes'!$J$8:$J$607,'I_Dépenses sur barèmes'!$E$8:$E$607,$C9,'I_Dépenses sur barèmes'!$F$8:$F$607,G$3)+SUMIFS('I_Dépenses de rémunération CU'!$J$8:$J$607,'I_Dépenses de rémunération CU'!$G$8:$G$607,$C9,'I_Dépenses de rémunération CU'!$H$8:$H$607,G$3)+SUMIFS('I_Dépenses sur taux forfaitaire'!$H$8:$H$9,'I_Dépenses sur taux forfaitaire'!$E$8:$E$9,$C9,'I_Dépenses sur taux forfaitaire'!$F$8:$F$9,G$3)+SUMIFS('I_Dépenses forfaitaire'!$E$8:$E$607,'I_Dépenses forfaitaire'!$H$8:$H$607,$C9,'I_Dépenses forfaitaire'!$E$8:$E$607,G$3)</f>
        <v>0</v>
      </c>
      <c r="H9" s="304">
        <f>SUMIFS('I_Dépenses sur devis'!$Z$8:$Z$607,'I_Dépenses sur devis'!$F$8:$F$607,$C9,'I_Dépenses sur devis'!$G$8:$G$607,G$3)+SUMIFS('I_Dépenses auto-construction'!$J$8:$J$607,'I_Dépenses auto-construction'!$D$8:$D$607,$C9,'I_Dépenses auto-construction'!$E$8:$E$607,G$3)+SUMIFS('I_Dépenses de rémunération'!$N$8:$N$607,'I_Dépenses de rémunération'!$G$8:$G$607,$C9,'I_Dépenses de rémunération'!$F$8:$F$607,G$3)+ SUMIFS('I_Dépenses sur barèmes'!$L$8:$L$607,'I_Dépenses sur barèmes'!$E$8:$E$607,$C9,'I_Dépenses sur barèmes'!$F$8:$F$607,G$3)+SUMIFS('I_Dépenses de rémunération CU'!$M$8:$M$607,'I_Dépenses de rémunération CU'!$G$8:$G$607,$C9,'I_Dépenses de rémunération CU'!$H$8:$H$607,G$3)+SUMIFS('I_Dépenses sur taux forfaitaire'!$I$8:$I$9,'I_Dépenses sur taux forfaitaire'!$E$8:$E$9,$C9,'I_Dépenses sur taux forfaitaire'!$F$8:$F$9,G$3)+SUMIFS('I_Dépenses forfaitaire'!$I$8:$I$607,'I_Dépenses forfaitaire'!$D$8:$D$607,$C9,'I_Dépenses forfaitaire'!$E$8:$E$607,G$3)</f>
        <v>0</v>
      </c>
      <c r="I9" s="304">
        <f>SUMIFS('I_Dépenses sur devis'!$AA$8:$AA$607,'I_Dépenses sur devis'!$F$8:$F$607,$C9,'I_Dépenses sur devis'!$G$8:$G$607,G$3)+SUMIFS('I_Dépenses auto-construction'!$M$8:$M$607,'I_Dépenses auto-construction'!$D$8:$D$607,$C9,'I_Dépenses auto-construction'!$E$8:$E$607,G$3)+SUMIFS('I_Dépenses de rémunération'!$S$8:$S$607,'I_Dépenses de rémunération'!$F$8:$F$607,$C9,'I_Dépenses de rémunération'!$G$8:$G$607,G$3)+ SUMIFS('I_Dépenses sur barèmes'!$O$8:$O$607,'I_Dépenses sur barèmes'!$E$8:$E$607,$C9,'I_Dépenses sur barèmes'!$F$8:$F$607,G$3)+SUMIFS('I_Dépenses de rémunération CU'!$P$8:$P$607,'I_Dépenses de rémunération CU'!$G$8:$G$607,$C9,'I_Dépenses de rémunération CU'!$H$8:$H$607,G$3)+SUMIFS('I_Dépenses sur taux forfaitaire'!$K$8:$K$9,'I_Dépenses sur taux forfaitaire'!$E$8:$E$9,$C9,'I_Dépenses sur taux forfaitaire'!$F$8:$F$9,G$3)+SUMIFS('I_Dépenses forfaitaire'!$K$8:$K$607,'I_Dépenses forfaitaire'!$D$8:$D$607,$C9,'I_Dépenses forfaitaire'!$E$8:$E$607,G$3)</f>
        <v>0</v>
      </c>
      <c r="J9" s="304">
        <f>SUMIFS('I_Dépenses sur devis'!$J$8:$J$607,'I_Dépenses sur devis'!$F$8:$F$607,$C9,'I_Dépenses sur devis'!$G$8:$G$607,J$3)+SUMIFS('I_Dépenses sur devis'!$K$8:$K$607,'I_Dépenses sur devis'!$F$8:$F$607,$C9,'I_Dépenses sur devis'!$G$8:$G$607,J$3)+SUMIFS('I_Dépenses auto-construction'!$H$8:$H$607,'I_Dépenses auto-construction'!$D$8:$D$607,$C9,'I_Dépenses auto-construction'!$E$8:$E$607,J$3)+SUMIFS('I_Dépenses de rémunération'!$G$8:$G$607,'I_Dépenses de rémunération'!$H$8:$H$607,$C9,'I_Dépenses de rémunération'!$F$8:$F$607,J$3)+ SUMIFS('I_Dépenses sur barèmes'!$J$8:$J$607,'I_Dépenses sur barèmes'!$E$8:$E$607,$C9,'I_Dépenses sur barèmes'!$F$8:$F$607,J$3)+SUMIFS('I_Dépenses de rémunération CU'!$J$8:$J$607,'I_Dépenses de rémunération CU'!$G$8:$G$607,$C9,'I_Dépenses de rémunération CU'!$H$8:$H$607,J$3)+SUMIFS('I_Dépenses sur taux forfaitaire'!$H$8:$H$9,'I_Dépenses sur taux forfaitaire'!$E$8:$E$9,$C9,'I_Dépenses sur taux forfaitaire'!$F$8:$F$9,J$3)+SUMIFS('I_Dépenses forfaitaire'!$E$8:$E$607,'I_Dépenses forfaitaire'!$H$8:$H$607,$C9,'I_Dépenses forfaitaire'!$E$8:$E$607,J$3)</f>
        <v>0</v>
      </c>
      <c r="K9" s="304">
        <f>SUMIFS('I_Dépenses sur devis'!$Z$8:$Z$607,'I_Dépenses sur devis'!$F$8:$F$607,$C9,'I_Dépenses sur devis'!$G$8:$G$607,J$3)+SUMIFS('I_Dépenses auto-construction'!$J$8:$J$607,'I_Dépenses auto-construction'!$D$8:$D$607,$C9,'I_Dépenses auto-construction'!$E$8:$E$607,J$3)+SUMIFS('I_Dépenses de rémunération'!$N$8:$N$607,'I_Dépenses de rémunération'!$G$8:$G$607,$C9,'I_Dépenses de rémunération'!$F$8:$F$607,J$3)+ SUMIFS('I_Dépenses sur barèmes'!$L$8:$L$607,'I_Dépenses sur barèmes'!$E$8:$E$607,$C9,'I_Dépenses sur barèmes'!$F$8:$F$607,J$3)+SUMIFS('I_Dépenses de rémunération CU'!$M$8:$M$607,'I_Dépenses de rémunération CU'!$G$8:$G$607,$C9,'I_Dépenses de rémunération CU'!$H$8:$H$607,J$3)+SUMIFS('I_Dépenses sur taux forfaitaire'!$I$8:$I$9,'I_Dépenses sur taux forfaitaire'!$E$8:$E$9,$C9,'I_Dépenses sur taux forfaitaire'!$F$8:$F$9,J$3)+SUMIFS('I_Dépenses forfaitaire'!$I$8:$I$607,'I_Dépenses forfaitaire'!$D$8:$D$607,$C9,'I_Dépenses forfaitaire'!$E$8:$E$607,J$3)</f>
        <v>0</v>
      </c>
      <c r="L9" s="304">
        <f>SUMIFS('I_Dépenses sur devis'!$AA$8:$AA$607,'I_Dépenses sur devis'!$F$8:$F$607,$C9,'I_Dépenses sur devis'!$G$8:$G$607,J$3)+SUMIFS('I_Dépenses auto-construction'!$M$8:$M$607,'I_Dépenses auto-construction'!$D$8:$D$607,$C9,'I_Dépenses auto-construction'!$E$8:$E$607,J$3)+SUMIFS('I_Dépenses de rémunération'!$S$8:$S$607,'I_Dépenses de rémunération'!$F$8:$F$607,$C9,'I_Dépenses de rémunération'!$G$8:$G$607,J$3)+ SUMIFS('I_Dépenses sur barèmes'!$O$8:$O$607,'I_Dépenses sur barèmes'!$E$8:$E$607,$C9,'I_Dépenses sur barèmes'!$F$8:$F$607,J$3)+SUMIFS('I_Dépenses de rémunération CU'!$P$8:$P$607,'I_Dépenses de rémunération CU'!$G$8:$G$607,$C9,'I_Dépenses de rémunération CU'!$H$8:$H$607,J$3)+SUMIFS('I_Dépenses sur taux forfaitaire'!$K$8:$K$9,'I_Dépenses sur taux forfaitaire'!$E$8:$E$9,$C9,'I_Dépenses sur taux forfaitaire'!$F$8:$F$9,J$3)+SUMIFS('I_Dépenses forfaitaire'!$K$8:$K$607,'I_Dépenses forfaitaire'!$D$8:$D$607,$C9,'I_Dépenses forfaitaire'!$E$8:$E$607,J$3)</f>
        <v>0</v>
      </c>
      <c r="M9" s="304">
        <f>SUMIFS('I_Dépenses sur devis'!$J$8:$J$607,'I_Dépenses sur devis'!$F$8:$F$607,$C9,'I_Dépenses sur devis'!$G$8:$G$607,M$3)+SUMIFS('I_Dépenses sur devis'!$K$8:$K$607,'I_Dépenses sur devis'!$F$8:$F$607,$C9,'I_Dépenses sur devis'!$G$8:$G$607,M$3)+SUMIFS('I_Dépenses auto-construction'!$H$8:$H$607,'I_Dépenses auto-construction'!$D$8:$D$607,$C9,'I_Dépenses auto-construction'!$E$8:$E$607,M$3)+SUMIFS('I_Dépenses de rémunération'!$G$8:$G$607,'I_Dépenses de rémunération'!$H$8:$H$607,$C9,'I_Dépenses de rémunération'!$F$8:$F$607,M$3)+ SUMIFS('I_Dépenses sur barèmes'!$J$8:$J$607,'I_Dépenses sur barèmes'!$E$8:$E$607,$C9,'I_Dépenses sur barèmes'!$F$8:$F$607,M$3)+SUMIFS('I_Dépenses de rémunération CU'!$J$8:$J$607,'I_Dépenses de rémunération CU'!$G$8:$G$607,$C9,'I_Dépenses de rémunération CU'!$H$8:$H$607,M$3)+SUMIFS('I_Dépenses sur taux forfaitaire'!$H$8:$H$9,'I_Dépenses sur taux forfaitaire'!$E$8:$E$9,$C9,'I_Dépenses sur taux forfaitaire'!$F$8:$F$9,M$3)+SUMIFS('I_Dépenses forfaitaire'!$E$8:$E$607,'I_Dépenses forfaitaire'!$H$8:$H$607,$C9,'I_Dépenses forfaitaire'!$E$8:$E$607,M$3)</f>
        <v>0</v>
      </c>
      <c r="N9" s="304">
        <f>SUMIFS('I_Dépenses sur devis'!$Z$8:$Z$607,'I_Dépenses sur devis'!$F$8:$F$607,$C9,'I_Dépenses sur devis'!$G$8:$G$607,M$3)+SUMIFS('I_Dépenses auto-construction'!$J$8:$J$607,'I_Dépenses auto-construction'!$D$8:$D$607,$C9,'I_Dépenses auto-construction'!$E$8:$E$607,M$3)+SUMIFS('I_Dépenses de rémunération'!$N$8:$N$607,'I_Dépenses de rémunération'!$G$8:$G$607,$C9,'I_Dépenses de rémunération'!$F$8:$F$607,M$3)+ SUMIFS('I_Dépenses sur barèmes'!$L$8:$L$607,'I_Dépenses sur barèmes'!$E$8:$E$607,$C9,'I_Dépenses sur barèmes'!$F$8:$F$607,M$3)+SUMIFS('I_Dépenses de rémunération CU'!$M$8:$M$607,'I_Dépenses de rémunération CU'!$G$8:$G$607,$C9,'I_Dépenses de rémunération CU'!$H$8:$H$607,M$3)+SUMIFS('I_Dépenses sur taux forfaitaire'!$I$8:$I$9,'I_Dépenses sur taux forfaitaire'!$E$8:$E$9,$C9,'I_Dépenses sur taux forfaitaire'!$F$8:$F$9,M$3)+SUMIFS('I_Dépenses forfaitaire'!$I$8:$I$607,'I_Dépenses forfaitaire'!$D$8:$D$607,$C9,'I_Dépenses forfaitaire'!$E$8:$E$607,M$3)</f>
        <v>0</v>
      </c>
      <c r="O9" s="304">
        <f>SUMIFS('I_Dépenses sur devis'!$AA$8:$AA$607,'I_Dépenses sur devis'!$F$8:$F$607,$C9,'I_Dépenses sur devis'!$G$8:$G$607,M$3)+SUMIFS('I_Dépenses auto-construction'!$M$8:$M$607,'I_Dépenses auto-construction'!$D$8:$D$607,$C9,'I_Dépenses auto-construction'!$E$8:$E$607,M$3)+SUMIFS('I_Dépenses de rémunération'!$S$8:$S$607,'I_Dépenses de rémunération'!$F$8:$F$607,$C9,'I_Dépenses de rémunération'!$G$8:$G$607,M$3)+ SUMIFS('I_Dépenses sur barèmes'!$O$8:$O$607,'I_Dépenses sur barèmes'!$E$8:$E$607,$C9,'I_Dépenses sur barèmes'!$F$8:$F$607,M$3)+SUMIFS('I_Dépenses de rémunération CU'!$P$8:$P$607,'I_Dépenses de rémunération CU'!$G$8:$G$607,$C9,'I_Dépenses de rémunération CU'!$H$8:$H$607,M$3)+SUMIFS('I_Dépenses sur taux forfaitaire'!$K$8:$K$9,'I_Dépenses sur taux forfaitaire'!$E$8:$E$9,$C9,'I_Dépenses sur taux forfaitaire'!$F$8:$F$9,M$3)+SUMIFS('I_Dépenses forfaitaire'!$K$8:$K$607,'I_Dépenses forfaitaire'!$D$8:$D$607,$C9,'I_Dépenses forfaitaire'!$E$8:$E$607,M$3)</f>
        <v>0</v>
      </c>
    </row>
    <row r="10" spans="2:15" ht="17.25" customHeight="1" x14ac:dyDescent="0.35">
      <c r="B10">
        <v>6</v>
      </c>
      <c r="C10" s="303" t="str">
        <f>IF('T_Classement catégories'!D72&lt;&gt;"",'T_Classement catégories'!D72,"Vide")</f>
        <v>Vide</v>
      </c>
      <c r="D10" s="304">
        <f>SUMIFS('I_Dépenses sur devis'!$J$8:$J$607,'I_Dépenses sur devis'!$F$8:$F$607,$C10,'I_Dépenses sur devis'!$G$8:$G$607,D$3)+SUMIFS('I_Dépenses sur devis'!$K$8:$K$607,'I_Dépenses sur devis'!$F$8:$F$607,$C10,'I_Dépenses sur devis'!$G$8:$G$607,D$3)+SUMIFS('I_Dépenses auto-construction'!$H$8:$H$607,'I_Dépenses auto-construction'!$D$8:$D$607,$C10,'I_Dépenses auto-construction'!$E$8:$E$607,D$3)+SUMIFS('I_Dépenses de rémunération'!$G$8:$G$607,'I_Dépenses de rémunération'!$H$8:$H$607,$C10,'I_Dépenses de rémunération'!$F$8:$F$607,D$3)+ SUMIFS('I_Dépenses sur barèmes'!$J$8:$J$607,'I_Dépenses sur barèmes'!$E$8:$E$607,$C10,'I_Dépenses sur barèmes'!$F$8:$F$607,D$3)+SUMIFS('I_Dépenses de rémunération CU'!$J$8:$J$607,'I_Dépenses de rémunération CU'!$G$8:$G$607,$C10,'I_Dépenses de rémunération CU'!$H$8:$H$607,D$3)+SUMIFS('I_Dépenses sur taux forfaitaire'!$H$8:$H$9,'I_Dépenses sur taux forfaitaire'!$E$8:$E$9,$C10,'I_Dépenses sur taux forfaitaire'!$F$8:$F$9,D$3)+SUMIFS('I_Dépenses forfaitaire'!$E$8:$E$607,'I_Dépenses forfaitaire'!$H$8:$H$607,$C10,'I_Dépenses forfaitaire'!$E$8:$E$607,D$3)</f>
        <v>0</v>
      </c>
      <c r="E10" s="304">
        <f>SUMIFS('I_Dépenses sur devis'!$Z$8:$Z$607,'I_Dépenses sur devis'!$F$8:$F$607,$C10,'I_Dépenses sur devis'!$G$8:$G$607,D$3)+SUMIFS('I_Dépenses auto-construction'!$J$8:$J$607,'I_Dépenses auto-construction'!$D$8:$D$607,$C10,'I_Dépenses auto-construction'!$E$8:$E$607,D$3)+SUMIFS('I_Dépenses de rémunération'!$N$8:$N$607,'I_Dépenses de rémunération'!$G$8:$G$607,$C10,'I_Dépenses de rémunération'!$F$8:$F$607,D$3)+ SUMIFS('I_Dépenses sur barèmes'!$L$8:$L$607,'I_Dépenses sur barèmes'!$E$8:$E$607,$C10,'I_Dépenses sur barèmes'!$F$8:$F$607,D$3)+SUMIFS('I_Dépenses de rémunération CU'!$M$8:$M$607,'I_Dépenses de rémunération CU'!$G$8:$G$607,$C10,'I_Dépenses de rémunération CU'!$H$8:$H$607,D$3)+SUMIFS('I_Dépenses sur taux forfaitaire'!$I$8:$I$9,'I_Dépenses sur taux forfaitaire'!$E$8:$E$9,$C10,'I_Dépenses sur taux forfaitaire'!$F$8:$F$9,D$3)+SUMIFS('I_Dépenses forfaitaire'!$I$8:$I$607,'I_Dépenses forfaitaire'!$D$8:$D$607,$C10,'I_Dépenses forfaitaire'!$E$8:$E$607,D$3)</f>
        <v>0</v>
      </c>
      <c r="F10" s="304">
        <f>SUMIFS('I_Dépenses sur devis'!$AA$8:$AA$607,'I_Dépenses sur devis'!$F$8:$F$607,$C10,'I_Dépenses sur devis'!$G$8:$G$607,D$3)+SUMIFS('I_Dépenses auto-construction'!$M$8:$M$607,'I_Dépenses auto-construction'!$D$8:$D$607,$C10,'I_Dépenses auto-construction'!$E$8:$E$607,D$3)+SUMIFS('I_Dépenses de rémunération'!$S$8:$S$607,'I_Dépenses de rémunération'!$F$8:$F$607,$C10,'I_Dépenses de rémunération'!$G$8:$G$607,D$3)+ SUMIFS('I_Dépenses sur barèmes'!$O$8:$O$607,'I_Dépenses sur barèmes'!$E$8:$E$607,$C10,'I_Dépenses sur barèmes'!$F$8:$F$607,D$3)+SUMIFS('I_Dépenses de rémunération CU'!$P$8:$P$607,'I_Dépenses de rémunération CU'!$G$8:$G$607,$C10,'I_Dépenses de rémunération CU'!$H$8:$H$607,D$3)+SUMIFS('I_Dépenses sur taux forfaitaire'!$K$8:$K$9,'I_Dépenses sur taux forfaitaire'!$E$8:$E$9,$C10,'I_Dépenses sur taux forfaitaire'!$F$8:$F$9,D$3)+SUMIFS('I_Dépenses forfaitaire'!$K$8:$K$607,'I_Dépenses forfaitaire'!$D$8:$D$607,$C10,'I_Dépenses forfaitaire'!$E$8:$E$607,D$3)</f>
        <v>0</v>
      </c>
      <c r="G10" s="304">
        <f>SUMIFS('I_Dépenses sur devis'!$J$8:$J$607,'I_Dépenses sur devis'!$F$8:$F$607,$C10,'I_Dépenses sur devis'!$G$8:$G$607,G$3)+SUMIFS('I_Dépenses sur devis'!$K$8:$K$607,'I_Dépenses sur devis'!$F$8:$F$607,$C10,'I_Dépenses sur devis'!$G$8:$G$607,G$3)+SUMIFS('I_Dépenses auto-construction'!$H$8:$H$607,'I_Dépenses auto-construction'!$D$8:$D$607,$C10,'I_Dépenses auto-construction'!$E$8:$E$607,G$3)+SUMIFS('I_Dépenses de rémunération'!$G$8:$G$607,'I_Dépenses de rémunération'!$H$8:$H$607,$C10,'I_Dépenses de rémunération'!$F$8:$F$607,G$3)+ SUMIFS('I_Dépenses sur barèmes'!$J$8:$J$607,'I_Dépenses sur barèmes'!$E$8:$E$607,$C10,'I_Dépenses sur barèmes'!$F$8:$F$607,G$3)+SUMIFS('I_Dépenses de rémunération CU'!$J$8:$J$607,'I_Dépenses de rémunération CU'!$G$8:$G$607,$C10,'I_Dépenses de rémunération CU'!$H$8:$H$607,G$3)+SUMIFS('I_Dépenses sur taux forfaitaire'!$H$8:$H$9,'I_Dépenses sur taux forfaitaire'!$E$8:$E$9,$C10,'I_Dépenses sur taux forfaitaire'!$F$8:$F$9,G$3)+SUMIFS('I_Dépenses forfaitaire'!$E$8:$E$607,'I_Dépenses forfaitaire'!$H$8:$H$607,$C10,'I_Dépenses forfaitaire'!$E$8:$E$607,G$3)</f>
        <v>0</v>
      </c>
      <c r="H10" s="304">
        <f>SUMIFS('I_Dépenses sur devis'!$Z$8:$Z$607,'I_Dépenses sur devis'!$F$8:$F$607,$C10,'I_Dépenses sur devis'!$G$8:$G$607,G$3)+SUMIFS('I_Dépenses auto-construction'!$J$8:$J$607,'I_Dépenses auto-construction'!$D$8:$D$607,$C10,'I_Dépenses auto-construction'!$E$8:$E$607,G$3)+SUMIFS('I_Dépenses de rémunération'!$N$8:$N$607,'I_Dépenses de rémunération'!$G$8:$G$607,$C10,'I_Dépenses de rémunération'!$F$8:$F$607,G$3)+ SUMIFS('I_Dépenses sur barèmes'!$L$8:$L$607,'I_Dépenses sur barèmes'!$E$8:$E$607,$C10,'I_Dépenses sur barèmes'!$F$8:$F$607,G$3)+SUMIFS('I_Dépenses de rémunération CU'!$M$8:$M$607,'I_Dépenses de rémunération CU'!$G$8:$G$607,$C10,'I_Dépenses de rémunération CU'!$H$8:$H$607,G$3)+SUMIFS('I_Dépenses sur taux forfaitaire'!$I$8:$I$9,'I_Dépenses sur taux forfaitaire'!$E$8:$E$9,$C10,'I_Dépenses sur taux forfaitaire'!$F$8:$F$9,G$3)+SUMIFS('I_Dépenses forfaitaire'!$I$8:$I$607,'I_Dépenses forfaitaire'!$D$8:$D$607,$C10,'I_Dépenses forfaitaire'!$E$8:$E$607,G$3)</f>
        <v>0</v>
      </c>
      <c r="I10" s="304">
        <f>SUMIFS('I_Dépenses sur devis'!$AA$8:$AA$607,'I_Dépenses sur devis'!$F$8:$F$607,$C10,'I_Dépenses sur devis'!$G$8:$G$607,G$3)+SUMIFS('I_Dépenses auto-construction'!$M$8:$M$607,'I_Dépenses auto-construction'!$D$8:$D$607,$C10,'I_Dépenses auto-construction'!$E$8:$E$607,G$3)+SUMIFS('I_Dépenses de rémunération'!$S$8:$S$607,'I_Dépenses de rémunération'!$F$8:$F$607,$C10,'I_Dépenses de rémunération'!$G$8:$G$607,G$3)+ SUMIFS('I_Dépenses sur barèmes'!$O$8:$O$607,'I_Dépenses sur barèmes'!$E$8:$E$607,$C10,'I_Dépenses sur barèmes'!$F$8:$F$607,G$3)+SUMIFS('I_Dépenses de rémunération CU'!$P$8:$P$607,'I_Dépenses de rémunération CU'!$G$8:$G$607,$C10,'I_Dépenses de rémunération CU'!$H$8:$H$607,G$3)+SUMIFS('I_Dépenses sur taux forfaitaire'!$K$8:$K$9,'I_Dépenses sur taux forfaitaire'!$E$8:$E$9,$C10,'I_Dépenses sur taux forfaitaire'!$F$8:$F$9,G$3)+SUMIFS('I_Dépenses forfaitaire'!$K$8:$K$607,'I_Dépenses forfaitaire'!$D$8:$D$607,$C10,'I_Dépenses forfaitaire'!$E$8:$E$607,G$3)</f>
        <v>0</v>
      </c>
      <c r="J10" s="304">
        <f>SUMIFS('I_Dépenses sur devis'!$J$8:$J$607,'I_Dépenses sur devis'!$F$8:$F$607,$C10,'I_Dépenses sur devis'!$G$8:$G$607,J$3)+SUMIFS('I_Dépenses sur devis'!$K$8:$K$607,'I_Dépenses sur devis'!$F$8:$F$607,$C10,'I_Dépenses sur devis'!$G$8:$G$607,J$3)+SUMIFS('I_Dépenses auto-construction'!$H$8:$H$607,'I_Dépenses auto-construction'!$D$8:$D$607,$C10,'I_Dépenses auto-construction'!$E$8:$E$607,J$3)+SUMIFS('I_Dépenses de rémunération'!$G$8:$G$607,'I_Dépenses de rémunération'!$H$8:$H$607,$C10,'I_Dépenses de rémunération'!$F$8:$F$607,J$3)+ SUMIFS('I_Dépenses sur barèmes'!$J$8:$J$607,'I_Dépenses sur barèmes'!$E$8:$E$607,$C10,'I_Dépenses sur barèmes'!$F$8:$F$607,J$3)+SUMIFS('I_Dépenses de rémunération CU'!$J$8:$J$607,'I_Dépenses de rémunération CU'!$G$8:$G$607,$C10,'I_Dépenses de rémunération CU'!$H$8:$H$607,J$3)+SUMIFS('I_Dépenses sur taux forfaitaire'!$H$8:$H$9,'I_Dépenses sur taux forfaitaire'!$E$8:$E$9,$C10,'I_Dépenses sur taux forfaitaire'!$F$8:$F$9,J$3)+SUMIFS('I_Dépenses forfaitaire'!$E$8:$E$607,'I_Dépenses forfaitaire'!$H$8:$H$607,$C10,'I_Dépenses forfaitaire'!$E$8:$E$607,J$3)</f>
        <v>0</v>
      </c>
      <c r="K10" s="304">
        <f>SUMIFS('I_Dépenses sur devis'!$Z$8:$Z$607,'I_Dépenses sur devis'!$F$8:$F$607,$C10,'I_Dépenses sur devis'!$G$8:$G$607,J$3)+SUMIFS('I_Dépenses auto-construction'!$J$8:$J$607,'I_Dépenses auto-construction'!$D$8:$D$607,$C10,'I_Dépenses auto-construction'!$E$8:$E$607,J$3)+SUMIFS('I_Dépenses de rémunération'!$N$8:$N$607,'I_Dépenses de rémunération'!$G$8:$G$607,$C10,'I_Dépenses de rémunération'!$F$8:$F$607,J$3)+ SUMIFS('I_Dépenses sur barèmes'!$L$8:$L$607,'I_Dépenses sur barèmes'!$E$8:$E$607,$C10,'I_Dépenses sur barèmes'!$F$8:$F$607,J$3)+SUMIFS('I_Dépenses de rémunération CU'!$M$8:$M$607,'I_Dépenses de rémunération CU'!$G$8:$G$607,$C10,'I_Dépenses de rémunération CU'!$H$8:$H$607,J$3)+SUMIFS('I_Dépenses sur taux forfaitaire'!$I$8:$I$9,'I_Dépenses sur taux forfaitaire'!$E$8:$E$9,$C10,'I_Dépenses sur taux forfaitaire'!$F$8:$F$9,J$3)+SUMIFS('I_Dépenses forfaitaire'!$I$8:$I$607,'I_Dépenses forfaitaire'!$D$8:$D$607,$C10,'I_Dépenses forfaitaire'!$E$8:$E$607,J$3)</f>
        <v>0</v>
      </c>
      <c r="L10" s="304">
        <f>SUMIFS('I_Dépenses sur devis'!$AA$8:$AA$607,'I_Dépenses sur devis'!$F$8:$F$607,$C10,'I_Dépenses sur devis'!$G$8:$G$607,J$3)+SUMIFS('I_Dépenses auto-construction'!$M$8:$M$607,'I_Dépenses auto-construction'!$D$8:$D$607,$C10,'I_Dépenses auto-construction'!$E$8:$E$607,J$3)+SUMIFS('I_Dépenses de rémunération'!$S$8:$S$607,'I_Dépenses de rémunération'!$F$8:$F$607,$C10,'I_Dépenses de rémunération'!$G$8:$G$607,J$3)+ SUMIFS('I_Dépenses sur barèmes'!$O$8:$O$607,'I_Dépenses sur barèmes'!$E$8:$E$607,$C10,'I_Dépenses sur barèmes'!$F$8:$F$607,J$3)+SUMIFS('I_Dépenses de rémunération CU'!$P$8:$P$607,'I_Dépenses de rémunération CU'!$G$8:$G$607,$C10,'I_Dépenses de rémunération CU'!$H$8:$H$607,J$3)+SUMIFS('I_Dépenses sur taux forfaitaire'!$K$8:$K$9,'I_Dépenses sur taux forfaitaire'!$E$8:$E$9,$C10,'I_Dépenses sur taux forfaitaire'!$F$8:$F$9,J$3)+SUMIFS('I_Dépenses forfaitaire'!$K$8:$K$607,'I_Dépenses forfaitaire'!$D$8:$D$607,$C10,'I_Dépenses forfaitaire'!$E$8:$E$607,J$3)</f>
        <v>0</v>
      </c>
      <c r="M10" s="304">
        <f>SUMIFS('I_Dépenses sur devis'!$J$8:$J$607,'I_Dépenses sur devis'!$F$8:$F$607,$C10,'I_Dépenses sur devis'!$G$8:$G$607,M$3)+SUMIFS('I_Dépenses sur devis'!$K$8:$K$607,'I_Dépenses sur devis'!$F$8:$F$607,$C10,'I_Dépenses sur devis'!$G$8:$G$607,M$3)+SUMIFS('I_Dépenses auto-construction'!$H$8:$H$607,'I_Dépenses auto-construction'!$D$8:$D$607,$C10,'I_Dépenses auto-construction'!$E$8:$E$607,M$3)+SUMIFS('I_Dépenses de rémunération'!$G$8:$G$607,'I_Dépenses de rémunération'!$H$8:$H$607,$C10,'I_Dépenses de rémunération'!$F$8:$F$607,M$3)+ SUMIFS('I_Dépenses sur barèmes'!$J$8:$J$607,'I_Dépenses sur barèmes'!$E$8:$E$607,$C10,'I_Dépenses sur barèmes'!$F$8:$F$607,M$3)+SUMIFS('I_Dépenses de rémunération CU'!$J$8:$J$607,'I_Dépenses de rémunération CU'!$G$8:$G$607,$C10,'I_Dépenses de rémunération CU'!$H$8:$H$607,M$3)+SUMIFS('I_Dépenses sur taux forfaitaire'!$H$8:$H$9,'I_Dépenses sur taux forfaitaire'!$E$8:$E$9,$C10,'I_Dépenses sur taux forfaitaire'!$F$8:$F$9,M$3)+SUMIFS('I_Dépenses forfaitaire'!$E$8:$E$607,'I_Dépenses forfaitaire'!$H$8:$H$607,$C10,'I_Dépenses forfaitaire'!$E$8:$E$607,M$3)</f>
        <v>0</v>
      </c>
      <c r="N10" s="304">
        <f>SUMIFS('I_Dépenses sur devis'!$Z$8:$Z$607,'I_Dépenses sur devis'!$F$8:$F$607,$C10,'I_Dépenses sur devis'!$G$8:$G$607,M$3)+SUMIFS('I_Dépenses auto-construction'!$J$8:$J$607,'I_Dépenses auto-construction'!$D$8:$D$607,$C10,'I_Dépenses auto-construction'!$E$8:$E$607,M$3)+SUMIFS('I_Dépenses de rémunération'!$N$8:$N$607,'I_Dépenses de rémunération'!$G$8:$G$607,$C10,'I_Dépenses de rémunération'!$F$8:$F$607,M$3)+ SUMIFS('I_Dépenses sur barèmes'!$L$8:$L$607,'I_Dépenses sur barèmes'!$E$8:$E$607,$C10,'I_Dépenses sur barèmes'!$F$8:$F$607,M$3)+SUMIFS('I_Dépenses de rémunération CU'!$M$8:$M$607,'I_Dépenses de rémunération CU'!$G$8:$G$607,$C10,'I_Dépenses de rémunération CU'!$H$8:$H$607,M$3)+SUMIFS('I_Dépenses sur taux forfaitaire'!$I$8:$I$9,'I_Dépenses sur taux forfaitaire'!$E$8:$E$9,$C10,'I_Dépenses sur taux forfaitaire'!$F$8:$F$9,M$3)+SUMIFS('I_Dépenses forfaitaire'!$I$8:$I$607,'I_Dépenses forfaitaire'!$D$8:$D$607,$C10,'I_Dépenses forfaitaire'!$E$8:$E$607,M$3)</f>
        <v>0</v>
      </c>
      <c r="O10" s="304">
        <f>SUMIFS('I_Dépenses sur devis'!$AA$8:$AA$607,'I_Dépenses sur devis'!$F$8:$F$607,$C10,'I_Dépenses sur devis'!$G$8:$G$607,M$3)+SUMIFS('I_Dépenses auto-construction'!$M$8:$M$607,'I_Dépenses auto-construction'!$D$8:$D$607,$C10,'I_Dépenses auto-construction'!$E$8:$E$607,M$3)+SUMIFS('I_Dépenses de rémunération'!$S$8:$S$607,'I_Dépenses de rémunération'!$F$8:$F$607,$C10,'I_Dépenses de rémunération'!$G$8:$G$607,M$3)+ SUMIFS('I_Dépenses sur barèmes'!$O$8:$O$607,'I_Dépenses sur barèmes'!$E$8:$E$607,$C10,'I_Dépenses sur barèmes'!$F$8:$F$607,M$3)+SUMIFS('I_Dépenses de rémunération CU'!$P$8:$P$607,'I_Dépenses de rémunération CU'!$G$8:$G$607,$C10,'I_Dépenses de rémunération CU'!$H$8:$H$607,M$3)+SUMIFS('I_Dépenses sur taux forfaitaire'!$K$8:$K$9,'I_Dépenses sur taux forfaitaire'!$E$8:$E$9,$C10,'I_Dépenses sur taux forfaitaire'!$F$8:$F$9,M$3)+SUMIFS('I_Dépenses forfaitaire'!$K$8:$K$607,'I_Dépenses forfaitaire'!$D$8:$D$607,$C10,'I_Dépenses forfaitaire'!$E$8:$E$607,M$3)</f>
        <v>0</v>
      </c>
    </row>
    <row r="11" spans="2:15" ht="17.25" customHeight="1" x14ac:dyDescent="0.35">
      <c r="B11">
        <v>7</v>
      </c>
      <c r="C11" s="303" t="str">
        <f>IF('T_Classement catégories'!D73&lt;&gt;"",'T_Classement catégories'!D73,"Vide")</f>
        <v>Vide</v>
      </c>
      <c r="D11" s="304">
        <f>SUMIFS('I_Dépenses sur devis'!$J$8:$J$607,'I_Dépenses sur devis'!$F$8:$F$607,$C11,'I_Dépenses sur devis'!$G$8:$G$607,D$3)+SUMIFS('I_Dépenses sur devis'!$K$8:$K$607,'I_Dépenses sur devis'!$F$8:$F$607,$C11,'I_Dépenses sur devis'!$G$8:$G$607,D$3)+SUMIFS('I_Dépenses auto-construction'!$H$8:$H$607,'I_Dépenses auto-construction'!$D$8:$D$607,$C11,'I_Dépenses auto-construction'!$E$8:$E$607,D$3)+SUMIFS('I_Dépenses de rémunération'!$G$8:$G$607,'I_Dépenses de rémunération'!$H$8:$H$607,$C11,'I_Dépenses de rémunération'!$F$8:$F$607,D$3)+ SUMIFS('I_Dépenses sur barèmes'!$J$8:$J$607,'I_Dépenses sur barèmes'!$E$8:$E$607,$C11,'I_Dépenses sur barèmes'!$F$8:$F$607,D$3)+SUMIFS('I_Dépenses de rémunération CU'!$J$8:$J$607,'I_Dépenses de rémunération CU'!$G$8:$G$607,$C11,'I_Dépenses de rémunération CU'!$H$8:$H$607,D$3)+SUMIFS('I_Dépenses sur taux forfaitaire'!$H$8:$H$9,'I_Dépenses sur taux forfaitaire'!$E$8:$E$9,$C11,'I_Dépenses sur taux forfaitaire'!$F$8:$F$9,D$3)+SUMIFS('I_Dépenses forfaitaire'!$E$8:$E$607,'I_Dépenses forfaitaire'!$H$8:$H$607,$C11,'I_Dépenses forfaitaire'!$E$8:$E$607,D$3)</f>
        <v>0</v>
      </c>
      <c r="E11" s="304">
        <f>SUMIFS('I_Dépenses sur devis'!$Z$8:$Z$607,'I_Dépenses sur devis'!$F$8:$F$607,$C11,'I_Dépenses sur devis'!$G$8:$G$607,D$3)+SUMIFS('I_Dépenses auto-construction'!$J$8:$J$607,'I_Dépenses auto-construction'!$D$8:$D$607,$C11,'I_Dépenses auto-construction'!$E$8:$E$607,D$3)+SUMIFS('I_Dépenses de rémunération'!$N$8:$N$607,'I_Dépenses de rémunération'!$G$8:$G$607,$C11,'I_Dépenses de rémunération'!$F$8:$F$607,D$3)+ SUMIFS('I_Dépenses sur barèmes'!$L$8:$L$607,'I_Dépenses sur barèmes'!$E$8:$E$607,$C11,'I_Dépenses sur barèmes'!$F$8:$F$607,D$3)+SUMIFS('I_Dépenses de rémunération CU'!$M$8:$M$607,'I_Dépenses de rémunération CU'!$G$8:$G$607,$C11,'I_Dépenses de rémunération CU'!$H$8:$H$607,D$3)+SUMIFS('I_Dépenses sur taux forfaitaire'!$I$8:$I$9,'I_Dépenses sur taux forfaitaire'!$E$8:$E$9,$C11,'I_Dépenses sur taux forfaitaire'!$F$8:$F$9,D$3)+SUMIFS('I_Dépenses forfaitaire'!$I$8:$I$607,'I_Dépenses forfaitaire'!$D$8:$D$607,$C11,'I_Dépenses forfaitaire'!$E$8:$E$607,D$3)</f>
        <v>0</v>
      </c>
      <c r="F11" s="304">
        <f>SUMIFS('I_Dépenses sur devis'!$AA$8:$AA$607,'I_Dépenses sur devis'!$F$8:$F$607,$C11,'I_Dépenses sur devis'!$G$8:$G$607,D$3)+SUMIFS('I_Dépenses auto-construction'!$M$8:$M$607,'I_Dépenses auto-construction'!$D$8:$D$607,$C11,'I_Dépenses auto-construction'!$E$8:$E$607,D$3)+SUMIFS('I_Dépenses de rémunération'!$S$8:$S$607,'I_Dépenses de rémunération'!$F$8:$F$607,$C11,'I_Dépenses de rémunération'!$G$8:$G$607,D$3)+ SUMIFS('I_Dépenses sur barèmes'!$O$8:$O$607,'I_Dépenses sur barèmes'!$E$8:$E$607,$C11,'I_Dépenses sur barèmes'!$F$8:$F$607,D$3)+SUMIFS('I_Dépenses de rémunération CU'!$P$8:$P$607,'I_Dépenses de rémunération CU'!$G$8:$G$607,$C11,'I_Dépenses de rémunération CU'!$H$8:$H$607,D$3)+SUMIFS('I_Dépenses sur taux forfaitaire'!$K$8:$K$9,'I_Dépenses sur taux forfaitaire'!$E$8:$E$9,$C11,'I_Dépenses sur taux forfaitaire'!$F$8:$F$9,D$3)+SUMIFS('I_Dépenses forfaitaire'!$K$8:$K$607,'I_Dépenses forfaitaire'!$D$8:$D$607,$C11,'I_Dépenses forfaitaire'!$E$8:$E$607,D$3)</f>
        <v>0</v>
      </c>
      <c r="G11" s="304">
        <f>SUMIFS('I_Dépenses sur devis'!$J$8:$J$607,'I_Dépenses sur devis'!$F$8:$F$607,$C11,'I_Dépenses sur devis'!$G$8:$G$607,G$3)+SUMIFS('I_Dépenses sur devis'!$K$8:$K$607,'I_Dépenses sur devis'!$F$8:$F$607,$C11,'I_Dépenses sur devis'!$G$8:$G$607,G$3)+SUMIFS('I_Dépenses auto-construction'!$H$8:$H$607,'I_Dépenses auto-construction'!$D$8:$D$607,$C11,'I_Dépenses auto-construction'!$E$8:$E$607,G$3)+SUMIFS('I_Dépenses de rémunération'!$G$8:$G$607,'I_Dépenses de rémunération'!$H$8:$H$607,$C11,'I_Dépenses de rémunération'!$F$8:$F$607,G$3)+ SUMIFS('I_Dépenses sur barèmes'!$J$8:$J$607,'I_Dépenses sur barèmes'!$E$8:$E$607,$C11,'I_Dépenses sur barèmes'!$F$8:$F$607,G$3)+SUMIFS('I_Dépenses de rémunération CU'!$J$8:$J$607,'I_Dépenses de rémunération CU'!$G$8:$G$607,$C11,'I_Dépenses de rémunération CU'!$H$8:$H$607,G$3)+SUMIFS('I_Dépenses sur taux forfaitaire'!$H$8:$H$9,'I_Dépenses sur taux forfaitaire'!$E$8:$E$9,$C11,'I_Dépenses sur taux forfaitaire'!$F$8:$F$9,G$3)+SUMIFS('I_Dépenses forfaitaire'!$E$8:$E$607,'I_Dépenses forfaitaire'!$H$8:$H$607,$C11,'I_Dépenses forfaitaire'!$E$8:$E$607,G$3)</f>
        <v>0</v>
      </c>
      <c r="H11" s="304">
        <f>SUMIFS('I_Dépenses sur devis'!$Z$8:$Z$607,'I_Dépenses sur devis'!$F$8:$F$607,$C11,'I_Dépenses sur devis'!$G$8:$G$607,G$3)+SUMIFS('I_Dépenses auto-construction'!$J$8:$J$607,'I_Dépenses auto-construction'!$D$8:$D$607,$C11,'I_Dépenses auto-construction'!$E$8:$E$607,G$3)+SUMIFS('I_Dépenses de rémunération'!$N$8:$N$607,'I_Dépenses de rémunération'!$G$8:$G$607,$C11,'I_Dépenses de rémunération'!$F$8:$F$607,G$3)+ SUMIFS('I_Dépenses sur barèmes'!$L$8:$L$607,'I_Dépenses sur barèmes'!$E$8:$E$607,$C11,'I_Dépenses sur barèmes'!$F$8:$F$607,G$3)+SUMIFS('I_Dépenses de rémunération CU'!$M$8:$M$607,'I_Dépenses de rémunération CU'!$G$8:$G$607,$C11,'I_Dépenses de rémunération CU'!$H$8:$H$607,G$3)+SUMIFS('I_Dépenses sur taux forfaitaire'!$I$8:$I$9,'I_Dépenses sur taux forfaitaire'!$E$8:$E$9,$C11,'I_Dépenses sur taux forfaitaire'!$F$8:$F$9,G$3)+SUMIFS('I_Dépenses forfaitaire'!$I$8:$I$607,'I_Dépenses forfaitaire'!$D$8:$D$607,$C11,'I_Dépenses forfaitaire'!$E$8:$E$607,G$3)</f>
        <v>0</v>
      </c>
      <c r="I11" s="304">
        <f>SUMIFS('I_Dépenses sur devis'!$AA$8:$AA$607,'I_Dépenses sur devis'!$F$8:$F$607,$C11,'I_Dépenses sur devis'!$G$8:$G$607,G$3)+SUMIFS('I_Dépenses auto-construction'!$M$8:$M$607,'I_Dépenses auto-construction'!$D$8:$D$607,$C11,'I_Dépenses auto-construction'!$E$8:$E$607,G$3)+SUMIFS('I_Dépenses de rémunération'!$S$8:$S$607,'I_Dépenses de rémunération'!$F$8:$F$607,$C11,'I_Dépenses de rémunération'!$G$8:$G$607,G$3)+ SUMIFS('I_Dépenses sur barèmes'!$O$8:$O$607,'I_Dépenses sur barèmes'!$E$8:$E$607,$C11,'I_Dépenses sur barèmes'!$F$8:$F$607,G$3)+SUMIFS('I_Dépenses de rémunération CU'!$P$8:$P$607,'I_Dépenses de rémunération CU'!$G$8:$G$607,$C11,'I_Dépenses de rémunération CU'!$H$8:$H$607,G$3)+SUMIFS('I_Dépenses sur taux forfaitaire'!$K$8:$K$9,'I_Dépenses sur taux forfaitaire'!$E$8:$E$9,$C11,'I_Dépenses sur taux forfaitaire'!$F$8:$F$9,G$3)+SUMIFS('I_Dépenses forfaitaire'!$K$8:$K$607,'I_Dépenses forfaitaire'!$D$8:$D$607,$C11,'I_Dépenses forfaitaire'!$E$8:$E$607,G$3)</f>
        <v>0</v>
      </c>
      <c r="J11" s="304">
        <f>SUMIFS('I_Dépenses sur devis'!$J$8:$J$607,'I_Dépenses sur devis'!$F$8:$F$607,$C11,'I_Dépenses sur devis'!$G$8:$G$607,J$3)+SUMIFS('I_Dépenses sur devis'!$K$8:$K$607,'I_Dépenses sur devis'!$F$8:$F$607,$C11,'I_Dépenses sur devis'!$G$8:$G$607,J$3)+SUMIFS('I_Dépenses auto-construction'!$H$8:$H$607,'I_Dépenses auto-construction'!$D$8:$D$607,$C11,'I_Dépenses auto-construction'!$E$8:$E$607,J$3)+SUMIFS('I_Dépenses de rémunération'!$G$8:$G$607,'I_Dépenses de rémunération'!$H$8:$H$607,$C11,'I_Dépenses de rémunération'!$F$8:$F$607,J$3)+ SUMIFS('I_Dépenses sur barèmes'!$J$8:$J$607,'I_Dépenses sur barèmes'!$E$8:$E$607,$C11,'I_Dépenses sur barèmes'!$F$8:$F$607,J$3)+SUMIFS('I_Dépenses de rémunération CU'!$J$8:$J$607,'I_Dépenses de rémunération CU'!$G$8:$G$607,$C11,'I_Dépenses de rémunération CU'!$H$8:$H$607,J$3)+SUMIFS('I_Dépenses sur taux forfaitaire'!$H$8:$H$9,'I_Dépenses sur taux forfaitaire'!$E$8:$E$9,$C11,'I_Dépenses sur taux forfaitaire'!$F$8:$F$9,J$3)+SUMIFS('I_Dépenses forfaitaire'!$E$8:$E$607,'I_Dépenses forfaitaire'!$H$8:$H$607,$C11,'I_Dépenses forfaitaire'!$E$8:$E$607,J$3)</f>
        <v>0</v>
      </c>
      <c r="K11" s="304">
        <f>SUMIFS('I_Dépenses sur devis'!$Z$8:$Z$607,'I_Dépenses sur devis'!$F$8:$F$607,$C11,'I_Dépenses sur devis'!$G$8:$G$607,J$3)+SUMIFS('I_Dépenses auto-construction'!$J$8:$J$607,'I_Dépenses auto-construction'!$D$8:$D$607,$C11,'I_Dépenses auto-construction'!$E$8:$E$607,J$3)+SUMIFS('I_Dépenses de rémunération'!$N$8:$N$607,'I_Dépenses de rémunération'!$G$8:$G$607,$C11,'I_Dépenses de rémunération'!$F$8:$F$607,J$3)+ SUMIFS('I_Dépenses sur barèmes'!$L$8:$L$607,'I_Dépenses sur barèmes'!$E$8:$E$607,$C11,'I_Dépenses sur barèmes'!$F$8:$F$607,J$3)+SUMIFS('I_Dépenses de rémunération CU'!$M$8:$M$607,'I_Dépenses de rémunération CU'!$G$8:$G$607,$C11,'I_Dépenses de rémunération CU'!$H$8:$H$607,J$3)+SUMIFS('I_Dépenses sur taux forfaitaire'!$I$8:$I$9,'I_Dépenses sur taux forfaitaire'!$E$8:$E$9,$C11,'I_Dépenses sur taux forfaitaire'!$F$8:$F$9,J$3)+SUMIFS('I_Dépenses forfaitaire'!$I$8:$I$607,'I_Dépenses forfaitaire'!$D$8:$D$607,$C11,'I_Dépenses forfaitaire'!$E$8:$E$607,J$3)</f>
        <v>0</v>
      </c>
      <c r="L11" s="304">
        <f>SUMIFS('I_Dépenses sur devis'!$AA$8:$AA$607,'I_Dépenses sur devis'!$F$8:$F$607,$C11,'I_Dépenses sur devis'!$G$8:$G$607,J$3)+SUMIFS('I_Dépenses auto-construction'!$M$8:$M$607,'I_Dépenses auto-construction'!$D$8:$D$607,$C11,'I_Dépenses auto-construction'!$E$8:$E$607,J$3)+SUMIFS('I_Dépenses de rémunération'!$S$8:$S$607,'I_Dépenses de rémunération'!$F$8:$F$607,$C11,'I_Dépenses de rémunération'!$G$8:$G$607,J$3)+ SUMIFS('I_Dépenses sur barèmes'!$O$8:$O$607,'I_Dépenses sur barèmes'!$E$8:$E$607,$C11,'I_Dépenses sur barèmes'!$F$8:$F$607,J$3)+SUMIFS('I_Dépenses de rémunération CU'!$P$8:$P$607,'I_Dépenses de rémunération CU'!$G$8:$G$607,$C11,'I_Dépenses de rémunération CU'!$H$8:$H$607,J$3)+SUMIFS('I_Dépenses sur taux forfaitaire'!$K$8:$K$9,'I_Dépenses sur taux forfaitaire'!$E$8:$E$9,$C11,'I_Dépenses sur taux forfaitaire'!$F$8:$F$9,J$3)+SUMIFS('I_Dépenses forfaitaire'!$K$8:$K$607,'I_Dépenses forfaitaire'!$D$8:$D$607,$C11,'I_Dépenses forfaitaire'!$E$8:$E$607,J$3)</f>
        <v>0</v>
      </c>
      <c r="M11" s="304">
        <f>SUMIFS('I_Dépenses sur devis'!$J$8:$J$607,'I_Dépenses sur devis'!$F$8:$F$607,$C11,'I_Dépenses sur devis'!$G$8:$G$607,M$3)+SUMIFS('I_Dépenses sur devis'!$K$8:$K$607,'I_Dépenses sur devis'!$F$8:$F$607,$C11,'I_Dépenses sur devis'!$G$8:$G$607,M$3)+SUMIFS('I_Dépenses auto-construction'!$H$8:$H$607,'I_Dépenses auto-construction'!$D$8:$D$607,$C11,'I_Dépenses auto-construction'!$E$8:$E$607,M$3)+SUMIFS('I_Dépenses de rémunération'!$G$8:$G$607,'I_Dépenses de rémunération'!$H$8:$H$607,$C11,'I_Dépenses de rémunération'!$F$8:$F$607,M$3)+ SUMIFS('I_Dépenses sur barèmes'!$J$8:$J$607,'I_Dépenses sur barèmes'!$E$8:$E$607,$C11,'I_Dépenses sur barèmes'!$F$8:$F$607,M$3)+SUMIFS('I_Dépenses de rémunération CU'!$J$8:$J$607,'I_Dépenses de rémunération CU'!$G$8:$G$607,$C11,'I_Dépenses de rémunération CU'!$H$8:$H$607,M$3)+SUMIFS('I_Dépenses sur taux forfaitaire'!$H$8:$H$9,'I_Dépenses sur taux forfaitaire'!$E$8:$E$9,$C11,'I_Dépenses sur taux forfaitaire'!$F$8:$F$9,M$3)+SUMIFS('I_Dépenses forfaitaire'!$E$8:$E$607,'I_Dépenses forfaitaire'!$H$8:$H$607,$C11,'I_Dépenses forfaitaire'!$E$8:$E$607,M$3)</f>
        <v>0</v>
      </c>
      <c r="N11" s="304">
        <f>SUMIFS('I_Dépenses sur devis'!$Z$8:$Z$607,'I_Dépenses sur devis'!$F$8:$F$607,$C11,'I_Dépenses sur devis'!$G$8:$G$607,M$3)+SUMIFS('I_Dépenses auto-construction'!$J$8:$J$607,'I_Dépenses auto-construction'!$D$8:$D$607,$C11,'I_Dépenses auto-construction'!$E$8:$E$607,M$3)+SUMIFS('I_Dépenses de rémunération'!$N$8:$N$607,'I_Dépenses de rémunération'!$G$8:$G$607,$C11,'I_Dépenses de rémunération'!$F$8:$F$607,M$3)+ SUMIFS('I_Dépenses sur barèmes'!$L$8:$L$607,'I_Dépenses sur barèmes'!$E$8:$E$607,$C11,'I_Dépenses sur barèmes'!$F$8:$F$607,M$3)+SUMIFS('I_Dépenses de rémunération CU'!$M$8:$M$607,'I_Dépenses de rémunération CU'!$G$8:$G$607,$C11,'I_Dépenses de rémunération CU'!$H$8:$H$607,M$3)+SUMIFS('I_Dépenses sur taux forfaitaire'!$I$8:$I$9,'I_Dépenses sur taux forfaitaire'!$E$8:$E$9,$C11,'I_Dépenses sur taux forfaitaire'!$F$8:$F$9,M$3)+SUMIFS('I_Dépenses forfaitaire'!$I$8:$I$607,'I_Dépenses forfaitaire'!$D$8:$D$607,$C11,'I_Dépenses forfaitaire'!$E$8:$E$607,M$3)</f>
        <v>0</v>
      </c>
      <c r="O11" s="304">
        <f>SUMIFS('I_Dépenses sur devis'!$AA$8:$AA$607,'I_Dépenses sur devis'!$F$8:$F$607,$C11,'I_Dépenses sur devis'!$G$8:$G$607,M$3)+SUMIFS('I_Dépenses auto-construction'!$M$8:$M$607,'I_Dépenses auto-construction'!$D$8:$D$607,$C11,'I_Dépenses auto-construction'!$E$8:$E$607,M$3)+SUMIFS('I_Dépenses de rémunération'!$S$8:$S$607,'I_Dépenses de rémunération'!$F$8:$F$607,$C11,'I_Dépenses de rémunération'!$G$8:$G$607,M$3)+ SUMIFS('I_Dépenses sur barèmes'!$O$8:$O$607,'I_Dépenses sur barèmes'!$E$8:$E$607,$C11,'I_Dépenses sur barèmes'!$F$8:$F$607,M$3)+SUMIFS('I_Dépenses de rémunération CU'!$P$8:$P$607,'I_Dépenses de rémunération CU'!$G$8:$G$607,$C11,'I_Dépenses de rémunération CU'!$H$8:$H$607,M$3)+SUMIFS('I_Dépenses sur taux forfaitaire'!$K$8:$K$9,'I_Dépenses sur taux forfaitaire'!$E$8:$E$9,$C11,'I_Dépenses sur taux forfaitaire'!$F$8:$F$9,M$3)+SUMIFS('I_Dépenses forfaitaire'!$K$8:$K$607,'I_Dépenses forfaitaire'!$D$8:$D$607,$C11,'I_Dépenses forfaitaire'!$E$8:$E$607,M$3)</f>
        <v>0</v>
      </c>
    </row>
    <row r="12" spans="2:15" ht="17.25" customHeight="1" x14ac:dyDescent="0.35">
      <c r="B12">
        <v>8</v>
      </c>
      <c r="C12" s="303" t="str">
        <f>IF('T_Classement catégories'!D74&lt;&gt;"",'T_Classement catégories'!D74,"Vide")</f>
        <v>Vide</v>
      </c>
      <c r="D12" s="304">
        <f>SUMIFS('I_Dépenses sur devis'!$J$8:$J$607,'I_Dépenses sur devis'!$F$8:$F$607,$C12,'I_Dépenses sur devis'!$G$8:$G$607,D$3)+SUMIFS('I_Dépenses sur devis'!$K$8:$K$607,'I_Dépenses sur devis'!$F$8:$F$607,$C12,'I_Dépenses sur devis'!$G$8:$G$607,D$3)+SUMIFS('I_Dépenses auto-construction'!$H$8:$H$607,'I_Dépenses auto-construction'!$D$8:$D$607,$C12,'I_Dépenses auto-construction'!$E$8:$E$607,D$3)+SUMIFS('I_Dépenses de rémunération'!$G$8:$G$607,'I_Dépenses de rémunération'!$H$8:$H$607,$C12,'I_Dépenses de rémunération'!$F$8:$F$607,D$3)+ SUMIFS('I_Dépenses sur barèmes'!$J$8:$J$607,'I_Dépenses sur barèmes'!$E$8:$E$607,$C12,'I_Dépenses sur barèmes'!$F$8:$F$607,D$3)+SUMIFS('I_Dépenses de rémunération CU'!$J$8:$J$607,'I_Dépenses de rémunération CU'!$G$8:$G$607,$C12,'I_Dépenses de rémunération CU'!$H$8:$H$607,D$3)+SUMIFS('I_Dépenses sur taux forfaitaire'!$H$8:$H$9,'I_Dépenses sur taux forfaitaire'!$E$8:$E$9,$C12,'I_Dépenses sur taux forfaitaire'!$F$8:$F$9,D$3)+SUMIFS('I_Dépenses forfaitaire'!$E$8:$E$607,'I_Dépenses forfaitaire'!$H$8:$H$607,$C12,'I_Dépenses forfaitaire'!$E$8:$E$607,D$3)</f>
        <v>0</v>
      </c>
      <c r="E12" s="304">
        <f>SUMIFS('I_Dépenses sur devis'!$Z$8:$Z$607,'I_Dépenses sur devis'!$F$8:$F$607,$C12,'I_Dépenses sur devis'!$G$8:$G$607,D$3)+SUMIFS('I_Dépenses auto-construction'!$J$8:$J$607,'I_Dépenses auto-construction'!$D$8:$D$607,$C12,'I_Dépenses auto-construction'!$E$8:$E$607,D$3)+SUMIFS('I_Dépenses de rémunération'!$N$8:$N$607,'I_Dépenses de rémunération'!$G$8:$G$607,$C12,'I_Dépenses de rémunération'!$F$8:$F$607,D$3)+ SUMIFS('I_Dépenses sur barèmes'!$L$8:$L$607,'I_Dépenses sur barèmes'!$E$8:$E$607,$C12,'I_Dépenses sur barèmes'!$F$8:$F$607,D$3)+SUMIFS('I_Dépenses de rémunération CU'!$M$8:$M$607,'I_Dépenses de rémunération CU'!$G$8:$G$607,$C12,'I_Dépenses de rémunération CU'!$H$8:$H$607,D$3)+SUMIFS('I_Dépenses sur taux forfaitaire'!$I$8:$I$9,'I_Dépenses sur taux forfaitaire'!$E$8:$E$9,$C12,'I_Dépenses sur taux forfaitaire'!$F$8:$F$9,D$3)+SUMIFS('I_Dépenses forfaitaire'!$I$8:$I$607,'I_Dépenses forfaitaire'!$D$8:$D$607,$C12,'I_Dépenses forfaitaire'!$E$8:$E$607,D$3)</f>
        <v>0</v>
      </c>
      <c r="F12" s="304">
        <f>SUMIFS('I_Dépenses sur devis'!$AA$8:$AA$607,'I_Dépenses sur devis'!$F$8:$F$607,$C12,'I_Dépenses sur devis'!$G$8:$G$607,D$3)+SUMIFS('I_Dépenses auto-construction'!$M$8:$M$607,'I_Dépenses auto-construction'!$D$8:$D$607,$C12,'I_Dépenses auto-construction'!$E$8:$E$607,D$3)+SUMIFS('I_Dépenses de rémunération'!$S$8:$S$607,'I_Dépenses de rémunération'!$F$8:$F$607,$C12,'I_Dépenses de rémunération'!$G$8:$G$607,D$3)+ SUMIFS('I_Dépenses sur barèmes'!$O$8:$O$607,'I_Dépenses sur barèmes'!$E$8:$E$607,$C12,'I_Dépenses sur barèmes'!$F$8:$F$607,D$3)+SUMIFS('I_Dépenses de rémunération CU'!$P$8:$P$607,'I_Dépenses de rémunération CU'!$G$8:$G$607,$C12,'I_Dépenses de rémunération CU'!$H$8:$H$607,D$3)+SUMIFS('I_Dépenses sur taux forfaitaire'!$K$8:$K$9,'I_Dépenses sur taux forfaitaire'!$E$8:$E$9,$C12,'I_Dépenses sur taux forfaitaire'!$F$8:$F$9,D$3)+SUMIFS('I_Dépenses forfaitaire'!$K$8:$K$607,'I_Dépenses forfaitaire'!$D$8:$D$607,$C12,'I_Dépenses forfaitaire'!$E$8:$E$607,D$3)</f>
        <v>0</v>
      </c>
      <c r="G12" s="304">
        <f>SUMIFS('I_Dépenses sur devis'!$J$8:$J$607,'I_Dépenses sur devis'!$F$8:$F$607,$C12,'I_Dépenses sur devis'!$G$8:$G$607,G$3)+SUMIFS('I_Dépenses sur devis'!$K$8:$K$607,'I_Dépenses sur devis'!$F$8:$F$607,$C12,'I_Dépenses sur devis'!$G$8:$G$607,G$3)+SUMIFS('I_Dépenses auto-construction'!$H$8:$H$607,'I_Dépenses auto-construction'!$D$8:$D$607,$C12,'I_Dépenses auto-construction'!$E$8:$E$607,G$3)+SUMIFS('I_Dépenses de rémunération'!$G$8:$G$607,'I_Dépenses de rémunération'!$H$8:$H$607,$C12,'I_Dépenses de rémunération'!$F$8:$F$607,G$3)+ SUMIFS('I_Dépenses sur barèmes'!$J$8:$J$607,'I_Dépenses sur barèmes'!$E$8:$E$607,$C12,'I_Dépenses sur barèmes'!$F$8:$F$607,G$3)+SUMIFS('I_Dépenses de rémunération CU'!$J$8:$J$607,'I_Dépenses de rémunération CU'!$G$8:$G$607,$C12,'I_Dépenses de rémunération CU'!$H$8:$H$607,G$3)+SUMIFS('I_Dépenses sur taux forfaitaire'!$H$8:$H$9,'I_Dépenses sur taux forfaitaire'!$E$8:$E$9,$C12,'I_Dépenses sur taux forfaitaire'!$F$8:$F$9,G$3)+SUMIFS('I_Dépenses forfaitaire'!$E$8:$E$607,'I_Dépenses forfaitaire'!$H$8:$H$607,$C12,'I_Dépenses forfaitaire'!$E$8:$E$607,G$3)</f>
        <v>0</v>
      </c>
      <c r="H12" s="304">
        <f>SUMIFS('I_Dépenses sur devis'!$Z$8:$Z$607,'I_Dépenses sur devis'!$F$8:$F$607,$C12,'I_Dépenses sur devis'!$G$8:$G$607,G$3)+SUMIFS('I_Dépenses auto-construction'!$J$8:$J$607,'I_Dépenses auto-construction'!$D$8:$D$607,$C12,'I_Dépenses auto-construction'!$E$8:$E$607,G$3)+SUMIFS('I_Dépenses de rémunération'!$N$8:$N$607,'I_Dépenses de rémunération'!$G$8:$G$607,$C12,'I_Dépenses de rémunération'!$F$8:$F$607,G$3)+ SUMIFS('I_Dépenses sur barèmes'!$L$8:$L$607,'I_Dépenses sur barèmes'!$E$8:$E$607,$C12,'I_Dépenses sur barèmes'!$F$8:$F$607,G$3)+SUMIFS('I_Dépenses de rémunération CU'!$M$8:$M$607,'I_Dépenses de rémunération CU'!$G$8:$G$607,$C12,'I_Dépenses de rémunération CU'!$H$8:$H$607,G$3)+SUMIFS('I_Dépenses sur taux forfaitaire'!$I$8:$I$9,'I_Dépenses sur taux forfaitaire'!$E$8:$E$9,$C12,'I_Dépenses sur taux forfaitaire'!$F$8:$F$9,G$3)+SUMIFS('I_Dépenses forfaitaire'!$I$8:$I$607,'I_Dépenses forfaitaire'!$D$8:$D$607,$C12,'I_Dépenses forfaitaire'!$E$8:$E$607,G$3)</f>
        <v>0</v>
      </c>
      <c r="I12" s="304">
        <f>SUMIFS('I_Dépenses sur devis'!$AA$8:$AA$607,'I_Dépenses sur devis'!$F$8:$F$607,$C12,'I_Dépenses sur devis'!$G$8:$G$607,G$3)+SUMIFS('I_Dépenses auto-construction'!$M$8:$M$607,'I_Dépenses auto-construction'!$D$8:$D$607,$C12,'I_Dépenses auto-construction'!$E$8:$E$607,G$3)+SUMIFS('I_Dépenses de rémunération'!$S$8:$S$607,'I_Dépenses de rémunération'!$F$8:$F$607,$C12,'I_Dépenses de rémunération'!$G$8:$G$607,G$3)+ SUMIFS('I_Dépenses sur barèmes'!$O$8:$O$607,'I_Dépenses sur barèmes'!$E$8:$E$607,$C12,'I_Dépenses sur barèmes'!$F$8:$F$607,G$3)+SUMIFS('I_Dépenses de rémunération CU'!$P$8:$P$607,'I_Dépenses de rémunération CU'!$G$8:$G$607,$C12,'I_Dépenses de rémunération CU'!$H$8:$H$607,G$3)+SUMIFS('I_Dépenses sur taux forfaitaire'!$K$8:$K$9,'I_Dépenses sur taux forfaitaire'!$E$8:$E$9,$C12,'I_Dépenses sur taux forfaitaire'!$F$8:$F$9,G$3)+SUMIFS('I_Dépenses forfaitaire'!$K$8:$K$607,'I_Dépenses forfaitaire'!$D$8:$D$607,$C12,'I_Dépenses forfaitaire'!$E$8:$E$607,G$3)</f>
        <v>0</v>
      </c>
      <c r="J12" s="304">
        <f>SUMIFS('I_Dépenses sur devis'!$J$8:$J$607,'I_Dépenses sur devis'!$F$8:$F$607,$C12,'I_Dépenses sur devis'!$G$8:$G$607,J$3)+SUMIFS('I_Dépenses sur devis'!$K$8:$K$607,'I_Dépenses sur devis'!$F$8:$F$607,$C12,'I_Dépenses sur devis'!$G$8:$G$607,J$3)+SUMIFS('I_Dépenses auto-construction'!$H$8:$H$607,'I_Dépenses auto-construction'!$D$8:$D$607,$C12,'I_Dépenses auto-construction'!$E$8:$E$607,J$3)+SUMIFS('I_Dépenses de rémunération'!$G$8:$G$607,'I_Dépenses de rémunération'!$H$8:$H$607,$C12,'I_Dépenses de rémunération'!$F$8:$F$607,J$3)+ SUMIFS('I_Dépenses sur barèmes'!$J$8:$J$607,'I_Dépenses sur barèmes'!$E$8:$E$607,$C12,'I_Dépenses sur barèmes'!$F$8:$F$607,J$3)+SUMIFS('I_Dépenses de rémunération CU'!$J$8:$J$607,'I_Dépenses de rémunération CU'!$G$8:$G$607,$C12,'I_Dépenses de rémunération CU'!$H$8:$H$607,J$3)+SUMIFS('I_Dépenses sur taux forfaitaire'!$H$8:$H$9,'I_Dépenses sur taux forfaitaire'!$E$8:$E$9,$C12,'I_Dépenses sur taux forfaitaire'!$F$8:$F$9,J$3)+SUMIFS('I_Dépenses forfaitaire'!$E$8:$E$607,'I_Dépenses forfaitaire'!$H$8:$H$607,$C12,'I_Dépenses forfaitaire'!$E$8:$E$607,J$3)</f>
        <v>0</v>
      </c>
      <c r="K12" s="304">
        <f>SUMIFS('I_Dépenses sur devis'!$Z$8:$Z$607,'I_Dépenses sur devis'!$F$8:$F$607,$C12,'I_Dépenses sur devis'!$G$8:$G$607,J$3)+SUMIFS('I_Dépenses auto-construction'!$J$8:$J$607,'I_Dépenses auto-construction'!$D$8:$D$607,$C12,'I_Dépenses auto-construction'!$E$8:$E$607,J$3)+SUMIFS('I_Dépenses de rémunération'!$N$8:$N$607,'I_Dépenses de rémunération'!$G$8:$G$607,$C12,'I_Dépenses de rémunération'!$F$8:$F$607,J$3)+ SUMIFS('I_Dépenses sur barèmes'!$L$8:$L$607,'I_Dépenses sur barèmes'!$E$8:$E$607,$C12,'I_Dépenses sur barèmes'!$F$8:$F$607,J$3)+SUMIFS('I_Dépenses de rémunération CU'!$M$8:$M$607,'I_Dépenses de rémunération CU'!$G$8:$G$607,$C12,'I_Dépenses de rémunération CU'!$H$8:$H$607,J$3)+SUMIFS('I_Dépenses sur taux forfaitaire'!$I$8:$I$9,'I_Dépenses sur taux forfaitaire'!$E$8:$E$9,$C12,'I_Dépenses sur taux forfaitaire'!$F$8:$F$9,J$3)+SUMIFS('I_Dépenses forfaitaire'!$I$8:$I$607,'I_Dépenses forfaitaire'!$D$8:$D$607,$C12,'I_Dépenses forfaitaire'!$E$8:$E$607,J$3)</f>
        <v>0</v>
      </c>
      <c r="L12" s="304">
        <f>SUMIFS('I_Dépenses sur devis'!$AA$8:$AA$607,'I_Dépenses sur devis'!$F$8:$F$607,$C12,'I_Dépenses sur devis'!$G$8:$G$607,J$3)+SUMIFS('I_Dépenses auto-construction'!$M$8:$M$607,'I_Dépenses auto-construction'!$D$8:$D$607,$C12,'I_Dépenses auto-construction'!$E$8:$E$607,J$3)+SUMIFS('I_Dépenses de rémunération'!$S$8:$S$607,'I_Dépenses de rémunération'!$F$8:$F$607,$C12,'I_Dépenses de rémunération'!$G$8:$G$607,J$3)+ SUMIFS('I_Dépenses sur barèmes'!$O$8:$O$607,'I_Dépenses sur barèmes'!$E$8:$E$607,$C12,'I_Dépenses sur barèmes'!$F$8:$F$607,J$3)+SUMIFS('I_Dépenses de rémunération CU'!$P$8:$P$607,'I_Dépenses de rémunération CU'!$G$8:$G$607,$C12,'I_Dépenses de rémunération CU'!$H$8:$H$607,J$3)+SUMIFS('I_Dépenses sur taux forfaitaire'!$K$8:$K$9,'I_Dépenses sur taux forfaitaire'!$E$8:$E$9,$C12,'I_Dépenses sur taux forfaitaire'!$F$8:$F$9,J$3)+SUMIFS('I_Dépenses forfaitaire'!$K$8:$K$607,'I_Dépenses forfaitaire'!$D$8:$D$607,$C12,'I_Dépenses forfaitaire'!$E$8:$E$607,J$3)</f>
        <v>0</v>
      </c>
      <c r="M12" s="304">
        <f>SUMIFS('I_Dépenses sur devis'!$J$8:$J$607,'I_Dépenses sur devis'!$F$8:$F$607,$C12,'I_Dépenses sur devis'!$G$8:$G$607,M$3)+SUMIFS('I_Dépenses sur devis'!$K$8:$K$607,'I_Dépenses sur devis'!$F$8:$F$607,$C12,'I_Dépenses sur devis'!$G$8:$G$607,M$3)+SUMIFS('I_Dépenses auto-construction'!$H$8:$H$607,'I_Dépenses auto-construction'!$D$8:$D$607,$C12,'I_Dépenses auto-construction'!$E$8:$E$607,M$3)+SUMIFS('I_Dépenses de rémunération'!$G$8:$G$607,'I_Dépenses de rémunération'!$H$8:$H$607,$C12,'I_Dépenses de rémunération'!$F$8:$F$607,M$3)+ SUMIFS('I_Dépenses sur barèmes'!$J$8:$J$607,'I_Dépenses sur barèmes'!$E$8:$E$607,$C12,'I_Dépenses sur barèmes'!$F$8:$F$607,M$3)+SUMIFS('I_Dépenses de rémunération CU'!$J$8:$J$607,'I_Dépenses de rémunération CU'!$G$8:$G$607,$C12,'I_Dépenses de rémunération CU'!$H$8:$H$607,M$3)+SUMIFS('I_Dépenses sur taux forfaitaire'!$H$8:$H$9,'I_Dépenses sur taux forfaitaire'!$E$8:$E$9,$C12,'I_Dépenses sur taux forfaitaire'!$F$8:$F$9,M$3)+SUMIFS('I_Dépenses forfaitaire'!$E$8:$E$607,'I_Dépenses forfaitaire'!$H$8:$H$607,$C12,'I_Dépenses forfaitaire'!$E$8:$E$607,M$3)</f>
        <v>0</v>
      </c>
      <c r="N12" s="304">
        <f>SUMIFS('I_Dépenses sur devis'!$Z$8:$Z$607,'I_Dépenses sur devis'!$F$8:$F$607,$C12,'I_Dépenses sur devis'!$G$8:$G$607,M$3)+SUMIFS('I_Dépenses auto-construction'!$J$8:$J$607,'I_Dépenses auto-construction'!$D$8:$D$607,$C12,'I_Dépenses auto-construction'!$E$8:$E$607,M$3)+SUMIFS('I_Dépenses de rémunération'!$N$8:$N$607,'I_Dépenses de rémunération'!$G$8:$G$607,$C12,'I_Dépenses de rémunération'!$F$8:$F$607,M$3)+ SUMIFS('I_Dépenses sur barèmes'!$L$8:$L$607,'I_Dépenses sur barèmes'!$E$8:$E$607,$C12,'I_Dépenses sur barèmes'!$F$8:$F$607,M$3)+SUMIFS('I_Dépenses de rémunération CU'!$M$8:$M$607,'I_Dépenses de rémunération CU'!$G$8:$G$607,$C12,'I_Dépenses de rémunération CU'!$H$8:$H$607,M$3)+SUMIFS('I_Dépenses sur taux forfaitaire'!$I$8:$I$9,'I_Dépenses sur taux forfaitaire'!$E$8:$E$9,$C12,'I_Dépenses sur taux forfaitaire'!$F$8:$F$9,M$3)+SUMIFS('I_Dépenses forfaitaire'!$I$8:$I$607,'I_Dépenses forfaitaire'!$D$8:$D$607,$C12,'I_Dépenses forfaitaire'!$E$8:$E$607,M$3)</f>
        <v>0</v>
      </c>
      <c r="O12" s="304">
        <f>SUMIFS('I_Dépenses sur devis'!$AA$8:$AA$607,'I_Dépenses sur devis'!$F$8:$F$607,$C12,'I_Dépenses sur devis'!$G$8:$G$607,M$3)+SUMIFS('I_Dépenses auto-construction'!$M$8:$M$607,'I_Dépenses auto-construction'!$D$8:$D$607,$C12,'I_Dépenses auto-construction'!$E$8:$E$607,M$3)+SUMIFS('I_Dépenses de rémunération'!$S$8:$S$607,'I_Dépenses de rémunération'!$F$8:$F$607,$C12,'I_Dépenses de rémunération'!$G$8:$G$607,M$3)+ SUMIFS('I_Dépenses sur barèmes'!$O$8:$O$607,'I_Dépenses sur barèmes'!$E$8:$E$607,$C12,'I_Dépenses sur barèmes'!$F$8:$F$607,M$3)+SUMIFS('I_Dépenses de rémunération CU'!$P$8:$P$607,'I_Dépenses de rémunération CU'!$G$8:$G$607,$C12,'I_Dépenses de rémunération CU'!$H$8:$H$607,M$3)+SUMIFS('I_Dépenses sur taux forfaitaire'!$K$8:$K$9,'I_Dépenses sur taux forfaitaire'!$E$8:$E$9,$C12,'I_Dépenses sur taux forfaitaire'!$F$8:$F$9,M$3)+SUMIFS('I_Dépenses forfaitaire'!$K$8:$K$607,'I_Dépenses forfaitaire'!$D$8:$D$607,$C12,'I_Dépenses forfaitaire'!$E$8:$E$607,M$3)</f>
        <v>0</v>
      </c>
    </row>
    <row r="13" spans="2:15" ht="17.25" customHeight="1" x14ac:dyDescent="0.35">
      <c r="B13">
        <v>9</v>
      </c>
      <c r="C13" s="303" t="str">
        <f>IF('T_Classement catégories'!D75&lt;&gt;"",'T_Classement catégories'!D75,"Vide")</f>
        <v>Vide</v>
      </c>
      <c r="D13" s="304">
        <f>SUMIFS('I_Dépenses sur devis'!$J$8:$J$607,'I_Dépenses sur devis'!$F$8:$F$607,$C13,'I_Dépenses sur devis'!$G$8:$G$607,D$3)+SUMIFS('I_Dépenses sur devis'!$K$8:$K$607,'I_Dépenses sur devis'!$F$8:$F$607,$C13,'I_Dépenses sur devis'!$G$8:$G$607,D$3)+SUMIFS('I_Dépenses auto-construction'!$H$8:$H$607,'I_Dépenses auto-construction'!$D$8:$D$607,$C13,'I_Dépenses auto-construction'!$E$8:$E$607,D$3)+SUMIFS('I_Dépenses de rémunération'!$G$8:$G$607,'I_Dépenses de rémunération'!$H$8:$H$607,$C13,'I_Dépenses de rémunération'!$F$8:$F$607,D$3)+ SUMIFS('I_Dépenses sur barèmes'!$J$8:$J$607,'I_Dépenses sur barèmes'!$E$8:$E$607,$C13,'I_Dépenses sur barèmes'!$F$8:$F$607,D$3)+SUMIFS('I_Dépenses de rémunération CU'!$J$8:$J$607,'I_Dépenses de rémunération CU'!$G$8:$G$607,$C13,'I_Dépenses de rémunération CU'!$H$8:$H$607,D$3)+SUMIFS('I_Dépenses sur taux forfaitaire'!$H$8:$H$9,'I_Dépenses sur taux forfaitaire'!$E$8:$E$9,$C13,'I_Dépenses sur taux forfaitaire'!$F$8:$F$9,D$3)+SUMIFS('I_Dépenses forfaitaire'!$E$8:$E$607,'I_Dépenses forfaitaire'!$H$8:$H$607,$C13,'I_Dépenses forfaitaire'!$E$8:$E$607,D$3)</f>
        <v>0</v>
      </c>
      <c r="E13" s="304">
        <f>SUMIFS('I_Dépenses sur devis'!$Z$8:$Z$607,'I_Dépenses sur devis'!$F$8:$F$607,$C13,'I_Dépenses sur devis'!$G$8:$G$607,D$3)+SUMIFS('I_Dépenses auto-construction'!$J$8:$J$607,'I_Dépenses auto-construction'!$D$8:$D$607,$C13,'I_Dépenses auto-construction'!$E$8:$E$607,D$3)+SUMIFS('I_Dépenses de rémunération'!$N$8:$N$607,'I_Dépenses de rémunération'!$G$8:$G$607,$C13,'I_Dépenses de rémunération'!$F$8:$F$607,D$3)+ SUMIFS('I_Dépenses sur barèmes'!$L$8:$L$607,'I_Dépenses sur barèmes'!$E$8:$E$607,$C13,'I_Dépenses sur barèmes'!$F$8:$F$607,D$3)+SUMIFS('I_Dépenses de rémunération CU'!$M$8:$M$607,'I_Dépenses de rémunération CU'!$G$8:$G$607,$C13,'I_Dépenses de rémunération CU'!$H$8:$H$607,D$3)+SUMIFS('I_Dépenses sur taux forfaitaire'!$I$8:$I$9,'I_Dépenses sur taux forfaitaire'!$E$8:$E$9,$C13,'I_Dépenses sur taux forfaitaire'!$F$8:$F$9,D$3)+SUMIFS('I_Dépenses forfaitaire'!$I$8:$I$607,'I_Dépenses forfaitaire'!$D$8:$D$607,$C13,'I_Dépenses forfaitaire'!$E$8:$E$607,D$3)</f>
        <v>0</v>
      </c>
      <c r="F13" s="304">
        <f>SUMIFS('I_Dépenses sur devis'!$AA$8:$AA$607,'I_Dépenses sur devis'!$F$8:$F$607,$C13,'I_Dépenses sur devis'!$G$8:$G$607,D$3)+SUMIFS('I_Dépenses auto-construction'!$M$8:$M$607,'I_Dépenses auto-construction'!$D$8:$D$607,$C13,'I_Dépenses auto-construction'!$E$8:$E$607,D$3)+SUMIFS('I_Dépenses de rémunération'!$S$8:$S$607,'I_Dépenses de rémunération'!$F$8:$F$607,$C13,'I_Dépenses de rémunération'!$G$8:$G$607,D$3)+ SUMIFS('I_Dépenses sur barèmes'!$O$8:$O$607,'I_Dépenses sur barèmes'!$E$8:$E$607,$C13,'I_Dépenses sur barèmes'!$F$8:$F$607,D$3)+SUMIFS('I_Dépenses de rémunération CU'!$P$8:$P$607,'I_Dépenses de rémunération CU'!$G$8:$G$607,$C13,'I_Dépenses de rémunération CU'!$H$8:$H$607,D$3)+SUMIFS('I_Dépenses sur taux forfaitaire'!$K$8:$K$9,'I_Dépenses sur taux forfaitaire'!$E$8:$E$9,$C13,'I_Dépenses sur taux forfaitaire'!$F$8:$F$9,D$3)+SUMIFS('I_Dépenses forfaitaire'!$K$8:$K$607,'I_Dépenses forfaitaire'!$D$8:$D$607,$C13,'I_Dépenses forfaitaire'!$E$8:$E$607,D$3)</f>
        <v>0</v>
      </c>
      <c r="G13" s="304">
        <f>SUMIFS('I_Dépenses sur devis'!$J$8:$J$607,'I_Dépenses sur devis'!$F$8:$F$607,$C13,'I_Dépenses sur devis'!$G$8:$G$607,G$3)+SUMIFS('I_Dépenses sur devis'!$K$8:$K$607,'I_Dépenses sur devis'!$F$8:$F$607,$C13,'I_Dépenses sur devis'!$G$8:$G$607,G$3)+SUMIFS('I_Dépenses auto-construction'!$H$8:$H$607,'I_Dépenses auto-construction'!$D$8:$D$607,$C13,'I_Dépenses auto-construction'!$E$8:$E$607,G$3)+SUMIFS('I_Dépenses de rémunération'!$G$8:$G$607,'I_Dépenses de rémunération'!$H$8:$H$607,$C13,'I_Dépenses de rémunération'!$F$8:$F$607,G$3)+ SUMIFS('I_Dépenses sur barèmes'!$J$8:$J$607,'I_Dépenses sur barèmes'!$E$8:$E$607,$C13,'I_Dépenses sur barèmes'!$F$8:$F$607,G$3)+SUMIFS('I_Dépenses de rémunération CU'!$J$8:$J$607,'I_Dépenses de rémunération CU'!$G$8:$G$607,$C13,'I_Dépenses de rémunération CU'!$H$8:$H$607,G$3)+SUMIFS('I_Dépenses sur taux forfaitaire'!$H$8:$H$9,'I_Dépenses sur taux forfaitaire'!$E$8:$E$9,$C13,'I_Dépenses sur taux forfaitaire'!$F$8:$F$9,G$3)+SUMIFS('I_Dépenses forfaitaire'!$E$8:$E$607,'I_Dépenses forfaitaire'!$H$8:$H$607,$C13,'I_Dépenses forfaitaire'!$E$8:$E$607,G$3)</f>
        <v>0</v>
      </c>
      <c r="H13" s="304">
        <f>SUMIFS('I_Dépenses sur devis'!$Z$8:$Z$607,'I_Dépenses sur devis'!$F$8:$F$607,$C13,'I_Dépenses sur devis'!$G$8:$G$607,G$3)+SUMIFS('I_Dépenses auto-construction'!$J$8:$J$607,'I_Dépenses auto-construction'!$D$8:$D$607,$C13,'I_Dépenses auto-construction'!$E$8:$E$607,G$3)+SUMIFS('I_Dépenses de rémunération'!$N$8:$N$607,'I_Dépenses de rémunération'!$G$8:$G$607,$C13,'I_Dépenses de rémunération'!$F$8:$F$607,G$3)+ SUMIFS('I_Dépenses sur barèmes'!$L$8:$L$607,'I_Dépenses sur barèmes'!$E$8:$E$607,$C13,'I_Dépenses sur barèmes'!$F$8:$F$607,G$3)+SUMIFS('I_Dépenses de rémunération CU'!$M$8:$M$607,'I_Dépenses de rémunération CU'!$G$8:$G$607,$C13,'I_Dépenses de rémunération CU'!$H$8:$H$607,G$3)+SUMIFS('I_Dépenses sur taux forfaitaire'!$I$8:$I$9,'I_Dépenses sur taux forfaitaire'!$E$8:$E$9,$C13,'I_Dépenses sur taux forfaitaire'!$F$8:$F$9,G$3)+SUMIFS('I_Dépenses forfaitaire'!$I$8:$I$607,'I_Dépenses forfaitaire'!$D$8:$D$607,$C13,'I_Dépenses forfaitaire'!$E$8:$E$607,G$3)</f>
        <v>0</v>
      </c>
      <c r="I13" s="304">
        <f>SUMIFS('I_Dépenses sur devis'!$AA$8:$AA$607,'I_Dépenses sur devis'!$F$8:$F$607,$C13,'I_Dépenses sur devis'!$G$8:$G$607,G$3)+SUMIFS('I_Dépenses auto-construction'!$M$8:$M$607,'I_Dépenses auto-construction'!$D$8:$D$607,$C13,'I_Dépenses auto-construction'!$E$8:$E$607,G$3)+SUMIFS('I_Dépenses de rémunération'!$S$8:$S$607,'I_Dépenses de rémunération'!$F$8:$F$607,$C13,'I_Dépenses de rémunération'!$G$8:$G$607,G$3)+ SUMIFS('I_Dépenses sur barèmes'!$O$8:$O$607,'I_Dépenses sur barèmes'!$E$8:$E$607,$C13,'I_Dépenses sur barèmes'!$F$8:$F$607,G$3)+SUMIFS('I_Dépenses de rémunération CU'!$P$8:$P$607,'I_Dépenses de rémunération CU'!$G$8:$G$607,$C13,'I_Dépenses de rémunération CU'!$H$8:$H$607,G$3)+SUMIFS('I_Dépenses sur taux forfaitaire'!$K$8:$K$9,'I_Dépenses sur taux forfaitaire'!$E$8:$E$9,$C13,'I_Dépenses sur taux forfaitaire'!$F$8:$F$9,G$3)+SUMIFS('I_Dépenses forfaitaire'!$K$8:$K$607,'I_Dépenses forfaitaire'!$D$8:$D$607,$C13,'I_Dépenses forfaitaire'!$E$8:$E$607,G$3)</f>
        <v>0</v>
      </c>
      <c r="J13" s="304">
        <f>SUMIFS('I_Dépenses sur devis'!$J$8:$J$607,'I_Dépenses sur devis'!$F$8:$F$607,$C13,'I_Dépenses sur devis'!$G$8:$G$607,J$3)+SUMIFS('I_Dépenses sur devis'!$K$8:$K$607,'I_Dépenses sur devis'!$F$8:$F$607,$C13,'I_Dépenses sur devis'!$G$8:$G$607,J$3)+SUMIFS('I_Dépenses auto-construction'!$H$8:$H$607,'I_Dépenses auto-construction'!$D$8:$D$607,$C13,'I_Dépenses auto-construction'!$E$8:$E$607,J$3)+SUMIFS('I_Dépenses de rémunération'!$G$8:$G$607,'I_Dépenses de rémunération'!$H$8:$H$607,$C13,'I_Dépenses de rémunération'!$F$8:$F$607,J$3)+ SUMIFS('I_Dépenses sur barèmes'!$J$8:$J$607,'I_Dépenses sur barèmes'!$E$8:$E$607,$C13,'I_Dépenses sur barèmes'!$F$8:$F$607,J$3)+SUMIFS('I_Dépenses de rémunération CU'!$J$8:$J$607,'I_Dépenses de rémunération CU'!$G$8:$G$607,$C13,'I_Dépenses de rémunération CU'!$H$8:$H$607,J$3)+SUMIFS('I_Dépenses sur taux forfaitaire'!$H$8:$H$9,'I_Dépenses sur taux forfaitaire'!$E$8:$E$9,$C13,'I_Dépenses sur taux forfaitaire'!$F$8:$F$9,J$3)+SUMIFS('I_Dépenses forfaitaire'!$E$8:$E$607,'I_Dépenses forfaitaire'!$H$8:$H$607,$C13,'I_Dépenses forfaitaire'!$E$8:$E$607,J$3)</f>
        <v>0</v>
      </c>
      <c r="K13" s="304">
        <f>SUMIFS('I_Dépenses sur devis'!$Z$8:$Z$607,'I_Dépenses sur devis'!$F$8:$F$607,$C13,'I_Dépenses sur devis'!$G$8:$G$607,J$3)+SUMIFS('I_Dépenses auto-construction'!$J$8:$J$607,'I_Dépenses auto-construction'!$D$8:$D$607,$C13,'I_Dépenses auto-construction'!$E$8:$E$607,J$3)+SUMIFS('I_Dépenses de rémunération'!$N$8:$N$607,'I_Dépenses de rémunération'!$G$8:$G$607,$C13,'I_Dépenses de rémunération'!$F$8:$F$607,J$3)+ SUMIFS('I_Dépenses sur barèmes'!$L$8:$L$607,'I_Dépenses sur barèmes'!$E$8:$E$607,$C13,'I_Dépenses sur barèmes'!$F$8:$F$607,J$3)+SUMIFS('I_Dépenses de rémunération CU'!$M$8:$M$607,'I_Dépenses de rémunération CU'!$G$8:$G$607,$C13,'I_Dépenses de rémunération CU'!$H$8:$H$607,J$3)+SUMIFS('I_Dépenses sur taux forfaitaire'!$I$8:$I$9,'I_Dépenses sur taux forfaitaire'!$E$8:$E$9,$C13,'I_Dépenses sur taux forfaitaire'!$F$8:$F$9,J$3)+SUMIFS('I_Dépenses forfaitaire'!$I$8:$I$607,'I_Dépenses forfaitaire'!$D$8:$D$607,$C13,'I_Dépenses forfaitaire'!$E$8:$E$607,J$3)</f>
        <v>0</v>
      </c>
      <c r="L13" s="304">
        <f>SUMIFS('I_Dépenses sur devis'!$AA$8:$AA$607,'I_Dépenses sur devis'!$F$8:$F$607,$C13,'I_Dépenses sur devis'!$G$8:$G$607,J$3)+SUMIFS('I_Dépenses auto-construction'!$M$8:$M$607,'I_Dépenses auto-construction'!$D$8:$D$607,$C13,'I_Dépenses auto-construction'!$E$8:$E$607,J$3)+SUMIFS('I_Dépenses de rémunération'!$S$8:$S$607,'I_Dépenses de rémunération'!$F$8:$F$607,$C13,'I_Dépenses de rémunération'!$G$8:$G$607,J$3)+ SUMIFS('I_Dépenses sur barèmes'!$O$8:$O$607,'I_Dépenses sur barèmes'!$E$8:$E$607,$C13,'I_Dépenses sur barèmes'!$F$8:$F$607,J$3)+SUMIFS('I_Dépenses de rémunération CU'!$P$8:$P$607,'I_Dépenses de rémunération CU'!$G$8:$G$607,$C13,'I_Dépenses de rémunération CU'!$H$8:$H$607,J$3)+SUMIFS('I_Dépenses sur taux forfaitaire'!$K$8:$K$9,'I_Dépenses sur taux forfaitaire'!$E$8:$E$9,$C13,'I_Dépenses sur taux forfaitaire'!$F$8:$F$9,J$3)+SUMIFS('I_Dépenses forfaitaire'!$K$8:$K$607,'I_Dépenses forfaitaire'!$D$8:$D$607,$C13,'I_Dépenses forfaitaire'!$E$8:$E$607,J$3)</f>
        <v>0</v>
      </c>
      <c r="M13" s="304">
        <f>SUMIFS('I_Dépenses sur devis'!$J$8:$J$607,'I_Dépenses sur devis'!$F$8:$F$607,$C13,'I_Dépenses sur devis'!$G$8:$G$607,M$3)+SUMIFS('I_Dépenses sur devis'!$K$8:$K$607,'I_Dépenses sur devis'!$F$8:$F$607,$C13,'I_Dépenses sur devis'!$G$8:$G$607,M$3)+SUMIFS('I_Dépenses auto-construction'!$H$8:$H$607,'I_Dépenses auto-construction'!$D$8:$D$607,$C13,'I_Dépenses auto-construction'!$E$8:$E$607,M$3)+SUMIFS('I_Dépenses de rémunération'!$G$8:$G$607,'I_Dépenses de rémunération'!$H$8:$H$607,$C13,'I_Dépenses de rémunération'!$F$8:$F$607,M$3)+ SUMIFS('I_Dépenses sur barèmes'!$J$8:$J$607,'I_Dépenses sur barèmes'!$E$8:$E$607,$C13,'I_Dépenses sur barèmes'!$F$8:$F$607,M$3)+SUMIFS('I_Dépenses de rémunération CU'!$J$8:$J$607,'I_Dépenses de rémunération CU'!$G$8:$G$607,$C13,'I_Dépenses de rémunération CU'!$H$8:$H$607,M$3)+SUMIFS('I_Dépenses sur taux forfaitaire'!$H$8:$H$9,'I_Dépenses sur taux forfaitaire'!$E$8:$E$9,$C13,'I_Dépenses sur taux forfaitaire'!$F$8:$F$9,M$3)+SUMIFS('I_Dépenses forfaitaire'!$E$8:$E$607,'I_Dépenses forfaitaire'!$H$8:$H$607,$C13,'I_Dépenses forfaitaire'!$E$8:$E$607,M$3)</f>
        <v>0</v>
      </c>
      <c r="N13" s="304">
        <f>SUMIFS('I_Dépenses sur devis'!$Z$8:$Z$607,'I_Dépenses sur devis'!$F$8:$F$607,$C13,'I_Dépenses sur devis'!$G$8:$G$607,M$3)+SUMIFS('I_Dépenses auto-construction'!$J$8:$J$607,'I_Dépenses auto-construction'!$D$8:$D$607,$C13,'I_Dépenses auto-construction'!$E$8:$E$607,M$3)+SUMIFS('I_Dépenses de rémunération'!$N$8:$N$607,'I_Dépenses de rémunération'!$G$8:$G$607,$C13,'I_Dépenses de rémunération'!$F$8:$F$607,M$3)+ SUMIFS('I_Dépenses sur barèmes'!$L$8:$L$607,'I_Dépenses sur barèmes'!$E$8:$E$607,$C13,'I_Dépenses sur barèmes'!$F$8:$F$607,M$3)+SUMIFS('I_Dépenses de rémunération CU'!$M$8:$M$607,'I_Dépenses de rémunération CU'!$G$8:$G$607,$C13,'I_Dépenses de rémunération CU'!$H$8:$H$607,M$3)+SUMIFS('I_Dépenses sur taux forfaitaire'!$I$8:$I$9,'I_Dépenses sur taux forfaitaire'!$E$8:$E$9,$C13,'I_Dépenses sur taux forfaitaire'!$F$8:$F$9,M$3)+SUMIFS('I_Dépenses forfaitaire'!$I$8:$I$607,'I_Dépenses forfaitaire'!$D$8:$D$607,$C13,'I_Dépenses forfaitaire'!$E$8:$E$607,M$3)</f>
        <v>0</v>
      </c>
      <c r="O13" s="304">
        <f>SUMIFS('I_Dépenses sur devis'!$AA$8:$AA$607,'I_Dépenses sur devis'!$F$8:$F$607,$C13,'I_Dépenses sur devis'!$G$8:$G$607,M$3)+SUMIFS('I_Dépenses auto-construction'!$M$8:$M$607,'I_Dépenses auto-construction'!$D$8:$D$607,$C13,'I_Dépenses auto-construction'!$E$8:$E$607,M$3)+SUMIFS('I_Dépenses de rémunération'!$S$8:$S$607,'I_Dépenses de rémunération'!$F$8:$F$607,$C13,'I_Dépenses de rémunération'!$G$8:$G$607,M$3)+ SUMIFS('I_Dépenses sur barèmes'!$O$8:$O$607,'I_Dépenses sur barèmes'!$E$8:$E$607,$C13,'I_Dépenses sur barèmes'!$F$8:$F$607,M$3)+SUMIFS('I_Dépenses de rémunération CU'!$P$8:$P$607,'I_Dépenses de rémunération CU'!$G$8:$G$607,$C13,'I_Dépenses de rémunération CU'!$H$8:$H$607,M$3)+SUMIFS('I_Dépenses sur taux forfaitaire'!$K$8:$K$9,'I_Dépenses sur taux forfaitaire'!$E$8:$E$9,$C13,'I_Dépenses sur taux forfaitaire'!$F$8:$F$9,M$3)+SUMIFS('I_Dépenses forfaitaire'!$K$8:$K$607,'I_Dépenses forfaitaire'!$D$8:$D$607,$C13,'I_Dépenses forfaitaire'!$E$8:$E$607,M$3)</f>
        <v>0</v>
      </c>
    </row>
    <row r="14" spans="2:15" ht="17.25" customHeight="1" x14ac:dyDescent="0.35">
      <c r="B14">
        <v>10</v>
      </c>
      <c r="C14" s="303" t="str">
        <f>IF('T_Classement catégories'!D76&lt;&gt;"",'T_Classement catégories'!D76,"Vide")</f>
        <v>Vide</v>
      </c>
      <c r="D14" s="304">
        <f>SUMIFS('I_Dépenses sur devis'!$J$8:$J$607,'I_Dépenses sur devis'!$F$8:$F$607,$C14,'I_Dépenses sur devis'!$G$8:$G$607,D$3)+SUMIFS('I_Dépenses sur devis'!$K$8:$K$607,'I_Dépenses sur devis'!$F$8:$F$607,$C14,'I_Dépenses sur devis'!$G$8:$G$607,D$3)+SUMIFS('I_Dépenses auto-construction'!$H$8:$H$607,'I_Dépenses auto-construction'!$D$8:$D$607,$C14,'I_Dépenses auto-construction'!$E$8:$E$607,D$3)+SUMIFS('I_Dépenses de rémunération'!$G$8:$G$607,'I_Dépenses de rémunération'!$H$8:$H$607,$C14,'I_Dépenses de rémunération'!$F$8:$F$607,D$3)+ SUMIFS('I_Dépenses sur barèmes'!$J$8:$J$607,'I_Dépenses sur barèmes'!$E$8:$E$607,$C14,'I_Dépenses sur barèmes'!$F$8:$F$607,D$3)+SUMIFS('I_Dépenses de rémunération CU'!$J$8:$J$607,'I_Dépenses de rémunération CU'!$G$8:$G$607,$C14,'I_Dépenses de rémunération CU'!$H$8:$H$607,D$3)+SUMIFS('I_Dépenses sur taux forfaitaire'!$H$8:$H$9,'I_Dépenses sur taux forfaitaire'!$E$8:$E$9,$C14,'I_Dépenses sur taux forfaitaire'!$F$8:$F$9,D$3)+SUMIFS('I_Dépenses forfaitaire'!$E$8:$E$607,'I_Dépenses forfaitaire'!$H$8:$H$607,$C14,'I_Dépenses forfaitaire'!$E$8:$E$607,D$3)</f>
        <v>0</v>
      </c>
      <c r="E14" s="304">
        <f>SUMIFS('I_Dépenses sur devis'!$Z$8:$Z$607,'I_Dépenses sur devis'!$F$8:$F$607,$C14,'I_Dépenses sur devis'!$G$8:$G$607,D$3)+SUMIFS('I_Dépenses auto-construction'!$J$8:$J$607,'I_Dépenses auto-construction'!$D$8:$D$607,$C14,'I_Dépenses auto-construction'!$E$8:$E$607,D$3)+SUMIFS('I_Dépenses de rémunération'!$N$8:$N$607,'I_Dépenses de rémunération'!$G$8:$G$607,$C14,'I_Dépenses de rémunération'!$F$8:$F$607,D$3)+ SUMIFS('I_Dépenses sur barèmes'!$L$8:$L$607,'I_Dépenses sur barèmes'!$E$8:$E$607,$C14,'I_Dépenses sur barèmes'!$F$8:$F$607,D$3)+SUMIFS('I_Dépenses de rémunération CU'!$M$8:$M$607,'I_Dépenses de rémunération CU'!$G$8:$G$607,$C14,'I_Dépenses de rémunération CU'!$H$8:$H$607,D$3)+SUMIFS('I_Dépenses sur taux forfaitaire'!$I$8:$I$9,'I_Dépenses sur taux forfaitaire'!$E$8:$E$9,$C14,'I_Dépenses sur taux forfaitaire'!$F$8:$F$9,D$3)+SUMIFS('I_Dépenses forfaitaire'!$I$8:$I$607,'I_Dépenses forfaitaire'!$D$8:$D$607,$C14,'I_Dépenses forfaitaire'!$E$8:$E$607,D$3)</f>
        <v>0</v>
      </c>
      <c r="F14" s="304">
        <f>SUMIFS('I_Dépenses sur devis'!$AA$8:$AA$607,'I_Dépenses sur devis'!$F$8:$F$607,$C14,'I_Dépenses sur devis'!$G$8:$G$607,D$3)+SUMIFS('I_Dépenses auto-construction'!$M$8:$M$607,'I_Dépenses auto-construction'!$D$8:$D$607,$C14,'I_Dépenses auto-construction'!$E$8:$E$607,D$3)+SUMIFS('I_Dépenses de rémunération'!$S$8:$S$607,'I_Dépenses de rémunération'!$F$8:$F$607,$C14,'I_Dépenses de rémunération'!$G$8:$G$607,D$3)+ SUMIFS('I_Dépenses sur barèmes'!$O$8:$O$607,'I_Dépenses sur barèmes'!$E$8:$E$607,$C14,'I_Dépenses sur barèmes'!$F$8:$F$607,D$3)+SUMIFS('I_Dépenses de rémunération CU'!$P$8:$P$607,'I_Dépenses de rémunération CU'!$G$8:$G$607,$C14,'I_Dépenses de rémunération CU'!$H$8:$H$607,D$3)+SUMIFS('I_Dépenses sur taux forfaitaire'!$K$8:$K$9,'I_Dépenses sur taux forfaitaire'!$E$8:$E$9,$C14,'I_Dépenses sur taux forfaitaire'!$F$8:$F$9,D$3)+SUMIFS('I_Dépenses forfaitaire'!$K$8:$K$607,'I_Dépenses forfaitaire'!$D$8:$D$607,$C14,'I_Dépenses forfaitaire'!$E$8:$E$607,D$3)</f>
        <v>0</v>
      </c>
      <c r="G14" s="304">
        <f>SUMIFS('I_Dépenses sur devis'!$J$8:$J$607,'I_Dépenses sur devis'!$F$8:$F$607,$C14,'I_Dépenses sur devis'!$G$8:$G$607,G$3)+SUMIFS('I_Dépenses sur devis'!$K$8:$K$607,'I_Dépenses sur devis'!$F$8:$F$607,$C14,'I_Dépenses sur devis'!$G$8:$G$607,G$3)+SUMIFS('I_Dépenses auto-construction'!$H$8:$H$607,'I_Dépenses auto-construction'!$D$8:$D$607,$C14,'I_Dépenses auto-construction'!$E$8:$E$607,G$3)+SUMIFS('I_Dépenses de rémunération'!$G$8:$G$607,'I_Dépenses de rémunération'!$H$8:$H$607,$C14,'I_Dépenses de rémunération'!$F$8:$F$607,G$3)+ SUMIFS('I_Dépenses sur barèmes'!$J$8:$J$607,'I_Dépenses sur barèmes'!$E$8:$E$607,$C14,'I_Dépenses sur barèmes'!$F$8:$F$607,G$3)+SUMIFS('I_Dépenses de rémunération CU'!$J$8:$J$607,'I_Dépenses de rémunération CU'!$G$8:$G$607,$C14,'I_Dépenses de rémunération CU'!$H$8:$H$607,G$3)+SUMIFS('I_Dépenses sur taux forfaitaire'!$H$8:$H$9,'I_Dépenses sur taux forfaitaire'!$E$8:$E$9,$C14,'I_Dépenses sur taux forfaitaire'!$F$8:$F$9,G$3)+SUMIFS('I_Dépenses forfaitaire'!$E$8:$E$607,'I_Dépenses forfaitaire'!$H$8:$H$607,$C14,'I_Dépenses forfaitaire'!$E$8:$E$607,G$3)</f>
        <v>0</v>
      </c>
      <c r="H14" s="304">
        <f>SUMIFS('I_Dépenses sur devis'!$Z$8:$Z$607,'I_Dépenses sur devis'!$F$8:$F$607,$C14,'I_Dépenses sur devis'!$G$8:$G$607,G$3)+SUMIFS('I_Dépenses auto-construction'!$J$8:$J$607,'I_Dépenses auto-construction'!$D$8:$D$607,$C14,'I_Dépenses auto-construction'!$E$8:$E$607,G$3)+SUMIFS('I_Dépenses de rémunération'!$N$8:$N$607,'I_Dépenses de rémunération'!$G$8:$G$607,$C14,'I_Dépenses de rémunération'!$F$8:$F$607,G$3)+ SUMIFS('I_Dépenses sur barèmes'!$L$8:$L$607,'I_Dépenses sur barèmes'!$E$8:$E$607,$C14,'I_Dépenses sur barèmes'!$F$8:$F$607,G$3)+SUMIFS('I_Dépenses de rémunération CU'!$M$8:$M$607,'I_Dépenses de rémunération CU'!$G$8:$G$607,$C14,'I_Dépenses de rémunération CU'!$H$8:$H$607,G$3)+SUMIFS('I_Dépenses sur taux forfaitaire'!$I$8:$I$9,'I_Dépenses sur taux forfaitaire'!$E$8:$E$9,$C14,'I_Dépenses sur taux forfaitaire'!$F$8:$F$9,G$3)+SUMIFS('I_Dépenses forfaitaire'!$I$8:$I$607,'I_Dépenses forfaitaire'!$D$8:$D$607,$C14,'I_Dépenses forfaitaire'!$E$8:$E$607,G$3)</f>
        <v>0</v>
      </c>
      <c r="I14" s="304">
        <f>SUMIFS('I_Dépenses sur devis'!$AA$8:$AA$607,'I_Dépenses sur devis'!$F$8:$F$607,$C14,'I_Dépenses sur devis'!$G$8:$G$607,G$3)+SUMIFS('I_Dépenses auto-construction'!$M$8:$M$607,'I_Dépenses auto-construction'!$D$8:$D$607,$C14,'I_Dépenses auto-construction'!$E$8:$E$607,G$3)+SUMIFS('I_Dépenses de rémunération'!$S$8:$S$607,'I_Dépenses de rémunération'!$F$8:$F$607,$C14,'I_Dépenses de rémunération'!$G$8:$G$607,G$3)+ SUMIFS('I_Dépenses sur barèmes'!$O$8:$O$607,'I_Dépenses sur barèmes'!$E$8:$E$607,$C14,'I_Dépenses sur barèmes'!$F$8:$F$607,G$3)+SUMIFS('I_Dépenses de rémunération CU'!$P$8:$P$607,'I_Dépenses de rémunération CU'!$G$8:$G$607,$C14,'I_Dépenses de rémunération CU'!$H$8:$H$607,G$3)+SUMIFS('I_Dépenses sur taux forfaitaire'!$K$8:$K$9,'I_Dépenses sur taux forfaitaire'!$E$8:$E$9,$C14,'I_Dépenses sur taux forfaitaire'!$F$8:$F$9,G$3)+SUMIFS('I_Dépenses forfaitaire'!$K$8:$K$607,'I_Dépenses forfaitaire'!$D$8:$D$607,$C14,'I_Dépenses forfaitaire'!$E$8:$E$607,G$3)</f>
        <v>0</v>
      </c>
      <c r="J14" s="304">
        <f>SUMIFS('I_Dépenses sur devis'!$J$8:$J$607,'I_Dépenses sur devis'!$F$8:$F$607,$C14,'I_Dépenses sur devis'!$G$8:$G$607,J$3)+SUMIFS('I_Dépenses sur devis'!$K$8:$K$607,'I_Dépenses sur devis'!$F$8:$F$607,$C14,'I_Dépenses sur devis'!$G$8:$G$607,J$3)+SUMIFS('I_Dépenses auto-construction'!$H$8:$H$607,'I_Dépenses auto-construction'!$D$8:$D$607,$C14,'I_Dépenses auto-construction'!$E$8:$E$607,J$3)+SUMIFS('I_Dépenses de rémunération'!$G$8:$G$607,'I_Dépenses de rémunération'!$H$8:$H$607,$C14,'I_Dépenses de rémunération'!$F$8:$F$607,J$3)+ SUMIFS('I_Dépenses sur barèmes'!$J$8:$J$607,'I_Dépenses sur barèmes'!$E$8:$E$607,$C14,'I_Dépenses sur barèmes'!$F$8:$F$607,J$3)+SUMIFS('I_Dépenses de rémunération CU'!$J$8:$J$607,'I_Dépenses de rémunération CU'!$G$8:$G$607,$C14,'I_Dépenses de rémunération CU'!$H$8:$H$607,J$3)+SUMIFS('I_Dépenses sur taux forfaitaire'!$H$8:$H$9,'I_Dépenses sur taux forfaitaire'!$E$8:$E$9,$C14,'I_Dépenses sur taux forfaitaire'!$F$8:$F$9,J$3)+SUMIFS('I_Dépenses forfaitaire'!$E$8:$E$607,'I_Dépenses forfaitaire'!$H$8:$H$607,$C14,'I_Dépenses forfaitaire'!$E$8:$E$607,J$3)</f>
        <v>0</v>
      </c>
      <c r="K14" s="304">
        <f>SUMIFS('I_Dépenses sur devis'!$Z$8:$Z$607,'I_Dépenses sur devis'!$F$8:$F$607,$C14,'I_Dépenses sur devis'!$G$8:$G$607,J$3)+SUMIFS('I_Dépenses auto-construction'!$J$8:$J$607,'I_Dépenses auto-construction'!$D$8:$D$607,$C14,'I_Dépenses auto-construction'!$E$8:$E$607,J$3)+SUMIFS('I_Dépenses de rémunération'!$N$8:$N$607,'I_Dépenses de rémunération'!$G$8:$G$607,$C14,'I_Dépenses de rémunération'!$F$8:$F$607,J$3)+ SUMIFS('I_Dépenses sur barèmes'!$L$8:$L$607,'I_Dépenses sur barèmes'!$E$8:$E$607,$C14,'I_Dépenses sur barèmes'!$F$8:$F$607,J$3)+SUMIFS('I_Dépenses de rémunération CU'!$M$8:$M$607,'I_Dépenses de rémunération CU'!$G$8:$G$607,$C14,'I_Dépenses de rémunération CU'!$H$8:$H$607,J$3)+SUMIFS('I_Dépenses sur taux forfaitaire'!$I$8:$I$9,'I_Dépenses sur taux forfaitaire'!$E$8:$E$9,$C14,'I_Dépenses sur taux forfaitaire'!$F$8:$F$9,J$3)+SUMIFS('I_Dépenses forfaitaire'!$I$8:$I$607,'I_Dépenses forfaitaire'!$D$8:$D$607,$C14,'I_Dépenses forfaitaire'!$E$8:$E$607,J$3)</f>
        <v>0</v>
      </c>
      <c r="L14" s="304">
        <f>SUMIFS('I_Dépenses sur devis'!$AA$8:$AA$607,'I_Dépenses sur devis'!$F$8:$F$607,$C14,'I_Dépenses sur devis'!$G$8:$G$607,J$3)+SUMIFS('I_Dépenses auto-construction'!$M$8:$M$607,'I_Dépenses auto-construction'!$D$8:$D$607,$C14,'I_Dépenses auto-construction'!$E$8:$E$607,J$3)+SUMIFS('I_Dépenses de rémunération'!$S$8:$S$607,'I_Dépenses de rémunération'!$F$8:$F$607,$C14,'I_Dépenses de rémunération'!$G$8:$G$607,J$3)+ SUMIFS('I_Dépenses sur barèmes'!$O$8:$O$607,'I_Dépenses sur barèmes'!$E$8:$E$607,$C14,'I_Dépenses sur barèmes'!$F$8:$F$607,J$3)+SUMIFS('I_Dépenses de rémunération CU'!$P$8:$P$607,'I_Dépenses de rémunération CU'!$G$8:$G$607,$C14,'I_Dépenses de rémunération CU'!$H$8:$H$607,J$3)+SUMIFS('I_Dépenses sur taux forfaitaire'!$K$8:$K$9,'I_Dépenses sur taux forfaitaire'!$E$8:$E$9,$C14,'I_Dépenses sur taux forfaitaire'!$F$8:$F$9,J$3)+SUMIFS('I_Dépenses forfaitaire'!$K$8:$K$607,'I_Dépenses forfaitaire'!$D$8:$D$607,$C14,'I_Dépenses forfaitaire'!$E$8:$E$607,J$3)</f>
        <v>0</v>
      </c>
      <c r="M14" s="304">
        <f>SUMIFS('I_Dépenses sur devis'!$J$8:$J$607,'I_Dépenses sur devis'!$F$8:$F$607,$C14,'I_Dépenses sur devis'!$G$8:$G$607,M$3)+SUMIFS('I_Dépenses sur devis'!$K$8:$K$607,'I_Dépenses sur devis'!$F$8:$F$607,$C14,'I_Dépenses sur devis'!$G$8:$G$607,M$3)+SUMIFS('I_Dépenses auto-construction'!$H$8:$H$607,'I_Dépenses auto-construction'!$D$8:$D$607,$C14,'I_Dépenses auto-construction'!$E$8:$E$607,M$3)+SUMIFS('I_Dépenses de rémunération'!$G$8:$G$607,'I_Dépenses de rémunération'!$H$8:$H$607,$C14,'I_Dépenses de rémunération'!$F$8:$F$607,M$3)+ SUMIFS('I_Dépenses sur barèmes'!$J$8:$J$607,'I_Dépenses sur barèmes'!$E$8:$E$607,$C14,'I_Dépenses sur barèmes'!$F$8:$F$607,M$3)+SUMIFS('I_Dépenses de rémunération CU'!$J$8:$J$607,'I_Dépenses de rémunération CU'!$G$8:$G$607,$C14,'I_Dépenses de rémunération CU'!$H$8:$H$607,M$3)+SUMIFS('I_Dépenses sur taux forfaitaire'!$H$8:$H$9,'I_Dépenses sur taux forfaitaire'!$E$8:$E$9,$C14,'I_Dépenses sur taux forfaitaire'!$F$8:$F$9,M$3)+SUMIFS('I_Dépenses forfaitaire'!$E$8:$E$607,'I_Dépenses forfaitaire'!$H$8:$H$607,$C14,'I_Dépenses forfaitaire'!$E$8:$E$607,M$3)</f>
        <v>0</v>
      </c>
      <c r="N14" s="304">
        <f>SUMIFS('I_Dépenses sur devis'!$Z$8:$Z$607,'I_Dépenses sur devis'!$F$8:$F$607,$C14,'I_Dépenses sur devis'!$G$8:$G$607,M$3)+SUMIFS('I_Dépenses auto-construction'!$J$8:$J$607,'I_Dépenses auto-construction'!$D$8:$D$607,$C14,'I_Dépenses auto-construction'!$E$8:$E$607,M$3)+SUMIFS('I_Dépenses de rémunération'!$N$8:$N$607,'I_Dépenses de rémunération'!$G$8:$G$607,$C14,'I_Dépenses de rémunération'!$F$8:$F$607,M$3)+ SUMIFS('I_Dépenses sur barèmes'!$L$8:$L$607,'I_Dépenses sur barèmes'!$E$8:$E$607,$C14,'I_Dépenses sur barèmes'!$F$8:$F$607,M$3)+SUMIFS('I_Dépenses de rémunération CU'!$M$8:$M$607,'I_Dépenses de rémunération CU'!$G$8:$G$607,$C14,'I_Dépenses de rémunération CU'!$H$8:$H$607,M$3)+SUMIFS('I_Dépenses sur taux forfaitaire'!$I$8:$I$9,'I_Dépenses sur taux forfaitaire'!$E$8:$E$9,$C14,'I_Dépenses sur taux forfaitaire'!$F$8:$F$9,M$3)+SUMIFS('I_Dépenses forfaitaire'!$I$8:$I$607,'I_Dépenses forfaitaire'!$D$8:$D$607,$C14,'I_Dépenses forfaitaire'!$E$8:$E$607,M$3)</f>
        <v>0</v>
      </c>
      <c r="O14" s="304">
        <f>SUMIFS('I_Dépenses sur devis'!$AA$8:$AA$607,'I_Dépenses sur devis'!$F$8:$F$607,$C14,'I_Dépenses sur devis'!$G$8:$G$607,M$3)+SUMIFS('I_Dépenses auto-construction'!$M$8:$M$607,'I_Dépenses auto-construction'!$D$8:$D$607,$C14,'I_Dépenses auto-construction'!$E$8:$E$607,M$3)+SUMIFS('I_Dépenses de rémunération'!$S$8:$S$607,'I_Dépenses de rémunération'!$F$8:$F$607,$C14,'I_Dépenses de rémunération'!$G$8:$G$607,M$3)+ SUMIFS('I_Dépenses sur barèmes'!$O$8:$O$607,'I_Dépenses sur barèmes'!$E$8:$E$607,$C14,'I_Dépenses sur barèmes'!$F$8:$F$607,M$3)+SUMIFS('I_Dépenses de rémunération CU'!$P$8:$P$607,'I_Dépenses de rémunération CU'!$G$8:$G$607,$C14,'I_Dépenses de rémunération CU'!$H$8:$H$607,M$3)+SUMIFS('I_Dépenses sur taux forfaitaire'!$K$8:$K$9,'I_Dépenses sur taux forfaitaire'!$E$8:$E$9,$C14,'I_Dépenses sur taux forfaitaire'!$F$8:$F$9,M$3)+SUMIFS('I_Dépenses forfaitaire'!$K$8:$K$607,'I_Dépenses forfaitaire'!$D$8:$D$607,$C14,'I_Dépenses forfaitaire'!$E$8:$E$607,M$3)</f>
        <v>0</v>
      </c>
    </row>
    <row r="15" spans="2:15" ht="17.25" customHeight="1" x14ac:dyDescent="0.35">
      <c r="B15">
        <v>11</v>
      </c>
      <c r="C15" s="303" t="str">
        <f>IF('T_Classement catégories'!D77&lt;&gt;"",'T_Classement catégories'!D77,"Vide")</f>
        <v>Vide</v>
      </c>
      <c r="D15" s="304">
        <f>SUMIFS('I_Dépenses sur devis'!$J$8:$J$607,'I_Dépenses sur devis'!$F$8:$F$607,$C15,'I_Dépenses sur devis'!$G$8:$G$607,D$3)+SUMIFS('I_Dépenses sur devis'!$K$8:$K$607,'I_Dépenses sur devis'!$F$8:$F$607,$C15,'I_Dépenses sur devis'!$G$8:$G$607,D$3)+SUMIFS('I_Dépenses auto-construction'!$H$8:$H$607,'I_Dépenses auto-construction'!$D$8:$D$607,$C15,'I_Dépenses auto-construction'!$E$8:$E$607,D$3)+SUMIFS('I_Dépenses de rémunération'!$G$8:$G$607,'I_Dépenses de rémunération'!$H$8:$H$607,$C15,'I_Dépenses de rémunération'!$F$8:$F$607,D$3)+ SUMIFS('I_Dépenses sur barèmes'!$J$8:$J$607,'I_Dépenses sur barèmes'!$E$8:$E$607,$C15,'I_Dépenses sur barèmes'!$F$8:$F$607,D$3)+SUMIFS('I_Dépenses de rémunération CU'!$J$8:$J$607,'I_Dépenses de rémunération CU'!$G$8:$G$607,$C15,'I_Dépenses de rémunération CU'!$H$8:$H$607,D$3)+SUMIFS('I_Dépenses sur taux forfaitaire'!$H$8:$H$9,'I_Dépenses sur taux forfaitaire'!$E$8:$E$9,$C15,'I_Dépenses sur taux forfaitaire'!$F$8:$F$9,D$3)+SUMIFS('I_Dépenses forfaitaire'!$E$8:$E$607,'I_Dépenses forfaitaire'!$H$8:$H$607,$C15,'I_Dépenses forfaitaire'!$E$8:$E$607,D$3)</f>
        <v>0</v>
      </c>
      <c r="E15" s="304">
        <f>SUMIFS('I_Dépenses sur devis'!$Z$8:$Z$607,'I_Dépenses sur devis'!$F$8:$F$607,$C15,'I_Dépenses sur devis'!$G$8:$G$607,D$3)+SUMIFS('I_Dépenses auto-construction'!$J$8:$J$607,'I_Dépenses auto-construction'!$D$8:$D$607,$C15,'I_Dépenses auto-construction'!$E$8:$E$607,D$3)+SUMIFS('I_Dépenses de rémunération'!$N$8:$N$607,'I_Dépenses de rémunération'!$G$8:$G$607,$C15,'I_Dépenses de rémunération'!$F$8:$F$607,D$3)+ SUMIFS('I_Dépenses sur barèmes'!$L$8:$L$607,'I_Dépenses sur barèmes'!$E$8:$E$607,$C15,'I_Dépenses sur barèmes'!$F$8:$F$607,D$3)+SUMIFS('I_Dépenses de rémunération CU'!$M$8:$M$607,'I_Dépenses de rémunération CU'!$G$8:$G$607,$C15,'I_Dépenses de rémunération CU'!$H$8:$H$607,D$3)+SUMIFS('I_Dépenses sur taux forfaitaire'!$I$8:$I$9,'I_Dépenses sur taux forfaitaire'!$E$8:$E$9,$C15,'I_Dépenses sur taux forfaitaire'!$F$8:$F$9,D$3)+SUMIFS('I_Dépenses forfaitaire'!$I$8:$I$607,'I_Dépenses forfaitaire'!$D$8:$D$607,$C15,'I_Dépenses forfaitaire'!$E$8:$E$607,D$3)</f>
        <v>0</v>
      </c>
      <c r="F15" s="304">
        <f>SUMIFS('I_Dépenses sur devis'!$AA$8:$AA$607,'I_Dépenses sur devis'!$F$8:$F$607,$C15,'I_Dépenses sur devis'!$G$8:$G$607,D$3)+SUMIFS('I_Dépenses auto-construction'!$M$8:$M$607,'I_Dépenses auto-construction'!$D$8:$D$607,$C15,'I_Dépenses auto-construction'!$E$8:$E$607,D$3)+SUMIFS('I_Dépenses de rémunération'!$S$8:$S$607,'I_Dépenses de rémunération'!$F$8:$F$607,$C15,'I_Dépenses de rémunération'!$G$8:$G$607,D$3)+ SUMIFS('I_Dépenses sur barèmes'!$O$8:$O$607,'I_Dépenses sur barèmes'!$E$8:$E$607,$C15,'I_Dépenses sur barèmes'!$F$8:$F$607,D$3)+SUMIFS('I_Dépenses de rémunération CU'!$P$8:$P$607,'I_Dépenses de rémunération CU'!$G$8:$G$607,$C15,'I_Dépenses de rémunération CU'!$H$8:$H$607,D$3)+SUMIFS('I_Dépenses sur taux forfaitaire'!$K$8:$K$9,'I_Dépenses sur taux forfaitaire'!$E$8:$E$9,$C15,'I_Dépenses sur taux forfaitaire'!$F$8:$F$9,D$3)+SUMIFS('I_Dépenses forfaitaire'!$K$8:$K$607,'I_Dépenses forfaitaire'!$D$8:$D$607,$C15,'I_Dépenses forfaitaire'!$E$8:$E$607,D$3)</f>
        <v>0</v>
      </c>
      <c r="G15" s="304">
        <f>SUMIFS('I_Dépenses sur devis'!$J$8:$J$607,'I_Dépenses sur devis'!$F$8:$F$607,$C15,'I_Dépenses sur devis'!$G$8:$G$607,G$3)+SUMIFS('I_Dépenses sur devis'!$K$8:$K$607,'I_Dépenses sur devis'!$F$8:$F$607,$C15,'I_Dépenses sur devis'!$G$8:$G$607,G$3)+SUMIFS('I_Dépenses auto-construction'!$H$8:$H$607,'I_Dépenses auto-construction'!$D$8:$D$607,$C15,'I_Dépenses auto-construction'!$E$8:$E$607,G$3)+SUMIFS('I_Dépenses de rémunération'!$G$8:$G$607,'I_Dépenses de rémunération'!$H$8:$H$607,$C15,'I_Dépenses de rémunération'!$F$8:$F$607,G$3)+ SUMIFS('I_Dépenses sur barèmes'!$J$8:$J$607,'I_Dépenses sur barèmes'!$E$8:$E$607,$C15,'I_Dépenses sur barèmes'!$F$8:$F$607,G$3)+SUMIFS('I_Dépenses de rémunération CU'!$J$8:$J$607,'I_Dépenses de rémunération CU'!$G$8:$G$607,$C15,'I_Dépenses de rémunération CU'!$H$8:$H$607,G$3)+SUMIFS('I_Dépenses sur taux forfaitaire'!$H$8:$H$9,'I_Dépenses sur taux forfaitaire'!$E$8:$E$9,$C15,'I_Dépenses sur taux forfaitaire'!$F$8:$F$9,G$3)+SUMIFS('I_Dépenses forfaitaire'!$E$8:$E$607,'I_Dépenses forfaitaire'!$H$8:$H$607,$C15,'I_Dépenses forfaitaire'!$E$8:$E$607,G$3)</f>
        <v>0</v>
      </c>
      <c r="H15" s="304">
        <f>SUMIFS('I_Dépenses sur devis'!$Z$8:$Z$607,'I_Dépenses sur devis'!$F$8:$F$607,$C15,'I_Dépenses sur devis'!$G$8:$G$607,G$3)+SUMIFS('I_Dépenses auto-construction'!$J$8:$J$607,'I_Dépenses auto-construction'!$D$8:$D$607,$C15,'I_Dépenses auto-construction'!$E$8:$E$607,G$3)+SUMIFS('I_Dépenses de rémunération'!$N$8:$N$607,'I_Dépenses de rémunération'!$G$8:$G$607,$C15,'I_Dépenses de rémunération'!$F$8:$F$607,G$3)+ SUMIFS('I_Dépenses sur barèmes'!$L$8:$L$607,'I_Dépenses sur barèmes'!$E$8:$E$607,$C15,'I_Dépenses sur barèmes'!$F$8:$F$607,G$3)+SUMIFS('I_Dépenses de rémunération CU'!$M$8:$M$607,'I_Dépenses de rémunération CU'!$G$8:$G$607,$C15,'I_Dépenses de rémunération CU'!$H$8:$H$607,G$3)+SUMIFS('I_Dépenses sur taux forfaitaire'!$I$8:$I$9,'I_Dépenses sur taux forfaitaire'!$E$8:$E$9,$C15,'I_Dépenses sur taux forfaitaire'!$F$8:$F$9,G$3)+SUMIFS('I_Dépenses forfaitaire'!$I$8:$I$607,'I_Dépenses forfaitaire'!$D$8:$D$607,$C15,'I_Dépenses forfaitaire'!$E$8:$E$607,G$3)</f>
        <v>0</v>
      </c>
      <c r="I15" s="304">
        <f>SUMIFS('I_Dépenses sur devis'!$AA$8:$AA$607,'I_Dépenses sur devis'!$F$8:$F$607,$C15,'I_Dépenses sur devis'!$G$8:$G$607,G$3)+SUMIFS('I_Dépenses auto-construction'!$M$8:$M$607,'I_Dépenses auto-construction'!$D$8:$D$607,$C15,'I_Dépenses auto-construction'!$E$8:$E$607,G$3)+SUMIFS('I_Dépenses de rémunération'!$S$8:$S$607,'I_Dépenses de rémunération'!$F$8:$F$607,$C15,'I_Dépenses de rémunération'!$G$8:$G$607,G$3)+ SUMIFS('I_Dépenses sur barèmes'!$O$8:$O$607,'I_Dépenses sur barèmes'!$E$8:$E$607,$C15,'I_Dépenses sur barèmes'!$F$8:$F$607,G$3)+SUMIFS('I_Dépenses de rémunération CU'!$P$8:$P$607,'I_Dépenses de rémunération CU'!$G$8:$G$607,$C15,'I_Dépenses de rémunération CU'!$H$8:$H$607,G$3)+SUMIFS('I_Dépenses sur taux forfaitaire'!$K$8:$K$9,'I_Dépenses sur taux forfaitaire'!$E$8:$E$9,$C15,'I_Dépenses sur taux forfaitaire'!$F$8:$F$9,G$3)+SUMIFS('I_Dépenses forfaitaire'!$K$8:$K$607,'I_Dépenses forfaitaire'!$D$8:$D$607,$C15,'I_Dépenses forfaitaire'!$E$8:$E$607,G$3)</f>
        <v>0</v>
      </c>
      <c r="J15" s="304">
        <f>SUMIFS('I_Dépenses sur devis'!$J$8:$J$607,'I_Dépenses sur devis'!$F$8:$F$607,$C15,'I_Dépenses sur devis'!$G$8:$G$607,J$3)+SUMIFS('I_Dépenses sur devis'!$K$8:$K$607,'I_Dépenses sur devis'!$F$8:$F$607,$C15,'I_Dépenses sur devis'!$G$8:$G$607,J$3)+SUMIFS('I_Dépenses auto-construction'!$H$8:$H$607,'I_Dépenses auto-construction'!$D$8:$D$607,$C15,'I_Dépenses auto-construction'!$E$8:$E$607,J$3)+SUMIFS('I_Dépenses de rémunération'!$G$8:$G$607,'I_Dépenses de rémunération'!$H$8:$H$607,$C15,'I_Dépenses de rémunération'!$F$8:$F$607,J$3)+ SUMIFS('I_Dépenses sur barèmes'!$J$8:$J$607,'I_Dépenses sur barèmes'!$E$8:$E$607,$C15,'I_Dépenses sur barèmes'!$F$8:$F$607,J$3)+SUMIFS('I_Dépenses de rémunération CU'!$J$8:$J$607,'I_Dépenses de rémunération CU'!$G$8:$G$607,$C15,'I_Dépenses de rémunération CU'!$H$8:$H$607,J$3)+SUMIFS('I_Dépenses sur taux forfaitaire'!$H$8:$H$9,'I_Dépenses sur taux forfaitaire'!$E$8:$E$9,$C15,'I_Dépenses sur taux forfaitaire'!$F$8:$F$9,J$3)+SUMIFS('I_Dépenses forfaitaire'!$E$8:$E$607,'I_Dépenses forfaitaire'!$H$8:$H$607,$C15,'I_Dépenses forfaitaire'!$E$8:$E$607,J$3)</f>
        <v>0</v>
      </c>
      <c r="K15" s="304">
        <f>SUMIFS('I_Dépenses sur devis'!$Z$8:$Z$607,'I_Dépenses sur devis'!$F$8:$F$607,$C15,'I_Dépenses sur devis'!$G$8:$G$607,J$3)+SUMIFS('I_Dépenses auto-construction'!$J$8:$J$607,'I_Dépenses auto-construction'!$D$8:$D$607,$C15,'I_Dépenses auto-construction'!$E$8:$E$607,J$3)+SUMIFS('I_Dépenses de rémunération'!$N$8:$N$607,'I_Dépenses de rémunération'!$G$8:$G$607,$C15,'I_Dépenses de rémunération'!$F$8:$F$607,J$3)+ SUMIFS('I_Dépenses sur barèmes'!$L$8:$L$607,'I_Dépenses sur barèmes'!$E$8:$E$607,$C15,'I_Dépenses sur barèmes'!$F$8:$F$607,J$3)+SUMIFS('I_Dépenses de rémunération CU'!$M$8:$M$607,'I_Dépenses de rémunération CU'!$G$8:$G$607,$C15,'I_Dépenses de rémunération CU'!$H$8:$H$607,J$3)+SUMIFS('I_Dépenses sur taux forfaitaire'!$I$8:$I$9,'I_Dépenses sur taux forfaitaire'!$E$8:$E$9,$C15,'I_Dépenses sur taux forfaitaire'!$F$8:$F$9,J$3)+SUMIFS('I_Dépenses forfaitaire'!$I$8:$I$607,'I_Dépenses forfaitaire'!$D$8:$D$607,$C15,'I_Dépenses forfaitaire'!$E$8:$E$607,J$3)</f>
        <v>0</v>
      </c>
      <c r="L15" s="304">
        <f>SUMIFS('I_Dépenses sur devis'!$AA$8:$AA$607,'I_Dépenses sur devis'!$F$8:$F$607,$C15,'I_Dépenses sur devis'!$G$8:$G$607,J$3)+SUMIFS('I_Dépenses auto-construction'!$M$8:$M$607,'I_Dépenses auto-construction'!$D$8:$D$607,$C15,'I_Dépenses auto-construction'!$E$8:$E$607,J$3)+SUMIFS('I_Dépenses de rémunération'!$S$8:$S$607,'I_Dépenses de rémunération'!$F$8:$F$607,$C15,'I_Dépenses de rémunération'!$G$8:$G$607,J$3)+ SUMIFS('I_Dépenses sur barèmes'!$O$8:$O$607,'I_Dépenses sur barèmes'!$E$8:$E$607,$C15,'I_Dépenses sur barèmes'!$F$8:$F$607,J$3)+SUMIFS('I_Dépenses de rémunération CU'!$P$8:$P$607,'I_Dépenses de rémunération CU'!$G$8:$G$607,$C15,'I_Dépenses de rémunération CU'!$H$8:$H$607,J$3)+SUMIFS('I_Dépenses sur taux forfaitaire'!$K$8:$K$9,'I_Dépenses sur taux forfaitaire'!$E$8:$E$9,$C15,'I_Dépenses sur taux forfaitaire'!$F$8:$F$9,J$3)+SUMIFS('I_Dépenses forfaitaire'!$K$8:$K$607,'I_Dépenses forfaitaire'!$D$8:$D$607,$C15,'I_Dépenses forfaitaire'!$E$8:$E$607,J$3)</f>
        <v>0</v>
      </c>
      <c r="M15" s="304">
        <f>SUMIFS('I_Dépenses sur devis'!$J$8:$J$607,'I_Dépenses sur devis'!$F$8:$F$607,$C15,'I_Dépenses sur devis'!$G$8:$G$607,M$3)+SUMIFS('I_Dépenses sur devis'!$K$8:$K$607,'I_Dépenses sur devis'!$F$8:$F$607,$C15,'I_Dépenses sur devis'!$G$8:$G$607,M$3)+SUMIFS('I_Dépenses auto-construction'!$H$8:$H$607,'I_Dépenses auto-construction'!$D$8:$D$607,$C15,'I_Dépenses auto-construction'!$E$8:$E$607,M$3)+SUMIFS('I_Dépenses de rémunération'!$G$8:$G$607,'I_Dépenses de rémunération'!$H$8:$H$607,$C15,'I_Dépenses de rémunération'!$F$8:$F$607,M$3)+ SUMIFS('I_Dépenses sur barèmes'!$J$8:$J$607,'I_Dépenses sur barèmes'!$E$8:$E$607,$C15,'I_Dépenses sur barèmes'!$F$8:$F$607,M$3)+SUMIFS('I_Dépenses de rémunération CU'!$J$8:$J$607,'I_Dépenses de rémunération CU'!$G$8:$G$607,$C15,'I_Dépenses de rémunération CU'!$H$8:$H$607,M$3)+SUMIFS('I_Dépenses sur taux forfaitaire'!$H$8:$H$9,'I_Dépenses sur taux forfaitaire'!$E$8:$E$9,$C15,'I_Dépenses sur taux forfaitaire'!$F$8:$F$9,M$3)+SUMIFS('I_Dépenses forfaitaire'!$E$8:$E$607,'I_Dépenses forfaitaire'!$H$8:$H$607,$C15,'I_Dépenses forfaitaire'!$E$8:$E$607,M$3)</f>
        <v>0</v>
      </c>
      <c r="N15" s="304">
        <f>SUMIFS('I_Dépenses sur devis'!$Z$8:$Z$607,'I_Dépenses sur devis'!$F$8:$F$607,$C15,'I_Dépenses sur devis'!$G$8:$G$607,M$3)+SUMIFS('I_Dépenses auto-construction'!$J$8:$J$607,'I_Dépenses auto-construction'!$D$8:$D$607,$C15,'I_Dépenses auto-construction'!$E$8:$E$607,M$3)+SUMIFS('I_Dépenses de rémunération'!$N$8:$N$607,'I_Dépenses de rémunération'!$G$8:$G$607,$C15,'I_Dépenses de rémunération'!$F$8:$F$607,M$3)+ SUMIFS('I_Dépenses sur barèmes'!$L$8:$L$607,'I_Dépenses sur barèmes'!$E$8:$E$607,$C15,'I_Dépenses sur barèmes'!$F$8:$F$607,M$3)+SUMIFS('I_Dépenses de rémunération CU'!$M$8:$M$607,'I_Dépenses de rémunération CU'!$G$8:$G$607,$C15,'I_Dépenses de rémunération CU'!$H$8:$H$607,M$3)+SUMIFS('I_Dépenses sur taux forfaitaire'!$I$8:$I$9,'I_Dépenses sur taux forfaitaire'!$E$8:$E$9,$C15,'I_Dépenses sur taux forfaitaire'!$F$8:$F$9,M$3)+SUMIFS('I_Dépenses forfaitaire'!$I$8:$I$607,'I_Dépenses forfaitaire'!$D$8:$D$607,$C15,'I_Dépenses forfaitaire'!$E$8:$E$607,M$3)</f>
        <v>0</v>
      </c>
      <c r="O15" s="304">
        <f>SUMIFS('I_Dépenses sur devis'!$AA$8:$AA$607,'I_Dépenses sur devis'!$F$8:$F$607,$C15,'I_Dépenses sur devis'!$G$8:$G$607,M$3)+SUMIFS('I_Dépenses auto-construction'!$M$8:$M$607,'I_Dépenses auto-construction'!$D$8:$D$607,$C15,'I_Dépenses auto-construction'!$E$8:$E$607,M$3)+SUMIFS('I_Dépenses de rémunération'!$S$8:$S$607,'I_Dépenses de rémunération'!$F$8:$F$607,$C15,'I_Dépenses de rémunération'!$G$8:$G$607,M$3)+ SUMIFS('I_Dépenses sur barèmes'!$O$8:$O$607,'I_Dépenses sur barèmes'!$E$8:$E$607,$C15,'I_Dépenses sur barèmes'!$F$8:$F$607,M$3)+SUMIFS('I_Dépenses de rémunération CU'!$P$8:$P$607,'I_Dépenses de rémunération CU'!$G$8:$G$607,$C15,'I_Dépenses de rémunération CU'!$H$8:$H$607,M$3)+SUMIFS('I_Dépenses sur taux forfaitaire'!$K$8:$K$9,'I_Dépenses sur taux forfaitaire'!$E$8:$E$9,$C15,'I_Dépenses sur taux forfaitaire'!$F$8:$F$9,M$3)+SUMIFS('I_Dépenses forfaitaire'!$K$8:$K$607,'I_Dépenses forfaitaire'!$D$8:$D$607,$C15,'I_Dépenses forfaitaire'!$E$8:$E$607,M$3)</f>
        <v>0</v>
      </c>
    </row>
    <row r="16" spans="2:15" ht="17.25" customHeight="1" x14ac:dyDescent="0.35">
      <c r="B16">
        <v>12</v>
      </c>
      <c r="C16" s="303" t="str">
        <f>IF('T_Classement catégories'!D78&lt;&gt;"",'T_Classement catégories'!D78,"Vide")</f>
        <v>Vide</v>
      </c>
      <c r="D16" s="304">
        <f>SUMIFS('I_Dépenses sur devis'!$J$8:$J$607,'I_Dépenses sur devis'!$F$8:$F$607,$C16,'I_Dépenses sur devis'!$G$8:$G$607,D$3)+SUMIFS('I_Dépenses sur devis'!$K$8:$K$607,'I_Dépenses sur devis'!$F$8:$F$607,$C16,'I_Dépenses sur devis'!$G$8:$G$607,D$3)+SUMIFS('I_Dépenses auto-construction'!$H$8:$H$607,'I_Dépenses auto-construction'!$D$8:$D$607,$C16,'I_Dépenses auto-construction'!$E$8:$E$607,D$3)+SUMIFS('I_Dépenses de rémunération'!$G$8:$G$607,'I_Dépenses de rémunération'!$H$8:$H$607,$C16,'I_Dépenses de rémunération'!$F$8:$F$607,D$3)+ SUMIFS('I_Dépenses sur barèmes'!$J$8:$J$607,'I_Dépenses sur barèmes'!$E$8:$E$607,$C16,'I_Dépenses sur barèmes'!$F$8:$F$607,D$3)+SUMIFS('I_Dépenses de rémunération CU'!$J$8:$J$607,'I_Dépenses de rémunération CU'!$G$8:$G$607,$C16,'I_Dépenses de rémunération CU'!$H$8:$H$607,D$3)+SUMIFS('I_Dépenses sur taux forfaitaire'!$H$8:$H$9,'I_Dépenses sur taux forfaitaire'!$E$8:$E$9,$C16,'I_Dépenses sur taux forfaitaire'!$F$8:$F$9,D$3)+SUMIFS('I_Dépenses forfaitaire'!$E$8:$E$607,'I_Dépenses forfaitaire'!$H$8:$H$607,$C16,'I_Dépenses forfaitaire'!$E$8:$E$607,D$3)</f>
        <v>0</v>
      </c>
      <c r="E16" s="304">
        <f>SUMIFS('I_Dépenses sur devis'!$Z$8:$Z$607,'I_Dépenses sur devis'!$F$8:$F$607,$C16,'I_Dépenses sur devis'!$G$8:$G$607,D$3)+SUMIFS('I_Dépenses auto-construction'!$J$8:$J$607,'I_Dépenses auto-construction'!$D$8:$D$607,$C16,'I_Dépenses auto-construction'!$E$8:$E$607,D$3)+SUMIFS('I_Dépenses de rémunération'!$N$8:$N$607,'I_Dépenses de rémunération'!$G$8:$G$607,$C16,'I_Dépenses de rémunération'!$F$8:$F$607,D$3)+ SUMIFS('I_Dépenses sur barèmes'!$L$8:$L$607,'I_Dépenses sur barèmes'!$E$8:$E$607,$C16,'I_Dépenses sur barèmes'!$F$8:$F$607,D$3)+SUMIFS('I_Dépenses de rémunération CU'!$M$8:$M$607,'I_Dépenses de rémunération CU'!$G$8:$G$607,$C16,'I_Dépenses de rémunération CU'!$H$8:$H$607,D$3)+SUMIFS('I_Dépenses sur taux forfaitaire'!$I$8:$I$9,'I_Dépenses sur taux forfaitaire'!$E$8:$E$9,$C16,'I_Dépenses sur taux forfaitaire'!$F$8:$F$9,D$3)+SUMIFS('I_Dépenses forfaitaire'!$I$8:$I$607,'I_Dépenses forfaitaire'!$D$8:$D$607,$C16,'I_Dépenses forfaitaire'!$E$8:$E$607,D$3)</f>
        <v>0</v>
      </c>
      <c r="F16" s="304">
        <f>SUMIFS('I_Dépenses sur devis'!$AA$8:$AA$607,'I_Dépenses sur devis'!$F$8:$F$607,$C16,'I_Dépenses sur devis'!$G$8:$G$607,D$3)+SUMIFS('I_Dépenses auto-construction'!$M$8:$M$607,'I_Dépenses auto-construction'!$D$8:$D$607,$C16,'I_Dépenses auto-construction'!$E$8:$E$607,D$3)+SUMIFS('I_Dépenses de rémunération'!$S$8:$S$607,'I_Dépenses de rémunération'!$F$8:$F$607,$C16,'I_Dépenses de rémunération'!$G$8:$G$607,D$3)+ SUMIFS('I_Dépenses sur barèmes'!$O$8:$O$607,'I_Dépenses sur barèmes'!$E$8:$E$607,$C16,'I_Dépenses sur barèmes'!$F$8:$F$607,D$3)+SUMIFS('I_Dépenses de rémunération CU'!$P$8:$P$607,'I_Dépenses de rémunération CU'!$G$8:$G$607,$C16,'I_Dépenses de rémunération CU'!$H$8:$H$607,D$3)+SUMIFS('I_Dépenses sur taux forfaitaire'!$K$8:$K$9,'I_Dépenses sur taux forfaitaire'!$E$8:$E$9,$C16,'I_Dépenses sur taux forfaitaire'!$F$8:$F$9,D$3)+SUMIFS('I_Dépenses forfaitaire'!$K$8:$K$607,'I_Dépenses forfaitaire'!$D$8:$D$607,$C16,'I_Dépenses forfaitaire'!$E$8:$E$607,D$3)</f>
        <v>0</v>
      </c>
      <c r="G16" s="304">
        <f>SUMIFS('I_Dépenses sur devis'!$J$8:$J$607,'I_Dépenses sur devis'!$F$8:$F$607,$C16,'I_Dépenses sur devis'!$G$8:$G$607,G$3)+SUMIFS('I_Dépenses sur devis'!$K$8:$K$607,'I_Dépenses sur devis'!$F$8:$F$607,$C16,'I_Dépenses sur devis'!$G$8:$G$607,G$3)+SUMIFS('I_Dépenses auto-construction'!$H$8:$H$607,'I_Dépenses auto-construction'!$D$8:$D$607,$C16,'I_Dépenses auto-construction'!$E$8:$E$607,G$3)+SUMIFS('I_Dépenses de rémunération'!$G$8:$G$607,'I_Dépenses de rémunération'!$H$8:$H$607,$C16,'I_Dépenses de rémunération'!$F$8:$F$607,G$3)+ SUMIFS('I_Dépenses sur barèmes'!$J$8:$J$607,'I_Dépenses sur barèmes'!$E$8:$E$607,$C16,'I_Dépenses sur barèmes'!$F$8:$F$607,G$3)+SUMIFS('I_Dépenses de rémunération CU'!$J$8:$J$607,'I_Dépenses de rémunération CU'!$G$8:$G$607,$C16,'I_Dépenses de rémunération CU'!$H$8:$H$607,G$3)+SUMIFS('I_Dépenses sur taux forfaitaire'!$H$8:$H$9,'I_Dépenses sur taux forfaitaire'!$E$8:$E$9,$C16,'I_Dépenses sur taux forfaitaire'!$F$8:$F$9,G$3)+SUMIFS('I_Dépenses forfaitaire'!$E$8:$E$607,'I_Dépenses forfaitaire'!$H$8:$H$607,$C16,'I_Dépenses forfaitaire'!$E$8:$E$607,G$3)</f>
        <v>0</v>
      </c>
      <c r="H16" s="304">
        <f>SUMIFS('I_Dépenses sur devis'!$Z$8:$Z$607,'I_Dépenses sur devis'!$F$8:$F$607,$C16,'I_Dépenses sur devis'!$G$8:$G$607,G$3)+SUMIFS('I_Dépenses auto-construction'!$J$8:$J$607,'I_Dépenses auto-construction'!$D$8:$D$607,$C16,'I_Dépenses auto-construction'!$E$8:$E$607,G$3)+SUMIFS('I_Dépenses de rémunération'!$N$8:$N$607,'I_Dépenses de rémunération'!$G$8:$G$607,$C16,'I_Dépenses de rémunération'!$F$8:$F$607,G$3)+ SUMIFS('I_Dépenses sur barèmes'!$L$8:$L$607,'I_Dépenses sur barèmes'!$E$8:$E$607,$C16,'I_Dépenses sur barèmes'!$F$8:$F$607,G$3)+SUMIFS('I_Dépenses de rémunération CU'!$M$8:$M$607,'I_Dépenses de rémunération CU'!$G$8:$G$607,$C16,'I_Dépenses de rémunération CU'!$H$8:$H$607,G$3)+SUMIFS('I_Dépenses sur taux forfaitaire'!$I$8:$I$9,'I_Dépenses sur taux forfaitaire'!$E$8:$E$9,$C16,'I_Dépenses sur taux forfaitaire'!$F$8:$F$9,G$3)+SUMIFS('I_Dépenses forfaitaire'!$I$8:$I$607,'I_Dépenses forfaitaire'!$D$8:$D$607,$C16,'I_Dépenses forfaitaire'!$E$8:$E$607,G$3)</f>
        <v>0</v>
      </c>
      <c r="I16" s="304">
        <f>SUMIFS('I_Dépenses sur devis'!$AA$8:$AA$607,'I_Dépenses sur devis'!$F$8:$F$607,$C16,'I_Dépenses sur devis'!$G$8:$G$607,G$3)+SUMIFS('I_Dépenses auto-construction'!$M$8:$M$607,'I_Dépenses auto-construction'!$D$8:$D$607,$C16,'I_Dépenses auto-construction'!$E$8:$E$607,G$3)+SUMIFS('I_Dépenses de rémunération'!$S$8:$S$607,'I_Dépenses de rémunération'!$F$8:$F$607,$C16,'I_Dépenses de rémunération'!$G$8:$G$607,G$3)+ SUMIFS('I_Dépenses sur barèmes'!$O$8:$O$607,'I_Dépenses sur barèmes'!$E$8:$E$607,$C16,'I_Dépenses sur barèmes'!$F$8:$F$607,G$3)+SUMIFS('I_Dépenses de rémunération CU'!$P$8:$P$607,'I_Dépenses de rémunération CU'!$G$8:$G$607,$C16,'I_Dépenses de rémunération CU'!$H$8:$H$607,G$3)+SUMIFS('I_Dépenses sur taux forfaitaire'!$K$8:$K$9,'I_Dépenses sur taux forfaitaire'!$E$8:$E$9,$C16,'I_Dépenses sur taux forfaitaire'!$F$8:$F$9,G$3)+SUMIFS('I_Dépenses forfaitaire'!$K$8:$K$607,'I_Dépenses forfaitaire'!$D$8:$D$607,$C16,'I_Dépenses forfaitaire'!$E$8:$E$607,G$3)</f>
        <v>0</v>
      </c>
      <c r="J16" s="304">
        <f>SUMIFS('I_Dépenses sur devis'!$J$8:$J$607,'I_Dépenses sur devis'!$F$8:$F$607,$C16,'I_Dépenses sur devis'!$G$8:$G$607,J$3)+SUMIFS('I_Dépenses sur devis'!$K$8:$K$607,'I_Dépenses sur devis'!$F$8:$F$607,$C16,'I_Dépenses sur devis'!$G$8:$G$607,J$3)+SUMIFS('I_Dépenses auto-construction'!$H$8:$H$607,'I_Dépenses auto-construction'!$D$8:$D$607,$C16,'I_Dépenses auto-construction'!$E$8:$E$607,J$3)+SUMIFS('I_Dépenses de rémunération'!$G$8:$G$607,'I_Dépenses de rémunération'!$H$8:$H$607,$C16,'I_Dépenses de rémunération'!$F$8:$F$607,J$3)+ SUMIFS('I_Dépenses sur barèmes'!$J$8:$J$607,'I_Dépenses sur barèmes'!$E$8:$E$607,$C16,'I_Dépenses sur barèmes'!$F$8:$F$607,J$3)+SUMIFS('I_Dépenses de rémunération CU'!$J$8:$J$607,'I_Dépenses de rémunération CU'!$G$8:$G$607,$C16,'I_Dépenses de rémunération CU'!$H$8:$H$607,J$3)+SUMIFS('I_Dépenses sur taux forfaitaire'!$H$8:$H$9,'I_Dépenses sur taux forfaitaire'!$E$8:$E$9,$C16,'I_Dépenses sur taux forfaitaire'!$F$8:$F$9,J$3)+SUMIFS('I_Dépenses forfaitaire'!$E$8:$E$607,'I_Dépenses forfaitaire'!$H$8:$H$607,$C16,'I_Dépenses forfaitaire'!$E$8:$E$607,J$3)</f>
        <v>0</v>
      </c>
      <c r="K16" s="304">
        <f>SUMIFS('I_Dépenses sur devis'!$Z$8:$Z$607,'I_Dépenses sur devis'!$F$8:$F$607,$C16,'I_Dépenses sur devis'!$G$8:$G$607,J$3)+SUMIFS('I_Dépenses auto-construction'!$J$8:$J$607,'I_Dépenses auto-construction'!$D$8:$D$607,$C16,'I_Dépenses auto-construction'!$E$8:$E$607,J$3)+SUMIFS('I_Dépenses de rémunération'!$N$8:$N$607,'I_Dépenses de rémunération'!$G$8:$G$607,$C16,'I_Dépenses de rémunération'!$F$8:$F$607,J$3)+ SUMIFS('I_Dépenses sur barèmes'!$L$8:$L$607,'I_Dépenses sur barèmes'!$E$8:$E$607,$C16,'I_Dépenses sur barèmes'!$F$8:$F$607,J$3)+SUMIFS('I_Dépenses de rémunération CU'!$M$8:$M$607,'I_Dépenses de rémunération CU'!$G$8:$G$607,$C16,'I_Dépenses de rémunération CU'!$H$8:$H$607,J$3)+SUMIFS('I_Dépenses sur taux forfaitaire'!$I$8:$I$9,'I_Dépenses sur taux forfaitaire'!$E$8:$E$9,$C16,'I_Dépenses sur taux forfaitaire'!$F$8:$F$9,J$3)+SUMIFS('I_Dépenses forfaitaire'!$I$8:$I$607,'I_Dépenses forfaitaire'!$D$8:$D$607,$C16,'I_Dépenses forfaitaire'!$E$8:$E$607,J$3)</f>
        <v>0</v>
      </c>
      <c r="L16" s="304">
        <f>SUMIFS('I_Dépenses sur devis'!$AA$8:$AA$607,'I_Dépenses sur devis'!$F$8:$F$607,$C16,'I_Dépenses sur devis'!$G$8:$G$607,J$3)+SUMIFS('I_Dépenses auto-construction'!$M$8:$M$607,'I_Dépenses auto-construction'!$D$8:$D$607,$C16,'I_Dépenses auto-construction'!$E$8:$E$607,J$3)+SUMIFS('I_Dépenses de rémunération'!$S$8:$S$607,'I_Dépenses de rémunération'!$F$8:$F$607,$C16,'I_Dépenses de rémunération'!$G$8:$G$607,J$3)+ SUMIFS('I_Dépenses sur barèmes'!$O$8:$O$607,'I_Dépenses sur barèmes'!$E$8:$E$607,$C16,'I_Dépenses sur barèmes'!$F$8:$F$607,J$3)+SUMIFS('I_Dépenses de rémunération CU'!$P$8:$P$607,'I_Dépenses de rémunération CU'!$G$8:$G$607,$C16,'I_Dépenses de rémunération CU'!$H$8:$H$607,J$3)+SUMIFS('I_Dépenses sur taux forfaitaire'!$K$8:$K$9,'I_Dépenses sur taux forfaitaire'!$E$8:$E$9,$C16,'I_Dépenses sur taux forfaitaire'!$F$8:$F$9,J$3)+SUMIFS('I_Dépenses forfaitaire'!$K$8:$K$607,'I_Dépenses forfaitaire'!$D$8:$D$607,$C16,'I_Dépenses forfaitaire'!$E$8:$E$607,J$3)</f>
        <v>0</v>
      </c>
      <c r="M16" s="304">
        <f>SUMIFS('I_Dépenses sur devis'!$J$8:$J$607,'I_Dépenses sur devis'!$F$8:$F$607,$C16,'I_Dépenses sur devis'!$G$8:$G$607,M$3)+SUMIFS('I_Dépenses sur devis'!$K$8:$K$607,'I_Dépenses sur devis'!$F$8:$F$607,$C16,'I_Dépenses sur devis'!$G$8:$G$607,M$3)+SUMIFS('I_Dépenses auto-construction'!$H$8:$H$607,'I_Dépenses auto-construction'!$D$8:$D$607,$C16,'I_Dépenses auto-construction'!$E$8:$E$607,M$3)+SUMIFS('I_Dépenses de rémunération'!$G$8:$G$607,'I_Dépenses de rémunération'!$H$8:$H$607,$C16,'I_Dépenses de rémunération'!$F$8:$F$607,M$3)+ SUMIFS('I_Dépenses sur barèmes'!$J$8:$J$607,'I_Dépenses sur barèmes'!$E$8:$E$607,$C16,'I_Dépenses sur barèmes'!$F$8:$F$607,M$3)+SUMIFS('I_Dépenses de rémunération CU'!$J$8:$J$607,'I_Dépenses de rémunération CU'!$G$8:$G$607,$C16,'I_Dépenses de rémunération CU'!$H$8:$H$607,M$3)+SUMIFS('I_Dépenses sur taux forfaitaire'!$H$8:$H$9,'I_Dépenses sur taux forfaitaire'!$E$8:$E$9,$C16,'I_Dépenses sur taux forfaitaire'!$F$8:$F$9,M$3)+SUMIFS('I_Dépenses forfaitaire'!$E$8:$E$607,'I_Dépenses forfaitaire'!$H$8:$H$607,$C16,'I_Dépenses forfaitaire'!$E$8:$E$607,M$3)</f>
        <v>0</v>
      </c>
      <c r="N16" s="304">
        <f>SUMIFS('I_Dépenses sur devis'!$Z$8:$Z$607,'I_Dépenses sur devis'!$F$8:$F$607,$C16,'I_Dépenses sur devis'!$G$8:$G$607,M$3)+SUMIFS('I_Dépenses auto-construction'!$J$8:$J$607,'I_Dépenses auto-construction'!$D$8:$D$607,$C16,'I_Dépenses auto-construction'!$E$8:$E$607,M$3)+SUMIFS('I_Dépenses de rémunération'!$N$8:$N$607,'I_Dépenses de rémunération'!$G$8:$G$607,$C16,'I_Dépenses de rémunération'!$F$8:$F$607,M$3)+ SUMIFS('I_Dépenses sur barèmes'!$L$8:$L$607,'I_Dépenses sur barèmes'!$E$8:$E$607,$C16,'I_Dépenses sur barèmes'!$F$8:$F$607,M$3)+SUMIFS('I_Dépenses de rémunération CU'!$M$8:$M$607,'I_Dépenses de rémunération CU'!$G$8:$G$607,$C16,'I_Dépenses de rémunération CU'!$H$8:$H$607,M$3)+SUMIFS('I_Dépenses sur taux forfaitaire'!$I$8:$I$9,'I_Dépenses sur taux forfaitaire'!$E$8:$E$9,$C16,'I_Dépenses sur taux forfaitaire'!$F$8:$F$9,M$3)+SUMIFS('I_Dépenses forfaitaire'!$I$8:$I$607,'I_Dépenses forfaitaire'!$D$8:$D$607,$C16,'I_Dépenses forfaitaire'!$E$8:$E$607,M$3)</f>
        <v>0</v>
      </c>
      <c r="O16" s="304">
        <f>SUMIFS('I_Dépenses sur devis'!$AA$8:$AA$607,'I_Dépenses sur devis'!$F$8:$F$607,$C16,'I_Dépenses sur devis'!$G$8:$G$607,M$3)+SUMIFS('I_Dépenses auto-construction'!$M$8:$M$607,'I_Dépenses auto-construction'!$D$8:$D$607,$C16,'I_Dépenses auto-construction'!$E$8:$E$607,M$3)+SUMIFS('I_Dépenses de rémunération'!$S$8:$S$607,'I_Dépenses de rémunération'!$F$8:$F$607,$C16,'I_Dépenses de rémunération'!$G$8:$G$607,M$3)+ SUMIFS('I_Dépenses sur barèmes'!$O$8:$O$607,'I_Dépenses sur barèmes'!$E$8:$E$607,$C16,'I_Dépenses sur barèmes'!$F$8:$F$607,M$3)+SUMIFS('I_Dépenses de rémunération CU'!$P$8:$P$607,'I_Dépenses de rémunération CU'!$G$8:$G$607,$C16,'I_Dépenses de rémunération CU'!$H$8:$H$607,M$3)+SUMIFS('I_Dépenses sur taux forfaitaire'!$K$8:$K$9,'I_Dépenses sur taux forfaitaire'!$E$8:$E$9,$C16,'I_Dépenses sur taux forfaitaire'!$F$8:$F$9,M$3)+SUMIFS('I_Dépenses forfaitaire'!$K$8:$K$607,'I_Dépenses forfaitaire'!$D$8:$D$607,$C16,'I_Dépenses forfaitaire'!$E$8:$E$607,M$3)</f>
        <v>0</v>
      </c>
    </row>
    <row r="17" spans="2:15" ht="17.25" customHeight="1" x14ac:dyDescent="0.35">
      <c r="B17">
        <v>13</v>
      </c>
      <c r="C17" s="303" t="str">
        <f>IF('T_Classement catégories'!D79&lt;&gt;"",'T_Classement catégories'!D79,"Vide")</f>
        <v>Vide</v>
      </c>
      <c r="D17" s="304">
        <f>SUMIFS('I_Dépenses sur devis'!$J$8:$J$607,'I_Dépenses sur devis'!$F$8:$F$607,$C17,'I_Dépenses sur devis'!$G$8:$G$607,D$3)+SUMIFS('I_Dépenses sur devis'!$K$8:$K$607,'I_Dépenses sur devis'!$F$8:$F$607,$C17,'I_Dépenses sur devis'!$G$8:$G$607,D$3)+SUMIFS('I_Dépenses auto-construction'!$H$8:$H$607,'I_Dépenses auto-construction'!$D$8:$D$607,$C17,'I_Dépenses auto-construction'!$E$8:$E$607,D$3)+SUMIFS('I_Dépenses de rémunération'!$G$8:$G$607,'I_Dépenses de rémunération'!$H$8:$H$607,$C17,'I_Dépenses de rémunération'!$F$8:$F$607,D$3)+ SUMIFS('I_Dépenses sur barèmes'!$J$8:$J$607,'I_Dépenses sur barèmes'!$E$8:$E$607,$C17,'I_Dépenses sur barèmes'!$F$8:$F$607,D$3)+SUMIFS('I_Dépenses de rémunération CU'!$J$8:$J$607,'I_Dépenses de rémunération CU'!$G$8:$G$607,$C17,'I_Dépenses de rémunération CU'!$H$8:$H$607,D$3)+SUMIFS('I_Dépenses sur taux forfaitaire'!$H$8:$H$9,'I_Dépenses sur taux forfaitaire'!$E$8:$E$9,$C17,'I_Dépenses sur taux forfaitaire'!$F$8:$F$9,D$3)+SUMIFS('I_Dépenses forfaitaire'!$E$8:$E$607,'I_Dépenses forfaitaire'!$H$8:$H$607,$C17,'I_Dépenses forfaitaire'!$E$8:$E$607,D$3)</f>
        <v>0</v>
      </c>
      <c r="E17" s="304">
        <f>SUMIFS('I_Dépenses sur devis'!$Z$8:$Z$607,'I_Dépenses sur devis'!$F$8:$F$607,$C17,'I_Dépenses sur devis'!$G$8:$G$607,D$3)+SUMIFS('I_Dépenses auto-construction'!$J$8:$J$607,'I_Dépenses auto-construction'!$D$8:$D$607,$C17,'I_Dépenses auto-construction'!$E$8:$E$607,D$3)+SUMIFS('I_Dépenses de rémunération'!$N$8:$N$607,'I_Dépenses de rémunération'!$G$8:$G$607,$C17,'I_Dépenses de rémunération'!$F$8:$F$607,D$3)+ SUMIFS('I_Dépenses sur barèmes'!$L$8:$L$607,'I_Dépenses sur barèmes'!$E$8:$E$607,$C17,'I_Dépenses sur barèmes'!$F$8:$F$607,D$3)+SUMIFS('I_Dépenses de rémunération CU'!$M$8:$M$607,'I_Dépenses de rémunération CU'!$G$8:$G$607,$C17,'I_Dépenses de rémunération CU'!$H$8:$H$607,D$3)+SUMIFS('I_Dépenses sur taux forfaitaire'!$I$8:$I$9,'I_Dépenses sur taux forfaitaire'!$E$8:$E$9,$C17,'I_Dépenses sur taux forfaitaire'!$F$8:$F$9,D$3)+SUMIFS('I_Dépenses forfaitaire'!$I$8:$I$607,'I_Dépenses forfaitaire'!$D$8:$D$607,$C17,'I_Dépenses forfaitaire'!$E$8:$E$607,D$3)</f>
        <v>0</v>
      </c>
      <c r="F17" s="304">
        <f>SUMIFS('I_Dépenses sur devis'!$AA$8:$AA$607,'I_Dépenses sur devis'!$F$8:$F$607,$C17,'I_Dépenses sur devis'!$G$8:$G$607,D$3)+SUMIFS('I_Dépenses auto-construction'!$M$8:$M$607,'I_Dépenses auto-construction'!$D$8:$D$607,$C17,'I_Dépenses auto-construction'!$E$8:$E$607,D$3)+SUMIFS('I_Dépenses de rémunération'!$S$8:$S$607,'I_Dépenses de rémunération'!$F$8:$F$607,$C17,'I_Dépenses de rémunération'!$G$8:$G$607,D$3)+ SUMIFS('I_Dépenses sur barèmes'!$O$8:$O$607,'I_Dépenses sur barèmes'!$E$8:$E$607,$C17,'I_Dépenses sur barèmes'!$F$8:$F$607,D$3)+SUMIFS('I_Dépenses de rémunération CU'!$P$8:$P$607,'I_Dépenses de rémunération CU'!$G$8:$G$607,$C17,'I_Dépenses de rémunération CU'!$H$8:$H$607,D$3)+SUMIFS('I_Dépenses sur taux forfaitaire'!$K$8:$K$9,'I_Dépenses sur taux forfaitaire'!$E$8:$E$9,$C17,'I_Dépenses sur taux forfaitaire'!$F$8:$F$9,D$3)+SUMIFS('I_Dépenses forfaitaire'!$K$8:$K$607,'I_Dépenses forfaitaire'!$D$8:$D$607,$C17,'I_Dépenses forfaitaire'!$E$8:$E$607,D$3)</f>
        <v>0</v>
      </c>
      <c r="G17" s="304">
        <f>SUMIFS('I_Dépenses sur devis'!$J$8:$J$607,'I_Dépenses sur devis'!$F$8:$F$607,$C17,'I_Dépenses sur devis'!$G$8:$G$607,G$3)+SUMIFS('I_Dépenses sur devis'!$K$8:$K$607,'I_Dépenses sur devis'!$F$8:$F$607,$C17,'I_Dépenses sur devis'!$G$8:$G$607,G$3)+SUMIFS('I_Dépenses auto-construction'!$H$8:$H$607,'I_Dépenses auto-construction'!$D$8:$D$607,$C17,'I_Dépenses auto-construction'!$E$8:$E$607,G$3)+SUMIFS('I_Dépenses de rémunération'!$G$8:$G$607,'I_Dépenses de rémunération'!$H$8:$H$607,$C17,'I_Dépenses de rémunération'!$F$8:$F$607,G$3)+ SUMIFS('I_Dépenses sur barèmes'!$J$8:$J$607,'I_Dépenses sur barèmes'!$E$8:$E$607,$C17,'I_Dépenses sur barèmes'!$F$8:$F$607,G$3)+SUMIFS('I_Dépenses de rémunération CU'!$J$8:$J$607,'I_Dépenses de rémunération CU'!$G$8:$G$607,$C17,'I_Dépenses de rémunération CU'!$H$8:$H$607,G$3)+SUMIFS('I_Dépenses sur taux forfaitaire'!$H$8:$H$9,'I_Dépenses sur taux forfaitaire'!$E$8:$E$9,$C17,'I_Dépenses sur taux forfaitaire'!$F$8:$F$9,G$3)+SUMIFS('I_Dépenses forfaitaire'!$E$8:$E$607,'I_Dépenses forfaitaire'!$H$8:$H$607,$C17,'I_Dépenses forfaitaire'!$E$8:$E$607,G$3)</f>
        <v>0</v>
      </c>
      <c r="H17" s="304">
        <f>SUMIFS('I_Dépenses sur devis'!$Z$8:$Z$607,'I_Dépenses sur devis'!$F$8:$F$607,$C17,'I_Dépenses sur devis'!$G$8:$G$607,G$3)+SUMIFS('I_Dépenses auto-construction'!$J$8:$J$607,'I_Dépenses auto-construction'!$D$8:$D$607,$C17,'I_Dépenses auto-construction'!$E$8:$E$607,G$3)+SUMIFS('I_Dépenses de rémunération'!$N$8:$N$607,'I_Dépenses de rémunération'!$G$8:$G$607,$C17,'I_Dépenses de rémunération'!$F$8:$F$607,G$3)+ SUMIFS('I_Dépenses sur barèmes'!$L$8:$L$607,'I_Dépenses sur barèmes'!$E$8:$E$607,$C17,'I_Dépenses sur barèmes'!$F$8:$F$607,G$3)+SUMIFS('I_Dépenses de rémunération CU'!$M$8:$M$607,'I_Dépenses de rémunération CU'!$G$8:$G$607,$C17,'I_Dépenses de rémunération CU'!$H$8:$H$607,G$3)+SUMIFS('I_Dépenses sur taux forfaitaire'!$I$8:$I$9,'I_Dépenses sur taux forfaitaire'!$E$8:$E$9,$C17,'I_Dépenses sur taux forfaitaire'!$F$8:$F$9,G$3)+SUMIFS('I_Dépenses forfaitaire'!$I$8:$I$607,'I_Dépenses forfaitaire'!$D$8:$D$607,$C17,'I_Dépenses forfaitaire'!$E$8:$E$607,G$3)</f>
        <v>0</v>
      </c>
      <c r="I17" s="304">
        <f>SUMIFS('I_Dépenses sur devis'!$AA$8:$AA$607,'I_Dépenses sur devis'!$F$8:$F$607,$C17,'I_Dépenses sur devis'!$G$8:$G$607,G$3)+SUMIFS('I_Dépenses auto-construction'!$M$8:$M$607,'I_Dépenses auto-construction'!$D$8:$D$607,$C17,'I_Dépenses auto-construction'!$E$8:$E$607,G$3)+SUMIFS('I_Dépenses de rémunération'!$S$8:$S$607,'I_Dépenses de rémunération'!$F$8:$F$607,$C17,'I_Dépenses de rémunération'!$G$8:$G$607,G$3)+ SUMIFS('I_Dépenses sur barèmes'!$O$8:$O$607,'I_Dépenses sur barèmes'!$E$8:$E$607,$C17,'I_Dépenses sur barèmes'!$F$8:$F$607,G$3)+SUMIFS('I_Dépenses de rémunération CU'!$P$8:$P$607,'I_Dépenses de rémunération CU'!$G$8:$G$607,$C17,'I_Dépenses de rémunération CU'!$H$8:$H$607,G$3)+SUMIFS('I_Dépenses sur taux forfaitaire'!$K$8:$K$9,'I_Dépenses sur taux forfaitaire'!$E$8:$E$9,$C17,'I_Dépenses sur taux forfaitaire'!$F$8:$F$9,G$3)+SUMIFS('I_Dépenses forfaitaire'!$K$8:$K$607,'I_Dépenses forfaitaire'!$D$8:$D$607,$C17,'I_Dépenses forfaitaire'!$E$8:$E$607,G$3)</f>
        <v>0</v>
      </c>
      <c r="J17" s="304">
        <f>SUMIFS('I_Dépenses sur devis'!$J$8:$J$607,'I_Dépenses sur devis'!$F$8:$F$607,$C17,'I_Dépenses sur devis'!$G$8:$G$607,J$3)+SUMIFS('I_Dépenses sur devis'!$K$8:$K$607,'I_Dépenses sur devis'!$F$8:$F$607,$C17,'I_Dépenses sur devis'!$G$8:$G$607,J$3)+SUMIFS('I_Dépenses auto-construction'!$H$8:$H$607,'I_Dépenses auto-construction'!$D$8:$D$607,$C17,'I_Dépenses auto-construction'!$E$8:$E$607,J$3)+SUMIFS('I_Dépenses de rémunération'!$G$8:$G$607,'I_Dépenses de rémunération'!$H$8:$H$607,$C17,'I_Dépenses de rémunération'!$F$8:$F$607,J$3)+ SUMIFS('I_Dépenses sur barèmes'!$J$8:$J$607,'I_Dépenses sur barèmes'!$E$8:$E$607,$C17,'I_Dépenses sur barèmes'!$F$8:$F$607,J$3)+SUMIFS('I_Dépenses de rémunération CU'!$J$8:$J$607,'I_Dépenses de rémunération CU'!$G$8:$G$607,$C17,'I_Dépenses de rémunération CU'!$H$8:$H$607,J$3)+SUMIFS('I_Dépenses sur taux forfaitaire'!$H$8:$H$9,'I_Dépenses sur taux forfaitaire'!$E$8:$E$9,$C17,'I_Dépenses sur taux forfaitaire'!$F$8:$F$9,J$3)+SUMIFS('I_Dépenses forfaitaire'!$E$8:$E$607,'I_Dépenses forfaitaire'!$H$8:$H$607,$C17,'I_Dépenses forfaitaire'!$E$8:$E$607,J$3)</f>
        <v>0</v>
      </c>
      <c r="K17" s="304">
        <f>SUMIFS('I_Dépenses sur devis'!$Z$8:$Z$607,'I_Dépenses sur devis'!$F$8:$F$607,$C17,'I_Dépenses sur devis'!$G$8:$G$607,J$3)+SUMIFS('I_Dépenses auto-construction'!$J$8:$J$607,'I_Dépenses auto-construction'!$D$8:$D$607,$C17,'I_Dépenses auto-construction'!$E$8:$E$607,J$3)+SUMIFS('I_Dépenses de rémunération'!$N$8:$N$607,'I_Dépenses de rémunération'!$G$8:$G$607,$C17,'I_Dépenses de rémunération'!$F$8:$F$607,J$3)+ SUMIFS('I_Dépenses sur barèmes'!$L$8:$L$607,'I_Dépenses sur barèmes'!$E$8:$E$607,$C17,'I_Dépenses sur barèmes'!$F$8:$F$607,J$3)+SUMIFS('I_Dépenses de rémunération CU'!$M$8:$M$607,'I_Dépenses de rémunération CU'!$G$8:$G$607,$C17,'I_Dépenses de rémunération CU'!$H$8:$H$607,J$3)+SUMIFS('I_Dépenses sur taux forfaitaire'!$I$8:$I$9,'I_Dépenses sur taux forfaitaire'!$E$8:$E$9,$C17,'I_Dépenses sur taux forfaitaire'!$F$8:$F$9,J$3)+SUMIFS('I_Dépenses forfaitaire'!$I$8:$I$607,'I_Dépenses forfaitaire'!$D$8:$D$607,$C17,'I_Dépenses forfaitaire'!$E$8:$E$607,J$3)</f>
        <v>0</v>
      </c>
      <c r="L17" s="304">
        <f>SUMIFS('I_Dépenses sur devis'!$AA$8:$AA$607,'I_Dépenses sur devis'!$F$8:$F$607,$C17,'I_Dépenses sur devis'!$G$8:$G$607,J$3)+SUMIFS('I_Dépenses auto-construction'!$M$8:$M$607,'I_Dépenses auto-construction'!$D$8:$D$607,$C17,'I_Dépenses auto-construction'!$E$8:$E$607,J$3)+SUMIFS('I_Dépenses de rémunération'!$S$8:$S$607,'I_Dépenses de rémunération'!$F$8:$F$607,$C17,'I_Dépenses de rémunération'!$G$8:$G$607,J$3)+ SUMIFS('I_Dépenses sur barèmes'!$O$8:$O$607,'I_Dépenses sur barèmes'!$E$8:$E$607,$C17,'I_Dépenses sur barèmes'!$F$8:$F$607,J$3)+SUMIFS('I_Dépenses de rémunération CU'!$P$8:$P$607,'I_Dépenses de rémunération CU'!$G$8:$G$607,$C17,'I_Dépenses de rémunération CU'!$H$8:$H$607,J$3)+SUMIFS('I_Dépenses sur taux forfaitaire'!$K$8:$K$9,'I_Dépenses sur taux forfaitaire'!$E$8:$E$9,$C17,'I_Dépenses sur taux forfaitaire'!$F$8:$F$9,J$3)+SUMIFS('I_Dépenses forfaitaire'!$K$8:$K$607,'I_Dépenses forfaitaire'!$D$8:$D$607,$C17,'I_Dépenses forfaitaire'!$E$8:$E$607,J$3)</f>
        <v>0</v>
      </c>
      <c r="M17" s="304">
        <f>SUMIFS('I_Dépenses sur devis'!$J$8:$J$607,'I_Dépenses sur devis'!$F$8:$F$607,$C17,'I_Dépenses sur devis'!$G$8:$G$607,M$3)+SUMIFS('I_Dépenses sur devis'!$K$8:$K$607,'I_Dépenses sur devis'!$F$8:$F$607,$C17,'I_Dépenses sur devis'!$G$8:$G$607,M$3)+SUMIFS('I_Dépenses auto-construction'!$H$8:$H$607,'I_Dépenses auto-construction'!$D$8:$D$607,$C17,'I_Dépenses auto-construction'!$E$8:$E$607,M$3)+SUMIFS('I_Dépenses de rémunération'!$G$8:$G$607,'I_Dépenses de rémunération'!$H$8:$H$607,$C17,'I_Dépenses de rémunération'!$F$8:$F$607,M$3)+ SUMIFS('I_Dépenses sur barèmes'!$J$8:$J$607,'I_Dépenses sur barèmes'!$E$8:$E$607,$C17,'I_Dépenses sur barèmes'!$F$8:$F$607,M$3)+SUMIFS('I_Dépenses de rémunération CU'!$J$8:$J$607,'I_Dépenses de rémunération CU'!$G$8:$G$607,$C17,'I_Dépenses de rémunération CU'!$H$8:$H$607,M$3)+SUMIFS('I_Dépenses sur taux forfaitaire'!$H$8:$H$9,'I_Dépenses sur taux forfaitaire'!$E$8:$E$9,$C17,'I_Dépenses sur taux forfaitaire'!$F$8:$F$9,M$3)+SUMIFS('I_Dépenses forfaitaire'!$E$8:$E$607,'I_Dépenses forfaitaire'!$H$8:$H$607,$C17,'I_Dépenses forfaitaire'!$E$8:$E$607,M$3)</f>
        <v>0</v>
      </c>
      <c r="N17" s="304">
        <f>SUMIFS('I_Dépenses sur devis'!$Z$8:$Z$607,'I_Dépenses sur devis'!$F$8:$F$607,$C17,'I_Dépenses sur devis'!$G$8:$G$607,M$3)+SUMIFS('I_Dépenses auto-construction'!$J$8:$J$607,'I_Dépenses auto-construction'!$D$8:$D$607,$C17,'I_Dépenses auto-construction'!$E$8:$E$607,M$3)+SUMIFS('I_Dépenses de rémunération'!$N$8:$N$607,'I_Dépenses de rémunération'!$G$8:$G$607,$C17,'I_Dépenses de rémunération'!$F$8:$F$607,M$3)+ SUMIFS('I_Dépenses sur barèmes'!$L$8:$L$607,'I_Dépenses sur barèmes'!$E$8:$E$607,$C17,'I_Dépenses sur barèmes'!$F$8:$F$607,M$3)+SUMIFS('I_Dépenses de rémunération CU'!$M$8:$M$607,'I_Dépenses de rémunération CU'!$G$8:$G$607,$C17,'I_Dépenses de rémunération CU'!$H$8:$H$607,M$3)+SUMIFS('I_Dépenses sur taux forfaitaire'!$I$8:$I$9,'I_Dépenses sur taux forfaitaire'!$E$8:$E$9,$C17,'I_Dépenses sur taux forfaitaire'!$F$8:$F$9,M$3)+SUMIFS('I_Dépenses forfaitaire'!$I$8:$I$607,'I_Dépenses forfaitaire'!$D$8:$D$607,$C17,'I_Dépenses forfaitaire'!$E$8:$E$607,M$3)</f>
        <v>0</v>
      </c>
      <c r="O17" s="304">
        <f>SUMIFS('I_Dépenses sur devis'!$AA$8:$AA$607,'I_Dépenses sur devis'!$F$8:$F$607,$C17,'I_Dépenses sur devis'!$G$8:$G$607,M$3)+SUMIFS('I_Dépenses auto-construction'!$M$8:$M$607,'I_Dépenses auto-construction'!$D$8:$D$607,$C17,'I_Dépenses auto-construction'!$E$8:$E$607,M$3)+SUMIFS('I_Dépenses de rémunération'!$S$8:$S$607,'I_Dépenses de rémunération'!$F$8:$F$607,$C17,'I_Dépenses de rémunération'!$G$8:$G$607,M$3)+ SUMIFS('I_Dépenses sur barèmes'!$O$8:$O$607,'I_Dépenses sur barèmes'!$E$8:$E$607,$C17,'I_Dépenses sur barèmes'!$F$8:$F$607,M$3)+SUMIFS('I_Dépenses de rémunération CU'!$P$8:$P$607,'I_Dépenses de rémunération CU'!$G$8:$G$607,$C17,'I_Dépenses de rémunération CU'!$H$8:$H$607,M$3)+SUMIFS('I_Dépenses sur taux forfaitaire'!$K$8:$K$9,'I_Dépenses sur taux forfaitaire'!$E$8:$E$9,$C17,'I_Dépenses sur taux forfaitaire'!$F$8:$F$9,M$3)+SUMIFS('I_Dépenses forfaitaire'!$K$8:$K$607,'I_Dépenses forfaitaire'!$D$8:$D$607,$C17,'I_Dépenses forfaitaire'!$E$8:$E$607,M$3)</f>
        <v>0</v>
      </c>
    </row>
    <row r="18" spans="2:15" ht="17.25" customHeight="1" x14ac:dyDescent="0.35">
      <c r="B18">
        <v>14</v>
      </c>
      <c r="C18" s="303" t="str">
        <f>IF('T_Classement catégories'!D80&lt;&gt;"",'T_Classement catégories'!D80,"Vide")</f>
        <v>Vide</v>
      </c>
      <c r="D18" s="304">
        <f>SUMIFS('I_Dépenses sur devis'!$J$8:$J$607,'I_Dépenses sur devis'!$F$8:$F$607,$C18,'I_Dépenses sur devis'!$G$8:$G$607,D$3)+SUMIFS('I_Dépenses sur devis'!$K$8:$K$607,'I_Dépenses sur devis'!$F$8:$F$607,$C18,'I_Dépenses sur devis'!$G$8:$G$607,D$3)+SUMIFS('I_Dépenses auto-construction'!$H$8:$H$607,'I_Dépenses auto-construction'!$D$8:$D$607,$C18,'I_Dépenses auto-construction'!$E$8:$E$607,D$3)+SUMIFS('I_Dépenses de rémunération'!$G$8:$G$607,'I_Dépenses de rémunération'!$H$8:$H$607,$C18,'I_Dépenses de rémunération'!$F$8:$F$607,D$3)+ SUMIFS('I_Dépenses sur barèmes'!$J$8:$J$607,'I_Dépenses sur barèmes'!$E$8:$E$607,$C18,'I_Dépenses sur barèmes'!$F$8:$F$607,D$3)+SUMIFS('I_Dépenses de rémunération CU'!$J$8:$J$607,'I_Dépenses de rémunération CU'!$G$8:$G$607,$C18,'I_Dépenses de rémunération CU'!$H$8:$H$607,D$3)+SUMIFS('I_Dépenses sur taux forfaitaire'!$H$8:$H$9,'I_Dépenses sur taux forfaitaire'!$E$8:$E$9,$C18,'I_Dépenses sur taux forfaitaire'!$F$8:$F$9,D$3)+SUMIFS('I_Dépenses forfaitaire'!$E$8:$E$607,'I_Dépenses forfaitaire'!$H$8:$H$607,$C18,'I_Dépenses forfaitaire'!$E$8:$E$607,D$3)</f>
        <v>0</v>
      </c>
      <c r="E18" s="304">
        <f>SUMIFS('I_Dépenses sur devis'!$Z$8:$Z$607,'I_Dépenses sur devis'!$F$8:$F$607,$C18,'I_Dépenses sur devis'!$G$8:$G$607,D$3)+SUMIFS('I_Dépenses auto-construction'!$J$8:$J$607,'I_Dépenses auto-construction'!$D$8:$D$607,$C18,'I_Dépenses auto-construction'!$E$8:$E$607,D$3)+SUMIFS('I_Dépenses de rémunération'!$N$8:$N$607,'I_Dépenses de rémunération'!$G$8:$G$607,$C18,'I_Dépenses de rémunération'!$F$8:$F$607,D$3)+ SUMIFS('I_Dépenses sur barèmes'!$L$8:$L$607,'I_Dépenses sur barèmes'!$E$8:$E$607,$C18,'I_Dépenses sur barèmes'!$F$8:$F$607,D$3)+SUMIFS('I_Dépenses de rémunération CU'!$M$8:$M$607,'I_Dépenses de rémunération CU'!$G$8:$G$607,$C18,'I_Dépenses de rémunération CU'!$H$8:$H$607,D$3)+SUMIFS('I_Dépenses sur taux forfaitaire'!$I$8:$I$9,'I_Dépenses sur taux forfaitaire'!$E$8:$E$9,$C18,'I_Dépenses sur taux forfaitaire'!$F$8:$F$9,D$3)+SUMIFS('I_Dépenses forfaitaire'!$I$8:$I$607,'I_Dépenses forfaitaire'!$D$8:$D$607,$C18,'I_Dépenses forfaitaire'!$E$8:$E$607,D$3)</f>
        <v>0</v>
      </c>
      <c r="F18" s="304">
        <f>SUMIFS('I_Dépenses sur devis'!$AA$8:$AA$607,'I_Dépenses sur devis'!$F$8:$F$607,$C18,'I_Dépenses sur devis'!$G$8:$G$607,D$3)+SUMIFS('I_Dépenses auto-construction'!$M$8:$M$607,'I_Dépenses auto-construction'!$D$8:$D$607,$C18,'I_Dépenses auto-construction'!$E$8:$E$607,D$3)+SUMIFS('I_Dépenses de rémunération'!$S$8:$S$607,'I_Dépenses de rémunération'!$F$8:$F$607,$C18,'I_Dépenses de rémunération'!$G$8:$G$607,D$3)+ SUMIFS('I_Dépenses sur barèmes'!$O$8:$O$607,'I_Dépenses sur barèmes'!$E$8:$E$607,$C18,'I_Dépenses sur barèmes'!$F$8:$F$607,D$3)+SUMIFS('I_Dépenses de rémunération CU'!$P$8:$P$607,'I_Dépenses de rémunération CU'!$G$8:$G$607,$C18,'I_Dépenses de rémunération CU'!$H$8:$H$607,D$3)+SUMIFS('I_Dépenses sur taux forfaitaire'!$K$8:$K$9,'I_Dépenses sur taux forfaitaire'!$E$8:$E$9,$C18,'I_Dépenses sur taux forfaitaire'!$F$8:$F$9,D$3)+SUMIFS('I_Dépenses forfaitaire'!$K$8:$K$607,'I_Dépenses forfaitaire'!$D$8:$D$607,$C18,'I_Dépenses forfaitaire'!$E$8:$E$607,D$3)</f>
        <v>0</v>
      </c>
      <c r="G18" s="304">
        <f>SUMIFS('I_Dépenses sur devis'!$J$8:$J$607,'I_Dépenses sur devis'!$F$8:$F$607,$C18,'I_Dépenses sur devis'!$G$8:$G$607,G$3)+SUMIFS('I_Dépenses sur devis'!$K$8:$K$607,'I_Dépenses sur devis'!$F$8:$F$607,$C18,'I_Dépenses sur devis'!$G$8:$G$607,G$3)+SUMIFS('I_Dépenses auto-construction'!$H$8:$H$607,'I_Dépenses auto-construction'!$D$8:$D$607,$C18,'I_Dépenses auto-construction'!$E$8:$E$607,G$3)+SUMIFS('I_Dépenses de rémunération'!$G$8:$G$607,'I_Dépenses de rémunération'!$H$8:$H$607,$C18,'I_Dépenses de rémunération'!$F$8:$F$607,G$3)+ SUMIFS('I_Dépenses sur barèmes'!$J$8:$J$607,'I_Dépenses sur barèmes'!$E$8:$E$607,$C18,'I_Dépenses sur barèmes'!$F$8:$F$607,G$3)+SUMIFS('I_Dépenses de rémunération CU'!$J$8:$J$607,'I_Dépenses de rémunération CU'!$G$8:$G$607,$C18,'I_Dépenses de rémunération CU'!$H$8:$H$607,G$3)+SUMIFS('I_Dépenses sur taux forfaitaire'!$H$8:$H$9,'I_Dépenses sur taux forfaitaire'!$E$8:$E$9,$C18,'I_Dépenses sur taux forfaitaire'!$F$8:$F$9,G$3)+SUMIFS('I_Dépenses forfaitaire'!$E$8:$E$607,'I_Dépenses forfaitaire'!$H$8:$H$607,$C18,'I_Dépenses forfaitaire'!$E$8:$E$607,G$3)</f>
        <v>0</v>
      </c>
      <c r="H18" s="304">
        <f>SUMIFS('I_Dépenses sur devis'!$Z$8:$Z$607,'I_Dépenses sur devis'!$F$8:$F$607,$C18,'I_Dépenses sur devis'!$G$8:$G$607,G$3)+SUMIFS('I_Dépenses auto-construction'!$J$8:$J$607,'I_Dépenses auto-construction'!$D$8:$D$607,$C18,'I_Dépenses auto-construction'!$E$8:$E$607,G$3)+SUMIFS('I_Dépenses de rémunération'!$N$8:$N$607,'I_Dépenses de rémunération'!$G$8:$G$607,$C18,'I_Dépenses de rémunération'!$F$8:$F$607,G$3)+ SUMIFS('I_Dépenses sur barèmes'!$L$8:$L$607,'I_Dépenses sur barèmes'!$E$8:$E$607,$C18,'I_Dépenses sur barèmes'!$F$8:$F$607,G$3)+SUMIFS('I_Dépenses de rémunération CU'!$M$8:$M$607,'I_Dépenses de rémunération CU'!$G$8:$G$607,$C18,'I_Dépenses de rémunération CU'!$H$8:$H$607,G$3)+SUMIFS('I_Dépenses sur taux forfaitaire'!$I$8:$I$9,'I_Dépenses sur taux forfaitaire'!$E$8:$E$9,$C18,'I_Dépenses sur taux forfaitaire'!$F$8:$F$9,G$3)+SUMIFS('I_Dépenses forfaitaire'!$I$8:$I$607,'I_Dépenses forfaitaire'!$D$8:$D$607,$C18,'I_Dépenses forfaitaire'!$E$8:$E$607,G$3)</f>
        <v>0</v>
      </c>
      <c r="I18" s="304">
        <f>SUMIFS('I_Dépenses sur devis'!$AA$8:$AA$607,'I_Dépenses sur devis'!$F$8:$F$607,$C18,'I_Dépenses sur devis'!$G$8:$G$607,G$3)+SUMIFS('I_Dépenses auto-construction'!$M$8:$M$607,'I_Dépenses auto-construction'!$D$8:$D$607,$C18,'I_Dépenses auto-construction'!$E$8:$E$607,G$3)+SUMIFS('I_Dépenses de rémunération'!$S$8:$S$607,'I_Dépenses de rémunération'!$F$8:$F$607,$C18,'I_Dépenses de rémunération'!$G$8:$G$607,G$3)+ SUMIFS('I_Dépenses sur barèmes'!$O$8:$O$607,'I_Dépenses sur barèmes'!$E$8:$E$607,$C18,'I_Dépenses sur barèmes'!$F$8:$F$607,G$3)+SUMIFS('I_Dépenses de rémunération CU'!$P$8:$P$607,'I_Dépenses de rémunération CU'!$G$8:$G$607,$C18,'I_Dépenses de rémunération CU'!$H$8:$H$607,G$3)+SUMIFS('I_Dépenses sur taux forfaitaire'!$K$8:$K$9,'I_Dépenses sur taux forfaitaire'!$E$8:$E$9,$C18,'I_Dépenses sur taux forfaitaire'!$F$8:$F$9,G$3)+SUMIFS('I_Dépenses forfaitaire'!$K$8:$K$607,'I_Dépenses forfaitaire'!$D$8:$D$607,$C18,'I_Dépenses forfaitaire'!$E$8:$E$607,G$3)</f>
        <v>0</v>
      </c>
      <c r="J18" s="304">
        <f>SUMIFS('I_Dépenses sur devis'!$J$8:$J$607,'I_Dépenses sur devis'!$F$8:$F$607,$C18,'I_Dépenses sur devis'!$G$8:$G$607,J$3)+SUMIFS('I_Dépenses sur devis'!$K$8:$K$607,'I_Dépenses sur devis'!$F$8:$F$607,$C18,'I_Dépenses sur devis'!$G$8:$G$607,J$3)+SUMIFS('I_Dépenses auto-construction'!$H$8:$H$607,'I_Dépenses auto-construction'!$D$8:$D$607,$C18,'I_Dépenses auto-construction'!$E$8:$E$607,J$3)+SUMIFS('I_Dépenses de rémunération'!$G$8:$G$607,'I_Dépenses de rémunération'!$H$8:$H$607,$C18,'I_Dépenses de rémunération'!$F$8:$F$607,J$3)+ SUMIFS('I_Dépenses sur barèmes'!$J$8:$J$607,'I_Dépenses sur barèmes'!$E$8:$E$607,$C18,'I_Dépenses sur barèmes'!$F$8:$F$607,J$3)+SUMIFS('I_Dépenses de rémunération CU'!$J$8:$J$607,'I_Dépenses de rémunération CU'!$G$8:$G$607,$C18,'I_Dépenses de rémunération CU'!$H$8:$H$607,J$3)+SUMIFS('I_Dépenses sur taux forfaitaire'!$H$8:$H$9,'I_Dépenses sur taux forfaitaire'!$E$8:$E$9,$C18,'I_Dépenses sur taux forfaitaire'!$F$8:$F$9,J$3)+SUMIFS('I_Dépenses forfaitaire'!$E$8:$E$607,'I_Dépenses forfaitaire'!$H$8:$H$607,$C18,'I_Dépenses forfaitaire'!$E$8:$E$607,J$3)</f>
        <v>0</v>
      </c>
      <c r="K18" s="304">
        <f>SUMIFS('I_Dépenses sur devis'!$Z$8:$Z$607,'I_Dépenses sur devis'!$F$8:$F$607,$C18,'I_Dépenses sur devis'!$G$8:$G$607,J$3)+SUMIFS('I_Dépenses auto-construction'!$J$8:$J$607,'I_Dépenses auto-construction'!$D$8:$D$607,$C18,'I_Dépenses auto-construction'!$E$8:$E$607,J$3)+SUMIFS('I_Dépenses de rémunération'!$N$8:$N$607,'I_Dépenses de rémunération'!$G$8:$G$607,$C18,'I_Dépenses de rémunération'!$F$8:$F$607,J$3)+ SUMIFS('I_Dépenses sur barèmes'!$L$8:$L$607,'I_Dépenses sur barèmes'!$E$8:$E$607,$C18,'I_Dépenses sur barèmes'!$F$8:$F$607,J$3)+SUMIFS('I_Dépenses de rémunération CU'!$M$8:$M$607,'I_Dépenses de rémunération CU'!$G$8:$G$607,$C18,'I_Dépenses de rémunération CU'!$H$8:$H$607,J$3)+SUMIFS('I_Dépenses sur taux forfaitaire'!$I$8:$I$9,'I_Dépenses sur taux forfaitaire'!$E$8:$E$9,$C18,'I_Dépenses sur taux forfaitaire'!$F$8:$F$9,J$3)+SUMIFS('I_Dépenses forfaitaire'!$I$8:$I$607,'I_Dépenses forfaitaire'!$D$8:$D$607,$C18,'I_Dépenses forfaitaire'!$E$8:$E$607,J$3)</f>
        <v>0</v>
      </c>
      <c r="L18" s="304">
        <f>SUMIFS('I_Dépenses sur devis'!$AA$8:$AA$607,'I_Dépenses sur devis'!$F$8:$F$607,$C18,'I_Dépenses sur devis'!$G$8:$G$607,J$3)+SUMIFS('I_Dépenses auto-construction'!$M$8:$M$607,'I_Dépenses auto-construction'!$D$8:$D$607,$C18,'I_Dépenses auto-construction'!$E$8:$E$607,J$3)+SUMIFS('I_Dépenses de rémunération'!$S$8:$S$607,'I_Dépenses de rémunération'!$F$8:$F$607,$C18,'I_Dépenses de rémunération'!$G$8:$G$607,J$3)+ SUMIFS('I_Dépenses sur barèmes'!$O$8:$O$607,'I_Dépenses sur barèmes'!$E$8:$E$607,$C18,'I_Dépenses sur barèmes'!$F$8:$F$607,J$3)+SUMIFS('I_Dépenses de rémunération CU'!$P$8:$P$607,'I_Dépenses de rémunération CU'!$G$8:$G$607,$C18,'I_Dépenses de rémunération CU'!$H$8:$H$607,J$3)+SUMIFS('I_Dépenses sur taux forfaitaire'!$K$8:$K$9,'I_Dépenses sur taux forfaitaire'!$E$8:$E$9,$C18,'I_Dépenses sur taux forfaitaire'!$F$8:$F$9,J$3)+SUMIFS('I_Dépenses forfaitaire'!$K$8:$K$607,'I_Dépenses forfaitaire'!$D$8:$D$607,$C18,'I_Dépenses forfaitaire'!$E$8:$E$607,J$3)</f>
        <v>0</v>
      </c>
      <c r="M18" s="304">
        <f>SUMIFS('I_Dépenses sur devis'!$J$8:$J$607,'I_Dépenses sur devis'!$F$8:$F$607,$C18,'I_Dépenses sur devis'!$G$8:$G$607,M$3)+SUMIFS('I_Dépenses sur devis'!$K$8:$K$607,'I_Dépenses sur devis'!$F$8:$F$607,$C18,'I_Dépenses sur devis'!$G$8:$G$607,M$3)+SUMIFS('I_Dépenses auto-construction'!$H$8:$H$607,'I_Dépenses auto-construction'!$D$8:$D$607,$C18,'I_Dépenses auto-construction'!$E$8:$E$607,M$3)+SUMIFS('I_Dépenses de rémunération'!$G$8:$G$607,'I_Dépenses de rémunération'!$H$8:$H$607,$C18,'I_Dépenses de rémunération'!$F$8:$F$607,M$3)+ SUMIFS('I_Dépenses sur barèmes'!$J$8:$J$607,'I_Dépenses sur barèmes'!$E$8:$E$607,$C18,'I_Dépenses sur barèmes'!$F$8:$F$607,M$3)+SUMIFS('I_Dépenses de rémunération CU'!$J$8:$J$607,'I_Dépenses de rémunération CU'!$G$8:$G$607,$C18,'I_Dépenses de rémunération CU'!$H$8:$H$607,M$3)+SUMIFS('I_Dépenses sur taux forfaitaire'!$H$8:$H$9,'I_Dépenses sur taux forfaitaire'!$E$8:$E$9,$C18,'I_Dépenses sur taux forfaitaire'!$F$8:$F$9,M$3)+SUMIFS('I_Dépenses forfaitaire'!$E$8:$E$607,'I_Dépenses forfaitaire'!$H$8:$H$607,$C18,'I_Dépenses forfaitaire'!$E$8:$E$607,M$3)</f>
        <v>0</v>
      </c>
      <c r="N18" s="304">
        <f>SUMIFS('I_Dépenses sur devis'!$Z$8:$Z$607,'I_Dépenses sur devis'!$F$8:$F$607,$C18,'I_Dépenses sur devis'!$G$8:$G$607,M$3)+SUMIFS('I_Dépenses auto-construction'!$J$8:$J$607,'I_Dépenses auto-construction'!$D$8:$D$607,$C18,'I_Dépenses auto-construction'!$E$8:$E$607,M$3)+SUMIFS('I_Dépenses de rémunération'!$N$8:$N$607,'I_Dépenses de rémunération'!$G$8:$G$607,$C18,'I_Dépenses de rémunération'!$F$8:$F$607,M$3)+ SUMIFS('I_Dépenses sur barèmes'!$L$8:$L$607,'I_Dépenses sur barèmes'!$E$8:$E$607,$C18,'I_Dépenses sur barèmes'!$F$8:$F$607,M$3)+SUMIFS('I_Dépenses de rémunération CU'!$M$8:$M$607,'I_Dépenses de rémunération CU'!$G$8:$G$607,$C18,'I_Dépenses de rémunération CU'!$H$8:$H$607,M$3)+SUMIFS('I_Dépenses sur taux forfaitaire'!$I$8:$I$9,'I_Dépenses sur taux forfaitaire'!$E$8:$E$9,$C18,'I_Dépenses sur taux forfaitaire'!$F$8:$F$9,M$3)+SUMIFS('I_Dépenses forfaitaire'!$I$8:$I$607,'I_Dépenses forfaitaire'!$D$8:$D$607,$C18,'I_Dépenses forfaitaire'!$E$8:$E$607,M$3)</f>
        <v>0</v>
      </c>
      <c r="O18" s="304">
        <f>SUMIFS('I_Dépenses sur devis'!$AA$8:$AA$607,'I_Dépenses sur devis'!$F$8:$F$607,$C18,'I_Dépenses sur devis'!$G$8:$G$607,M$3)+SUMIFS('I_Dépenses auto-construction'!$M$8:$M$607,'I_Dépenses auto-construction'!$D$8:$D$607,$C18,'I_Dépenses auto-construction'!$E$8:$E$607,M$3)+SUMIFS('I_Dépenses de rémunération'!$S$8:$S$607,'I_Dépenses de rémunération'!$F$8:$F$607,$C18,'I_Dépenses de rémunération'!$G$8:$G$607,M$3)+ SUMIFS('I_Dépenses sur barèmes'!$O$8:$O$607,'I_Dépenses sur barèmes'!$E$8:$E$607,$C18,'I_Dépenses sur barèmes'!$F$8:$F$607,M$3)+SUMIFS('I_Dépenses de rémunération CU'!$P$8:$P$607,'I_Dépenses de rémunération CU'!$G$8:$G$607,$C18,'I_Dépenses de rémunération CU'!$H$8:$H$607,M$3)+SUMIFS('I_Dépenses sur taux forfaitaire'!$K$8:$K$9,'I_Dépenses sur taux forfaitaire'!$E$8:$E$9,$C18,'I_Dépenses sur taux forfaitaire'!$F$8:$F$9,M$3)+SUMIFS('I_Dépenses forfaitaire'!$K$8:$K$607,'I_Dépenses forfaitaire'!$D$8:$D$607,$C18,'I_Dépenses forfaitaire'!$E$8:$E$607,M$3)</f>
        <v>0</v>
      </c>
    </row>
    <row r="19" spans="2:15" ht="17.25" customHeight="1" x14ac:dyDescent="0.35">
      <c r="B19">
        <v>15</v>
      </c>
      <c r="C19" s="303" t="str">
        <f>IF('T_Classement catégories'!D81&lt;&gt;"",'T_Classement catégories'!D81,"Vide")</f>
        <v>Vide</v>
      </c>
      <c r="D19" s="304">
        <f>SUMIFS('I_Dépenses sur devis'!$J$8:$J$607,'I_Dépenses sur devis'!$F$8:$F$607,$C19,'I_Dépenses sur devis'!$G$8:$G$607,D$3)+SUMIFS('I_Dépenses sur devis'!$K$8:$K$607,'I_Dépenses sur devis'!$F$8:$F$607,$C19,'I_Dépenses sur devis'!$G$8:$G$607,D$3)+SUMIFS('I_Dépenses auto-construction'!$H$8:$H$607,'I_Dépenses auto-construction'!$D$8:$D$607,$C19,'I_Dépenses auto-construction'!$E$8:$E$607,D$3)+SUMIFS('I_Dépenses de rémunération'!$G$8:$G$607,'I_Dépenses de rémunération'!$H$8:$H$607,$C19,'I_Dépenses de rémunération'!$F$8:$F$607,D$3)+ SUMIFS('I_Dépenses sur barèmes'!$J$8:$J$607,'I_Dépenses sur barèmes'!$E$8:$E$607,$C19,'I_Dépenses sur barèmes'!$F$8:$F$607,D$3)+SUMIFS('I_Dépenses de rémunération CU'!$J$8:$J$607,'I_Dépenses de rémunération CU'!$G$8:$G$607,$C19,'I_Dépenses de rémunération CU'!$H$8:$H$607,D$3)+SUMIFS('I_Dépenses sur taux forfaitaire'!$H$8:$H$9,'I_Dépenses sur taux forfaitaire'!$E$8:$E$9,$C19,'I_Dépenses sur taux forfaitaire'!$F$8:$F$9,D$3)+SUMIFS('I_Dépenses forfaitaire'!$E$8:$E$607,'I_Dépenses forfaitaire'!$H$8:$H$607,$C19,'I_Dépenses forfaitaire'!$E$8:$E$607,D$3)</f>
        <v>0</v>
      </c>
      <c r="E19" s="304">
        <f>SUMIFS('I_Dépenses sur devis'!$Z$8:$Z$607,'I_Dépenses sur devis'!$F$8:$F$607,$C19,'I_Dépenses sur devis'!$G$8:$G$607,D$3)+SUMIFS('I_Dépenses auto-construction'!$J$8:$J$607,'I_Dépenses auto-construction'!$D$8:$D$607,$C19,'I_Dépenses auto-construction'!$E$8:$E$607,D$3)+SUMIFS('I_Dépenses de rémunération'!$N$8:$N$607,'I_Dépenses de rémunération'!$G$8:$G$607,$C19,'I_Dépenses de rémunération'!$F$8:$F$607,D$3)+ SUMIFS('I_Dépenses sur barèmes'!$L$8:$L$607,'I_Dépenses sur barèmes'!$E$8:$E$607,$C19,'I_Dépenses sur barèmes'!$F$8:$F$607,D$3)+SUMIFS('I_Dépenses de rémunération CU'!$M$8:$M$607,'I_Dépenses de rémunération CU'!$G$8:$G$607,$C19,'I_Dépenses de rémunération CU'!$H$8:$H$607,D$3)+SUMIFS('I_Dépenses sur taux forfaitaire'!$I$8:$I$9,'I_Dépenses sur taux forfaitaire'!$E$8:$E$9,$C19,'I_Dépenses sur taux forfaitaire'!$F$8:$F$9,D$3)+SUMIFS('I_Dépenses forfaitaire'!$I$8:$I$607,'I_Dépenses forfaitaire'!$D$8:$D$607,$C19,'I_Dépenses forfaitaire'!$E$8:$E$607,D$3)</f>
        <v>0</v>
      </c>
      <c r="F19" s="304">
        <f>SUMIFS('I_Dépenses sur devis'!$AA$8:$AA$607,'I_Dépenses sur devis'!$F$8:$F$607,$C19,'I_Dépenses sur devis'!$G$8:$G$607,D$3)+SUMIFS('I_Dépenses auto-construction'!$M$8:$M$607,'I_Dépenses auto-construction'!$D$8:$D$607,$C19,'I_Dépenses auto-construction'!$E$8:$E$607,D$3)+SUMIFS('I_Dépenses de rémunération'!$S$8:$S$607,'I_Dépenses de rémunération'!$F$8:$F$607,$C19,'I_Dépenses de rémunération'!$G$8:$G$607,D$3)+ SUMIFS('I_Dépenses sur barèmes'!$O$8:$O$607,'I_Dépenses sur barèmes'!$E$8:$E$607,$C19,'I_Dépenses sur barèmes'!$F$8:$F$607,D$3)+SUMIFS('I_Dépenses de rémunération CU'!$P$8:$P$607,'I_Dépenses de rémunération CU'!$G$8:$G$607,$C19,'I_Dépenses de rémunération CU'!$H$8:$H$607,D$3)+SUMIFS('I_Dépenses sur taux forfaitaire'!$K$8:$K$9,'I_Dépenses sur taux forfaitaire'!$E$8:$E$9,$C19,'I_Dépenses sur taux forfaitaire'!$F$8:$F$9,D$3)+SUMIFS('I_Dépenses forfaitaire'!$K$8:$K$607,'I_Dépenses forfaitaire'!$D$8:$D$607,$C19,'I_Dépenses forfaitaire'!$E$8:$E$607,D$3)</f>
        <v>0</v>
      </c>
      <c r="G19" s="304">
        <f>SUMIFS('I_Dépenses sur devis'!$J$8:$J$607,'I_Dépenses sur devis'!$F$8:$F$607,$C19,'I_Dépenses sur devis'!$G$8:$G$607,G$3)+SUMIFS('I_Dépenses sur devis'!$K$8:$K$607,'I_Dépenses sur devis'!$F$8:$F$607,$C19,'I_Dépenses sur devis'!$G$8:$G$607,G$3)+SUMIFS('I_Dépenses auto-construction'!$H$8:$H$607,'I_Dépenses auto-construction'!$D$8:$D$607,$C19,'I_Dépenses auto-construction'!$E$8:$E$607,G$3)+SUMIFS('I_Dépenses de rémunération'!$G$8:$G$607,'I_Dépenses de rémunération'!$H$8:$H$607,$C19,'I_Dépenses de rémunération'!$F$8:$F$607,G$3)+ SUMIFS('I_Dépenses sur barèmes'!$J$8:$J$607,'I_Dépenses sur barèmes'!$E$8:$E$607,$C19,'I_Dépenses sur barèmes'!$F$8:$F$607,G$3)+SUMIFS('I_Dépenses de rémunération CU'!$J$8:$J$607,'I_Dépenses de rémunération CU'!$G$8:$G$607,$C19,'I_Dépenses de rémunération CU'!$H$8:$H$607,G$3)+SUMIFS('I_Dépenses sur taux forfaitaire'!$H$8:$H$9,'I_Dépenses sur taux forfaitaire'!$E$8:$E$9,$C19,'I_Dépenses sur taux forfaitaire'!$F$8:$F$9,G$3)+SUMIFS('I_Dépenses forfaitaire'!$E$8:$E$607,'I_Dépenses forfaitaire'!$H$8:$H$607,$C19,'I_Dépenses forfaitaire'!$E$8:$E$607,G$3)</f>
        <v>0</v>
      </c>
      <c r="H19" s="304">
        <f>SUMIFS('I_Dépenses sur devis'!$Z$8:$Z$607,'I_Dépenses sur devis'!$F$8:$F$607,$C19,'I_Dépenses sur devis'!$G$8:$G$607,G$3)+SUMIFS('I_Dépenses auto-construction'!$J$8:$J$607,'I_Dépenses auto-construction'!$D$8:$D$607,$C19,'I_Dépenses auto-construction'!$E$8:$E$607,G$3)+SUMIFS('I_Dépenses de rémunération'!$N$8:$N$607,'I_Dépenses de rémunération'!$G$8:$G$607,$C19,'I_Dépenses de rémunération'!$F$8:$F$607,G$3)+ SUMIFS('I_Dépenses sur barèmes'!$L$8:$L$607,'I_Dépenses sur barèmes'!$E$8:$E$607,$C19,'I_Dépenses sur barèmes'!$F$8:$F$607,G$3)+SUMIFS('I_Dépenses de rémunération CU'!$M$8:$M$607,'I_Dépenses de rémunération CU'!$G$8:$G$607,$C19,'I_Dépenses de rémunération CU'!$H$8:$H$607,G$3)+SUMIFS('I_Dépenses sur taux forfaitaire'!$I$8:$I$9,'I_Dépenses sur taux forfaitaire'!$E$8:$E$9,$C19,'I_Dépenses sur taux forfaitaire'!$F$8:$F$9,G$3)+SUMIFS('I_Dépenses forfaitaire'!$I$8:$I$607,'I_Dépenses forfaitaire'!$D$8:$D$607,$C19,'I_Dépenses forfaitaire'!$E$8:$E$607,G$3)</f>
        <v>0</v>
      </c>
      <c r="I19" s="304">
        <f>SUMIFS('I_Dépenses sur devis'!$AA$8:$AA$607,'I_Dépenses sur devis'!$F$8:$F$607,$C19,'I_Dépenses sur devis'!$G$8:$G$607,G$3)+SUMIFS('I_Dépenses auto-construction'!$M$8:$M$607,'I_Dépenses auto-construction'!$D$8:$D$607,$C19,'I_Dépenses auto-construction'!$E$8:$E$607,G$3)+SUMIFS('I_Dépenses de rémunération'!$S$8:$S$607,'I_Dépenses de rémunération'!$F$8:$F$607,$C19,'I_Dépenses de rémunération'!$G$8:$G$607,G$3)+ SUMIFS('I_Dépenses sur barèmes'!$O$8:$O$607,'I_Dépenses sur barèmes'!$E$8:$E$607,$C19,'I_Dépenses sur barèmes'!$F$8:$F$607,G$3)+SUMIFS('I_Dépenses de rémunération CU'!$P$8:$P$607,'I_Dépenses de rémunération CU'!$G$8:$G$607,$C19,'I_Dépenses de rémunération CU'!$H$8:$H$607,G$3)+SUMIFS('I_Dépenses sur taux forfaitaire'!$K$8:$K$9,'I_Dépenses sur taux forfaitaire'!$E$8:$E$9,$C19,'I_Dépenses sur taux forfaitaire'!$F$8:$F$9,G$3)+SUMIFS('I_Dépenses forfaitaire'!$K$8:$K$607,'I_Dépenses forfaitaire'!$D$8:$D$607,$C19,'I_Dépenses forfaitaire'!$E$8:$E$607,G$3)</f>
        <v>0</v>
      </c>
      <c r="J19" s="304">
        <f>SUMIFS('I_Dépenses sur devis'!$J$8:$J$607,'I_Dépenses sur devis'!$F$8:$F$607,$C19,'I_Dépenses sur devis'!$G$8:$G$607,J$3)+SUMIFS('I_Dépenses sur devis'!$K$8:$K$607,'I_Dépenses sur devis'!$F$8:$F$607,$C19,'I_Dépenses sur devis'!$G$8:$G$607,J$3)+SUMIFS('I_Dépenses auto-construction'!$H$8:$H$607,'I_Dépenses auto-construction'!$D$8:$D$607,$C19,'I_Dépenses auto-construction'!$E$8:$E$607,J$3)+SUMIFS('I_Dépenses de rémunération'!$G$8:$G$607,'I_Dépenses de rémunération'!$H$8:$H$607,$C19,'I_Dépenses de rémunération'!$F$8:$F$607,J$3)+ SUMIFS('I_Dépenses sur barèmes'!$J$8:$J$607,'I_Dépenses sur barèmes'!$E$8:$E$607,$C19,'I_Dépenses sur barèmes'!$F$8:$F$607,J$3)+SUMIFS('I_Dépenses de rémunération CU'!$J$8:$J$607,'I_Dépenses de rémunération CU'!$G$8:$G$607,$C19,'I_Dépenses de rémunération CU'!$H$8:$H$607,J$3)+SUMIFS('I_Dépenses sur taux forfaitaire'!$H$8:$H$9,'I_Dépenses sur taux forfaitaire'!$E$8:$E$9,$C19,'I_Dépenses sur taux forfaitaire'!$F$8:$F$9,J$3)+SUMIFS('I_Dépenses forfaitaire'!$E$8:$E$607,'I_Dépenses forfaitaire'!$H$8:$H$607,$C19,'I_Dépenses forfaitaire'!$E$8:$E$607,J$3)</f>
        <v>0</v>
      </c>
      <c r="K19" s="304">
        <f>SUMIFS('I_Dépenses sur devis'!$Z$8:$Z$607,'I_Dépenses sur devis'!$F$8:$F$607,$C19,'I_Dépenses sur devis'!$G$8:$G$607,J$3)+SUMIFS('I_Dépenses auto-construction'!$J$8:$J$607,'I_Dépenses auto-construction'!$D$8:$D$607,$C19,'I_Dépenses auto-construction'!$E$8:$E$607,J$3)+SUMIFS('I_Dépenses de rémunération'!$N$8:$N$607,'I_Dépenses de rémunération'!$G$8:$G$607,$C19,'I_Dépenses de rémunération'!$F$8:$F$607,J$3)+ SUMIFS('I_Dépenses sur barèmes'!$L$8:$L$607,'I_Dépenses sur barèmes'!$E$8:$E$607,$C19,'I_Dépenses sur barèmes'!$F$8:$F$607,J$3)+SUMIFS('I_Dépenses de rémunération CU'!$M$8:$M$607,'I_Dépenses de rémunération CU'!$G$8:$G$607,$C19,'I_Dépenses de rémunération CU'!$H$8:$H$607,J$3)+SUMIFS('I_Dépenses sur taux forfaitaire'!$I$8:$I$9,'I_Dépenses sur taux forfaitaire'!$E$8:$E$9,$C19,'I_Dépenses sur taux forfaitaire'!$F$8:$F$9,J$3)+SUMIFS('I_Dépenses forfaitaire'!$I$8:$I$607,'I_Dépenses forfaitaire'!$D$8:$D$607,$C19,'I_Dépenses forfaitaire'!$E$8:$E$607,J$3)</f>
        <v>0</v>
      </c>
      <c r="L19" s="304">
        <f>SUMIFS('I_Dépenses sur devis'!$AA$8:$AA$607,'I_Dépenses sur devis'!$F$8:$F$607,$C19,'I_Dépenses sur devis'!$G$8:$G$607,J$3)+SUMIFS('I_Dépenses auto-construction'!$M$8:$M$607,'I_Dépenses auto-construction'!$D$8:$D$607,$C19,'I_Dépenses auto-construction'!$E$8:$E$607,J$3)+SUMIFS('I_Dépenses de rémunération'!$S$8:$S$607,'I_Dépenses de rémunération'!$F$8:$F$607,$C19,'I_Dépenses de rémunération'!$G$8:$G$607,J$3)+ SUMIFS('I_Dépenses sur barèmes'!$O$8:$O$607,'I_Dépenses sur barèmes'!$E$8:$E$607,$C19,'I_Dépenses sur barèmes'!$F$8:$F$607,J$3)+SUMIFS('I_Dépenses de rémunération CU'!$P$8:$P$607,'I_Dépenses de rémunération CU'!$G$8:$G$607,$C19,'I_Dépenses de rémunération CU'!$H$8:$H$607,J$3)+SUMIFS('I_Dépenses sur taux forfaitaire'!$K$8:$K$9,'I_Dépenses sur taux forfaitaire'!$E$8:$E$9,$C19,'I_Dépenses sur taux forfaitaire'!$F$8:$F$9,J$3)+SUMIFS('I_Dépenses forfaitaire'!$K$8:$K$607,'I_Dépenses forfaitaire'!$D$8:$D$607,$C19,'I_Dépenses forfaitaire'!$E$8:$E$607,J$3)</f>
        <v>0</v>
      </c>
      <c r="M19" s="304">
        <f>SUMIFS('I_Dépenses sur devis'!$J$8:$J$607,'I_Dépenses sur devis'!$F$8:$F$607,$C19,'I_Dépenses sur devis'!$G$8:$G$607,M$3)+SUMIFS('I_Dépenses sur devis'!$K$8:$K$607,'I_Dépenses sur devis'!$F$8:$F$607,$C19,'I_Dépenses sur devis'!$G$8:$G$607,M$3)+SUMIFS('I_Dépenses auto-construction'!$H$8:$H$607,'I_Dépenses auto-construction'!$D$8:$D$607,$C19,'I_Dépenses auto-construction'!$E$8:$E$607,M$3)+SUMIFS('I_Dépenses de rémunération'!$G$8:$G$607,'I_Dépenses de rémunération'!$H$8:$H$607,$C19,'I_Dépenses de rémunération'!$F$8:$F$607,M$3)+ SUMIFS('I_Dépenses sur barèmes'!$J$8:$J$607,'I_Dépenses sur barèmes'!$E$8:$E$607,$C19,'I_Dépenses sur barèmes'!$F$8:$F$607,M$3)+SUMIFS('I_Dépenses de rémunération CU'!$J$8:$J$607,'I_Dépenses de rémunération CU'!$G$8:$G$607,$C19,'I_Dépenses de rémunération CU'!$H$8:$H$607,M$3)+SUMIFS('I_Dépenses sur taux forfaitaire'!$H$8:$H$9,'I_Dépenses sur taux forfaitaire'!$E$8:$E$9,$C19,'I_Dépenses sur taux forfaitaire'!$F$8:$F$9,M$3)+SUMIFS('I_Dépenses forfaitaire'!$E$8:$E$607,'I_Dépenses forfaitaire'!$H$8:$H$607,$C19,'I_Dépenses forfaitaire'!$E$8:$E$607,M$3)</f>
        <v>0</v>
      </c>
      <c r="N19" s="304">
        <f>SUMIFS('I_Dépenses sur devis'!$Z$8:$Z$607,'I_Dépenses sur devis'!$F$8:$F$607,$C19,'I_Dépenses sur devis'!$G$8:$G$607,M$3)+SUMIFS('I_Dépenses auto-construction'!$J$8:$J$607,'I_Dépenses auto-construction'!$D$8:$D$607,$C19,'I_Dépenses auto-construction'!$E$8:$E$607,M$3)+SUMIFS('I_Dépenses de rémunération'!$N$8:$N$607,'I_Dépenses de rémunération'!$G$8:$G$607,$C19,'I_Dépenses de rémunération'!$F$8:$F$607,M$3)+ SUMIFS('I_Dépenses sur barèmes'!$L$8:$L$607,'I_Dépenses sur barèmes'!$E$8:$E$607,$C19,'I_Dépenses sur barèmes'!$F$8:$F$607,M$3)+SUMIFS('I_Dépenses de rémunération CU'!$M$8:$M$607,'I_Dépenses de rémunération CU'!$G$8:$G$607,$C19,'I_Dépenses de rémunération CU'!$H$8:$H$607,M$3)+SUMIFS('I_Dépenses sur taux forfaitaire'!$I$8:$I$9,'I_Dépenses sur taux forfaitaire'!$E$8:$E$9,$C19,'I_Dépenses sur taux forfaitaire'!$F$8:$F$9,M$3)+SUMIFS('I_Dépenses forfaitaire'!$I$8:$I$607,'I_Dépenses forfaitaire'!$D$8:$D$607,$C19,'I_Dépenses forfaitaire'!$E$8:$E$607,M$3)</f>
        <v>0</v>
      </c>
      <c r="O19" s="304">
        <f>SUMIFS('I_Dépenses sur devis'!$AA$8:$AA$607,'I_Dépenses sur devis'!$F$8:$F$607,$C19,'I_Dépenses sur devis'!$G$8:$G$607,M$3)+SUMIFS('I_Dépenses auto-construction'!$M$8:$M$607,'I_Dépenses auto-construction'!$D$8:$D$607,$C19,'I_Dépenses auto-construction'!$E$8:$E$607,M$3)+SUMIFS('I_Dépenses de rémunération'!$S$8:$S$607,'I_Dépenses de rémunération'!$F$8:$F$607,$C19,'I_Dépenses de rémunération'!$G$8:$G$607,M$3)+ SUMIFS('I_Dépenses sur barèmes'!$O$8:$O$607,'I_Dépenses sur barèmes'!$E$8:$E$607,$C19,'I_Dépenses sur barèmes'!$F$8:$F$607,M$3)+SUMIFS('I_Dépenses de rémunération CU'!$P$8:$P$607,'I_Dépenses de rémunération CU'!$G$8:$G$607,$C19,'I_Dépenses de rémunération CU'!$H$8:$H$607,M$3)+SUMIFS('I_Dépenses sur taux forfaitaire'!$K$8:$K$9,'I_Dépenses sur taux forfaitaire'!$E$8:$E$9,$C19,'I_Dépenses sur taux forfaitaire'!$F$8:$F$9,M$3)+SUMIFS('I_Dépenses forfaitaire'!$K$8:$K$607,'I_Dépenses forfaitaire'!$D$8:$D$607,$C19,'I_Dépenses forfaitaire'!$E$8:$E$607,M$3)</f>
        <v>0</v>
      </c>
    </row>
    <row r="20" spans="2:15" ht="17.25" customHeight="1" x14ac:dyDescent="0.35">
      <c r="B20">
        <v>16</v>
      </c>
      <c r="C20" s="303" t="str">
        <f>IF('T_Classement catégories'!D82&lt;&gt;"",'T_Classement catégories'!D82,"Vide")</f>
        <v>Vide</v>
      </c>
      <c r="D20" s="304">
        <f>SUMIFS('I_Dépenses sur devis'!$J$8:$J$607,'I_Dépenses sur devis'!$F$8:$F$607,$C20,'I_Dépenses sur devis'!$G$8:$G$607,D$3)+SUMIFS('I_Dépenses sur devis'!$K$8:$K$607,'I_Dépenses sur devis'!$F$8:$F$607,$C20,'I_Dépenses sur devis'!$G$8:$G$607,D$3)+SUMIFS('I_Dépenses auto-construction'!$H$8:$H$607,'I_Dépenses auto-construction'!$D$8:$D$607,$C20,'I_Dépenses auto-construction'!$E$8:$E$607,D$3)+SUMIFS('I_Dépenses de rémunération'!$G$8:$G$607,'I_Dépenses de rémunération'!$H$8:$H$607,$C20,'I_Dépenses de rémunération'!$F$8:$F$607,D$3)+ SUMIFS('I_Dépenses sur barèmes'!$J$8:$J$607,'I_Dépenses sur barèmes'!$E$8:$E$607,$C20,'I_Dépenses sur barèmes'!$F$8:$F$607,D$3)+SUMIFS('I_Dépenses de rémunération CU'!$J$8:$J$607,'I_Dépenses de rémunération CU'!$G$8:$G$607,$C20,'I_Dépenses de rémunération CU'!$H$8:$H$607,D$3)+SUMIFS('I_Dépenses sur taux forfaitaire'!$H$8:$H$9,'I_Dépenses sur taux forfaitaire'!$E$8:$E$9,$C20,'I_Dépenses sur taux forfaitaire'!$F$8:$F$9,D$3)+SUMIFS('I_Dépenses forfaitaire'!$E$8:$E$607,'I_Dépenses forfaitaire'!$H$8:$H$607,$C20,'I_Dépenses forfaitaire'!$E$8:$E$607,D$3)</f>
        <v>0</v>
      </c>
      <c r="E20" s="304">
        <f>SUMIFS('I_Dépenses sur devis'!$Z$8:$Z$607,'I_Dépenses sur devis'!$F$8:$F$607,$C20,'I_Dépenses sur devis'!$G$8:$G$607,D$3)+SUMIFS('I_Dépenses auto-construction'!$J$8:$J$607,'I_Dépenses auto-construction'!$D$8:$D$607,$C20,'I_Dépenses auto-construction'!$E$8:$E$607,D$3)+SUMIFS('I_Dépenses de rémunération'!$N$8:$N$607,'I_Dépenses de rémunération'!$G$8:$G$607,$C20,'I_Dépenses de rémunération'!$F$8:$F$607,D$3)+ SUMIFS('I_Dépenses sur barèmes'!$L$8:$L$607,'I_Dépenses sur barèmes'!$E$8:$E$607,$C20,'I_Dépenses sur barèmes'!$F$8:$F$607,D$3)+SUMIFS('I_Dépenses de rémunération CU'!$M$8:$M$607,'I_Dépenses de rémunération CU'!$G$8:$G$607,$C20,'I_Dépenses de rémunération CU'!$H$8:$H$607,D$3)+SUMIFS('I_Dépenses sur taux forfaitaire'!$I$8:$I$9,'I_Dépenses sur taux forfaitaire'!$E$8:$E$9,$C20,'I_Dépenses sur taux forfaitaire'!$F$8:$F$9,D$3)+SUMIFS('I_Dépenses forfaitaire'!$I$8:$I$607,'I_Dépenses forfaitaire'!$D$8:$D$607,$C20,'I_Dépenses forfaitaire'!$E$8:$E$607,D$3)</f>
        <v>0</v>
      </c>
      <c r="F20" s="304">
        <f>SUMIFS('I_Dépenses sur devis'!$AA$8:$AA$607,'I_Dépenses sur devis'!$F$8:$F$607,$C20,'I_Dépenses sur devis'!$G$8:$G$607,D$3)+SUMIFS('I_Dépenses auto-construction'!$M$8:$M$607,'I_Dépenses auto-construction'!$D$8:$D$607,$C20,'I_Dépenses auto-construction'!$E$8:$E$607,D$3)+SUMIFS('I_Dépenses de rémunération'!$S$8:$S$607,'I_Dépenses de rémunération'!$F$8:$F$607,$C20,'I_Dépenses de rémunération'!$G$8:$G$607,D$3)+ SUMIFS('I_Dépenses sur barèmes'!$O$8:$O$607,'I_Dépenses sur barèmes'!$E$8:$E$607,$C20,'I_Dépenses sur barèmes'!$F$8:$F$607,D$3)+SUMIFS('I_Dépenses de rémunération CU'!$P$8:$P$607,'I_Dépenses de rémunération CU'!$G$8:$G$607,$C20,'I_Dépenses de rémunération CU'!$H$8:$H$607,D$3)+SUMIFS('I_Dépenses sur taux forfaitaire'!$K$8:$K$9,'I_Dépenses sur taux forfaitaire'!$E$8:$E$9,$C20,'I_Dépenses sur taux forfaitaire'!$F$8:$F$9,D$3)+SUMIFS('I_Dépenses forfaitaire'!$K$8:$K$607,'I_Dépenses forfaitaire'!$D$8:$D$607,$C20,'I_Dépenses forfaitaire'!$E$8:$E$607,D$3)</f>
        <v>0</v>
      </c>
      <c r="G20" s="304">
        <f>SUMIFS('I_Dépenses sur devis'!$J$8:$J$607,'I_Dépenses sur devis'!$F$8:$F$607,$C20,'I_Dépenses sur devis'!$G$8:$G$607,G$3)+SUMIFS('I_Dépenses sur devis'!$K$8:$K$607,'I_Dépenses sur devis'!$F$8:$F$607,$C20,'I_Dépenses sur devis'!$G$8:$G$607,G$3)+SUMIFS('I_Dépenses auto-construction'!$H$8:$H$607,'I_Dépenses auto-construction'!$D$8:$D$607,$C20,'I_Dépenses auto-construction'!$E$8:$E$607,G$3)+SUMIFS('I_Dépenses de rémunération'!$G$8:$G$607,'I_Dépenses de rémunération'!$H$8:$H$607,$C20,'I_Dépenses de rémunération'!$F$8:$F$607,G$3)+ SUMIFS('I_Dépenses sur barèmes'!$J$8:$J$607,'I_Dépenses sur barèmes'!$E$8:$E$607,$C20,'I_Dépenses sur barèmes'!$F$8:$F$607,G$3)+SUMIFS('I_Dépenses de rémunération CU'!$J$8:$J$607,'I_Dépenses de rémunération CU'!$G$8:$G$607,$C20,'I_Dépenses de rémunération CU'!$H$8:$H$607,G$3)+SUMIFS('I_Dépenses sur taux forfaitaire'!$H$8:$H$9,'I_Dépenses sur taux forfaitaire'!$E$8:$E$9,$C20,'I_Dépenses sur taux forfaitaire'!$F$8:$F$9,G$3)+SUMIFS('I_Dépenses forfaitaire'!$E$8:$E$607,'I_Dépenses forfaitaire'!$H$8:$H$607,$C20,'I_Dépenses forfaitaire'!$E$8:$E$607,G$3)</f>
        <v>0</v>
      </c>
      <c r="H20" s="304">
        <f>SUMIFS('I_Dépenses sur devis'!$Z$8:$Z$607,'I_Dépenses sur devis'!$F$8:$F$607,$C20,'I_Dépenses sur devis'!$G$8:$G$607,G$3)+SUMIFS('I_Dépenses auto-construction'!$J$8:$J$607,'I_Dépenses auto-construction'!$D$8:$D$607,$C20,'I_Dépenses auto-construction'!$E$8:$E$607,G$3)+SUMIFS('I_Dépenses de rémunération'!$N$8:$N$607,'I_Dépenses de rémunération'!$G$8:$G$607,$C20,'I_Dépenses de rémunération'!$F$8:$F$607,G$3)+ SUMIFS('I_Dépenses sur barèmes'!$L$8:$L$607,'I_Dépenses sur barèmes'!$E$8:$E$607,$C20,'I_Dépenses sur barèmes'!$F$8:$F$607,G$3)+SUMIFS('I_Dépenses de rémunération CU'!$M$8:$M$607,'I_Dépenses de rémunération CU'!$G$8:$G$607,$C20,'I_Dépenses de rémunération CU'!$H$8:$H$607,G$3)+SUMIFS('I_Dépenses sur taux forfaitaire'!$I$8:$I$9,'I_Dépenses sur taux forfaitaire'!$E$8:$E$9,$C20,'I_Dépenses sur taux forfaitaire'!$F$8:$F$9,G$3)+SUMIFS('I_Dépenses forfaitaire'!$I$8:$I$607,'I_Dépenses forfaitaire'!$D$8:$D$607,$C20,'I_Dépenses forfaitaire'!$E$8:$E$607,G$3)</f>
        <v>0</v>
      </c>
      <c r="I20" s="304">
        <f>SUMIFS('I_Dépenses sur devis'!$AA$8:$AA$607,'I_Dépenses sur devis'!$F$8:$F$607,$C20,'I_Dépenses sur devis'!$G$8:$G$607,G$3)+SUMIFS('I_Dépenses auto-construction'!$M$8:$M$607,'I_Dépenses auto-construction'!$D$8:$D$607,$C20,'I_Dépenses auto-construction'!$E$8:$E$607,G$3)+SUMIFS('I_Dépenses de rémunération'!$S$8:$S$607,'I_Dépenses de rémunération'!$F$8:$F$607,$C20,'I_Dépenses de rémunération'!$G$8:$G$607,G$3)+ SUMIFS('I_Dépenses sur barèmes'!$O$8:$O$607,'I_Dépenses sur barèmes'!$E$8:$E$607,$C20,'I_Dépenses sur barèmes'!$F$8:$F$607,G$3)+SUMIFS('I_Dépenses de rémunération CU'!$P$8:$P$607,'I_Dépenses de rémunération CU'!$G$8:$G$607,$C20,'I_Dépenses de rémunération CU'!$H$8:$H$607,G$3)+SUMIFS('I_Dépenses sur taux forfaitaire'!$K$8:$K$9,'I_Dépenses sur taux forfaitaire'!$E$8:$E$9,$C20,'I_Dépenses sur taux forfaitaire'!$F$8:$F$9,G$3)+SUMIFS('I_Dépenses forfaitaire'!$K$8:$K$607,'I_Dépenses forfaitaire'!$D$8:$D$607,$C20,'I_Dépenses forfaitaire'!$E$8:$E$607,G$3)</f>
        <v>0</v>
      </c>
      <c r="J20" s="304">
        <f>SUMIFS('I_Dépenses sur devis'!$J$8:$J$607,'I_Dépenses sur devis'!$F$8:$F$607,$C20,'I_Dépenses sur devis'!$G$8:$G$607,J$3)+SUMIFS('I_Dépenses sur devis'!$K$8:$K$607,'I_Dépenses sur devis'!$F$8:$F$607,$C20,'I_Dépenses sur devis'!$G$8:$G$607,J$3)+SUMIFS('I_Dépenses auto-construction'!$H$8:$H$607,'I_Dépenses auto-construction'!$D$8:$D$607,$C20,'I_Dépenses auto-construction'!$E$8:$E$607,J$3)+SUMIFS('I_Dépenses de rémunération'!$G$8:$G$607,'I_Dépenses de rémunération'!$H$8:$H$607,$C20,'I_Dépenses de rémunération'!$F$8:$F$607,J$3)+ SUMIFS('I_Dépenses sur barèmes'!$J$8:$J$607,'I_Dépenses sur barèmes'!$E$8:$E$607,$C20,'I_Dépenses sur barèmes'!$F$8:$F$607,J$3)+SUMIFS('I_Dépenses de rémunération CU'!$J$8:$J$607,'I_Dépenses de rémunération CU'!$G$8:$G$607,$C20,'I_Dépenses de rémunération CU'!$H$8:$H$607,J$3)+SUMIFS('I_Dépenses sur taux forfaitaire'!$H$8:$H$9,'I_Dépenses sur taux forfaitaire'!$E$8:$E$9,$C20,'I_Dépenses sur taux forfaitaire'!$F$8:$F$9,J$3)+SUMIFS('I_Dépenses forfaitaire'!$E$8:$E$607,'I_Dépenses forfaitaire'!$H$8:$H$607,$C20,'I_Dépenses forfaitaire'!$E$8:$E$607,J$3)</f>
        <v>0</v>
      </c>
      <c r="K20" s="304">
        <f>SUMIFS('I_Dépenses sur devis'!$Z$8:$Z$607,'I_Dépenses sur devis'!$F$8:$F$607,$C20,'I_Dépenses sur devis'!$G$8:$G$607,J$3)+SUMIFS('I_Dépenses auto-construction'!$J$8:$J$607,'I_Dépenses auto-construction'!$D$8:$D$607,$C20,'I_Dépenses auto-construction'!$E$8:$E$607,J$3)+SUMIFS('I_Dépenses de rémunération'!$N$8:$N$607,'I_Dépenses de rémunération'!$G$8:$G$607,$C20,'I_Dépenses de rémunération'!$F$8:$F$607,J$3)+ SUMIFS('I_Dépenses sur barèmes'!$L$8:$L$607,'I_Dépenses sur barèmes'!$E$8:$E$607,$C20,'I_Dépenses sur barèmes'!$F$8:$F$607,J$3)+SUMIFS('I_Dépenses de rémunération CU'!$M$8:$M$607,'I_Dépenses de rémunération CU'!$G$8:$G$607,$C20,'I_Dépenses de rémunération CU'!$H$8:$H$607,J$3)+SUMIFS('I_Dépenses sur taux forfaitaire'!$I$8:$I$9,'I_Dépenses sur taux forfaitaire'!$E$8:$E$9,$C20,'I_Dépenses sur taux forfaitaire'!$F$8:$F$9,J$3)+SUMIFS('I_Dépenses forfaitaire'!$I$8:$I$607,'I_Dépenses forfaitaire'!$D$8:$D$607,$C20,'I_Dépenses forfaitaire'!$E$8:$E$607,J$3)</f>
        <v>0</v>
      </c>
      <c r="L20" s="304">
        <f>SUMIFS('I_Dépenses sur devis'!$AA$8:$AA$607,'I_Dépenses sur devis'!$F$8:$F$607,$C20,'I_Dépenses sur devis'!$G$8:$G$607,J$3)+SUMIFS('I_Dépenses auto-construction'!$M$8:$M$607,'I_Dépenses auto-construction'!$D$8:$D$607,$C20,'I_Dépenses auto-construction'!$E$8:$E$607,J$3)+SUMIFS('I_Dépenses de rémunération'!$S$8:$S$607,'I_Dépenses de rémunération'!$F$8:$F$607,$C20,'I_Dépenses de rémunération'!$G$8:$G$607,J$3)+ SUMIFS('I_Dépenses sur barèmes'!$O$8:$O$607,'I_Dépenses sur barèmes'!$E$8:$E$607,$C20,'I_Dépenses sur barèmes'!$F$8:$F$607,J$3)+SUMIFS('I_Dépenses de rémunération CU'!$P$8:$P$607,'I_Dépenses de rémunération CU'!$G$8:$G$607,$C20,'I_Dépenses de rémunération CU'!$H$8:$H$607,J$3)+SUMIFS('I_Dépenses sur taux forfaitaire'!$K$8:$K$9,'I_Dépenses sur taux forfaitaire'!$E$8:$E$9,$C20,'I_Dépenses sur taux forfaitaire'!$F$8:$F$9,J$3)+SUMIFS('I_Dépenses forfaitaire'!$K$8:$K$607,'I_Dépenses forfaitaire'!$D$8:$D$607,$C20,'I_Dépenses forfaitaire'!$E$8:$E$607,J$3)</f>
        <v>0</v>
      </c>
      <c r="M20" s="304">
        <f>SUMIFS('I_Dépenses sur devis'!$J$8:$J$607,'I_Dépenses sur devis'!$F$8:$F$607,$C20,'I_Dépenses sur devis'!$G$8:$G$607,M$3)+SUMIFS('I_Dépenses sur devis'!$K$8:$K$607,'I_Dépenses sur devis'!$F$8:$F$607,$C20,'I_Dépenses sur devis'!$G$8:$G$607,M$3)+SUMIFS('I_Dépenses auto-construction'!$H$8:$H$607,'I_Dépenses auto-construction'!$D$8:$D$607,$C20,'I_Dépenses auto-construction'!$E$8:$E$607,M$3)+SUMIFS('I_Dépenses de rémunération'!$G$8:$G$607,'I_Dépenses de rémunération'!$H$8:$H$607,$C20,'I_Dépenses de rémunération'!$F$8:$F$607,M$3)+ SUMIFS('I_Dépenses sur barèmes'!$J$8:$J$607,'I_Dépenses sur barèmes'!$E$8:$E$607,$C20,'I_Dépenses sur barèmes'!$F$8:$F$607,M$3)+SUMIFS('I_Dépenses de rémunération CU'!$J$8:$J$607,'I_Dépenses de rémunération CU'!$G$8:$G$607,$C20,'I_Dépenses de rémunération CU'!$H$8:$H$607,M$3)+SUMIFS('I_Dépenses sur taux forfaitaire'!$H$8:$H$9,'I_Dépenses sur taux forfaitaire'!$E$8:$E$9,$C20,'I_Dépenses sur taux forfaitaire'!$F$8:$F$9,M$3)+SUMIFS('I_Dépenses forfaitaire'!$E$8:$E$607,'I_Dépenses forfaitaire'!$H$8:$H$607,$C20,'I_Dépenses forfaitaire'!$E$8:$E$607,M$3)</f>
        <v>0</v>
      </c>
      <c r="N20" s="304">
        <f>SUMIFS('I_Dépenses sur devis'!$Z$8:$Z$607,'I_Dépenses sur devis'!$F$8:$F$607,$C20,'I_Dépenses sur devis'!$G$8:$G$607,M$3)+SUMIFS('I_Dépenses auto-construction'!$J$8:$J$607,'I_Dépenses auto-construction'!$D$8:$D$607,$C20,'I_Dépenses auto-construction'!$E$8:$E$607,M$3)+SUMIFS('I_Dépenses de rémunération'!$N$8:$N$607,'I_Dépenses de rémunération'!$G$8:$G$607,$C20,'I_Dépenses de rémunération'!$F$8:$F$607,M$3)+ SUMIFS('I_Dépenses sur barèmes'!$L$8:$L$607,'I_Dépenses sur barèmes'!$E$8:$E$607,$C20,'I_Dépenses sur barèmes'!$F$8:$F$607,M$3)+SUMIFS('I_Dépenses de rémunération CU'!$M$8:$M$607,'I_Dépenses de rémunération CU'!$G$8:$G$607,$C20,'I_Dépenses de rémunération CU'!$H$8:$H$607,M$3)+SUMIFS('I_Dépenses sur taux forfaitaire'!$I$8:$I$9,'I_Dépenses sur taux forfaitaire'!$E$8:$E$9,$C20,'I_Dépenses sur taux forfaitaire'!$F$8:$F$9,M$3)+SUMIFS('I_Dépenses forfaitaire'!$I$8:$I$607,'I_Dépenses forfaitaire'!$D$8:$D$607,$C20,'I_Dépenses forfaitaire'!$E$8:$E$607,M$3)</f>
        <v>0</v>
      </c>
      <c r="O20" s="304">
        <f>SUMIFS('I_Dépenses sur devis'!$AA$8:$AA$607,'I_Dépenses sur devis'!$F$8:$F$607,$C20,'I_Dépenses sur devis'!$G$8:$G$607,M$3)+SUMIFS('I_Dépenses auto-construction'!$M$8:$M$607,'I_Dépenses auto-construction'!$D$8:$D$607,$C20,'I_Dépenses auto-construction'!$E$8:$E$607,M$3)+SUMIFS('I_Dépenses de rémunération'!$S$8:$S$607,'I_Dépenses de rémunération'!$F$8:$F$607,$C20,'I_Dépenses de rémunération'!$G$8:$G$607,M$3)+ SUMIFS('I_Dépenses sur barèmes'!$O$8:$O$607,'I_Dépenses sur barèmes'!$E$8:$E$607,$C20,'I_Dépenses sur barèmes'!$F$8:$F$607,M$3)+SUMIFS('I_Dépenses de rémunération CU'!$P$8:$P$607,'I_Dépenses de rémunération CU'!$G$8:$G$607,$C20,'I_Dépenses de rémunération CU'!$H$8:$H$607,M$3)+SUMIFS('I_Dépenses sur taux forfaitaire'!$K$8:$K$9,'I_Dépenses sur taux forfaitaire'!$E$8:$E$9,$C20,'I_Dépenses sur taux forfaitaire'!$F$8:$F$9,M$3)+SUMIFS('I_Dépenses forfaitaire'!$K$8:$K$607,'I_Dépenses forfaitaire'!$D$8:$D$607,$C20,'I_Dépenses forfaitaire'!$E$8:$E$607,M$3)</f>
        <v>0</v>
      </c>
    </row>
    <row r="21" spans="2:15" ht="17.25" customHeight="1" x14ac:dyDescent="0.35">
      <c r="B21">
        <v>17</v>
      </c>
      <c r="C21" s="303" t="str">
        <f>IF('T_Classement catégories'!D83&lt;&gt;"",'T_Classement catégories'!D83,"Vide")</f>
        <v>Vide</v>
      </c>
      <c r="D21" s="304">
        <f>SUMIFS('I_Dépenses sur devis'!$J$8:$J$607,'I_Dépenses sur devis'!$F$8:$F$607,$C21,'I_Dépenses sur devis'!$G$8:$G$607,D$3)+SUMIFS('I_Dépenses sur devis'!$K$8:$K$607,'I_Dépenses sur devis'!$F$8:$F$607,$C21,'I_Dépenses sur devis'!$G$8:$G$607,D$3)+SUMIFS('I_Dépenses auto-construction'!$H$8:$H$607,'I_Dépenses auto-construction'!$D$8:$D$607,$C21,'I_Dépenses auto-construction'!$E$8:$E$607,D$3)+SUMIFS('I_Dépenses de rémunération'!$G$8:$G$607,'I_Dépenses de rémunération'!$H$8:$H$607,$C21,'I_Dépenses de rémunération'!$F$8:$F$607,D$3)+ SUMIFS('I_Dépenses sur barèmes'!$J$8:$J$607,'I_Dépenses sur barèmes'!$E$8:$E$607,$C21,'I_Dépenses sur barèmes'!$F$8:$F$607,D$3)+SUMIFS('I_Dépenses de rémunération CU'!$J$8:$J$607,'I_Dépenses de rémunération CU'!$G$8:$G$607,$C21,'I_Dépenses de rémunération CU'!$H$8:$H$607,D$3)+SUMIFS('I_Dépenses sur taux forfaitaire'!$H$8:$H$9,'I_Dépenses sur taux forfaitaire'!$E$8:$E$9,$C21,'I_Dépenses sur taux forfaitaire'!$F$8:$F$9,D$3)+SUMIFS('I_Dépenses forfaitaire'!$E$8:$E$607,'I_Dépenses forfaitaire'!$H$8:$H$607,$C21,'I_Dépenses forfaitaire'!$E$8:$E$607,D$3)</f>
        <v>0</v>
      </c>
      <c r="E21" s="304">
        <f>SUMIFS('I_Dépenses sur devis'!$Z$8:$Z$607,'I_Dépenses sur devis'!$F$8:$F$607,$C21,'I_Dépenses sur devis'!$G$8:$G$607,D$3)+SUMIFS('I_Dépenses auto-construction'!$J$8:$J$607,'I_Dépenses auto-construction'!$D$8:$D$607,$C21,'I_Dépenses auto-construction'!$E$8:$E$607,D$3)+SUMIFS('I_Dépenses de rémunération'!$N$8:$N$607,'I_Dépenses de rémunération'!$G$8:$G$607,$C21,'I_Dépenses de rémunération'!$F$8:$F$607,D$3)+ SUMIFS('I_Dépenses sur barèmes'!$L$8:$L$607,'I_Dépenses sur barèmes'!$E$8:$E$607,$C21,'I_Dépenses sur barèmes'!$F$8:$F$607,D$3)+SUMIFS('I_Dépenses de rémunération CU'!$M$8:$M$607,'I_Dépenses de rémunération CU'!$G$8:$G$607,$C21,'I_Dépenses de rémunération CU'!$H$8:$H$607,D$3)+SUMIFS('I_Dépenses sur taux forfaitaire'!$I$8:$I$9,'I_Dépenses sur taux forfaitaire'!$E$8:$E$9,$C21,'I_Dépenses sur taux forfaitaire'!$F$8:$F$9,D$3)+SUMIFS('I_Dépenses forfaitaire'!$I$8:$I$607,'I_Dépenses forfaitaire'!$D$8:$D$607,$C21,'I_Dépenses forfaitaire'!$E$8:$E$607,D$3)</f>
        <v>0</v>
      </c>
      <c r="F21" s="304">
        <f>SUMIFS('I_Dépenses sur devis'!$AA$8:$AA$607,'I_Dépenses sur devis'!$F$8:$F$607,$C21,'I_Dépenses sur devis'!$G$8:$G$607,D$3)+SUMIFS('I_Dépenses auto-construction'!$M$8:$M$607,'I_Dépenses auto-construction'!$D$8:$D$607,$C21,'I_Dépenses auto-construction'!$E$8:$E$607,D$3)+SUMIFS('I_Dépenses de rémunération'!$S$8:$S$607,'I_Dépenses de rémunération'!$F$8:$F$607,$C21,'I_Dépenses de rémunération'!$G$8:$G$607,D$3)+ SUMIFS('I_Dépenses sur barèmes'!$O$8:$O$607,'I_Dépenses sur barèmes'!$E$8:$E$607,$C21,'I_Dépenses sur barèmes'!$F$8:$F$607,D$3)+SUMIFS('I_Dépenses de rémunération CU'!$P$8:$P$607,'I_Dépenses de rémunération CU'!$G$8:$G$607,$C21,'I_Dépenses de rémunération CU'!$H$8:$H$607,D$3)+SUMIFS('I_Dépenses sur taux forfaitaire'!$K$8:$K$9,'I_Dépenses sur taux forfaitaire'!$E$8:$E$9,$C21,'I_Dépenses sur taux forfaitaire'!$F$8:$F$9,D$3)+SUMIFS('I_Dépenses forfaitaire'!$K$8:$K$607,'I_Dépenses forfaitaire'!$D$8:$D$607,$C21,'I_Dépenses forfaitaire'!$E$8:$E$607,D$3)</f>
        <v>0</v>
      </c>
      <c r="G21" s="304">
        <f>SUMIFS('I_Dépenses sur devis'!$J$8:$J$607,'I_Dépenses sur devis'!$F$8:$F$607,$C21,'I_Dépenses sur devis'!$G$8:$G$607,G$3)+SUMIFS('I_Dépenses sur devis'!$K$8:$K$607,'I_Dépenses sur devis'!$F$8:$F$607,$C21,'I_Dépenses sur devis'!$G$8:$G$607,G$3)+SUMIFS('I_Dépenses auto-construction'!$H$8:$H$607,'I_Dépenses auto-construction'!$D$8:$D$607,$C21,'I_Dépenses auto-construction'!$E$8:$E$607,G$3)+SUMIFS('I_Dépenses de rémunération'!$G$8:$G$607,'I_Dépenses de rémunération'!$H$8:$H$607,$C21,'I_Dépenses de rémunération'!$F$8:$F$607,G$3)+ SUMIFS('I_Dépenses sur barèmes'!$J$8:$J$607,'I_Dépenses sur barèmes'!$E$8:$E$607,$C21,'I_Dépenses sur barèmes'!$F$8:$F$607,G$3)+SUMIFS('I_Dépenses de rémunération CU'!$J$8:$J$607,'I_Dépenses de rémunération CU'!$G$8:$G$607,$C21,'I_Dépenses de rémunération CU'!$H$8:$H$607,G$3)+SUMIFS('I_Dépenses sur taux forfaitaire'!$H$8:$H$9,'I_Dépenses sur taux forfaitaire'!$E$8:$E$9,$C21,'I_Dépenses sur taux forfaitaire'!$F$8:$F$9,G$3)+SUMIFS('I_Dépenses forfaitaire'!$E$8:$E$607,'I_Dépenses forfaitaire'!$H$8:$H$607,$C21,'I_Dépenses forfaitaire'!$E$8:$E$607,G$3)</f>
        <v>0</v>
      </c>
      <c r="H21" s="304">
        <f>SUMIFS('I_Dépenses sur devis'!$Z$8:$Z$607,'I_Dépenses sur devis'!$F$8:$F$607,$C21,'I_Dépenses sur devis'!$G$8:$G$607,G$3)+SUMIFS('I_Dépenses auto-construction'!$J$8:$J$607,'I_Dépenses auto-construction'!$D$8:$D$607,$C21,'I_Dépenses auto-construction'!$E$8:$E$607,G$3)+SUMIFS('I_Dépenses de rémunération'!$N$8:$N$607,'I_Dépenses de rémunération'!$G$8:$G$607,$C21,'I_Dépenses de rémunération'!$F$8:$F$607,G$3)+ SUMIFS('I_Dépenses sur barèmes'!$L$8:$L$607,'I_Dépenses sur barèmes'!$E$8:$E$607,$C21,'I_Dépenses sur barèmes'!$F$8:$F$607,G$3)+SUMIFS('I_Dépenses de rémunération CU'!$M$8:$M$607,'I_Dépenses de rémunération CU'!$G$8:$G$607,$C21,'I_Dépenses de rémunération CU'!$H$8:$H$607,G$3)+SUMIFS('I_Dépenses sur taux forfaitaire'!$I$8:$I$9,'I_Dépenses sur taux forfaitaire'!$E$8:$E$9,$C21,'I_Dépenses sur taux forfaitaire'!$F$8:$F$9,G$3)+SUMIFS('I_Dépenses forfaitaire'!$I$8:$I$607,'I_Dépenses forfaitaire'!$D$8:$D$607,$C21,'I_Dépenses forfaitaire'!$E$8:$E$607,G$3)</f>
        <v>0</v>
      </c>
      <c r="I21" s="304">
        <f>SUMIFS('I_Dépenses sur devis'!$AA$8:$AA$607,'I_Dépenses sur devis'!$F$8:$F$607,$C21,'I_Dépenses sur devis'!$G$8:$G$607,G$3)+SUMIFS('I_Dépenses auto-construction'!$M$8:$M$607,'I_Dépenses auto-construction'!$D$8:$D$607,$C21,'I_Dépenses auto-construction'!$E$8:$E$607,G$3)+SUMIFS('I_Dépenses de rémunération'!$S$8:$S$607,'I_Dépenses de rémunération'!$F$8:$F$607,$C21,'I_Dépenses de rémunération'!$G$8:$G$607,G$3)+ SUMIFS('I_Dépenses sur barèmes'!$O$8:$O$607,'I_Dépenses sur barèmes'!$E$8:$E$607,$C21,'I_Dépenses sur barèmes'!$F$8:$F$607,G$3)+SUMIFS('I_Dépenses de rémunération CU'!$P$8:$P$607,'I_Dépenses de rémunération CU'!$G$8:$G$607,$C21,'I_Dépenses de rémunération CU'!$H$8:$H$607,G$3)+SUMIFS('I_Dépenses sur taux forfaitaire'!$K$8:$K$9,'I_Dépenses sur taux forfaitaire'!$E$8:$E$9,$C21,'I_Dépenses sur taux forfaitaire'!$F$8:$F$9,G$3)+SUMIFS('I_Dépenses forfaitaire'!$K$8:$K$607,'I_Dépenses forfaitaire'!$D$8:$D$607,$C21,'I_Dépenses forfaitaire'!$E$8:$E$607,G$3)</f>
        <v>0</v>
      </c>
      <c r="J21" s="304">
        <f>SUMIFS('I_Dépenses sur devis'!$J$8:$J$607,'I_Dépenses sur devis'!$F$8:$F$607,$C21,'I_Dépenses sur devis'!$G$8:$G$607,J$3)+SUMIFS('I_Dépenses sur devis'!$K$8:$K$607,'I_Dépenses sur devis'!$F$8:$F$607,$C21,'I_Dépenses sur devis'!$G$8:$G$607,J$3)+SUMIFS('I_Dépenses auto-construction'!$H$8:$H$607,'I_Dépenses auto-construction'!$D$8:$D$607,$C21,'I_Dépenses auto-construction'!$E$8:$E$607,J$3)+SUMIFS('I_Dépenses de rémunération'!$G$8:$G$607,'I_Dépenses de rémunération'!$H$8:$H$607,$C21,'I_Dépenses de rémunération'!$F$8:$F$607,J$3)+ SUMIFS('I_Dépenses sur barèmes'!$J$8:$J$607,'I_Dépenses sur barèmes'!$E$8:$E$607,$C21,'I_Dépenses sur barèmes'!$F$8:$F$607,J$3)+SUMIFS('I_Dépenses de rémunération CU'!$J$8:$J$607,'I_Dépenses de rémunération CU'!$G$8:$G$607,$C21,'I_Dépenses de rémunération CU'!$H$8:$H$607,J$3)+SUMIFS('I_Dépenses sur taux forfaitaire'!$H$8:$H$9,'I_Dépenses sur taux forfaitaire'!$E$8:$E$9,$C21,'I_Dépenses sur taux forfaitaire'!$F$8:$F$9,J$3)+SUMIFS('I_Dépenses forfaitaire'!$E$8:$E$607,'I_Dépenses forfaitaire'!$H$8:$H$607,$C21,'I_Dépenses forfaitaire'!$E$8:$E$607,J$3)</f>
        <v>0</v>
      </c>
      <c r="K21" s="304">
        <f>SUMIFS('I_Dépenses sur devis'!$Z$8:$Z$607,'I_Dépenses sur devis'!$F$8:$F$607,$C21,'I_Dépenses sur devis'!$G$8:$G$607,J$3)+SUMIFS('I_Dépenses auto-construction'!$J$8:$J$607,'I_Dépenses auto-construction'!$D$8:$D$607,$C21,'I_Dépenses auto-construction'!$E$8:$E$607,J$3)+SUMIFS('I_Dépenses de rémunération'!$N$8:$N$607,'I_Dépenses de rémunération'!$G$8:$G$607,$C21,'I_Dépenses de rémunération'!$F$8:$F$607,J$3)+ SUMIFS('I_Dépenses sur barèmes'!$L$8:$L$607,'I_Dépenses sur barèmes'!$E$8:$E$607,$C21,'I_Dépenses sur barèmes'!$F$8:$F$607,J$3)+SUMIFS('I_Dépenses de rémunération CU'!$M$8:$M$607,'I_Dépenses de rémunération CU'!$G$8:$G$607,$C21,'I_Dépenses de rémunération CU'!$H$8:$H$607,J$3)+SUMIFS('I_Dépenses sur taux forfaitaire'!$I$8:$I$9,'I_Dépenses sur taux forfaitaire'!$E$8:$E$9,$C21,'I_Dépenses sur taux forfaitaire'!$F$8:$F$9,J$3)+SUMIFS('I_Dépenses forfaitaire'!$I$8:$I$607,'I_Dépenses forfaitaire'!$D$8:$D$607,$C21,'I_Dépenses forfaitaire'!$E$8:$E$607,J$3)</f>
        <v>0</v>
      </c>
      <c r="L21" s="304">
        <f>SUMIFS('I_Dépenses sur devis'!$AA$8:$AA$607,'I_Dépenses sur devis'!$F$8:$F$607,$C21,'I_Dépenses sur devis'!$G$8:$G$607,J$3)+SUMIFS('I_Dépenses auto-construction'!$M$8:$M$607,'I_Dépenses auto-construction'!$D$8:$D$607,$C21,'I_Dépenses auto-construction'!$E$8:$E$607,J$3)+SUMIFS('I_Dépenses de rémunération'!$S$8:$S$607,'I_Dépenses de rémunération'!$F$8:$F$607,$C21,'I_Dépenses de rémunération'!$G$8:$G$607,J$3)+ SUMIFS('I_Dépenses sur barèmes'!$O$8:$O$607,'I_Dépenses sur barèmes'!$E$8:$E$607,$C21,'I_Dépenses sur barèmes'!$F$8:$F$607,J$3)+SUMIFS('I_Dépenses de rémunération CU'!$P$8:$P$607,'I_Dépenses de rémunération CU'!$G$8:$G$607,$C21,'I_Dépenses de rémunération CU'!$H$8:$H$607,J$3)+SUMIFS('I_Dépenses sur taux forfaitaire'!$K$8:$K$9,'I_Dépenses sur taux forfaitaire'!$E$8:$E$9,$C21,'I_Dépenses sur taux forfaitaire'!$F$8:$F$9,J$3)+SUMIFS('I_Dépenses forfaitaire'!$K$8:$K$607,'I_Dépenses forfaitaire'!$D$8:$D$607,$C21,'I_Dépenses forfaitaire'!$E$8:$E$607,J$3)</f>
        <v>0</v>
      </c>
      <c r="M21" s="304">
        <f>SUMIFS('I_Dépenses sur devis'!$J$8:$J$607,'I_Dépenses sur devis'!$F$8:$F$607,$C21,'I_Dépenses sur devis'!$G$8:$G$607,M$3)+SUMIFS('I_Dépenses sur devis'!$K$8:$K$607,'I_Dépenses sur devis'!$F$8:$F$607,$C21,'I_Dépenses sur devis'!$G$8:$G$607,M$3)+SUMIFS('I_Dépenses auto-construction'!$H$8:$H$607,'I_Dépenses auto-construction'!$D$8:$D$607,$C21,'I_Dépenses auto-construction'!$E$8:$E$607,M$3)+SUMIFS('I_Dépenses de rémunération'!$G$8:$G$607,'I_Dépenses de rémunération'!$H$8:$H$607,$C21,'I_Dépenses de rémunération'!$F$8:$F$607,M$3)+ SUMIFS('I_Dépenses sur barèmes'!$J$8:$J$607,'I_Dépenses sur barèmes'!$E$8:$E$607,$C21,'I_Dépenses sur barèmes'!$F$8:$F$607,M$3)+SUMIFS('I_Dépenses de rémunération CU'!$J$8:$J$607,'I_Dépenses de rémunération CU'!$G$8:$G$607,$C21,'I_Dépenses de rémunération CU'!$H$8:$H$607,M$3)+SUMIFS('I_Dépenses sur taux forfaitaire'!$H$8:$H$9,'I_Dépenses sur taux forfaitaire'!$E$8:$E$9,$C21,'I_Dépenses sur taux forfaitaire'!$F$8:$F$9,M$3)+SUMIFS('I_Dépenses forfaitaire'!$E$8:$E$607,'I_Dépenses forfaitaire'!$H$8:$H$607,$C21,'I_Dépenses forfaitaire'!$E$8:$E$607,M$3)</f>
        <v>0</v>
      </c>
      <c r="N21" s="304">
        <f>SUMIFS('I_Dépenses sur devis'!$Z$8:$Z$607,'I_Dépenses sur devis'!$F$8:$F$607,$C21,'I_Dépenses sur devis'!$G$8:$G$607,M$3)+SUMIFS('I_Dépenses auto-construction'!$J$8:$J$607,'I_Dépenses auto-construction'!$D$8:$D$607,$C21,'I_Dépenses auto-construction'!$E$8:$E$607,M$3)+SUMIFS('I_Dépenses de rémunération'!$N$8:$N$607,'I_Dépenses de rémunération'!$G$8:$G$607,$C21,'I_Dépenses de rémunération'!$F$8:$F$607,M$3)+ SUMIFS('I_Dépenses sur barèmes'!$L$8:$L$607,'I_Dépenses sur barèmes'!$E$8:$E$607,$C21,'I_Dépenses sur barèmes'!$F$8:$F$607,M$3)+SUMIFS('I_Dépenses de rémunération CU'!$M$8:$M$607,'I_Dépenses de rémunération CU'!$G$8:$G$607,$C21,'I_Dépenses de rémunération CU'!$H$8:$H$607,M$3)+SUMIFS('I_Dépenses sur taux forfaitaire'!$I$8:$I$9,'I_Dépenses sur taux forfaitaire'!$E$8:$E$9,$C21,'I_Dépenses sur taux forfaitaire'!$F$8:$F$9,M$3)+SUMIFS('I_Dépenses forfaitaire'!$I$8:$I$607,'I_Dépenses forfaitaire'!$D$8:$D$607,$C21,'I_Dépenses forfaitaire'!$E$8:$E$607,M$3)</f>
        <v>0</v>
      </c>
      <c r="O21" s="304">
        <f>SUMIFS('I_Dépenses sur devis'!$AA$8:$AA$607,'I_Dépenses sur devis'!$F$8:$F$607,$C21,'I_Dépenses sur devis'!$G$8:$G$607,M$3)+SUMIFS('I_Dépenses auto-construction'!$M$8:$M$607,'I_Dépenses auto-construction'!$D$8:$D$607,$C21,'I_Dépenses auto-construction'!$E$8:$E$607,M$3)+SUMIFS('I_Dépenses de rémunération'!$S$8:$S$607,'I_Dépenses de rémunération'!$F$8:$F$607,$C21,'I_Dépenses de rémunération'!$G$8:$G$607,M$3)+ SUMIFS('I_Dépenses sur barèmes'!$O$8:$O$607,'I_Dépenses sur barèmes'!$E$8:$E$607,$C21,'I_Dépenses sur barèmes'!$F$8:$F$607,M$3)+SUMIFS('I_Dépenses de rémunération CU'!$P$8:$P$607,'I_Dépenses de rémunération CU'!$G$8:$G$607,$C21,'I_Dépenses de rémunération CU'!$H$8:$H$607,M$3)+SUMIFS('I_Dépenses sur taux forfaitaire'!$K$8:$K$9,'I_Dépenses sur taux forfaitaire'!$E$8:$E$9,$C21,'I_Dépenses sur taux forfaitaire'!$F$8:$F$9,M$3)+SUMIFS('I_Dépenses forfaitaire'!$K$8:$K$607,'I_Dépenses forfaitaire'!$D$8:$D$607,$C21,'I_Dépenses forfaitaire'!$E$8:$E$607,M$3)</f>
        <v>0</v>
      </c>
    </row>
    <row r="22" spans="2:15" ht="17.25" customHeight="1" x14ac:dyDescent="0.35">
      <c r="B22">
        <v>18</v>
      </c>
      <c r="C22" s="303" t="str">
        <f>IF('T_Classement catégories'!D84&lt;&gt;"",'T_Classement catégories'!D84,"Vide")</f>
        <v>Vide</v>
      </c>
      <c r="D22" s="304">
        <f>SUMIFS('I_Dépenses sur devis'!$J$8:$J$607,'I_Dépenses sur devis'!$F$8:$F$607,$C22,'I_Dépenses sur devis'!$G$8:$G$607,D$3)+SUMIFS('I_Dépenses sur devis'!$K$8:$K$607,'I_Dépenses sur devis'!$F$8:$F$607,$C22,'I_Dépenses sur devis'!$G$8:$G$607,D$3)+SUMIFS('I_Dépenses auto-construction'!$H$8:$H$607,'I_Dépenses auto-construction'!$D$8:$D$607,$C22,'I_Dépenses auto-construction'!$E$8:$E$607,D$3)+SUMIFS('I_Dépenses de rémunération'!$G$8:$G$607,'I_Dépenses de rémunération'!$H$8:$H$607,$C22,'I_Dépenses de rémunération'!$F$8:$F$607,D$3)+ SUMIFS('I_Dépenses sur barèmes'!$J$8:$J$607,'I_Dépenses sur barèmes'!$E$8:$E$607,$C22,'I_Dépenses sur barèmes'!$F$8:$F$607,D$3)+SUMIFS('I_Dépenses de rémunération CU'!$J$8:$J$607,'I_Dépenses de rémunération CU'!$G$8:$G$607,$C22,'I_Dépenses de rémunération CU'!$H$8:$H$607,D$3)+SUMIFS('I_Dépenses sur taux forfaitaire'!$H$8:$H$9,'I_Dépenses sur taux forfaitaire'!$E$8:$E$9,$C22,'I_Dépenses sur taux forfaitaire'!$F$8:$F$9,D$3)+SUMIFS('I_Dépenses forfaitaire'!$E$8:$E$607,'I_Dépenses forfaitaire'!$H$8:$H$607,$C22,'I_Dépenses forfaitaire'!$E$8:$E$607,D$3)</f>
        <v>0</v>
      </c>
      <c r="E22" s="304">
        <f>SUMIFS('I_Dépenses sur devis'!$Z$8:$Z$607,'I_Dépenses sur devis'!$F$8:$F$607,$C22,'I_Dépenses sur devis'!$G$8:$G$607,D$3)+SUMIFS('I_Dépenses auto-construction'!$J$8:$J$607,'I_Dépenses auto-construction'!$D$8:$D$607,$C22,'I_Dépenses auto-construction'!$E$8:$E$607,D$3)+SUMIFS('I_Dépenses de rémunération'!$N$8:$N$607,'I_Dépenses de rémunération'!$G$8:$G$607,$C22,'I_Dépenses de rémunération'!$F$8:$F$607,D$3)+ SUMIFS('I_Dépenses sur barèmes'!$L$8:$L$607,'I_Dépenses sur barèmes'!$E$8:$E$607,$C22,'I_Dépenses sur barèmes'!$F$8:$F$607,D$3)+SUMIFS('I_Dépenses de rémunération CU'!$M$8:$M$607,'I_Dépenses de rémunération CU'!$G$8:$G$607,$C22,'I_Dépenses de rémunération CU'!$H$8:$H$607,D$3)+SUMIFS('I_Dépenses sur taux forfaitaire'!$I$8:$I$9,'I_Dépenses sur taux forfaitaire'!$E$8:$E$9,$C22,'I_Dépenses sur taux forfaitaire'!$F$8:$F$9,D$3)+SUMIFS('I_Dépenses forfaitaire'!$I$8:$I$607,'I_Dépenses forfaitaire'!$D$8:$D$607,$C22,'I_Dépenses forfaitaire'!$E$8:$E$607,D$3)</f>
        <v>0</v>
      </c>
      <c r="F22" s="304">
        <f>SUMIFS('I_Dépenses sur devis'!$AA$8:$AA$607,'I_Dépenses sur devis'!$F$8:$F$607,$C22,'I_Dépenses sur devis'!$G$8:$G$607,D$3)+SUMIFS('I_Dépenses auto-construction'!$M$8:$M$607,'I_Dépenses auto-construction'!$D$8:$D$607,$C22,'I_Dépenses auto-construction'!$E$8:$E$607,D$3)+SUMIFS('I_Dépenses de rémunération'!$S$8:$S$607,'I_Dépenses de rémunération'!$F$8:$F$607,$C22,'I_Dépenses de rémunération'!$G$8:$G$607,D$3)+ SUMIFS('I_Dépenses sur barèmes'!$O$8:$O$607,'I_Dépenses sur barèmes'!$E$8:$E$607,$C22,'I_Dépenses sur barèmes'!$F$8:$F$607,D$3)+SUMIFS('I_Dépenses de rémunération CU'!$P$8:$P$607,'I_Dépenses de rémunération CU'!$G$8:$G$607,$C22,'I_Dépenses de rémunération CU'!$H$8:$H$607,D$3)+SUMIFS('I_Dépenses sur taux forfaitaire'!$K$8:$K$9,'I_Dépenses sur taux forfaitaire'!$E$8:$E$9,$C22,'I_Dépenses sur taux forfaitaire'!$F$8:$F$9,D$3)+SUMIFS('I_Dépenses forfaitaire'!$K$8:$K$607,'I_Dépenses forfaitaire'!$D$8:$D$607,$C22,'I_Dépenses forfaitaire'!$E$8:$E$607,D$3)</f>
        <v>0</v>
      </c>
      <c r="G22" s="304">
        <f>SUMIFS('I_Dépenses sur devis'!$J$8:$J$607,'I_Dépenses sur devis'!$F$8:$F$607,$C22,'I_Dépenses sur devis'!$G$8:$G$607,G$3)+SUMIFS('I_Dépenses sur devis'!$K$8:$K$607,'I_Dépenses sur devis'!$F$8:$F$607,$C22,'I_Dépenses sur devis'!$G$8:$G$607,G$3)+SUMIFS('I_Dépenses auto-construction'!$H$8:$H$607,'I_Dépenses auto-construction'!$D$8:$D$607,$C22,'I_Dépenses auto-construction'!$E$8:$E$607,G$3)+SUMIFS('I_Dépenses de rémunération'!$G$8:$G$607,'I_Dépenses de rémunération'!$H$8:$H$607,$C22,'I_Dépenses de rémunération'!$F$8:$F$607,G$3)+ SUMIFS('I_Dépenses sur barèmes'!$J$8:$J$607,'I_Dépenses sur barèmes'!$E$8:$E$607,$C22,'I_Dépenses sur barèmes'!$F$8:$F$607,G$3)+SUMIFS('I_Dépenses de rémunération CU'!$J$8:$J$607,'I_Dépenses de rémunération CU'!$G$8:$G$607,$C22,'I_Dépenses de rémunération CU'!$H$8:$H$607,G$3)+SUMIFS('I_Dépenses sur taux forfaitaire'!$H$8:$H$9,'I_Dépenses sur taux forfaitaire'!$E$8:$E$9,$C22,'I_Dépenses sur taux forfaitaire'!$F$8:$F$9,G$3)+SUMIFS('I_Dépenses forfaitaire'!$E$8:$E$607,'I_Dépenses forfaitaire'!$H$8:$H$607,$C22,'I_Dépenses forfaitaire'!$E$8:$E$607,G$3)</f>
        <v>0</v>
      </c>
      <c r="H22" s="304">
        <f>SUMIFS('I_Dépenses sur devis'!$Z$8:$Z$607,'I_Dépenses sur devis'!$F$8:$F$607,$C22,'I_Dépenses sur devis'!$G$8:$G$607,G$3)+SUMIFS('I_Dépenses auto-construction'!$J$8:$J$607,'I_Dépenses auto-construction'!$D$8:$D$607,$C22,'I_Dépenses auto-construction'!$E$8:$E$607,G$3)+SUMIFS('I_Dépenses de rémunération'!$N$8:$N$607,'I_Dépenses de rémunération'!$G$8:$G$607,$C22,'I_Dépenses de rémunération'!$F$8:$F$607,G$3)+ SUMIFS('I_Dépenses sur barèmes'!$L$8:$L$607,'I_Dépenses sur barèmes'!$E$8:$E$607,$C22,'I_Dépenses sur barèmes'!$F$8:$F$607,G$3)+SUMIFS('I_Dépenses de rémunération CU'!$M$8:$M$607,'I_Dépenses de rémunération CU'!$G$8:$G$607,$C22,'I_Dépenses de rémunération CU'!$H$8:$H$607,G$3)+SUMIFS('I_Dépenses sur taux forfaitaire'!$I$8:$I$9,'I_Dépenses sur taux forfaitaire'!$E$8:$E$9,$C22,'I_Dépenses sur taux forfaitaire'!$F$8:$F$9,G$3)+SUMIFS('I_Dépenses forfaitaire'!$I$8:$I$607,'I_Dépenses forfaitaire'!$D$8:$D$607,$C22,'I_Dépenses forfaitaire'!$E$8:$E$607,G$3)</f>
        <v>0</v>
      </c>
      <c r="I22" s="304">
        <f>SUMIFS('I_Dépenses sur devis'!$AA$8:$AA$607,'I_Dépenses sur devis'!$F$8:$F$607,$C22,'I_Dépenses sur devis'!$G$8:$G$607,G$3)+SUMIFS('I_Dépenses auto-construction'!$M$8:$M$607,'I_Dépenses auto-construction'!$D$8:$D$607,$C22,'I_Dépenses auto-construction'!$E$8:$E$607,G$3)+SUMIFS('I_Dépenses de rémunération'!$S$8:$S$607,'I_Dépenses de rémunération'!$F$8:$F$607,$C22,'I_Dépenses de rémunération'!$G$8:$G$607,G$3)+ SUMIFS('I_Dépenses sur barèmes'!$O$8:$O$607,'I_Dépenses sur barèmes'!$E$8:$E$607,$C22,'I_Dépenses sur barèmes'!$F$8:$F$607,G$3)+SUMIFS('I_Dépenses de rémunération CU'!$P$8:$P$607,'I_Dépenses de rémunération CU'!$G$8:$G$607,$C22,'I_Dépenses de rémunération CU'!$H$8:$H$607,G$3)+SUMIFS('I_Dépenses sur taux forfaitaire'!$K$8:$K$9,'I_Dépenses sur taux forfaitaire'!$E$8:$E$9,$C22,'I_Dépenses sur taux forfaitaire'!$F$8:$F$9,G$3)+SUMIFS('I_Dépenses forfaitaire'!$K$8:$K$607,'I_Dépenses forfaitaire'!$D$8:$D$607,$C22,'I_Dépenses forfaitaire'!$E$8:$E$607,G$3)</f>
        <v>0</v>
      </c>
      <c r="J22" s="304">
        <f>SUMIFS('I_Dépenses sur devis'!$J$8:$J$607,'I_Dépenses sur devis'!$F$8:$F$607,$C22,'I_Dépenses sur devis'!$G$8:$G$607,J$3)+SUMIFS('I_Dépenses sur devis'!$K$8:$K$607,'I_Dépenses sur devis'!$F$8:$F$607,$C22,'I_Dépenses sur devis'!$G$8:$G$607,J$3)+SUMIFS('I_Dépenses auto-construction'!$H$8:$H$607,'I_Dépenses auto-construction'!$D$8:$D$607,$C22,'I_Dépenses auto-construction'!$E$8:$E$607,J$3)+SUMIFS('I_Dépenses de rémunération'!$G$8:$G$607,'I_Dépenses de rémunération'!$H$8:$H$607,$C22,'I_Dépenses de rémunération'!$F$8:$F$607,J$3)+ SUMIFS('I_Dépenses sur barèmes'!$J$8:$J$607,'I_Dépenses sur barèmes'!$E$8:$E$607,$C22,'I_Dépenses sur barèmes'!$F$8:$F$607,J$3)+SUMIFS('I_Dépenses de rémunération CU'!$J$8:$J$607,'I_Dépenses de rémunération CU'!$G$8:$G$607,$C22,'I_Dépenses de rémunération CU'!$H$8:$H$607,J$3)+SUMIFS('I_Dépenses sur taux forfaitaire'!$H$8:$H$9,'I_Dépenses sur taux forfaitaire'!$E$8:$E$9,$C22,'I_Dépenses sur taux forfaitaire'!$F$8:$F$9,J$3)+SUMIFS('I_Dépenses forfaitaire'!$E$8:$E$607,'I_Dépenses forfaitaire'!$H$8:$H$607,$C22,'I_Dépenses forfaitaire'!$E$8:$E$607,J$3)</f>
        <v>0</v>
      </c>
      <c r="K22" s="304">
        <f>SUMIFS('I_Dépenses sur devis'!$Z$8:$Z$607,'I_Dépenses sur devis'!$F$8:$F$607,$C22,'I_Dépenses sur devis'!$G$8:$G$607,J$3)+SUMIFS('I_Dépenses auto-construction'!$J$8:$J$607,'I_Dépenses auto-construction'!$D$8:$D$607,$C22,'I_Dépenses auto-construction'!$E$8:$E$607,J$3)+SUMIFS('I_Dépenses de rémunération'!$N$8:$N$607,'I_Dépenses de rémunération'!$G$8:$G$607,$C22,'I_Dépenses de rémunération'!$F$8:$F$607,J$3)+ SUMIFS('I_Dépenses sur barèmes'!$L$8:$L$607,'I_Dépenses sur barèmes'!$E$8:$E$607,$C22,'I_Dépenses sur barèmes'!$F$8:$F$607,J$3)+SUMIFS('I_Dépenses de rémunération CU'!$M$8:$M$607,'I_Dépenses de rémunération CU'!$G$8:$G$607,$C22,'I_Dépenses de rémunération CU'!$H$8:$H$607,J$3)+SUMIFS('I_Dépenses sur taux forfaitaire'!$I$8:$I$9,'I_Dépenses sur taux forfaitaire'!$E$8:$E$9,$C22,'I_Dépenses sur taux forfaitaire'!$F$8:$F$9,J$3)+SUMIFS('I_Dépenses forfaitaire'!$I$8:$I$607,'I_Dépenses forfaitaire'!$D$8:$D$607,$C22,'I_Dépenses forfaitaire'!$E$8:$E$607,J$3)</f>
        <v>0</v>
      </c>
      <c r="L22" s="304">
        <f>SUMIFS('I_Dépenses sur devis'!$AA$8:$AA$607,'I_Dépenses sur devis'!$F$8:$F$607,$C22,'I_Dépenses sur devis'!$G$8:$G$607,J$3)+SUMIFS('I_Dépenses auto-construction'!$M$8:$M$607,'I_Dépenses auto-construction'!$D$8:$D$607,$C22,'I_Dépenses auto-construction'!$E$8:$E$607,J$3)+SUMIFS('I_Dépenses de rémunération'!$S$8:$S$607,'I_Dépenses de rémunération'!$F$8:$F$607,$C22,'I_Dépenses de rémunération'!$G$8:$G$607,J$3)+ SUMIFS('I_Dépenses sur barèmes'!$O$8:$O$607,'I_Dépenses sur barèmes'!$E$8:$E$607,$C22,'I_Dépenses sur barèmes'!$F$8:$F$607,J$3)+SUMIFS('I_Dépenses de rémunération CU'!$P$8:$P$607,'I_Dépenses de rémunération CU'!$G$8:$G$607,$C22,'I_Dépenses de rémunération CU'!$H$8:$H$607,J$3)+SUMIFS('I_Dépenses sur taux forfaitaire'!$K$8:$K$9,'I_Dépenses sur taux forfaitaire'!$E$8:$E$9,$C22,'I_Dépenses sur taux forfaitaire'!$F$8:$F$9,J$3)+SUMIFS('I_Dépenses forfaitaire'!$K$8:$K$607,'I_Dépenses forfaitaire'!$D$8:$D$607,$C22,'I_Dépenses forfaitaire'!$E$8:$E$607,J$3)</f>
        <v>0</v>
      </c>
      <c r="M22" s="304">
        <f>SUMIFS('I_Dépenses sur devis'!$J$8:$J$607,'I_Dépenses sur devis'!$F$8:$F$607,$C22,'I_Dépenses sur devis'!$G$8:$G$607,M$3)+SUMIFS('I_Dépenses sur devis'!$K$8:$K$607,'I_Dépenses sur devis'!$F$8:$F$607,$C22,'I_Dépenses sur devis'!$G$8:$G$607,M$3)+SUMIFS('I_Dépenses auto-construction'!$H$8:$H$607,'I_Dépenses auto-construction'!$D$8:$D$607,$C22,'I_Dépenses auto-construction'!$E$8:$E$607,M$3)+SUMIFS('I_Dépenses de rémunération'!$G$8:$G$607,'I_Dépenses de rémunération'!$H$8:$H$607,$C22,'I_Dépenses de rémunération'!$F$8:$F$607,M$3)+ SUMIFS('I_Dépenses sur barèmes'!$J$8:$J$607,'I_Dépenses sur barèmes'!$E$8:$E$607,$C22,'I_Dépenses sur barèmes'!$F$8:$F$607,M$3)+SUMIFS('I_Dépenses de rémunération CU'!$J$8:$J$607,'I_Dépenses de rémunération CU'!$G$8:$G$607,$C22,'I_Dépenses de rémunération CU'!$H$8:$H$607,M$3)+SUMIFS('I_Dépenses sur taux forfaitaire'!$H$8:$H$9,'I_Dépenses sur taux forfaitaire'!$E$8:$E$9,$C22,'I_Dépenses sur taux forfaitaire'!$F$8:$F$9,M$3)+SUMIFS('I_Dépenses forfaitaire'!$E$8:$E$607,'I_Dépenses forfaitaire'!$H$8:$H$607,$C22,'I_Dépenses forfaitaire'!$E$8:$E$607,M$3)</f>
        <v>0</v>
      </c>
      <c r="N22" s="304">
        <f>SUMIFS('I_Dépenses sur devis'!$Z$8:$Z$607,'I_Dépenses sur devis'!$F$8:$F$607,$C22,'I_Dépenses sur devis'!$G$8:$G$607,M$3)+SUMIFS('I_Dépenses auto-construction'!$J$8:$J$607,'I_Dépenses auto-construction'!$D$8:$D$607,$C22,'I_Dépenses auto-construction'!$E$8:$E$607,M$3)+SUMIFS('I_Dépenses de rémunération'!$N$8:$N$607,'I_Dépenses de rémunération'!$G$8:$G$607,$C22,'I_Dépenses de rémunération'!$F$8:$F$607,M$3)+ SUMIFS('I_Dépenses sur barèmes'!$L$8:$L$607,'I_Dépenses sur barèmes'!$E$8:$E$607,$C22,'I_Dépenses sur barèmes'!$F$8:$F$607,M$3)+SUMIFS('I_Dépenses de rémunération CU'!$M$8:$M$607,'I_Dépenses de rémunération CU'!$G$8:$G$607,$C22,'I_Dépenses de rémunération CU'!$H$8:$H$607,M$3)+SUMIFS('I_Dépenses sur taux forfaitaire'!$I$8:$I$9,'I_Dépenses sur taux forfaitaire'!$E$8:$E$9,$C22,'I_Dépenses sur taux forfaitaire'!$F$8:$F$9,M$3)+SUMIFS('I_Dépenses forfaitaire'!$I$8:$I$607,'I_Dépenses forfaitaire'!$D$8:$D$607,$C22,'I_Dépenses forfaitaire'!$E$8:$E$607,M$3)</f>
        <v>0</v>
      </c>
      <c r="O22" s="304">
        <f>SUMIFS('I_Dépenses sur devis'!$AA$8:$AA$607,'I_Dépenses sur devis'!$F$8:$F$607,$C22,'I_Dépenses sur devis'!$G$8:$G$607,M$3)+SUMIFS('I_Dépenses auto-construction'!$M$8:$M$607,'I_Dépenses auto-construction'!$D$8:$D$607,$C22,'I_Dépenses auto-construction'!$E$8:$E$607,M$3)+SUMIFS('I_Dépenses de rémunération'!$S$8:$S$607,'I_Dépenses de rémunération'!$F$8:$F$607,$C22,'I_Dépenses de rémunération'!$G$8:$G$607,M$3)+ SUMIFS('I_Dépenses sur barèmes'!$O$8:$O$607,'I_Dépenses sur barèmes'!$E$8:$E$607,$C22,'I_Dépenses sur barèmes'!$F$8:$F$607,M$3)+SUMIFS('I_Dépenses de rémunération CU'!$P$8:$P$607,'I_Dépenses de rémunération CU'!$G$8:$G$607,$C22,'I_Dépenses de rémunération CU'!$H$8:$H$607,M$3)+SUMIFS('I_Dépenses sur taux forfaitaire'!$K$8:$K$9,'I_Dépenses sur taux forfaitaire'!$E$8:$E$9,$C22,'I_Dépenses sur taux forfaitaire'!$F$8:$F$9,M$3)+SUMIFS('I_Dépenses forfaitaire'!$K$8:$K$607,'I_Dépenses forfaitaire'!$D$8:$D$607,$C22,'I_Dépenses forfaitaire'!$E$8:$E$607,M$3)</f>
        <v>0</v>
      </c>
    </row>
    <row r="23" spans="2:15" ht="17.25" customHeight="1" x14ac:dyDescent="0.35">
      <c r="B23">
        <v>19</v>
      </c>
      <c r="C23" s="303" t="str">
        <f>IF('T_Classement catégories'!D85&lt;&gt;"",'T_Classement catégories'!D85,"Vide")</f>
        <v>Vide</v>
      </c>
      <c r="D23" s="304">
        <f>SUMIFS('I_Dépenses sur devis'!$J$8:$J$607,'I_Dépenses sur devis'!$F$8:$F$607,$C23,'I_Dépenses sur devis'!$G$8:$G$607,D$3)+SUMIFS('I_Dépenses sur devis'!$K$8:$K$607,'I_Dépenses sur devis'!$F$8:$F$607,$C23,'I_Dépenses sur devis'!$G$8:$G$607,D$3)+SUMIFS('I_Dépenses auto-construction'!$H$8:$H$607,'I_Dépenses auto-construction'!$D$8:$D$607,$C23,'I_Dépenses auto-construction'!$E$8:$E$607,D$3)+SUMIFS('I_Dépenses de rémunération'!$G$8:$G$607,'I_Dépenses de rémunération'!$H$8:$H$607,$C23,'I_Dépenses de rémunération'!$F$8:$F$607,D$3)+ SUMIFS('I_Dépenses sur barèmes'!$J$8:$J$607,'I_Dépenses sur barèmes'!$E$8:$E$607,$C23,'I_Dépenses sur barèmes'!$F$8:$F$607,D$3)+SUMIFS('I_Dépenses de rémunération CU'!$J$8:$J$607,'I_Dépenses de rémunération CU'!$G$8:$G$607,$C23,'I_Dépenses de rémunération CU'!$H$8:$H$607,D$3)+SUMIFS('I_Dépenses sur taux forfaitaire'!$H$8:$H$9,'I_Dépenses sur taux forfaitaire'!$E$8:$E$9,$C23,'I_Dépenses sur taux forfaitaire'!$F$8:$F$9,D$3)+SUMIFS('I_Dépenses forfaitaire'!$E$8:$E$607,'I_Dépenses forfaitaire'!$H$8:$H$607,$C23,'I_Dépenses forfaitaire'!$E$8:$E$607,D$3)</f>
        <v>0</v>
      </c>
      <c r="E23" s="304">
        <f>SUMIFS('I_Dépenses sur devis'!$Z$8:$Z$607,'I_Dépenses sur devis'!$F$8:$F$607,$C23,'I_Dépenses sur devis'!$G$8:$G$607,D$3)+SUMIFS('I_Dépenses auto-construction'!$J$8:$J$607,'I_Dépenses auto-construction'!$D$8:$D$607,$C23,'I_Dépenses auto-construction'!$E$8:$E$607,D$3)+SUMIFS('I_Dépenses de rémunération'!$N$8:$N$607,'I_Dépenses de rémunération'!$G$8:$G$607,$C23,'I_Dépenses de rémunération'!$F$8:$F$607,D$3)+ SUMIFS('I_Dépenses sur barèmes'!$L$8:$L$607,'I_Dépenses sur barèmes'!$E$8:$E$607,$C23,'I_Dépenses sur barèmes'!$F$8:$F$607,D$3)+SUMIFS('I_Dépenses de rémunération CU'!$M$8:$M$607,'I_Dépenses de rémunération CU'!$G$8:$G$607,$C23,'I_Dépenses de rémunération CU'!$H$8:$H$607,D$3)+SUMIFS('I_Dépenses sur taux forfaitaire'!$I$8:$I$9,'I_Dépenses sur taux forfaitaire'!$E$8:$E$9,$C23,'I_Dépenses sur taux forfaitaire'!$F$8:$F$9,D$3)+SUMIFS('I_Dépenses forfaitaire'!$I$8:$I$607,'I_Dépenses forfaitaire'!$D$8:$D$607,$C23,'I_Dépenses forfaitaire'!$E$8:$E$607,D$3)</f>
        <v>0</v>
      </c>
      <c r="F23" s="304">
        <f>SUMIFS('I_Dépenses sur devis'!$AA$8:$AA$607,'I_Dépenses sur devis'!$F$8:$F$607,$C23,'I_Dépenses sur devis'!$G$8:$G$607,D$3)+SUMIFS('I_Dépenses auto-construction'!$M$8:$M$607,'I_Dépenses auto-construction'!$D$8:$D$607,$C23,'I_Dépenses auto-construction'!$E$8:$E$607,D$3)+SUMIFS('I_Dépenses de rémunération'!$S$8:$S$607,'I_Dépenses de rémunération'!$F$8:$F$607,$C23,'I_Dépenses de rémunération'!$G$8:$G$607,D$3)+ SUMIFS('I_Dépenses sur barèmes'!$O$8:$O$607,'I_Dépenses sur barèmes'!$E$8:$E$607,$C23,'I_Dépenses sur barèmes'!$F$8:$F$607,D$3)+SUMIFS('I_Dépenses de rémunération CU'!$P$8:$P$607,'I_Dépenses de rémunération CU'!$G$8:$G$607,$C23,'I_Dépenses de rémunération CU'!$H$8:$H$607,D$3)+SUMIFS('I_Dépenses sur taux forfaitaire'!$K$8:$K$9,'I_Dépenses sur taux forfaitaire'!$E$8:$E$9,$C23,'I_Dépenses sur taux forfaitaire'!$F$8:$F$9,D$3)+SUMIFS('I_Dépenses forfaitaire'!$K$8:$K$607,'I_Dépenses forfaitaire'!$D$8:$D$607,$C23,'I_Dépenses forfaitaire'!$E$8:$E$607,D$3)</f>
        <v>0</v>
      </c>
      <c r="G23" s="304">
        <f>SUMIFS('I_Dépenses sur devis'!$J$8:$J$607,'I_Dépenses sur devis'!$F$8:$F$607,$C23,'I_Dépenses sur devis'!$G$8:$G$607,G$3)+SUMIFS('I_Dépenses sur devis'!$K$8:$K$607,'I_Dépenses sur devis'!$F$8:$F$607,$C23,'I_Dépenses sur devis'!$G$8:$G$607,G$3)+SUMIFS('I_Dépenses auto-construction'!$H$8:$H$607,'I_Dépenses auto-construction'!$D$8:$D$607,$C23,'I_Dépenses auto-construction'!$E$8:$E$607,G$3)+SUMIFS('I_Dépenses de rémunération'!$G$8:$G$607,'I_Dépenses de rémunération'!$H$8:$H$607,$C23,'I_Dépenses de rémunération'!$F$8:$F$607,G$3)+ SUMIFS('I_Dépenses sur barèmes'!$J$8:$J$607,'I_Dépenses sur barèmes'!$E$8:$E$607,$C23,'I_Dépenses sur barèmes'!$F$8:$F$607,G$3)+SUMIFS('I_Dépenses de rémunération CU'!$J$8:$J$607,'I_Dépenses de rémunération CU'!$G$8:$G$607,$C23,'I_Dépenses de rémunération CU'!$H$8:$H$607,G$3)+SUMIFS('I_Dépenses sur taux forfaitaire'!$H$8:$H$9,'I_Dépenses sur taux forfaitaire'!$E$8:$E$9,$C23,'I_Dépenses sur taux forfaitaire'!$F$8:$F$9,G$3)+SUMIFS('I_Dépenses forfaitaire'!$E$8:$E$607,'I_Dépenses forfaitaire'!$H$8:$H$607,$C23,'I_Dépenses forfaitaire'!$E$8:$E$607,G$3)</f>
        <v>0</v>
      </c>
      <c r="H23" s="304">
        <f>SUMIFS('I_Dépenses sur devis'!$Z$8:$Z$607,'I_Dépenses sur devis'!$F$8:$F$607,$C23,'I_Dépenses sur devis'!$G$8:$G$607,G$3)+SUMIFS('I_Dépenses auto-construction'!$J$8:$J$607,'I_Dépenses auto-construction'!$D$8:$D$607,$C23,'I_Dépenses auto-construction'!$E$8:$E$607,G$3)+SUMIFS('I_Dépenses de rémunération'!$N$8:$N$607,'I_Dépenses de rémunération'!$G$8:$G$607,$C23,'I_Dépenses de rémunération'!$F$8:$F$607,G$3)+ SUMIFS('I_Dépenses sur barèmes'!$L$8:$L$607,'I_Dépenses sur barèmes'!$E$8:$E$607,$C23,'I_Dépenses sur barèmes'!$F$8:$F$607,G$3)+SUMIFS('I_Dépenses de rémunération CU'!$M$8:$M$607,'I_Dépenses de rémunération CU'!$G$8:$G$607,$C23,'I_Dépenses de rémunération CU'!$H$8:$H$607,G$3)+SUMIFS('I_Dépenses sur taux forfaitaire'!$I$8:$I$9,'I_Dépenses sur taux forfaitaire'!$E$8:$E$9,$C23,'I_Dépenses sur taux forfaitaire'!$F$8:$F$9,G$3)+SUMIFS('I_Dépenses forfaitaire'!$I$8:$I$607,'I_Dépenses forfaitaire'!$D$8:$D$607,$C23,'I_Dépenses forfaitaire'!$E$8:$E$607,G$3)</f>
        <v>0</v>
      </c>
      <c r="I23" s="304">
        <f>SUMIFS('I_Dépenses sur devis'!$AA$8:$AA$607,'I_Dépenses sur devis'!$F$8:$F$607,$C23,'I_Dépenses sur devis'!$G$8:$G$607,G$3)+SUMIFS('I_Dépenses auto-construction'!$M$8:$M$607,'I_Dépenses auto-construction'!$D$8:$D$607,$C23,'I_Dépenses auto-construction'!$E$8:$E$607,G$3)+SUMIFS('I_Dépenses de rémunération'!$S$8:$S$607,'I_Dépenses de rémunération'!$F$8:$F$607,$C23,'I_Dépenses de rémunération'!$G$8:$G$607,G$3)+ SUMIFS('I_Dépenses sur barèmes'!$O$8:$O$607,'I_Dépenses sur barèmes'!$E$8:$E$607,$C23,'I_Dépenses sur barèmes'!$F$8:$F$607,G$3)+SUMIFS('I_Dépenses de rémunération CU'!$P$8:$P$607,'I_Dépenses de rémunération CU'!$G$8:$G$607,$C23,'I_Dépenses de rémunération CU'!$H$8:$H$607,G$3)+SUMIFS('I_Dépenses sur taux forfaitaire'!$K$8:$K$9,'I_Dépenses sur taux forfaitaire'!$E$8:$E$9,$C23,'I_Dépenses sur taux forfaitaire'!$F$8:$F$9,G$3)+SUMIFS('I_Dépenses forfaitaire'!$K$8:$K$607,'I_Dépenses forfaitaire'!$D$8:$D$607,$C23,'I_Dépenses forfaitaire'!$E$8:$E$607,G$3)</f>
        <v>0</v>
      </c>
      <c r="J23" s="304">
        <f>SUMIFS('I_Dépenses sur devis'!$J$8:$J$607,'I_Dépenses sur devis'!$F$8:$F$607,$C23,'I_Dépenses sur devis'!$G$8:$G$607,J$3)+SUMIFS('I_Dépenses sur devis'!$K$8:$K$607,'I_Dépenses sur devis'!$F$8:$F$607,$C23,'I_Dépenses sur devis'!$G$8:$G$607,J$3)+SUMIFS('I_Dépenses auto-construction'!$H$8:$H$607,'I_Dépenses auto-construction'!$D$8:$D$607,$C23,'I_Dépenses auto-construction'!$E$8:$E$607,J$3)+SUMIFS('I_Dépenses de rémunération'!$G$8:$G$607,'I_Dépenses de rémunération'!$H$8:$H$607,$C23,'I_Dépenses de rémunération'!$F$8:$F$607,J$3)+ SUMIFS('I_Dépenses sur barèmes'!$J$8:$J$607,'I_Dépenses sur barèmes'!$E$8:$E$607,$C23,'I_Dépenses sur barèmes'!$F$8:$F$607,J$3)+SUMIFS('I_Dépenses de rémunération CU'!$J$8:$J$607,'I_Dépenses de rémunération CU'!$G$8:$G$607,$C23,'I_Dépenses de rémunération CU'!$H$8:$H$607,J$3)+SUMIFS('I_Dépenses sur taux forfaitaire'!$H$8:$H$9,'I_Dépenses sur taux forfaitaire'!$E$8:$E$9,$C23,'I_Dépenses sur taux forfaitaire'!$F$8:$F$9,J$3)+SUMIFS('I_Dépenses forfaitaire'!$E$8:$E$607,'I_Dépenses forfaitaire'!$H$8:$H$607,$C23,'I_Dépenses forfaitaire'!$E$8:$E$607,J$3)</f>
        <v>0</v>
      </c>
      <c r="K23" s="304">
        <f>SUMIFS('I_Dépenses sur devis'!$Z$8:$Z$607,'I_Dépenses sur devis'!$F$8:$F$607,$C23,'I_Dépenses sur devis'!$G$8:$G$607,J$3)+SUMIFS('I_Dépenses auto-construction'!$J$8:$J$607,'I_Dépenses auto-construction'!$D$8:$D$607,$C23,'I_Dépenses auto-construction'!$E$8:$E$607,J$3)+SUMIFS('I_Dépenses de rémunération'!$N$8:$N$607,'I_Dépenses de rémunération'!$G$8:$G$607,$C23,'I_Dépenses de rémunération'!$F$8:$F$607,J$3)+ SUMIFS('I_Dépenses sur barèmes'!$L$8:$L$607,'I_Dépenses sur barèmes'!$E$8:$E$607,$C23,'I_Dépenses sur barèmes'!$F$8:$F$607,J$3)+SUMIFS('I_Dépenses de rémunération CU'!$M$8:$M$607,'I_Dépenses de rémunération CU'!$G$8:$G$607,$C23,'I_Dépenses de rémunération CU'!$H$8:$H$607,J$3)+SUMIFS('I_Dépenses sur taux forfaitaire'!$I$8:$I$9,'I_Dépenses sur taux forfaitaire'!$E$8:$E$9,$C23,'I_Dépenses sur taux forfaitaire'!$F$8:$F$9,J$3)+SUMIFS('I_Dépenses forfaitaire'!$I$8:$I$607,'I_Dépenses forfaitaire'!$D$8:$D$607,$C23,'I_Dépenses forfaitaire'!$E$8:$E$607,J$3)</f>
        <v>0</v>
      </c>
      <c r="L23" s="304">
        <f>SUMIFS('I_Dépenses sur devis'!$AA$8:$AA$607,'I_Dépenses sur devis'!$F$8:$F$607,$C23,'I_Dépenses sur devis'!$G$8:$G$607,J$3)+SUMIFS('I_Dépenses auto-construction'!$M$8:$M$607,'I_Dépenses auto-construction'!$D$8:$D$607,$C23,'I_Dépenses auto-construction'!$E$8:$E$607,J$3)+SUMIFS('I_Dépenses de rémunération'!$S$8:$S$607,'I_Dépenses de rémunération'!$F$8:$F$607,$C23,'I_Dépenses de rémunération'!$G$8:$G$607,J$3)+ SUMIFS('I_Dépenses sur barèmes'!$O$8:$O$607,'I_Dépenses sur barèmes'!$E$8:$E$607,$C23,'I_Dépenses sur barèmes'!$F$8:$F$607,J$3)+SUMIFS('I_Dépenses de rémunération CU'!$P$8:$P$607,'I_Dépenses de rémunération CU'!$G$8:$G$607,$C23,'I_Dépenses de rémunération CU'!$H$8:$H$607,J$3)+SUMIFS('I_Dépenses sur taux forfaitaire'!$K$8:$K$9,'I_Dépenses sur taux forfaitaire'!$E$8:$E$9,$C23,'I_Dépenses sur taux forfaitaire'!$F$8:$F$9,J$3)+SUMIFS('I_Dépenses forfaitaire'!$K$8:$K$607,'I_Dépenses forfaitaire'!$D$8:$D$607,$C23,'I_Dépenses forfaitaire'!$E$8:$E$607,J$3)</f>
        <v>0</v>
      </c>
      <c r="M23" s="304">
        <f>SUMIFS('I_Dépenses sur devis'!$J$8:$J$607,'I_Dépenses sur devis'!$F$8:$F$607,$C23,'I_Dépenses sur devis'!$G$8:$G$607,M$3)+SUMIFS('I_Dépenses sur devis'!$K$8:$K$607,'I_Dépenses sur devis'!$F$8:$F$607,$C23,'I_Dépenses sur devis'!$G$8:$G$607,M$3)+SUMIFS('I_Dépenses auto-construction'!$H$8:$H$607,'I_Dépenses auto-construction'!$D$8:$D$607,$C23,'I_Dépenses auto-construction'!$E$8:$E$607,M$3)+SUMIFS('I_Dépenses de rémunération'!$G$8:$G$607,'I_Dépenses de rémunération'!$H$8:$H$607,$C23,'I_Dépenses de rémunération'!$F$8:$F$607,M$3)+ SUMIFS('I_Dépenses sur barèmes'!$J$8:$J$607,'I_Dépenses sur barèmes'!$E$8:$E$607,$C23,'I_Dépenses sur barèmes'!$F$8:$F$607,M$3)+SUMIFS('I_Dépenses de rémunération CU'!$J$8:$J$607,'I_Dépenses de rémunération CU'!$G$8:$G$607,$C23,'I_Dépenses de rémunération CU'!$H$8:$H$607,M$3)+SUMIFS('I_Dépenses sur taux forfaitaire'!$H$8:$H$9,'I_Dépenses sur taux forfaitaire'!$E$8:$E$9,$C23,'I_Dépenses sur taux forfaitaire'!$F$8:$F$9,M$3)+SUMIFS('I_Dépenses forfaitaire'!$E$8:$E$607,'I_Dépenses forfaitaire'!$H$8:$H$607,$C23,'I_Dépenses forfaitaire'!$E$8:$E$607,M$3)</f>
        <v>0</v>
      </c>
      <c r="N23" s="304">
        <f>SUMIFS('I_Dépenses sur devis'!$Z$8:$Z$607,'I_Dépenses sur devis'!$F$8:$F$607,$C23,'I_Dépenses sur devis'!$G$8:$G$607,M$3)+SUMIFS('I_Dépenses auto-construction'!$J$8:$J$607,'I_Dépenses auto-construction'!$D$8:$D$607,$C23,'I_Dépenses auto-construction'!$E$8:$E$607,M$3)+SUMIFS('I_Dépenses de rémunération'!$N$8:$N$607,'I_Dépenses de rémunération'!$G$8:$G$607,$C23,'I_Dépenses de rémunération'!$F$8:$F$607,M$3)+ SUMIFS('I_Dépenses sur barèmes'!$L$8:$L$607,'I_Dépenses sur barèmes'!$E$8:$E$607,$C23,'I_Dépenses sur barèmes'!$F$8:$F$607,M$3)+SUMIFS('I_Dépenses de rémunération CU'!$M$8:$M$607,'I_Dépenses de rémunération CU'!$G$8:$G$607,$C23,'I_Dépenses de rémunération CU'!$H$8:$H$607,M$3)+SUMIFS('I_Dépenses sur taux forfaitaire'!$I$8:$I$9,'I_Dépenses sur taux forfaitaire'!$E$8:$E$9,$C23,'I_Dépenses sur taux forfaitaire'!$F$8:$F$9,M$3)+SUMIFS('I_Dépenses forfaitaire'!$I$8:$I$607,'I_Dépenses forfaitaire'!$D$8:$D$607,$C23,'I_Dépenses forfaitaire'!$E$8:$E$607,M$3)</f>
        <v>0</v>
      </c>
      <c r="O23" s="304">
        <f>SUMIFS('I_Dépenses sur devis'!$AA$8:$AA$607,'I_Dépenses sur devis'!$F$8:$F$607,$C23,'I_Dépenses sur devis'!$G$8:$G$607,M$3)+SUMIFS('I_Dépenses auto-construction'!$M$8:$M$607,'I_Dépenses auto-construction'!$D$8:$D$607,$C23,'I_Dépenses auto-construction'!$E$8:$E$607,M$3)+SUMIFS('I_Dépenses de rémunération'!$S$8:$S$607,'I_Dépenses de rémunération'!$F$8:$F$607,$C23,'I_Dépenses de rémunération'!$G$8:$G$607,M$3)+ SUMIFS('I_Dépenses sur barèmes'!$O$8:$O$607,'I_Dépenses sur barèmes'!$E$8:$E$607,$C23,'I_Dépenses sur barèmes'!$F$8:$F$607,M$3)+SUMIFS('I_Dépenses de rémunération CU'!$P$8:$P$607,'I_Dépenses de rémunération CU'!$G$8:$G$607,$C23,'I_Dépenses de rémunération CU'!$H$8:$H$607,M$3)+SUMIFS('I_Dépenses sur taux forfaitaire'!$K$8:$K$9,'I_Dépenses sur taux forfaitaire'!$E$8:$E$9,$C23,'I_Dépenses sur taux forfaitaire'!$F$8:$F$9,M$3)+SUMIFS('I_Dépenses forfaitaire'!$K$8:$K$607,'I_Dépenses forfaitaire'!$D$8:$D$607,$C23,'I_Dépenses forfaitaire'!$E$8:$E$607,M$3)</f>
        <v>0</v>
      </c>
    </row>
    <row r="24" spans="2:15" ht="17.25" customHeight="1" x14ac:dyDescent="0.35">
      <c r="B24">
        <v>20</v>
      </c>
      <c r="C24" s="303" t="str">
        <f>IF('T_Classement catégories'!D86&lt;&gt;"",'T_Classement catégories'!D86,"Vide")</f>
        <v>Vide</v>
      </c>
      <c r="D24" s="304">
        <f>SUMIFS('I_Dépenses sur devis'!$J$8:$J$607,'I_Dépenses sur devis'!$F$8:$F$607,$C24,'I_Dépenses sur devis'!$G$8:$G$607,D$3)+SUMIFS('I_Dépenses sur devis'!$K$8:$K$607,'I_Dépenses sur devis'!$F$8:$F$607,$C24,'I_Dépenses sur devis'!$G$8:$G$607,D$3)+SUMIFS('I_Dépenses auto-construction'!$H$8:$H$607,'I_Dépenses auto-construction'!$D$8:$D$607,$C24,'I_Dépenses auto-construction'!$E$8:$E$607,D$3)+SUMIFS('I_Dépenses de rémunération'!$G$8:$G$607,'I_Dépenses de rémunération'!$H$8:$H$607,$C24,'I_Dépenses de rémunération'!$F$8:$F$607,D$3)+ SUMIFS('I_Dépenses sur barèmes'!$J$8:$J$607,'I_Dépenses sur barèmes'!$E$8:$E$607,$C24,'I_Dépenses sur barèmes'!$F$8:$F$607,D$3)+SUMIFS('I_Dépenses de rémunération CU'!$J$8:$J$607,'I_Dépenses de rémunération CU'!$G$8:$G$607,$C24,'I_Dépenses de rémunération CU'!$H$8:$H$607,D$3)+SUMIFS('I_Dépenses sur taux forfaitaire'!$H$8:$H$9,'I_Dépenses sur taux forfaitaire'!$E$8:$E$9,$C24,'I_Dépenses sur taux forfaitaire'!$F$8:$F$9,D$3)+SUMIFS('I_Dépenses forfaitaire'!$E$8:$E$607,'I_Dépenses forfaitaire'!$H$8:$H$607,$C24,'I_Dépenses forfaitaire'!$E$8:$E$607,D$3)</f>
        <v>0</v>
      </c>
      <c r="E24" s="304">
        <f>SUMIFS('I_Dépenses sur devis'!$Z$8:$Z$607,'I_Dépenses sur devis'!$F$8:$F$607,$C24,'I_Dépenses sur devis'!$G$8:$G$607,D$3)+SUMIFS('I_Dépenses auto-construction'!$J$8:$J$607,'I_Dépenses auto-construction'!$D$8:$D$607,$C24,'I_Dépenses auto-construction'!$E$8:$E$607,D$3)+SUMIFS('I_Dépenses de rémunération'!$N$8:$N$607,'I_Dépenses de rémunération'!$G$8:$G$607,$C24,'I_Dépenses de rémunération'!$F$8:$F$607,D$3)+ SUMIFS('I_Dépenses sur barèmes'!$L$8:$L$607,'I_Dépenses sur barèmes'!$E$8:$E$607,$C24,'I_Dépenses sur barèmes'!$F$8:$F$607,D$3)+SUMIFS('I_Dépenses de rémunération CU'!$M$8:$M$607,'I_Dépenses de rémunération CU'!$G$8:$G$607,$C24,'I_Dépenses de rémunération CU'!$H$8:$H$607,D$3)+SUMIFS('I_Dépenses sur taux forfaitaire'!$I$8:$I$9,'I_Dépenses sur taux forfaitaire'!$E$8:$E$9,$C24,'I_Dépenses sur taux forfaitaire'!$F$8:$F$9,D$3)+SUMIFS('I_Dépenses forfaitaire'!$I$8:$I$607,'I_Dépenses forfaitaire'!$D$8:$D$607,$C24,'I_Dépenses forfaitaire'!$E$8:$E$607,D$3)</f>
        <v>0</v>
      </c>
      <c r="F24" s="304">
        <f>SUMIFS('I_Dépenses sur devis'!$AA$8:$AA$607,'I_Dépenses sur devis'!$F$8:$F$607,$C24,'I_Dépenses sur devis'!$G$8:$G$607,D$3)+SUMIFS('I_Dépenses auto-construction'!$M$8:$M$607,'I_Dépenses auto-construction'!$D$8:$D$607,$C24,'I_Dépenses auto-construction'!$E$8:$E$607,D$3)+SUMIFS('I_Dépenses de rémunération'!$S$8:$S$607,'I_Dépenses de rémunération'!$F$8:$F$607,$C24,'I_Dépenses de rémunération'!$G$8:$G$607,D$3)+ SUMIFS('I_Dépenses sur barèmes'!$O$8:$O$607,'I_Dépenses sur barèmes'!$E$8:$E$607,$C24,'I_Dépenses sur barèmes'!$F$8:$F$607,D$3)+SUMIFS('I_Dépenses de rémunération CU'!$P$8:$P$607,'I_Dépenses de rémunération CU'!$G$8:$G$607,$C24,'I_Dépenses de rémunération CU'!$H$8:$H$607,D$3)+SUMIFS('I_Dépenses sur taux forfaitaire'!$K$8:$K$9,'I_Dépenses sur taux forfaitaire'!$E$8:$E$9,$C24,'I_Dépenses sur taux forfaitaire'!$F$8:$F$9,D$3)+SUMIFS('I_Dépenses forfaitaire'!$K$8:$K$607,'I_Dépenses forfaitaire'!$D$8:$D$607,$C24,'I_Dépenses forfaitaire'!$E$8:$E$607,D$3)</f>
        <v>0</v>
      </c>
      <c r="G24" s="304">
        <f>SUMIFS('I_Dépenses sur devis'!$J$8:$J$607,'I_Dépenses sur devis'!$F$8:$F$607,$C24,'I_Dépenses sur devis'!$G$8:$G$607,G$3)+SUMIFS('I_Dépenses sur devis'!$K$8:$K$607,'I_Dépenses sur devis'!$F$8:$F$607,$C24,'I_Dépenses sur devis'!$G$8:$G$607,G$3)+SUMIFS('I_Dépenses auto-construction'!$H$8:$H$607,'I_Dépenses auto-construction'!$D$8:$D$607,$C24,'I_Dépenses auto-construction'!$E$8:$E$607,G$3)+SUMIFS('I_Dépenses de rémunération'!$G$8:$G$607,'I_Dépenses de rémunération'!$H$8:$H$607,$C24,'I_Dépenses de rémunération'!$F$8:$F$607,G$3)+ SUMIFS('I_Dépenses sur barèmes'!$J$8:$J$607,'I_Dépenses sur barèmes'!$E$8:$E$607,$C24,'I_Dépenses sur barèmes'!$F$8:$F$607,G$3)+SUMIFS('I_Dépenses de rémunération CU'!$J$8:$J$607,'I_Dépenses de rémunération CU'!$G$8:$G$607,$C24,'I_Dépenses de rémunération CU'!$H$8:$H$607,G$3)+SUMIFS('I_Dépenses sur taux forfaitaire'!$H$8:$H$9,'I_Dépenses sur taux forfaitaire'!$E$8:$E$9,$C24,'I_Dépenses sur taux forfaitaire'!$F$8:$F$9,G$3)+SUMIFS('I_Dépenses forfaitaire'!$E$8:$E$607,'I_Dépenses forfaitaire'!$H$8:$H$607,$C24,'I_Dépenses forfaitaire'!$E$8:$E$607,G$3)</f>
        <v>0</v>
      </c>
      <c r="H24" s="304">
        <f>SUMIFS('I_Dépenses sur devis'!$Z$8:$Z$607,'I_Dépenses sur devis'!$F$8:$F$607,$C24,'I_Dépenses sur devis'!$G$8:$G$607,G$3)+SUMIFS('I_Dépenses auto-construction'!$J$8:$J$607,'I_Dépenses auto-construction'!$D$8:$D$607,$C24,'I_Dépenses auto-construction'!$E$8:$E$607,G$3)+SUMIFS('I_Dépenses de rémunération'!$N$8:$N$607,'I_Dépenses de rémunération'!$G$8:$G$607,$C24,'I_Dépenses de rémunération'!$F$8:$F$607,G$3)+ SUMIFS('I_Dépenses sur barèmes'!$L$8:$L$607,'I_Dépenses sur barèmes'!$E$8:$E$607,$C24,'I_Dépenses sur barèmes'!$F$8:$F$607,G$3)+SUMIFS('I_Dépenses de rémunération CU'!$M$8:$M$607,'I_Dépenses de rémunération CU'!$G$8:$G$607,$C24,'I_Dépenses de rémunération CU'!$H$8:$H$607,G$3)+SUMIFS('I_Dépenses sur taux forfaitaire'!$I$8:$I$9,'I_Dépenses sur taux forfaitaire'!$E$8:$E$9,$C24,'I_Dépenses sur taux forfaitaire'!$F$8:$F$9,G$3)+SUMIFS('I_Dépenses forfaitaire'!$I$8:$I$607,'I_Dépenses forfaitaire'!$D$8:$D$607,$C24,'I_Dépenses forfaitaire'!$E$8:$E$607,G$3)</f>
        <v>0</v>
      </c>
      <c r="I24" s="304">
        <f>SUMIFS('I_Dépenses sur devis'!$AA$8:$AA$607,'I_Dépenses sur devis'!$F$8:$F$607,$C24,'I_Dépenses sur devis'!$G$8:$G$607,G$3)+SUMIFS('I_Dépenses auto-construction'!$M$8:$M$607,'I_Dépenses auto-construction'!$D$8:$D$607,$C24,'I_Dépenses auto-construction'!$E$8:$E$607,G$3)+SUMIFS('I_Dépenses de rémunération'!$S$8:$S$607,'I_Dépenses de rémunération'!$F$8:$F$607,$C24,'I_Dépenses de rémunération'!$G$8:$G$607,G$3)+ SUMIFS('I_Dépenses sur barèmes'!$O$8:$O$607,'I_Dépenses sur barèmes'!$E$8:$E$607,$C24,'I_Dépenses sur barèmes'!$F$8:$F$607,G$3)+SUMIFS('I_Dépenses de rémunération CU'!$P$8:$P$607,'I_Dépenses de rémunération CU'!$G$8:$G$607,$C24,'I_Dépenses de rémunération CU'!$H$8:$H$607,G$3)+SUMIFS('I_Dépenses sur taux forfaitaire'!$K$8:$K$9,'I_Dépenses sur taux forfaitaire'!$E$8:$E$9,$C24,'I_Dépenses sur taux forfaitaire'!$F$8:$F$9,G$3)+SUMIFS('I_Dépenses forfaitaire'!$K$8:$K$607,'I_Dépenses forfaitaire'!$D$8:$D$607,$C24,'I_Dépenses forfaitaire'!$E$8:$E$607,G$3)</f>
        <v>0</v>
      </c>
      <c r="J24" s="304">
        <f>SUMIFS('I_Dépenses sur devis'!$J$8:$J$607,'I_Dépenses sur devis'!$F$8:$F$607,$C24,'I_Dépenses sur devis'!$G$8:$G$607,J$3)+SUMIFS('I_Dépenses sur devis'!$K$8:$K$607,'I_Dépenses sur devis'!$F$8:$F$607,$C24,'I_Dépenses sur devis'!$G$8:$G$607,J$3)+SUMIFS('I_Dépenses auto-construction'!$H$8:$H$607,'I_Dépenses auto-construction'!$D$8:$D$607,$C24,'I_Dépenses auto-construction'!$E$8:$E$607,J$3)+SUMIFS('I_Dépenses de rémunération'!$G$8:$G$607,'I_Dépenses de rémunération'!$H$8:$H$607,$C24,'I_Dépenses de rémunération'!$F$8:$F$607,J$3)+ SUMIFS('I_Dépenses sur barèmes'!$J$8:$J$607,'I_Dépenses sur barèmes'!$E$8:$E$607,$C24,'I_Dépenses sur barèmes'!$F$8:$F$607,J$3)+SUMIFS('I_Dépenses de rémunération CU'!$J$8:$J$607,'I_Dépenses de rémunération CU'!$G$8:$G$607,$C24,'I_Dépenses de rémunération CU'!$H$8:$H$607,J$3)+SUMIFS('I_Dépenses sur taux forfaitaire'!$H$8:$H$9,'I_Dépenses sur taux forfaitaire'!$E$8:$E$9,$C24,'I_Dépenses sur taux forfaitaire'!$F$8:$F$9,J$3)+SUMIFS('I_Dépenses forfaitaire'!$E$8:$E$607,'I_Dépenses forfaitaire'!$H$8:$H$607,$C24,'I_Dépenses forfaitaire'!$E$8:$E$607,J$3)</f>
        <v>0</v>
      </c>
      <c r="K24" s="304">
        <f>SUMIFS('I_Dépenses sur devis'!$Z$8:$Z$607,'I_Dépenses sur devis'!$F$8:$F$607,$C24,'I_Dépenses sur devis'!$G$8:$G$607,J$3)+SUMIFS('I_Dépenses auto-construction'!$J$8:$J$607,'I_Dépenses auto-construction'!$D$8:$D$607,$C24,'I_Dépenses auto-construction'!$E$8:$E$607,J$3)+SUMIFS('I_Dépenses de rémunération'!$N$8:$N$607,'I_Dépenses de rémunération'!$G$8:$G$607,$C24,'I_Dépenses de rémunération'!$F$8:$F$607,J$3)+ SUMIFS('I_Dépenses sur barèmes'!$L$8:$L$607,'I_Dépenses sur barèmes'!$E$8:$E$607,$C24,'I_Dépenses sur barèmes'!$F$8:$F$607,J$3)+SUMIFS('I_Dépenses de rémunération CU'!$M$8:$M$607,'I_Dépenses de rémunération CU'!$G$8:$G$607,$C24,'I_Dépenses de rémunération CU'!$H$8:$H$607,J$3)+SUMIFS('I_Dépenses sur taux forfaitaire'!$I$8:$I$9,'I_Dépenses sur taux forfaitaire'!$E$8:$E$9,$C24,'I_Dépenses sur taux forfaitaire'!$F$8:$F$9,J$3)+SUMIFS('I_Dépenses forfaitaire'!$I$8:$I$607,'I_Dépenses forfaitaire'!$D$8:$D$607,$C24,'I_Dépenses forfaitaire'!$E$8:$E$607,J$3)</f>
        <v>0</v>
      </c>
      <c r="L24" s="304">
        <f>SUMIFS('I_Dépenses sur devis'!$AA$8:$AA$607,'I_Dépenses sur devis'!$F$8:$F$607,$C24,'I_Dépenses sur devis'!$G$8:$G$607,J$3)+SUMIFS('I_Dépenses auto-construction'!$M$8:$M$607,'I_Dépenses auto-construction'!$D$8:$D$607,$C24,'I_Dépenses auto-construction'!$E$8:$E$607,J$3)+SUMIFS('I_Dépenses de rémunération'!$S$8:$S$607,'I_Dépenses de rémunération'!$F$8:$F$607,$C24,'I_Dépenses de rémunération'!$G$8:$G$607,J$3)+ SUMIFS('I_Dépenses sur barèmes'!$O$8:$O$607,'I_Dépenses sur barèmes'!$E$8:$E$607,$C24,'I_Dépenses sur barèmes'!$F$8:$F$607,J$3)+SUMIFS('I_Dépenses de rémunération CU'!$P$8:$P$607,'I_Dépenses de rémunération CU'!$G$8:$G$607,$C24,'I_Dépenses de rémunération CU'!$H$8:$H$607,J$3)+SUMIFS('I_Dépenses sur taux forfaitaire'!$K$8:$K$9,'I_Dépenses sur taux forfaitaire'!$E$8:$E$9,$C24,'I_Dépenses sur taux forfaitaire'!$F$8:$F$9,J$3)+SUMIFS('I_Dépenses forfaitaire'!$K$8:$K$607,'I_Dépenses forfaitaire'!$D$8:$D$607,$C24,'I_Dépenses forfaitaire'!$E$8:$E$607,J$3)</f>
        <v>0</v>
      </c>
      <c r="M24" s="304">
        <f>SUMIFS('I_Dépenses sur devis'!$J$8:$J$607,'I_Dépenses sur devis'!$F$8:$F$607,$C24,'I_Dépenses sur devis'!$G$8:$G$607,M$3)+SUMIFS('I_Dépenses sur devis'!$K$8:$K$607,'I_Dépenses sur devis'!$F$8:$F$607,$C24,'I_Dépenses sur devis'!$G$8:$G$607,M$3)+SUMIFS('I_Dépenses auto-construction'!$H$8:$H$607,'I_Dépenses auto-construction'!$D$8:$D$607,$C24,'I_Dépenses auto-construction'!$E$8:$E$607,M$3)+SUMIFS('I_Dépenses de rémunération'!$G$8:$G$607,'I_Dépenses de rémunération'!$H$8:$H$607,$C24,'I_Dépenses de rémunération'!$F$8:$F$607,M$3)+ SUMIFS('I_Dépenses sur barèmes'!$J$8:$J$607,'I_Dépenses sur barèmes'!$E$8:$E$607,$C24,'I_Dépenses sur barèmes'!$F$8:$F$607,M$3)+SUMIFS('I_Dépenses de rémunération CU'!$J$8:$J$607,'I_Dépenses de rémunération CU'!$G$8:$G$607,$C24,'I_Dépenses de rémunération CU'!$H$8:$H$607,M$3)+SUMIFS('I_Dépenses sur taux forfaitaire'!$H$8:$H$9,'I_Dépenses sur taux forfaitaire'!$E$8:$E$9,$C24,'I_Dépenses sur taux forfaitaire'!$F$8:$F$9,M$3)+SUMIFS('I_Dépenses forfaitaire'!$E$8:$E$607,'I_Dépenses forfaitaire'!$H$8:$H$607,$C24,'I_Dépenses forfaitaire'!$E$8:$E$607,M$3)</f>
        <v>0</v>
      </c>
      <c r="N24" s="304">
        <f>SUMIFS('I_Dépenses sur devis'!$Z$8:$Z$607,'I_Dépenses sur devis'!$F$8:$F$607,$C24,'I_Dépenses sur devis'!$G$8:$G$607,M$3)+SUMIFS('I_Dépenses auto-construction'!$J$8:$J$607,'I_Dépenses auto-construction'!$D$8:$D$607,$C24,'I_Dépenses auto-construction'!$E$8:$E$607,M$3)+SUMIFS('I_Dépenses de rémunération'!$N$8:$N$607,'I_Dépenses de rémunération'!$G$8:$G$607,$C24,'I_Dépenses de rémunération'!$F$8:$F$607,M$3)+ SUMIFS('I_Dépenses sur barèmes'!$L$8:$L$607,'I_Dépenses sur barèmes'!$E$8:$E$607,$C24,'I_Dépenses sur barèmes'!$F$8:$F$607,M$3)+SUMIFS('I_Dépenses de rémunération CU'!$M$8:$M$607,'I_Dépenses de rémunération CU'!$G$8:$G$607,$C24,'I_Dépenses de rémunération CU'!$H$8:$H$607,M$3)+SUMIFS('I_Dépenses sur taux forfaitaire'!$I$8:$I$9,'I_Dépenses sur taux forfaitaire'!$E$8:$E$9,$C24,'I_Dépenses sur taux forfaitaire'!$F$8:$F$9,M$3)+SUMIFS('I_Dépenses forfaitaire'!$I$8:$I$607,'I_Dépenses forfaitaire'!$D$8:$D$607,$C24,'I_Dépenses forfaitaire'!$E$8:$E$607,M$3)</f>
        <v>0</v>
      </c>
      <c r="O24" s="304">
        <f>SUMIFS('I_Dépenses sur devis'!$AA$8:$AA$607,'I_Dépenses sur devis'!$F$8:$F$607,$C24,'I_Dépenses sur devis'!$G$8:$G$607,M$3)+SUMIFS('I_Dépenses auto-construction'!$M$8:$M$607,'I_Dépenses auto-construction'!$D$8:$D$607,$C24,'I_Dépenses auto-construction'!$E$8:$E$607,M$3)+SUMIFS('I_Dépenses de rémunération'!$S$8:$S$607,'I_Dépenses de rémunération'!$F$8:$F$607,$C24,'I_Dépenses de rémunération'!$G$8:$G$607,M$3)+ SUMIFS('I_Dépenses sur barèmes'!$O$8:$O$607,'I_Dépenses sur barèmes'!$E$8:$E$607,$C24,'I_Dépenses sur barèmes'!$F$8:$F$607,M$3)+SUMIFS('I_Dépenses de rémunération CU'!$P$8:$P$607,'I_Dépenses de rémunération CU'!$G$8:$G$607,$C24,'I_Dépenses de rémunération CU'!$H$8:$H$607,M$3)+SUMIFS('I_Dépenses sur taux forfaitaire'!$K$8:$K$9,'I_Dépenses sur taux forfaitaire'!$E$8:$E$9,$C24,'I_Dépenses sur taux forfaitaire'!$F$8:$F$9,M$3)+SUMIFS('I_Dépenses forfaitaire'!$K$8:$K$607,'I_Dépenses forfaitaire'!$D$8:$D$607,$C24,'I_Dépenses forfaitaire'!$E$8:$E$607,M$3)</f>
        <v>0</v>
      </c>
    </row>
    <row r="25" spans="2:15" ht="19.5" customHeight="1" x14ac:dyDescent="0.35">
      <c r="C25" s="305" t="s">
        <v>597</v>
      </c>
      <c r="D25" s="306">
        <f>SUM(D5:D24)</f>
        <v>0</v>
      </c>
      <c r="E25" s="306">
        <f t="shared" ref="E25:O25" si="0">SUM(E5:E24)</f>
        <v>0</v>
      </c>
      <c r="F25" s="306">
        <f t="shared" si="0"/>
        <v>0</v>
      </c>
      <c r="G25" s="306">
        <f t="shared" si="0"/>
        <v>0</v>
      </c>
      <c r="H25" s="306">
        <f t="shared" si="0"/>
        <v>0</v>
      </c>
      <c r="I25" s="306">
        <f t="shared" si="0"/>
        <v>0</v>
      </c>
      <c r="J25" s="306">
        <f t="shared" si="0"/>
        <v>0</v>
      </c>
      <c r="K25" s="306">
        <f t="shared" si="0"/>
        <v>0</v>
      </c>
      <c r="L25" s="306">
        <f t="shared" si="0"/>
        <v>0</v>
      </c>
      <c r="M25" s="306">
        <f t="shared" si="0"/>
        <v>0</v>
      </c>
      <c r="N25" s="306">
        <f t="shared" si="0"/>
        <v>0</v>
      </c>
      <c r="O25" s="306">
        <f t="shared" si="0"/>
        <v>0</v>
      </c>
    </row>
    <row r="27" spans="2:15" x14ac:dyDescent="0.35">
      <c r="C27" t="s">
        <v>600</v>
      </c>
    </row>
  </sheetData>
  <sheetProtection algorithmName="SHA-512" hashValue="TuVXOqY1URBmVWywLc9VCkwlMp4vZdFGuHhTgIXk8KQGkOI5UHi4jixEX2+w9895NoR+i6KhATuiAM9d8CGbvA==" saltValue="r5gxveGRaX/zv/EZI0B7qw==" spinCount="100000" sheet="1" objects="1" scenarios="1" formatColumns="0" selectLockedCells="1"/>
  <mergeCells count="4">
    <mergeCell ref="D3:F3"/>
    <mergeCell ref="G3:I3"/>
    <mergeCell ref="J3:L3"/>
    <mergeCell ref="M3:O3"/>
  </mergeCells>
  <conditionalFormatting sqref="F4">
    <cfRule type="expression" dxfId="257" priority="4">
      <formula>P_Z_0_B_UTILISATION_COUT_RAISONNABLE&lt;&gt;P_Z_G_R_G_BOOLEEN_OUI</formula>
    </cfRule>
  </conditionalFormatting>
  <conditionalFormatting sqref="I4">
    <cfRule type="expression" dxfId="256" priority="3">
      <formula>P_Z_0_B_UTILISATION_COUT_RAISONNABLE&lt;&gt;P_Z_G_R_G_BOOLEEN_OUI</formula>
    </cfRule>
  </conditionalFormatting>
  <conditionalFormatting sqref="L4">
    <cfRule type="expression" dxfId="255" priority="2">
      <formula>P_Z_0_B_UTILISATION_COUT_RAISONNABLE&lt;&gt;P_Z_G_R_G_BOOLEEN_OUI</formula>
    </cfRule>
  </conditionalFormatting>
  <conditionalFormatting sqref="O4">
    <cfRule type="expression" dxfId="254" priority="1">
      <formula>P_Z_0_B_UTILISATION_COUT_RAISONNABLE&lt;&gt;P_Z_G_R_G_BOOLEEN_OUI</formula>
    </cfRule>
  </conditionalFormatting>
  <pageMargins left="0.70866141732283472" right="0.70866141732283472" top="0.74803149606299213" bottom="0.74803149606299213" header="0.31496062992125984" footer="0.31496062992125984"/>
  <pageSetup paperSize="9" scale="58" orientation="landscape" verticalDpi="9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9A653-22E3-4137-85C2-AEB797D97842}">
  <dimension ref="A2:AV4579"/>
  <sheetViews>
    <sheetView topLeftCell="A4253" zoomScale="85" zoomScaleNormal="85" workbookViewId="0">
      <selection activeCell="E4266" sqref="E4266"/>
    </sheetView>
  </sheetViews>
  <sheetFormatPr baseColWidth="10" defaultRowHeight="14.5" x14ac:dyDescent="0.35"/>
  <cols>
    <col min="1" max="5" width="25.7265625" customWidth="1"/>
    <col min="6" max="6" width="33.81640625" customWidth="1"/>
    <col min="7" max="7" width="30.26953125" customWidth="1"/>
    <col min="8" max="702" width="25.7265625" customWidth="1"/>
  </cols>
  <sheetData>
    <row r="2" spans="2:9" x14ac:dyDescent="0.35">
      <c r="B2" s="11" t="s">
        <v>344</v>
      </c>
      <c r="F2" s="11" t="s">
        <v>448</v>
      </c>
      <c r="H2" s="11" t="s">
        <v>466</v>
      </c>
    </row>
    <row r="3" spans="2:9" x14ac:dyDescent="0.35">
      <c r="H3" s="4" t="s">
        <v>464</v>
      </c>
    </row>
    <row r="4" spans="2:9" ht="15" thickBot="1" x14ac:dyDescent="0.4">
      <c r="B4" s="6" t="s">
        <v>345</v>
      </c>
      <c r="C4" t="s">
        <v>346</v>
      </c>
      <c r="F4" s="4" t="str">
        <f>HYPERLINK("#"&amp;"P_Paramétrage!A32:ZZ330",P_Paramétrage!$A31)</f>
        <v>Gestion de la feuille</v>
      </c>
      <c r="H4" s="4"/>
      <c r="I4" s="4"/>
    </row>
    <row r="5" spans="2:9" ht="15.5" thickTop="1" thickBot="1" x14ac:dyDescent="0.4">
      <c r="B5" s="151"/>
      <c r="C5" t="s">
        <v>347</v>
      </c>
      <c r="F5" s="4" t="str">
        <f>HYPERLINK("#"&amp;"P_Paramétrage!A332:ZZ630",P_Paramétrage!$A331)</f>
        <v>Paramétrages généraux de la feuille</v>
      </c>
      <c r="I5" s="4"/>
    </row>
    <row r="6" spans="2:9" ht="15" thickTop="1" x14ac:dyDescent="0.35">
      <c r="B6" s="7"/>
      <c r="C6" t="s">
        <v>348</v>
      </c>
      <c r="F6" s="4" t="str">
        <f>HYPERLINK("#"&amp;"P_Paramétrage!A632:ZZ930",P_Paramétrage!$A631)</f>
        <v>Paramétrages généraux des dépenses</v>
      </c>
      <c r="I6" s="4"/>
    </row>
    <row r="7" spans="2:9" x14ac:dyDescent="0.35">
      <c r="D7" s="10" t="s">
        <v>393</v>
      </c>
      <c r="E7">
        <v>1</v>
      </c>
      <c r="F7" s="4" t="str">
        <f>HYPERLINK("#"&amp;"P_Paramétrage!A932:ZZ1230",P_Paramétrage!$A932)</f>
        <v>Paramétrages spécifiques des dépenses sur devis</v>
      </c>
      <c r="H7" s="4" t="s">
        <v>467</v>
      </c>
      <c r="I7" s="4"/>
    </row>
    <row r="8" spans="2:9" x14ac:dyDescent="0.35">
      <c r="D8" s="10" t="s">
        <v>393</v>
      </c>
      <c r="E8">
        <v>2</v>
      </c>
      <c r="F8" s="4" t="str">
        <f>HYPERLINK("#"&amp;"P_Paramétrage!A1232:ZZ1530",P_Paramétrage!$A1232)</f>
        <v>Paramétrages spécifiques des dépenses d'auto-construction</v>
      </c>
      <c r="H8" s="4" t="s">
        <v>467</v>
      </c>
      <c r="I8" s="4"/>
    </row>
    <row r="9" spans="2:9" x14ac:dyDescent="0.35">
      <c r="D9" s="10" t="s">
        <v>393</v>
      </c>
      <c r="E9">
        <v>3</v>
      </c>
      <c r="F9" s="4" t="str">
        <f>HYPERLINK("#"&amp;"P_Paramétrage!A1532:ZZ1830",P_Paramétrage!$A1532)</f>
        <v>Paramétrages spécifiques des dépenses de rémunération sur coût unitaire</v>
      </c>
      <c r="H9" s="4" t="s">
        <v>467</v>
      </c>
      <c r="I9" s="4"/>
    </row>
    <row r="10" spans="2:9" x14ac:dyDescent="0.35">
      <c r="D10" s="10" t="s">
        <v>393</v>
      </c>
      <c r="E10">
        <v>4</v>
      </c>
      <c r="F10" s="4" t="str">
        <f>HYPERLINK("#"&amp;"P_Paramétrage!A1832:ZZ2130",P_Paramétrage!$A1832)</f>
        <v>Paramétrages spécifiques des dépenses de rémunération au réel</v>
      </c>
      <c r="H10" s="4" t="s">
        <v>467</v>
      </c>
      <c r="I10" s="4"/>
    </row>
    <row r="11" spans="2:9" x14ac:dyDescent="0.35">
      <c r="D11" s="10"/>
      <c r="E11">
        <v>5</v>
      </c>
      <c r="F11" s="4" t="str">
        <f>HYPERLINK("#"&amp;"P_Paramétrage!A2132:ZZ2430",P_Paramétrage!$A2132)</f>
        <v>Paramétrage des dépenses sur frais réels</v>
      </c>
      <c r="I11" s="4"/>
    </row>
    <row r="12" spans="2:9" x14ac:dyDescent="0.35">
      <c r="D12" s="10"/>
      <c r="E12">
        <v>6</v>
      </c>
      <c r="F12" s="4" t="str">
        <f>HYPERLINK("#"&amp;"P_Paramétrage!A2432:ZZ2730",P_Paramétrage!$A2432)</f>
        <v>Paramétrages spécifiques des dépenses proratisées</v>
      </c>
      <c r="I12" s="4"/>
    </row>
    <row r="13" spans="2:9" x14ac:dyDescent="0.35">
      <c r="D13" s="10" t="s">
        <v>393</v>
      </c>
      <c r="E13">
        <v>7</v>
      </c>
      <c r="F13" s="4" t="str">
        <f>HYPERLINK("#"&amp;"P_Paramétrage!A2732:ZZ3030",P_Paramétrage!$A2732)</f>
        <v>Paramétrages spécifiques des dépenses forfaitaires</v>
      </c>
      <c r="H13" s="4" t="s">
        <v>467</v>
      </c>
      <c r="I13" s="4"/>
    </row>
    <row r="14" spans="2:9" x14ac:dyDescent="0.35">
      <c r="D14" s="10" t="s">
        <v>393</v>
      </c>
      <c r="E14">
        <v>8</v>
      </c>
      <c r="F14" s="4" t="str">
        <f>HYPERLINK("#"&amp;"P_Paramétrage!A3032:ZZ3330",P_Paramétrage!$A3032)</f>
        <v>Paramétrages spécifiques des dépenses sur barèmes</v>
      </c>
      <c r="H14" s="4" t="s">
        <v>467</v>
      </c>
      <c r="I14" s="4"/>
    </row>
    <row r="15" spans="2:9" x14ac:dyDescent="0.35">
      <c r="D15" s="10"/>
      <c r="E15">
        <v>9</v>
      </c>
      <c r="F15" s="4" t="str">
        <f>HYPERLINK("#"&amp;"P_Paramétrage!A3332:ZZ3630",P_Paramétrage!$A3332)</f>
        <v>Paramétrages spécifiques des contributions en nature de type bénévolat</v>
      </c>
      <c r="I15" s="4"/>
    </row>
    <row r="16" spans="2:9" x14ac:dyDescent="0.35">
      <c r="D16" s="10"/>
      <c r="E16">
        <v>10</v>
      </c>
      <c r="F16" s="4" t="str">
        <f>HYPERLINK("#"&amp;"P_Paramétrage!A3632:ZZ3930",P_Paramétrage!$A3632)</f>
        <v>Paramétrages spécifiques des contributions en nature de type biens et services</v>
      </c>
      <c r="I16" s="4"/>
    </row>
    <row r="17" spans="1:9" x14ac:dyDescent="0.35">
      <c r="D17" s="10"/>
      <c r="E17">
        <v>11</v>
      </c>
      <c r="F17" s="4" t="str">
        <f>HYPERLINK("#"&amp;"P_Paramétrage!A3932:ZZ4230",P_Paramétrage!$A3932)</f>
        <v>Paramétrages spécifiques des charges d'amortissement</v>
      </c>
      <c r="I17" s="4"/>
    </row>
    <row r="18" spans="1:9" x14ac:dyDescent="0.35">
      <c r="D18" s="10" t="s">
        <v>393</v>
      </c>
      <c r="E18">
        <v>12</v>
      </c>
      <c r="F18" s="4" t="str">
        <f>HYPERLINK("#"&amp;"P_Paramétrage!A4232:ZZ4530",P_Paramétrage!$A4232)</f>
        <v>Paramétrages spécifiques des dépenses sur taux forfaitaires</v>
      </c>
      <c r="H18" s="4" t="s">
        <v>467</v>
      </c>
      <c r="I18" s="4"/>
    </row>
    <row r="19" spans="1:9" x14ac:dyDescent="0.35">
      <c r="D19" s="10" t="s">
        <v>393</v>
      </c>
      <c r="E19">
        <v>13</v>
      </c>
      <c r="F19" s="4" t="str">
        <f>HYPERLINK("#"&amp;"P_Paramétrage!A4532:ZZ4830",P_Paramétrage!$A4532)</f>
        <v>Paramétrages spécifiques des recettes</v>
      </c>
      <c r="H19" s="4" t="s">
        <v>467</v>
      </c>
      <c r="I19" s="4"/>
    </row>
    <row r="31" spans="1:9" s="13" customFormat="1" x14ac:dyDescent="0.35">
      <c r="A31" s="1" t="s">
        <v>11</v>
      </c>
      <c r="B31" s="2"/>
      <c r="C31" s="2"/>
      <c r="D31" s="2"/>
      <c r="E31" s="2"/>
      <c r="F31" s="2"/>
      <c r="G31" s="5" t="str">
        <f>HYPERLINK("#"&amp;"P_Paramétrage!$A$1","Retour en haut")</f>
        <v>Retour en haut</v>
      </c>
      <c r="H31" s="2"/>
      <c r="I31" s="2"/>
    </row>
    <row r="33" spans="1:9" x14ac:dyDescent="0.35">
      <c r="A33" s="116" t="s">
        <v>12</v>
      </c>
      <c r="B33" s="116" t="s">
        <v>13</v>
      </c>
      <c r="C33" s="116" t="s">
        <v>14</v>
      </c>
    </row>
    <row r="34" spans="1:9" x14ac:dyDescent="0.35">
      <c r="A34" s="7" t="s">
        <v>535</v>
      </c>
      <c r="B34" s="7" t="s">
        <v>349</v>
      </c>
      <c r="C34" s="356" t="s">
        <v>423</v>
      </c>
      <c r="D34" s="356"/>
      <c r="E34" s="356"/>
      <c r="F34" s="356"/>
      <c r="G34" s="356"/>
      <c r="H34" s="356"/>
      <c r="I34" s="356"/>
    </row>
    <row r="35" spans="1:9" x14ac:dyDescent="0.35">
      <c r="A35" s="7" t="s">
        <v>536</v>
      </c>
      <c r="B35" s="7" t="s">
        <v>372</v>
      </c>
      <c r="C35" s="356" t="s">
        <v>424</v>
      </c>
      <c r="D35" s="356"/>
      <c r="E35" s="356"/>
      <c r="F35" s="356"/>
      <c r="G35" s="356"/>
      <c r="H35" s="356"/>
      <c r="I35" s="356"/>
    </row>
    <row r="36" spans="1:9" x14ac:dyDescent="0.35">
      <c r="A36" s="7" t="s">
        <v>537</v>
      </c>
      <c r="B36" s="222" t="s">
        <v>422</v>
      </c>
      <c r="C36" s="356" t="s">
        <v>425</v>
      </c>
      <c r="D36" s="356"/>
      <c r="E36" s="356"/>
      <c r="F36" s="356"/>
      <c r="G36" s="356"/>
      <c r="H36" s="356"/>
      <c r="I36" s="356"/>
    </row>
    <row r="37" spans="1:9" x14ac:dyDescent="0.35">
      <c r="A37" s="7" t="s">
        <v>538</v>
      </c>
      <c r="B37" s="7" t="s">
        <v>539</v>
      </c>
      <c r="C37" s="356" t="s">
        <v>542</v>
      </c>
      <c r="D37" s="356"/>
      <c r="E37" s="356"/>
      <c r="F37" s="356"/>
      <c r="G37" s="356"/>
      <c r="H37" s="356"/>
      <c r="I37" s="356"/>
    </row>
    <row r="38" spans="1:9" x14ac:dyDescent="0.35">
      <c r="A38" s="7" t="s">
        <v>557</v>
      </c>
      <c r="B38" s="256">
        <v>45061</v>
      </c>
      <c r="C38" s="356" t="s">
        <v>609</v>
      </c>
      <c r="D38" s="356"/>
      <c r="E38" s="356"/>
      <c r="F38" s="356"/>
      <c r="G38" s="356"/>
      <c r="H38" s="356"/>
      <c r="I38" s="356"/>
    </row>
    <row r="39" spans="1:9" x14ac:dyDescent="0.35">
      <c r="A39" s="7"/>
      <c r="B39" s="7"/>
      <c r="C39" s="356"/>
      <c r="D39" s="356"/>
      <c r="E39" s="356"/>
      <c r="F39" s="356"/>
      <c r="G39" s="356"/>
      <c r="H39" s="356"/>
      <c r="I39" s="356"/>
    </row>
    <row r="40" spans="1:9" x14ac:dyDescent="0.35">
      <c r="A40" s="7"/>
      <c r="B40" s="7"/>
      <c r="C40" s="356"/>
      <c r="D40" s="356"/>
      <c r="E40" s="356"/>
      <c r="F40" s="356"/>
      <c r="G40" s="356"/>
      <c r="H40" s="356"/>
      <c r="I40" s="356"/>
    </row>
    <row r="41" spans="1:9" x14ac:dyDescent="0.35">
      <c r="A41" s="7"/>
      <c r="B41" s="7"/>
      <c r="C41" s="356"/>
      <c r="D41" s="356"/>
      <c r="E41" s="356"/>
      <c r="F41" s="356"/>
      <c r="G41" s="356"/>
      <c r="H41" s="356"/>
      <c r="I41" s="356"/>
    </row>
    <row r="42" spans="1:9" x14ac:dyDescent="0.35">
      <c r="A42" s="7"/>
      <c r="B42" s="7"/>
      <c r="C42" s="356"/>
      <c r="D42" s="356"/>
      <c r="E42" s="356"/>
      <c r="F42" s="356"/>
      <c r="G42" s="356"/>
      <c r="H42" s="356"/>
      <c r="I42" s="356"/>
    </row>
    <row r="43" spans="1:9" x14ac:dyDescent="0.35">
      <c r="A43" s="7"/>
      <c r="B43" s="7"/>
      <c r="C43" s="356"/>
      <c r="D43" s="356"/>
      <c r="E43" s="356"/>
      <c r="F43" s="356"/>
      <c r="G43" s="356"/>
      <c r="H43" s="356"/>
      <c r="I43" s="356"/>
    </row>
    <row r="44" spans="1:9" x14ac:dyDescent="0.35">
      <c r="A44" s="7"/>
      <c r="B44" s="7"/>
      <c r="C44" s="356"/>
      <c r="D44" s="356"/>
      <c r="E44" s="356"/>
      <c r="F44" s="356"/>
      <c r="G44" s="356"/>
      <c r="H44" s="356"/>
      <c r="I44" s="356"/>
    </row>
    <row r="45" spans="1:9" x14ac:dyDescent="0.35">
      <c r="A45" s="7"/>
      <c r="B45" s="7"/>
      <c r="C45" s="356"/>
      <c r="D45" s="356"/>
      <c r="E45" s="356"/>
      <c r="F45" s="356"/>
      <c r="G45" s="356"/>
      <c r="H45" s="356"/>
      <c r="I45" s="356"/>
    </row>
    <row r="46" spans="1:9" x14ac:dyDescent="0.35">
      <c r="A46" s="237"/>
      <c r="B46" s="237"/>
      <c r="C46" s="351"/>
      <c r="D46" s="351"/>
      <c r="E46" s="351"/>
      <c r="F46" s="351"/>
      <c r="G46" s="351"/>
      <c r="H46" s="351"/>
      <c r="I46" s="351"/>
    </row>
    <row r="47" spans="1:9" x14ac:dyDescent="0.35">
      <c r="A47" s="237"/>
      <c r="B47" s="237"/>
      <c r="C47" s="351"/>
      <c r="D47" s="351"/>
      <c r="E47" s="351"/>
      <c r="F47" s="351"/>
      <c r="G47" s="351"/>
      <c r="H47" s="351"/>
      <c r="I47" s="351"/>
    </row>
    <row r="48" spans="1:9" x14ac:dyDescent="0.35">
      <c r="A48" s="237"/>
      <c r="B48" s="237"/>
      <c r="C48" s="351"/>
      <c r="D48" s="351"/>
      <c r="E48" s="351"/>
      <c r="F48" s="351"/>
      <c r="G48" s="351"/>
      <c r="H48" s="351"/>
      <c r="I48" s="351"/>
    </row>
    <row r="49" spans="1:9" x14ac:dyDescent="0.35">
      <c r="A49" s="237"/>
      <c r="B49" s="237"/>
      <c r="C49" s="351"/>
      <c r="D49" s="351"/>
      <c r="E49" s="351"/>
      <c r="F49" s="351"/>
      <c r="G49" s="351"/>
      <c r="H49" s="351"/>
      <c r="I49" s="351"/>
    </row>
    <row r="50" spans="1:9" x14ac:dyDescent="0.35">
      <c r="A50" s="237"/>
      <c r="B50" s="237"/>
      <c r="C50" s="351"/>
      <c r="D50" s="351"/>
      <c r="E50" s="351"/>
      <c r="F50" s="351"/>
      <c r="G50" s="351" t="str">
        <f>HYPERLINK("#"&amp;"P_Paramétrage!$A$1","Retour en haut")</f>
        <v>Retour en haut</v>
      </c>
      <c r="H50" s="351"/>
      <c r="I50" s="351"/>
    </row>
    <row r="51" spans="1:9" x14ac:dyDescent="0.35">
      <c r="A51" s="237"/>
      <c r="B51" s="237"/>
      <c r="C51" s="351"/>
      <c r="D51" s="351"/>
      <c r="E51" s="351"/>
      <c r="F51" s="351"/>
      <c r="G51" s="351"/>
      <c r="H51" s="351"/>
      <c r="I51" s="351"/>
    </row>
    <row r="52" spans="1:9" x14ac:dyDescent="0.35">
      <c r="A52" s="237"/>
      <c r="B52" s="237"/>
      <c r="C52" s="351"/>
      <c r="D52" s="351"/>
      <c r="E52" s="351"/>
      <c r="F52" s="351"/>
      <c r="G52" s="351"/>
      <c r="H52" s="351"/>
      <c r="I52" s="351"/>
    </row>
    <row r="53" spans="1:9" x14ac:dyDescent="0.35">
      <c r="A53" s="237"/>
      <c r="B53" s="237"/>
      <c r="C53" s="351"/>
      <c r="D53" s="351"/>
      <c r="E53" s="351"/>
      <c r="F53" s="351"/>
      <c r="G53" s="351"/>
      <c r="H53" s="351"/>
      <c r="I53" s="351"/>
    </row>
    <row r="54" spans="1:9" x14ac:dyDescent="0.35">
      <c r="A54" s="237"/>
      <c r="B54" s="237"/>
      <c r="C54" s="351"/>
      <c r="D54" s="351"/>
      <c r="E54" s="351"/>
      <c r="F54" s="351"/>
      <c r="G54" s="351"/>
      <c r="H54" s="351"/>
      <c r="I54" s="351"/>
    </row>
    <row r="55" spans="1:9" x14ac:dyDescent="0.35">
      <c r="A55" s="1" t="s">
        <v>594</v>
      </c>
      <c r="B55" s="2"/>
      <c r="C55" s="2"/>
      <c r="D55" s="2"/>
      <c r="E55" s="2"/>
      <c r="F55" s="2"/>
      <c r="G55" s="5" t="str">
        <f>HYPERLINK("#"&amp;"P_Paramétrage!$A$1","Retour en haut")</f>
        <v>Retour en haut</v>
      </c>
      <c r="H55" s="2"/>
      <c r="I55" s="2"/>
    </row>
    <row r="56" spans="1:9" x14ac:dyDescent="0.35">
      <c r="A56" s="13" t="s">
        <v>12</v>
      </c>
      <c r="B56" s="240" t="s">
        <v>13</v>
      </c>
      <c r="C56" s="355" t="s">
        <v>14</v>
      </c>
      <c r="D56" s="355"/>
      <c r="E56" s="355"/>
      <c r="F56" s="355"/>
      <c r="G56" s="355"/>
      <c r="H56" s="355"/>
      <c r="I56" s="355"/>
    </row>
    <row r="57" spans="1:9" x14ac:dyDescent="0.35">
      <c r="A57" s="7" t="s">
        <v>557</v>
      </c>
      <c r="B57" s="241">
        <v>45061</v>
      </c>
      <c r="C57" s="356" t="s">
        <v>610</v>
      </c>
      <c r="D57" s="356"/>
      <c r="E57" s="356"/>
      <c r="F57" s="356"/>
      <c r="G57" s="356"/>
      <c r="H57" s="356"/>
      <c r="I57" s="356"/>
    </row>
    <row r="58" spans="1:9" x14ac:dyDescent="0.35">
      <c r="A58" s="7"/>
      <c r="B58" s="238"/>
      <c r="C58" s="356"/>
      <c r="D58" s="356"/>
      <c r="E58" s="356"/>
      <c r="F58" s="356"/>
      <c r="G58" s="356"/>
      <c r="H58" s="356"/>
      <c r="I58" s="356"/>
    </row>
    <row r="59" spans="1:9" x14ac:dyDescent="0.35">
      <c r="A59" s="7"/>
      <c r="B59" s="239"/>
      <c r="C59" s="356"/>
      <c r="D59" s="356"/>
      <c r="E59" s="356"/>
      <c r="F59" s="356"/>
      <c r="G59" s="356"/>
      <c r="H59" s="356"/>
      <c r="I59" s="356"/>
    </row>
    <row r="60" spans="1:9" x14ac:dyDescent="0.35">
      <c r="A60" s="7"/>
      <c r="B60" s="239"/>
      <c r="C60" s="356"/>
      <c r="D60" s="356"/>
      <c r="E60" s="356"/>
      <c r="F60" s="356"/>
      <c r="G60" s="356"/>
      <c r="H60" s="356"/>
      <c r="I60" s="356"/>
    </row>
    <row r="61" spans="1:9" x14ac:dyDescent="0.35">
      <c r="A61" s="7"/>
      <c r="B61" s="239"/>
      <c r="C61" s="356"/>
      <c r="D61" s="356"/>
      <c r="E61" s="356"/>
      <c r="F61" s="356"/>
      <c r="G61" s="356"/>
      <c r="H61" s="356"/>
      <c r="I61" s="356"/>
    </row>
    <row r="62" spans="1:9" x14ac:dyDescent="0.35">
      <c r="A62" s="7"/>
      <c r="B62" s="239"/>
      <c r="C62" s="356"/>
      <c r="D62" s="356"/>
      <c r="E62" s="356"/>
      <c r="F62" s="356"/>
      <c r="G62" s="356"/>
      <c r="H62" s="356"/>
      <c r="I62" s="356"/>
    </row>
    <row r="63" spans="1:9" x14ac:dyDescent="0.35">
      <c r="A63" s="7"/>
      <c r="B63" s="239"/>
      <c r="C63" s="356"/>
      <c r="D63" s="356"/>
      <c r="E63" s="356"/>
      <c r="F63" s="356"/>
      <c r="G63" s="356"/>
      <c r="H63" s="356"/>
      <c r="I63" s="356"/>
    </row>
    <row r="64" spans="1:9" x14ac:dyDescent="0.35">
      <c r="A64" s="7"/>
      <c r="B64" s="239"/>
      <c r="C64" s="356"/>
      <c r="D64" s="356"/>
      <c r="E64" s="356"/>
      <c r="F64" s="356"/>
      <c r="G64" s="356"/>
      <c r="H64" s="356"/>
      <c r="I64" s="356"/>
    </row>
    <row r="65" spans="1:9" x14ac:dyDescent="0.35">
      <c r="A65" s="7"/>
      <c r="B65" s="239"/>
      <c r="C65" s="356"/>
      <c r="D65" s="356"/>
      <c r="E65" s="356"/>
      <c r="F65" s="356"/>
      <c r="G65" s="356"/>
      <c r="H65" s="356"/>
      <c r="I65" s="356"/>
    </row>
    <row r="66" spans="1:9" x14ac:dyDescent="0.35">
      <c r="A66" s="7"/>
      <c r="B66" s="239"/>
      <c r="C66" s="356"/>
      <c r="D66" s="356"/>
      <c r="E66" s="356"/>
      <c r="F66" s="356"/>
      <c r="G66" s="356"/>
      <c r="H66" s="356"/>
      <c r="I66" s="356"/>
    </row>
    <row r="67" spans="1:9" x14ac:dyDescent="0.35">
      <c r="A67" s="7"/>
      <c r="B67" s="239"/>
      <c r="C67" s="356"/>
      <c r="D67" s="356"/>
      <c r="E67" s="356"/>
      <c r="F67" s="356"/>
      <c r="G67" s="356"/>
      <c r="H67" s="356"/>
      <c r="I67" s="356"/>
    </row>
    <row r="68" spans="1:9" x14ac:dyDescent="0.35">
      <c r="A68" s="7"/>
      <c r="B68" s="239"/>
      <c r="C68" s="356"/>
      <c r="D68" s="356"/>
      <c r="E68" s="356"/>
      <c r="F68" s="356"/>
      <c r="G68" s="356"/>
      <c r="H68" s="356"/>
      <c r="I68" s="356"/>
    </row>
    <row r="69" spans="1:9" x14ac:dyDescent="0.35">
      <c r="A69" s="7"/>
      <c r="B69" s="7"/>
      <c r="C69" s="356"/>
      <c r="D69" s="356"/>
      <c r="E69" s="356"/>
      <c r="F69" s="356"/>
      <c r="G69" s="356"/>
      <c r="H69" s="356"/>
      <c r="I69" s="356"/>
    </row>
    <row r="70" spans="1:9" x14ac:dyDescent="0.35">
      <c r="A70" s="7"/>
      <c r="B70" s="7"/>
      <c r="C70" s="356"/>
      <c r="D70" s="356"/>
      <c r="E70" s="356"/>
      <c r="F70" s="356"/>
      <c r="G70" s="356"/>
      <c r="H70" s="356"/>
      <c r="I70" s="356"/>
    </row>
    <row r="71" spans="1:9" x14ac:dyDescent="0.35">
      <c r="A71" s="7"/>
      <c r="B71" s="7"/>
      <c r="C71" s="356"/>
      <c r="D71" s="356"/>
      <c r="E71" s="356"/>
      <c r="F71" s="356"/>
      <c r="G71" s="356"/>
      <c r="H71" s="356"/>
      <c r="I71" s="356"/>
    </row>
    <row r="72" spans="1:9" x14ac:dyDescent="0.35">
      <c r="A72" s="7"/>
      <c r="B72" s="7"/>
      <c r="C72" s="356"/>
      <c r="D72" s="356"/>
      <c r="E72" s="356"/>
      <c r="F72" s="356"/>
      <c r="G72" s="356"/>
      <c r="H72" s="356"/>
      <c r="I72" s="356"/>
    </row>
    <row r="73" spans="1:9" x14ac:dyDescent="0.35">
      <c r="A73" s="7"/>
      <c r="B73" s="7"/>
      <c r="C73" s="356"/>
      <c r="D73" s="356"/>
      <c r="E73" s="356"/>
      <c r="F73" s="356"/>
      <c r="G73" s="356"/>
      <c r="H73" s="356"/>
      <c r="I73" s="356"/>
    </row>
    <row r="74" spans="1:9" x14ac:dyDescent="0.35">
      <c r="A74" s="7"/>
      <c r="B74" s="7"/>
      <c r="C74" s="356"/>
      <c r="D74" s="356"/>
      <c r="E74" s="356"/>
      <c r="F74" s="356"/>
      <c r="G74" s="356"/>
      <c r="H74" s="356"/>
      <c r="I74" s="356"/>
    </row>
    <row r="75" spans="1:9" x14ac:dyDescent="0.35">
      <c r="A75" s="7"/>
      <c r="B75" s="7"/>
      <c r="C75" s="356"/>
      <c r="D75" s="356"/>
      <c r="E75" s="356"/>
      <c r="F75" s="356"/>
      <c r="G75" s="356"/>
      <c r="H75" s="356"/>
      <c r="I75" s="356"/>
    </row>
    <row r="76" spans="1:9" x14ac:dyDescent="0.35">
      <c r="A76" s="7"/>
      <c r="B76" s="7"/>
      <c r="C76" s="356"/>
      <c r="D76" s="356"/>
      <c r="E76" s="356"/>
      <c r="F76" s="356"/>
      <c r="G76" s="356"/>
      <c r="H76" s="356"/>
      <c r="I76" s="356"/>
    </row>
    <row r="77" spans="1:9" x14ac:dyDescent="0.35">
      <c r="A77" s="7"/>
      <c r="B77" s="7"/>
      <c r="C77" s="356"/>
      <c r="D77" s="356"/>
      <c r="E77" s="356"/>
      <c r="F77" s="356"/>
      <c r="G77" s="356"/>
      <c r="H77" s="356"/>
      <c r="I77" s="356"/>
    </row>
    <row r="78" spans="1:9" x14ac:dyDescent="0.35">
      <c r="A78" s="7"/>
      <c r="B78" s="7"/>
      <c r="C78" s="356"/>
      <c r="D78" s="356"/>
      <c r="E78" s="356"/>
      <c r="F78" s="356"/>
      <c r="G78" s="356"/>
      <c r="H78" s="356"/>
      <c r="I78" s="356"/>
    </row>
    <row r="79" spans="1:9" x14ac:dyDescent="0.35">
      <c r="A79" s="7"/>
      <c r="B79" s="7"/>
      <c r="C79" s="356"/>
      <c r="D79" s="356"/>
      <c r="E79" s="356"/>
      <c r="F79" s="356"/>
      <c r="G79" s="356"/>
      <c r="H79" s="356"/>
      <c r="I79" s="356"/>
    </row>
    <row r="80" spans="1:9" x14ac:dyDescent="0.35">
      <c r="A80" s="7"/>
      <c r="B80" s="7"/>
      <c r="C80" s="356"/>
      <c r="D80" s="356"/>
      <c r="E80" s="356"/>
      <c r="F80" s="356"/>
      <c r="G80" s="356"/>
      <c r="H80" s="356"/>
      <c r="I80" s="356"/>
    </row>
    <row r="81" spans="1:9" x14ac:dyDescent="0.35">
      <c r="A81" s="7"/>
      <c r="B81" s="7"/>
      <c r="C81" s="356"/>
      <c r="D81" s="356"/>
      <c r="E81" s="356"/>
      <c r="F81" s="356"/>
      <c r="G81" s="356"/>
      <c r="H81" s="356"/>
      <c r="I81" s="356"/>
    </row>
    <row r="82" spans="1:9" x14ac:dyDescent="0.35">
      <c r="A82" s="7"/>
      <c r="B82" s="7"/>
      <c r="C82" s="356"/>
      <c r="D82" s="356"/>
      <c r="E82" s="356"/>
      <c r="F82" s="356"/>
      <c r="G82" s="356"/>
      <c r="H82" s="356"/>
      <c r="I82" s="356"/>
    </row>
    <row r="83" spans="1:9" x14ac:dyDescent="0.35">
      <c r="A83" s="7"/>
      <c r="B83" s="7"/>
      <c r="C83" s="356"/>
      <c r="D83" s="356"/>
      <c r="E83" s="356"/>
      <c r="F83" s="356"/>
      <c r="G83" s="356"/>
      <c r="H83" s="356"/>
      <c r="I83" s="356"/>
    </row>
    <row r="86" spans="1:9" x14ac:dyDescent="0.35">
      <c r="A86" s="6" t="s">
        <v>21</v>
      </c>
    </row>
    <row r="88" spans="1:9" x14ac:dyDescent="0.35">
      <c r="A88" s="6" t="s">
        <v>22</v>
      </c>
      <c r="B88" s="6" t="s">
        <v>59</v>
      </c>
      <c r="C88" s="6"/>
      <c r="D88" s="6" t="s">
        <v>114</v>
      </c>
    </row>
    <row r="89" spans="1:9" x14ac:dyDescent="0.35">
      <c r="A89" t="s">
        <v>19</v>
      </c>
      <c r="B89" s="8">
        <v>1</v>
      </c>
      <c r="C89" s="8"/>
      <c r="D89" s="242" t="s">
        <v>559</v>
      </c>
    </row>
    <row r="90" spans="1:9" x14ac:dyDescent="0.35">
      <c r="A90" t="s">
        <v>20</v>
      </c>
      <c r="B90" s="8">
        <v>2</v>
      </c>
      <c r="C90" s="8"/>
      <c r="D90" s="242" t="s">
        <v>595</v>
      </c>
    </row>
    <row r="91" spans="1:9" x14ac:dyDescent="0.35">
      <c r="B91" s="8">
        <v>3</v>
      </c>
      <c r="C91" s="8"/>
      <c r="D91" s="242" t="s">
        <v>560</v>
      </c>
    </row>
    <row r="92" spans="1:9" x14ac:dyDescent="0.35">
      <c r="B92" s="8">
        <v>4</v>
      </c>
      <c r="C92" s="8"/>
      <c r="D92" s="242" t="s">
        <v>561</v>
      </c>
    </row>
    <row r="93" spans="1:9" x14ac:dyDescent="0.35">
      <c r="B93" s="8">
        <v>5</v>
      </c>
      <c r="C93" s="8"/>
      <c r="D93" s="242" t="s">
        <v>562</v>
      </c>
    </row>
    <row r="94" spans="1:9" x14ac:dyDescent="0.35">
      <c r="B94" s="8">
        <v>6</v>
      </c>
      <c r="C94" s="8"/>
      <c r="D94" s="242" t="s">
        <v>563</v>
      </c>
    </row>
    <row r="95" spans="1:9" x14ac:dyDescent="0.35">
      <c r="B95" s="8">
        <v>7</v>
      </c>
      <c r="C95" s="8"/>
      <c r="D95" s="242" t="s">
        <v>564</v>
      </c>
    </row>
    <row r="96" spans="1:9" x14ac:dyDescent="0.35">
      <c r="B96" s="8">
        <v>8</v>
      </c>
      <c r="C96" s="8"/>
      <c r="D96" s="242" t="s">
        <v>565</v>
      </c>
    </row>
    <row r="97" spans="2:4" x14ac:dyDescent="0.35">
      <c r="B97" s="8">
        <v>9</v>
      </c>
      <c r="D97" s="242" t="s">
        <v>566</v>
      </c>
    </row>
    <row r="98" spans="2:4" x14ac:dyDescent="0.35">
      <c r="B98" s="8">
        <v>10</v>
      </c>
      <c r="D98" s="242" t="s">
        <v>567</v>
      </c>
    </row>
    <row r="99" spans="2:4" x14ac:dyDescent="0.35">
      <c r="B99" s="8">
        <v>11</v>
      </c>
      <c r="D99" s="242" t="s">
        <v>568</v>
      </c>
    </row>
    <row r="100" spans="2:4" x14ac:dyDescent="0.35">
      <c r="B100" s="8">
        <v>12</v>
      </c>
      <c r="D100" s="242" t="s">
        <v>569</v>
      </c>
    </row>
    <row r="101" spans="2:4" x14ac:dyDescent="0.35">
      <c r="B101" s="8">
        <v>13</v>
      </c>
      <c r="D101" s="242" t="s">
        <v>570</v>
      </c>
    </row>
    <row r="102" spans="2:4" x14ac:dyDescent="0.35">
      <c r="B102" s="8">
        <v>14</v>
      </c>
      <c r="D102" s="242" t="s">
        <v>571</v>
      </c>
    </row>
    <row r="103" spans="2:4" x14ac:dyDescent="0.35">
      <c r="B103" s="8">
        <v>15</v>
      </c>
      <c r="D103" s="242" t="s">
        <v>572</v>
      </c>
    </row>
    <row r="104" spans="2:4" x14ac:dyDescent="0.35">
      <c r="B104" s="8">
        <v>16</v>
      </c>
      <c r="D104" s="242" t="s">
        <v>573</v>
      </c>
    </row>
    <row r="105" spans="2:4" x14ac:dyDescent="0.35">
      <c r="B105" s="8">
        <v>17</v>
      </c>
      <c r="D105" s="242" t="s">
        <v>574</v>
      </c>
    </row>
    <row r="106" spans="2:4" x14ac:dyDescent="0.35">
      <c r="B106" s="8">
        <v>18</v>
      </c>
      <c r="D106" s="242" t="s">
        <v>575</v>
      </c>
    </row>
    <row r="107" spans="2:4" x14ac:dyDescent="0.35">
      <c r="B107" s="8">
        <v>19</v>
      </c>
      <c r="D107" s="242" t="s">
        <v>576</v>
      </c>
    </row>
    <row r="108" spans="2:4" x14ac:dyDescent="0.35">
      <c r="B108" s="8">
        <v>20</v>
      </c>
      <c r="D108" s="242" t="s">
        <v>577</v>
      </c>
    </row>
    <row r="109" spans="2:4" x14ac:dyDescent="0.35">
      <c r="D109" s="242" t="s">
        <v>578</v>
      </c>
    </row>
    <row r="110" spans="2:4" x14ac:dyDescent="0.35">
      <c r="D110" s="242" t="s">
        <v>579</v>
      </c>
    </row>
    <row r="111" spans="2:4" x14ac:dyDescent="0.35">
      <c r="D111" s="242" t="s">
        <v>580</v>
      </c>
    </row>
    <row r="112" spans="2:4" x14ac:dyDescent="0.35">
      <c r="D112" s="242" t="s">
        <v>581</v>
      </c>
    </row>
    <row r="113" spans="4:4" x14ac:dyDescent="0.35">
      <c r="D113" s="242" t="s">
        <v>582</v>
      </c>
    </row>
    <row r="114" spans="4:4" x14ac:dyDescent="0.35">
      <c r="D114" s="242" t="s">
        <v>583</v>
      </c>
    </row>
    <row r="115" spans="4:4" x14ac:dyDescent="0.35">
      <c r="D115" s="242" t="s">
        <v>584</v>
      </c>
    </row>
    <row r="116" spans="4:4" x14ac:dyDescent="0.35">
      <c r="D116" s="242" t="s">
        <v>585</v>
      </c>
    </row>
    <row r="117" spans="4:4" x14ac:dyDescent="0.35">
      <c r="D117" s="242" t="s">
        <v>586</v>
      </c>
    </row>
    <row r="118" spans="4:4" x14ac:dyDescent="0.35">
      <c r="D118" s="242" t="s">
        <v>587</v>
      </c>
    </row>
    <row r="119" spans="4:4" x14ac:dyDescent="0.35">
      <c r="D119" s="242" t="s">
        <v>588</v>
      </c>
    </row>
    <row r="120" spans="4:4" x14ac:dyDescent="0.35">
      <c r="D120" s="242" t="s">
        <v>589</v>
      </c>
    </row>
    <row r="121" spans="4:4" x14ac:dyDescent="0.35">
      <c r="D121" s="242" t="s">
        <v>590</v>
      </c>
    </row>
    <row r="122" spans="4:4" x14ac:dyDescent="0.35">
      <c r="D122" s="242" t="s">
        <v>591</v>
      </c>
    </row>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row r="202" hidden="1" x14ac:dyDescent="0.35"/>
    <row r="203" hidden="1" x14ac:dyDescent="0.35"/>
    <row r="204" hidden="1" x14ac:dyDescent="0.35"/>
    <row r="205" hidden="1" x14ac:dyDescent="0.35"/>
    <row r="206" hidden="1" x14ac:dyDescent="0.35"/>
    <row r="207" hidden="1" x14ac:dyDescent="0.35"/>
    <row r="208"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row r="231" hidden="1" x14ac:dyDescent="0.35"/>
    <row r="232" hidden="1" x14ac:dyDescent="0.35"/>
    <row r="233" hidden="1" x14ac:dyDescent="0.35"/>
    <row r="234" hidden="1" x14ac:dyDescent="0.35"/>
    <row r="235" hidden="1" x14ac:dyDescent="0.35"/>
    <row r="236" hidden="1" x14ac:dyDescent="0.35"/>
    <row r="237" hidden="1" x14ac:dyDescent="0.35"/>
    <row r="238" hidden="1" x14ac:dyDescent="0.35"/>
    <row r="239" hidden="1" x14ac:dyDescent="0.35"/>
    <row r="240" hidden="1" x14ac:dyDescent="0.35"/>
    <row r="241" hidden="1" x14ac:dyDescent="0.35"/>
    <row r="242" hidden="1" x14ac:dyDescent="0.35"/>
    <row r="243" hidden="1" x14ac:dyDescent="0.35"/>
    <row r="244" hidden="1" x14ac:dyDescent="0.35"/>
    <row r="245" hidden="1" x14ac:dyDescent="0.35"/>
    <row r="246" hidden="1" x14ac:dyDescent="0.35"/>
    <row r="247" hidden="1" x14ac:dyDescent="0.35"/>
    <row r="248" hidden="1" x14ac:dyDescent="0.35"/>
    <row r="249" hidden="1" x14ac:dyDescent="0.35"/>
    <row r="250" hidden="1" x14ac:dyDescent="0.35"/>
    <row r="251" hidden="1" x14ac:dyDescent="0.35"/>
    <row r="252" hidden="1" x14ac:dyDescent="0.35"/>
    <row r="253" hidden="1" x14ac:dyDescent="0.35"/>
    <row r="254" hidden="1" x14ac:dyDescent="0.35"/>
    <row r="255" hidden="1" x14ac:dyDescent="0.35"/>
    <row r="256" hidden="1" x14ac:dyDescent="0.35"/>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hidden="1" x14ac:dyDescent="0.35"/>
    <row r="270" hidden="1" x14ac:dyDescent="0.35"/>
    <row r="271" hidden="1" x14ac:dyDescent="0.35"/>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row r="289" hidden="1" x14ac:dyDescent="0.35"/>
    <row r="290" hidden="1" x14ac:dyDescent="0.35"/>
    <row r="291" hidden="1" x14ac:dyDescent="0.35"/>
    <row r="292" hidden="1" x14ac:dyDescent="0.35"/>
    <row r="293" hidden="1" x14ac:dyDescent="0.35"/>
    <row r="294" hidden="1" x14ac:dyDescent="0.35"/>
    <row r="295" hidden="1" x14ac:dyDescent="0.35"/>
    <row r="296" hidden="1" x14ac:dyDescent="0.35"/>
    <row r="297" hidden="1" x14ac:dyDescent="0.35"/>
    <row r="298" hidden="1" x14ac:dyDescent="0.35"/>
    <row r="299" hidden="1" x14ac:dyDescent="0.35"/>
    <row r="300" hidden="1" x14ac:dyDescent="0.35"/>
    <row r="301" hidden="1" x14ac:dyDescent="0.35"/>
    <row r="302" hidden="1" x14ac:dyDescent="0.35"/>
    <row r="303" hidden="1" x14ac:dyDescent="0.35"/>
    <row r="304" hidden="1" x14ac:dyDescent="0.35"/>
    <row r="305" hidden="1" x14ac:dyDescent="0.35"/>
    <row r="306" hidden="1" x14ac:dyDescent="0.35"/>
    <row r="307" hidden="1" x14ac:dyDescent="0.35"/>
    <row r="308" hidden="1" x14ac:dyDescent="0.35"/>
    <row r="309" hidden="1" x14ac:dyDescent="0.35"/>
    <row r="310" hidden="1" x14ac:dyDescent="0.35"/>
    <row r="311" hidden="1" x14ac:dyDescent="0.35"/>
    <row r="312" hidden="1" x14ac:dyDescent="0.35"/>
    <row r="313" hidden="1" x14ac:dyDescent="0.35"/>
    <row r="314" hidden="1" x14ac:dyDescent="0.35"/>
    <row r="315" hidden="1" x14ac:dyDescent="0.35"/>
    <row r="316" hidden="1" x14ac:dyDescent="0.35"/>
    <row r="317" hidden="1" x14ac:dyDescent="0.35"/>
    <row r="318" hidden="1" x14ac:dyDescent="0.35"/>
    <row r="319" hidden="1" x14ac:dyDescent="0.35"/>
    <row r="320" hidden="1" x14ac:dyDescent="0.35"/>
    <row r="321" spans="1:7" hidden="1" x14ac:dyDescent="0.35"/>
    <row r="322" spans="1:7" hidden="1" x14ac:dyDescent="0.35"/>
    <row r="323" spans="1:7" hidden="1" x14ac:dyDescent="0.35"/>
    <row r="324" spans="1:7" hidden="1" x14ac:dyDescent="0.35"/>
    <row r="325" spans="1:7" hidden="1" x14ac:dyDescent="0.35"/>
    <row r="331" spans="1:7" s="2" customFormat="1" x14ac:dyDescent="0.35">
      <c r="A331" s="1" t="s">
        <v>15</v>
      </c>
      <c r="E331" s="232" t="s">
        <v>464</v>
      </c>
      <c r="G331" s="5" t="str">
        <f>HYPERLINK("#"&amp;"P_Paramétrage!$A$1","Retour en haut")</f>
        <v>Retour en haut</v>
      </c>
    </row>
    <row r="332" spans="1:7" ht="15" thickBot="1" x14ac:dyDescent="0.4"/>
    <row r="333" spans="1:7" ht="15" thickTop="1" x14ac:dyDescent="0.35">
      <c r="A333" s="15" t="s">
        <v>33</v>
      </c>
      <c r="B333" s="16"/>
      <c r="C333" s="16"/>
      <c r="D333" s="18"/>
    </row>
    <row r="334" spans="1:7" x14ac:dyDescent="0.35">
      <c r="A334" s="19" t="s">
        <v>558</v>
      </c>
      <c r="B334" s="7" t="s">
        <v>557</v>
      </c>
      <c r="D334" s="21"/>
    </row>
    <row r="335" spans="1:7" x14ac:dyDescent="0.35">
      <c r="A335" s="19" t="s">
        <v>593</v>
      </c>
      <c r="B335" s="7" t="s">
        <v>571</v>
      </c>
      <c r="D335" s="175"/>
    </row>
    <row r="336" spans="1:7" ht="15" thickBot="1" x14ac:dyDescent="0.4">
      <c r="A336" s="24" t="s">
        <v>34</v>
      </c>
      <c r="B336" s="34" t="str">
        <f>_xlfn.CONCAT(P_Z_F_N_CODE_INTERVENTION)</f>
        <v>LEADM - LEADER Mise en Œuvre</v>
      </c>
      <c r="C336" s="25"/>
      <c r="D336" s="197"/>
    </row>
    <row r="337" spans="1:9" ht="15" thickTop="1" x14ac:dyDescent="0.35">
      <c r="C337" s="7" t="s">
        <v>497</v>
      </c>
    </row>
    <row r="338" spans="1:9" x14ac:dyDescent="0.35">
      <c r="C338" s="7" t="s">
        <v>498</v>
      </c>
    </row>
    <row r="339" spans="1:9" ht="15" hidden="1" thickTop="1" x14ac:dyDescent="0.35">
      <c r="A339" s="15" t="s">
        <v>115</v>
      </c>
      <c r="B339" s="16"/>
      <c r="C339" s="16"/>
      <c r="D339" s="16"/>
      <c r="E339" s="16"/>
      <c r="F339" s="16"/>
      <c r="G339" s="16"/>
      <c r="H339" s="18"/>
    </row>
    <row r="340" spans="1:9" hidden="1" x14ac:dyDescent="0.35">
      <c r="A340" s="19"/>
      <c r="B340" s="20"/>
      <c r="C340" s="20"/>
      <c r="D340" s="20"/>
      <c r="E340" s="20"/>
      <c r="F340" s="20"/>
      <c r="G340" s="20"/>
      <c r="H340" s="21"/>
    </row>
    <row r="341" spans="1:9" ht="90" hidden="1" customHeight="1" x14ac:dyDescent="0.35">
      <c r="A341" s="352" t="s">
        <v>451</v>
      </c>
      <c r="B341" s="353"/>
      <c r="C341" s="353"/>
      <c r="D341" s="353"/>
      <c r="E341" s="353"/>
      <c r="F341" s="353"/>
      <c r="G341" s="353"/>
      <c r="H341" s="354"/>
    </row>
    <row r="342" spans="1:9" hidden="1" x14ac:dyDescent="0.35">
      <c r="A342" s="19"/>
      <c r="B342" s="20"/>
      <c r="C342" s="20"/>
      <c r="D342" s="20"/>
      <c r="E342" s="20"/>
      <c r="F342" s="20"/>
      <c r="G342" s="20"/>
      <c r="H342" s="21"/>
    </row>
    <row r="343" spans="1:9" hidden="1" x14ac:dyDescent="0.35">
      <c r="A343" s="42" t="s">
        <v>350</v>
      </c>
      <c r="B343" s="20"/>
      <c r="C343" s="20"/>
      <c r="D343" s="20"/>
      <c r="E343" s="20"/>
      <c r="F343" s="20"/>
      <c r="G343" s="20"/>
      <c r="H343" s="21"/>
    </row>
    <row r="344" spans="1:9" hidden="1" x14ac:dyDescent="0.35">
      <c r="A344" s="19"/>
      <c r="B344" s="20"/>
      <c r="C344" s="20"/>
      <c r="D344" s="20"/>
      <c r="E344" s="20"/>
      <c r="F344" s="20"/>
      <c r="G344" s="20"/>
      <c r="H344" s="21"/>
    </row>
    <row r="345" spans="1:9" s="12" customFormat="1" ht="90" hidden="1" customHeight="1" thickBot="1" x14ac:dyDescent="0.4">
      <c r="A345" s="357" t="s">
        <v>465</v>
      </c>
      <c r="B345" s="358"/>
      <c r="C345" s="358"/>
      <c r="D345" s="358"/>
      <c r="E345" s="358"/>
      <c r="F345" s="358"/>
      <c r="G345" s="358"/>
      <c r="H345" s="359"/>
      <c r="I345"/>
    </row>
    <row r="346" spans="1:9" ht="15" hidden="1" thickTop="1" x14ac:dyDescent="0.35"/>
    <row r="347" spans="1:9" ht="15" hidden="1" thickBot="1" x14ac:dyDescent="0.4">
      <c r="I347" s="12"/>
    </row>
    <row r="348" spans="1:9" ht="15" hidden="1" thickTop="1" x14ac:dyDescent="0.35">
      <c r="A348" s="15" t="s">
        <v>116</v>
      </c>
      <c r="B348" s="16"/>
      <c r="C348" s="16"/>
      <c r="D348" s="16"/>
      <c r="E348" s="16"/>
      <c r="F348" s="16"/>
      <c r="G348" s="16"/>
      <c r="H348" s="18"/>
    </row>
    <row r="349" spans="1:9" hidden="1" x14ac:dyDescent="0.35">
      <c r="A349" s="43"/>
      <c r="B349" s="44"/>
      <c r="C349" s="44"/>
      <c r="D349" s="44"/>
      <c r="E349" s="44"/>
      <c r="F349" s="44"/>
      <c r="G349" s="44"/>
      <c r="H349" s="45"/>
    </row>
    <row r="350" spans="1:9" ht="30" hidden="1" customHeight="1" thickBot="1" x14ac:dyDescent="0.4">
      <c r="A350" s="360" t="s">
        <v>117</v>
      </c>
      <c r="B350" s="361"/>
      <c r="C350" s="361"/>
      <c r="D350" s="361"/>
      <c r="E350" s="361"/>
      <c r="F350" s="361"/>
      <c r="G350" s="361"/>
      <c r="H350" s="362"/>
    </row>
    <row r="352" spans="1:9" ht="15" thickBot="1" x14ac:dyDescent="0.4"/>
    <row r="353" spans="1:7" ht="15" thickTop="1" x14ac:dyDescent="0.35">
      <c r="A353" s="99"/>
      <c r="B353" s="17" t="s">
        <v>36</v>
      </c>
      <c r="C353" s="16"/>
      <c r="D353" s="16"/>
      <c r="E353" s="16"/>
      <c r="F353" s="16"/>
      <c r="G353" s="18"/>
    </row>
    <row r="354" spans="1:7" x14ac:dyDescent="0.35">
      <c r="A354" s="19"/>
      <c r="B354" s="20"/>
      <c r="C354" s="20"/>
      <c r="D354" s="20"/>
      <c r="E354" s="20"/>
      <c r="F354" s="20"/>
      <c r="G354" s="21"/>
    </row>
    <row r="355" spans="1:7" x14ac:dyDescent="0.35">
      <c r="A355" s="19"/>
      <c r="B355" s="20" t="s">
        <v>35</v>
      </c>
      <c r="C355" s="20" t="s">
        <v>18</v>
      </c>
      <c r="D355" s="20" t="s">
        <v>352</v>
      </c>
      <c r="E355" s="20"/>
      <c r="F355" s="20"/>
      <c r="G355" s="21"/>
    </row>
    <row r="356" spans="1:7" x14ac:dyDescent="0.35">
      <c r="A356" s="154" cm="1">
        <f t="array" ref="A356">IF(C356=P_Z_G_R_G_BOOLEEN_OUI,IF(SUMPRODUCT((A$355:A355&lt;&gt;"")*1),SUMPRODUCT((A$355:A355&lt;&gt;"")*1)+1,1),"")</f>
        <v>1</v>
      </c>
      <c r="B356" s="20" t="s">
        <v>23</v>
      </c>
      <c r="C356" s="27" t="s">
        <v>19</v>
      </c>
      <c r="D356" s="20" t="s">
        <v>23</v>
      </c>
      <c r="E356" s="192">
        <v>1</v>
      </c>
      <c r="F356" s="192" t="str">
        <f t="shared" ref="F356:F368" si="0">IF(ISNA(VLOOKUP(E356,$A$356:$B$368,2,FALSE)),"",VLOOKUP(E356,$A$356:$B$368,2,FALSE))</f>
        <v>Dépenses sur devis</v>
      </c>
      <c r="G356" s="193" t="str">
        <f t="shared" ref="G356:G368" si="1">IF(ISNA(VLOOKUP(E356,$A$356:$D$368,4,FALSE)),"",VLOOKUP(E356,$A$356:$D$368,4,FALSE))</f>
        <v>Dépenses sur devis</v>
      </c>
    </row>
    <row r="357" spans="1:7" x14ac:dyDescent="0.35">
      <c r="A357" s="154" t="str" cm="1">
        <f t="array" ref="A357">IF(C357=P_Z_G_R_G_BOOLEEN_OUI,IF(SUMPRODUCT((A$355:A356&lt;&gt;"")*1),SUMPRODUCT((A$355:A356&lt;&gt;"")*1)+1,1),"")</f>
        <v/>
      </c>
      <c r="B357" s="20" t="s">
        <v>351</v>
      </c>
      <c r="C357" s="27" t="s">
        <v>20</v>
      </c>
      <c r="D357" s="20" t="s">
        <v>450</v>
      </c>
      <c r="E357" s="192">
        <v>2</v>
      </c>
      <c r="F357" s="192" t="str">
        <f t="shared" si="0"/>
        <v>Dépenses de rémunération sur coût unitaire</v>
      </c>
      <c r="G357" s="193" t="str">
        <f t="shared" si="1"/>
        <v>Dépenses de rémunération CU</v>
      </c>
    </row>
    <row r="358" spans="1:7" x14ac:dyDescent="0.35">
      <c r="A358" s="154" cm="1">
        <f t="array" ref="A358">IF(C358=P_Z_G_R_G_BOOLEEN_OUI,IF(SUMPRODUCT((A$355:A357&lt;&gt;"")*1),SUMPRODUCT((A$355:A357&lt;&gt;"")*1)+1,1),"")</f>
        <v>2</v>
      </c>
      <c r="B358" s="20" t="s">
        <v>611</v>
      </c>
      <c r="C358" s="27" t="s">
        <v>19</v>
      </c>
      <c r="D358" s="46" t="s">
        <v>449</v>
      </c>
      <c r="E358" s="192">
        <v>3</v>
      </c>
      <c r="F358" s="192" t="str">
        <f t="shared" si="0"/>
        <v>Dépenses sur taux forfaitaire</v>
      </c>
      <c r="G358" s="193" t="str">
        <f t="shared" si="1"/>
        <v>Dépenses sur taux forfaitaire</v>
      </c>
    </row>
    <row r="359" spans="1:7" x14ac:dyDescent="0.35">
      <c r="A359" s="154" t="str" cm="1">
        <f t="array" ref="A359">IF(C359=P_Z_G_R_G_BOOLEEN_OUI,IF(SUMPRODUCT((A$355:A358&lt;&gt;"")*1),SUMPRODUCT((A$355:A358&lt;&gt;"")*1)+1,1),"")</f>
        <v/>
      </c>
      <c r="B359" s="20" t="s">
        <v>24</v>
      </c>
      <c r="C359" s="27" t="s">
        <v>20</v>
      </c>
      <c r="D359" s="20" t="s">
        <v>353</v>
      </c>
      <c r="E359" s="192">
        <v>4</v>
      </c>
      <c r="F359" s="192" t="str">
        <f t="shared" si="0"/>
        <v/>
      </c>
      <c r="G359" s="193" t="str">
        <f t="shared" si="1"/>
        <v/>
      </c>
    </row>
    <row r="360" spans="1:7" x14ac:dyDescent="0.35">
      <c r="A360" s="154" t="str" cm="1">
        <f t="array" ref="A360">IF(C360=P_Z_G_R_G_BOOLEEN_OUI,IF(SUMPRODUCT((A$355:A359&lt;&gt;"")*1),SUMPRODUCT((A$355:A359&lt;&gt;"")*1)+1,1),"")</f>
        <v/>
      </c>
      <c r="B360" s="20" t="s">
        <v>25</v>
      </c>
      <c r="C360" s="27" t="s">
        <v>20</v>
      </c>
      <c r="D360" s="20"/>
      <c r="E360" s="192">
        <v>5</v>
      </c>
      <c r="F360" s="192" t="str">
        <f t="shared" si="0"/>
        <v/>
      </c>
      <c r="G360" s="193" t="str">
        <f t="shared" si="1"/>
        <v/>
      </c>
    </row>
    <row r="361" spans="1:7" x14ac:dyDescent="0.35">
      <c r="A361" s="154" t="str" cm="1">
        <f t="array" ref="A361">IF(C361=P_Z_G_R_G_BOOLEEN_OUI,IF(SUMPRODUCT((A$355:A360&lt;&gt;"")*1),SUMPRODUCT((A$355:A360&lt;&gt;"")*1)+1,1),"")</f>
        <v/>
      </c>
      <c r="B361" s="20" t="s">
        <v>26</v>
      </c>
      <c r="C361" s="27" t="s">
        <v>20</v>
      </c>
      <c r="D361" s="20"/>
      <c r="E361" s="192">
        <v>6</v>
      </c>
      <c r="F361" s="192" t="str">
        <f t="shared" si="0"/>
        <v/>
      </c>
      <c r="G361" s="193" t="str">
        <f t="shared" si="1"/>
        <v/>
      </c>
    </row>
    <row r="362" spans="1:7" x14ac:dyDescent="0.35">
      <c r="A362" s="154" t="str" cm="1">
        <f t="array" ref="A362">IF(C362=P_Z_G_R_G_BOOLEEN_OUI,IF(SUMPRODUCT((A$355:A361&lt;&gt;"")*1),SUMPRODUCT((A$355:A361&lt;&gt;"")*1)+1,1),"")</f>
        <v/>
      </c>
      <c r="B362" s="20" t="s">
        <v>27</v>
      </c>
      <c r="C362" s="27" t="s">
        <v>20</v>
      </c>
      <c r="D362" s="46" t="s">
        <v>412</v>
      </c>
      <c r="E362" s="192">
        <v>7</v>
      </c>
      <c r="F362" s="192" t="str">
        <f t="shared" si="0"/>
        <v/>
      </c>
      <c r="G362" s="193" t="str">
        <f t="shared" si="1"/>
        <v/>
      </c>
    </row>
    <row r="363" spans="1:7" x14ac:dyDescent="0.35">
      <c r="A363" s="154" t="str" cm="1">
        <f t="array" ref="A363">IF(C363=P_Z_G_R_G_BOOLEEN_OUI,IF(SUMPRODUCT((A$355:A362&lt;&gt;"")*1),SUMPRODUCT((A$355:A362&lt;&gt;"")*1)+1,1),"")</f>
        <v/>
      </c>
      <c r="B363" s="20" t="s">
        <v>288</v>
      </c>
      <c r="C363" s="27" t="s">
        <v>20</v>
      </c>
      <c r="D363" s="20" t="s">
        <v>288</v>
      </c>
      <c r="E363" s="192">
        <v>8</v>
      </c>
      <c r="F363" s="192" t="str">
        <f t="shared" si="0"/>
        <v/>
      </c>
      <c r="G363" s="193" t="str">
        <f t="shared" si="1"/>
        <v/>
      </c>
    </row>
    <row r="364" spans="1:7" x14ac:dyDescent="0.35">
      <c r="A364" s="154" t="str" cm="1">
        <f t="array" ref="A364">IF(C364=P_Z_G_R_G_BOOLEEN_OUI,IF(SUMPRODUCT((A$355:A363&lt;&gt;"")*1),SUMPRODUCT((A$355:A363&lt;&gt;"")*1)+1,1),"")</f>
        <v/>
      </c>
      <c r="B364" s="20" t="s">
        <v>28</v>
      </c>
      <c r="C364" s="27" t="s">
        <v>20</v>
      </c>
      <c r="D364" s="20"/>
      <c r="E364" s="192">
        <v>9</v>
      </c>
      <c r="F364" s="192" t="str">
        <f t="shared" si="0"/>
        <v/>
      </c>
      <c r="G364" s="193" t="str">
        <f t="shared" si="1"/>
        <v/>
      </c>
    </row>
    <row r="365" spans="1:7" x14ac:dyDescent="0.35">
      <c r="A365" s="154" t="str" cm="1">
        <f t="array" ref="A365">IF(C365=P_Z_G_R_G_BOOLEEN_OUI,IF(SUMPRODUCT((A$355:A364&lt;&gt;"")*1),SUMPRODUCT((A$355:A364&lt;&gt;"")*1)+1,1),"")</f>
        <v/>
      </c>
      <c r="B365" s="152" t="s">
        <v>29</v>
      </c>
      <c r="C365" s="153" t="s">
        <v>20</v>
      </c>
      <c r="D365" s="20"/>
      <c r="E365" s="192">
        <v>10</v>
      </c>
      <c r="F365" s="192" t="str">
        <f t="shared" si="0"/>
        <v/>
      </c>
      <c r="G365" s="193" t="str">
        <f t="shared" si="1"/>
        <v/>
      </c>
    </row>
    <row r="366" spans="1:7" x14ac:dyDescent="0.35">
      <c r="A366" s="154" t="str" cm="1">
        <f t="array" ref="A366">IF(C366=P_Z_G_R_G_BOOLEEN_OUI,IF(SUMPRODUCT((A$355:A365&lt;&gt;"")*1),SUMPRODUCT((A$355:A365&lt;&gt;"")*1)+1,1),"")</f>
        <v/>
      </c>
      <c r="B366" s="20" t="s">
        <v>30</v>
      </c>
      <c r="C366" s="27" t="s">
        <v>20</v>
      </c>
      <c r="D366" s="20"/>
      <c r="E366" s="192">
        <v>11</v>
      </c>
      <c r="F366" s="192" t="str">
        <f t="shared" si="0"/>
        <v/>
      </c>
      <c r="G366" s="193" t="str">
        <f t="shared" si="1"/>
        <v/>
      </c>
    </row>
    <row r="367" spans="1:7" x14ac:dyDescent="0.35">
      <c r="A367" s="154" cm="1">
        <f t="array" ref="A367">IF(C367=P_Z_G_R_G_BOOLEEN_OUI,IF(SUMPRODUCT((A$355:A366&lt;&gt;"")*1),SUMPRODUCT((A$355:A366&lt;&gt;"")*1)+1,1),"")</f>
        <v>3</v>
      </c>
      <c r="B367" s="20" t="s">
        <v>32</v>
      </c>
      <c r="C367" s="27" t="s">
        <v>19</v>
      </c>
      <c r="D367" s="20" t="s">
        <v>32</v>
      </c>
      <c r="E367" s="192">
        <v>12</v>
      </c>
      <c r="F367" s="192" t="str">
        <f t="shared" si="0"/>
        <v/>
      </c>
      <c r="G367" s="193" t="str">
        <f t="shared" si="1"/>
        <v/>
      </c>
    </row>
    <row r="368" spans="1:7" ht="15" thickBot="1" x14ac:dyDescent="0.4">
      <c r="A368" s="155" t="str" cm="1">
        <f t="array" ref="A368">IF(C368=P_Z_G_R_G_BOOLEEN_OUI,IF(SUMPRODUCT((A$355:A367&lt;&gt;"")*1),SUMPRODUCT((A$355:A367&lt;&gt;"")*1)+1,1),"")</f>
        <v/>
      </c>
      <c r="B368" s="25" t="s">
        <v>31</v>
      </c>
      <c r="C368" s="34" t="s">
        <v>20</v>
      </c>
      <c r="D368" s="25" t="s">
        <v>411</v>
      </c>
      <c r="E368" s="194">
        <v>13</v>
      </c>
      <c r="F368" s="194" t="str">
        <f t="shared" si="0"/>
        <v/>
      </c>
      <c r="G368" s="195" t="str">
        <f t="shared" si="1"/>
        <v/>
      </c>
    </row>
    <row r="369" spans="1:6" ht="15" thickTop="1" x14ac:dyDescent="0.35">
      <c r="A369" s="20"/>
      <c r="B369" s="20"/>
      <c r="C369" s="20"/>
      <c r="D369" s="20"/>
      <c r="E369" s="20"/>
      <c r="F369" s="20"/>
    </row>
    <row r="380" spans="1:6" hidden="1" x14ac:dyDescent="0.35"/>
    <row r="381" spans="1:6" hidden="1" x14ac:dyDescent="0.35"/>
    <row r="382" spans="1:6" hidden="1" x14ac:dyDescent="0.35"/>
    <row r="383" spans="1:6" hidden="1" x14ac:dyDescent="0.35"/>
    <row r="384" spans="1:6" hidden="1" x14ac:dyDescent="0.35"/>
    <row r="385" hidden="1" x14ac:dyDescent="0.35"/>
    <row r="386" hidden="1" x14ac:dyDescent="0.35"/>
    <row r="387" hidden="1" x14ac:dyDescent="0.35"/>
    <row r="388" hidden="1" x14ac:dyDescent="0.35"/>
    <row r="389" hidden="1" x14ac:dyDescent="0.35"/>
    <row r="390" hidden="1" x14ac:dyDescent="0.35"/>
    <row r="391" hidden="1" x14ac:dyDescent="0.35"/>
    <row r="392" hidden="1" x14ac:dyDescent="0.35"/>
    <row r="393" hidden="1" x14ac:dyDescent="0.35"/>
    <row r="394" hidden="1" x14ac:dyDescent="0.35"/>
    <row r="395" hidden="1" x14ac:dyDescent="0.35"/>
    <row r="396" hidden="1" x14ac:dyDescent="0.35"/>
    <row r="397" hidden="1" x14ac:dyDescent="0.35"/>
    <row r="398" hidden="1" x14ac:dyDescent="0.35"/>
    <row r="399" hidden="1" x14ac:dyDescent="0.35"/>
    <row r="400" hidden="1" x14ac:dyDescent="0.35"/>
    <row r="401" hidden="1" x14ac:dyDescent="0.35"/>
    <row r="402" hidden="1" x14ac:dyDescent="0.35"/>
    <row r="403" hidden="1" x14ac:dyDescent="0.35"/>
    <row r="404" hidden="1" x14ac:dyDescent="0.35"/>
    <row r="405" hidden="1" x14ac:dyDescent="0.35"/>
    <row r="406" hidden="1" x14ac:dyDescent="0.35"/>
    <row r="407" hidden="1" x14ac:dyDescent="0.35"/>
    <row r="408" hidden="1" x14ac:dyDescent="0.35"/>
    <row r="409" hidden="1" x14ac:dyDescent="0.35"/>
    <row r="410" hidden="1" x14ac:dyDescent="0.35"/>
    <row r="411" hidden="1" x14ac:dyDescent="0.35"/>
    <row r="412" hidden="1" x14ac:dyDescent="0.35"/>
    <row r="413" hidden="1" x14ac:dyDescent="0.35"/>
    <row r="414" hidden="1" x14ac:dyDescent="0.35"/>
    <row r="415" hidden="1" x14ac:dyDescent="0.35"/>
    <row r="416" hidden="1" x14ac:dyDescent="0.35"/>
    <row r="417" hidden="1" x14ac:dyDescent="0.35"/>
    <row r="418" hidden="1" x14ac:dyDescent="0.35"/>
    <row r="419" hidden="1" x14ac:dyDescent="0.35"/>
    <row r="420" hidden="1" x14ac:dyDescent="0.35"/>
    <row r="421" hidden="1" x14ac:dyDescent="0.35"/>
    <row r="422" hidden="1" x14ac:dyDescent="0.35"/>
    <row r="423" hidden="1" x14ac:dyDescent="0.35"/>
    <row r="424" hidden="1" x14ac:dyDescent="0.35"/>
    <row r="425" hidden="1" x14ac:dyDescent="0.35"/>
    <row r="426" hidden="1" x14ac:dyDescent="0.35"/>
    <row r="427" hidden="1" x14ac:dyDescent="0.35"/>
    <row r="428" hidden="1" x14ac:dyDescent="0.35"/>
    <row r="429" hidden="1" x14ac:dyDescent="0.35"/>
    <row r="430" hidden="1" x14ac:dyDescent="0.35"/>
    <row r="431" hidden="1" x14ac:dyDescent="0.35"/>
    <row r="432" hidden="1" x14ac:dyDescent="0.35"/>
    <row r="433" hidden="1" x14ac:dyDescent="0.35"/>
    <row r="434" hidden="1" x14ac:dyDescent="0.35"/>
    <row r="435" hidden="1" x14ac:dyDescent="0.35"/>
    <row r="436" hidden="1" x14ac:dyDescent="0.35"/>
    <row r="437" hidden="1" x14ac:dyDescent="0.35"/>
    <row r="438" hidden="1" x14ac:dyDescent="0.35"/>
    <row r="439" hidden="1" x14ac:dyDescent="0.35"/>
    <row r="440" hidden="1" x14ac:dyDescent="0.35"/>
    <row r="441" hidden="1" x14ac:dyDescent="0.35"/>
    <row r="442" hidden="1" x14ac:dyDescent="0.35"/>
    <row r="443" hidden="1" x14ac:dyDescent="0.35"/>
    <row r="444" hidden="1" x14ac:dyDescent="0.35"/>
    <row r="445" hidden="1" x14ac:dyDescent="0.35"/>
    <row r="446" hidden="1" x14ac:dyDescent="0.35"/>
    <row r="447" hidden="1" x14ac:dyDescent="0.35"/>
    <row r="448" hidden="1" x14ac:dyDescent="0.35"/>
    <row r="449" hidden="1" x14ac:dyDescent="0.35"/>
    <row r="450" hidden="1" x14ac:dyDescent="0.35"/>
    <row r="451" hidden="1" x14ac:dyDescent="0.35"/>
    <row r="452" hidden="1" x14ac:dyDescent="0.35"/>
    <row r="453" hidden="1" x14ac:dyDescent="0.35"/>
    <row r="454" hidden="1" x14ac:dyDescent="0.35"/>
    <row r="455" hidden="1" x14ac:dyDescent="0.35"/>
    <row r="456" hidden="1" x14ac:dyDescent="0.35"/>
    <row r="457" hidden="1" x14ac:dyDescent="0.35"/>
    <row r="458" hidden="1" x14ac:dyDescent="0.35"/>
    <row r="459" hidden="1"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row r="504" hidden="1" x14ac:dyDescent="0.35"/>
    <row r="505" hidden="1" x14ac:dyDescent="0.35"/>
    <row r="506" hidden="1" x14ac:dyDescent="0.35"/>
    <row r="507" hidden="1" x14ac:dyDescent="0.35"/>
    <row r="508" hidden="1" x14ac:dyDescent="0.35"/>
    <row r="509" hidden="1" x14ac:dyDescent="0.35"/>
    <row r="510" hidden="1" x14ac:dyDescent="0.35"/>
    <row r="511" hidden="1" x14ac:dyDescent="0.35"/>
    <row r="512" hidden="1" x14ac:dyDescent="0.35"/>
    <row r="513" hidden="1" x14ac:dyDescent="0.35"/>
    <row r="514" hidden="1" x14ac:dyDescent="0.35"/>
    <row r="515" hidden="1" x14ac:dyDescent="0.35"/>
    <row r="516" hidden="1" x14ac:dyDescent="0.35"/>
    <row r="517" hidden="1" x14ac:dyDescent="0.35"/>
    <row r="518" hidden="1" x14ac:dyDescent="0.35"/>
    <row r="519" hidden="1" x14ac:dyDescent="0.35"/>
    <row r="520" hidden="1" x14ac:dyDescent="0.35"/>
    <row r="521" hidden="1" x14ac:dyDescent="0.35"/>
    <row r="522" hidden="1" x14ac:dyDescent="0.35"/>
    <row r="523" hidden="1" x14ac:dyDescent="0.35"/>
    <row r="524" hidden="1" x14ac:dyDescent="0.35"/>
    <row r="525" hidden="1" x14ac:dyDescent="0.35"/>
    <row r="526" hidden="1" x14ac:dyDescent="0.35"/>
    <row r="527" hidden="1" x14ac:dyDescent="0.35"/>
    <row r="528" hidden="1" x14ac:dyDescent="0.35"/>
    <row r="529" hidden="1" x14ac:dyDescent="0.35"/>
    <row r="530" hidden="1" x14ac:dyDescent="0.35"/>
    <row r="531" hidden="1" x14ac:dyDescent="0.35"/>
    <row r="532" hidden="1" x14ac:dyDescent="0.35"/>
    <row r="533" hidden="1" x14ac:dyDescent="0.35"/>
    <row r="534" hidden="1" x14ac:dyDescent="0.35"/>
    <row r="535" hidden="1" x14ac:dyDescent="0.35"/>
    <row r="536" hidden="1" x14ac:dyDescent="0.35"/>
    <row r="537" hidden="1" x14ac:dyDescent="0.35"/>
    <row r="538" hidden="1" x14ac:dyDescent="0.35"/>
    <row r="539" hidden="1" x14ac:dyDescent="0.35"/>
    <row r="540" hidden="1" x14ac:dyDescent="0.35"/>
    <row r="541" hidden="1" x14ac:dyDescent="0.35"/>
    <row r="542" hidden="1" x14ac:dyDescent="0.35"/>
    <row r="543" hidden="1" x14ac:dyDescent="0.35"/>
    <row r="544" hidden="1" x14ac:dyDescent="0.35"/>
    <row r="545" hidden="1" x14ac:dyDescent="0.35"/>
    <row r="546" hidden="1" x14ac:dyDescent="0.35"/>
    <row r="547" hidden="1" x14ac:dyDescent="0.35"/>
    <row r="548" hidden="1" x14ac:dyDescent="0.35"/>
    <row r="549" hidden="1" x14ac:dyDescent="0.35"/>
    <row r="550" hidden="1" x14ac:dyDescent="0.35"/>
    <row r="551" hidden="1" x14ac:dyDescent="0.35"/>
    <row r="552" hidden="1" x14ac:dyDescent="0.35"/>
    <row r="553" hidden="1" x14ac:dyDescent="0.35"/>
    <row r="554" hidden="1" x14ac:dyDescent="0.35"/>
    <row r="555" hidden="1" x14ac:dyDescent="0.35"/>
    <row r="556" hidden="1" x14ac:dyDescent="0.35"/>
    <row r="557" hidden="1" x14ac:dyDescent="0.35"/>
    <row r="558" hidden="1" x14ac:dyDescent="0.35"/>
    <row r="559" hidden="1" x14ac:dyDescent="0.35"/>
    <row r="560" hidden="1" x14ac:dyDescent="0.35"/>
    <row r="561" hidden="1" x14ac:dyDescent="0.35"/>
    <row r="562" hidden="1" x14ac:dyDescent="0.35"/>
    <row r="563" hidden="1" x14ac:dyDescent="0.35"/>
    <row r="564" hidden="1" x14ac:dyDescent="0.35"/>
    <row r="565" hidden="1" x14ac:dyDescent="0.35"/>
    <row r="566" hidden="1" x14ac:dyDescent="0.35"/>
    <row r="567" hidden="1" x14ac:dyDescent="0.35"/>
    <row r="568" hidden="1" x14ac:dyDescent="0.35"/>
    <row r="569" hidden="1" x14ac:dyDescent="0.35"/>
    <row r="570" hidden="1" x14ac:dyDescent="0.35"/>
    <row r="571" hidden="1" x14ac:dyDescent="0.35"/>
    <row r="572" hidden="1" x14ac:dyDescent="0.35"/>
    <row r="573" hidden="1" x14ac:dyDescent="0.35"/>
    <row r="574" hidden="1" x14ac:dyDescent="0.35"/>
    <row r="575" hidden="1" x14ac:dyDescent="0.35"/>
    <row r="576" hidden="1" x14ac:dyDescent="0.35"/>
    <row r="577" hidden="1" x14ac:dyDescent="0.35"/>
    <row r="578" hidden="1" x14ac:dyDescent="0.35"/>
    <row r="579" hidden="1" x14ac:dyDescent="0.35"/>
    <row r="580" hidden="1" x14ac:dyDescent="0.35"/>
    <row r="581" hidden="1" x14ac:dyDescent="0.35"/>
    <row r="582" hidden="1" x14ac:dyDescent="0.35"/>
    <row r="583" hidden="1" x14ac:dyDescent="0.35"/>
    <row r="584" hidden="1" x14ac:dyDescent="0.35"/>
    <row r="585" hidden="1" x14ac:dyDescent="0.35"/>
    <row r="586" hidden="1" x14ac:dyDescent="0.35"/>
    <row r="587" hidden="1" x14ac:dyDescent="0.35"/>
    <row r="588" hidden="1" x14ac:dyDescent="0.35"/>
    <row r="589" hidden="1" x14ac:dyDescent="0.35"/>
    <row r="590" hidden="1" x14ac:dyDescent="0.35"/>
    <row r="591" hidden="1" x14ac:dyDescent="0.35"/>
    <row r="592" hidden="1" x14ac:dyDescent="0.35"/>
    <row r="593" hidden="1" x14ac:dyDescent="0.35"/>
    <row r="594" hidden="1" x14ac:dyDescent="0.35"/>
    <row r="595" hidden="1" x14ac:dyDescent="0.35"/>
    <row r="596" hidden="1" x14ac:dyDescent="0.35"/>
    <row r="597" hidden="1" x14ac:dyDescent="0.35"/>
    <row r="598" hidden="1" x14ac:dyDescent="0.35"/>
    <row r="599" hidden="1" x14ac:dyDescent="0.35"/>
    <row r="600" hidden="1" x14ac:dyDescent="0.35"/>
    <row r="601" hidden="1" x14ac:dyDescent="0.35"/>
    <row r="602" hidden="1" x14ac:dyDescent="0.35"/>
    <row r="603" hidden="1" x14ac:dyDescent="0.35"/>
    <row r="604" hidden="1" x14ac:dyDescent="0.35"/>
    <row r="605" hidden="1" x14ac:dyDescent="0.35"/>
    <row r="606" hidden="1" x14ac:dyDescent="0.35"/>
    <row r="607" hidden="1" x14ac:dyDescent="0.35"/>
    <row r="608" hidden="1" x14ac:dyDescent="0.35"/>
    <row r="609" hidden="1" x14ac:dyDescent="0.35"/>
    <row r="610" hidden="1" x14ac:dyDescent="0.35"/>
    <row r="611" hidden="1" x14ac:dyDescent="0.35"/>
    <row r="612" hidden="1" x14ac:dyDescent="0.35"/>
    <row r="613" hidden="1" x14ac:dyDescent="0.35"/>
    <row r="614" hidden="1" x14ac:dyDescent="0.35"/>
    <row r="615" hidden="1" x14ac:dyDescent="0.35"/>
    <row r="616" hidden="1" x14ac:dyDescent="0.35"/>
    <row r="617" hidden="1" x14ac:dyDescent="0.35"/>
    <row r="618" hidden="1" x14ac:dyDescent="0.35"/>
    <row r="619" hidden="1" x14ac:dyDescent="0.35"/>
    <row r="620" hidden="1" x14ac:dyDescent="0.35"/>
    <row r="621" hidden="1" x14ac:dyDescent="0.35"/>
    <row r="622" hidden="1" x14ac:dyDescent="0.35"/>
    <row r="623" hidden="1" x14ac:dyDescent="0.35"/>
    <row r="624" hidden="1" x14ac:dyDescent="0.35"/>
    <row r="631" spans="1:48" s="1" customFormat="1" x14ac:dyDescent="0.35">
      <c r="A631" s="1" t="s">
        <v>16</v>
      </c>
      <c r="G631" s="5" t="str">
        <f>HYPERLINK("#"&amp;"P_Paramétrage!$A$1","Retour en haut")</f>
        <v>Retour en haut</v>
      </c>
    </row>
    <row r="633" spans="1:48" x14ac:dyDescent="0.35">
      <c r="A633" s="6" t="s">
        <v>103</v>
      </c>
      <c r="AA633" s="6" t="s">
        <v>164</v>
      </c>
      <c r="AL633" s="6" t="s">
        <v>173</v>
      </c>
      <c r="AP633" s="13"/>
    </row>
    <row r="634" spans="1:48" x14ac:dyDescent="0.35">
      <c r="A634" s="9" t="s">
        <v>111</v>
      </c>
      <c r="B634" s="9"/>
      <c r="C634" s="9"/>
      <c r="D634" s="9"/>
      <c r="E634" s="9"/>
      <c r="F634" s="9"/>
      <c r="AA634" s="9" t="s">
        <v>57</v>
      </c>
      <c r="AL634" t="s">
        <v>166</v>
      </c>
    </row>
    <row r="635" spans="1:48" ht="15" thickBot="1" x14ac:dyDescent="0.4">
      <c r="A635" t="s">
        <v>540</v>
      </c>
      <c r="D635" t="s">
        <v>541</v>
      </c>
    </row>
    <row r="636" spans="1:48" ht="15" thickTop="1" x14ac:dyDescent="0.35">
      <c r="A636" s="15" t="s">
        <v>58</v>
      </c>
      <c r="B636" s="18"/>
      <c r="D636" s="15" t="s">
        <v>101</v>
      </c>
      <c r="E636" s="16"/>
      <c r="F636" s="17" t="s">
        <v>102</v>
      </c>
      <c r="G636" s="18"/>
      <c r="I636" s="15" t="s">
        <v>375</v>
      </c>
      <c r="J636" s="16"/>
      <c r="K636" s="17" t="s">
        <v>100</v>
      </c>
      <c r="L636" s="18"/>
      <c r="N636" s="38" t="s">
        <v>178</v>
      </c>
      <c r="P636" s="38" t="s">
        <v>238</v>
      </c>
      <c r="R636" s="15" t="s">
        <v>132</v>
      </c>
      <c r="S636" s="18"/>
      <c r="U636" s="15" t="s">
        <v>105</v>
      </c>
      <c r="V636" s="18"/>
      <c r="X636" s="15" t="s">
        <v>108</v>
      </c>
      <c r="Y636" s="18"/>
      <c r="AA636" s="38" t="s">
        <v>104</v>
      </c>
      <c r="AC636" s="15" t="s">
        <v>118</v>
      </c>
      <c r="AD636" s="18"/>
      <c r="AF636" s="15" t="s">
        <v>120</v>
      </c>
      <c r="AG636" s="18"/>
      <c r="AI636" s="15" t="s">
        <v>123</v>
      </c>
      <c r="AJ636" s="18"/>
      <c r="AL636" s="15" t="s">
        <v>175</v>
      </c>
      <c r="AM636" s="16"/>
      <c r="AN636" s="16"/>
      <c r="AO636" s="17" t="s">
        <v>165</v>
      </c>
      <c r="AP636" s="16"/>
      <c r="AQ636" s="16"/>
      <c r="AR636" s="16" t="s">
        <v>171</v>
      </c>
      <c r="AS636" s="16"/>
      <c r="AT636" s="16"/>
      <c r="AU636" s="16" t="s">
        <v>174</v>
      </c>
      <c r="AV636" s="18"/>
    </row>
    <row r="637" spans="1:48" x14ac:dyDescent="0.35">
      <c r="A637" s="19"/>
      <c r="B637" s="21"/>
      <c r="D637" s="19"/>
      <c r="E637" s="20"/>
      <c r="F637" s="20"/>
      <c r="G637" s="21"/>
      <c r="I637" s="19"/>
      <c r="J637" s="20"/>
      <c r="K637" s="20"/>
      <c r="L637" s="21"/>
      <c r="N637" s="39"/>
      <c r="P637" s="39"/>
      <c r="R637" s="19"/>
      <c r="S637" s="21"/>
      <c r="U637" s="19"/>
      <c r="V637" s="21"/>
      <c r="X637" s="19"/>
      <c r="Y637" s="21"/>
      <c r="AA637" s="39"/>
      <c r="AC637" s="19"/>
      <c r="AD637" s="21"/>
      <c r="AF637" s="19"/>
      <c r="AG637" s="21"/>
      <c r="AI637" s="19"/>
      <c r="AJ637" s="21"/>
      <c r="AL637" s="19"/>
      <c r="AM637" s="20"/>
      <c r="AN637" s="20"/>
      <c r="AO637" s="20"/>
      <c r="AP637" s="20"/>
      <c r="AQ637" s="20"/>
      <c r="AR637" s="20"/>
      <c r="AS637" s="20"/>
      <c r="AT637" s="20"/>
      <c r="AU637" s="20"/>
      <c r="AV637" s="21"/>
    </row>
    <row r="638" spans="1:48" ht="15" thickBot="1" x14ac:dyDescent="0.4">
      <c r="A638" s="19" t="s">
        <v>37</v>
      </c>
      <c r="B638" s="23" t="s">
        <v>632</v>
      </c>
      <c r="D638" s="22" t="s">
        <v>20</v>
      </c>
      <c r="E638" s="20"/>
      <c r="F638" s="20" t="s">
        <v>60</v>
      </c>
      <c r="G638" s="23" t="s">
        <v>476</v>
      </c>
      <c r="I638" s="22" t="s">
        <v>20</v>
      </c>
      <c r="J638" s="20"/>
      <c r="K638" s="20" t="s">
        <v>80</v>
      </c>
      <c r="L638" s="23"/>
      <c r="N638" s="40" t="s">
        <v>19</v>
      </c>
      <c r="P638" s="40" t="s">
        <v>20</v>
      </c>
      <c r="R638" s="19" t="s">
        <v>131</v>
      </c>
      <c r="S638" s="23" t="s">
        <v>152</v>
      </c>
      <c r="U638" s="19" t="s">
        <v>112</v>
      </c>
      <c r="V638" s="23"/>
      <c r="X638" s="19" t="s">
        <v>113</v>
      </c>
      <c r="Y638" s="23"/>
      <c r="AA638" s="40" t="s">
        <v>19</v>
      </c>
      <c r="AC638" s="19" t="s">
        <v>210</v>
      </c>
      <c r="AD638" s="23"/>
      <c r="AF638" s="19" t="s">
        <v>112</v>
      </c>
      <c r="AG638" s="23"/>
      <c r="AI638" s="19" t="s">
        <v>113</v>
      </c>
      <c r="AJ638" s="23"/>
      <c r="AL638" s="22" t="s">
        <v>19</v>
      </c>
      <c r="AM638" s="20"/>
      <c r="AN638" s="20"/>
      <c r="AO638" s="20" t="s">
        <v>167</v>
      </c>
      <c r="AP638" s="27" t="s">
        <v>546</v>
      </c>
      <c r="AQ638" s="20"/>
      <c r="AR638" s="20" t="s">
        <v>172</v>
      </c>
      <c r="AS638" s="27">
        <v>3001</v>
      </c>
      <c r="AT638" s="20"/>
      <c r="AU638" s="20" t="s">
        <v>172</v>
      </c>
      <c r="AV638" s="23">
        <v>70000</v>
      </c>
    </row>
    <row r="639" spans="1:48" ht="15" thickTop="1" x14ac:dyDescent="0.35">
      <c r="A639" s="19" t="s">
        <v>38</v>
      </c>
      <c r="B639" s="23" t="s">
        <v>635</v>
      </c>
      <c r="D639" s="19"/>
      <c r="E639" s="20"/>
      <c r="F639" s="20" t="s">
        <v>61</v>
      </c>
      <c r="G639" s="23" t="s">
        <v>477</v>
      </c>
      <c r="I639" s="19"/>
      <c r="J639" s="20"/>
      <c r="K639" s="20" t="s">
        <v>81</v>
      </c>
      <c r="L639" s="23"/>
      <c r="R639" s="19" t="s">
        <v>133</v>
      </c>
      <c r="S639" s="23" t="s">
        <v>153</v>
      </c>
      <c r="U639" s="19" t="s">
        <v>107</v>
      </c>
      <c r="V639" s="21"/>
      <c r="X639" s="19" t="s">
        <v>110</v>
      </c>
      <c r="Y639" s="21"/>
      <c r="AC639" s="19" t="s">
        <v>211</v>
      </c>
      <c r="AD639" s="23"/>
      <c r="AF639" s="19" t="s">
        <v>107</v>
      </c>
      <c r="AG639" s="21"/>
      <c r="AI639" s="19" t="s">
        <v>110</v>
      </c>
      <c r="AJ639" s="21"/>
      <c r="AL639" s="19"/>
      <c r="AM639" s="20"/>
      <c r="AN639" s="20"/>
      <c r="AO639" s="20" t="s">
        <v>168</v>
      </c>
      <c r="AP639" s="27" t="s">
        <v>547</v>
      </c>
      <c r="AQ639" s="20"/>
      <c r="AR639" s="20"/>
      <c r="AS639" s="20"/>
      <c r="AT639" s="20"/>
      <c r="AU639" s="20"/>
      <c r="AV639" s="21"/>
    </row>
    <row r="640" spans="1:48" ht="15" thickBot="1" x14ac:dyDescent="0.4">
      <c r="A640" s="19" t="s">
        <v>39</v>
      </c>
      <c r="B640" s="23" t="s">
        <v>633</v>
      </c>
      <c r="D640" s="19"/>
      <c r="E640" s="20"/>
      <c r="F640" s="20" t="s">
        <v>62</v>
      </c>
      <c r="G640" s="23" t="s">
        <v>478</v>
      </c>
      <c r="I640" s="19"/>
      <c r="J640" s="20"/>
      <c r="K640" s="20" t="s">
        <v>82</v>
      </c>
      <c r="L640" s="23"/>
      <c r="R640" s="19" t="s">
        <v>134</v>
      </c>
      <c r="S640" s="23" t="s">
        <v>154</v>
      </c>
      <c r="U640" s="35" t="s">
        <v>126</v>
      </c>
      <c r="V640" s="41" t="s">
        <v>4</v>
      </c>
      <c r="X640" s="35" t="s">
        <v>127</v>
      </c>
      <c r="Y640" s="41" t="s">
        <v>129</v>
      </c>
      <c r="AC640" s="19" t="s">
        <v>212</v>
      </c>
      <c r="AD640" s="23"/>
      <c r="AF640" s="35" t="s">
        <v>126</v>
      </c>
      <c r="AG640" s="41" t="s">
        <v>128</v>
      </c>
      <c r="AI640" s="35" t="s">
        <v>127</v>
      </c>
      <c r="AJ640" s="41" t="s">
        <v>130</v>
      </c>
      <c r="AL640" s="19"/>
      <c r="AM640" s="20"/>
      <c r="AN640" s="20"/>
      <c r="AO640" s="20" t="s">
        <v>177</v>
      </c>
      <c r="AP640" s="27" t="s">
        <v>548</v>
      </c>
      <c r="AQ640" s="20"/>
      <c r="AR640" s="20"/>
      <c r="AS640" s="20"/>
      <c r="AT640" s="20"/>
      <c r="AU640" s="20"/>
      <c r="AV640" s="21"/>
    </row>
    <row r="641" spans="1:48" ht="15.5" thickTop="1" thickBot="1" x14ac:dyDescent="0.4">
      <c r="A641" s="19" t="s">
        <v>40</v>
      </c>
      <c r="B641" s="23" t="s">
        <v>646</v>
      </c>
      <c r="D641" s="19"/>
      <c r="E641" s="20"/>
      <c r="F641" s="20" t="s">
        <v>63</v>
      </c>
      <c r="G641" s="23" t="s">
        <v>479</v>
      </c>
      <c r="I641" s="19"/>
      <c r="J641" s="20"/>
      <c r="K641" s="20" t="s">
        <v>83</v>
      </c>
      <c r="L641" s="23"/>
      <c r="R641" s="19" t="s">
        <v>135</v>
      </c>
      <c r="S641" s="23" t="s">
        <v>155</v>
      </c>
      <c r="AC641" s="19" t="s">
        <v>213</v>
      </c>
      <c r="AD641" s="23"/>
      <c r="AL641" s="42" t="s">
        <v>176</v>
      </c>
      <c r="AM641" s="20"/>
      <c r="AN641" s="20"/>
      <c r="AO641" s="20" t="s">
        <v>169</v>
      </c>
      <c r="AP641" s="27" t="s">
        <v>549</v>
      </c>
      <c r="AQ641" s="20"/>
      <c r="AR641" s="20"/>
      <c r="AS641" s="20"/>
      <c r="AT641" s="20"/>
      <c r="AU641" s="20"/>
      <c r="AV641" s="21"/>
    </row>
    <row r="642" spans="1:48" ht="15" thickTop="1" x14ac:dyDescent="0.35">
      <c r="A642" s="19" t="s">
        <v>41</v>
      </c>
      <c r="B642" s="23"/>
      <c r="D642" s="19"/>
      <c r="E642" s="20"/>
      <c r="F642" s="20" t="s">
        <v>64</v>
      </c>
      <c r="G642" s="23" t="s">
        <v>480</v>
      </c>
      <c r="I642" s="19"/>
      <c r="J642" s="20"/>
      <c r="K642" s="20" t="s">
        <v>84</v>
      </c>
      <c r="L642" s="23"/>
      <c r="R642" s="19" t="s">
        <v>136</v>
      </c>
      <c r="S642" s="23" t="s">
        <v>553</v>
      </c>
      <c r="U642" s="15" t="s">
        <v>106</v>
      </c>
      <c r="V642" s="18"/>
      <c r="X642" s="15" t="s">
        <v>109</v>
      </c>
      <c r="Y642" s="18"/>
      <c r="AC642" s="19" t="s">
        <v>214</v>
      </c>
      <c r="AD642" s="23"/>
      <c r="AF642" s="15" t="s">
        <v>121</v>
      </c>
      <c r="AG642" s="18"/>
      <c r="AI642" s="15" t="s">
        <v>124</v>
      </c>
      <c r="AJ642" s="18"/>
      <c r="AL642" s="19"/>
      <c r="AM642" s="20"/>
      <c r="AN642" s="20"/>
      <c r="AO642" s="20" t="s">
        <v>170</v>
      </c>
      <c r="AP642" s="27"/>
      <c r="AQ642" s="20"/>
      <c r="AR642" s="20"/>
      <c r="AS642" s="20"/>
      <c r="AT642" s="20"/>
      <c r="AU642" s="20"/>
      <c r="AV642" s="21"/>
    </row>
    <row r="643" spans="1:48" x14ac:dyDescent="0.35">
      <c r="A643" s="19" t="s">
        <v>42</v>
      </c>
      <c r="B643" s="23"/>
      <c r="D643" s="19"/>
      <c r="E643" s="20"/>
      <c r="F643" s="20" t="s">
        <v>65</v>
      </c>
      <c r="G643" s="23" t="s">
        <v>481</v>
      </c>
      <c r="I643" s="19"/>
      <c r="J643" s="20"/>
      <c r="K643" s="20" t="s">
        <v>85</v>
      </c>
      <c r="L643" s="23"/>
      <c r="R643" s="19" t="s">
        <v>137</v>
      </c>
      <c r="S643" s="23" t="s">
        <v>156</v>
      </c>
      <c r="U643" s="19"/>
      <c r="V643" s="21"/>
      <c r="X643" s="19"/>
      <c r="Y643" s="21"/>
      <c r="AC643" s="19" t="s">
        <v>215</v>
      </c>
      <c r="AD643" s="23"/>
      <c r="AF643" s="19"/>
      <c r="AG643" s="21"/>
      <c r="AI643" s="19"/>
      <c r="AJ643" s="21"/>
      <c r="AL643" s="22" t="s">
        <v>19</v>
      </c>
      <c r="AM643" s="20"/>
      <c r="AN643" s="20"/>
      <c r="AO643" s="20"/>
      <c r="AP643" s="20"/>
      <c r="AQ643" s="20"/>
      <c r="AR643" s="20"/>
      <c r="AS643" s="20"/>
      <c r="AT643" s="20"/>
      <c r="AU643" s="20"/>
      <c r="AV643" s="21"/>
    </row>
    <row r="644" spans="1:48" x14ac:dyDescent="0.35">
      <c r="A644" s="19" t="s">
        <v>43</v>
      </c>
      <c r="B644" s="23"/>
      <c r="D644" s="19"/>
      <c r="E644" s="20"/>
      <c r="F644" s="20" t="s">
        <v>66</v>
      </c>
      <c r="G644" s="23" t="s">
        <v>482</v>
      </c>
      <c r="I644" s="19"/>
      <c r="J644" s="20"/>
      <c r="K644" s="20" t="s">
        <v>86</v>
      </c>
      <c r="L644" s="23"/>
      <c r="R644" s="19" t="s">
        <v>138</v>
      </c>
      <c r="S644" s="23" t="s">
        <v>157</v>
      </c>
      <c r="U644" s="19" t="s">
        <v>112</v>
      </c>
      <c r="V644" s="23"/>
      <c r="X644" s="19" t="s">
        <v>113</v>
      </c>
      <c r="Y644" s="23"/>
      <c r="AC644" s="19" t="s">
        <v>216</v>
      </c>
      <c r="AD644" s="23"/>
      <c r="AF644" s="19" t="s">
        <v>112</v>
      </c>
      <c r="AG644" s="23"/>
      <c r="AI644" s="19" t="s">
        <v>113</v>
      </c>
      <c r="AJ644" s="23"/>
      <c r="AL644" s="19"/>
      <c r="AM644" s="20"/>
      <c r="AN644" s="20"/>
      <c r="AO644" s="20"/>
      <c r="AP644" s="20"/>
      <c r="AQ644" s="20"/>
      <c r="AR644" s="20"/>
      <c r="AS644" s="20"/>
      <c r="AT644" s="20"/>
      <c r="AU644" s="20"/>
      <c r="AV644" s="21"/>
    </row>
    <row r="645" spans="1:48" x14ac:dyDescent="0.35">
      <c r="A645" s="19" t="s">
        <v>44</v>
      </c>
      <c r="B645" s="23"/>
      <c r="D645" s="19"/>
      <c r="E645" s="20"/>
      <c r="F645" s="20" t="s">
        <v>67</v>
      </c>
      <c r="G645" s="23" t="s">
        <v>483</v>
      </c>
      <c r="I645" s="19"/>
      <c r="J645" s="20"/>
      <c r="K645" s="20" t="s">
        <v>87</v>
      </c>
      <c r="L645" s="23"/>
      <c r="R645" s="19" t="s">
        <v>139</v>
      </c>
      <c r="S645" s="23" t="s">
        <v>158</v>
      </c>
      <c r="U645" s="19" t="s">
        <v>107</v>
      </c>
      <c r="V645" s="21"/>
      <c r="X645" s="19" t="s">
        <v>110</v>
      </c>
      <c r="Y645" s="21"/>
      <c r="AC645" s="19" t="s">
        <v>217</v>
      </c>
      <c r="AD645" s="23"/>
      <c r="AF645" s="19" t="s">
        <v>107</v>
      </c>
      <c r="AG645" s="21"/>
      <c r="AI645" s="19" t="s">
        <v>110</v>
      </c>
      <c r="AJ645" s="21"/>
      <c r="AL645" s="19"/>
      <c r="AM645" s="20"/>
      <c r="AN645" s="20"/>
      <c r="AO645" s="20"/>
      <c r="AP645" s="20"/>
      <c r="AQ645" s="20"/>
      <c r="AR645" s="20"/>
      <c r="AS645" s="20"/>
      <c r="AT645" s="20"/>
      <c r="AU645" s="20"/>
      <c r="AV645" s="21"/>
    </row>
    <row r="646" spans="1:48" ht="15" thickBot="1" x14ac:dyDescent="0.4">
      <c r="A646" s="19" t="s">
        <v>45</v>
      </c>
      <c r="B646" s="23"/>
      <c r="D646" s="19"/>
      <c r="E646" s="20"/>
      <c r="F646" s="20" t="s">
        <v>68</v>
      </c>
      <c r="G646" s="23" t="s">
        <v>484</v>
      </c>
      <c r="I646" s="19"/>
      <c r="J646" s="20"/>
      <c r="K646" s="20" t="s">
        <v>88</v>
      </c>
      <c r="L646" s="23"/>
      <c r="R646" s="19" t="s">
        <v>140</v>
      </c>
      <c r="S646" s="23" t="s">
        <v>554</v>
      </c>
      <c r="U646" s="35" t="s">
        <v>126</v>
      </c>
      <c r="V646" s="41" t="s">
        <v>7</v>
      </c>
      <c r="X646" s="35" t="s">
        <v>127</v>
      </c>
      <c r="Y646" s="41" t="s">
        <v>129</v>
      </c>
      <c r="AC646" s="19" t="s">
        <v>218</v>
      </c>
      <c r="AD646" s="23"/>
      <c r="AF646" s="35" t="s">
        <v>126</v>
      </c>
      <c r="AG646" s="41" t="s">
        <v>9</v>
      </c>
      <c r="AI646" s="35" t="s">
        <v>127</v>
      </c>
      <c r="AJ646" s="41" t="s">
        <v>130</v>
      </c>
      <c r="AL646" s="19"/>
      <c r="AM646" s="20"/>
      <c r="AN646" s="20"/>
      <c r="AO646" s="20"/>
      <c r="AP646" s="20"/>
      <c r="AQ646" s="20"/>
      <c r="AR646" s="20"/>
      <c r="AS646" s="20"/>
      <c r="AT646" s="20"/>
      <c r="AU646" s="20"/>
      <c r="AV646" s="21"/>
    </row>
    <row r="647" spans="1:48" ht="15.5" thickTop="1" thickBot="1" x14ac:dyDescent="0.4">
      <c r="A647" s="19" t="s">
        <v>46</v>
      </c>
      <c r="B647" s="23"/>
      <c r="D647" s="19"/>
      <c r="E647" s="20"/>
      <c r="F647" s="20" t="s">
        <v>69</v>
      </c>
      <c r="G647" s="23" t="s">
        <v>485</v>
      </c>
      <c r="I647" s="19"/>
      <c r="J647" s="20"/>
      <c r="K647" s="20" t="s">
        <v>89</v>
      </c>
      <c r="L647" s="23"/>
      <c r="R647" s="19" t="s">
        <v>141</v>
      </c>
      <c r="S647" s="23" t="s">
        <v>159</v>
      </c>
      <c r="AC647" s="19" t="s">
        <v>219</v>
      </c>
      <c r="AD647" s="23"/>
      <c r="AL647" s="24"/>
      <c r="AM647" s="25"/>
      <c r="AN647" s="25"/>
      <c r="AO647" s="25"/>
      <c r="AP647" s="25"/>
      <c r="AQ647" s="25"/>
      <c r="AR647" s="25"/>
      <c r="AS647" s="25"/>
      <c r="AT647" s="25"/>
      <c r="AU647" s="25"/>
      <c r="AV647" s="36"/>
    </row>
    <row r="648" spans="1:48" ht="15" thickTop="1" x14ac:dyDescent="0.35">
      <c r="A648" s="19" t="s">
        <v>47</v>
      </c>
      <c r="B648" s="23"/>
      <c r="D648" s="19"/>
      <c r="E648" s="20"/>
      <c r="F648" s="20" t="s">
        <v>70</v>
      </c>
      <c r="G648" s="23" t="s">
        <v>486</v>
      </c>
      <c r="I648" s="19"/>
      <c r="J648" s="20"/>
      <c r="K648" s="20" t="s">
        <v>90</v>
      </c>
      <c r="L648" s="23"/>
      <c r="R648" s="19" t="s">
        <v>142</v>
      </c>
      <c r="S648" s="23" t="s">
        <v>555</v>
      </c>
      <c r="U648" s="15" t="s">
        <v>160</v>
      </c>
      <c r="V648" s="18"/>
      <c r="X648" s="15" t="s">
        <v>160</v>
      </c>
      <c r="Y648" s="18"/>
      <c r="AC648" s="19" t="s">
        <v>220</v>
      </c>
      <c r="AD648" s="23"/>
      <c r="AF648" s="15" t="s">
        <v>122</v>
      </c>
      <c r="AG648" s="18"/>
      <c r="AI648" s="15" t="s">
        <v>125</v>
      </c>
      <c r="AJ648" s="18"/>
    </row>
    <row r="649" spans="1:48" x14ac:dyDescent="0.35">
      <c r="A649" s="19" t="s">
        <v>48</v>
      </c>
      <c r="B649" s="23"/>
      <c r="D649" s="19"/>
      <c r="E649" s="20"/>
      <c r="F649" s="20" t="s">
        <v>71</v>
      </c>
      <c r="G649" s="23" t="s">
        <v>487</v>
      </c>
      <c r="I649" s="19"/>
      <c r="J649" s="20"/>
      <c r="K649" s="20" t="s">
        <v>91</v>
      </c>
      <c r="L649" s="23"/>
      <c r="R649" s="19" t="s">
        <v>143</v>
      </c>
      <c r="S649" s="23"/>
      <c r="U649" s="19"/>
      <c r="V649" s="21"/>
      <c r="X649" s="19"/>
      <c r="Y649" s="21"/>
      <c r="AC649" s="19" t="s">
        <v>221</v>
      </c>
      <c r="AD649" s="23"/>
      <c r="AF649" s="19"/>
      <c r="AG649" s="21"/>
      <c r="AI649" s="19"/>
      <c r="AJ649" s="21"/>
    </row>
    <row r="650" spans="1:48" x14ac:dyDescent="0.35">
      <c r="A650" s="19" t="s">
        <v>49</v>
      </c>
      <c r="B650" s="23"/>
      <c r="D650" s="19"/>
      <c r="E650" s="20"/>
      <c r="F650" s="20" t="s">
        <v>72</v>
      </c>
      <c r="G650" s="23" t="s">
        <v>488</v>
      </c>
      <c r="I650" s="19"/>
      <c r="J650" s="20"/>
      <c r="K650" s="20" t="s">
        <v>92</v>
      </c>
      <c r="L650" s="23"/>
      <c r="R650" s="19" t="s">
        <v>144</v>
      </c>
      <c r="S650" s="23"/>
      <c r="U650" s="19" t="s">
        <v>112</v>
      </c>
      <c r="V650" s="23"/>
      <c r="X650" s="19" t="s">
        <v>113</v>
      </c>
      <c r="Y650" s="23"/>
      <c r="AC650" s="19" t="s">
        <v>222</v>
      </c>
      <c r="AD650" s="23"/>
      <c r="AF650" s="19" t="s">
        <v>112</v>
      </c>
      <c r="AG650" s="23"/>
      <c r="AI650" s="19" t="s">
        <v>113</v>
      </c>
      <c r="AJ650" s="23"/>
    </row>
    <row r="651" spans="1:48" x14ac:dyDescent="0.35">
      <c r="A651" s="19" t="s">
        <v>50</v>
      </c>
      <c r="B651" s="23"/>
      <c r="D651" s="19"/>
      <c r="E651" s="20"/>
      <c r="F651" s="20" t="s">
        <v>73</v>
      </c>
      <c r="G651" s="23" t="s">
        <v>489</v>
      </c>
      <c r="I651" s="19"/>
      <c r="J651" s="20"/>
      <c r="K651" s="20" t="s">
        <v>93</v>
      </c>
      <c r="L651" s="23"/>
      <c r="R651" s="19" t="s">
        <v>145</v>
      </c>
      <c r="S651" s="23"/>
      <c r="U651" s="19" t="s">
        <v>107</v>
      </c>
      <c r="V651" s="21"/>
      <c r="X651" s="19" t="s">
        <v>110</v>
      </c>
      <c r="Y651" s="21"/>
      <c r="AC651" s="19" t="s">
        <v>223</v>
      </c>
      <c r="AD651" s="23"/>
      <c r="AF651" s="19" t="s">
        <v>107</v>
      </c>
      <c r="AG651" s="21"/>
      <c r="AI651" s="19" t="s">
        <v>110</v>
      </c>
      <c r="AJ651" s="21"/>
    </row>
    <row r="652" spans="1:48" ht="15" thickBot="1" x14ac:dyDescent="0.4">
      <c r="A652" s="19" t="s">
        <v>51</v>
      </c>
      <c r="B652" s="23"/>
      <c r="D652" s="19"/>
      <c r="E652" s="20"/>
      <c r="F652" s="20" t="s">
        <v>74</v>
      </c>
      <c r="G652" s="23" t="s">
        <v>490</v>
      </c>
      <c r="I652" s="19"/>
      <c r="J652" s="20"/>
      <c r="K652" s="20" t="s">
        <v>94</v>
      </c>
      <c r="L652" s="23"/>
      <c r="R652" s="19" t="s">
        <v>146</v>
      </c>
      <c r="S652" s="23"/>
      <c r="U652" s="35" t="s">
        <v>126</v>
      </c>
      <c r="V652" s="41" t="s">
        <v>161</v>
      </c>
      <c r="X652" s="35" t="s">
        <v>127</v>
      </c>
      <c r="Y652" s="41" t="s">
        <v>162</v>
      </c>
      <c r="AC652" s="19" t="s">
        <v>224</v>
      </c>
      <c r="AD652" s="23"/>
      <c r="AF652" s="35" t="s">
        <v>126</v>
      </c>
      <c r="AG652" s="41" t="s">
        <v>551</v>
      </c>
      <c r="AI652" s="35" t="s">
        <v>127</v>
      </c>
      <c r="AJ652" s="41" t="s">
        <v>552</v>
      </c>
    </row>
    <row r="653" spans="1:48" ht="15.5" thickTop="1" thickBot="1" x14ac:dyDescent="0.4">
      <c r="A653" s="19" t="s">
        <v>52</v>
      </c>
      <c r="B653" s="23"/>
      <c r="D653" s="19"/>
      <c r="E653" s="20"/>
      <c r="F653" s="20" t="s">
        <v>75</v>
      </c>
      <c r="G653" s="23" t="s">
        <v>491</v>
      </c>
      <c r="I653" s="19"/>
      <c r="J653" s="20"/>
      <c r="K653" s="20" t="s">
        <v>95</v>
      </c>
      <c r="L653" s="23"/>
      <c r="R653" s="19" t="s">
        <v>147</v>
      </c>
      <c r="S653" s="23"/>
      <c r="AC653" s="19" t="s">
        <v>225</v>
      </c>
      <c r="AD653" s="23"/>
    </row>
    <row r="654" spans="1:48" ht="15" thickTop="1" x14ac:dyDescent="0.35">
      <c r="A654" s="19" t="s">
        <v>53</v>
      </c>
      <c r="B654" s="23"/>
      <c r="D654" s="19"/>
      <c r="E654" s="20"/>
      <c r="F654" s="20" t="s">
        <v>76</v>
      </c>
      <c r="G654" s="23" t="s">
        <v>492</v>
      </c>
      <c r="I654" s="19"/>
      <c r="J654" s="20"/>
      <c r="K654" s="20" t="s">
        <v>96</v>
      </c>
      <c r="L654" s="23"/>
      <c r="R654" s="19" t="s">
        <v>148</v>
      </c>
      <c r="S654" s="23"/>
      <c r="U654" s="15" t="s">
        <v>240</v>
      </c>
      <c r="V654" s="18"/>
      <c r="X654" s="15" t="s">
        <v>357</v>
      </c>
      <c r="Y654" s="18"/>
      <c r="AC654" s="19" t="s">
        <v>226</v>
      </c>
      <c r="AD654" s="23"/>
      <c r="AF654" s="15" t="s">
        <v>242</v>
      </c>
      <c r="AG654" s="18"/>
    </row>
    <row r="655" spans="1:48" x14ac:dyDescent="0.35">
      <c r="A655" s="19" t="s">
        <v>54</v>
      </c>
      <c r="B655" s="23"/>
      <c r="D655" s="19"/>
      <c r="E655" s="20"/>
      <c r="F655" s="20" t="s">
        <v>77</v>
      </c>
      <c r="G655" s="23" t="s">
        <v>493</v>
      </c>
      <c r="I655" s="19"/>
      <c r="J655" s="20"/>
      <c r="K655" s="20" t="s">
        <v>97</v>
      </c>
      <c r="L655" s="23"/>
      <c r="R655" s="19" t="s">
        <v>149</v>
      </c>
      <c r="S655" s="23"/>
      <c r="U655" s="19"/>
      <c r="V655" s="21"/>
      <c r="X655" s="19"/>
      <c r="Y655" s="21"/>
      <c r="AC655" s="19" t="s">
        <v>227</v>
      </c>
      <c r="AD655" s="23"/>
      <c r="AF655" s="19"/>
      <c r="AG655" s="21"/>
    </row>
    <row r="656" spans="1:48" x14ac:dyDescent="0.35">
      <c r="A656" s="19" t="s">
        <v>55</v>
      </c>
      <c r="B656" s="23"/>
      <c r="D656" s="19"/>
      <c r="E656" s="20"/>
      <c r="F656" s="20" t="s">
        <v>78</v>
      </c>
      <c r="G656" s="23" t="s">
        <v>494</v>
      </c>
      <c r="I656" s="19"/>
      <c r="J656" s="20"/>
      <c r="K656" s="20" t="s">
        <v>98</v>
      </c>
      <c r="L656" s="23"/>
      <c r="R656" s="19" t="s">
        <v>150</v>
      </c>
      <c r="S656" s="23"/>
      <c r="U656" s="19" t="s">
        <v>112</v>
      </c>
      <c r="V656" s="23"/>
      <c r="X656" s="19" t="s">
        <v>113</v>
      </c>
      <c r="Y656" s="23"/>
      <c r="AC656" s="19" t="s">
        <v>228</v>
      </c>
      <c r="AD656" s="23"/>
      <c r="AF656" s="19" t="s">
        <v>112</v>
      </c>
      <c r="AG656" s="23"/>
    </row>
    <row r="657" spans="1:36" ht="15" thickBot="1" x14ac:dyDescent="0.4">
      <c r="A657" s="19" t="s">
        <v>56</v>
      </c>
      <c r="B657" s="23"/>
      <c r="D657" s="19"/>
      <c r="E657" s="20"/>
      <c r="F657" s="20" t="s">
        <v>79</v>
      </c>
      <c r="G657" s="23" t="s">
        <v>495</v>
      </c>
      <c r="I657" s="24"/>
      <c r="J657" s="25"/>
      <c r="K657" s="25" t="s">
        <v>99</v>
      </c>
      <c r="L657" s="26"/>
      <c r="R657" s="24" t="s">
        <v>151</v>
      </c>
      <c r="S657" s="26"/>
      <c r="U657" s="19" t="s">
        <v>107</v>
      </c>
      <c r="V657" s="21"/>
      <c r="X657" s="19" t="s">
        <v>110</v>
      </c>
      <c r="Y657" s="21"/>
      <c r="AC657" s="24" t="s">
        <v>229</v>
      </c>
      <c r="AD657" s="26"/>
      <c r="AF657" s="19" t="s">
        <v>107</v>
      </c>
      <c r="AG657" s="21"/>
    </row>
    <row r="658" spans="1:36" ht="15.5" thickTop="1" thickBot="1" x14ac:dyDescent="0.4">
      <c r="A658" s="19" t="s">
        <v>459</v>
      </c>
      <c r="B658" s="23"/>
      <c r="D658" s="19"/>
      <c r="E658" s="20"/>
      <c r="F658" s="20"/>
      <c r="G658" s="175"/>
      <c r="U658" s="35" t="s">
        <v>126</v>
      </c>
      <c r="V658" s="41" t="s">
        <v>235</v>
      </c>
      <c r="X658" s="35" t="s">
        <v>127</v>
      </c>
      <c r="Y658" s="41" t="s">
        <v>388</v>
      </c>
      <c r="AF658" s="35" t="s">
        <v>126</v>
      </c>
      <c r="AG658" s="41" t="s">
        <v>233</v>
      </c>
    </row>
    <row r="659" spans="1:36" ht="15.5" thickTop="1" thickBot="1" x14ac:dyDescent="0.4">
      <c r="A659" s="19" t="s">
        <v>460</v>
      </c>
      <c r="B659" s="23"/>
      <c r="D659" s="19"/>
      <c r="F659" s="20"/>
      <c r="G659" s="175"/>
    </row>
    <row r="660" spans="1:36" ht="15" thickTop="1" x14ac:dyDescent="0.35">
      <c r="A660" s="19" t="s">
        <v>461</v>
      </c>
      <c r="B660" s="23"/>
      <c r="D660" s="19"/>
      <c r="F660" s="20"/>
      <c r="G660" s="175"/>
      <c r="U660" s="15" t="s">
        <v>163</v>
      </c>
      <c r="V660" s="18"/>
      <c r="AF660" s="15" t="s">
        <v>472</v>
      </c>
      <c r="AG660" s="18"/>
      <c r="AI660" s="15" t="s">
        <v>471</v>
      </c>
      <c r="AJ660" s="18"/>
    </row>
    <row r="661" spans="1:36" x14ac:dyDescent="0.35">
      <c r="A661" s="19" t="s">
        <v>462</v>
      </c>
      <c r="B661" s="23"/>
      <c r="D661" s="19"/>
      <c r="F661" s="20"/>
      <c r="G661" s="175"/>
      <c r="U661" s="19"/>
      <c r="V661" s="21"/>
      <c r="AF661" s="19"/>
      <c r="AG661" s="21"/>
      <c r="AI661" s="19"/>
      <c r="AJ661" s="21"/>
    </row>
    <row r="662" spans="1:36" x14ac:dyDescent="0.35">
      <c r="A662" s="19" t="s">
        <v>463</v>
      </c>
      <c r="B662" s="23"/>
      <c r="D662" s="19"/>
      <c r="F662" s="20"/>
      <c r="G662" s="175"/>
      <c r="U662" s="19" t="s">
        <v>112</v>
      </c>
      <c r="V662" s="23"/>
      <c r="AF662" s="19" t="s">
        <v>112</v>
      </c>
      <c r="AG662" s="23"/>
      <c r="AI662" s="19" t="s">
        <v>113</v>
      </c>
      <c r="AJ662" s="23"/>
    </row>
    <row r="663" spans="1:36" x14ac:dyDescent="0.35">
      <c r="A663" s="19" t="s">
        <v>502</v>
      </c>
      <c r="B663" s="23"/>
      <c r="D663" s="19"/>
      <c r="F663" s="20"/>
      <c r="G663" s="175"/>
      <c r="U663" s="19" t="s">
        <v>107</v>
      </c>
      <c r="V663" s="21"/>
      <c r="AF663" s="19" t="s">
        <v>107</v>
      </c>
      <c r="AG663" s="21"/>
      <c r="AI663" s="19" t="s">
        <v>110</v>
      </c>
      <c r="AJ663" s="21"/>
    </row>
    <row r="664" spans="1:36" ht="15" thickBot="1" x14ac:dyDescent="0.4">
      <c r="A664" s="19" t="s">
        <v>503</v>
      </c>
      <c r="B664" s="23"/>
      <c r="D664" s="19"/>
      <c r="F664" s="20"/>
      <c r="G664" s="175"/>
      <c r="U664" s="35" t="s">
        <v>126</v>
      </c>
      <c r="V664" s="41" t="s">
        <v>5</v>
      </c>
      <c r="AF664" s="35" t="s">
        <v>126</v>
      </c>
      <c r="AG664" s="41" t="s">
        <v>468</v>
      </c>
      <c r="AI664" s="35" t="s">
        <v>127</v>
      </c>
      <c r="AJ664" s="41" t="s">
        <v>130</v>
      </c>
    </row>
    <row r="665" spans="1:36" ht="15.5" thickTop="1" thickBot="1" x14ac:dyDescent="0.4">
      <c r="A665" s="19" t="s">
        <v>504</v>
      </c>
      <c r="B665" s="23"/>
      <c r="D665" s="19"/>
      <c r="F665" s="20"/>
      <c r="G665" s="175"/>
    </row>
    <row r="666" spans="1:36" ht="15" thickTop="1" x14ac:dyDescent="0.35">
      <c r="A666" s="19" t="s">
        <v>505</v>
      </c>
      <c r="B666" s="23"/>
      <c r="D666" s="19"/>
      <c r="F666" s="20"/>
      <c r="G666" s="175"/>
      <c r="U666" s="15" t="s">
        <v>241</v>
      </c>
      <c r="V666" s="18"/>
    </row>
    <row r="667" spans="1:36" x14ac:dyDescent="0.35">
      <c r="A667" s="19" t="s">
        <v>506</v>
      </c>
      <c r="B667" s="23"/>
      <c r="D667" s="19"/>
      <c r="F667" s="20"/>
      <c r="G667" s="175"/>
      <c r="U667" s="19"/>
      <c r="V667" s="21"/>
    </row>
    <row r="668" spans="1:36" x14ac:dyDescent="0.35">
      <c r="A668" s="19" t="s">
        <v>507</v>
      </c>
      <c r="B668" s="23"/>
      <c r="D668" s="19"/>
      <c r="F668" s="20"/>
      <c r="G668" s="175"/>
      <c r="U668" s="19" t="s">
        <v>112</v>
      </c>
      <c r="V668" s="23"/>
    </row>
    <row r="669" spans="1:36" x14ac:dyDescent="0.35">
      <c r="A669" s="19" t="s">
        <v>508</v>
      </c>
      <c r="B669" s="23"/>
      <c r="D669" s="19"/>
      <c r="F669" s="20"/>
      <c r="G669" s="175"/>
      <c r="U669" s="19" t="s">
        <v>107</v>
      </c>
      <c r="V669" s="21"/>
      <c r="AA669" s="13"/>
      <c r="AB669" s="13"/>
    </row>
    <row r="670" spans="1:36" ht="15" thickBot="1" x14ac:dyDescent="0.4">
      <c r="A670" s="19" t="s">
        <v>509</v>
      </c>
      <c r="B670" s="23"/>
      <c r="D670" s="19"/>
      <c r="F670" s="20"/>
      <c r="G670" s="175"/>
      <c r="U670" s="35" t="s">
        <v>126</v>
      </c>
      <c r="V670" s="41" t="s">
        <v>6</v>
      </c>
    </row>
    <row r="671" spans="1:36" ht="15.5" thickTop="1" thickBot="1" x14ac:dyDescent="0.4">
      <c r="A671" s="19" t="s">
        <v>510</v>
      </c>
      <c r="B671" s="23"/>
      <c r="D671" s="19"/>
      <c r="F671" s="20"/>
      <c r="G671" s="175"/>
    </row>
    <row r="672" spans="1:36" ht="15" thickTop="1" x14ac:dyDescent="0.35">
      <c r="A672" s="19" t="s">
        <v>511</v>
      </c>
      <c r="B672" s="23"/>
      <c r="D672" s="19"/>
      <c r="F672" s="20"/>
      <c r="G672" s="175"/>
      <c r="U672" s="15" t="s">
        <v>239</v>
      </c>
      <c r="V672" s="18"/>
    </row>
    <row r="673" spans="1:22" x14ac:dyDescent="0.35">
      <c r="A673" s="19" t="s">
        <v>512</v>
      </c>
      <c r="B673" s="23"/>
      <c r="D673" s="19"/>
      <c r="F673" s="20"/>
      <c r="G673" s="175"/>
      <c r="U673" s="19"/>
      <c r="V673" s="21"/>
    </row>
    <row r="674" spans="1:22" x14ac:dyDescent="0.35">
      <c r="A674" s="19" t="s">
        <v>513</v>
      </c>
      <c r="B674" s="23"/>
      <c r="D674" s="19"/>
      <c r="F674" s="20"/>
      <c r="G674" s="175"/>
      <c r="U674" s="19" t="s">
        <v>112</v>
      </c>
      <c r="V674" s="23"/>
    </row>
    <row r="675" spans="1:22" x14ac:dyDescent="0.35">
      <c r="A675" s="19" t="s">
        <v>514</v>
      </c>
      <c r="B675" s="23"/>
      <c r="D675" s="19"/>
      <c r="F675" s="20"/>
      <c r="G675" s="175"/>
      <c r="U675" s="19" t="s">
        <v>107</v>
      </c>
      <c r="V675" s="21"/>
    </row>
    <row r="676" spans="1:22" ht="15" thickBot="1" x14ac:dyDescent="0.4">
      <c r="A676" s="19" t="s">
        <v>515</v>
      </c>
      <c r="B676" s="23"/>
      <c r="D676" s="19"/>
      <c r="F676" s="20"/>
      <c r="G676" s="175"/>
      <c r="U676" s="35" t="s">
        <v>126</v>
      </c>
      <c r="V676" s="41" t="s">
        <v>237</v>
      </c>
    </row>
    <row r="677" spans="1:22" ht="15" thickTop="1" x14ac:dyDescent="0.35">
      <c r="A677" s="19" t="s">
        <v>516</v>
      </c>
      <c r="B677" s="23"/>
      <c r="D677" s="19"/>
      <c r="F677" s="20"/>
      <c r="G677" s="175"/>
    </row>
    <row r="678" spans="1:22" x14ac:dyDescent="0.35">
      <c r="A678" s="19" t="s">
        <v>517</v>
      </c>
      <c r="B678" s="23"/>
      <c r="D678" s="19"/>
      <c r="F678" s="20"/>
      <c r="G678" s="175"/>
    </row>
    <row r="679" spans="1:22" x14ac:dyDescent="0.35">
      <c r="A679" s="19" t="s">
        <v>518</v>
      </c>
      <c r="B679" s="23"/>
      <c r="D679" s="19"/>
      <c r="F679" s="20"/>
      <c r="G679" s="175"/>
    </row>
    <row r="680" spans="1:22" x14ac:dyDescent="0.35">
      <c r="A680" s="19" t="s">
        <v>519</v>
      </c>
      <c r="B680" s="23"/>
      <c r="D680" s="19"/>
      <c r="F680" s="20"/>
      <c r="G680" s="175"/>
    </row>
    <row r="681" spans="1:22" x14ac:dyDescent="0.35">
      <c r="A681" s="19" t="s">
        <v>520</v>
      </c>
      <c r="B681" s="23"/>
      <c r="D681" s="19"/>
      <c r="F681" s="20"/>
      <c r="G681" s="175"/>
    </row>
    <row r="682" spans="1:22" x14ac:dyDescent="0.35">
      <c r="A682" s="19" t="s">
        <v>521</v>
      </c>
      <c r="B682" s="23"/>
      <c r="D682" s="19"/>
      <c r="F682" s="20"/>
      <c r="G682" s="175"/>
    </row>
    <row r="683" spans="1:22" x14ac:dyDescent="0.35">
      <c r="A683" s="19" t="s">
        <v>522</v>
      </c>
      <c r="B683" s="23"/>
      <c r="D683" s="19"/>
      <c r="F683" s="20"/>
      <c r="G683" s="175"/>
    </row>
    <row r="684" spans="1:22" x14ac:dyDescent="0.35">
      <c r="A684" s="19" t="s">
        <v>523</v>
      </c>
      <c r="B684" s="23"/>
      <c r="D684" s="19"/>
      <c r="F684" s="20"/>
      <c r="G684" s="175"/>
    </row>
    <row r="685" spans="1:22" x14ac:dyDescent="0.35">
      <c r="A685" s="19" t="s">
        <v>524</v>
      </c>
      <c r="B685" s="23"/>
      <c r="D685" s="19"/>
      <c r="F685" s="20"/>
      <c r="G685" s="175"/>
    </row>
    <row r="686" spans="1:22" x14ac:dyDescent="0.35">
      <c r="A686" s="19" t="s">
        <v>525</v>
      </c>
      <c r="B686" s="23"/>
      <c r="D686" s="19"/>
      <c r="F686" s="20"/>
      <c r="G686" s="175"/>
    </row>
    <row r="687" spans="1:22" x14ac:dyDescent="0.35">
      <c r="A687" s="19" t="s">
        <v>526</v>
      </c>
      <c r="B687" s="23"/>
      <c r="D687" s="19"/>
      <c r="F687" s="20"/>
      <c r="G687" s="175"/>
    </row>
    <row r="688" spans="1:22" x14ac:dyDescent="0.35">
      <c r="A688" s="19" t="s">
        <v>527</v>
      </c>
      <c r="B688" s="23"/>
      <c r="D688" s="19"/>
      <c r="F688" s="20"/>
      <c r="G688" s="175"/>
    </row>
    <row r="689" spans="1:7" x14ac:dyDescent="0.35">
      <c r="A689" s="19" t="s">
        <v>528</v>
      </c>
      <c r="B689" s="23"/>
      <c r="D689" s="19"/>
      <c r="F689" s="20"/>
      <c r="G689" s="175"/>
    </row>
    <row r="690" spans="1:7" x14ac:dyDescent="0.35">
      <c r="A690" s="19" t="s">
        <v>529</v>
      </c>
      <c r="B690" s="23"/>
      <c r="D690" s="19"/>
      <c r="F690" s="20"/>
      <c r="G690" s="175"/>
    </row>
    <row r="691" spans="1:7" x14ac:dyDescent="0.35">
      <c r="A691" s="19" t="s">
        <v>530</v>
      </c>
      <c r="B691" s="23"/>
      <c r="D691" s="19"/>
      <c r="F691" s="20"/>
      <c r="G691" s="175"/>
    </row>
    <row r="692" spans="1:7" ht="15" thickBot="1" x14ac:dyDescent="0.4">
      <c r="A692" s="24" t="s">
        <v>531</v>
      </c>
      <c r="B692" s="26"/>
      <c r="D692" s="24"/>
      <c r="E692" s="25"/>
      <c r="F692" s="25"/>
      <c r="G692" s="197"/>
    </row>
    <row r="693" spans="1:7" ht="15" thickTop="1" x14ac:dyDescent="0.35"/>
    <row r="701" spans="1:7" hidden="1" x14ac:dyDescent="0.35"/>
    <row r="702" spans="1:7" hidden="1" x14ac:dyDescent="0.35"/>
    <row r="703" spans="1:7" hidden="1" x14ac:dyDescent="0.35"/>
    <row r="704" spans="1:7" hidden="1" x14ac:dyDescent="0.35"/>
    <row r="705" hidden="1" x14ac:dyDescent="0.35"/>
    <row r="706" hidden="1" x14ac:dyDescent="0.35"/>
    <row r="707" hidden="1" x14ac:dyDescent="0.35"/>
    <row r="708" hidden="1" x14ac:dyDescent="0.35"/>
    <row r="709" hidden="1" x14ac:dyDescent="0.35"/>
    <row r="710" hidden="1" x14ac:dyDescent="0.35"/>
    <row r="711" hidden="1" x14ac:dyDescent="0.35"/>
    <row r="712" hidden="1" x14ac:dyDescent="0.35"/>
    <row r="713" hidden="1" x14ac:dyDescent="0.35"/>
    <row r="714" hidden="1" x14ac:dyDescent="0.35"/>
    <row r="715" hidden="1" x14ac:dyDescent="0.35"/>
    <row r="716" hidden="1" x14ac:dyDescent="0.35"/>
    <row r="717" hidden="1" x14ac:dyDescent="0.35"/>
    <row r="718" hidden="1" x14ac:dyDescent="0.35"/>
    <row r="719" hidden="1" x14ac:dyDescent="0.35"/>
    <row r="720" hidden="1" x14ac:dyDescent="0.35"/>
    <row r="721" hidden="1" x14ac:dyDescent="0.35"/>
    <row r="722" hidden="1" x14ac:dyDescent="0.35"/>
    <row r="723" hidden="1" x14ac:dyDescent="0.35"/>
    <row r="724" hidden="1" x14ac:dyDescent="0.35"/>
    <row r="725" hidden="1" x14ac:dyDescent="0.35"/>
    <row r="726" hidden="1" x14ac:dyDescent="0.35"/>
    <row r="727" hidden="1" x14ac:dyDescent="0.35"/>
    <row r="728" hidden="1" x14ac:dyDescent="0.35"/>
    <row r="729" hidden="1" x14ac:dyDescent="0.35"/>
    <row r="730" hidden="1" x14ac:dyDescent="0.35"/>
    <row r="731" hidden="1" x14ac:dyDescent="0.35"/>
    <row r="732" hidden="1" x14ac:dyDescent="0.35"/>
    <row r="733" hidden="1" x14ac:dyDescent="0.35"/>
    <row r="734" hidden="1" x14ac:dyDescent="0.35"/>
    <row r="735" hidden="1" x14ac:dyDescent="0.35"/>
    <row r="736" hidden="1" x14ac:dyDescent="0.35"/>
    <row r="737" hidden="1" x14ac:dyDescent="0.35"/>
    <row r="738" hidden="1" x14ac:dyDescent="0.35"/>
    <row r="739" hidden="1" x14ac:dyDescent="0.35"/>
    <row r="740" hidden="1" x14ac:dyDescent="0.35"/>
    <row r="741" hidden="1" x14ac:dyDescent="0.35"/>
    <row r="742" hidden="1" x14ac:dyDescent="0.35"/>
    <row r="743" hidden="1" x14ac:dyDescent="0.35"/>
    <row r="744" hidden="1" x14ac:dyDescent="0.35"/>
    <row r="745" hidden="1" x14ac:dyDescent="0.35"/>
    <row r="746" hidden="1" x14ac:dyDescent="0.35"/>
    <row r="747" hidden="1" x14ac:dyDescent="0.35"/>
    <row r="748" hidden="1" x14ac:dyDescent="0.35"/>
    <row r="749" hidden="1" x14ac:dyDescent="0.35"/>
    <row r="750" hidden="1" x14ac:dyDescent="0.35"/>
    <row r="751" hidden="1" x14ac:dyDescent="0.35"/>
    <row r="752" hidden="1" x14ac:dyDescent="0.35"/>
    <row r="753" hidden="1" x14ac:dyDescent="0.35"/>
    <row r="754" hidden="1" x14ac:dyDescent="0.35"/>
    <row r="755" hidden="1" x14ac:dyDescent="0.35"/>
    <row r="756" hidden="1" x14ac:dyDescent="0.35"/>
    <row r="757" hidden="1" x14ac:dyDescent="0.35"/>
    <row r="758" hidden="1" x14ac:dyDescent="0.35"/>
    <row r="759" hidden="1" x14ac:dyDescent="0.35"/>
    <row r="760" hidden="1" x14ac:dyDescent="0.35"/>
    <row r="761" hidden="1" x14ac:dyDescent="0.35"/>
    <row r="762" hidden="1" x14ac:dyDescent="0.35"/>
    <row r="763" hidden="1" x14ac:dyDescent="0.35"/>
    <row r="764" hidden="1" x14ac:dyDescent="0.35"/>
    <row r="765" hidden="1" x14ac:dyDescent="0.35"/>
    <row r="766" hidden="1" x14ac:dyDescent="0.35"/>
    <row r="767" hidden="1" x14ac:dyDescent="0.35"/>
    <row r="768" hidden="1" x14ac:dyDescent="0.35"/>
    <row r="769" hidden="1" x14ac:dyDescent="0.35"/>
    <row r="770" hidden="1" x14ac:dyDescent="0.35"/>
    <row r="771" hidden="1" x14ac:dyDescent="0.35"/>
    <row r="772" hidden="1" x14ac:dyDescent="0.35"/>
    <row r="773" hidden="1" x14ac:dyDescent="0.35"/>
    <row r="774" hidden="1" x14ac:dyDescent="0.35"/>
    <row r="775" hidden="1" x14ac:dyDescent="0.35"/>
    <row r="776" hidden="1" x14ac:dyDescent="0.35"/>
    <row r="777" hidden="1" x14ac:dyDescent="0.35"/>
    <row r="778" hidden="1" x14ac:dyDescent="0.35"/>
    <row r="779" hidden="1" x14ac:dyDescent="0.35"/>
    <row r="780" hidden="1" x14ac:dyDescent="0.35"/>
    <row r="781" hidden="1" x14ac:dyDescent="0.35"/>
    <row r="782" hidden="1" x14ac:dyDescent="0.35"/>
    <row r="783" hidden="1" x14ac:dyDescent="0.35"/>
    <row r="784" hidden="1" x14ac:dyDescent="0.35"/>
    <row r="785" hidden="1" x14ac:dyDescent="0.35"/>
    <row r="786" hidden="1" x14ac:dyDescent="0.35"/>
    <row r="787" hidden="1" x14ac:dyDescent="0.35"/>
    <row r="788" hidden="1" x14ac:dyDescent="0.35"/>
    <row r="789" hidden="1" x14ac:dyDescent="0.35"/>
    <row r="790" hidden="1" x14ac:dyDescent="0.35"/>
    <row r="791" hidden="1" x14ac:dyDescent="0.35"/>
    <row r="792" hidden="1" x14ac:dyDescent="0.35"/>
    <row r="793" hidden="1" x14ac:dyDescent="0.35"/>
    <row r="794" hidden="1" x14ac:dyDescent="0.35"/>
    <row r="795" hidden="1" x14ac:dyDescent="0.35"/>
    <row r="796" hidden="1" x14ac:dyDescent="0.35"/>
    <row r="797" hidden="1" x14ac:dyDescent="0.35"/>
    <row r="798" hidden="1" x14ac:dyDescent="0.35"/>
    <row r="799" hidden="1" x14ac:dyDescent="0.35"/>
    <row r="800" hidden="1" x14ac:dyDescent="0.35"/>
    <row r="801" hidden="1" x14ac:dyDescent="0.35"/>
    <row r="802" hidden="1" x14ac:dyDescent="0.35"/>
    <row r="803" hidden="1" x14ac:dyDescent="0.35"/>
    <row r="804" hidden="1" x14ac:dyDescent="0.35"/>
    <row r="805" hidden="1" x14ac:dyDescent="0.35"/>
    <row r="806" hidden="1" x14ac:dyDescent="0.35"/>
    <row r="807" hidden="1" x14ac:dyDescent="0.35"/>
    <row r="808" hidden="1" x14ac:dyDescent="0.35"/>
    <row r="809" hidden="1" x14ac:dyDescent="0.35"/>
    <row r="810" hidden="1" x14ac:dyDescent="0.35"/>
    <row r="811" hidden="1" x14ac:dyDescent="0.35"/>
    <row r="812" hidden="1" x14ac:dyDescent="0.35"/>
    <row r="813" hidden="1" x14ac:dyDescent="0.35"/>
    <row r="814" hidden="1" x14ac:dyDescent="0.35"/>
    <row r="815" hidden="1" x14ac:dyDescent="0.35"/>
    <row r="816" hidden="1" x14ac:dyDescent="0.35"/>
    <row r="817" hidden="1" x14ac:dyDescent="0.35"/>
    <row r="818" hidden="1" x14ac:dyDescent="0.35"/>
    <row r="819" hidden="1" x14ac:dyDescent="0.35"/>
    <row r="820" hidden="1" x14ac:dyDescent="0.35"/>
    <row r="821" hidden="1" x14ac:dyDescent="0.35"/>
    <row r="822" hidden="1" x14ac:dyDescent="0.35"/>
    <row r="823" hidden="1" x14ac:dyDescent="0.35"/>
    <row r="824" hidden="1" x14ac:dyDescent="0.35"/>
    <row r="825" hidden="1" x14ac:dyDescent="0.35"/>
    <row r="826" hidden="1" x14ac:dyDescent="0.35"/>
    <row r="827" hidden="1" x14ac:dyDescent="0.35"/>
    <row r="828" hidden="1" x14ac:dyDescent="0.35"/>
    <row r="829" hidden="1" x14ac:dyDescent="0.35"/>
    <row r="830" hidden="1" x14ac:dyDescent="0.35"/>
    <row r="831" hidden="1" x14ac:dyDescent="0.35"/>
    <row r="832" hidden="1" x14ac:dyDescent="0.35"/>
    <row r="833" hidden="1" x14ac:dyDescent="0.35"/>
    <row r="834" hidden="1" x14ac:dyDescent="0.35"/>
    <row r="835" hidden="1" x14ac:dyDescent="0.35"/>
    <row r="836" hidden="1" x14ac:dyDescent="0.35"/>
    <row r="837" hidden="1" x14ac:dyDescent="0.35"/>
    <row r="838" hidden="1" x14ac:dyDescent="0.35"/>
    <row r="839" hidden="1" x14ac:dyDescent="0.35"/>
    <row r="840" hidden="1" x14ac:dyDescent="0.35"/>
    <row r="841" hidden="1" x14ac:dyDescent="0.35"/>
    <row r="842" hidden="1" x14ac:dyDescent="0.35"/>
    <row r="843" hidden="1" x14ac:dyDescent="0.35"/>
    <row r="844" hidden="1" x14ac:dyDescent="0.35"/>
    <row r="845" hidden="1" x14ac:dyDescent="0.35"/>
    <row r="846" hidden="1" x14ac:dyDescent="0.35"/>
    <row r="847" hidden="1" x14ac:dyDescent="0.35"/>
    <row r="848" hidden="1" x14ac:dyDescent="0.35"/>
    <row r="849" hidden="1" x14ac:dyDescent="0.35"/>
    <row r="850" hidden="1" x14ac:dyDescent="0.35"/>
    <row r="851" hidden="1" x14ac:dyDescent="0.35"/>
    <row r="852" hidden="1" x14ac:dyDescent="0.35"/>
    <row r="853" hidden="1" x14ac:dyDescent="0.35"/>
    <row r="854" hidden="1" x14ac:dyDescent="0.35"/>
    <row r="855" hidden="1" x14ac:dyDescent="0.35"/>
    <row r="856" hidden="1" x14ac:dyDescent="0.35"/>
    <row r="857" hidden="1" x14ac:dyDescent="0.35"/>
    <row r="858" hidden="1" x14ac:dyDescent="0.35"/>
    <row r="859" hidden="1" x14ac:dyDescent="0.35"/>
    <row r="860" hidden="1" x14ac:dyDescent="0.35"/>
    <row r="861" hidden="1" x14ac:dyDescent="0.35"/>
    <row r="862" hidden="1" x14ac:dyDescent="0.35"/>
    <row r="863" hidden="1" x14ac:dyDescent="0.35"/>
    <row r="864" hidden="1" x14ac:dyDescent="0.35"/>
    <row r="865" hidden="1" x14ac:dyDescent="0.35"/>
    <row r="866" hidden="1" x14ac:dyDescent="0.35"/>
    <row r="867" hidden="1" x14ac:dyDescent="0.35"/>
    <row r="868" hidden="1" x14ac:dyDescent="0.35"/>
    <row r="869" hidden="1" x14ac:dyDescent="0.35"/>
    <row r="870" hidden="1" x14ac:dyDescent="0.35"/>
    <row r="871" hidden="1" x14ac:dyDescent="0.35"/>
    <row r="872" hidden="1" x14ac:dyDescent="0.35"/>
    <row r="873" hidden="1" x14ac:dyDescent="0.35"/>
    <row r="874" hidden="1" x14ac:dyDescent="0.35"/>
    <row r="875" hidden="1" x14ac:dyDescent="0.35"/>
    <row r="876" hidden="1" x14ac:dyDescent="0.35"/>
    <row r="877" hidden="1" x14ac:dyDescent="0.35"/>
    <row r="878" hidden="1" x14ac:dyDescent="0.35"/>
    <row r="879" hidden="1" x14ac:dyDescent="0.35"/>
    <row r="880" hidden="1" x14ac:dyDescent="0.35"/>
    <row r="881" hidden="1" x14ac:dyDescent="0.35"/>
    <row r="882" hidden="1" x14ac:dyDescent="0.35"/>
    <row r="883" hidden="1" x14ac:dyDescent="0.35"/>
    <row r="884" hidden="1" x14ac:dyDescent="0.35"/>
    <row r="885" hidden="1" x14ac:dyDescent="0.35"/>
    <row r="886" hidden="1" x14ac:dyDescent="0.35"/>
    <row r="887" hidden="1" x14ac:dyDescent="0.35"/>
    <row r="888" hidden="1" x14ac:dyDescent="0.35"/>
    <row r="889" hidden="1" x14ac:dyDescent="0.35"/>
    <row r="890" hidden="1" x14ac:dyDescent="0.35"/>
    <row r="891" hidden="1" x14ac:dyDescent="0.35"/>
    <row r="892" hidden="1" x14ac:dyDescent="0.35"/>
    <row r="893" hidden="1" x14ac:dyDescent="0.35"/>
    <row r="894" hidden="1" x14ac:dyDescent="0.35"/>
    <row r="895" hidden="1" x14ac:dyDescent="0.35"/>
    <row r="896" hidden="1" x14ac:dyDescent="0.35"/>
    <row r="897" hidden="1" x14ac:dyDescent="0.35"/>
    <row r="898" hidden="1" x14ac:dyDescent="0.35"/>
    <row r="899" hidden="1" x14ac:dyDescent="0.35"/>
    <row r="900" hidden="1" x14ac:dyDescent="0.35"/>
    <row r="901" hidden="1" x14ac:dyDescent="0.35"/>
    <row r="902" hidden="1" x14ac:dyDescent="0.35"/>
    <row r="903" hidden="1" x14ac:dyDescent="0.35"/>
    <row r="904" hidden="1" x14ac:dyDescent="0.35"/>
    <row r="905" hidden="1" x14ac:dyDescent="0.35"/>
    <row r="906" hidden="1" x14ac:dyDescent="0.35"/>
    <row r="907" hidden="1" x14ac:dyDescent="0.35"/>
    <row r="908" hidden="1" x14ac:dyDescent="0.35"/>
    <row r="909" hidden="1" x14ac:dyDescent="0.35"/>
    <row r="910" hidden="1" x14ac:dyDescent="0.35"/>
    <row r="911" hidden="1" x14ac:dyDescent="0.35"/>
    <row r="912" hidden="1" x14ac:dyDescent="0.35"/>
    <row r="913" hidden="1" x14ac:dyDescent="0.35"/>
    <row r="914" hidden="1" x14ac:dyDescent="0.35"/>
    <row r="915" hidden="1" x14ac:dyDescent="0.35"/>
    <row r="916" hidden="1" x14ac:dyDescent="0.35"/>
    <row r="917" hidden="1" x14ac:dyDescent="0.35"/>
    <row r="918" hidden="1" x14ac:dyDescent="0.35"/>
    <row r="919" hidden="1" x14ac:dyDescent="0.35"/>
    <row r="920" hidden="1" x14ac:dyDescent="0.35"/>
    <row r="921" hidden="1" x14ac:dyDescent="0.35"/>
    <row r="922" hidden="1" x14ac:dyDescent="0.35"/>
    <row r="923" hidden="1" x14ac:dyDescent="0.35"/>
    <row r="924" hidden="1" x14ac:dyDescent="0.35"/>
    <row r="925" hidden="1" x14ac:dyDescent="0.35"/>
    <row r="926" hidden="1" x14ac:dyDescent="0.35"/>
    <row r="927" hidden="1" x14ac:dyDescent="0.35"/>
    <row r="928" hidden="1" x14ac:dyDescent="0.35"/>
    <row r="929" spans="1:8" hidden="1" x14ac:dyDescent="0.35"/>
    <row r="932" spans="1:8" s="1" customFormat="1" x14ac:dyDescent="0.35">
      <c r="A932" s="1" t="s">
        <v>413</v>
      </c>
      <c r="E932" s="231" t="s">
        <v>469</v>
      </c>
      <c r="G932" s="5" t="str">
        <f>HYPERLINK("#"&amp;"P_Paramétrage!$A$1","Retour en haut")</f>
        <v>Retour en haut</v>
      </c>
    </row>
    <row r="933" spans="1:8" ht="15" thickBot="1" x14ac:dyDescent="0.4"/>
    <row r="934" spans="1:8" ht="15" thickTop="1" x14ac:dyDescent="0.35">
      <c r="A934" s="15" t="s">
        <v>180</v>
      </c>
      <c r="B934" s="18"/>
    </row>
    <row r="935" spans="1:8" x14ac:dyDescent="0.35">
      <c r="A935" s="19"/>
      <c r="B935" s="21"/>
    </row>
    <row r="936" spans="1:8" x14ac:dyDescent="0.35">
      <c r="A936" s="19" t="s">
        <v>182</v>
      </c>
      <c r="B936" s="23"/>
    </row>
    <row r="937" spans="1:8" x14ac:dyDescent="0.35">
      <c r="A937" s="19" t="s">
        <v>183</v>
      </c>
      <c r="B937" s="21"/>
    </row>
    <row r="938" spans="1:8" ht="15" thickBot="1" x14ac:dyDescent="0.4">
      <c r="A938" s="35" t="s">
        <v>181</v>
      </c>
      <c r="B938" s="41" t="s">
        <v>501</v>
      </c>
    </row>
    <row r="939" spans="1:8" ht="15" thickTop="1" x14ac:dyDescent="0.35"/>
    <row r="940" spans="1:8" ht="15" thickBot="1" x14ac:dyDescent="0.4"/>
    <row r="941" spans="1:8" ht="15" thickTop="1" x14ac:dyDescent="0.35">
      <c r="A941" s="15" t="s">
        <v>187</v>
      </c>
      <c r="B941" s="16"/>
      <c r="C941" s="16"/>
      <c r="D941" s="16"/>
      <c r="E941" s="16"/>
      <c r="F941" s="16"/>
      <c r="G941" s="16"/>
      <c r="H941" s="18"/>
    </row>
    <row r="942" spans="1:8" x14ac:dyDescent="0.35">
      <c r="A942" s="19"/>
      <c r="B942" s="20"/>
      <c r="C942" s="20"/>
      <c r="D942" s="20"/>
      <c r="E942" s="20"/>
      <c r="F942" s="20"/>
      <c r="G942" s="20"/>
      <c r="H942" s="21"/>
    </row>
    <row r="943" spans="1:8" ht="187.5" customHeight="1" thickBot="1" x14ac:dyDescent="0.4">
      <c r="A943" s="363" t="s">
        <v>631</v>
      </c>
      <c r="B943" s="364"/>
      <c r="C943" s="364"/>
      <c r="D943" s="364"/>
      <c r="E943" s="364"/>
      <c r="F943" s="364"/>
      <c r="G943" s="364"/>
      <c r="H943" s="365"/>
    </row>
    <row r="944" spans="1:8" ht="40.15" customHeight="1" thickTop="1" thickBot="1" x14ac:dyDescent="0.4">
      <c r="A944" s="363" t="s">
        <v>606</v>
      </c>
      <c r="B944" s="364"/>
      <c r="C944" s="364"/>
      <c r="D944" s="364"/>
      <c r="E944" s="364"/>
      <c r="F944" s="364"/>
      <c r="G944" s="364"/>
      <c r="H944" s="365"/>
    </row>
    <row r="945" spans="1:21" ht="15" thickTop="1" x14ac:dyDescent="0.35"/>
    <row r="946" spans="1:21" ht="15" thickBot="1" x14ac:dyDescent="0.4">
      <c r="A946" s="20"/>
      <c r="B946" s="20"/>
      <c r="C946" s="20"/>
      <c r="D946" s="20"/>
      <c r="E946" s="20"/>
      <c r="F946" s="20"/>
      <c r="G946" s="20"/>
      <c r="H946" s="20"/>
      <c r="I946" s="20"/>
      <c r="J946" s="20"/>
      <c r="K946" s="20"/>
      <c r="L946" s="20"/>
      <c r="M946" s="20"/>
      <c r="N946" s="20"/>
      <c r="O946" s="20"/>
      <c r="P946" s="20"/>
      <c r="Q946" s="20"/>
      <c r="R946" s="20"/>
      <c r="S946" s="20"/>
      <c r="T946" s="20"/>
    </row>
    <row r="947" spans="1:21" ht="15" thickTop="1" x14ac:dyDescent="0.35">
      <c r="A947" s="15" t="s">
        <v>197</v>
      </c>
      <c r="B947" s="16"/>
      <c r="C947" s="16"/>
      <c r="D947" s="16"/>
      <c r="E947" s="16"/>
      <c r="F947" s="16"/>
      <c r="G947" s="16"/>
      <c r="H947" s="16"/>
      <c r="I947" s="16"/>
      <c r="J947" s="16"/>
      <c r="K947" s="16"/>
      <c r="L947" s="16"/>
      <c r="M947" s="16"/>
      <c r="N947" s="16"/>
      <c r="O947" s="16"/>
      <c r="P947" s="16"/>
      <c r="Q947" s="16"/>
      <c r="R947" s="16"/>
      <c r="S947" s="16"/>
      <c r="T947" s="16"/>
      <c r="U947" s="18"/>
    </row>
    <row r="948" spans="1:21" x14ac:dyDescent="0.35">
      <c r="A948" s="19"/>
      <c r="B948" s="20"/>
      <c r="C948" s="20"/>
      <c r="D948" s="20"/>
      <c r="E948" s="20"/>
      <c r="F948" s="20"/>
      <c r="G948" s="20"/>
      <c r="H948" s="20"/>
      <c r="I948" s="20"/>
      <c r="J948" s="20"/>
      <c r="K948" s="20"/>
      <c r="L948" s="20"/>
      <c r="M948" s="20"/>
      <c r="N948" s="20"/>
      <c r="O948" s="20"/>
      <c r="P948" s="20"/>
      <c r="Q948" s="20"/>
      <c r="R948" s="20"/>
      <c r="S948" s="20"/>
      <c r="T948" s="20"/>
      <c r="U948" s="21"/>
    </row>
    <row r="949" spans="1:21" x14ac:dyDescent="0.35">
      <c r="A949" s="19"/>
      <c r="B949" s="20" t="s">
        <v>3</v>
      </c>
      <c r="C949" s="20" t="s">
        <v>545</v>
      </c>
      <c r="D949" s="20" t="s">
        <v>119</v>
      </c>
      <c r="E949" s="20" t="s">
        <v>4</v>
      </c>
      <c r="F949" s="20" t="s">
        <v>7</v>
      </c>
      <c r="G949" s="20" t="s">
        <v>8</v>
      </c>
      <c r="H949" s="20" t="s">
        <v>1</v>
      </c>
      <c r="I949" s="20" t="s">
        <v>9</v>
      </c>
      <c r="J949" s="20" t="s">
        <v>10</v>
      </c>
      <c r="K949" s="46" t="s">
        <v>470</v>
      </c>
      <c r="L949" s="20" t="s">
        <v>179</v>
      </c>
      <c r="M949" s="20" t="s">
        <v>621</v>
      </c>
      <c r="N949" s="20" t="s">
        <v>622</v>
      </c>
      <c r="O949" s="20" t="s">
        <v>623</v>
      </c>
      <c r="P949" s="20" t="s">
        <v>624</v>
      </c>
      <c r="Q949" s="20" t="s">
        <v>625</v>
      </c>
      <c r="R949" s="20" t="s">
        <v>626</v>
      </c>
      <c r="S949" s="20" t="s">
        <v>627</v>
      </c>
      <c r="T949" s="20" t="s">
        <v>628</v>
      </c>
      <c r="U949" s="21" t="s">
        <v>2</v>
      </c>
    </row>
    <row r="950" spans="1:21" x14ac:dyDescent="0.35">
      <c r="A950" s="19" t="s">
        <v>184</v>
      </c>
      <c r="B950" s="27"/>
      <c r="C950" s="27"/>
      <c r="D950" s="27"/>
      <c r="E950" s="27"/>
      <c r="F950" s="27"/>
      <c r="G950" s="27"/>
      <c r="H950" s="27"/>
      <c r="I950" s="27"/>
      <c r="J950" s="27" t="s">
        <v>19</v>
      </c>
      <c r="K950" s="27"/>
      <c r="L950" s="27"/>
      <c r="M950" s="27"/>
      <c r="N950" s="27"/>
      <c r="O950" s="27"/>
      <c r="P950" s="27"/>
      <c r="Q950" s="27"/>
      <c r="R950" s="27"/>
      <c r="S950" s="27"/>
      <c r="T950" s="27"/>
      <c r="U950" s="23"/>
    </row>
    <row r="951" spans="1:21" x14ac:dyDescent="0.35">
      <c r="A951" s="19" t="s">
        <v>107</v>
      </c>
      <c r="B951" s="20"/>
      <c r="C951" s="20"/>
      <c r="D951" s="20"/>
      <c r="E951" s="20"/>
      <c r="F951" s="20"/>
      <c r="G951" s="20"/>
      <c r="H951" s="20"/>
      <c r="I951" s="20"/>
      <c r="J951" s="20"/>
      <c r="K951" s="20"/>
      <c r="L951" s="20"/>
      <c r="M951" s="20"/>
      <c r="N951" s="20"/>
      <c r="O951" s="20"/>
      <c r="P951" s="20"/>
      <c r="Q951" s="20"/>
      <c r="R951" s="20"/>
      <c r="S951" s="20"/>
      <c r="T951" s="20"/>
      <c r="U951" s="21"/>
    </row>
    <row r="952" spans="1:21" x14ac:dyDescent="0.35">
      <c r="A952" s="28" t="s">
        <v>185</v>
      </c>
      <c r="B952" s="29" t="str">
        <f>B949</f>
        <v>Description dépense</v>
      </c>
      <c r="C952" s="29" t="str">
        <f>C949</f>
        <v>Fournisseur retenu</v>
      </c>
      <c r="D952" s="29" t="str">
        <f>D949</f>
        <v>Identifiant justificatif(s)</v>
      </c>
      <c r="E952" s="29" t="str">
        <f>IF(P_Z_0_B_COLONNE_POSTE_LIBELLE_STANDARD&lt;&gt;P_Z_G_R_G_BOOLEEN_NON,P_Z_0_N_COLONNE_POSTE_LIBELLE_DEFAUT,P_Z_0_N_COLONNE_POSTE_LIBELLE_STANDARD)</f>
        <v>Poste</v>
      </c>
      <c r="F952" s="29" t="str">
        <f>IF(P_Z_0_B_COLONNE_SOUS_OPERATION_LIBELLE_STANDARD&lt;&gt;P_Z_G_R_G_BOOLEEN_NON,P_Z_0_N_COLONNE_SOUS_OPERATION_LIBELLE_DEFAUT,P_Z_0_N_COLONNE_SOUS_OPERATION_LIBELLE_STANDARD)</f>
        <v>Sous-opération</v>
      </c>
      <c r="G952" s="29" t="str">
        <f>G949</f>
        <v>Quantité</v>
      </c>
      <c r="H952" s="29" t="str">
        <f>H949</f>
        <v>Unité</v>
      </c>
      <c r="I952" s="29" t="str">
        <f>IF(P_Z_0_B_COLONNE_MT_PRES_HT_LIBELLE_STANDARD&lt;&gt;P_Z_G_R_G_BOOLEEN_NON,P_Z_0_N_COLONNE_MT_PRES_HT_LIBELLE_DEFAUT,P_Z_0_N_COLONNE_MT_PRES_HT_LIBELLE_STANDARD)</f>
        <v>Montant présenté HT</v>
      </c>
      <c r="J952" s="29" t="str">
        <f>IF(P_Z_0_B_COLONNE_MT_PRES_TVA_LIBELLE_STANDARD&lt;&gt;P_Z_G_R_G_BOOLEEN_NON,P_Z_0_N_COLONNE_MT_PRES_TVA_LIBELLE_DEFAUT,P_Z_0_N_COLONNE_MT_PRES_TVA_LIBELLE_STANDARD)</f>
        <v>Montant présenté de la TVA</v>
      </c>
      <c r="K952" s="29" t="s">
        <v>470</v>
      </c>
      <c r="L952" s="29" t="str">
        <f t="shared" ref="L952:U952" si="2">L949</f>
        <v>Présence d'un marché public</v>
      </c>
      <c r="M952" s="29" t="str">
        <f t="shared" si="2"/>
        <v>2eme pièce estimative (comparative) : Identifiant justificatif(s)</v>
      </c>
      <c r="N952" s="29" t="str">
        <f t="shared" si="2"/>
        <v>2eme pièce estimative (comparative) : Fournisseur</v>
      </c>
      <c r="O952" s="29" t="str">
        <f t="shared" si="2"/>
        <v>2eme pièce estimative (comparative) : Montant présenté HT</v>
      </c>
      <c r="P952" s="29" t="str">
        <f t="shared" si="2"/>
        <v>2eme pièce estimative (comparative) : Montant présenté TVA</v>
      </c>
      <c r="Q952" s="29" t="str">
        <f t="shared" si="2"/>
        <v>3eme pièce estimative (comparative) : Identifiant justificatif(s)</v>
      </c>
      <c r="R952" s="29" t="str">
        <f t="shared" si="2"/>
        <v>3eme pièce estimative (comparative) : Fournisseur</v>
      </c>
      <c r="S952" s="29" t="str">
        <f t="shared" si="2"/>
        <v>3eme pièce estimative (comparative) : Montant présenté HT</v>
      </c>
      <c r="T952" s="29" t="str">
        <f t="shared" si="2"/>
        <v>3eme pièce estimative (comparative) : Montant présenté TVA</v>
      </c>
      <c r="U952" s="30" t="str">
        <f t="shared" si="2"/>
        <v>Commentaire(s)</v>
      </c>
    </row>
    <row r="953" spans="1:21" x14ac:dyDescent="0.35">
      <c r="A953" s="19" t="s">
        <v>188</v>
      </c>
      <c r="B953" s="27"/>
      <c r="C953" s="27"/>
      <c r="D953" s="27"/>
      <c r="E953" s="27"/>
      <c r="F953" s="27"/>
      <c r="G953" s="27"/>
      <c r="H953" s="27"/>
      <c r="I953" s="27"/>
      <c r="J953" s="27"/>
      <c r="K953" s="27"/>
      <c r="L953" s="27"/>
      <c r="M953" s="27"/>
      <c r="N953" s="27"/>
      <c r="O953" s="27"/>
      <c r="P953" s="27"/>
      <c r="Q953" s="27"/>
      <c r="R953" s="27"/>
      <c r="S953" s="27"/>
      <c r="T953" s="27"/>
      <c r="U953" s="23"/>
    </row>
    <row r="954" spans="1:21" x14ac:dyDescent="0.35">
      <c r="A954" s="19" t="s">
        <v>190</v>
      </c>
      <c r="B954" s="20"/>
      <c r="C954" s="20"/>
      <c r="D954" s="20"/>
      <c r="E954" s="20"/>
      <c r="F954" s="20"/>
      <c r="G954" s="20"/>
      <c r="H954" s="20"/>
      <c r="I954" s="20"/>
      <c r="J954" s="20"/>
      <c r="K954" s="20"/>
      <c r="L954" s="20"/>
      <c r="M954" s="20"/>
      <c r="N954" s="20"/>
      <c r="O954" s="20"/>
      <c r="P954" s="20"/>
      <c r="Q954" s="20"/>
      <c r="R954" s="20"/>
      <c r="S954" s="20"/>
      <c r="T954" s="20"/>
      <c r="U954" s="21"/>
    </row>
    <row r="955" spans="1:21" s="14" customFormat="1" x14ac:dyDescent="0.35">
      <c r="A955" s="31" t="s">
        <v>189</v>
      </c>
      <c r="B955" s="32" t="str">
        <f>IF(P_Z_0_B_UTILISATION_LIBELLES_DESCRIPTIONS&lt;&gt;P_Z_G_R_G_BOOLEEN_OUI,"(nature de la dépense indiquée sur le devis : désignation de l’article, de l’objet…)","(sélectionner la nature de la dépense dans le menu déroulant)")</f>
        <v>(nature de la dépense indiquée sur le devis : désignation de l’article, de l’objet…)</v>
      </c>
      <c r="C955" s="32" t="s">
        <v>191</v>
      </c>
      <c r="D955" s="32" t="s">
        <v>192</v>
      </c>
      <c r="E955" s="32" t="str">
        <f>IF(P_Z_0_B_COLONNE_POSTE_INDICATION_STANDARD&lt;&gt;P_Z_G_R_G_BOOLEEN_NON,P_Z_0_N_COLONNE_POSTE_INDICATION_DEFAUT,P_Z_0_N_COLONNE_POSTE_INDICATION_STANDARD)</f>
        <v>(à choisir dans le menu déroulant)</v>
      </c>
      <c r="F955" s="32" t="str">
        <f>IF(P_Z_0_B_COLONNE_SOUS_OPERATION_INDICATION_STANDARD&lt;&gt;P_Z_G_R_G_BOOLEEN_NON,P_Z_0_N_COLONNE_SOUS_OPERATION_INDICATION_DEFAUT,P_Z_0_N_COLONNE_SOUS_OPERATION_INDICATION_STANDARD)</f>
        <v>(à choisir dans le menu déroulant)</v>
      </c>
      <c r="G955" s="32" t="s">
        <v>193</v>
      </c>
      <c r="H955" s="32" t="s">
        <v>194</v>
      </c>
      <c r="I955" s="32" t="str">
        <f>IF(P_Z_0_B_COLONNE_MT_PRES_HT_INDICATION_STANDARD&lt;&gt;P_Z_G_R_G_BOOLEEN_NON,P_Z_0_N_COLONNE_MT_PRES_HT_INDICATION_DEFAUT,P_Z_0_N_COLONNE_MT_PRES_HT_INDICATION_STANDARD)</f>
        <v>(2 décimales possibles)</v>
      </c>
      <c r="J955" s="32" t="str">
        <f>IF(P_Z_0_B_COLONNE_MT_PRES_TVA_INDICATION_STANDARD&lt;&gt;P_Z_G_R_G_BOOLEEN_NON,P_Z_0_N_COLONNE_MT_PRES_TVA_INDICATION_DEFAUT,P_Z_0_N_COLONNE_MT_PRES_TVA_INDICATION_STANDARD)</f>
        <v>(2 décimales possibles, à renseigner si la TVA n'est pas récupérée et le justificatif joint)</v>
      </c>
      <c r="K955" s="32" t="str" cm="1">
        <f t="array" ref="K955">IF(P_Z_0_B_COLONNE_MT_PRES_TTC_INDICATION_STANDARD&lt;&gt;P_Z_G_R_G_BOOLEEN_NON,P_Z_0_N_COLONNE_MT_PRES_TTC_INDICATION_DEFAUT,P_Z_0_N_COLONNE_MT_PRES_TTC_INDICATION_STANDARD)</f>
        <v>(2 décimales possibles)</v>
      </c>
      <c r="L955" s="32" t="s">
        <v>550</v>
      </c>
      <c r="M955" s="32" t="str">
        <f>"(obligatoire pour toute dépense à partir de "&amp;P_Z_0_N_COLONNES_MARCHE_2_DEVIS_SEUIL&amp;" €)"</f>
        <v>(obligatoire pour toute dépense à partir de 3001 €)</v>
      </c>
      <c r="N955" s="32" t="str">
        <f>"(obligatoire pour toute dépense à partir de "&amp;P_Z_0_N_COLONNES_MARCHE_2_DEVIS_SEUIL&amp;" €)"</f>
        <v>(obligatoire pour toute dépense à partir de 3001 €)</v>
      </c>
      <c r="O955" s="32" t="str">
        <f>"(obligatoire pour toute dépense à partir de "&amp;P_Z_0_N_COLONNES_MARCHE_2_DEVIS_SEUIL&amp;" €)"</f>
        <v>(obligatoire pour toute dépense à partir de 3001 €)</v>
      </c>
      <c r="P955" s="32" t="str">
        <f>"(obligatoire pour toute dépense à partir de "&amp;P_Z_0_N_COLONNES_MARCHE_2_DEVIS_SEUIL&amp;" €)"</f>
        <v>(obligatoire pour toute dépense à partir de 3001 €)</v>
      </c>
      <c r="Q955" s="32" t="str">
        <f>"(obligatoire pour toute dépense à partir de "&amp;P_Z_0_N_COLONNES_MARCHE_3_DEVIS_SEUIL&amp;" €)"</f>
        <v>(obligatoire pour toute dépense à partir de 70000 €)</v>
      </c>
      <c r="R955" s="32" t="str">
        <f>"(obligatoire pour toute dépense à partir de "&amp;P_Z_0_N_COLONNES_MARCHE_3_DEVIS_SEUIL&amp;" €)"</f>
        <v>(obligatoire pour toute dépense à partir de 70000 €)</v>
      </c>
      <c r="S955" s="32" t="str">
        <f>"(obligatoire pour toute dépense à partir de "&amp;P_Z_0_N_COLONNES_MARCHE_3_DEVIS_SEUIL&amp;" €)"</f>
        <v>(obligatoire pour toute dépense à partir de 70000 €)</v>
      </c>
      <c r="T955" s="32" t="str">
        <f>"(obligatoire pour toute dépense à partir de "&amp;P_Z_0_N_COLONNES_MARCHE_3_DEVIS_SEUIL&amp;" €)"</f>
        <v>(obligatoire pour toute dépense à partir de 70000 €)</v>
      </c>
      <c r="U955" s="33" t="str">
        <f>"(toute précision jugée pertinente"&amp;IF(OR(P_Z_0_B_COLONNES_MARCHE_2_DEVIS=P_Z_G_R_G_BOOLEEN_OUI,P_Z_0_B_COLONNES_MARCHE_3_DEVIS=P_Z_G_R_G_BOOLEEN_OUI),", par exemple explication du choix du devis retenu lorsque celui-ci n'est pas le moins cher","")&amp;")"</f>
        <v>(toute précision jugée pertinente, par exemple explication du choix du devis retenu lorsque celui-ci n'est pas le moins cher)</v>
      </c>
    </row>
    <row r="956" spans="1:21" x14ac:dyDescent="0.35">
      <c r="A956" s="19" t="s">
        <v>186</v>
      </c>
      <c r="B956" s="20"/>
      <c r="C956" s="20"/>
      <c r="D956" s="20"/>
      <c r="E956" s="20"/>
      <c r="F956" s="20"/>
      <c r="G956" s="27" t="s">
        <v>20</v>
      </c>
      <c r="H956" s="27" t="s">
        <v>20</v>
      </c>
      <c r="I956" s="20"/>
      <c r="J956" s="20"/>
      <c r="K956" s="20"/>
      <c r="L956" s="20"/>
      <c r="M956" s="20"/>
      <c r="N956" s="20"/>
      <c r="O956" s="20"/>
      <c r="P956" s="20"/>
      <c r="Q956" s="20"/>
      <c r="R956" s="20"/>
      <c r="S956" s="20"/>
      <c r="T956" s="20"/>
      <c r="U956" s="23" t="s">
        <v>19</v>
      </c>
    </row>
    <row r="957" spans="1:21" ht="15" thickBot="1" x14ac:dyDescent="0.4">
      <c r="A957" s="47" t="s">
        <v>207</v>
      </c>
      <c r="B957" s="25"/>
      <c r="C957" s="25"/>
      <c r="D957" s="25"/>
      <c r="E957" s="25"/>
      <c r="F957" s="25"/>
      <c r="G957" s="34" t="s">
        <v>20</v>
      </c>
      <c r="H957" s="34" t="s">
        <v>20</v>
      </c>
      <c r="I957" s="25"/>
      <c r="J957" s="25"/>
      <c r="K957" s="25"/>
      <c r="L957" s="25"/>
      <c r="M957" s="25"/>
      <c r="N957" s="25"/>
      <c r="O957" s="25"/>
      <c r="P957" s="25"/>
      <c r="Q957" s="25"/>
      <c r="R957" s="25"/>
      <c r="S957" s="25"/>
      <c r="T957" s="25"/>
      <c r="U957" s="26"/>
    </row>
    <row r="958" spans="1:21" ht="15" thickTop="1" x14ac:dyDescent="0.35"/>
    <row r="959" spans="1:21" ht="15" thickBot="1" x14ac:dyDescent="0.4"/>
    <row r="960" spans="1:21" ht="15" thickTop="1" x14ac:dyDescent="0.35">
      <c r="A960" s="15" t="s">
        <v>202</v>
      </c>
      <c r="B960" s="16"/>
      <c r="C960" s="17" t="s">
        <v>201</v>
      </c>
      <c r="D960" s="16"/>
      <c r="E960" s="17" t="s">
        <v>205</v>
      </c>
      <c r="F960" s="18"/>
      <c r="H960" s="15" t="s">
        <v>200</v>
      </c>
      <c r="I960" s="16"/>
      <c r="J960" s="17" t="s">
        <v>204</v>
      </c>
      <c r="K960" s="18"/>
      <c r="M960" s="15" t="s">
        <v>203</v>
      </c>
      <c r="N960" s="16"/>
      <c r="O960" s="17" t="s">
        <v>206</v>
      </c>
      <c r="P960" s="18"/>
      <c r="R960" s="15" t="s">
        <v>208</v>
      </c>
      <c r="S960" s="16"/>
      <c r="T960" s="17" t="s">
        <v>209</v>
      </c>
      <c r="U960" s="18"/>
    </row>
    <row r="961" spans="1:21" x14ac:dyDescent="0.35">
      <c r="A961" s="19"/>
      <c r="B961" s="20"/>
      <c r="C961" s="20"/>
      <c r="D961" s="20"/>
      <c r="E961" s="20"/>
      <c r="F961" s="21"/>
      <c r="H961" s="19"/>
      <c r="I961" s="20"/>
      <c r="J961" s="20"/>
      <c r="K961" s="21"/>
      <c r="M961" s="19"/>
      <c r="N961" s="20"/>
      <c r="O961" s="20"/>
      <c r="P961" s="21"/>
      <c r="R961" s="19"/>
      <c r="S961" s="20"/>
      <c r="T961" s="20"/>
      <c r="U961" s="21"/>
    </row>
    <row r="962" spans="1:21" x14ac:dyDescent="0.35">
      <c r="A962" s="22" t="s">
        <v>20</v>
      </c>
      <c r="B962" s="20"/>
      <c r="C962" s="27" t="s">
        <v>20</v>
      </c>
      <c r="D962" s="20"/>
      <c r="E962" s="20" t="s">
        <v>80</v>
      </c>
      <c r="F962" s="23"/>
      <c r="H962" s="22" t="s">
        <v>19</v>
      </c>
      <c r="I962" s="20"/>
      <c r="J962" s="20" t="s">
        <v>37</v>
      </c>
      <c r="K962" s="23" t="s">
        <v>632</v>
      </c>
      <c r="M962" s="200" t="s">
        <v>20</v>
      </c>
      <c r="N962" s="20"/>
      <c r="O962" s="234" t="s">
        <v>60</v>
      </c>
      <c r="P962" s="23"/>
      <c r="R962" s="22" t="s">
        <v>20</v>
      </c>
      <c r="S962" s="20"/>
      <c r="T962" s="20" t="s">
        <v>210</v>
      </c>
      <c r="U962" s="23"/>
    </row>
    <row r="963" spans="1:21" x14ac:dyDescent="0.35">
      <c r="A963" s="19"/>
      <c r="B963" s="20"/>
      <c r="C963" s="20"/>
      <c r="D963" s="20"/>
      <c r="E963" s="20" t="s">
        <v>81</v>
      </c>
      <c r="F963" s="23"/>
      <c r="H963" s="19"/>
      <c r="I963" s="20"/>
      <c r="J963" s="20" t="s">
        <v>38</v>
      </c>
      <c r="K963" s="23" t="s">
        <v>635</v>
      </c>
      <c r="M963" s="19"/>
      <c r="N963" s="20"/>
      <c r="O963" s="234" t="s">
        <v>61</v>
      </c>
      <c r="P963" s="23"/>
      <c r="R963" s="19"/>
      <c r="S963" s="20"/>
      <c r="T963" s="20" t="s">
        <v>211</v>
      </c>
      <c r="U963" s="23"/>
    </row>
    <row r="964" spans="1:21" x14ac:dyDescent="0.35">
      <c r="A964" s="19"/>
      <c r="B964" s="20"/>
      <c r="C964" s="20"/>
      <c r="D964" s="20"/>
      <c r="E964" s="20" t="s">
        <v>82</v>
      </c>
      <c r="F964" s="23"/>
      <c r="H964" s="19"/>
      <c r="I964" s="20"/>
      <c r="J964" s="20" t="s">
        <v>39</v>
      </c>
      <c r="K964" s="23" t="s">
        <v>633</v>
      </c>
      <c r="M964" s="19"/>
      <c r="N964" s="20"/>
      <c r="O964" s="234" t="s">
        <v>62</v>
      </c>
      <c r="P964" s="23"/>
      <c r="R964" s="19"/>
      <c r="S964" s="20"/>
      <c r="T964" s="20" t="s">
        <v>212</v>
      </c>
      <c r="U964" s="23"/>
    </row>
    <row r="965" spans="1:21" x14ac:dyDescent="0.35">
      <c r="A965" s="19"/>
      <c r="B965" s="20"/>
      <c r="C965" s="20"/>
      <c r="D965" s="20"/>
      <c r="E965" s="20" t="s">
        <v>83</v>
      </c>
      <c r="F965" s="23"/>
      <c r="H965" s="19"/>
      <c r="I965" s="20"/>
      <c r="J965" s="20" t="s">
        <v>40</v>
      </c>
      <c r="K965" s="23"/>
      <c r="M965" s="19"/>
      <c r="N965" s="20"/>
      <c r="O965" s="234" t="s">
        <v>63</v>
      </c>
      <c r="P965" s="23"/>
      <c r="R965" s="19"/>
      <c r="S965" s="20"/>
      <c r="T965" s="20" t="s">
        <v>213</v>
      </c>
      <c r="U965" s="23"/>
    </row>
    <row r="966" spans="1:21" x14ac:dyDescent="0.35">
      <c r="A966" s="19"/>
      <c r="B966" s="20"/>
      <c r="C966" s="20"/>
      <c r="D966" s="20"/>
      <c r="E966" s="20" t="s">
        <v>84</v>
      </c>
      <c r="F966" s="23"/>
      <c r="H966" s="19"/>
      <c r="I966" s="20"/>
      <c r="J966" s="20" t="s">
        <v>41</v>
      </c>
      <c r="K966" s="23"/>
      <c r="M966" s="19"/>
      <c r="N966" s="20"/>
      <c r="O966" s="234" t="s">
        <v>64</v>
      </c>
      <c r="P966" s="23"/>
      <c r="R966" s="19"/>
      <c r="S966" s="20"/>
      <c r="T966" s="20" t="s">
        <v>214</v>
      </c>
      <c r="U966" s="23"/>
    </row>
    <row r="967" spans="1:21" x14ac:dyDescent="0.35">
      <c r="A967" s="19"/>
      <c r="B967" s="20"/>
      <c r="C967" s="20"/>
      <c r="D967" s="20"/>
      <c r="E967" s="20" t="s">
        <v>85</v>
      </c>
      <c r="F967" s="23"/>
      <c r="H967" s="19"/>
      <c r="I967" s="20"/>
      <c r="J967" s="20" t="s">
        <v>42</v>
      </c>
      <c r="K967" s="23"/>
      <c r="M967" s="19"/>
      <c r="N967" s="20"/>
      <c r="O967" s="234" t="s">
        <v>65</v>
      </c>
      <c r="P967" s="23"/>
      <c r="R967" s="19"/>
      <c r="S967" s="20"/>
      <c r="T967" s="20" t="s">
        <v>215</v>
      </c>
      <c r="U967" s="23"/>
    </row>
    <row r="968" spans="1:21" x14ac:dyDescent="0.35">
      <c r="A968" s="19"/>
      <c r="B968" s="20"/>
      <c r="C968" s="20"/>
      <c r="D968" s="20"/>
      <c r="E968" s="20" t="s">
        <v>86</v>
      </c>
      <c r="F968" s="23"/>
      <c r="H968" s="19"/>
      <c r="I968" s="20"/>
      <c r="J968" s="20" t="s">
        <v>43</v>
      </c>
      <c r="K968" s="23"/>
      <c r="M968" s="19"/>
      <c r="N968" s="20"/>
      <c r="O968" s="234" t="s">
        <v>66</v>
      </c>
      <c r="P968" s="23"/>
      <c r="R968" s="19"/>
      <c r="S968" s="20"/>
      <c r="T968" s="20" t="s">
        <v>216</v>
      </c>
      <c r="U968" s="23"/>
    </row>
    <row r="969" spans="1:21" x14ac:dyDescent="0.35">
      <c r="A969" s="19"/>
      <c r="B969" s="20"/>
      <c r="C969" s="20"/>
      <c r="D969" s="20"/>
      <c r="E969" s="20" t="s">
        <v>87</v>
      </c>
      <c r="F969" s="23"/>
      <c r="H969" s="19"/>
      <c r="I969" s="20"/>
      <c r="J969" s="20" t="s">
        <v>44</v>
      </c>
      <c r="K969" s="23"/>
      <c r="M969" s="19"/>
      <c r="N969" s="20"/>
      <c r="O969" s="234" t="s">
        <v>67</v>
      </c>
      <c r="P969" s="23"/>
      <c r="R969" s="19"/>
      <c r="S969" s="20"/>
      <c r="T969" s="20" t="s">
        <v>217</v>
      </c>
      <c r="U969" s="23"/>
    </row>
    <row r="970" spans="1:21" x14ac:dyDescent="0.35">
      <c r="A970" s="19"/>
      <c r="B970" s="20"/>
      <c r="C970" s="20"/>
      <c r="D970" s="20"/>
      <c r="E970" s="20" t="s">
        <v>88</v>
      </c>
      <c r="F970" s="23"/>
      <c r="H970" s="19"/>
      <c r="I970" s="20"/>
      <c r="J970" s="20" t="s">
        <v>45</v>
      </c>
      <c r="K970" s="23"/>
      <c r="M970" s="19"/>
      <c r="N970" s="20"/>
      <c r="O970" s="234" t="s">
        <v>68</v>
      </c>
      <c r="P970" s="23"/>
      <c r="R970" s="19"/>
      <c r="S970" s="20"/>
      <c r="T970" s="20" t="s">
        <v>218</v>
      </c>
      <c r="U970" s="23"/>
    </row>
    <row r="971" spans="1:21" x14ac:dyDescent="0.35">
      <c r="A971" s="19"/>
      <c r="B971" s="20"/>
      <c r="C971" s="20"/>
      <c r="D971" s="20"/>
      <c r="E971" s="20" t="s">
        <v>89</v>
      </c>
      <c r="F971" s="23"/>
      <c r="H971" s="19"/>
      <c r="I971" s="20"/>
      <c r="J971" s="20" t="s">
        <v>46</v>
      </c>
      <c r="K971" s="23"/>
      <c r="M971" s="19"/>
      <c r="N971" s="20"/>
      <c r="O971" s="234" t="s">
        <v>69</v>
      </c>
      <c r="P971" s="23"/>
      <c r="R971" s="19"/>
      <c r="S971" s="20"/>
      <c r="T971" s="20" t="s">
        <v>219</v>
      </c>
      <c r="U971" s="23"/>
    </row>
    <row r="972" spans="1:21" x14ac:dyDescent="0.35">
      <c r="A972" s="19"/>
      <c r="B972" s="20"/>
      <c r="C972" s="20"/>
      <c r="D972" s="20"/>
      <c r="E972" s="20" t="s">
        <v>90</v>
      </c>
      <c r="F972" s="23"/>
      <c r="H972" s="19"/>
      <c r="I972" s="20"/>
      <c r="J972" s="20" t="s">
        <v>47</v>
      </c>
      <c r="K972" s="23"/>
      <c r="M972" s="19"/>
      <c r="N972" s="20"/>
      <c r="O972" s="234" t="s">
        <v>70</v>
      </c>
      <c r="P972" s="23"/>
      <c r="R972" s="19"/>
      <c r="S972" s="20"/>
      <c r="T972" s="20" t="s">
        <v>220</v>
      </c>
      <c r="U972" s="23"/>
    </row>
    <row r="973" spans="1:21" x14ac:dyDescent="0.35">
      <c r="A973" s="19"/>
      <c r="B973" s="20"/>
      <c r="C973" s="20"/>
      <c r="D973" s="20"/>
      <c r="E973" s="20" t="s">
        <v>91</v>
      </c>
      <c r="F973" s="23"/>
      <c r="H973" s="19"/>
      <c r="I973" s="20"/>
      <c r="J973" s="20" t="s">
        <v>48</v>
      </c>
      <c r="K973" s="23"/>
      <c r="M973" s="19"/>
      <c r="N973" s="20"/>
      <c r="O973" s="234" t="s">
        <v>71</v>
      </c>
      <c r="P973" s="23"/>
      <c r="R973" s="19"/>
      <c r="S973" s="20"/>
      <c r="T973" s="20" t="s">
        <v>221</v>
      </c>
      <c r="U973" s="23"/>
    </row>
    <row r="974" spans="1:21" x14ac:dyDescent="0.35">
      <c r="A974" s="19"/>
      <c r="B974" s="20"/>
      <c r="C974" s="20"/>
      <c r="D974" s="20"/>
      <c r="E974" s="20" t="s">
        <v>92</v>
      </c>
      <c r="F974" s="23"/>
      <c r="H974" s="19"/>
      <c r="I974" s="20"/>
      <c r="J974" s="20" t="s">
        <v>49</v>
      </c>
      <c r="K974" s="23"/>
      <c r="M974" s="19"/>
      <c r="N974" s="20"/>
      <c r="O974" s="234" t="s">
        <v>72</v>
      </c>
      <c r="P974" s="23"/>
      <c r="R974" s="19"/>
      <c r="S974" s="20"/>
      <c r="T974" s="20" t="s">
        <v>222</v>
      </c>
      <c r="U974" s="23"/>
    </row>
    <row r="975" spans="1:21" x14ac:dyDescent="0.35">
      <c r="A975" s="19"/>
      <c r="B975" s="20"/>
      <c r="C975" s="20"/>
      <c r="D975" s="20"/>
      <c r="E975" s="20" t="s">
        <v>93</v>
      </c>
      <c r="F975" s="23"/>
      <c r="H975" s="19"/>
      <c r="I975" s="20"/>
      <c r="J975" s="20" t="s">
        <v>50</v>
      </c>
      <c r="K975" s="23"/>
      <c r="M975" s="19"/>
      <c r="N975" s="20"/>
      <c r="O975" s="234" t="s">
        <v>73</v>
      </c>
      <c r="P975" s="23"/>
      <c r="R975" s="19"/>
      <c r="S975" s="20"/>
      <c r="T975" s="20" t="s">
        <v>223</v>
      </c>
      <c r="U975" s="23"/>
    </row>
    <row r="976" spans="1:21" x14ac:dyDescent="0.35">
      <c r="A976" s="19"/>
      <c r="B976" s="20"/>
      <c r="C976" s="20"/>
      <c r="D976" s="20"/>
      <c r="E976" s="20" t="s">
        <v>94</v>
      </c>
      <c r="F976" s="23"/>
      <c r="H976" s="19"/>
      <c r="I976" s="20"/>
      <c r="J976" s="20" t="s">
        <v>51</v>
      </c>
      <c r="K976" s="23"/>
      <c r="M976" s="19"/>
      <c r="N976" s="20"/>
      <c r="O976" s="234" t="s">
        <v>74</v>
      </c>
      <c r="P976" s="23"/>
      <c r="R976" s="19"/>
      <c r="S976" s="20"/>
      <c r="T976" s="20" t="s">
        <v>224</v>
      </c>
      <c r="U976" s="23"/>
    </row>
    <row r="977" spans="1:23" x14ac:dyDescent="0.35">
      <c r="A977" s="19"/>
      <c r="B977" s="20"/>
      <c r="C977" s="20"/>
      <c r="D977" s="20"/>
      <c r="E977" s="20" t="s">
        <v>95</v>
      </c>
      <c r="F977" s="23"/>
      <c r="H977" s="19"/>
      <c r="I977" s="20"/>
      <c r="J977" s="20" t="s">
        <v>52</v>
      </c>
      <c r="K977" s="23"/>
      <c r="M977" s="19"/>
      <c r="N977" s="20"/>
      <c r="O977" s="234" t="s">
        <v>75</v>
      </c>
      <c r="P977" s="23"/>
      <c r="R977" s="19"/>
      <c r="S977" s="20"/>
      <c r="T977" s="20" t="s">
        <v>225</v>
      </c>
      <c r="U977" s="23"/>
    </row>
    <row r="978" spans="1:23" x14ac:dyDescent="0.35">
      <c r="A978" s="19"/>
      <c r="B978" s="20"/>
      <c r="C978" s="20"/>
      <c r="D978" s="20"/>
      <c r="E978" s="20" t="s">
        <v>96</v>
      </c>
      <c r="F978" s="23"/>
      <c r="H978" s="19"/>
      <c r="I978" s="20"/>
      <c r="J978" s="20" t="s">
        <v>53</v>
      </c>
      <c r="K978" s="23"/>
      <c r="M978" s="19"/>
      <c r="N978" s="20"/>
      <c r="O978" s="234" t="s">
        <v>76</v>
      </c>
      <c r="P978" s="23"/>
      <c r="R978" s="19"/>
      <c r="S978" s="20"/>
      <c r="T978" s="20" t="s">
        <v>226</v>
      </c>
      <c r="U978" s="23"/>
    </row>
    <row r="979" spans="1:23" x14ac:dyDescent="0.35">
      <c r="A979" s="19"/>
      <c r="B979" s="20"/>
      <c r="C979" s="20"/>
      <c r="D979" s="20"/>
      <c r="E979" s="20" t="s">
        <v>97</v>
      </c>
      <c r="F979" s="23"/>
      <c r="H979" s="19"/>
      <c r="I979" s="20"/>
      <c r="J979" s="20" t="s">
        <v>54</v>
      </c>
      <c r="K979" s="23"/>
      <c r="M979" s="19"/>
      <c r="N979" s="20"/>
      <c r="O979" s="234" t="s">
        <v>77</v>
      </c>
      <c r="P979" s="23"/>
      <c r="R979" s="19"/>
      <c r="S979" s="20"/>
      <c r="T979" s="20" t="s">
        <v>227</v>
      </c>
      <c r="U979" s="23"/>
    </row>
    <row r="980" spans="1:23" x14ac:dyDescent="0.35">
      <c r="A980" s="19"/>
      <c r="B980" s="20"/>
      <c r="C980" s="20"/>
      <c r="D980" s="20"/>
      <c r="E980" s="20" t="s">
        <v>98</v>
      </c>
      <c r="F980" s="23"/>
      <c r="H980" s="19"/>
      <c r="I980" s="20"/>
      <c r="J980" s="20" t="s">
        <v>55</v>
      </c>
      <c r="K980" s="23"/>
      <c r="M980" s="19"/>
      <c r="N980" s="20"/>
      <c r="O980" s="234" t="s">
        <v>78</v>
      </c>
      <c r="P980" s="23"/>
      <c r="R980" s="19"/>
      <c r="S980" s="20"/>
      <c r="T980" s="20" t="s">
        <v>228</v>
      </c>
      <c r="U980" s="23"/>
    </row>
    <row r="981" spans="1:23" ht="15" thickBot="1" x14ac:dyDescent="0.4">
      <c r="A981" s="24"/>
      <c r="B981" s="25"/>
      <c r="C981" s="25"/>
      <c r="D981" s="25"/>
      <c r="E981" s="25" t="s">
        <v>99</v>
      </c>
      <c r="F981" s="26"/>
      <c r="H981" s="24"/>
      <c r="I981" s="25"/>
      <c r="J981" s="25" t="s">
        <v>56</v>
      </c>
      <c r="K981" s="26"/>
      <c r="M981" s="24"/>
      <c r="N981" s="25"/>
      <c r="O981" s="235" t="s">
        <v>79</v>
      </c>
      <c r="P981" s="23"/>
      <c r="R981" s="24"/>
      <c r="S981" s="25"/>
      <c r="T981" s="25" t="s">
        <v>229</v>
      </c>
      <c r="U981" s="26"/>
    </row>
    <row r="982" spans="1:23" ht="15" thickTop="1" x14ac:dyDescent="0.35"/>
    <row r="983" spans="1:23" ht="15" thickBot="1" x14ac:dyDescent="0.4"/>
    <row r="984" spans="1:23" ht="15" thickTop="1" x14ac:dyDescent="0.35">
      <c r="A984" s="15" t="s">
        <v>196</v>
      </c>
      <c r="B984" s="16"/>
      <c r="C984" s="16"/>
      <c r="D984" s="16"/>
      <c r="E984" s="16"/>
      <c r="F984" s="16"/>
      <c r="G984" s="16"/>
      <c r="H984" s="16"/>
      <c r="I984" s="16"/>
      <c r="J984" s="16"/>
      <c r="K984" s="16"/>
      <c r="L984" s="16"/>
      <c r="M984" s="16"/>
      <c r="N984" s="16"/>
      <c r="O984" s="16"/>
      <c r="P984" s="16"/>
      <c r="Q984" s="16"/>
      <c r="R984" s="16"/>
      <c r="S984" s="16"/>
      <c r="T984" s="16"/>
      <c r="U984" s="16"/>
      <c r="V984" s="16"/>
      <c r="W984" s="18"/>
    </row>
    <row r="985" spans="1:23" x14ac:dyDescent="0.35">
      <c r="A985" s="19"/>
      <c r="B985" s="20"/>
      <c r="C985" s="20"/>
      <c r="D985" s="20"/>
      <c r="E985" s="20"/>
      <c r="F985" s="20"/>
      <c r="G985" s="20"/>
      <c r="H985" s="20"/>
      <c r="I985" s="20"/>
      <c r="J985" s="20"/>
      <c r="K985" s="20"/>
      <c r="L985" s="20"/>
      <c r="M985" s="20"/>
      <c r="N985" s="20"/>
      <c r="O985" s="20"/>
      <c r="P985" s="20"/>
      <c r="Q985" s="20"/>
      <c r="R985" s="20"/>
      <c r="S985" s="20"/>
      <c r="T985" s="20"/>
      <c r="U985" s="20"/>
      <c r="V985" s="20"/>
      <c r="W985" s="21"/>
    </row>
    <row r="986" spans="1:23" x14ac:dyDescent="0.35">
      <c r="A986" s="19" t="s">
        <v>198</v>
      </c>
      <c r="B986" s="20"/>
      <c r="C986" s="20"/>
      <c r="D986" s="20" t="s">
        <v>3</v>
      </c>
      <c r="E986" s="20" t="s">
        <v>545</v>
      </c>
      <c r="F986" s="20" t="s">
        <v>119</v>
      </c>
      <c r="G986" s="20" t="s">
        <v>4</v>
      </c>
      <c r="H986" s="20" t="s">
        <v>7</v>
      </c>
      <c r="I986" s="20" t="s">
        <v>8</v>
      </c>
      <c r="J986" s="20" t="s">
        <v>1</v>
      </c>
      <c r="K986" s="20" t="s">
        <v>9</v>
      </c>
      <c r="L986" s="20" t="s">
        <v>10</v>
      </c>
      <c r="M986" s="20" t="s">
        <v>468</v>
      </c>
      <c r="N986" s="20" t="s">
        <v>179</v>
      </c>
      <c r="O986" s="20" t="s">
        <v>621</v>
      </c>
      <c r="P986" s="20" t="s">
        <v>622</v>
      </c>
      <c r="Q986" s="20" t="s">
        <v>623</v>
      </c>
      <c r="R986" s="20" t="s">
        <v>624</v>
      </c>
      <c r="S986" s="20" t="s">
        <v>625</v>
      </c>
      <c r="T986" s="20" t="s">
        <v>626</v>
      </c>
      <c r="U986" s="20" t="s">
        <v>627</v>
      </c>
      <c r="V986" s="20" t="s">
        <v>628</v>
      </c>
      <c r="W986" s="21" t="s">
        <v>2</v>
      </c>
    </row>
    <row r="987" spans="1:23" ht="15" thickBot="1" x14ac:dyDescent="0.4">
      <c r="A987" s="37" t="s">
        <v>19</v>
      </c>
      <c r="B987" s="25"/>
      <c r="C987" s="25" t="s">
        <v>199</v>
      </c>
      <c r="D987" s="34" t="s">
        <v>636</v>
      </c>
      <c r="E987" s="34" t="s">
        <v>637</v>
      </c>
      <c r="F987" s="34" t="s">
        <v>638</v>
      </c>
      <c r="G987" s="34" t="s">
        <v>635</v>
      </c>
      <c r="H987" s="34" t="s">
        <v>374</v>
      </c>
      <c r="I987" s="34">
        <v>1</v>
      </c>
      <c r="J987" s="34"/>
      <c r="K987" s="34">
        <v>5000</v>
      </c>
      <c r="L987" s="34">
        <v>1000</v>
      </c>
      <c r="M987" s="34">
        <v>6000</v>
      </c>
      <c r="N987" s="34" t="s">
        <v>546</v>
      </c>
      <c r="O987" s="34" t="s">
        <v>639</v>
      </c>
      <c r="P987" s="34" t="s">
        <v>640</v>
      </c>
      <c r="Q987" s="34">
        <v>6000</v>
      </c>
      <c r="R987" s="34">
        <v>1200</v>
      </c>
      <c r="S987" s="34"/>
      <c r="T987" s="34"/>
      <c r="U987" s="34"/>
      <c r="V987" s="34"/>
      <c r="W987" s="26" t="s">
        <v>641</v>
      </c>
    </row>
    <row r="988" spans="1:23" ht="15" thickTop="1" x14ac:dyDescent="0.35"/>
    <row r="989" spans="1:23" ht="15" thickBot="1" x14ac:dyDescent="0.4">
      <c r="A989" s="20"/>
      <c r="B989" s="20"/>
      <c r="C989" s="20"/>
      <c r="D989" s="20"/>
      <c r="E989" s="20"/>
      <c r="F989" s="20"/>
      <c r="G989" s="20"/>
    </row>
    <row r="990" spans="1:23" ht="15" thickTop="1" x14ac:dyDescent="0.35">
      <c r="A990" s="15" t="s">
        <v>236</v>
      </c>
      <c r="B990" s="16"/>
      <c r="C990" s="16"/>
      <c r="D990" s="16"/>
      <c r="E990" s="16"/>
      <c r="F990" s="16"/>
      <c r="G990" s="18"/>
    </row>
    <row r="991" spans="1:23" x14ac:dyDescent="0.35">
      <c r="A991" s="19"/>
      <c r="B991" s="20"/>
      <c r="C991" s="20"/>
      <c r="D991" s="20"/>
      <c r="E991" s="20"/>
      <c r="F991" s="20"/>
      <c r="G991" s="21"/>
    </row>
    <row r="992" spans="1:23" x14ac:dyDescent="0.35">
      <c r="A992" s="19"/>
      <c r="B992" s="20" t="s">
        <v>237</v>
      </c>
      <c r="C992" s="46" t="s">
        <v>233</v>
      </c>
      <c r="D992" s="46" t="s">
        <v>231</v>
      </c>
      <c r="E992" s="46" t="s">
        <v>235</v>
      </c>
      <c r="F992" s="20" t="s">
        <v>234</v>
      </c>
      <c r="G992" s="21" t="s">
        <v>232</v>
      </c>
    </row>
    <row r="993" spans="1:7" x14ac:dyDescent="0.35">
      <c r="A993" s="19" t="s">
        <v>184</v>
      </c>
      <c r="B993" s="27"/>
      <c r="C993" s="27"/>
      <c r="D993" s="27"/>
      <c r="E993" s="27"/>
      <c r="F993" s="27"/>
      <c r="G993" s="23"/>
    </row>
    <row r="994" spans="1:7" x14ac:dyDescent="0.35">
      <c r="A994" s="19" t="s">
        <v>107</v>
      </c>
      <c r="B994" s="20"/>
      <c r="C994" s="46"/>
      <c r="D994" s="46"/>
      <c r="E994" s="46"/>
      <c r="F994" s="20"/>
      <c r="G994" s="21"/>
    </row>
    <row r="995" spans="1:7" x14ac:dyDescent="0.35">
      <c r="A995" s="19" t="s">
        <v>185</v>
      </c>
      <c r="B995" s="20" t="str">
        <f>IF(P_Z_0_B_COLONNE_MT_MAX_LIBELLE_STANDARD&lt;&gt;P_Z_G_R_G_BOOLEEN_NON,P_Z_0_N_COLONNE_MT_MAX_LIBELLE_DEFAUT,P_Z_0_N_COLONNE_MT_MAX_LIBELLE_STANDARD)</f>
        <v>Montant maximal</v>
      </c>
      <c r="C995" s="46" t="str">
        <f>IF(P_Z_0_B_COLONNE_MT_INELIGIBLE_LIBELLE_STANDARD&lt;&gt;P_Z_G_R_G_BOOLEEN_NON,P_Z_0_N_COLONNE_MT_INELIGIBLE_LIBELLE_DEFAUT,P_Z_0_N_COLONNE_MT_INELIGIBLE_LIBELLE_STANDARD)</f>
        <v>Montant inéligible</v>
      </c>
      <c r="D995" s="46" t="str">
        <f>IF(P_Z_0_B_COLONNE_MOTIFS_INELIGIBILITE_LIBELLE_STANDARD&lt;&gt;P_Z_G_R_G_BOOLEEN_NON,P_Z_0_N_COLONNE_MOTIFS_INELIGIBILITE_LIBELLE_DEFAUT,P_Z_0_N_COLONNE_MOTIFS_INELIGIBILITE_LIBELLE_STANDARD)</f>
        <v>Motif d'inéligibilité</v>
      </c>
      <c r="E995" s="46" t="str">
        <f>IF(P_Z_0_B_COLONNE_MT_ELIGIBLE_LIBELLE_STANDARD&lt;&gt;P_Z_G_R_G_BOOLEEN_NON,P_Z_0_N_COLONNE_MT_ELIGIBLE_LIBELLE_DEFAUT,P_Z_0_N_COLONNE_MT_ELIGIBLE_LIBELLE_STANDARD)</f>
        <v>Montant éligible</v>
      </c>
      <c r="F995" s="46" t="str">
        <f>IF(P_Z_0_B_COLONNE_MT_RAISONNABLE_LIBELLE_STANDARD&lt;&gt;P_Z_G_R_G_BOOLEEN_NON,P_Z_0_N_COLONNE_MT_RAISONNABLE_DEFAUT,P_Z_0_N_COLONNE_MT_RAISONNABLE_STANDARD)</f>
        <v>Montant raisonnable</v>
      </c>
      <c r="G995" s="175" t="str">
        <f>IF(P_Z_0_B_COLONNE_COMMENTAIRE_SI_LIBELLE_STANDARD&lt;&gt;P_Z_G_R_G_BOOLEEN_NON,P_Z_0_N_COLONNE_COMMENTAIRE_SI_LIBELLE_DEFAUT,P_Z_0_N_COLONNE_COMMENTAIRE_SI_LIBELLE_STANDARD)</f>
        <v>Commentaire(s) du SI</v>
      </c>
    </row>
    <row r="996" spans="1:7" ht="15" thickBot="1" x14ac:dyDescent="0.4">
      <c r="A996" s="24" t="s">
        <v>186</v>
      </c>
      <c r="B996" s="34"/>
      <c r="C996" s="176"/>
      <c r="D996" s="176"/>
      <c r="E996" s="176"/>
      <c r="F996" s="25"/>
      <c r="G996" s="36"/>
    </row>
    <row r="997" spans="1:7" ht="15" thickTop="1" x14ac:dyDescent="0.35">
      <c r="A997" s="20"/>
      <c r="B997" s="20"/>
      <c r="C997" s="46"/>
      <c r="D997" s="46"/>
      <c r="E997" s="46"/>
      <c r="F997" s="20"/>
      <c r="G997" s="20"/>
    </row>
    <row r="998" spans="1:7" x14ac:dyDescent="0.35">
      <c r="A998" s="20"/>
      <c r="B998" s="20"/>
      <c r="C998" s="46"/>
      <c r="D998" s="46"/>
      <c r="E998" s="46"/>
      <c r="F998" s="20"/>
      <c r="G998" s="20"/>
    </row>
    <row r="999" spans="1:7" x14ac:dyDescent="0.35">
      <c r="C999" s="13"/>
      <c r="D999" s="13"/>
      <c r="E999" s="13"/>
    </row>
    <row r="1000" spans="1:7" x14ac:dyDescent="0.35">
      <c r="C1000" s="13"/>
      <c r="D1000" s="13"/>
      <c r="E1000" s="13"/>
    </row>
    <row r="1001" spans="1:7" hidden="1" x14ac:dyDescent="0.35">
      <c r="C1001" s="13"/>
      <c r="D1001" s="13"/>
      <c r="E1001" s="13"/>
    </row>
    <row r="1002" spans="1:7" hidden="1" x14ac:dyDescent="0.35">
      <c r="C1002" s="13"/>
      <c r="D1002" s="13"/>
      <c r="E1002" s="13"/>
    </row>
    <row r="1003" spans="1:7" hidden="1" x14ac:dyDescent="0.35">
      <c r="C1003" s="13"/>
      <c r="D1003" s="13"/>
      <c r="E1003" s="13"/>
    </row>
    <row r="1004" spans="1:7" hidden="1" x14ac:dyDescent="0.35">
      <c r="C1004" s="13"/>
      <c r="D1004" s="13"/>
      <c r="E1004" s="13"/>
    </row>
    <row r="1005" spans="1:7" hidden="1" x14ac:dyDescent="0.35">
      <c r="C1005" s="13"/>
      <c r="D1005" s="13"/>
      <c r="E1005" s="13"/>
    </row>
    <row r="1006" spans="1:7" hidden="1" x14ac:dyDescent="0.35">
      <c r="C1006" s="13"/>
      <c r="D1006" s="13"/>
      <c r="E1006" s="13"/>
    </row>
    <row r="1007" spans="1:7" hidden="1" x14ac:dyDescent="0.35">
      <c r="C1007" s="13"/>
      <c r="D1007" s="13"/>
      <c r="E1007" s="13"/>
    </row>
    <row r="1008" spans="1:7" hidden="1" x14ac:dyDescent="0.35">
      <c r="C1008" s="13"/>
      <c r="D1008" s="13"/>
      <c r="E1008" s="13"/>
    </row>
    <row r="1009" spans="3:5" hidden="1" x14ac:dyDescent="0.35">
      <c r="C1009" s="13"/>
      <c r="D1009" s="13"/>
      <c r="E1009" s="13"/>
    </row>
    <row r="1010" spans="3:5" hidden="1" x14ac:dyDescent="0.35">
      <c r="C1010" s="13"/>
      <c r="D1010" s="13"/>
      <c r="E1010" s="13"/>
    </row>
    <row r="1011" spans="3:5" hidden="1" x14ac:dyDescent="0.35">
      <c r="C1011" s="13"/>
      <c r="D1011" s="13"/>
      <c r="E1011" s="13"/>
    </row>
    <row r="1012" spans="3:5" hidden="1" x14ac:dyDescent="0.35">
      <c r="C1012" s="13"/>
      <c r="D1012" s="13"/>
      <c r="E1012" s="13"/>
    </row>
    <row r="1013" spans="3:5" hidden="1" x14ac:dyDescent="0.35">
      <c r="C1013" s="13"/>
      <c r="D1013" s="13"/>
      <c r="E1013" s="13"/>
    </row>
    <row r="1014" spans="3:5" hidden="1" x14ac:dyDescent="0.35"/>
    <row r="1015" spans="3:5" hidden="1" x14ac:dyDescent="0.35"/>
    <row r="1016" spans="3:5" hidden="1" x14ac:dyDescent="0.35"/>
    <row r="1017" spans="3:5" hidden="1" x14ac:dyDescent="0.35"/>
    <row r="1018" spans="3:5" hidden="1" x14ac:dyDescent="0.35"/>
    <row r="1019" spans="3:5" hidden="1" x14ac:dyDescent="0.35"/>
    <row r="1020" spans="3:5" hidden="1" x14ac:dyDescent="0.35"/>
    <row r="1021" spans="3:5" hidden="1" x14ac:dyDescent="0.35"/>
    <row r="1022" spans="3:5" hidden="1" x14ac:dyDescent="0.35"/>
    <row r="1023" spans="3:5" hidden="1" x14ac:dyDescent="0.35"/>
    <row r="1024" spans="3:5" hidden="1" x14ac:dyDescent="0.35"/>
    <row r="1025" hidden="1" x14ac:dyDescent="0.35"/>
    <row r="1026" hidden="1" x14ac:dyDescent="0.35"/>
    <row r="1027" hidden="1" x14ac:dyDescent="0.35"/>
    <row r="1028" hidden="1" x14ac:dyDescent="0.35"/>
    <row r="1029" hidden="1" x14ac:dyDescent="0.35"/>
    <row r="1030" hidden="1" x14ac:dyDescent="0.35"/>
    <row r="1031" hidden="1" x14ac:dyDescent="0.35"/>
    <row r="1032" hidden="1" x14ac:dyDescent="0.35"/>
    <row r="1033" hidden="1" x14ac:dyDescent="0.35"/>
    <row r="1034" hidden="1" x14ac:dyDescent="0.35"/>
    <row r="1035" hidden="1" x14ac:dyDescent="0.35"/>
    <row r="1036" hidden="1" x14ac:dyDescent="0.35"/>
    <row r="1037" hidden="1" x14ac:dyDescent="0.35"/>
    <row r="1038" hidden="1" x14ac:dyDescent="0.35"/>
    <row r="1039" hidden="1" x14ac:dyDescent="0.35"/>
    <row r="1040" hidden="1" x14ac:dyDescent="0.35"/>
    <row r="1041" hidden="1" x14ac:dyDescent="0.35"/>
    <row r="1042" hidden="1" x14ac:dyDescent="0.35"/>
    <row r="1043" hidden="1" x14ac:dyDescent="0.35"/>
    <row r="1044" hidden="1" x14ac:dyDescent="0.35"/>
    <row r="1045" hidden="1" x14ac:dyDescent="0.35"/>
    <row r="1046" hidden="1" x14ac:dyDescent="0.35"/>
    <row r="1047" hidden="1" x14ac:dyDescent="0.35"/>
    <row r="1048" hidden="1" x14ac:dyDescent="0.35"/>
    <row r="1049" hidden="1" x14ac:dyDescent="0.35"/>
    <row r="1050" hidden="1" x14ac:dyDescent="0.35"/>
    <row r="1051" hidden="1" x14ac:dyDescent="0.35"/>
    <row r="1052" hidden="1" x14ac:dyDescent="0.35"/>
    <row r="1053" hidden="1" x14ac:dyDescent="0.35"/>
    <row r="1054" hidden="1" x14ac:dyDescent="0.35"/>
    <row r="1055" hidden="1" x14ac:dyDescent="0.35"/>
    <row r="1056" hidden="1" x14ac:dyDescent="0.35"/>
    <row r="1057" hidden="1" x14ac:dyDescent="0.35"/>
    <row r="1058" hidden="1" x14ac:dyDescent="0.35"/>
    <row r="1059" hidden="1" x14ac:dyDescent="0.35"/>
    <row r="1060" hidden="1" x14ac:dyDescent="0.35"/>
    <row r="1061" hidden="1" x14ac:dyDescent="0.35"/>
    <row r="1062" hidden="1" x14ac:dyDescent="0.35"/>
    <row r="1063" hidden="1" x14ac:dyDescent="0.35"/>
    <row r="1064" hidden="1" x14ac:dyDescent="0.35"/>
    <row r="1065" hidden="1" x14ac:dyDescent="0.35"/>
    <row r="1066" hidden="1" x14ac:dyDescent="0.35"/>
    <row r="1067" hidden="1" x14ac:dyDescent="0.35"/>
    <row r="1068" hidden="1" x14ac:dyDescent="0.35"/>
    <row r="1069" hidden="1" x14ac:dyDescent="0.35"/>
    <row r="1070" hidden="1" x14ac:dyDescent="0.35"/>
    <row r="1071" hidden="1" x14ac:dyDescent="0.35"/>
    <row r="1072" hidden="1" x14ac:dyDescent="0.35"/>
    <row r="1073" hidden="1" x14ac:dyDescent="0.35"/>
    <row r="1074" hidden="1" x14ac:dyDescent="0.35"/>
    <row r="1075" hidden="1" x14ac:dyDescent="0.35"/>
    <row r="1076" hidden="1" x14ac:dyDescent="0.35"/>
    <row r="1077" hidden="1" x14ac:dyDescent="0.35"/>
    <row r="1078" hidden="1" x14ac:dyDescent="0.35"/>
    <row r="1079" hidden="1" x14ac:dyDescent="0.35"/>
    <row r="1080" hidden="1" x14ac:dyDescent="0.35"/>
    <row r="1081" hidden="1" x14ac:dyDescent="0.35"/>
    <row r="1082" hidden="1" x14ac:dyDescent="0.35"/>
    <row r="1083" hidden="1" x14ac:dyDescent="0.35"/>
    <row r="1084" hidden="1" x14ac:dyDescent="0.35"/>
    <row r="1085" hidden="1" x14ac:dyDescent="0.35"/>
    <row r="1086" hidden="1" x14ac:dyDescent="0.35"/>
    <row r="1087" hidden="1" x14ac:dyDescent="0.35"/>
    <row r="1088" hidden="1" x14ac:dyDescent="0.35"/>
    <row r="1089" hidden="1" x14ac:dyDescent="0.35"/>
    <row r="1090" hidden="1" x14ac:dyDescent="0.35"/>
    <row r="1091" hidden="1" x14ac:dyDescent="0.35"/>
    <row r="1092" hidden="1" x14ac:dyDescent="0.35"/>
    <row r="1093" hidden="1" x14ac:dyDescent="0.35"/>
    <row r="1094" hidden="1" x14ac:dyDescent="0.35"/>
    <row r="1095" hidden="1" x14ac:dyDescent="0.35"/>
    <row r="1096" hidden="1" x14ac:dyDescent="0.35"/>
    <row r="1097" hidden="1" x14ac:dyDescent="0.35"/>
    <row r="1098" hidden="1" x14ac:dyDescent="0.35"/>
    <row r="1099" hidden="1" x14ac:dyDescent="0.35"/>
    <row r="1100" hidden="1" x14ac:dyDescent="0.35"/>
    <row r="1101" hidden="1" x14ac:dyDescent="0.35"/>
    <row r="1102" hidden="1" x14ac:dyDescent="0.35"/>
    <row r="1103" hidden="1" x14ac:dyDescent="0.35"/>
    <row r="1104" hidden="1" x14ac:dyDescent="0.35"/>
    <row r="1105" hidden="1" x14ac:dyDescent="0.35"/>
    <row r="1106" hidden="1" x14ac:dyDescent="0.35"/>
    <row r="1107" hidden="1" x14ac:dyDescent="0.35"/>
    <row r="1108" hidden="1" x14ac:dyDescent="0.35"/>
    <row r="1109" hidden="1" x14ac:dyDescent="0.35"/>
    <row r="1110" hidden="1" x14ac:dyDescent="0.35"/>
    <row r="1111" hidden="1" x14ac:dyDescent="0.35"/>
    <row r="1112" hidden="1" x14ac:dyDescent="0.35"/>
    <row r="1113" hidden="1" x14ac:dyDescent="0.35"/>
    <row r="1114" hidden="1" x14ac:dyDescent="0.35"/>
    <row r="1115" hidden="1" x14ac:dyDescent="0.35"/>
    <row r="1116" hidden="1" x14ac:dyDescent="0.35"/>
    <row r="1117" hidden="1" x14ac:dyDescent="0.35"/>
    <row r="1118" hidden="1" x14ac:dyDescent="0.35"/>
    <row r="1119" hidden="1" x14ac:dyDescent="0.35"/>
    <row r="1120" hidden="1" x14ac:dyDescent="0.35"/>
    <row r="1121" hidden="1" x14ac:dyDescent="0.35"/>
    <row r="1122" hidden="1" x14ac:dyDescent="0.35"/>
    <row r="1123" hidden="1" x14ac:dyDescent="0.35"/>
    <row r="1124" hidden="1" x14ac:dyDescent="0.35"/>
    <row r="1125" hidden="1" x14ac:dyDescent="0.35"/>
    <row r="1126" hidden="1" x14ac:dyDescent="0.35"/>
    <row r="1127" hidden="1" x14ac:dyDescent="0.35"/>
    <row r="1128" hidden="1" x14ac:dyDescent="0.35"/>
    <row r="1129" hidden="1" x14ac:dyDescent="0.35"/>
    <row r="1130" hidden="1" x14ac:dyDescent="0.35"/>
    <row r="1131" hidden="1" x14ac:dyDescent="0.35"/>
    <row r="1132" hidden="1" x14ac:dyDescent="0.35"/>
    <row r="1133" hidden="1" x14ac:dyDescent="0.35"/>
    <row r="1134" hidden="1" x14ac:dyDescent="0.35"/>
    <row r="1135" hidden="1" x14ac:dyDescent="0.35"/>
    <row r="1136" hidden="1" x14ac:dyDescent="0.35"/>
    <row r="1137" hidden="1" x14ac:dyDescent="0.35"/>
    <row r="1138" hidden="1" x14ac:dyDescent="0.35"/>
    <row r="1139" hidden="1" x14ac:dyDescent="0.35"/>
    <row r="1140" hidden="1" x14ac:dyDescent="0.35"/>
    <row r="1141" hidden="1" x14ac:dyDescent="0.35"/>
    <row r="1142" hidden="1" x14ac:dyDescent="0.35"/>
    <row r="1143" hidden="1" x14ac:dyDescent="0.35"/>
    <row r="1144" hidden="1" x14ac:dyDescent="0.35"/>
    <row r="1145" hidden="1" x14ac:dyDescent="0.35"/>
    <row r="1146" hidden="1" x14ac:dyDescent="0.35"/>
    <row r="1147" hidden="1" x14ac:dyDescent="0.35"/>
    <row r="1148" hidden="1" x14ac:dyDescent="0.35"/>
    <row r="1149" hidden="1" x14ac:dyDescent="0.35"/>
    <row r="1150" hidden="1" x14ac:dyDescent="0.35"/>
    <row r="1151" hidden="1" x14ac:dyDescent="0.35"/>
    <row r="1152" hidden="1" x14ac:dyDescent="0.35"/>
    <row r="1153" hidden="1" x14ac:dyDescent="0.35"/>
    <row r="1154" hidden="1" x14ac:dyDescent="0.35"/>
    <row r="1155" hidden="1" x14ac:dyDescent="0.35"/>
    <row r="1156" hidden="1" x14ac:dyDescent="0.35"/>
    <row r="1157" hidden="1" x14ac:dyDescent="0.35"/>
    <row r="1158" hidden="1" x14ac:dyDescent="0.35"/>
    <row r="1159" hidden="1" x14ac:dyDescent="0.35"/>
    <row r="1160" hidden="1" x14ac:dyDescent="0.35"/>
    <row r="1161" hidden="1" x14ac:dyDescent="0.35"/>
    <row r="1162" hidden="1" x14ac:dyDescent="0.35"/>
    <row r="1163" hidden="1" x14ac:dyDescent="0.35"/>
    <row r="1164" hidden="1" x14ac:dyDescent="0.35"/>
    <row r="1165" hidden="1" x14ac:dyDescent="0.35"/>
    <row r="1166" hidden="1" x14ac:dyDescent="0.35"/>
    <row r="1167" hidden="1" x14ac:dyDescent="0.35"/>
    <row r="1168" hidden="1" x14ac:dyDescent="0.35"/>
    <row r="1169" hidden="1" x14ac:dyDescent="0.35"/>
    <row r="1170" hidden="1" x14ac:dyDescent="0.35"/>
    <row r="1171" hidden="1" x14ac:dyDescent="0.35"/>
    <row r="1172" hidden="1" x14ac:dyDescent="0.35"/>
    <row r="1173" hidden="1" x14ac:dyDescent="0.35"/>
    <row r="1174" hidden="1" x14ac:dyDescent="0.35"/>
    <row r="1175" hidden="1" x14ac:dyDescent="0.35"/>
    <row r="1176" hidden="1" x14ac:dyDescent="0.35"/>
    <row r="1177" hidden="1" x14ac:dyDescent="0.35"/>
    <row r="1178" hidden="1" x14ac:dyDescent="0.35"/>
    <row r="1179" hidden="1" x14ac:dyDescent="0.35"/>
    <row r="1180" hidden="1" x14ac:dyDescent="0.35"/>
    <row r="1181" hidden="1" x14ac:dyDescent="0.35"/>
    <row r="1182" hidden="1" x14ac:dyDescent="0.35"/>
    <row r="1183" hidden="1" x14ac:dyDescent="0.35"/>
    <row r="1184" hidden="1" x14ac:dyDescent="0.35"/>
    <row r="1185" hidden="1" x14ac:dyDescent="0.35"/>
    <row r="1186" hidden="1" x14ac:dyDescent="0.35"/>
    <row r="1187" hidden="1" x14ac:dyDescent="0.35"/>
    <row r="1188" hidden="1" x14ac:dyDescent="0.35"/>
    <row r="1189" hidden="1" x14ac:dyDescent="0.35"/>
    <row r="1190" hidden="1" x14ac:dyDescent="0.35"/>
    <row r="1191" hidden="1" x14ac:dyDescent="0.35"/>
    <row r="1192" hidden="1" x14ac:dyDescent="0.35"/>
    <row r="1193" hidden="1" x14ac:dyDescent="0.35"/>
    <row r="1194" hidden="1" x14ac:dyDescent="0.35"/>
    <row r="1195" hidden="1" x14ac:dyDescent="0.35"/>
    <row r="1196" hidden="1" x14ac:dyDescent="0.35"/>
    <row r="1197" hidden="1" x14ac:dyDescent="0.35"/>
    <row r="1198" hidden="1" x14ac:dyDescent="0.35"/>
    <row r="1199" hidden="1" x14ac:dyDescent="0.35"/>
    <row r="1200" hidden="1" x14ac:dyDescent="0.35"/>
    <row r="1201" hidden="1" x14ac:dyDescent="0.35"/>
    <row r="1202" hidden="1" x14ac:dyDescent="0.35"/>
    <row r="1203" hidden="1" x14ac:dyDescent="0.35"/>
    <row r="1204" hidden="1" x14ac:dyDescent="0.35"/>
    <row r="1205" hidden="1" x14ac:dyDescent="0.35"/>
    <row r="1206" hidden="1" x14ac:dyDescent="0.35"/>
    <row r="1207" hidden="1" x14ac:dyDescent="0.35"/>
    <row r="1208" hidden="1" x14ac:dyDescent="0.35"/>
    <row r="1209" hidden="1" x14ac:dyDescent="0.35"/>
    <row r="1210" hidden="1" x14ac:dyDescent="0.35"/>
    <row r="1211" hidden="1" x14ac:dyDescent="0.35"/>
    <row r="1212" hidden="1" x14ac:dyDescent="0.35"/>
    <row r="1213" hidden="1" x14ac:dyDescent="0.35"/>
    <row r="1214" hidden="1" x14ac:dyDescent="0.35"/>
    <row r="1215" hidden="1" x14ac:dyDescent="0.35"/>
    <row r="1216" hidden="1" x14ac:dyDescent="0.35"/>
    <row r="1217" spans="1:7" hidden="1" x14ac:dyDescent="0.35"/>
    <row r="1218" spans="1:7" hidden="1" x14ac:dyDescent="0.35"/>
    <row r="1219" spans="1:7" hidden="1" x14ac:dyDescent="0.35"/>
    <row r="1220" spans="1:7" hidden="1" x14ac:dyDescent="0.35"/>
    <row r="1221" spans="1:7" hidden="1" x14ac:dyDescent="0.35"/>
    <row r="1222" spans="1:7" hidden="1" x14ac:dyDescent="0.35"/>
    <row r="1223" spans="1:7" hidden="1" x14ac:dyDescent="0.35"/>
    <row r="1224" spans="1:7" hidden="1" x14ac:dyDescent="0.35"/>
    <row r="1225" spans="1:7" hidden="1" x14ac:dyDescent="0.35"/>
    <row r="1226" spans="1:7" hidden="1" x14ac:dyDescent="0.35"/>
    <row r="1232" spans="1:7" s="1" customFormat="1" x14ac:dyDescent="0.35">
      <c r="A1232" s="1" t="s">
        <v>380</v>
      </c>
      <c r="E1232" s="232" t="s">
        <v>467</v>
      </c>
      <c r="G1232" s="5" t="str">
        <f>HYPERLINK("#"&amp;"P_Paramétrage!$A$1","Retour en haut")</f>
        <v>Retour en haut</v>
      </c>
    </row>
    <row r="1233" spans="1:10" ht="15" thickBot="1" x14ac:dyDescent="0.4"/>
    <row r="1234" spans="1:10" ht="15" thickTop="1" x14ac:dyDescent="0.35">
      <c r="A1234" s="15" t="s">
        <v>180</v>
      </c>
      <c r="B1234" s="18"/>
    </row>
    <row r="1235" spans="1:10" x14ac:dyDescent="0.35">
      <c r="A1235" s="19"/>
      <c r="B1235" s="21"/>
    </row>
    <row r="1236" spans="1:10" x14ac:dyDescent="0.35">
      <c r="A1236" s="19" t="s">
        <v>182</v>
      </c>
      <c r="B1236" s="23"/>
    </row>
    <row r="1237" spans="1:10" x14ac:dyDescent="0.35">
      <c r="A1237" s="19" t="s">
        <v>183</v>
      </c>
      <c r="B1237" s="21"/>
    </row>
    <row r="1238" spans="1:10" ht="15" thickBot="1" x14ac:dyDescent="0.4">
      <c r="A1238" s="35" t="s">
        <v>181</v>
      </c>
      <c r="B1238" s="41" t="s">
        <v>378</v>
      </c>
    </row>
    <row r="1239" spans="1:10" ht="15" thickTop="1" x14ac:dyDescent="0.35"/>
    <row r="1240" spans="1:10" ht="15" thickBot="1" x14ac:dyDescent="0.4"/>
    <row r="1241" spans="1:10" ht="15" thickTop="1" x14ac:dyDescent="0.35">
      <c r="A1241" s="15" t="s">
        <v>187</v>
      </c>
      <c r="B1241" s="16"/>
      <c r="C1241" s="16"/>
      <c r="D1241" s="16"/>
      <c r="E1241" s="16"/>
      <c r="F1241" s="16"/>
      <c r="G1241" s="16"/>
      <c r="H1241" s="16"/>
      <c r="I1241" s="16"/>
      <c r="J1241" s="18"/>
    </row>
    <row r="1242" spans="1:10" x14ac:dyDescent="0.35">
      <c r="A1242" s="19"/>
      <c r="B1242" s="20"/>
      <c r="C1242" s="20"/>
      <c r="D1242" s="20"/>
      <c r="E1242" s="20"/>
      <c r="F1242" s="20"/>
      <c r="G1242" s="20"/>
      <c r="H1242" s="20"/>
      <c r="I1242" s="20"/>
      <c r="J1242" s="21"/>
    </row>
    <row r="1243" spans="1:10" ht="40.15" customHeight="1" thickBot="1" x14ac:dyDescent="0.4">
      <c r="A1243" s="366" t="s">
        <v>615</v>
      </c>
      <c r="B1243" s="367"/>
      <c r="C1243" s="367"/>
      <c r="D1243" s="367"/>
      <c r="E1243" s="367"/>
      <c r="F1243" s="367"/>
      <c r="G1243" s="367"/>
      <c r="H1243" s="367"/>
      <c r="I1243" s="367"/>
      <c r="J1243" s="368"/>
    </row>
    <row r="1244" spans="1:10" ht="40.15" customHeight="1" thickTop="1" thickBot="1" x14ac:dyDescent="0.4">
      <c r="A1244" s="366" t="s">
        <v>616</v>
      </c>
      <c r="B1244" s="367"/>
      <c r="C1244" s="367"/>
      <c r="D1244" s="367"/>
      <c r="E1244" s="367"/>
      <c r="F1244" s="367"/>
      <c r="G1244" s="367"/>
      <c r="H1244" s="367"/>
      <c r="I1244" s="367"/>
      <c r="J1244" s="368"/>
    </row>
    <row r="1245" spans="1:10" ht="15" thickTop="1" x14ac:dyDescent="0.35"/>
    <row r="1246" spans="1:10" ht="15" thickBot="1" x14ac:dyDescent="0.4"/>
    <row r="1247" spans="1:10" ht="15" thickTop="1" x14ac:dyDescent="0.35">
      <c r="A1247" s="15" t="s">
        <v>197</v>
      </c>
      <c r="B1247" s="16"/>
      <c r="C1247" s="16"/>
      <c r="D1247" s="16"/>
      <c r="E1247" s="16"/>
      <c r="F1247" s="16"/>
      <c r="G1247" s="16"/>
      <c r="H1247" s="16"/>
      <c r="I1247" s="18"/>
    </row>
    <row r="1248" spans="1:10" x14ac:dyDescent="0.35">
      <c r="A1248" s="19"/>
      <c r="B1248" s="20"/>
      <c r="C1248" s="20"/>
      <c r="D1248" s="20"/>
      <c r="E1248" s="20"/>
      <c r="F1248" s="20"/>
      <c r="G1248" s="20"/>
      <c r="H1248" s="20"/>
      <c r="I1248" s="21"/>
    </row>
    <row r="1249" spans="1:18" x14ac:dyDescent="0.35">
      <c r="A1249" s="19"/>
      <c r="B1249" s="20" t="s">
        <v>246</v>
      </c>
      <c r="C1249" s="20" t="s">
        <v>4</v>
      </c>
      <c r="D1249" s="20" t="s">
        <v>7</v>
      </c>
      <c r="E1249" s="20" t="s">
        <v>382</v>
      </c>
      <c r="F1249" s="20" t="s">
        <v>383</v>
      </c>
      <c r="G1249" s="20" t="s">
        <v>128</v>
      </c>
      <c r="H1249" s="20" t="s">
        <v>251</v>
      </c>
      <c r="I1249" s="21" t="s">
        <v>2</v>
      </c>
    </row>
    <row r="1250" spans="1:18" x14ac:dyDescent="0.35">
      <c r="A1250" s="19" t="s">
        <v>184</v>
      </c>
      <c r="B1250" s="27"/>
      <c r="C1250" s="27"/>
      <c r="D1250" s="27"/>
      <c r="E1250" s="27"/>
      <c r="F1250" s="27"/>
      <c r="G1250" s="27"/>
      <c r="H1250" s="27"/>
      <c r="I1250" s="23"/>
    </row>
    <row r="1251" spans="1:18" x14ac:dyDescent="0.35">
      <c r="A1251" s="19" t="s">
        <v>107</v>
      </c>
      <c r="B1251" s="20"/>
      <c r="C1251" s="20"/>
      <c r="D1251" s="20"/>
      <c r="E1251" s="20"/>
      <c r="F1251" s="20"/>
      <c r="G1251" s="20"/>
      <c r="H1251" s="20"/>
      <c r="I1251" s="21"/>
    </row>
    <row r="1252" spans="1:18" s="9" customFormat="1" x14ac:dyDescent="0.35">
      <c r="A1252" s="28" t="s">
        <v>185</v>
      </c>
      <c r="B1252" s="29" t="s">
        <v>289</v>
      </c>
      <c r="C1252" s="29" t="str">
        <f>IF(P_Z_0_B_COLONNE_POSTE_LIBELLE_STANDARD&lt;&gt;P_Z_G_R_G_BOOLEEN_NON,P_Z_0_N_COLONNE_POSTE_LIBELLE_DEFAUT,P_Z_0_N_COLONNE_POSTE_LIBELLE_STANDARD)</f>
        <v>Poste</v>
      </c>
      <c r="D1252" s="29" t="s">
        <v>7</v>
      </c>
      <c r="E1252" s="29" t="s">
        <v>382</v>
      </c>
      <c r="F1252" s="29" t="s">
        <v>383</v>
      </c>
      <c r="G1252" s="29" t="str">
        <f>IF(P_Z_0_B_COLONNE_MT_PRES_LIBELLE_STANDARD&lt;&gt;P_Z_G_R_G_BOOLEEN_NON,P_Z_0_N_COLONNE_MT_PRES_LIBELLE_DEFAUT,P_Z_0_N_COLONNE_MT_PRES_LIBELLE_STANDARD)</f>
        <v>Montant présenté</v>
      </c>
      <c r="H1252" s="29" t="s">
        <v>251</v>
      </c>
      <c r="I1252" s="30" t="s">
        <v>2</v>
      </c>
    </row>
    <row r="1253" spans="1:18" x14ac:dyDescent="0.35">
      <c r="A1253" s="19" t="s">
        <v>188</v>
      </c>
      <c r="B1253" s="27"/>
      <c r="C1253" s="27"/>
      <c r="D1253" s="27"/>
      <c r="E1253" s="27"/>
      <c r="F1253" s="27"/>
      <c r="G1253" s="27"/>
      <c r="H1253" s="27"/>
      <c r="I1253" s="23"/>
    </row>
    <row r="1254" spans="1:18" x14ac:dyDescent="0.35">
      <c r="A1254" s="19" t="s">
        <v>190</v>
      </c>
      <c r="B1254" s="20"/>
      <c r="C1254" s="20"/>
      <c r="D1254" s="20"/>
      <c r="E1254" s="20"/>
      <c r="F1254" s="20"/>
      <c r="G1254" s="20" t="s">
        <v>292</v>
      </c>
      <c r="H1254" s="20"/>
      <c r="I1254" s="21"/>
    </row>
    <row r="1255" spans="1:18" s="9" customFormat="1" x14ac:dyDescent="0.35">
      <c r="A1255" s="28" t="s">
        <v>189</v>
      </c>
      <c r="B1255" s="29" t="str">
        <f>IF(P_Z_0_B_UTILISATION_LIBELLES_DESCRIPTIONS&lt;&gt;P_Z_G_R_G_BOOLEEN_OUI,"(nature de la dépense envisagée)","(sélectionner la nature de la dépense dans le menu déroulant)")</f>
        <v>(nature de la dépense envisagée)</v>
      </c>
      <c r="C1255" s="29" t="str">
        <f>IF(P_Z_0_B_COLONNE_POSTE_INDICATION_STANDARD&lt;&gt;P_Z_G_R_G_BOOLEEN_NON,P_Z_0_N_COLONNE_POSTE_INDICATION_DEFAUT,P_Z_0_N_COLONNE_POSTE_INDICATION_STANDARD)</f>
        <v>(à choisir dans le menu déroulant)</v>
      </c>
      <c r="D1255" s="29" t="str">
        <f>IF(P_Z_0_B_COLONNE_SOUS_OPERATION_INDICATION_STANDARD&lt;&gt;P_Z_G_R_G_BOOLEEN_NON,P_Z_0_N_COLONNE_SOUS_OPERATION_INDICATION_DEFAUT,P_Z_0_N_COLONNE_SOUS_OPERATION_INDICATION_STANDARD)</f>
        <v>(à choisir dans le menu déroulant)</v>
      </c>
      <c r="E1255" s="29" t="s">
        <v>381</v>
      </c>
      <c r="F1255" s="29" t="s">
        <v>385</v>
      </c>
      <c r="G1255" s="29" t="str">
        <f>IF(P_Z_0_B_COLONNE_MT_PRES_HT_INDICATION_STANDARD&lt;&gt;P_Z_G_R_G_BOOLEEN_NON,P_Z_0_N_COLONNE_MT_PRES_HT_INDICATION_DEFAUT,P_Z_0_N_COLONNE_MT_PRES_INDICATION_STANDARD)</f>
        <v>(2 décimales possibles)</v>
      </c>
      <c r="H1255" s="29" t="s">
        <v>294</v>
      </c>
      <c r="I1255" s="30" t="s">
        <v>295</v>
      </c>
    </row>
    <row r="1256" spans="1:18" x14ac:dyDescent="0.35">
      <c r="A1256" s="19" t="s">
        <v>186</v>
      </c>
      <c r="B1256" s="20"/>
      <c r="C1256" s="20"/>
      <c r="D1256" s="20"/>
      <c r="E1256" s="20"/>
      <c r="F1256" s="20"/>
      <c r="G1256" s="20"/>
      <c r="H1256" s="27" t="s">
        <v>19</v>
      </c>
      <c r="I1256" s="23" t="s">
        <v>19</v>
      </c>
    </row>
    <row r="1257" spans="1:18" ht="15" thickBot="1" x14ac:dyDescent="0.4">
      <c r="A1257" s="24" t="s">
        <v>207</v>
      </c>
      <c r="B1257" s="25"/>
      <c r="C1257" s="25"/>
      <c r="D1257" s="25"/>
      <c r="E1257" s="25"/>
      <c r="F1257" s="25"/>
      <c r="G1257" s="25"/>
      <c r="H1257" s="34"/>
      <c r="I1257" s="26"/>
    </row>
    <row r="1258" spans="1:18" ht="15" thickTop="1" x14ac:dyDescent="0.35"/>
    <row r="1259" spans="1:18" ht="15" thickBot="1" x14ac:dyDescent="0.4"/>
    <row r="1260" spans="1:18" ht="15" thickTop="1" x14ac:dyDescent="0.35">
      <c r="A1260" s="15" t="s">
        <v>202</v>
      </c>
      <c r="B1260" s="16"/>
      <c r="C1260" s="17" t="s">
        <v>201</v>
      </c>
      <c r="D1260" s="16"/>
      <c r="E1260" s="17" t="s">
        <v>205</v>
      </c>
      <c r="F1260" s="18"/>
      <c r="H1260" s="15" t="s">
        <v>200</v>
      </c>
      <c r="I1260" s="16"/>
      <c r="J1260" s="17" t="s">
        <v>204</v>
      </c>
      <c r="K1260" s="18"/>
      <c r="M1260" s="15" t="s">
        <v>203</v>
      </c>
      <c r="N1260" s="16"/>
      <c r="O1260" s="17" t="s">
        <v>206</v>
      </c>
      <c r="P1260" s="18"/>
    </row>
    <row r="1261" spans="1:18" x14ac:dyDescent="0.35">
      <c r="A1261" s="19"/>
      <c r="B1261" s="20"/>
      <c r="C1261" s="20"/>
      <c r="D1261" s="20"/>
      <c r="E1261" s="20"/>
      <c r="F1261" s="21"/>
      <c r="H1261" s="19"/>
      <c r="I1261" s="20"/>
      <c r="J1261" s="20"/>
      <c r="K1261" s="21"/>
      <c r="M1261" s="19"/>
      <c r="N1261" s="20"/>
      <c r="O1261" s="20"/>
      <c r="P1261" s="21"/>
    </row>
    <row r="1262" spans="1:18" x14ac:dyDescent="0.35">
      <c r="A1262" s="135"/>
      <c r="B1262" s="20"/>
      <c r="C1262" s="20"/>
      <c r="D1262" s="20"/>
      <c r="E1262" s="20" t="s">
        <v>80</v>
      </c>
      <c r="F1262" s="23"/>
      <c r="H1262" s="22" t="s">
        <v>20</v>
      </c>
      <c r="I1262" s="20"/>
      <c r="J1262" s="20" t="s">
        <v>37</v>
      </c>
      <c r="K1262" s="23"/>
      <c r="M1262" s="22" t="s">
        <v>20</v>
      </c>
      <c r="N1262" s="20"/>
      <c r="O1262" s="20" t="s">
        <v>60</v>
      </c>
      <c r="P1262" s="23"/>
      <c r="R1262" s="13"/>
    </row>
    <row r="1263" spans="1:18" x14ac:dyDescent="0.35">
      <c r="A1263" s="19"/>
      <c r="B1263" s="20"/>
      <c r="C1263" s="20"/>
      <c r="D1263" s="20"/>
      <c r="E1263" s="20" t="s">
        <v>81</v>
      </c>
      <c r="F1263" s="23"/>
      <c r="H1263" s="19"/>
      <c r="I1263" s="20"/>
      <c r="J1263" s="20" t="s">
        <v>38</v>
      </c>
      <c r="K1263" s="23"/>
      <c r="M1263" s="19"/>
      <c r="N1263" s="20"/>
      <c r="O1263" s="20" t="s">
        <v>61</v>
      </c>
      <c r="P1263" s="23"/>
    </row>
    <row r="1264" spans="1:18" x14ac:dyDescent="0.35">
      <c r="A1264" s="19"/>
      <c r="B1264" s="20"/>
      <c r="C1264" s="20"/>
      <c r="D1264" s="20"/>
      <c r="E1264" s="20" t="s">
        <v>82</v>
      </c>
      <c r="F1264" s="23"/>
      <c r="H1264" s="19"/>
      <c r="I1264" s="20"/>
      <c r="J1264" s="20" t="s">
        <v>39</v>
      </c>
      <c r="K1264" s="23"/>
      <c r="M1264" s="19"/>
      <c r="N1264" s="20"/>
      <c r="O1264" s="20" t="s">
        <v>62</v>
      </c>
      <c r="P1264" s="23"/>
    </row>
    <row r="1265" spans="1:16" x14ac:dyDescent="0.35">
      <c r="A1265" s="19"/>
      <c r="B1265" s="20"/>
      <c r="C1265" s="20"/>
      <c r="D1265" s="20"/>
      <c r="E1265" s="20" t="s">
        <v>83</v>
      </c>
      <c r="F1265" s="23"/>
      <c r="H1265" s="19"/>
      <c r="I1265" s="20"/>
      <c r="J1265" s="20" t="s">
        <v>40</v>
      </c>
      <c r="K1265" s="23"/>
      <c r="M1265" s="19"/>
      <c r="N1265" s="20"/>
      <c r="O1265" s="20" t="s">
        <v>63</v>
      </c>
      <c r="P1265" s="23"/>
    </row>
    <row r="1266" spans="1:16" x14ac:dyDescent="0.35">
      <c r="A1266" s="19"/>
      <c r="B1266" s="20"/>
      <c r="C1266" s="20"/>
      <c r="D1266" s="20"/>
      <c r="E1266" s="20" t="s">
        <v>84</v>
      </c>
      <c r="F1266" s="23"/>
      <c r="H1266" s="19"/>
      <c r="I1266" s="20"/>
      <c r="J1266" s="20" t="s">
        <v>41</v>
      </c>
      <c r="K1266" s="23"/>
      <c r="M1266" s="19"/>
      <c r="N1266" s="20"/>
      <c r="O1266" s="20" t="s">
        <v>64</v>
      </c>
      <c r="P1266" s="23"/>
    </row>
    <row r="1267" spans="1:16" x14ac:dyDescent="0.35">
      <c r="A1267" s="19"/>
      <c r="B1267" s="20"/>
      <c r="C1267" s="20"/>
      <c r="D1267" s="20"/>
      <c r="E1267" s="20" t="s">
        <v>85</v>
      </c>
      <c r="F1267" s="23"/>
      <c r="H1267" s="19"/>
      <c r="I1267" s="20"/>
      <c r="J1267" s="20" t="s">
        <v>42</v>
      </c>
      <c r="K1267" s="23"/>
      <c r="M1267" s="19"/>
      <c r="N1267" s="20"/>
      <c r="O1267" s="20" t="s">
        <v>65</v>
      </c>
      <c r="P1267" s="23"/>
    </row>
    <row r="1268" spans="1:16" x14ac:dyDescent="0.35">
      <c r="A1268" s="19"/>
      <c r="B1268" s="20"/>
      <c r="C1268" s="20"/>
      <c r="D1268" s="20"/>
      <c r="E1268" s="20" t="s">
        <v>86</v>
      </c>
      <c r="F1268" s="23"/>
      <c r="H1268" s="19"/>
      <c r="I1268" s="20"/>
      <c r="J1268" s="20" t="s">
        <v>43</v>
      </c>
      <c r="K1268" s="23"/>
      <c r="M1268" s="19"/>
      <c r="N1268" s="20"/>
      <c r="O1268" s="20" t="s">
        <v>66</v>
      </c>
      <c r="P1268" s="23"/>
    </row>
    <row r="1269" spans="1:16" x14ac:dyDescent="0.35">
      <c r="A1269" s="19"/>
      <c r="B1269" s="20"/>
      <c r="C1269" s="20"/>
      <c r="D1269" s="20"/>
      <c r="E1269" s="20" t="s">
        <v>87</v>
      </c>
      <c r="F1269" s="23"/>
      <c r="H1269" s="19"/>
      <c r="I1269" s="20"/>
      <c r="J1269" s="20" t="s">
        <v>44</v>
      </c>
      <c r="K1269" s="23"/>
      <c r="M1269" s="19"/>
      <c r="N1269" s="20"/>
      <c r="O1269" s="20" t="s">
        <v>67</v>
      </c>
      <c r="P1269" s="23"/>
    </row>
    <row r="1270" spans="1:16" x14ac:dyDescent="0.35">
      <c r="A1270" s="19"/>
      <c r="B1270" s="20"/>
      <c r="C1270" s="20"/>
      <c r="D1270" s="20"/>
      <c r="E1270" s="20" t="s">
        <v>88</v>
      </c>
      <c r="F1270" s="23"/>
      <c r="H1270" s="19"/>
      <c r="I1270" s="20"/>
      <c r="J1270" s="20" t="s">
        <v>45</v>
      </c>
      <c r="K1270" s="23"/>
      <c r="M1270" s="19"/>
      <c r="N1270" s="20"/>
      <c r="O1270" s="20" t="s">
        <v>68</v>
      </c>
      <c r="P1270" s="23"/>
    </row>
    <row r="1271" spans="1:16" x14ac:dyDescent="0.35">
      <c r="A1271" s="19"/>
      <c r="B1271" s="20"/>
      <c r="C1271" s="20"/>
      <c r="D1271" s="20"/>
      <c r="E1271" s="20" t="s">
        <v>89</v>
      </c>
      <c r="F1271" s="23"/>
      <c r="H1271" s="19"/>
      <c r="I1271" s="20"/>
      <c r="J1271" s="20" t="s">
        <v>46</v>
      </c>
      <c r="K1271" s="23"/>
      <c r="M1271" s="19"/>
      <c r="N1271" s="20"/>
      <c r="O1271" s="20" t="s">
        <v>69</v>
      </c>
      <c r="P1271" s="23"/>
    </row>
    <row r="1272" spans="1:16" x14ac:dyDescent="0.35">
      <c r="A1272" s="19"/>
      <c r="B1272" s="20"/>
      <c r="C1272" s="20"/>
      <c r="D1272" s="20"/>
      <c r="E1272" s="20" t="s">
        <v>90</v>
      </c>
      <c r="F1272" s="23"/>
      <c r="H1272" s="19"/>
      <c r="I1272" s="20"/>
      <c r="J1272" s="20" t="s">
        <v>47</v>
      </c>
      <c r="K1272" s="23"/>
      <c r="M1272" s="19"/>
      <c r="N1272" s="20"/>
      <c r="O1272" s="20" t="s">
        <v>70</v>
      </c>
      <c r="P1272" s="23"/>
    </row>
    <row r="1273" spans="1:16" x14ac:dyDescent="0.35">
      <c r="A1273" s="19"/>
      <c r="B1273" s="20"/>
      <c r="C1273" s="20"/>
      <c r="D1273" s="20"/>
      <c r="E1273" s="20" t="s">
        <v>91</v>
      </c>
      <c r="F1273" s="23"/>
      <c r="H1273" s="19"/>
      <c r="I1273" s="20"/>
      <c r="J1273" s="20" t="s">
        <v>48</v>
      </c>
      <c r="K1273" s="23"/>
      <c r="M1273" s="19"/>
      <c r="N1273" s="20"/>
      <c r="O1273" s="20" t="s">
        <v>71</v>
      </c>
      <c r="P1273" s="23"/>
    </row>
    <row r="1274" spans="1:16" x14ac:dyDescent="0.35">
      <c r="A1274" s="19"/>
      <c r="B1274" s="20"/>
      <c r="C1274" s="20"/>
      <c r="D1274" s="20"/>
      <c r="E1274" s="20" t="s">
        <v>92</v>
      </c>
      <c r="F1274" s="23"/>
      <c r="H1274" s="19"/>
      <c r="I1274" s="20"/>
      <c r="J1274" s="20" t="s">
        <v>49</v>
      </c>
      <c r="K1274" s="23"/>
      <c r="M1274" s="19"/>
      <c r="N1274" s="20"/>
      <c r="O1274" s="20" t="s">
        <v>72</v>
      </c>
      <c r="P1274" s="23"/>
    </row>
    <row r="1275" spans="1:16" x14ac:dyDescent="0.35">
      <c r="A1275" s="19"/>
      <c r="B1275" s="20"/>
      <c r="C1275" s="20"/>
      <c r="D1275" s="20"/>
      <c r="E1275" s="20" t="s">
        <v>93</v>
      </c>
      <c r="F1275" s="23"/>
      <c r="H1275" s="19"/>
      <c r="I1275" s="20"/>
      <c r="J1275" s="20" t="s">
        <v>50</v>
      </c>
      <c r="K1275" s="23"/>
      <c r="M1275" s="19"/>
      <c r="N1275" s="20"/>
      <c r="O1275" s="20" t="s">
        <v>73</v>
      </c>
      <c r="P1275" s="23"/>
    </row>
    <row r="1276" spans="1:16" x14ac:dyDescent="0.35">
      <c r="A1276" s="19"/>
      <c r="B1276" s="20"/>
      <c r="C1276" s="20"/>
      <c r="D1276" s="20"/>
      <c r="E1276" s="20" t="s">
        <v>94</v>
      </c>
      <c r="F1276" s="23"/>
      <c r="H1276" s="19"/>
      <c r="I1276" s="20"/>
      <c r="J1276" s="20" t="s">
        <v>51</v>
      </c>
      <c r="K1276" s="23"/>
      <c r="M1276" s="19"/>
      <c r="N1276" s="20"/>
      <c r="O1276" s="20" t="s">
        <v>74</v>
      </c>
      <c r="P1276" s="23"/>
    </row>
    <row r="1277" spans="1:16" x14ac:dyDescent="0.35">
      <c r="A1277" s="19"/>
      <c r="B1277" s="20"/>
      <c r="C1277" s="20"/>
      <c r="D1277" s="20"/>
      <c r="E1277" s="20" t="s">
        <v>95</v>
      </c>
      <c r="F1277" s="23"/>
      <c r="H1277" s="19"/>
      <c r="I1277" s="20"/>
      <c r="J1277" s="20" t="s">
        <v>52</v>
      </c>
      <c r="K1277" s="23"/>
      <c r="M1277" s="19"/>
      <c r="N1277" s="20"/>
      <c r="O1277" s="20" t="s">
        <v>75</v>
      </c>
      <c r="P1277" s="23"/>
    </row>
    <row r="1278" spans="1:16" x14ac:dyDescent="0.35">
      <c r="A1278" s="19"/>
      <c r="B1278" s="20"/>
      <c r="C1278" s="20"/>
      <c r="D1278" s="20"/>
      <c r="E1278" s="20" t="s">
        <v>96</v>
      </c>
      <c r="F1278" s="23"/>
      <c r="H1278" s="19"/>
      <c r="I1278" s="20"/>
      <c r="J1278" s="20" t="s">
        <v>53</v>
      </c>
      <c r="K1278" s="23"/>
      <c r="M1278" s="19"/>
      <c r="N1278" s="20"/>
      <c r="O1278" s="20" t="s">
        <v>76</v>
      </c>
      <c r="P1278" s="23"/>
    </row>
    <row r="1279" spans="1:16" x14ac:dyDescent="0.35">
      <c r="A1279" s="19"/>
      <c r="B1279" s="20"/>
      <c r="C1279" s="20"/>
      <c r="D1279" s="20"/>
      <c r="E1279" s="20" t="s">
        <v>97</v>
      </c>
      <c r="F1279" s="23"/>
      <c r="H1279" s="19"/>
      <c r="I1279" s="20"/>
      <c r="J1279" s="20" t="s">
        <v>54</v>
      </c>
      <c r="K1279" s="23"/>
      <c r="M1279" s="19"/>
      <c r="N1279" s="20"/>
      <c r="O1279" s="20" t="s">
        <v>77</v>
      </c>
      <c r="P1279" s="23"/>
    </row>
    <row r="1280" spans="1:16" x14ac:dyDescent="0.35">
      <c r="A1280" s="19"/>
      <c r="B1280" s="20"/>
      <c r="C1280" s="20"/>
      <c r="D1280" s="20"/>
      <c r="E1280" s="20" t="s">
        <v>98</v>
      </c>
      <c r="F1280" s="23"/>
      <c r="H1280" s="19"/>
      <c r="I1280" s="20"/>
      <c r="J1280" s="20" t="s">
        <v>55</v>
      </c>
      <c r="K1280" s="23"/>
      <c r="M1280" s="19"/>
      <c r="N1280" s="20"/>
      <c r="O1280" s="20" t="s">
        <v>78</v>
      </c>
      <c r="P1280" s="23"/>
    </row>
    <row r="1281" spans="1:16" ht="15" thickBot="1" x14ac:dyDescent="0.4">
      <c r="A1281" s="24"/>
      <c r="B1281" s="25"/>
      <c r="C1281" s="25"/>
      <c r="D1281" s="25"/>
      <c r="E1281" s="25" t="s">
        <v>99</v>
      </c>
      <c r="F1281" s="26"/>
      <c r="H1281" s="24"/>
      <c r="I1281" s="25"/>
      <c r="J1281" s="25" t="s">
        <v>56</v>
      </c>
      <c r="K1281" s="26"/>
      <c r="M1281" s="24"/>
      <c r="N1281" s="25"/>
      <c r="O1281" s="25" t="s">
        <v>79</v>
      </c>
      <c r="P1281" s="26"/>
    </row>
    <row r="1282" spans="1:16" ht="15" thickTop="1" x14ac:dyDescent="0.35"/>
    <row r="1283" spans="1:16" ht="15" thickBot="1" x14ac:dyDescent="0.4"/>
    <row r="1284" spans="1:16" ht="15" thickTop="1" x14ac:dyDescent="0.35">
      <c r="A1284" s="15" t="s">
        <v>386</v>
      </c>
      <c r="B1284" s="16"/>
      <c r="C1284" s="16"/>
      <c r="D1284" s="18"/>
    </row>
    <row r="1285" spans="1:16" x14ac:dyDescent="0.35">
      <c r="A1285" s="19"/>
      <c r="B1285" s="20"/>
      <c r="C1285" s="20" t="s">
        <v>338</v>
      </c>
      <c r="D1285" s="21"/>
    </row>
    <row r="1286" spans="1:16" x14ac:dyDescent="0.35">
      <c r="A1286" s="19" t="s">
        <v>384</v>
      </c>
      <c r="B1286" s="27" t="s">
        <v>379</v>
      </c>
      <c r="C1286" s="156">
        <v>11.52</v>
      </c>
      <c r="D1286" s="21"/>
    </row>
    <row r="1287" spans="1:16" ht="15" thickBot="1" x14ac:dyDescent="0.4">
      <c r="A1287" s="24"/>
      <c r="B1287" s="176"/>
      <c r="C1287" s="196"/>
      <c r="D1287" s="197"/>
    </row>
    <row r="1288" spans="1:16" ht="15" thickTop="1" x14ac:dyDescent="0.35">
      <c r="A1288" s="19"/>
    </row>
    <row r="1289" spans="1:16" ht="15" thickBot="1" x14ac:dyDescent="0.4"/>
    <row r="1290" spans="1:16" ht="15" thickTop="1" x14ac:dyDescent="0.35">
      <c r="A1290" s="15" t="s">
        <v>196</v>
      </c>
      <c r="B1290" s="16"/>
      <c r="C1290" s="16"/>
      <c r="D1290" s="16"/>
      <c r="E1290" s="16"/>
      <c r="F1290" s="16"/>
      <c r="G1290" s="16"/>
      <c r="H1290" s="16"/>
      <c r="I1290" s="16"/>
      <c r="J1290" s="16"/>
      <c r="K1290" s="18"/>
    </row>
    <row r="1291" spans="1:16" x14ac:dyDescent="0.35">
      <c r="A1291" s="19"/>
      <c r="B1291" s="20"/>
      <c r="C1291" s="20"/>
      <c r="D1291" s="20"/>
      <c r="E1291" s="20"/>
      <c r="F1291" s="20"/>
      <c r="G1291" s="20"/>
      <c r="H1291" s="20"/>
      <c r="I1291" s="20"/>
      <c r="J1291" s="20"/>
      <c r="K1291" s="21"/>
    </row>
    <row r="1292" spans="1:16" x14ac:dyDescent="0.35">
      <c r="A1292" s="19" t="s">
        <v>198</v>
      </c>
      <c r="B1292" s="20"/>
      <c r="C1292" s="20"/>
      <c r="D1292" s="20" t="s">
        <v>3</v>
      </c>
      <c r="E1292" s="20" t="s">
        <v>4</v>
      </c>
      <c r="F1292" s="20" t="s">
        <v>7</v>
      </c>
      <c r="G1292" s="20" t="s">
        <v>382</v>
      </c>
      <c r="H1292" s="20" t="s">
        <v>383</v>
      </c>
      <c r="I1292" s="20" t="s">
        <v>9</v>
      </c>
      <c r="J1292" s="20" t="s">
        <v>387</v>
      </c>
      <c r="K1292" s="21" t="s">
        <v>2</v>
      </c>
    </row>
    <row r="1293" spans="1:16" ht="15" thickBot="1" x14ac:dyDescent="0.4">
      <c r="A1293" s="37" t="s">
        <v>19</v>
      </c>
      <c r="B1293" s="25"/>
      <c r="C1293" s="25" t="s">
        <v>199</v>
      </c>
      <c r="D1293" s="34" t="s">
        <v>389</v>
      </c>
      <c r="E1293" s="34" t="s">
        <v>373</v>
      </c>
      <c r="F1293" s="34" t="s">
        <v>374</v>
      </c>
      <c r="G1293" s="34">
        <v>100</v>
      </c>
      <c r="H1293" s="34">
        <v>10</v>
      </c>
      <c r="I1293" s="34">
        <v>1000</v>
      </c>
      <c r="J1293" s="34" t="s">
        <v>391</v>
      </c>
      <c r="K1293" s="26" t="s">
        <v>390</v>
      </c>
    </row>
    <row r="1294" spans="1:16" ht="15" thickTop="1" x14ac:dyDescent="0.35"/>
    <row r="1295" spans="1:16" ht="15" thickBot="1" x14ac:dyDescent="0.4"/>
    <row r="1296" spans="1:16" ht="15" thickTop="1" x14ac:dyDescent="0.35">
      <c r="A1296" s="15" t="s">
        <v>236</v>
      </c>
      <c r="B1296" s="16"/>
      <c r="C1296" s="16"/>
      <c r="D1296" s="16"/>
      <c r="E1296" s="16"/>
      <c r="F1296" s="16"/>
      <c r="G1296" s="16"/>
      <c r="H1296" s="18"/>
    </row>
    <row r="1297" spans="1:8" x14ac:dyDescent="0.35">
      <c r="A1297" s="19"/>
      <c r="B1297" s="20"/>
      <c r="C1297" s="20"/>
      <c r="D1297" s="20"/>
      <c r="E1297" s="20"/>
      <c r="F1297" s="20"/>
      <c r="G1297" s="20"/>
      <c r="H1297" s="21"/>
    </row>
    <row r="1298" spans="1:8" x14ac:dyDescent="0.35">
      <c r="A1298" s="19"/>
      <c r="B1298" s="20" t="s">
        <v>237</v>
      </c>
      <c r="C1298" s="20" t="s">
        <v>341</v>
      </c>
      <c r="D1298" s="20" t="s">
        <v>235</v>
      </c>
      <c r="E1298" s="20" t="s">
        <v>161</v>
      </c>
      <c r="F1298" s="20" t="s">
        <v>342</v>
      </c>
      <c r="G1298" s="20" t="s">
        <v>6</v>
      </c>
      <c r="H1298" s="21" t="s">
        <v>232</v>
      </c>
    </row>
    <row r="1299" spans="1:8" x14ac:dyDescent="0.35">
      <c r="A1299" s="19" t="s">
        <v>184</v>
      </c>
      <c r="B1299" s="27"/>
      <c r="C1299" s="27"/>
      <c r="D1299" s="27"/>
      <c r="E1299" s="27"/>
      <c r="F1299" s="27"/>
      <c r="G1299" s="27"/>
      <c r="H1299" s="23"/>
    </row>
    <row r="1300" spans="1:8" x14ac:dyDescent="0.35">
      <c r="A1300" s="19" t="s">
        <v>107</v>
      </c>
      <c r="B1300" s="20"/>
      <c r="C1300" s="20"/>
      <c r="D1300" s="20"/>
      <c r="E1300" s="20"/>
      <c r="F1300" s="20"/>
      <c r="G1300" s="20"/>
      <c r="H1300" s="21"/>
    </row>
    <row r="1301" spans="1:8" x14ac:dyDescent="0.35">
      <c r="A1301" s="28" t="s">
        <v>185</v>
      </c>
      <c r="B1301" s="29" t="s">
        <v>237</v>
      </c>
      <c r="C1301" s="29" t="str">
        <f>C1298</f>
        <v>Quantité éligible</v>
      </c>
      <c r="D1301" s="29" t="str">
        <f>IF(P_Z_0_B_COLONNE_MT_ELIGIBLE_LIBELLE_STANDARD&lt;&gt;P_Z_G_R_G_BOOLEEN_NON,P_Z_0_N_COLONNE_MT_ELIGIBLE_LIBELLE_DEFAUT,P_Z_0_N_COLONNE_MT_ELIGIBLE_LIBELLE_STANDARD)</f>
        <v>Montant éligible</v>
      </c>
      <c r="E1301" s="29" t="str">
        <f>IF(P_Z_0_B_COLONNE_MOTIFS_INELIGIBILITE_LIBELLE_STANDARD&lt;&gt;P_Z_G_R_G_BOOLEEN_NON,P_Z_0_N_COLONNE_MOTIFS_INELIGIBILITE_LIBELLE_DEFAUT,P_Z_0_N_COLONNE_MOTIFS_INELIGIBILITE_LIBELLE_STANDARD)</f>
        <v>Motif d'inéligibilité</v>
      </c>
      <c r="F1301" s="29" t="str">
        <f>F1298</f>
        <v>Quantité raisonnable</v>
      </c>
      <c r="G1301" s="29" t="str">
        <f>IF(P_Z_0_B_COLONNE_MT_RAISONNABLE_LIBELLE_STANDARD&lt;&gt;P_Z_G_R_G_BOOLEEN_NON,P_Z_0_N_COLONNE_MT_RAISONNABLE_DEFAUT,P_Z_0_N_COLONNE_MT_RAISONNABLE_STANDARD)</f>
        <v>Montant raisonnable</v>
      </c>
      <c r="H1301" s="30" t="str">
        <f>IF(P_Z_0_B_COLONNE_COMMENTAIRE_SI_LIBELLE_STANDARD&lt;&gt;P_Z_G_R_G_BOOLEEN_NON,P_Z_0_N_COLONNE_COMMENTAIRE_SI_LIBELLE_DEFAUT,P_Z_0_N_COLONNE_COMMENTAIRE_SI_LIBELLE_STANDARD)</f>
        <v>Commentaire(s) du SI</v>
      </c>
    </row>
    <row r="1302" spans="1:8" ht="15" thickBot="1" x14ac:dyDescent="0.4">
      <c r="A1302" s="24" t="s">
        <v>186</v>
      </c>
      <c r="B1302" s="34"/>
      <c r="C1302" s="25"/>
      <c r="D1302" s="25"/>
      <c r="E1302" s="25"/>
      <c r="F1302" s="25"/>
      <c r="G1302" s="25"/>
      <c r="H1302" s="36"/>
    </row>
    <row r="1303" spans="1:8" ht="15" thickTop="1" x14ac:dyDescent="0.35"/>
    <row r="1310" spans="1:8" hidden="1" x14ac:dyDescent="0.35"/>
    <row r="1311" spans="1:8" hidden="1" x14ac:dyDescent="0.35"/>
    <row r="1312" spans="1:8" hidden="1" x14ac:dyDescent="0.35"/>
    <row r="1313" hidden="1" x14ac:dyDescent="0.35"/>
    <row r="1314" hidden="1" x14ac:dyDescent="0.35"/>
    <row r="1315" hidden="1" x14ac:dyDescent="0.35"/>
    <row r="1316" hidden="1" x14ac:dyDescent="0.35"/>
    <row r="1317" hidden="1" x14ac:dyDescent="0.35"/>
    <row r="1318" hidden="1" x14ac:dyDescent="0.35"/>
    <row r="1319" hidden="1" x14ac:dyDescent="0.35"/>
    <row r="1320" hidden="1" x14ac:dyDescent="0.35"/>
    <row r="1321" hidden="1" x14ac:dyDescent="0.35"/>
    <row r="1322" hidden="1" x14ac:dyDescent="0.35"/>
    <row r="1323" hidden="1" x14ac:dyDescent="0.35"/>
    <row r="1324" hidden="1" x14ac:dyDescent="0.35"/>
    <row r="1325" hidden="1" x14ac:dyDescent="0.35"/>
    <row r="1326" hidden="1" x14ac:dyDescent="0.35"/>
    <row r="1327" hidden="1" x14ac:dyDescent="0.35"/>
    <row r="1328" hidden="1" x14ac:dyDescent="0.35"/>
    <row r="1329" hidden="1" x14ac:dyDescent="0.35"/>
    <row r="1330" hidden="1" x14ac:dyDescent="0.35"/>
    <row r="1331" hidden="1" x14ac:dyDescent="0.35"/>
    <row r="1332" hidden="1" x14ac:dyDescent="0.35"/>
    <row r="1333" hidden="1" x14ac:dyDescent="0.35"/>
    <row r="1334" hidden="1" x14ac:dyDescent="0.35"/>
    <row r="1335" hidden="1" x14ac:dyDescent="0.35"/>
    <row r="1336" hidden="1" x14ac:dyDescent="0.35"/>
    <row r="1337" hidden="1" x14ac:dyDescent="0.35"/>
    <row r="1338" hidden="1" x14ac:dyDescent="0.35"/>
    <row r="1339" hidden="1" x14ac:dyDescent="0.35"/>
    <row r="1340" hidden="1" x14ac:dyDescent="0.35"/>
    <row r="1341" hidden="1" x14ac:dyDescent="0.35"/>
    <row r="1342" hidden="1" x14ac:dyDescent="0.35"/>
    <row r="1343" hidden="1" x14ac:dyDescent="0.35"/>
    <row r="1344" hidden="1" x14ac:dyDescent="0.35"/>
    <row r="1345" hidden="1" x14ac:dyDescent="0.35"/>
    <row r="1346" hidden="1" x14ac:dyDescent="0.35"/>
    <row r="1347" hidden="1" x14ac:dyDescent="0.35"/>
    <row r="1348" hidden="1" x14ac:dyDescent="0.35"/>
    <row r="1349" hidden="1" x14ac:dyDescent="0.35"/>
    <row r="1350" hidden="1" x14ac:dyDescent="0.35"/>
    <row r="1351" hidden="1" x14ac:dyDescent="0.35"/>
    <row r="1352" hidden="1" x14ac:dyDescent="0.35"/>
    <row r="1353" hidden="1" x14ac:dyDescent="0.35"/>
    <row r="1354" hidden="1" x14ac:dyDescent="0.35"/>
    <row r="1355" hidden="1" x14ac:dyDescent="0.35"/>
    <row r="1356" hidden="1" x14ac:dyDescent="0.35"/>
    <row r="1357" hidden="1" x14ac:dyDescent="0.35"/>
    <row r="1358" hidden="1" x14ac:dyDescent="0.35"/>
    <row r="1359" hidden="1" x14ac:dyDescent="0.35"/>
    <row r="1360" hidden="1" x14ac:dyDescent="0.35"/>
    <row r="1361" hidden="1" x14ac:dyDescent="0.35"/>
    <row r="1362" hidden="1" x14ac:dyDescent="0.35"/>
    <row r="1363" hidden="1" x14ac:dyDescent="0.35"/>
    <row r="1364" hidden="1" x14ac:dyDescent="0.35"/>
    <row r="1365" hidden="1" x14ac:dyDescent="0.35"/>
    <row r="1366" hidden="1" x14ac:dyDescent="0.35"/>
    <row r="1367" hidden="1" x14ac:dyDescent="0.35"/>
    <row r="1368" hidden="1" x14ac:dyDescent="0.35"/>
    <row r="1369" hidden="1" x14ac:dyDescent="0.35"/>
    <row r="1370" hidden="1" x14ac:dyDescent="0.35"/>
    <row r="1371" hidden="1" x14ac:dyDescent="0.35"/>
    <row r="1372" hidden="1" x14ac:dyDescent="0.35"/>
    <row r="1373" hidden="1" x14ac:dyDescent="0.35"/>
    <row r="1374" hidden="1" x14ac:dyDescent="0.35"/>
    <row r="1375" hidden="1" x14ac:dyDescent="0.35"/>
    <row r="1376" hidden="1" x14ac:dyDescent="0.35"/>
    <row r="1377" hidden="1" x14ac:dyDescent="0.35"/>
    <row r="1378" hidden="1" x14ac:dyDescent="0.35"/>
    <row r="1379" hidden="1" x14ac:dyDescent="0.35"/>
    <row r="1380" hidden="1" x14ac:dyDescent="0.35"/>
    <row r="1381" hidden="1" x14ac:dyDescent="0.35"/>
    <row r="1382" hidden="1" x14ac:dyDescent="0.35"/>
    <row r="1383" hidden="1" x14ac:dyDescent="0.35"/>
    <row r="1384" hidden="1" x14ac:dyDescent="0.35"/>
    <row r="1385" hidden="1" x14ac:dyDescent="0.35"/>
    <row r="1386" hidden="1" x14ac:dyDescent="0.35"/>
    <row r="1387" hidden="1" x14ac:dyDescent="0.35"/>
    <row r="1388" hidden="1" x14ac:dyDescent="0.35"/>
    <row r="1389" hidden="1" x14ac:dyDescent="0.35"/>
    <row r="1390" hidden="1" x14ac:dyDescent="0.35"/>
    <row r="1391" hidden="1" x14ac:dyDescent="0.35"/>
    <row r="1392" hidden="1" x14ac:dyDescent="0.35"/>
    <row r="1393" hidden="1" x14ac:dyDescent="0.35"/>
    <row r="1394" hidden="1" x14ac:dyDescent="0.35"/>
    <row r="1395" hidden="1" x14ac:dyDescent="0.35"/>
    <row r="1396" hidden="1" x14ac:dyDescent="0.35"/>
    <row r="1397" hidden="1" x14ac:dyDescent="0.35"/>
    <row r="1398" hidden="1" x14ac:dyDescent="0.35"/>
    <row r="1399" hidden="1" x14ac:dyDescent="0.35"/>
    <row r="1400" hidden="1" x14ac:dyDescent="0.35"/>
    <row r="1401" hidden="1" x14ac:dyDescent="0.35"/>
    <row r="1402" hidden="1" x14ac:dyDescent="0.35"/>
    <row r="1403" hidden="1" x14ac:dyDescent="0.35"/>
    <row r="1404" hidden="1" x14ac:dyDescent="0.35"/>
    <row r="1405" hidden="1" x14ac:dyDescent="0.35"/>
    <row r="1406" hidden="1" x14ac:dyDescent="0.35"/>
    <row r="1407" hidden="1" x14ac:dyDescent="0.35"/>
    <row r="1408" hidden="1" x14ac:dyDescent="0.35"/>
    <row r="1409" hidden="1" x14ac:dyDescent="0.35"/>
    <row r="1410" hidden="1" x14ac:dyDescent="0.35"/>
    <row r="1411" hidden="1" x14ac:dyDescent="0.35"/>
    <row r="1412" hidden="1" x14ac:dyDescent="0.35"/>
    <row r="1413" hidden="1" x14ac:dyDescent="0.35"/>
    <row r="1414" hidden="1" x14ac:dyDescent="0.35"/>
    <row r="1415" hidden="1" x14ac:dyDescent="0.35"/>
    <row r="1416" hidden="1" x14ac:dyDescent="0.35"/>
    <row r="1417" hidden="1" x14ac:dyDescent="0.35"/>
    <row r="1418" hidden="1" x14ac:dyDescent="0.35"/>
    <row r="1419" hidden="1" x14ac:dyDescent="0.35"/>
    <row r="1420" hidden="1" x14ac:dyDescent="0.35"/>
    <row r="1421" hidden="1" x14ac:dyDescent="0.35"/>
    <row r="1422" hidden="1" x14ac:dyDescent="0.35"/>
    <row r="1423" hidden="1" x14ac:dyDescent="0.35"/>
    <row r="1424" hidden="1" x14ac:dyDescent="0.35"/>
    <row r="1425" hidden="1" x14ac:dyDescent="0.35"/>
    <row r="1426" hidden="1" x14ac:dyDescent="0.35"/>
    <row r="1427" hidden="1" x14ac:dyDescent="0.35"/>
    <row r="1428" hidden="1" x14ac:dyDescent="0.35"/>
    <row r="1429" hidden="1" x14ac:dyDescent="0.35"/>
    <row r="1430" hidden="1" x14ac:dyDescent="0.35"/>
    <row r="1431" hidden="1" x14ac:dyDescent="0.35"/>
    <row r="1432" hidden="1" x14ac:dyDescent="0.35"/>
    <row r="1433" hidden="1" x14ac:dyDescent="0.35"/>
    <row r="1434" hidden="1" x14ac:dyDescent="0.35"/>
    <row r="1435" hidden="1" x14ac:dyDescent="0.35"/>
    <row r="1436" hidden="1" x14ac:dyDescent="0.35"/>
    <row r="1437" hidden="1" x14ac:dyDescent="0.35"/>
    <row r="1438" hidden="1" x14ac:dyDescent="0.35"/>
    <row r="1439" hidden="1" x14ac:dyDescent="0.35"/>
    <row r="1440" hidden="1" x14ac:dyDescent="0.35"/>
    <row r="1441" hidden="1" x14ac:dyDescent="0.35"/>
    <row r="1442" hidden="1" x14ac:dyDescent="0.35"/>
    <row r="1443" hidden="1" x14ac:dyDescent="0.35"/>
    <row r="1444" hidden="1" x14ac:dyDescent="0.35"/>
    <row r="1445" hidden="1" x14ac:dyDescent="0.35"/>
    <row r="1446" hidden="1" x14ac:dyDescent="0.35"/>
    <row r="1447" hidden="1" x14ac:dyDescent="0.35"/>
    <row r="1448" hidden="1" x14ac:dyDescent="0.35"/>
    <row r="1449" hidden="1" x14ac:dyDescent="0.35"/>
    <row r="1450" hidden="1" x14ac:dyDescent="0.35"/>
    <row r="1451" hidden="1" x14ac:dyDescent="0.35"/>
    <row r="1452" hidden="1" x14ac:dyDescent="0.35"/>
    <row r="1453" hidden="1" x14ac:dyDescent="0.35"/>
    <row r="1454" hidden="1" x14ac:dyDescent="0.35"/>
    <row r="1455" hidden="1" x14ac:dyDescent="0.35"/>
    <row r="1456" hidden="1" x14ac:dyDescent="0.35"/>
    <row r="1457" hidden="1" x14ac:dyDescent="0.35"/>
    <row r="1458" hidden="1" x14ac:dyDescent="0.35"/>
    <row r="1459" hidden="1" x14ac:dyDescent="0.35"/>
    <row r="1460" hidden="1" x14ac:dyDescent="0.35"/>
    <row r="1461" hidden="1" x14ac:dyDescent="0.35"/>
    <row r="1462" hidden="1" x14ac:dyDescent="0.35"/>
    <row r="1463" hidden="1" x14ac:dyDescent="0.35"/>
    <row r="1464" hidden="1" x14ac:dyDescent="0.35"/>
    <row r="1465" hidden="1" x14ac:dyDescent="0.35"/>
    <row r="1466" hidden="1" x14ac:dyDescent="0.35"/>
    <row r="1467" hidden="1" x14ac:dyDescent="0.35"/>
    <row r="1468" hidden="1" x14ac:dyDescent="0.35"/>
    <row r="1469" hidden="1" x14ac:dyDescent="0.35"/>
    <row r="1470" hidden="1" x14ac:dyDescent="0.35"/>
    <row r="1471" hidden="1" x14ac:dyDescent="0.35"/>
    <row r="1472" hidden="1" x14ac:dyDescent="0.35"/>
    <row r="1473" hidden="1" x14ac:dyDescent="0.35"/>
    <row r="1474" hidden="1" x14ac:dyDescent="0.35"/>
    <row r="1475" hidden="1" x14ac:dyDescent="0.35"/>
    <row r="1476" hidden="1" x14ac:dyDescent="0.35"/>
    <row r="1477" hidden="1" x14ac:dyDescent="0.35"/>
    <row r="1478" hidden="1" x14ac:dyDescent="0.35"/>
    <row r="1479" hidden="1" x14ac:dyDescent="0.35"/>
    <row r="1480" hidden="1" x14ac:dyDescent="0.35"/>
    <row r="1481" hidden="1" x14ac:dyDescent="0.35"/>
    <row r="1482" hidden="1" x14ac:dyDescent="0.35"/>
    <row r="1483" hidden="1" x14ac:dyDescent="0.35"/>
    <row r="1484" hidden="1" x14ac:dyDescent="0.35"/>
    <row r="1485" hidden="1" x14ac:dyDescent="0.35"/>
    <row r="1486" hidden="1" x14ac:dyDescent="0.35"/>
    <row r="1487" hidden="1" x14ac:dyDescent="0.35"/>
    <row r="1488" hidden="1" x14ac:dyDescent="0.35"/>
    <row r="1489" hidden="1" x14ac:dyDescent="0.35"/>
    <row r="1490" hidden="1" x14ac:dyDescent="0.35"/>
    <row r="1491" hidden="1" x14ac:dyDescent="0.35"/>
    <row r="1492" hidden="1" x14ac:dyDescent="0.35"/>
    <row r="1493" hidden="1" x14ac:dyDescent="0.35"/>
    <row r="1494" hidden="1" x14ac:dyDescent="0.35"/>
    <row r="1495" hidden="1" x14ac:dyDescent="0.35"/>
    <row r="1496" hidden="1" x14ac:dyDescent="0.35"/>
    <row r="1497" hidden="1" x14ac:dyDescent="0.35"/>
    <row r="1498" hidden="1" x14ac:dyDescent="0.35"/>
    <row r="1499" hidden="1" x14ac:dyDescent="0.35"/>
    <row r="1500" hidden="1" x14ac:dyDescent="0.35"/>
    <row r="1501" hidden="1" x14ac:dyDescent="0.35"/>
    <row r="1502" hidden="1" x14ac:dyDescent="0.35"/>
    <row r="1503" hidden="1" x14ac:dyDescent="0.35"/>
    <row r="1504" hidden="1" x14ac:dyDescent="0.35"/>
    <row r="1505" hidden="1" x14ac:dyDescent="0.35"/>
    <row r="1506" hidden="1" x14ac:dyDescent="0.35"/>
    <row r="1507" hidden="1" x14ac:dyDescent="0.35"/>
    <row r="1508" hidden="1" x14ac:dyDescent="0.35"/>
    <row r="1509" hidden="1" x14ac:dyDescent="0.35"/>
    <row r="1510" hidden="1" x14ac:dyDescent="0.35"/>
    <row r="1511" hidden="1" x14ac:dyDescent="0.35"/>
    <row r="1512" hidden="1" x14ac:dyDescent="0.35"/>
    <row r="1513" hidden="1" x14ac:dyDescent="0.35"/>
    <row r="1514" hidden="1" x14ac:dyDescent="0.35"/>
    <row r="1515" hidden="1" x14ac:dyDescent="0.35"/>
    <row r="1516" hidden="1" x14ac:dyDescent="0.35"/>
    <row r="1517" hidden="1" x14ac:dyDescent="0.35"/>
    <row r="1518" hidden="1" x14ac:dyDescent="0.35"/>
    <row r="1519" hidden="1" x14ac:dyDescent="0.35"/>
    <row r="1520" hidden="1" x14ac:dyDescent="0.35"/>
    <row r="1521" spans="1:7" hidden="1" x14ac:dyDescent="0.35"/>
    <row r="1522" spans="1:7" hidden="1" x14ac:dyDescent="0.35"/>
    <row r="1523" spans="1:7" hidden="1" x14ac:dyDescent="0.35"/>
    <row r="1524" spans="1:7" hidden="1" x14ac:dyDescent="0.35"/>
    <row r="1532" spans="1:7" s="3" customFormat="1" x14ac:dyDescent="0.35">
      <c r="A1532" s="1" t="s">
        <v>252</v>
      </c>
      <c r="E1532" s="232" t="s">
        <v>467</v>
      </c>
      <c r="G1532" s="5" t="str">
        <f>HYPERLINK("#"&amp;"P_Paramétrage!$A$1","Retour en haut")</f>
        <v>Retour en haut</v>
      </c>
    </row>
    <row r="1533" spans="1:7" ht="15" thickBot="1" x14ac:dyDescent="0.4"/>
    <row r="1534" spans="1:7" ht="15" thickTop="1" x14ac:dyDescent="0.35">
      <c r="A1534" s="15" t="s">
        <v>180</v>
      </c>
      <c r="B1534" s="18"/>
    </row>
    <row r="1535" spans="1:7" x14ac:dyDescent="0.35">
      <c r="A1535" s="19"/>
      <c r="B1535" s="21"/>
    </row>
    <row r="1536" spans="1:7" x14ac:dyDescent="0.35">
      <c r="A1536" s="19" t="s">
        <v>182</v>
      </c>
      <c r="B1536" s="23"/>
    </row>
    <row r="1537" spans="1:20" x14ac:dyDescent="0.35">
      <c r="A1537" s="19" t="s">
        <v>183</v>
      </c>
      <c r="B1537" s="21"/>
    </row>
    <row r="1538" spans="1:20" ht="15" thickBot="1" x14ac:dyDescent="0.4">
      <c r="A1538" s="35" t="s">
        <v>181</v>
      </c>
      <c r="B1538" s="41" t="s">
        <v>399</v>
      </c>
    </row>
    <row r="1539" spans="1:20" ht="15" thickTop="1" x14ac:dyDescent="0.35"/>
    <row r="1540" spans="1:20" ht="15" thickBot="1" x14ac:dyDescent="0.4"/>
    <row r="1541" spans="1:20" ht="15" thickTop="1" x14ac:dyDescent="0.35">
      <c r="A1541" s="15" t="s">
        <v>187</v>
      </c>
      <c r="B1541" s="16"/>
      <c r="C1541" s="16"/>
      <c r="D1541" s="16"/>
      <c r="E1541" s="16"/>
      <c r="F1541" s="16"/>
      <c r="G1541" s="16"/>
      <c r="H1541" s="16"/>
      <c r="I1541" s="16"/>
      <c r="J1541" s="18"/>
    </row>
    <row r="1542" spans="1:20" x14ac:dyDescent="0.35">
      <c r="A1542" s="19"/>
      <c r="B1542" s="20"/>
      <c r="C1542" s="20"/>
      <c r="D1542" s="20"/>
      <c r="E1542" s="20"/>
      <c r="F1542" s="20"/>
      <c r="G1542" s="20"/>
      <c r="H1542" s="20"/>
      <c r="I1542" s="20"/>
      <c r="J1542" s="21"/>
    </row>
    <row r="1543" spans="1:20" ht="102" customHeight="1" thickBot="1" x14ac:dyDescent="0.4">
      <c r="A1543" s="369" t="s">
        <v>612</v>
      </c>
      <c r="B1543" s="367"/>
      <c r="C1543" s="367"/>
      <c r="D1543" s="367"/>
      <c r="E1543" s="367"/>
      <c r="F1543" s="367"/>
      <c r="G1543" s="367"/>
      <c r="H1543" s="367"/>
      <c r="I1543" s="367"/>
      <c r="J1543" s="368"/>
    </row>
    <row r="1544" spans="1:20" ht="37.5" customHeight="1" thickTop="1" thickBot="1" x14ac:dyDescent="0.4">
      <c r="A1544" s="369" t="s">
        <v>556</v>
      </c>
      <c r="B1544" s="367"/>
      <c r="C1544" s="367"/>
      <c r="D1544" s="367"/>
      <c r="E1544" s="367"/>
      <c r="F1544" s="367"/>
      <c r="G1544" s="367"/>
      <c r="H1544" s="367"/>
      <c r="I1544" s="367"/>
      <c r="J1544" s="368"/>
    </row>
    <row r="1545" spans="1:20" ht="15" thickTop="1" x14ac:dyDescent="0.35"/>
    <row r="1546" spans="1:20" ht="15" thickBot="1" x14ac:dyDescent="0.4"/>
    <row r="1547" spans="1:20" ht="15" thickTop="1" x14ac:dyDescent="0.35">
      <c r="A1547" s="15" t="s">
        <v>197</v>
      </c>
      <c r="B1547" s="16"/>
      <c r="C1547" s="16"/>
      <c r="D1547" s="16"/>
      <c r="E1547" s="16"/>
      <c r="F1547" s="16"/>
      <c r="G1547" s="16"/>
      <c r="H1547" s="16"/>
      <c r="I1547" s="16"/>
      <c r="J1547" s="16"/>
      <c r="K1547" s="16"/>
      <c r="L1547" s="18"/>
    </row>
    <row r="1548" spans="1:20" x14ac:dyDescent="0.35">
      <c r="A1548" s="19"/>
      <c r="B1548" s="20"/>
      <c r="C1548" s="20"/>
      <c r="D1548" s="20"/>
      <c r="E1548" s="20"/>
      <c r="F1548" s="20"/>
      <c r="G1548" s="20"/>
      <c r="H1548" s="20"/>
      <c r="I1548" s="20"/>
      <c r="J1548" s="20"/>
      <c r="K1548" s="20"/>
      <c r="L1548" s="21"/>
    </row>
    <row r="1549" spans="1:20" x14ac:dyDescent="0.35">
      <c r="A1549" s="19"/>
      <c r="B1549" s="20" t="s">
        <v>246</v>
      </c>
      <c r="C1549" s="20" t="s">
        <v>254</v>
      </c>
      <c r="D1549" s="20" t="s">
        <v>400</v>
      </c>
      <c r="E1549" s="46" t="s">
        <v>410</v>
      </c>
      <c r="F1549" s="20" t="s">
        <v>4</v>
      </c>
      <c r="G1549" s="20" t="s">
        <v>7</v>
      </c>
      <c r="H1549" s="20" t="s">
        <v>401</v>
      </c>
      <c r="I1549" s="20" t="s">
        <v>402</v>
      </c>
      <c r="J1549" s="20" t="s">
        <v>128</v>
      </c>
      <c r="K1549" s="20" t="s">
        <v>251</v>
      </c>
      <c r="L1549" s="21" t="s">
        <v>2</v>
      </c>
    </row>
    <row r="1550" spans="1:20" x14ac:dyDescent="0.35">
      <c r="A1550" s="19" t="s">
        <v>184</v>
      </c>
      <c r="B1550" s="27"/>
      <c r="C1550" s="27"/>
      <c r="D1550" s="27"/>
      <c r="E1550" s="27"/>
      <c r="F1550" s="27"/>
      <c r="G1550" s="27"/>
      <c r="H1550" s="27"/>
      <c r="I1550" s="27"/>
      <c r="J1550" s="27"/>
      <c r="K1550" s="27"/>
      <c r="L1550" s="23"/>
    </row>
    <row r="1551" spans="1:20" x14ac:dyDescent="0.35">
      <c r="A1551" s="19" t="s">
        <v>107</v>
      </c>
      <c r="B1551" s="20"/>
      <c r="C1551" s="20"/>
      <c r="D1551" s="20"/>
      <c r="E1551" s="20"/>
      <c r="F1551" s="20"/>
      <c r="G1551" s="20"/>
      <c r="H1551" s="20"/>
      <c r="I1551" s="20"/>
      <c r="J1551" s="20"/>
      <c r="K1551" s="20"/>
      <c r="L1551" s="21"/>
    </row>
    <row r="1552" spans="1:20" x14ac:dyDescent="0.35">
      <c r="A1552" s="28" t="s">
        <v>185</v>
      </c>
      <c r="B1552" s="29" t="s">
        <v>289</v>
      </c>
      <c r="C1552" s="29" t="s">
        <v>254</v>
      </c>
      <c r="D1552" s="29" t="s">
        <v>400</v>
      </c>
      <c r="E1552" s="29" t="s">
        <v>410</v>
      </c>
      <c r="F1552" s="29" t="str">
        <f>IF(P_Z_0_B_COLONNE_POSTE_LIBELLE_STANDARD&lt;&gt;P_Z_G_R_G_BOOLEEN_NON,P_Z_0_N_COLONNE_POSTE_LIBELLE_DEFAUT,P_Z_0_N_COLONNE_POSTE_LIBELLE_STANDARD)</f>
        <v>Poste</v>
      </c>
      <c r="G1552" s="29" t="s">
        <v>7</v>
      </c>
      <c r="H1552" s="29" t="s">
        <v>401</v>
      </c>
      <c r="I1552" s="29" t="s">
        <v>402</v>
      </c>
      <c r="J1552" s="29" t="str">
        <f>IF(P_Z_0_B_COLONNE_MT_PRES_LIBELLE_STANDARD&lt;&gt;P_Z_G_R_G_BOOLEEN_NON,P_Z_0_N_COLONNE_MT_PRES_LIBELLE_DEFAUT,P_Z_0_N_COLONNE_MT_PRES_LIBELLE_STANDARD)</f>
        <v>Montant présenté</v>
      </c>
      <c r="K1552" s="29" t="s">
        <v>251</v>
      </c>
      <c r="L1552" s="30" t="s">
        <v>2</v>
      </c>
      <c r="M1552" s="9"/>
      <c r="N1552" s="9"/>
      <c r="O1552" s="9"/>
      <c r="P1552" s="9"/>
      <c r="Q1552" s="9"/>
      <c r="R1552" s="9"/>
      <c r="S1552" s="9"/>
      <c r="T1552" s="9"/>
    </row>
    <row r="1553" spans="1:20" x14ac:dyDescent="0.35">
      <c r="A1553" s="19" t="s">
        <v>188</v>
      </c>
      <c r="B1553" s="27"/>
      <c r="C1553" s="27"/>
      <c r="D1553" s="27"/>
      <c r="E1553" s="27"/>
      <c r="F1553" s="27"/>
      <c r="G1553" s="27"/>
      <c r="H1553" s="27"/>
      <c r="I1553" s="27"/>
      <c r="J1553" s="27"/>
      <c r="K1553" s="27"/>
      <c r="L1553" s="23"/>
    </row>
    <row r="1554" spans="1:20" x14ac:dyDescent="0.35">
      <c r="A1554" s="19" t="s">
        <v>190</v>
      </c>
      <c r="B1554" s="20"/>
      <c r="C1554" s="20"/>
      <c r="D1554" s="20"/>
      <c r="E1554" s="20"/>
      <c r="F1554" s="20"/>
      <c r="G1554" s="20"/>
      <c r="H1554" s="20"/>
      <c r="I1554" s="20"/>
      <c r="J1554" s="20" t="s">
        <v>292</v>
      </c>
      <c r="K1554" s="20"/>
      <c r="L1554" s="21"/>
    </row>
    <row r="1555" spans="1:20" x14ac:dyDescent="0.35">
      <c r="A1555" s="28" t="s">
        <v>189</v>
      </c>
      <c r="B1555" s="29" t="str">
        <f>IF(P_Z_0_B_UTILISATION_LIBELLES_DESCRIPTIONS&lt;&gt;P_Z_G_R_G_BOOLEEN_OUI,"(nature de la dépense envisagée)","(sélectionner la nature de la dépense dans le menu déroulant)")</f>
        <v>(nature de la dépense envisagée)</v>
      </c>
      <c r="C1555" s="29" t="s">
        <v>409</v>
      </c>
      <c r="D1555" s="29" t="s">
        <v>408</v>
      </c>
      <c r="E1555" s="29" t="str">
        <f>IF(P_Z_0_B_COLONNE_POSTE_INDICATION_STANDARD&lt;&gt;P_Z_G_R_G_BOOLEEN_NON,P_Z_0_N_COLONNE_POSTE_INDICATION_DEFAUT,P_Z_0_N_COLONNE_POSTE_INDICATION_STANDARD)</f>
        <v>(à choisir dans le menu déroulant)</v>
      </c>
      <c r="F1555" s="29" t="str">
        <f>IF(P_Z_0_B_COLONNE_POSTE_INDICATION_STANDARD&lt;&gt;P_Z_G_R_G_BOOLEEN_NON,P_Z_0_N_COLONNE_POSTE_INDICATION_DEFAUT,P_Z_0_N_COLONNE_POSTE_INDICATION_STANDARD)</f>
        <v>(à choisir dans le menu déroulant)</v>
      </c>
      <c r="G1555" s="29" t="str">
        <f>IF(P_Z_0_B_COLONNE_SOUS_OPERATION_INDICATION_STANDARD&lt;&gt;P_Z_G_R_G_BOOLEEN_NON,P_Z_0_N_COLONNE_SOUS_OPERATION_INDICATION_DEFAUT,P_Z_0_N_COLONNE_SOUS_OPERATION_INDICATION_STANDARD)</f>
        <v>(à choisir dans le menu déroulant)</v>
      </c>
      <c r="H1555" s="29" t="s">
        <v>620</v>
      </c>
      <c r="I1555" s="29" t="s">
        <v>129</v>
      </c>
      <c r="J1555" s="29" t="str">
        <f>IF(P_Z_0_B_COLONNE_MT_PRES_HT_INDICATION_STANDARD&lt;&gt;P_Z_G_R_G_BOOLEEN_NON,P_Z_0_N_COLONNE_MT_PRES_HT_INDICATION_DEFAUT,P_Z_0_N_COLONNE_MT_PRES_INDICATION_STANDARD)</f>
        <v>(2 décimales possibles)</v>
      </c>
      <c r="K1555" s="29" t="s">
        <v>613</v>
      </c>
      <c r="L1555" s="30" t="s">
        <v>295</v>
      </c>
      <c r="M1555" s="9"/>
      <c r="N1555" s="9"/>
      <c r="O1555" s="9"/>
      <c r="P1555" s="9"/>
      <c r="Q1555" s="9"/>
      <c r="R1555" s="9"/>
      <c r="S1555" s="9"/>
      <c r="T1555" s="9"/>
    </row>
    <row r="1556" spans="1:20" x14ac:dyDescent="0.35">
      <c r="A1556" s="19" t="s">
        <v>186</v>
      </c>
      <c r="B1556" s="20"/>
      <c r="C1556" s="20"/>
      <c r="D1556" s="20"/>
      <c r="E1556" s="20"/>
      <c r="F1556" s="20"/>
      <c r="G1556" s="20"/>
      <c r="H1556" s="20"/>
      <c r="I1556" s="20"/>
      <c r="J1556" s="20"/>
      <c r="K1556" s="27" t="s">
        <v>19</v>
      </c>
      <c r="L1556" s="23" t="s">
        <v>19</v>
      </c>
    </row>
    <row r="1557" spans="1:20" ht="15" thickBot="1" x14ac:dyDescent="0.4">
      <c r="A1557" s="24" t="s">
        <v>207</v>
      </c>
      <c r="B1557" s="25"/>
      <c r="C1557" s="25"/>
      <c r="D1557" s="25"/>
      <c r="E1557" s="25"/>
      <c r="F1557" s="25"/>
      <c r="G1557" s="25"/>
      <c r="H1557" s="25"/>
      <c r="I1557" s="25"/>
      <c r="J1557" s="25"/>
      <c r="K1557" s="34"/>
      <c r="L1557" s="26"/>
    </row>
    <row r="1558" spans="1:20" ht="15" thickTop="1" x14ac:dyDescent="0.35"/>
    <row r="1559" spans="1:20" ht="15" thickBot="1" x14ac:dyDescent="0.4">
      <c r="H1559" t="s">
        <v>533</v>
      </c>
      <c r="M1559" t="s">
        <v>532</v>
      </c>
    </row>
    <row r="1560" spans="1:20" ht="15" thickTop="1" x14ac:dyDescent="0.35">
      <c r="A1560" s="15" t="s">
        <v>202</v>
      </c>
      <c r="B1560" s="16"/>
      <c r="C1560" s="17" t="s">
        <v>201</v>
      </c>
      <c r="D1560" s="16"/>
      <c r="E1560" s="17" t="s">
        <v>205</v>
      </c>
      <c r="F1560" s="18"/>
      <c r="H1560" s="15" t="s">
        <v>200</v>
      </c>
      <c r="I1560" s="16"/>
      <c r="J1560" s="17" t="s">
        <v>204</v>
      </c>
      <c r="K1560" s="18"/>
      <c r="M1560" s="15" t="s">
        <v>203</v>
      </c>
      <c r="N1560" s="16"/>
      <c r="O1560" s="17" t="s">
        <v>206</v>
      </c>
      <c r="P1560" s="18"/>
    </row>
    <row r="1561" spans="1:20" x14ac:dyDescent="0.35">
      <c r="A1561" s="19"/>
      <c r="B1561" s="20"/>
      <c r="C1561" s="20"/>
      <c r="D1561" s="20"/>
      <c r="E1561" s="20"/>
      <c r="F1561" s="21"/>
      <c r="H1561" s="19"/>
      <c r="I1561" s="20"/>
      <c r="J1561" s="20"/>
      <c r="K1561" s="21"/>
      <c r="M1561" s="19"/>
      <c r="N1561" s="20"/>
      <c r="O1561" s="20"/>
      <c r="P1561" s="21"/>
    </row>
    <row r="1562" spans="1:20" x14ac:dyDescent="0.35">
      <c r="A1562" s="135"/>
      <c r="B1562" s="20"/>
      <c r="C1562" s="20"/>
      <c r="D1562" s="20"/>
      <c r="E1562" s="20" t="s">
        <v>80</v>
      </c>
      <c r="F1562" s="23"/>
      <c r="H1562" s="22" t="s">
        <v>19</v>
      </c>
      <c r="I1562" s="20"/>
      <c r="J1562" s="20" t="s">
        <v>37</v>
      </c>
      <c r="K1562" s="23" t="s">
        <v>646</v>
      </c>
      <c r="M1562" s="22" t="s">
        <v>19</v>
      </c>
      <c r="N1562" s="20"/>
      <c r="O1562" s="20" t="s">
        <v>60</v>
      </c>
      <c r="P1562" s="23" t="s">
        <v>477</v>
      </c>
    </row>
    <row r="1563" spans="1:20" x14ac:dyDescent="0.35">
      <c r="A1563" s="19"/>
      <c r="B1563" s="20"/>
      <c r="C1563" s="20"/>
      <c r="D1563" s="20"/>
      <c r="E1563" s="20" t="s">
        <v>81</v>
      </c>
      <c r="F1563" s="23"/>
      <c r="H1563" s="19"/>
      <c r="I1563" s="20"/>
      <c r="J1563" s="20" t="s">
        <v>38</v>
      </c>
      <c r="K1563" s="23"/>
      <c r="M1563" s="19"/>
      <c r="N1563" s="20"/>
      <c r="O1563" s="20" t="s">
        <v>61</v>
      </c>
      <c r="P1563" s="23" t="s">
        <v>478</v>
      </c>
    </row>
    <row r="1564" spans="1:20" x14ac:dyDescent="0.35">
      <c r="A1564" s="19"/>
      <c r="B1564" s="20"/>
      <c r="C1564" s="20"/>
      <c r="D1564" s="20"/>
      <c r="E1564" s="20" t="s">
        <v>82</v>
      </c>
      <c r="F1564" s="23"/>
      <c r="H1564" s="19"/>
      <c r="I1564" s="20"/>
      <c r="J1564" s="20" t="s">
        <v>39</v>
      </c>
      <c r="K1564" s="23"/>
      <c r="M1564" s="19"/>
      <c r="N1564" s="20"/>
      <c r="O1564" s="20" t="s">
        <v>62</v>
      </c>
      <c r="P1564" s="23"/>
    </row>
    <row r="1565" spans="1:20" x14ac:dyDescent="0.35">
      <c r="A1565" s="19"/>
      <c r="B1565" s="20"/>
      <c r="C1565" s="20"/>
      <c r="D1565" s="20"/>
      <c r="E1565" s="20" t="s">
        <v>83</v>
      </c>
      <c r="F1565" s="23"/>
      <c r="H1565" s="19"/>
      <c r="I1565" s="20"/>
      <c r="J1565" s="20" t="s">
        <v>40</v>
      </c>
      <c r="K1565" s="23"/>
      <c r="M1565" s="19"/>
      <c r="N1565" s="20"/>
      <c r="O1565" s="20" t="s">
        <v>63</v>
      </c>
      <c r="P1565" s="23"/>
    </row>
    <row r="1566" spans="1:20" x14ac:dyDescent="0.35">
      <c r="A1566" s="19"/>
      <c r="B1566" s="20"/>
      <c r="C1566" s="20"/>
      <c r="D1566" s="20"/>
      <c r="E1566" s="20" t="s">
        <v>84</v>
      </c>
      <c r="F1566" s="23"/>
      <c r="H1566" s="19"/>
      <c r="I1566" s="20"/>
      <c r="J1566" s="20" t="s">
        <v>41</v>
      </c>
      <c r="K1566" s="23"/>
      <c r="M1566" s="19"/>
      <c r="N1566" s="20"/>
      <c r="O1566" s="20" t="s">
        <v>64</v>
      </c>
      <c r="P1566" s="23"/>
    </row>
    <row r="1567" spans="1:20" x14ac:dyDescent="0.35">
      <c r="A1567" s="19"/>
      <c r="B1567" s="20"/>
      <c r="C1567" s="20"/>
      <c r="D1567" s="20"/>
      <c r="E1567" s="20" t="s">
        <v>85</v>
      </c>
      <c r="F1567" s="23"/>
      <c r="H1567" s="19"/>
      <c r="I1567" s="20"/>
      <c r="J1567" s="20" t="s">
        <v>42</v>
      </c>
      <c r="K1567" s="23"/>
      <c r="M1567" s="19"/>
      <c r="N1567" s="20"/>
      <c r="O1567" s="20" t="s">
        <v>65</v>
      </c>
      <c r="P1567" s="23"/>
    </row>
    <row r="1568" spans="1:20" x14ac:dyDescent="0.35">
      <c r="A1568" s="19"/>
      <c r="B1568" s="20"/>
      <c r="C1568" s="20"/>
      <c r="D1568" s="20"/>
      <c r="E1568" s="20" t="s">
        <v>86</v>
      </c>
      <c r="F1568" s="23"/>
      <c r="H1568" s="19"/>
      <c r="I1568" s="20"/>
      <c r="J1568" s="20" t="s">
        <v>43</v>
      </c>
      <c r="K1568" s="23"/>
      <c r="M1568" s="19"/>
      <c r="N1568" s="20"/>
      <c r="O1568" s="20" t="s">
        <v>66</v>
      </c>
      <c r="P1568" s="23"/>
    </row>
    <row r="1569" spans="1:16" x14ac:dyDescent="0.35">
      <c r="A1569" s="19"/>
      <c r="B1569" s="20"/>
      <c r="C1569" s="20"/>
      <c r="D1569" s="20"/>
      <c r="E1569" s="20" t="s">
        <v>87</v>
      </c>
      <c r="F1569" s="23"/>
      <c r="H1569" s="19"/>
      <c r="I1569" s="20"/>
      <c r="J1569" s="20" t="s">
        <v>44</v>
      </c>
      <c r="K1569" s="23"/>
      <c r="M1569" s="19"/>
      <c r="N1569" s="20"/>
      <c r="O1569" s="20" t="s">
        <v>67</v>
      </c>
      <c r="P1569" s="23"/>
    </row>
    <row r="1570" spans="1:16" x14ac:dyDescent="0.35">
      <c r="A1570" s="19"/>
      <c r="B1570" s="20"/>
      <c r="C1570" s="20"/>
      <c r="D1570" s="20"/>
      <c r="E1570" s="20" t="s">
        <v>88</v>
      </c>
      <c r="F1570" s="23"/>
      <c r="H1570" s="19"/>
      <c r="I1570" s="20"/>
      <c r="J1570" s="20" t="s">
        <v>45</v>
      </c>
      <c r="K1570" s="23"/>
      <c r="M1570" s="19"/>
      <c r="N1570" s="20"/>
      <c r="O1570" s="20" t="s">
        <v>68</v>
      </c>
      <c r="P1570" s="23"/>
    </row>
    <row r="1571" spans="1:16" x14ac:dyDescent="0.35">
      <c r="A1571" s="19"/>
      <c r="B1571" s="20"/>
      <c r="C1571" s="20"/>
      <c r="D1571" s="20"/>
      <c r="E1571" s="20" t="s">
        <v>89</v>
      </c>
      <c r="F1571" s="23"/>
      <c r="H1571" s="19"/>
      <c r="I1571" s="20"/>
      <c r="J1571" s="20" t="s">
        <v>46</v>
      </c>
      <c r="K1571" s="23"/>
      <c r="M1571" s="19"/>
      <c r="N1571" s="20"/>
      <c r="O1571" s="20" t="s">
        <v>69</v>
      </c>
      <c r="P1571" s="23"/>
    </row>
    <row r="1572" spans="1:16" x14ac:dyDescent="0.35">
      <c r="A1572" s="19"/>
      <c r="B1572" s="20"/>
      <c r="C1572" s="20"/>
      <c r="D1572" s="20"/>
      <c r="E1572" s="20" t="s">
        <v>90</v>
      </c>
      <c r="F1572" s="23"/>
      <c r="H1572" s="19"/>
      <c r="I1572" s="20"/>
      <c r="J1572" s="20" t="s">
        <v>47</v>
      </c>
      <c r="K1572" s="23"/>
      <c r="M1572" s="19"/>
      <c r="N1572" s="20"/>
      <c r="O1572" s="20" t="s">
        <v>70</v>
      </c>
      <c r="P1572" s="23"/>
    </row>
    <row r="1573" spans="1:16" x14ac:dyDescent="0.35">
      <c r="A1573" s="19"/>
      <c r="B1573" s="20"/>
      <c r="C1573" s="20"/>
      <c r="D1573" s="20"/>
      <c r="E1573" s="20" t="s">
        <v>91</v>
      </c>
      <c r="F1573" s="23"/>
      <c r="H1573" s="19"/>
      <c r="I1573" s="20"/>
      <c r="J1573" s="20" t="s">
        <v>48</v>
      </c>
      <c r="K1573" s="23"/>
      <c r="M1573" s="19"/>
      <c r="N1573" s="20"/>
      <c r="O1573" s="20" t="s">
        <v>71</v>
      </c>
      <c r="P1573" s="23"/>
    </row>
    <row r="1574" spans="1:16" x14ac:dyDescent="0.35">
      <c r="A1574" s="19"/>
      <c r="B1574" s="20"/>
      <c r="C1574" s="20"/>
      <c r="D1574" s="20"/>
      <c r="E1574" s="20" t="s">
        <v>92</v>
      </c>
      <c r="F1574" s="23"/>
      <c r="H1574" s="19"/>
      <c r="I1574" s="20"/>
      <c r="J1574" s="20" t="s">
        <v>49</v>
      </c>
      <c r="K1574" s="23"/>
      <c r="M1574" s="19"/>
      <c r="N1574" s="20"/>
      <c r="O1574" s="20" t="s">
        <v>72</v>
      </c>
      <c r="P1574" s="23"/>
    </row>
    <row r="1575" spans="1:16" x14ac:dyDescent="0.35">
      <c r="A1575" s="19"/>
      <c r="B1575" s="20"/>
      <c r="C1575" s="20"/>
      <c r="D1575" s="20"/>
      <c r="E1575" s="20" t="s">
        <v>93</v>
      </c>
      <c r="F1575" s="23"/>
      <c r="H1575" s="19"/>
      <c r="I1575" s="20"/>
      <c r="J1575" s="20" t="s">
        <v>50</v>
      </c>
      <c r="K1575" s="23"/>
      <c r="M1575" s="19"/>
      <c r="N1575" s="20"/>
      <c r="O1575" s="20" t="s">
        <v>73</v>
      </c>
      <c r="P1575" s="23"/>
    </row>
    <row r="1576" spans="1:16" x14ac:dyDescent="0.35">
      <c r="A1576" s="19"/>
      <c r="B1576" s="20"/>
      <c r="C1576" s="20"/>
      <c r="D1576" s="20"/>
      <c r="E1576" s="20" t="s">
        <v>94</v>
      </c>
      <c r="F1576" s="23"/>
      <c r="H1576" s="19"/>
      <c r="I1576" s="20"/>
      <c r="J1576" s="20" t="s">
        <v>51</v>
      </c>
      <c r="K1576" s="23"/>
      <c r="M1576" s="19"/>
      <c r="N1576" s="20"/>
      <c r="O1576" s="20" t="s">
        <v>74</v>
      </c>
      <c r="P1576" s="23"/>
    </row>
    <row r="1577" spans="1:16" x14ac:dyDescent="0.35">
      <c r="A1577" s="19"/>
      <c r="B1577" s="20"/>
      <c r="C1577" s="20"/>
      <c r="D1577" s="20"/>
      <c r="E1577" s="20" t="s">
        <v>95</v>
      </c>
      <c r="F1577" s="23"/>
      <c r="H1577" s="19"/>
      <c r="I1577" s="20"/>
      <c r="J1577" s="20" t="s">
        <v>52</v>
      </c>
      <c r="K1577" s="23"/>
      <c r="M1577" s="19"/>
      <c r="N1577" s="20"/>
      <c r="O1577" s="20" t="s">
        <v>75</v>
      </c>
      <c r="P1577" s="23"/>
    </row>
    <row r="1578" spans="1:16" x14ac:dyDescent="0.35">
      <c r="A1578" s="19"/>
      <c r="B1578" s="20"/>
      <c r="C1578" s="20"/>
      <c r="D1578" s="20"/>
      <c r="E1578" s="20" t="s">
        <v>96</v>
      </c>
      <c r="F1578" s="23"/>
      <c r="H1578" s="19"/>
      <c r="I1578" s="20"/>
      <c r="J1578" s="20" t="s">
        <v>53</v>
      </c>
      <c r="K1578" s="23"/>
      <c r="M1578" s="19"/>
      <c r="N1578" s="20"/>
      <c r="O1578" s="20" t="s">
        <v>76</v>
      </c>
      <c r="P1578" s="23"/>
    </row>
    <row r="1579" spans="1:16" x14ac:dyDescent="0.35">
      <c r="A1579" s="19"/>
      <c r="B1579" s="20"/>
      <c r="C1579" s="20"/>
      <c r="D1579" s="20"/>
      <c r="E1579" s="20" t="s">
        <v>97</v>
      </c>
      <c r="F1579" s="23"/>
      <c r="H1579" s="19"/>
      <c r="I1579" s="20"/>
      <c r="J1579" s="20" t="s">
        <v>54</v>
      </c>
      <c r="K1579" s="23"/>
      <c r="M1579" s="19"/>
      <c r="N1579" s="20"/>
      <c r="O1579" s="20" t="s">
        <v>77</v>
      </c>
      <c r="P1579" s="23"/>
    </row>
    <row r="1580" spans="1:16" x14ac:dyDescent="0.35">
      <c r="A1580" s="19"/>
      <c r="B1580" s="20"/>
      <c r="C1580" s="20"/>
      <c r="D1580" s="20"/>
      <c r="E1580" s="20" t="s">
        <v>98</v>
      </c>
      <c r="F1580" s="23"/>
      <c r="H1580" s="19"/>
      <c r="I1580" s="20"/>
      <c r="J1580" s="20" t="s">
        <v>55</v>
      </c>
      <c r="K1580" s="23"/>
      <c r="M1580" s="19"/>
      <c r="N1580" s="20"/>
      <c r="O1580" s="20" t="s">
        <v>78</v>
      </c>
      <c r="P1580" s="23"/>
    </row>
    <row r="1581" spans="1:16" ht="15" thickBot="1" x14ac:dyDescent="0.4">
      <c r="A1581" s="24"/>
      <c r="B1581" s="25"/>
      <c r="C1581" s="25"/>
      <c r="D1581" s="25"/>
      <c r="E1581" s="25" t="s">
        <v>99</v>
      </c>
      <c r="F1581" s="26"/>
      <c r="H1581" s="24"/>
      <c r="I1581" s="25"/>
      <c r="J1581" s="25" t="s">
        <v>56</v>
      </c>
      <c r="K1581" s="26"/>
      <c r="M1581" s="24"/>
      <c r="N1581" s="25"/>
      <c r="O1581" s="25" t="s">
        <v>79</v>
      </c>
      <c r="P1581" s="26"/>
    </row>
    <row r="1582" spans="1:16" ht="15" thickTop="1" x14ac:dyDescent="0.35"/>
    <row r="1583" spans="1:16" ht="15" thickBot="1" x14ac:dyDescent="0.4"/>
    <row r="1584" spans="1:16" ht="15" thickTop="1" x14ac:dyDescent="0.35">
      <c r="A1584" s="15" t="s">
        <v>406</v>
      </c>
      <c r="B1584" s="16"/>
      <c r="C1584" s="16"/>
      <c r="D1584" s="18"/>
    </row>
    <row r="1585" spans="1:14" x14ac:dyDescent="0.35">
      <c r="A1585" s="19"/>
      <c r="B1585" s="20" t="s">
        <v>339</v>
      </c>
      <c r="C1585" s="20" t="s">
        <v>338</v>
      </c>
      <c r="D1585" s="21"/>
    </row>
    <row r="1586" spans="1:14" x14ac:dyDescent="0.35">
      <c r="A1586" s="19" t="s">
        <v>404</v>
      </c>
      <c r="B1586" s="27" t="s">
        <v>407</v>
      </c>
      <c r="C1586" s="156">
        <v>26.7</v>
      </c>
      <c r="D1586" s="21"/>
    </row>
    <row r="1587" spans="1:14" x14ac:dyDescent="0.35">
      <c r="A1587" s="19" t="s">
        <v>405</v>
      </c>
      <c r="B1587" s="27" t="s">
        <v>475</v>
      </c>
      <c r="C1587" s="156">
        <v>4.5</v>
      </c>
      <c r="D1587" s="21"/>
    </row>
    <row r="1588" spans="1:14" x14ac:dyDescent="0.35">
      <c r="A1588" s="19"/>
      <c r="B1588" s="27"/>
      <c r="C1588" s="156"/>
      <c r="D1588" s="21"/>
    </row>
    <row r="1589" spans="1:14" x14ac:dyDescent="0.35">
      <c r="A1589" s="19"/>
      <c r="B1589" s="46"/>
      <c r="C1589" s="205"/>
      <c r="D1589" s="21"/>
    </row>
    <row r="1590" spans="1:14" ht="15" thickBot="1" x14ac:dyDescent="0.4">
      <c r="A1590" s="24"/>
      <c r="B1590" s="176"/>
      <c r="C1590" s="196"/>
      <c r="D1590" s="197"/>
    </row>
    <row r="1591" spans="1:14" ht="15" thickTop="1" x14ac:dyDescent="0.35">
      <c r="A1591" s="19"/>
    </row>
    <row r="1592" spans="1:14" ht="15" thickBot="1" x14ac:dyDescent="0.4"/>
    <row r="1593" spans="1:14" ht="15" thickTop="1" x14ac:dyDescent="0.35">
      <c r="A1593" s="15" t="s">
        <v>196</v>
      </c>
      <c r="B1593" s="16"/>
      <c r="C1593" s="16"/>
      <c r="D1593" s="16"/>
      <c r="E1593" s="16"/>
      <c r="F1593" s="16"/>
      <c r="G1593" s="16"/>
      <c r="H1593" s="16"/>
      <c r="I1593" s="16"/>
      <c r="J1593" s="16"/>
      <c r="K1593" s="16"/>
      <c r="L1593" s="16"/>
      <c r="M1593" s="16"/>
      <c r="N1593" s="18"/>
    </row>
    <row r="1594" spans="1:14" x14ac:dyDescent="0.35">
      <c r="A1594" s="19"/>
      <c r="B1594" s="20"/>
      <c r="C1594" s="20"/>
      <c r="D1594" s="20"/>
      <c r="E1594" s="20"/>
      <c r="F1594" s="20"/>
      <c r="G1594" s="20"/>
      <c r="H1594" s="20"/>
      <c r="I1594" s="20"/>
      <c r="J1594" s="20"/>
      <c r="K1594" s="20"/>
      <c r="L1594" s="20"/>
      <c r="M1594" s="20"/>
      <c r="N1594" s="21"/>
    </row>
    <row r="1595" spans="1:14" x14ac:dyDescent="0.35">
      <c r="A1595" s="19" t="s">
        <v>198</v>
      </c>
      <c r="B1595" s="20"/>
      <c r="C1595" s="20"/>
      <c r="D1595" s="20" t="s">
        <v>3</v>
      </c>
      <c r="E1595" s="20" t="s">
        <v>254</v>
      </c>
      <c r="F1595" s="20" t="s">
        <v>400</v>
      </c>
      <c r="G1595" s="46" t="s">
        <v>403</v>
      </c>
      <c r="H1595" s="20" t="s">
        <v>4</v>
      </c>
      <c r="I1595" s="20" t="s">
        <v>7</v>
      </c>
      <c r="J1595" s="20" t="s">
        <v>401</v>
      </c>
      <c r="K1595" s="20" t="s">
        <v>402</v>
      </c>
      <c r="L1595" s="20" t="s">
        <v>9</v>
      </c>
      <c r="M1595" s="20" t="s">
        <v>387</v>
      </c>
      <c r="N1595" s="21" t="s">
        <v>2</v>
      </c>
    </row>
    <row r="1596" spans="1:14" ht="15" thickBot="1" x14ac:dyDescent="0.4">
      <c r="A1596" s="37" t="s">
        <v>19</v>
      </c>
      <c r="B1596" s="25"/>
      <c r="C1596" s="25" t="s">
        <v>199</v>
      </c>
      <c r="D1596" s="34" t="s">
        <v>642</v>
      </c>
      <c r="E1596" s="34" t="s">
        <v>643</v>
      </c>
      <c r="F1596" s="34" t="s">
        <v>644</v>
      </c>
      <c r="G1596" s="27" t="s">
        <v>407</v>
      </c>
      <c r="H1596" s="23" t="s">
        <v>634</v>
      </c>
      <c r="I1596" s="34" t="s">
        <v>374</v>
      </c>
      <c r="J1596" s="34">
        <f>1607/2</f>
        <v>803.5</v>
      </c>
      <c r="K1596" s="34">
        <v>26.7</v>
      </c>
      <c r="L1596" s="34">
        <f>P_Z_3_N_EXEMPLE_COUT_HORAIRE*P_Z_3_N_EXEMPLE_QUANTITE</f>
        <v>21453.45</v>
      </c>
      <c r="M1596" s="34" t="s">
        <v>605</v>
      </c>
      <c r="N1596" s="26"/>
    </row>
    <row r="1597" spans="1:14" ht="15" thickTop="1" x14ac:dyDescent="0.35"/>
    <row r="1598" spans="1:14" ht="15" thickBot="1" x14ac:dyDescent="0.4"/>
    <row r="1599" spans="1:14" ht="15" thickTop="1" x14ac:dyDescent="0.35">
      <c r="A1599" s="15" t="s">
        <v>236</v>
      </c>
      <c r="B1599" s="16"/>
      <c r="C1599" s="16"/>
      <c r="D1599" s="16"/>
      <c r="E1599" s="16"/>
      <c r="F1599" s="16"/>
      <c r="G1599" s="16"/>
      <c r="H1599" s="18"/>
    </row>
    <row r="1600" spans="1:14" x14ac:dyDescent="0.35">
      <c r="A1600" s="19"/>
      <c r="B1600" s="20"/>
      <c r="C1600" s="20"/>
      <c r="D1600" s="20"/>
      <c r="E1600" s="20"/>
      <c r="F1600" s="20"/>
      <c r="G1600" s="20"/>
      <c r="H1600" s="21"/>
    </row>
    <row r="1601" spans="1:8" x14ac:dyDescent="0.35">
      <c r="A1601" s="19"/>
      <c r="B1601" s="20" t="s">
        <v>237</v>
      </c>
      <c r="C1601" s="20" t="s">
        <v>474</v>
      </c>
      <c r="D1601" s="20" t="s">
        <v>235</v>
      </c>
      <c r="E1601" s="20" t="s">
        <v>161</v>
      </c>
      <c r="F1601" s="20" t="s">
        <v>473</v>
      </c>
      <c r="G1601" s="20" t="s">
        <v>6</v>
      </c>
      <c r="H1601" s="21" t="s">
        <v>232</v>
      </c>
    </row>
    <row r="1602" spans="1:8" x14ac:dyDescent="0.35">
      <c r="A1602" s="19" t="s">
        <v>184</v>
      </c>
      <c r="B1602" s="27"/>
      <c r="C1602" s="27"/>
      <c r="D1602" s="27"/>
      <c r="E1602" s="27"/>
      <c r="F1602" s="27"/>
      <c r="G1602" s="27"/>
      <c r="H1602" s="23"/>
    </row>
    <row r="1603" spans="1:8" x14ac:dyDescent="0.35">
      <c r="A1603" s="19" t="s">
        <v>107</v>
      </c>
      <c r="B1603" s="20"/>
      <c r="C1603" s="20"/>
      <c r="D1603" s="20"/>
      <c r="E1603" s="20"/>
      <c r="F1603" s="20"/>
      <c r="G1603" s="20"/>
      <c r="H1603" s="21"/>
    </row>
    <row r="1604" spans="1:8" x14ac:dyDescent="0.35">
      <c r="A1604" s="28" t="s">
        <v>185</v>
      </c>
      <c r="B1604" s="29" t="s">
        <v>237</v>
      </c>
      <c r="C1604" s="29" t="str">
        <f>C1601</f>
        <v>Nb heures éligibles</v>
      </c>
      <c r="D1604" s="29" t="str">
        <f>IF(P_Z_0_B_COLONNE_MT_ELIGIBLE_LIBELLE_STANDARD&lt;&gt;P_Z_G_R_G_BOOLEEN_NON,P_Z_0_N_COLONNE_MT_ELIGIBLE_LIBELLE_DEFAUT,P_Z_0_N_COLONNE_MT_ELIGIBLE_LIBELLE_STANDARD)</f>
        <v>Montant éligible</v>
      </c>
      <c r="E1604" s="29" t="str">
        <f>IF(P_Z_0_B_COLONNE_MOTIFS_INELIGIBILITE_LIBELLE_STANDARD&lt;&gt;P_Z_G_R_G_BOOLEEN_NON,P_Z_0_N_COLONNE_MOTIFS_INELIGIBILITE_LIBELLE_DEFAUT,P_Z_0_N_COLONNE_MOTIFS_INELIGIBILITE_LIBELLE_STANDARD)</f>
        <v>Motif d'inéligibilité</v>
      </c>
      <c r="F1604" s="29" t="str">
        <f>F1601</f>
        <v>Nb heures raisonnables</v>
      </c>
      <c r="G1604" s="29" t="str">
        <f>IF(P_Z_0_B_COLONNE_MT_RAISONNABLE_LIBELLE_STANDARD&lt;&gt;P_Z_G_R_G_BOOLEEN_NON,P_Z_0_N_COLONNE_MT_RAISONNABLE_DEFAUT,P_Z_0_N_COLONNE_MT_RAISONNABLE_STANDARD)</f>
        <v>Montant raisonnable</v>
      </c>
      <c r="H1604" s="30" t="str">
        <f>IF(P_Z_0_B_COLONNE_COMMENTAIRE_SI_LIBELLE_STANDARD&lt;&gt;P_Z_G_R_G_BOOLEEN_NON,P_Z_0_N_COLONNE_COMMENTAIRE_SI_LIBELLE_DEFAUT,P_Z_0_N_COLONNE_COMMENTAIRE_SI_LIBELLE_STANDARD)</f>
        <v>Commentaire(s) du SI</v>
      </c>
    </row>
    <row r="1605" spans="1:8" ht="15" thickBot="1" x14ac:dyDescent="0.4">
      <c r="A1605" s="24" t="s">
        <v>186</v>
      </c>
      <c r="B1605" s="34"/>
      <c r="C1605" s="25"/>
      <c r="D1605" s="25"/>
      <c r="E1605" s="25"/>
      <c r="F1605" s="25"/>
      <c r="G1605" s="25"/>
      <c r="H1605" s="36"/>
    </row>
    <row r="1606" spans="1:8" ht="15" thickTop="1" x14ac:dyDescent="0.35"/>
    <row r="1611" spans="1:8" hidden="1" x14ac:dyDescent="0.35"/>
    <row r="1612" spans="1:8" hidden="1" x14ac:dyDescent="0.35"/>
    <row r="1613" spans="1:8" hidden="1" x14ac:dyDescent="0.35"/>
    <row r="1614" spans="1:8" hidden="1" x14ac:dyDescent="0.35"/>
    <row r="1615" spans="1:8" hidden="1" x14ac:dyDescent="0.35"/>
    <row r="1616" spans="1:8" hidden="1" x14ac:dyDescent="0.35"/>
    <row r="1617" hidden="1" x14ac:dyDescent="0.35"/>
    <row r="1618" hidden="1" x14ac:dyDescent="0.35"/>
    <row r="1619" hidden="1" x14ac:dyDescent="0.35"/>
    <row r="1620" hidden="1" x14ac:dyDescent="0.35"/>
    <row r="1621" hidden="1" x14ac:dyDescent="0.35"/>
    <row r="1622" hidden="1" x14ac:dyDescent="0.35"/>
    <row r="1623" hidden="1" x14ac:dyDescent="0.35"/>
    <row r="1624" hidden="1" x14ac:dyDescent="0.35"/>
    <row r="1625" hidden="1" x14ac:dyDescent="0.35"/>
    <row r="1626" hidden="1" x14ac:dyDescent="0.35"/>
    <row r="1627" hidden="1" x14ac:dyDescent="0.35"/>
    <row r="1628" hidden="1" x14ac:dyDescent="0.35"/>
    <row r="1629" hidden="1" x14ac:dyDescent="0.35"/>
    <row r="1630" hidden="1" x14ac:dyDescent="0.35"/>
    <row r="1631" hidden="1" x14ac:dyDescent="0.35"/>
    <row r="1632" hidden="1" x14ac:dyDescent="0.35"/>
    <row r="1633" hidden="1" x14ac:dyDescent="0.35"/>
    <row r="1634" hidden="1" x14ac:dyDescent="0.35"/>
    <row r="1635" hidden="1" x14ac:dyDescent="0.35"/>
    <row r="1636" hidden="1" x14ac:dyDescent="0.35"/>
    <row r="1637" hidden="1" x14ac:dyDescent="0.35"/>
    <row r="1638" hidden="1" x14ac:dyDescent="0.35"/>
    <row r="1639" hidden="1" x14ac:dyDescent="0.35"/>
    <row r="1640" hidden="1" x14ac:dyDescent="0.35"/>
    <row r="1641" hidden="1" x14ac:dyDescent="0.35"/>
    <row r="1642" hidden="1" x14ac:dyDescent="0.35"/>
    <row r="1643" hidden="1" x14ac:dyDescent="0.35"/>
    <row r="1644" hidden="1" x14ac:dyDescent="0.35"/>
    <row r="1645" hidden="1" x14ac:dyDescent="0.35"/>
    <row r="1646" hidden="1" x14ac:dyDescent="0.35"/>
    <row r="1647" hidden="1" x14ac:dyDescent="0.35"/>
    <row r="1648" hidden="1" x14ac:dyDescent="0.35"/>
    <row r="1649" hidden="1" x14ac:dyDescent="0.35"/>
    <row r="1650" hidden="1" x14ac:dyDescent="0.35"/>
    <row r="1651" hidden="1" x14ac:dyDescent="0.35"/>
    <row r="1652" hidden="1" x14ac:dyDescent="0.35"/>
    <row r="1653" hidden="1" x14ac:dyDescent="0.35"/>
    <row r="1654" hidden="1" x14ac:dyDescent="0.35"/>
    <row r="1655" hidden="1" x14ac:dyDescent="0.35"/>
    <row r="1656" hidden="1" x14ac:dyDescent="0.35"/>
    <row r="1657" hidden="1" x14ac:dyDescent="0.35"/>
    <row r="1658" hidden="1" x14ac:dyDescent="0.35"/>
    <row r="1659" hidden="1" x14ac:dyDescent="0.35"/>
    <row r="1660" hidden="1" x14ac:dyDescent="0.35"/>
    <row r="1661" hidden="1" x14ac:dyDescent="0.35"/>
    <row r="1662" hidden="1" x14ac:dyDescent="0.35"/>
    <row r="1663" hidden="1" x14ac:dyDescent="0.35"/>
    <row r="1664" hidden="1" x14ac:dyDescent="0.35"/>
    <row r="1665" hidden="1" x14ac:dyDescent="0.35"/>
    <row r="1666" hidden="1" x14ac:dyDescent="0.35"/>
    <row r="1667" hidden="1" x14ac:dyDescent="0.35"/>
    <row r="1668" hidden="1" x14ac:dyDescent="0.35"/>
    <row r="1669" hidden="1" x14ac:dyDescent="0.35"/>
    <row r="1670" hidden="1" x14ac:dyDescent="0.35"/>
    <row r="1671" hidden="1" x14ac:dyDescent="0.35"/>
    <row r="1672" hidden="1" x14ac:dyDescent="0.35"/>
    <row r="1673" hidden="1" x14ac:dyDescent="0.35"/>
    <row r="1674" hidden="1" x14ac:dyDescent="0.35"/>
    <row r="1675" hidden="1" x14ac:dyDescent="0.35"/>
    <row r="1676" hidden="1" x14ac:dyDescent="0.35"/>
    <row r="1677" hidden="1" x14ac:dyDescent="0.35"/>
    <row r="1678" hidden="1" x14ac:dyDescent="0.35"/>
    <row r="1679" hidden="1" x14ac:dyDescent="0.35"/>
    <row r="1680" hidden="1" x14ac:dyDescent="0.35"/>
    <row r="1681" hidden="1" x14ac:dyDescent="0.35"/>
    <row r="1682" hidden="1" x14ac:dyDescent="0.35"/>
    <row r="1683" hidden="1" x14ac:dyDescent="0.35"/>
    <row r="1684" hidden="1" x14ac:dyDescent="0.35"/>
    <row r="1685" hidden="1" x14ac:dyDescent="0.35"/>
    <row r="1686" hidden="1" x14ac:dyDescent="0.35"/>
    <row r="1687" hidden="1" x14ac:dyDescent="0.35"/>
    <row r="1688" hidden="1" x14ac:dyDescent="0.35"/>
    <row r="1689" hidden="1" x14ac:dyDescent="0.35"/>
    <row r="1690" hidden="1" x14ac:dyDescent="0.35"/>
    <row r="1691" hidden="1" x14ac:dyDescent="0.35"/>
    <row r="1692" hidden="1" x14ac:dyDescent="0.35"/>
    <row r="1693" hidden="1" x14ac:dyDescent="0.35"/>
    <row r="1694" hidden="1" x14ac:dyDescent="0.35"/>
    <row r="1695" hidden="1" x14ac:dyDescent="0.35"/>
    <row r="1696" hidden="1" x14ac:dyDescent="0.35"/>
    <row r="1697" hidden="1" x14ac:dyDescent="0.35"/>
    <row r="1698" hidden="1" x14ac:dyDescent="0.35"/>
    <row r="1699" hidden="1" x14ac:dyDescent="0.35"/>
    <row r="1700" hidden="1" x14ac:dyDescent="0.35"/>
    <row r="1701" hidden="1" x14ac:dyDescent="0.35"/>
    <row r="1702" hidden="1" x14ac:dyDescent="0.35"/>
    <row r="1703" hidden="1" x14ac:dyDescent="0.35"/>
    <row r="1704" hidden="1" x14ac:dyDescent="0.35"/>
    <row r="1705" hidden="1" x14ac:dyDescent="0.35"/>
    <row r="1706" hidden="1" x14ac:dyDescent="0.35"/>
    <row r="1707" hidden="1" x14ac:dyDescent="0.35"/>
    <row r="1708" hidden="1" x14ac:dyDescent="0.35"/>
    <row r="1709" hidden="1" x14ac:dyDescent="0.35"/>
    <row r="1710" hidden="1" x14ac:dyDescent="0.35"/>
    <row r="1711" hidden="1" x14ac:dyDescent="0.35"/>
    <row r="1712" hidden="1" x14ac:dyDescent="0.35"/>
    <row r="1713" hidden="1" x14ac:dyDescent="0.35"/>
    <row r="1714" hidden="1" x14ac:dyDescent="0.35"/>
    <row r="1715" hidden="1" x14ac:dyDescent="0.35"/>
    <row r="1716" hidden="1" x14ac:dyDescent="0.35"/>
    <row r="1717" hidden="1" x14ac:dyDescent="0.35"/>
    <row r="1718" hidden="1" x14ac:dyDescent="0.35"/>
    <row r="1719" hidden="1" x14ac:dyDescent="0.35"/>
    <row r="1720" hidden="1" x14ac:dyDescent="0.35"/>
    <row r="1721" hidden="1" x14ac:dyDescent="0.35"/>
    <row r="1722" hidden="1" x14ac:dyDescent="0.35"/>
    <row r="1723" hidden="1" x14ac:dyDescent="0.35"/>
    <row r="1724" hidden="1" x14ac:dyDescent="0.35"/>
    <row r="1725" hidden="1" x14ac:dyDescent="0.35"/>
    <row r="1726" hidden="1" x14ac:dyDescent="0.35"/>
    <row r="1727" hidden="1" x14ac:dyDescent="0.35"/>
    <row r="1728" hidden="1" x14ac:dyDescent="0.35"/>
    <row r="1729" hidden="1" x14ac:dyDescent="0.35"/>
    <row r="1730" hidden="1" x14ac:dyDescent="0.35"/>
    <row r="1731" hidden="1" x14ac:dyDescent="0.35"/>
    <row r="1732" hidden="1" x14ac:dyDescent="0.35"/>
    <row r="1733" hidden="1" x14ac:dyDescent="0.35"/>
    <row r="1734" hidden="1" x14ac:dyDescent="0.35"/>
    <row r="1735" hidden="1" x14ac:dyDescent="0.35"/>
    <row r="1736" hidden="1" x14ac:dyDescent="0.35"/>
    <row r="1737" hidden="1" x14ac:dyDescent="0.35"/>
    <row r="1738" hidden="1" x14ac:dyDescent="0.35"/>
    <row r="1739" hidden="1" x14ac:dyDescent="0.35"/>
    <row r="1740" hidden="1" x14ac:dyDescent="0.35"/>
    <row r="1741" hidden="1" x14ac:dyDescent="0.35"/>
    <row r="1742" hidden="1" x14ac:dyDescent="0.35"/>
    <row r="1743" hidden="1" x14ac:dyDescent="0.35"/>
    <row r="1744" hidden="1" x14ac:dyDescent="0.35"/>
    <row r="1745" hidden="1" x14ac:dyDescent="0.35"/>
    <row r="1746" hidden="1" x14ac:dyDescent="0.35"/>
    <row r="1747" hidden="1" x14ac:dyDescent="0.35"/>
    <row r="1748" hidden="1" x14ac:dyDescent="0.35"/>
    <row r="1749" hidden="1" x14ac:dyDescent="0.35"/>
    <row r="1750" hidden="1" x14ac:dyDescent="0.35"/>
    <row r="1751" hidden="1" x14ac:dyDescent="0.35"/>
    <row r="1752" hidden="1" x14ac:dyDescent="0.35"/>
    <row r="1753" hidden="1" x14ac:dyDescent="0.35"/>
    <row r="1754" hidden="1" x14ac:dyDescent="0.35"/>
    <row r="1755" hidden="1" x14ac:dyDescent="0.35"/>
    <row r="1756" hidden="1" x14ac:dyDescent="0.35"/>
    <row r="1757" hidden="1" x14ac:dyDescent="0.35"/>
    <row r="1758" hidden="1" x14ac:dyDescent="0.35"/>
    <row r="1759" hidden="1" x14ac:dyDescent="0.35"/>
    <row r="1760" hidden="1" x14ac:dyDescent="0.35"/>
    <row r="1761" hidden="1" x14ac:dyDescent="0.35"/>
    <row r="1762" hidden="1" x14ac:dyDescent="0.35"/>
    <row r="1763" hidden="1" x14ac:dyDescent="0.35"/>
    <row r="1764" hidden="1" x14ac:dyDescent="0.35"/>
    <row r="1765" hidden="1" x14ac:dyDescent="0.35"/>
    <row r="1766" hidden="1" x14ac:dyDescent="0.35"/>
    <row r="1767" hidden="1" x14ac:dyDescent="0.35"/>
    <row r="1768" hidden="1" x14ac:dyDescent="0.35"/>
    <row r="1769" hidden="1" x14ac:dyDescent="0.35"/>
    <row r="1770" hidden="1" x14ac:dyDescent="0.35"/>
    <row r="1771" hidden="1" x14ac:dyDescent="0.35"/>
    <row r="1772" hidden="1" x14ac:dyDescent="0.35"/>
    <row r="1773" hidden="1" x14ac:dyDescent="0.35"/>
    <row r="1774" hidden="1" x14ac:dyDescent="0.35"/>
    <row r="1775" hidden="1" x14ac:dyDescent="0.35"/>
    <row r="1776" hidden="1" x14ac:dyDescent="0.35"/>
    <row r="1777" hidden="1" x14ac:dyDescent="0.35"/>
    <row r="1778" hidden="1" x14ac:dyDescent="0.35"/>
    <row r="1779" hidden="1" x14ac:dyDescent="0.35"/>
    <row r="1780" hidden="1" x14ac:dyDescent="0.35"/>
    <row r="1781" hidden="1" x14ac:dyDescent="0.35"/>
    <row r="1782" hidden="1" x14ac:dyDescent="0.35"/>
    <row r="1783" hidden="1" x14ac:dyDescent="0.35"/>
    <row r="1784" hidden="1" x14ac:dyDescent="0.35"/>
    <row r="1785" hidden="1" x14ac:dyDescent="0.35"/>
    <row r="1786" hidden="1" x14ac:dyDescent="0.35"/>
    <row r="1787" hidden="1" x14ac:dyDescent="0.35"/>
    <row r="1788" hidden="1" x14ac:dyDescent="0.35"/>
    <row r="1789" hidden="1" x14ac:dyDescent="0.35"/>
    <row r="1790" hidden="1" x14ac:dyDescent="0.35"/>
    <row r="1791" hidden="1" x14ac:dyDescent="0.35"/>
    <row r="1792" hidden="1" x14ac:dyDescent="0.35"/>
    <row r="1793" hidden="1" x14ac:dyDescent="0.35"/>
    <row r="1794" hidden="1" x14ac:dyDescent="0.35"/>
    <row r="1795" hidden="1" x14ac:dyDescent="0.35"/>
    <row r="1796" hidden="1" x14ac:dyDescent="0.35"/>
    <row r="1797" hidden="1" x14ac:dyDescent="0.35"/>
    <row r="1798" hidden="1" x14ac:dyDescent="0.35"/>
    <row r="1799" hidden="1" x14ac:dyDescent="0.35"/>
    <row r="1800" hidden="1" x14ac:dyDescent="0.35"/>
    <row r="1801" hidden="1" x14ac:dyDescent="0.35"/>
    <row r="1802" hidden="1" x14ac:dyDescent="0.35"/>
    <row r="1803" hidden="1" x14ac:dyDescent="0.35"/>
    <row r="1804" hidden="1" x14ac:dyDescent="0.35"/>
    <row r="1805" hidden="1" x14ac:dyDescent="0.35"/>
    <row r="1806" hidden="1" x14ac:dyDescent="0.35"/>
    <row r="1807" hidden="1" x14ac:dyDescent="0.35"/>
    <row r="1808" hidden="1" x14ac:dyDescent="0.35"/>
    <row r="1809" hidden="1" x14ac:dyDescent="0.35"/>
    <row r="1810" hidden="1" x14ac:dyDescent="0.35"/>
    <row r="1811" hidden="1" x14ac:dyDescent="0.35"/>
    <row r="1812" hidden="1" x14ac:dyDescent="0.35"/>
    <row r="1813" hidden="1" x14ac:dyDescent="0.35"/>
    <row r="1814" hidden="1" x14ac:dyDescent="0.35"/>
    <row r="1815" hidden="1" x14ac:dyDescent="0.35"/>
    <row r="1816" hidden="1" x14ac:dyDescent="0.35"/>
    <row r="1817" hidden="1" x14ac:dyDescent="0.35"/>
    <row r="1818" hidden="1" x14ac:dyDescent="0.35"/>
    <row r="1819" hidden="1" x14ac:dyDescent="0.35"/>
    <row r="1820" hidden="1" x14ac:dyDescent="0.35"/>
    <row r="1821" hidden="1" x14ac:dyDescent="0.35"/>
    <row r="1822" hidden="1" x14ac:dyDescent="0.35"/>
    <row r="1823" hidden="1" x14ac:dyDescent="0.35"/>
    <row r="1824" hidden="1" x14ac:dyDescent="0.35"/>
    <row r="1832" spans="1:7" s="1" customFormat="1" x14ac:dyDescent="0.35">
      <c r="A1832" s="1" t="s">
        <v>253</v>
      </c>
      <c r="E1832" s="232" t="s">
        <v>467</v>
      </c>
      <c r="G1832" s="5" t="str">
        <f>HYPERLINK("#"&amp;"P_Paramétrage!$A$1","Retour en haut")</f>
        <v>Retour en haut</v>
      </c>
    </row>
    <row r="1833" spans="1:7" ht="15" thickBot="1" x14ac:dyDescent="0.4"/>
    <row r="1834" spans="1:7" ht="15" thickTop="1" x14ac:dyDescent="0.35">
      <c r="A1834" s="15" t="s">
        <v>180</v>
      </c>
      <c r="B1834" s="18"/>
    </row>
    <row r="1835" spans="1:7" x14ac:dyDescent="0.35">
      <c r="A1835" s="19"/>
      <c r="B1835" s="21"/>
    </row>
    <row r="1836" spans="1:7" x14ac:dyDescent="0.35">
      <c r="A1836" s="19" t="s">
        <v>182</v>
      </c>
      <c r="B1836" s="23"/>
    </row>
    <row r="1837" spans="1:7" x14ac:dyDescent="0.35">
      <c r="A1837" s="19" t="s">
        <v>183</v>
      </c>
      <c r="B1837" s="21"/>
    </row>
    <row r="1838" spans="1:7" ht="15" thickBot="1" x14ac:dyDescent="0.4">
      <c r="A1838" s="35" t="s">
        <v>181</v>
      </c>
      <c r="B1838" s="41" t="s">
        <v>270</v>
      </c>
    </row>
    <row r="1839" spans="1:7" ht="15" thickTop="1" x14ac:dyDescent="0.35"/>
    <row r="1840" spans="1:7" ht="15" thickBot="1" x14ac:dyDescent="0.4"/>
    <row r="1841" spans="1:13" ht="15" thickTop="1" x14ac:dyDescent="0.35">
      <c r="A1841" s="15" t="s">
        <v>187</v>
      </c>
      <c r="B1841" s="16"/>
      <c r="C1841" s="16"/>
      <c r="D1841" s="16"/>
      <c r="E1841" s="16"/>
      <c r="F1841" s="16"/>
      <c r="G1841" s="16"/>
      <c r="H1841" s="18"/>
    </row>
    <row r="1842" spans="1:13" x14ac:dyDescent="0.35">
      <c r="A1842" s="19"/>
      <c r="B1842" s="20"/>
      <c r="C1842" s="20"/>
      <c r="D1842" s="20"/>
      <c r="E1842" s="20"/>
      <c r="F1842" s="20"/>
      <c r="G1842" s="20"/>
      <c r="H1842" s="21"/>
    </row>
    <row r="1843" spans="1:13" ht="40.15" customHeight="1" thickBot="1" x14ac:dyDescent="0.4">
      <c r="A1843" s="370" t="s">
        <v>496</v>
      </c>
      <c r="B1843" s="371"/>
      <c r="C1843" s="371"/>
      <c r="D1843" s="371"/>
      <c r="E1843" s="371"/>
      <c r="F1843" s="371"/>
      <c r="G1843" s="371"/>
      <c r="H1843" s="372"/>
    </row>
    <row r="1844" spans="1:13" ht="40.15" customHeight="1" thickTop="1" thickBot="1" x14ac:dyDescent="0.4">
      <c r="A1844" s="370" t="s">
        <v>428</v>
      </c>
      <c r="B1844" s="371"/>
      <c r="C1844" s="371"/>
      <c r="D1844" s="371"/>
      <c r="E1844" s="371"/>
      <c r="F1844" s="371"/>
      <c r="G1844" s="371"/>
      <c r="H1844" s="372"/>
    </row>
    <row r="1845" spans="1:13" ht="15" thickTop="1" x14ac:dyDescent="0.35"/>
    <row r="1846" spans="1:13" ht="15" thickBot="1" x14ac:dyDescent="0.4"/>
    <row r="1847" spans="1:13" ht="15" thickTop="1" x14ac:dyDescent="0.35">
      <c r="A1847" s="15" t="s">
        <v>197</v>
      </c>
      <c r="B1847" s="16"/>
      <c r="C1847" s="16"/>
      <c r="D1847" s="16"/>
      <c r="E1847" s="16"/>
      <c r="F1847" s="16"/>
      <c r="G1847" s="16"/>
      <c r="H1847" s="16"/>
      <c r="I1847" s="16"/>
      <c r="J1847" s="16"/>
      <c r="K1847" s="16"/>
      <c r="L1847" s="16"/>
      <c r="M1847" s="18"/>
    </row>
    <row r="1848" spans="1:13" x14ac:dyDescent="0.35">
      <c r="A1848" s="19"/>
      <c r="B1848" s="20"/>
      <c r="C1848" s="20"/>
      <c r="D1848" s="20"/>
      <c r="E1848" s="20"/>
      <c r="F1848" s="20"/>
      <c r="G1848" s="20"/>
      <c r="H1848" s="20"/>
      <c r="I1848" s="20"/>
      <c r="J1848" s="20"/>
      <c r="K1848" s="20"/>
      <c r="L1848" s="20"/>
      <c r="M1848" s="21"/>
    </row>
    <row r="1849" spans="1:13" x14ac:dyDescent="0.35">
      <c r="A1849" s="19"/>
      <c r="B1849" s="20" t="s">
        <v>246</v>
      </c>
      <c r="C1849" s="20" t="s">
        <v>254</v>
      </c>
      <c r="D1849" s="20" t="s">
        <v>247</v>
      </c>
      <c r="E1849" s="20" t="s">
        <v>4</v>
      </c>
      <c r="F1849" s="20" t="s">
        <v>7</v>
      </c>
      <c r="G1849" s="20" t="s">
        <v>249</v>
      </c>
      <c r="H1849" s="20" t="s">
        <v>248</v>
      </c>
      <c r="I1849" s="20" t="s">
        <v>250</v>
      </c>
      <c r="J1849" s="20" t="s">
        <v>1</v>
      </c>
      <c r="K1849" s="20" t="s">
        <v>128</v>
      </c>
      <c r="L1849" s="20" t="s">
        <v>251</v>
      </c>
      <c r="M1849" s="21" t="s">
        <v>2</v>
      </c>
    </row>
    <row r="1850" spans="1:13" x14ac:dyDescent="0.35">
      <c r="A1850" s="19" t="s">
        <v>184</v>
      </c>
      <c r="B1850" s="27"/>
      <c r="C1850" s="27"/>
      <c r="D1850" s="27"/>
      <c r="E1850" s="27"/>
      <c r="F1850" s="27"/>
      <c r="G1850" s="27"/>
      <c r="H1850" s="27"/>
      <c r="I1850" s="27"/>
      <c r="J1850" s="27"/>
      <c r="K1850" s="27"/>
      <c r="L1850" s="27"/>
      <c r="M1850" s="23"/>
    </row>
    <row r="1851" spans="1:13" x14ac:dyDescent="0.35">
      <c r="A1851" s="19" t="s">
        <v>107</v>
      </c>
      <c r="B1851" s="20"/>
      <c r="C1851" s="20"/>
      <c r="D1851" s="20"/>
      <c r="E1851" s="20"/>
      <c r="F1851" s="20"/>
      <c r="G1851" s="20"/>
      <c r="H1851" s="20"/>
      <c r="I1851" s="20"/>
      <c r="J1851" s="20"/>
      <c r="K1851" s="20"/>
      <c r="L1851" s="20"/>
      <c r="M1851" s="21"/>
    </row>
    <row r="1852" spans="1:13" x14ac:dyDescent="0.35">
      <c r="A1852" s="19" t="s">
        <v>185</v>
      </c>
      <c r="B1852" s="20" t="str">
        <f>B1849</f>
        <v>Description intervention</v>
      </c>
      <c r="C1852" s="20" t="str">
        <f>C1849</f>
        <v>Nom intervenant</v>
      </c>
      <c r="D1852" s="20" t="str">
        <f>D1849</f>
        <v>Qualification intervenant</v>
      </c>
      <c r="E1852" s="20" t="str">
        <f>IF(P_Z_0_B_COLONNE_POSTE_LIBELLE_STANDARD&lt;&gt;P_Z_G_R_G_BOOLEEN_NON,P_Z_0_N_COLONNE_POSTE_LIBELLE_DEFAUT,P_Z_0_N_COLONNE_POSTE_LIBELLE_STANDARD)</f>
        <v>Poste</v>
      </c>
      <c r="F1852" s="20" t="str">
        <f>IF(P_Z_0_B_COLONNE_SOUS_OPERATION_LIBELLE_STANDARD&lt;&gt;P_Z_G_R_G_BOOLEEN_NON,P_Z_0_N_COLONNE_SOUS_OPERATION_LIBELLE_DEFAUT,P_Z_0_N_COLONNE_SOUS_OPERATION_LIBELLE_STANDARD)</f>
        <v>Sous-opération</v>
      </c>
      <c r="G1852" s="20" t="str">
        <f>G1849</f>
        <v>Coût salarial sur la période</v>
      </c>
      <c r="H1852" s="20" t="str">
        <f>H1849</f>
        <v>Temps de travail sur la période</v>
      </c>
      <c r="I1852" s="20" t="str">
        <f>I1849</f>
        <v>Temps de travail sur l'opération</v>
      </c>
      <c r="J1852" s="20" t="str">
        <f>J1849</f>
        <v>Unité</v>
      </c>
      <c r="K1852" s="20" t="str">
        <f>IF(P_Z_0_B_COLONNE_MT_PRES_LIBELLE_STANDARD&lt;&gt;P_Z_G_R_G_BOOLEEN_NON,P_Z_0_N_COLONNE_MT_PRES_LIBELLE_DEFAUT,P_Z_0_N_COLONNE_MT_PRES_LIBELLE_STANDARD)</f>
        <v>Montant présenté</v>
      </c>
      <c r="L1852" s="20" t="str">
        <f>L1849</f>
        <v>Justificatif(s)</v>
      </c>
      <c r="M1852" s="21" t="str">
        <f>M1849</f>
        <v>Commentaire(s)</v>
      </c>
    </row>
    <row r="1853" spans="1:13" x14ac:dyDescent="0.35">
      <c r="A1853" s="19" t="s">
        <v>188</v>
      </c>
      <c r="B1853" s="27"/>
      <c r="C1853" s="27"/>
      <c r="D1853" s="27"/>
      <c r="E1853" s="27"/>
      <c r="F1853" s="27"/>
      <c r="G1853" s="27"/>
      <c r="H1853" s="27"/>
      <c r="I1853" s="27"/>
      <c r="J1853" s="27"/>
      <c r="K1853" s="27" t="s">
        <v>20</v>
      </c>
      <c r="L1853" s="27"/>
      <c r="M1853" s="23"/>
    </row>
    <row r="1854" spans="1:13" x14ac:dyDescent="0.35">
      <c r="A1854" s="19" t="s">
        <v>190</v>
      </c>
      <c r="B1854" s="20"/>
      <c r="C1854" s="20"/>
      <c r="D1854" s="20"/>
      <c r="E1854" s="20"/>
      <c r="F1854" s="20"/>
      <c r="G1854" s="20"/>
      <c r="H1854" s="20"/>
      <c r="I1854" s="20"/>
      <c r="J1854" s="20"/>
      <c r="K1854" s="20" t="s">
        <v>271</v>
      </c>
      <c r="L1854" s="20"/>
      <c r="M1854" s="21"/>
    </row>
    <row r="1855" spans="1:13" x14ac:dyDescent="0.35">
      <c r="A1855" s="28" t="s">
        <v>189</v>
      </c>
      <c r="B1855" s="29" t="str">
        <f>IF(P_Z_0_B_UTILISATION_LIBELLES_DESCRIPTIONS&lt;&gt;P_Z_G_R_G_BOOLEEN_OUI,"(nature du travail à réaliser sur l’opération : animation, gestion, nature des travaux, études...)","(sélectionner la nature de la dépense dans le menu déroulant)")</f>
        <v>(nature du travail à réaliser sur l’opération : animation, gestion, nature des travaux, études...)</v>
      </c>
      <c r="C1855" s="29" t="s">
        <v>255</v>
      </c>
      <c r="D1855" s="29" t="s">
        <v>256</v>
      </c>
      <c r="E1855" s="29" t="str">
        <f>IF(P_Z_0_B_COLONNE_POSTE_INDICATION_STANDARD&lt;&gt;P_Z_G_R_G_BOOLEEN_NON,P_Z_0_N_COLONNE_POSTE_INDICATION_DEFAUT,P_Z_0_N_COLONNE_POSTE_INDICATION_STANDARD)</f>
        <v>(à choisir dans le menu déroulant)</v>
      </c>
      <c r="F1855" s="29" t="str">
        <f>IF(P_Z_0_B_COLONNE_SOUS_OPERATION_INDICATION_STANDARD&lt;&gt;P_Z_G_R_G_BOOLEEN_NON,P_Z_0_N_COLONNE_SOUS_OPERATION_INDICATION_DEFAUT,P_Z_0_N_COLONNE_SOUS_OPERATION_INDICATION_STANDARD)</f>
        <v>(à choisir dans le menu déroulant)</v>
      </c>
      <c r="G1855" s="29" t="s">
        <v>257</v>
      </c>
      <c r="H1855" s="29" t="s">
        <v>260</v>
      </c>
      <c r="I1855" s="29" t="s">
        <v>259</v>
      </c>
      <c r="J1855" s="29" t="s">
        <v>258</v>
      </c>
      <c r="K1855" s="29" t="str">
        <f>IF(P_Z_0_B_COLONNE_MT_PRES_HT_INDICATION_STANDARD&lt;&gt;P_Z_G_R_G_BOOLEEN_NON,P_Z_0_N_COLONNE_MT_PRES_HT_INDICATION_DEFAUT,P_Z_0_N_COLONNE_MT_PRES_INDICATION_STANDARD)</f>
        <v>(2 décimales possibles)</v>
      </c>
      <c r="L1855" s="29" t="s">
        <v>261</v>
      </c>
      <c r="M1855" s="30" t="s">
        <v>262</v>
      </c>
    </row>
    <row r="1856" spans="1:13" x14ac:dyDescent="0.35">
      <c r="A1856" s="19" t="s">
        <v>186</v>
      </c>
      <c r="B1856" s="20"/>
      <c r="C1856" s="20"/>
      <c r="D1856" s="27"/>
      <c r="E1856" s="20"/>
      <c r="F1856" s="20"/>
      <c r="G1856" s="20"/>
      <c r="H1856" s="20"/>
      <c r="I1856" s="20"/>
      <c r="J1856" s="20"/>
      <c r="K1856" s="20"/>
      <c r="L1856" s="27" t="s">
        <v>19</v>
      </c>
      <c r="M1856" s="23" t="s">
        <v>19</v>
      </c>
    </row>
    <row r="1857" spans="1:21" ht="15" thickBot="1" x14ac:dyDescent="0.4">
      <c r="A1857" s="24" t="s">
        <v>207</v>
      </c>
      <c r="B1857" s="25"/>
      <c r="C1857" s="25"/>
      <c r="D1857" s="34"/>
      <c r="E1857" s="25"/>
      <c r="F1857" s="25"/>
      <c r="G1857" s="25"/>
      <c r="H1857" s="25"/>
      <c r="I1857" s="25"/>
      <c r="J1857" s="25"/>
      <c r="K1857" s="25"/>
      <c r="L1857" s="34"/>
      <c r="M1857" s="26"/>
    </row>
    <row r="1858" spans="1:21" ht="15" thickTop="1" x14ac:dyDescent="0.35"/>
    <row r="1859" spans="1:21" ht="15" thickBot="1" x14ac:dyDescent="0.4">
      <c r="R1859" t="s">
        <v>543</v>
      </c>
    </row>
    <row r="1860" spans="1:21" ht="15" thickTop="1" x14ac:dyDescent="0.35">
      <c r="A1860" s="15" t="s">
        <v>202</v>
      </c>
      <c r="B1860" s="16"/>
      <c r="C1860" s="17" t="s">
        <v>201</v>
      </c>
      <c r="D1860" s="16"/>
      <c r="E1860" s="17" t="s">
        <v>205</v>
      </c>
      <c r="F1860" s="18"/>
      <c r="H1860" s="15" t="s">
        <v>200</v>
      </c>
      <c r="I1860" s="16"/>
      <c r="J1860" s="17" t="s">
        <v>204</v>
      </c>
      <c r="K1860" s="18"/>
      <c r="M1860" s="15" t="s">
        <v>203</v>
      </c>
      <c r="N1860" s="16"/>
      <c r="O1860" s="17" t="s">
        <v>206</v>
      </c>
      <c r="P1860" s="18"/>
      <c r="R1860" s="15" t="s">
        <v>208</v>
      </c>
      <c r="S1860" s="16"/>
      <c r="T1860" s="17" t="s">
        <v>209</v>
      </c>
      <c r="U1860" s="18"/>
    </row>
    <row r="1861" spans="1:21" x14ac:dyDescent="0.35">
      <c r="A1861" s="19"/>
      <c r="B1861" s="20"/>
      <c r="C1861" s="20"/>
      <c r="D1861" s="20"/>
      <c r="E1861" s="20"/>
      <c r="F1861" s="21"/>
      <c r="H1861" s="19"/>
      <c r="I1861" s="20"/>
      <c r="J1861" s="20"/>
      <c r="K1861" s="21"/>
      <c r="M1861" s="19"/>
      <c r="N1861" s="20"/>
      <c r="O1861" s="20"/>
      <c r="P1861" s="21"/>
      <c r="R1861" s="19"/>
      <c r="S1861" s="20"/>
      <c r="T1861" s="20"/>
      <c r="U1861" s="21"/>
    </row>
    <row r="1862" spans="1:21" x14ac:dyDescent="0.35">
      <c r="A1862" s="22"/>
      <c r="B1862" s="20"/>
      <c r="C1862" s="27"/>
      <c r="D1862" s="20"/>
      <c r="E1862" s="20" t="s">
        <v>80</v>
      </c>
      <c r="F1862" s="23"/>
      <c r="H1862" s="22" t="s">
        <v>20</v>
      </c>
      <c r="I1862" s="20"/>
      <c r="J1862" s="20" t="s">
        <v>37</v>
      </c>
      <c r="K1862" s="23"/>
      <c r="M1862" s="135" t="s">
        <v>20</v>
      </c>
      <c r="N1862" s="20"/>
      <c r="O1862" s="20" t="s">
        <v>60</v>
      </c>
      <c r="P1862" s="23"/>
      <c r="R1862" s="22" t="s">
        <v>19</v>
      </c>
      <c r="S1862" s="20"/>
      <c r="T1862" s="20" t="s">
        <v>210</v>
      </c>
      <c r="U1862" s="23" t="s">
        <v>544</v>
      </c>
    </row>
    <row r="1863" spans="1:21" x14ac:dyDescent="0.35">
      <c r="A1863" s="19"/>
      <c r="B1863" s="20"/>
      <c r="C1863" s="20"/>
      <c r="D1863" s="20"/>
      <c r="E1863" s="20" t="s">
        <v>81</v>
      </c>
      <c r="F1863" s="23"/>
      <c r="H1863" s="19"/>
      <c r="I1863" s="20"/>
      <c r="J1863" s="20" t="s">
        <v>38</v>
      </c>
      <c r="K1863" s="23"/>
      <c r="M1863" s="19"/>
      <c r="N1863" s="20"/>
      <c r="O1863" s="20" t="s">
        <v>61</v>
      </c>
      <c r="P1863" s="23"/>
      <c r="R1863" s="19"/>
      <c r="S1863" s="20"/>
      <c r="T1863" s="20" t="s">
        <v>211</v>
      </c>
      <c r="U1863" s="23"/>
    </row>
    <row r="1864" spans="1:21" x14ac:dyDescent="0.35">
      <c r="A1864" s="19"/>
      <c r="B1864" s="20"/>
      <c r="C1864" s="20"/>
      <c r="D1864" s="20"/>
      <c r="E1864" s="20" t="s">
        <v>82</v>
      </c>
      <c r="F1864" s="23"/>
      <c r="H1864" s="19"/>
      <c r="I1864" s="20"/>
      <c r="J1864" s="20" t="s">
        <v>39</v>
      </c>
      <c r="K1864" s="23"/>
      <c r="M1864" s="19"/>
      <c r="N1864" s="20"/>
      <c r="O1864" s="20" t="s">
        <v>62</v>
      </c>
      <c r="P1864" s="23"/>
      <c r="R1864" s="19"/>
      <c r="S1864" s="20"/>
      <c r="T1864" s="20" t="s">
        <v>212</v>
      </c>
      <c r="U1864" s="23"/>
    </row>
    <row r="1865" spans="1:21" x14ac:dyDescent="0.35">
      <c r="A1865" s="19"/>
      <c r="B1865" s="20"/>
      <c r="C1865" s="20"/>
      <c r="D1865" s="20"/>
      <c r="E1865" s="20" t="s">
        <v>83</v>
      </c>
      <c r="F1865" s="23"/>
      <c r="H1865" s="19"/>
      <c r="I1865" s="20"/>
      <c r="J1865" s="20" t="s">
        <v>40</v>
      </c>
      <c r="K1865" s="23"/>
      <c r="M1865" s="19"/>
      <c r="N1865" s="20"/>
      <c r="O1865" s="20" t="s">
        <v>63</v>
      </c>
      <c r="P1865" s="23"/>
      <c r="R1865" s="19"/>
      <c r="S1865" s="20"/>
      <c r="T1865" s="20" t="s">
        <v>213</v>
      </c>
      <c r="U1865" s="23"/>
    </row>
    <row r="1866" spans="1:21" x14ac:dyDescent="0.35">
      <c r="A1866" s="19"/>
      <c r="B1866" s="20"/>
      <c r="C1866" s="20"/>
      <c r="D1866" s="20"/>
      <c r="E1866" s="20" t="s">
        <v>84</v>
      </c>
      <c r="F1866" s="23"/>
      <c r="H1866" s="19"/>
      <c r="I1866" s="20"/>
      <c r="J1866" s="20" t="s">
        <v>41</v>
      </c>
      <c r="K1866" s="23"/>
      <c r="M1866" s="19"/>
      <c r="N1866" s="20"/>
      <c r="O1866" s="20" t="s">
        <v>64</v>
      </c>
      <c r="P1866" s="23"/>
      <c r="R1866" s="19"/>
      <c r="S1866" s="20"/>
      <c r="T1866" s="20" t="s">
        <v>214</v>
      </c>
      <c r="U1866" s="23"/>
    </row>
    <row r="1867" spans="1:21" x14ac:dyDescent="0.35">
      <c r="A1867" s="19"/>
      <c r="B1867" s="20"/>
      <c r="C1867" s="20"/>
      <c r="D1867" s="20"/>
      <c r="E1867" s="20" t="s">
        <v>85</v>
      </c>
      <c r="F1867" s="23"/>
      <c r="H1867" s="19"/>
      <c r="I1867" s="20"/>
      <c r="J1867" s="20" t="s">
        <v>42</v>
      </c>
      <c r="K1867" s="23"/>
      <c r="M1867" s="19"/>
      <c r="N1867" s="20"/>
      <c r="O1867" s="20" t="s">
        <v>65</v>
      </c>
      <c r="P1867" s="23"/>
      <c r="R1867" s="19"/>
      <c r="S1867" s="20"/>
      <c r="T1867" s="20" t="s">
        <v>215</v>
      </c>
      <c r="U1867" s="23"/>
    </row>
    <row r="1868" spans="1:21" x14ac:dyDescent="0.35">
      <c r="A1868" s="19"/>
      <c r="B1868" s="20"/>
      <c r="C1868" s="20"/>
      <c r="D1868" s="20"/>
      <c r="E1868" s="20" t="s">
        <v>86</v>
      </c>
      <c r="F1868" s="23"/>
      <c r="H1868" s="19"/>
      <c r="I1868" s="20"/>
      <c r="J1868" s="20" t="s">
        <v>43</v>
      </c>
      <c r="K1868" s="23"/>
      <c r="M1868" s="19"/>
      <c r="N1868" s="20"/>
      <c r="O1868" s="20" t="s">
        <v>66</v>
      </c>
      <c r="P1868" s="23"/>
      <c r="R1868" s="19"/>
      <c r="S1868" s="20"/>
      <c r="T1868" s="20" t="s">
        <v>216</v>
      </c>
      <c r="U1868" s="23"/>
    </row>
    <row r="1869" spans="1:21" x14ac:dyDescent="0.35">
      <c r="A1869" s="19"/>
      <c r="B1869" s="20"/>
      <c r="C1869" s="20"/>
      <c r="D1869" s="20"/>
      <c r="E1869" s="20" t="s">
        <v>87</v>
      </c>
      <c r="F1869" s="23"/>
      <c r="H1869" s="19"/>
      <c r="I1869" s="20"/>
      <c r="J1869" s="20" t="s">
        <v>44</v>
      </c>
      <c r="K1869" s="23"/>
      <c r="M1869" s="19"/>
      <c r="N1869" s="20"/>
      <c r="O1869" s="20" t="s">
        <v>67</v>
      </c>
      <c r="P1869" s="23"/>
      <c r="R1869" s="19"/>
      <c r="S1869" s="20"/>
      <c r="T1869" s="20" t="s">
        <v>217</v>
      </c>
      <c r="U1869" s="23"/>
    </row>
    <row r="1870" spans="1:21" x14ac:dyDescent="0.35">
      <c r="A1870" s="19"/>
      <c r="B1870" s="20"/>
      <c r="C1870" s="20"/>
      <c r="D1870" s="20"/>
      <c r="E1870" s="20" t="s">
        <v>88</v>
      </c>
      <c r="F1870" s="23"/>
      <c r="H1870" s="19"/>
      <c r="I1870" s="20"/>
      <c r="J1870" s="20" t="s">
        <v>45</v>
      </c>
      <c r="K1870" s="23"/>
      <c r="M1870" s="19"/>
      <c r="N1870" s="20"/>
      <c r="O1870" s="20" t="s">
        <v>68</v>
      </c>
      <c r="P1870" s="23"/>
      <c r="R1870" s="19"/>
      <c r="S1870" s="20"/>
      <c r="T1870" s="20" t="s">
        <v>218</v>
      </c>
      <c r="U1870" s="23"/>
    </row>
    <row r="1871" spans="1:21" x14ac:dyDescent="0.35">
      <c r="A1871" s="19"/>
      <c r="B1871" s="20"/>
      <c r="C1871" s="20"/>
      <c r="D1871" s="20"/>
      <c r="E1871" s="20" t="s">
        <v>89</v>
      </c>
      <c r="F1871" s="23"/>
      <c r="H1871" s="19"/>
      <c r="I1871" s="20"/>
      <c r="J1871" s="20" t="s">
        <v>46</v>
      </c>
      <c r="K1871" s="23"/>
      <c r="M1871" s="19"/>
      <c r="N1871" s="20"/>
      <c r="O1871" s="20" t="s">
        <v>69</v>
      </c>
      <c r="P1871" s="23"/>
      <c r="R1871" s="19"/>
      <c r="S1871" s="20"/>
      <c r="T1871" s="20" t="s">
        <v>219</v>
      </c>
      <c r="U1871" s="23"/>
    </row>
    <row r="1872" spans="1:21" x14ac:dyDescent="0.35">
      <c r="A1872" s="19"/>
      <c r="B1872" s="20"/>
      <c r="C1872" s="20"/>
      <c r="D1872" s="20"/>
      <c r="E1872" s="20" t="s">
        <v>90</v>
      </c>
      <c r="F1872" s="23"/>
      <c r="H1872" s="19"/>
      <c r="I1872" s="20"/>
      <c r="J1872" s="20" t="s">
        <v>47</v>
      </c>
      <c r="K1872" s="23"/>
      <c r="M1872" s="19"/>
      <c r="N1872" s="20"/>
      <c r="O1872" s="20" t="s">
        <v>70</v>
      </c>
      <c r="P1872" s="23"/>
      <c r="R1872" s="19"/>
      <c r="S1872" s="20"/>
      <c r="T1872" s="20" t="s">
        <v>220</v>
      </c>
      <c r="U1872" s="23"/>
    </row>
    <row r="1873" spans="1:21" x14ac:dyDescent="0.35">
      <c r="A1873" s="19"/>
      <c r="B1873" s="20"/>
      <c r="C1873" s="20"/>
      <c r="D1873" s="20"/>
      <c r="E1873" s="20" t="s">
        <v>91</v>
      </c>
      <c r="F1873" s="23"/>
      <c r="H1873" s="19"/>
      <c r="I1873" s="20"/>
      <c r="J1873" s="20" t="s">
        <v>48</v>
      </c>
      <c r="K1873" s="23"/>
      <c r="M1873" s="19"/>
      <c r="N1873" s="20"/>
      <c r="O1873" s="20" t="s">
        <v>71</v>
      </c>
      <c r="P1873" s="23"/>
      <c r="R1873" s="19"/>
      <c r="S1873" s="20"/>
      <c r="T1873" s="20" t="s">
        <v>221</v>
      </c>
      <c r="U1873" s="23"/>
    </row>
    <row r="1874" spans="1:21" x14ac:dyDescent="0.35">
      <c r="A1874" s="19"/>
      <c r="B1874" s="20"/>
      <c r="C1874" s="20"/>
      <c r="D1874" s="20"/>
      <c r="E1874" s="20" t="s">
        <v>92</v>
      </c>
      <c r="F1874" s="23"/>
      <c r="H1874" s="19"/>
      <c r="I1874" s="20"/>
      <c r="J1874" s="20" t="s">
        <v>49</v>
      </c>
      <c r="K1874" s="23"/>
      <c r="M1874" s="19"/>
      <c r="N1874" s="20"/>
      <c r="O1874" s="20" t="s">
        <v>72</v>
      </c>
      <c r="P1874" s="23"/>
      <c r="R1874" s="19"/>
      <c r="S1874" s="20"/>
      <c r="T1874" s="20" t="s">
        <v>222</v>
      </c>
      <c r="U1874" s="23"/>
    </row>
    <row r="1875" spans="1:21" x14ac:dyDescent="0.35">
      <c r="A1875" s="19"/>
      <c r="B1875" s="20"/>
      <c r="C1875" s="20"/>
      <c r="D1875" s="20"/>
      <c r="E1875" s="20" t="s">
        <v>93</v>
      </c>
      <c r="F1875" s="23"/>
      <c r="H1875" s="19"/>
      <c r="I1875" s="20"/>
      <c r="J1875" s="20" t="s">
        <v>50</v>
      </c>
      <c r="K1875" s="23"/>
      <c r="M1875" s="19"/>
      <c r="N1875" s="20"/>
      <c r="O1875" s="20" t="s">
        <v>73</v>
      </c>
      <c r="P1875" s="23"/>
      <c r="R1875" s="19"/>
      <c r="S1875" s="20"/>
      <c r="T1875" s="20" t="s">
        <v>223</v>
      </c>
      <c r="U1875" s="23"/>
    </row>
    <row r="1876" spans="1:21" x14ac:dyDescent="0.35">
      <c r="A1876" s="19"/>
      <c r="B1876" s="20"/>
      <c r="C1876" s="20"/>
      <c r="D1876" s="20"/>
      <c r="E1876" s="20" t="s">
        <v>94</v>
      </c>
      <c r="F1876" s="23"/>
      <c r="H1876" s="19"/>
      <c r="I1876" s="20"/>
      <c r="J1876" s="20" t="s">
        <v>51</v>
      </c>
      <c r="K1876" s="23"/>
      <c r="M1876" s="19"/>
      <c r="N1876" s="20"/>
      <c r="O1876" s="20" t="s">
        <v>74</v>
      </c>
      <c r="P1876" s="23"/>
      <c r="R1876" s="19"/>
      <c r="S1876" s="20"/>
      <c r="T1876" s="20" t="s">
        <v>224</v>
      </c>
      <c r="U1876" s="23"/>
    </row>
    <row r="1877" spans="1:21" x14ac:dyDescent="0.35">
      <c r="A1877" s="19"/>
      <c r="B1877" s="20"/>
      <c r="C1877" s="20"/>
      <c r="D1877" s="20"/>
      <c r="E1877" s="20" t="s">
        <v>95</v>
      </c>
      <c r="F1877" s="23"/>
      <c r="H1877" s="19"/>
      <c r="I1877" s="20"/>
      <c r="J1877" s="20" t="s">
        <v>52</v>
      </c>
      <c r="K1877" s="23"/>
      <c r="M1877" s="19"/>
      <c r="N1877" s="20"/>
      <c r="O1877" s="20" t="s">
        <v>75</v>
      </c>
      <c r="P1877" s="23"/>
      <c r="R1877" s="19"/>
      <c r="S1877" s="20"/>
      <c r="T1877" s="20" t="s">
        <v>225</v>
      </c>
      <c r="U1877" s="23"/>
    </row>
    <row r="1878" spans="1:21" x14ac:dyDescent="0.35">
      <c r="A1878" s="19"/>
      <c r="B1878" s="20"/>
      <c r="C1878" s="20"/>
      <c r="D1878" s="20"/>
      <c r="E1878" s="20" t="s">
        <v>96</v>
      </c>
      <c r="F1878" s="23"/>
      <c r="H1878" s="19"/>
      <c r="I1878" s="20"/>
      <c r="J1878" s="20" t="s">
        <v>53</v>
      </c>
      <c r="K1878" s="23"/>
      <c r="M1878" s="19"/>
      <c r="N1878" s="20"/>
      <c r="O1878" s="20" t="s">
        <v>76</v>
      </c>
      <c r="P1878" s="23"/>
      <c r="R1878" s="19"/>
      <c r="S1878" s="20"/>
      <c r="T1878" s="20" t="s">
        <v>226</v>
      </c>
      <c r="U1878" s="23"/>
    </row>
    <row r="1879" spans="1:21" x14ac:dyDescent="0.35">
      <c r="A1879" s="19"/>
      <c r="B1879" s="20"/>
      <c r="C1879" s="20"/>
      <c r="D1879" s="20"/>
      <c r="E1879" s="20" t="s">
        <v>97</v>
      </c>
      <c r="F1879" s="23"/>
      <c r="H1879" s="19"/>
      <c r="I1879" s="20"/>
      <c r="J1879" s="20" t="s">
        <v>54</v>
      </c>
      <c r="K1879" s="23"/>
      <c r="M1879" s="19"/>
      <c r="N1879" s="20"/>
      <c r="O1879" s="20" t="s">
        <v>77</v>
      </c>
      <c r="P1879" s="23"/>
      <c r="R1879" s="19"/>
      <c r="S1879" s="20"/>
      <c r="T1879" s="20" t="s">
        <v>227</v>
      </c>
      <c r="U1879" s="23"/>
    </row>
    <row r="1880" spans="1:21" x14ac:dyDescent="0.35">
      <c r="A1880" s="19"/>
      <c r="B1880" s="20"/>
      <c r="C1880" s="20"/>
      <c r="D1880" s="20"/>
      <c r="E1880" s="20" t="s">
        <v>98</v>
      </c>
      <c r="F1880" s="23"/>
      <c r="H1880" s="19"/>
      <c r="I1880" s="20"/>
      <c r="J1880" s="20" t="s">
        <v>55</v>
      </c>
      <c r="K1880" s="23"/>
      <c r="M1880" s="19"/>
      <c r="N1880" s="20"/>
      <c r="O1880" s="20" t="s">
        <v>78</v>
      </c>
      <c r="P1880" s="23"/>
      <c r="R1880" s="19"/>
      <c r="S1880" s="20"/>
      <c r="T1880" s="20" t="s">
        <v>228</v>
      </c>
      <c r="U1880" s="23"/>
    </row>
    <row r="1881" spans="1:21" ht="15" thickBot="1" x14ac:dyDescent="0.4">
      <c r="A1881" s="24"/>
      <c r="B1881" s="25"/>
      <c r="C1881" s="25"/>
      <c r="D1881" s="25"/>
      <c r="E1881" s="25" t="s">
        <v>99</v>
      </c>
      <c r="F1881" s="26"/>
      <c r="H1881" s="24"/>
      <c r="I1881" s="25"/>
      <c r="J1881" s="25" t="s">
        <v>56</v>
      </c>
      <c r="K1881" s="26"/>
      <c r="M1881" s="24"/>
      <c r="N1881" s="25"/>
      <c r="O1881" s="25" t="s">
        <v>79</v>
      </c>
      <c r="P1881" s="26"/>
      <c r="R1881" s="24"/>
      <c r="S1881" s="25"/>
      <c r="T1881" s="25" t="s">
        <v>229</v>
      </c>
      <c r="U1881" s="26"/>
    </row>
    <row r="1882" spans="1:21" ht="15" thickTop="1" x14ac:dyDescent="0.35"/>
    <row r="1883" spans="1:21" ht="15" thickBot="1" x14ac:dyDescent="0.4"/>
    <row r="1884" spans="1:21" ht="15" thickTop="1" x14ac:dyDescent="0.35">
      <c r="A1884" s="15" t="s">
        <v>196</v>
      </c>
      <c r="B1884" s="16"/>
      <c r="C1884" s="16"/>
      <c r="D1884" s="16"/>
      <c r="E1884" s="16"/>
      <c r="F1884" s="16"/>
      <c r="G1884" s="16"/>
      <c r="H1884" s="16"/>
      <c r="I1884" s="16"/>
      <c r="J1884" s="16"/>
      <c r="K1884" s="16"/>
      <c r="L1884" s="16"/>
      <c r="M1884" s="16"/>
      <c r="N1884" s="16"/>
      <c r="O1884" s="18"/>
    </row>
    <row r="1885" spans="1:21" x14ac:dyDescent="0.35">
      <c r="A1885" s="19"/>
      <c r="B1885" s="20"/>
      <c r="C1885" s="20"/>
      <c r="D1885" s="20"/>
      <c r="E1885" s="20"/>
      <c r="F1885" s="20"/>
      <c r="G1885" s="20"/>
      <c r="H1885" s="20"/>
      <c r="I1885" s="20"/>
      <c r="J1885" s="20"/>
      <c r="K1885" s="20"/>
      <c r="L1885" s="20"/>
      <c r="M1885" s="20"/>
      <c r="N1885" s="20"/>
      <c r="O1885" s="21"/>
    </row>
    <row r="1886" spans="1:21" x14ac:dyDescent="0.35">
      <c r="A1886" s="42" t="s">
        <v>198</v>
      </c>
      <c r="B1886" s="20"/>
      <c r="C1886" s="20"/>
      <c r="D1886" s="20" t="s">
        <v>246</v>
      </c>
      <c r="E1886" s="20" t="s">
        <v>254</v>
      </c>
      <c r="F1886" s="20" t="s">
        <v>247</v>
      </c>
      <c r="G1886" s="20" t="s">
        <v>4</v>
      </c>
      <c r="H1886" s="20" t="s">
        <v>7</v>
      </c>
      <c r="I1886" s="20" t="s">
        <v>249</v>
      </c>
      <c r="J1886" s="20" t="s">
        <v>248</v>
      </c>
      <c r="K1886" s="20" t="s">
        <v>250</v>
      </c>
      <c r="L1886" s="20" t="s">
        <v>1</v>
      </c>
      <c r="M1886" s="20" t="s">
        <v>128</v>
      </c>
      <c r="N1886" s="20" t="s">
        <v>251</v>
      </c>
      <c r="O1886" s="21" t="s">
        <v>2</v>
      </c>
    </row>
    <row r="1887" spans="1:21" ht="15" thickBot="1" x14ac:dyDescent="0.4">
      <c r="A1887" s="37" t="s">
        <v>19</v>
      </c>
      <c r="B1887" s="25"/>
      <c r="C1887" s="25" t="s">
        <v>199</v>
      </c>
      <c r="D1887" s="34" t="s">
        <v>452</v>
      </c>
      <c r="E1887" s="34" t="s">
        <v>453</v>
      </c>
      <c r="F1887" s="34" t="s">
        <v>454</v>
      </c>
      <c r="G1887" s="34" t="s">
        <v>373</v>
      </c>
      <c r="H1887" s="34" t="s">
        <v>392</v>
      </c>
      <c r="I1887" s="34">
        <v>2000</v>
      </c>
      <c r="J1887" s="34">
        <v>1500</v>
      </c>
      <c r="K1887" s="34"/>
      <c r="L1887" s="34" t="s">
        <v>544</v>
      </c>
      <c r="M1887" s="34"/>
      <c r="N1887" s="34"/>
      <c r="O1887" s="26"/>
    </row>
    <row r="1888" spans="1:21" ht="15" thickTop="1" x14ac:dyDescent="0.35"/>
    <row r="1890" spans="1:13" x14ac:dyDescent="0.35">
      <c r="A1890" s="6" t="s">
        <v>236</v>
      </c>
    </row>
    <row r="1891" spans="1:13" ht="15" thickBot="1" x14ac:dyDescent="0.4"/>
    <row r="1892" spans="1:13" ht="15" thickTop="1" x14ac:dyDescent="0.35">
      <c r="A1892" s="99"/>
      <c r="B1892" s="16" t="s">
        <v>237</v>
      </c>
      <c r="C1892" s="16" t="s">
        <v>266</v>
      </c>
      <c r="D1892" s="16" t="s">
        <v>267</v>
      </c>
      <c r="E1892" s="16" t="s">
        <v>268</v>
      </c>
      <c r="F1892" s="16" t="s">
        <v>269</v>
      </c>
      <c r="G1892" s="16" t="s">
        <v>235</v>
      </c>
      <c r="H1892" s="16" t="s">
        <v>161</v>
      </c>
      <c r="I1892" s="16" t="s">
        <v>263</v>
      </c>
      <c r="J1892" s="16" t="s">
        <v>264</v>
      </c>
      <c r="K1892" s="16" t="s">
        <v>265</v>
      </c>
      <c r="L1892" s="16" t="s">
        <v>6</v>
      </c>
      <c r="M1892" s="18" t="s">
        <v>232</v>
      </c>
    </row>
    <row r="1893" spans="1:13" x14ac:dyDescent="0.35">
      <c r="A1893" s="19" t="s">
        <v>184</v>
      </c>
      <c r="B1893" s="27"/>
      <c r="C1893" s="27"/>
      <c r="D1893" s="27"/>
      <c r="E1893" s="27"/>
      <c r="F1893" s="27"/>
      <c r="G1893" s="27"/>
      <c r="H1893" s="27"/>
      <c r="I1893" s="27"/>
      <c r="J1893" s="27"/>
      <c r="K1893" s="27"/>
      <c r="L1893" s="27"/>
      <c r="M1893" s="23"/>
    </row>
    <row r="1894" spans="1:13" x14ac:dyDescent="0.35">
      <c r="A1894" s="19" t="s">
        <v>107</v>
      </c>
      <c r="B1894" s="20"/>
      <c r="C1894" s="20"/>
      <c r="D1894" s="20"/>
      <c r="E1894" s="20"/>
      <c r="F1894" s="20"/>
      <c r="G1894" s="20"/>
      <c r="H1894" s="20"/>
      <c r="I1894" s="20"/>
      <c r="J1894" s="20"/>
      <c r="K1894" s="20"/>
      <c r="L1894" s="20"/>
      <c r="M1894" s="21"/>
    </row>
    <row r="1895" spans="1:13" x14ac:dyDescent="0.35">
      <c r="A1895" s="19" t="s">
        <v>185</v>
      </c>
      <c r="B1895" s="20" t="s">
        <v>237</v>
      </c>
      <c r="C1895" s="20" t="s">
        <v>266</v>
      </c>
      <c r="D1895" s="20" t="s">
        <v>267</v>
      </c>
      <c r="E1895" s="20" t="s">
        <v>268</v>
      </c>
      <c r="F1895" s="20" t="s">
        <v>269</v>
      </c>
      <c r="G1895" s="20" t="str">
        <f>IF(P_Z_0_B_COLONNE_MT_ELIGIBLE_LIBELLE_STANDARD&lt;&gt;P_Z_G_R_G_BOOLEEN_NON,P_Z_0_N_COLONNE_MT_ELIGIBLE_LIBELLE_DEFAUT,P_Z_0_N_COLONNE_MT_ELIGIBLE_LIBELLE_STANDARD)</f>
        <v>Montant éligible</v>
      </c>
      <c r="H1895" s="20" t="str">
        <f>IF(P_Z_0_B_COLONNE_MOTIFS_INELIGIBILITE_LIBELLE_STANDARD&lt;&gt;P_Z_G_R_G_BOOLEEN_NON,P_Z_0_N_COLONNE_MOTIFS_INELIGIBILITE_LIBELLE_DEFAUT,P_Z_0_N_COLONNE_MOTIFS_INELIGIBILITE_LIBELLE_STANDARD)</f>
        <v>Motif d'inéligibilité</v>
      </c>
      <c r="I1895" s="20" t="s">
        <v>263</v>
      </c>
      <c r="J1895" s="20" t="s">
        <v>264</v>
      </c>
      <c r="K1895" s="20" t="s">
        <v>265</v>
      </c>
      <c r="L1895" s="20" t="str">
        <f>IF(P_Z_0_B_COLONNE_MT_RAISONNABLE_LIBELLE_STANDARD&lt;&gt;P_Z_G_R_G_BOOLEEN_NON,P_Z_0_N_COLONNE_MT_RAISONNABLE_DEFAUT,P_Z_0_N_COLONNE_MT_RAISONNABLE_STANDARD)</f>
        <v>Montant raisonnable</v>
      </c>
      <c r="M1895" s="21" t="str">
        <f>IF(P_Z_0_B_COLONNE_COMMENTAIRE_SI_LIBELLE_STANDARD&lt;&gt;P_Z_G_R_G_BOOLEEN_NON,P_Z_0_N_COLONNE_COMMENTAIRE_SI_LIBELLE_DEFAUT,P_Z_0_N_COLONNE_COMMENTAIRE_SI_LIBELLE_STANDARD)</f>
        <v>Commentaire(s) du SI</v>
      </c>
    </row>
    <row r="1896" spans="1:13" ht="15" thickBot="1" x14ac:dyDescent="0.4">
      <c r="A1896" s="24" t="s">
        <v>186</v>
      </c>
      <c r="B1896" s="34"/>
      <c r="C1896" s="25"/>
      <c r="D1896" s="25"/>
      <c r="E1896" s="25"/>
      <c r="F1896" s="25"/>
      <c r="G1896" s="25"/>
      <c r="H1896" s="25"/>
      <c r="I1896" s="25"/>
      <c r="J1896" s="25"/>
      <c r="K1896" s="25"/>
      <c r="L1896" s="25"/>
      <c r="M1896" s="36"/>
    </row>
    <row r="1897" spans="1:13" ht="15" thickTop="1" x14ac:dyDescent="0.35"/>
    <row r="1901" spans="1:13" hidden="1" x14ac:dyDescent="0.35"/>
    <row r="1902" spans="1:13" hidden="1" x14ac:dyDescent="0.35"/>
    <row r="1903" spans="1:13" hidden="1" x14ac:dyDescent="0.35"/>
    <row r="1904" spans="1:13" hidden="1" x14ac:dyDescent="0.35"/>
    <row r="1905" hidden="1" x14ac:dyDescent="0.35"/>
    <row r="1906" hidden="1" x14ac:dyDescent="0.35"/>
    <row r="1907" hidden="1" x14ac:dyDescent="0.35"/>
    <row r="1908" hidden="1" x14ac:dyDescent="0.35"/>
    <row r="1909" hidden="1" x14ac:dyDescent="0.35"/>
    <row r="1910" hidden="1" x14ac:dyDescent="0.35"/>
    <row r="1911" hidden="1" x14ac:dyDescent="0.35"/>
    <row r="1912" hidden="1" x14ac:dyDescent="0.35"/>
    <row r="1913" hidden="1" x14ac:dyDescent="0.35"/>
    <row r="1914" hidden="1" x14ac:dyDescent="0.35"/>
    <row r="1915" hidden="1" x14ac:dyDescent="0.35"/>
    <row r="1916" hidden="1" x14ac:dyDescent="0.35"/>
    <row r="1917" hidden="1" x14ac:dyDescent="0.35"/>
    <row r="1918" hidden="1" x14ac:dyDescent="0.35"/>
    <row r="1919" hidden="1" x14ac:dyDescent="0.35"/>
    <row r="1920" hidden="1" x14ac:dyDescent="0.35"/>
    <row r="1921" hidden="1" x14ac:dyDescent="0.35"/>
    <row r="1922" hidden="1" x14ac:dyDescent="0.35"/>
    <row r="1923" hidden="1" x14ac:dyDescent="0.35"/>
    <row r="1924" hidden="1" x14ac:dyDescent="0.35"/>
    <row r="1925" hidden="1" x14ac:dyDescent="0.35"/>
    <row r="1926" hidden="1" x14ac:dyDescent="0.35"/>
    <row r="1927" hidden="1" x14ac:dyDescent="0.35"/>
    <row r="1928" hidden="1" x14ac:dyDescent="0.35"/>
    <row r="1929" hidden="1" x14ac:dyDescent="0.35"/>
    <row r="1930" hidden="1" x14ac:dyDescent="0.35"/>
    <row r="1931" hidden="1" x14ac:dyDescent="0.35"/>
    <row r="1932" hidden="1" x14ac:dyDescent="0.35"/>
    <row r="1933" hidden="1" x14ac:dyDescent="0.35"/>
    <row r="1934" hidden="1" x14ac:dyDescent="0.35"/>
    <row r="1935" hidden="1" x14ac:dyDescent="0.35"/>
    <row r="1936" hidden="1" x14ac:dyDescent="0.35"/>
    <row r="1937" hidden="1" x14ac:dyDescent="0.35"/>
    <row r="1938" hidden="1" x14ac:dyDescent="0.35"/>
    <row r="1939" hidden="1" x14ac:dyDescent="0.35"/>
    <row r="1940" hidden="1" x14ac:dyDescent="0.35"/>
    <row r="1941" hidden="1" x14ac:dyDescent="0.35"/>
    <row r="1942" hidden="1" x14ac:dyDescent="0.35"/>
    <row r="1943" hidden="1" x14ac:dyDescent="0.35"/>
    <row r="1944" hidden="1" x14ac:dyDescent="0.35"/>
    <row r="1945" hidden="1" x14ac:dyDescent="0.35"/>
    <row r="1946" hidden="1" x14ac:dyDescent="0.35"/>
    <row r="1947" hidden="1" x14ac:dyDescent="0.35"/>
    <row r="1948" hidden="1" x14ac:dyDescent="0.35"/>
    <row r="1949" hidden="1" x14ac:dyDescent="0.35"/>
    <row r="1950" hidden="1" x14ac:dyDescent="0.35"/>
    <row r="1951" hidden="1" x14ac:dyDescent="0.35"/>
    <row r="1952" hidden="1" x14ac:dyDescent="0.35"/>
    <row r="1953" hidden="1" x14ac:dyDescent="0.35"/>
    <row r="1954" hidden="1" x14ac:dyDescent="0.35"/>
    <row r="1955" hidden="1" x14ac:dyDescent="0.35"/>
    <row r="1956" hidden="1" x14ac:dyDescent="0.35"/>
    <row r="1957" hidden="1" x14ac:dyDescent="0.35"/>
    <row r="1958" hidden="1" x14ac:dyDescent="0.35"/>
    <row r="1959" hidden="1" x14ac:dyDescent="0.35"/>
    <row r="1960" hidden="1" x14ac:dyDescent="0.35"/>
    <row r="1961" hidden="1" x14ac:dyDescent="0.35"/>
    <row r="1962" hidden="1" x14ac:dyDescent="0.35"/>
    <row r="1963" hidden="1" x14ac:dyDescent="0.35"/>
    <row r="1964" hidden="1" x14ac:dyDescent="0.35"/>
    <row r="1965" hidden="1" x14ac:dyDescent="0.35"/>
    <row r="1966" hidden="1" x14ac:dyDescent="0.35"/>
    <row r="1967" hidden="1" x14ac:dyDescent="0.35"/>
    <row r="1968" hidden="1" x14ac:dyDescent="0.35"/>
    <row r="1969" hidden="1" x14ac:dyDescent="0.35"/>
    <row r="1970" hidden="1" x14ac:dyDescent="0.35"/>
    <row r="1971" hidden="1" x14ac:dyDescent="0.35"/>
    <row r="1972" hidden="1" x14ac:dyDescent="0.35"/>
    <row r="1973" hidden="1" x14ac:dyDescent="0.35"/>
    <row r="1974" hidden="1" x14ac:dyDescent="0.35"/>
    <row r="1975" hidden="1" x14ac:dyDescent="0.35"/>
    <row r="1976" hidden="1" x14ac:dyDescent="0.35"/>
    <row r="1977" hidden="1" x14ac:dyDescent="0.35"/>
    <row r="1978" hidden="1" x14ac:dyDescent="0.35"/>
    <row r="1979" hidden="1" x14ac:dyDescent="0.35"/>
    <row r="1980" hidden="1" x14ac:dyDescent="0.35"/>
    <row r="1981" hidden="1" x14ac:dyDescent="0.35"/>
    <row r="1982" hidden="1" x14ac:dyDescent="0.35"/>
    <row r="1983" hidden="1" x14ac:dyDescent="0.35"/>
    <row r="1984" hidden="1" x14ac:dyDescent="0.35"/>
    <row r="1985" hidden="1" x14ac:dyDescent="0.35"/>
    <row r="1986" hidden="1" x14ac:dyDescent="0.35"/>
    <row r="1987" hidden="1" x14ac:dyDescent="0.35"/>
    <row r="1988" hidden="1" x14ac:dyDescent="0.35"/>
    <row r="1989" hidden="1" x14ac:dyDescent="0.35"/>
    <row r="1990" hidden="1" x14ac:dyDescent="0.35"/>
    <row r="1991" hidden="1" x14ac:dyDescent="0.35"/>
    <row r="1992" hidden="1" x14ac:dyDescent="0.35"/>
    <row r="1993" hidden="1" x14ac:dyDescent="0.35"/>
    <row r="1994" hidden="1" x14ac:dyDescent="0.35"/>
    <row r="1995" hidden="1" x14ac:dyDescent="0.35"/>
    <row r="1996" hidden="1" x14ac:dyDescent="0.35"/>
    <row r="1997" hidden="1" x14ac:dyDescent="0.35"/>
    <row r="1998" hidden="1" x14ac:dyDescent="0.35"/>
    <row r="1999" hidden="1" x14ac:dyDescent="0.35"/>
    <row r="2000" hidden="1" x14ac:dyDescent="0.35"/>
    <row r="2001" hidden="1" x14ac:dyDescent="0.35"/>
    <row r="2002" hidden="1" x14ac:dyDescent="0.35"/>
    <row r="2003" hidden="1" x14ac:dyDescent="0.35"/>
    <row r="2004" hidden="1" x14ac:dyDescent="0.35"/>
    <row r="2005" hidden="1" x14ac:dyDescent="0.35"/>
    <row r="2006" hidden="1" x14ac:dyDescent="0.35"/>
    <row r="2007" hidden="1" x14ac:dyDescent="0.35"/>
    <row r="2008" hidden="1" x14ac:dyDescent="0.35"/>
    <row r="2009" hidden="1" x14ac:dyDescent="0.35"/>
    <row r="2010" hidden="1" x14ac:dyDescent="0.35"/>
    <row r="2011" hidden="1" x14ac:dyDescent="0.35"/>
    <row r="2012" hidden="1" x14ac:dyDescent="0.35"/>
    <row r="2013" hidden="1" x14ac:dyDescent="0.35"/>
    <row r="2014" hidden="1" x14ac:dyDescent="0.35"/>
    <row r="2015" hidden="1" x14ac:dyDescent="0.35"/>
    <row r="2016" hidden="1" x14ac:dyDescent="0.35"/>
    <row r="2017" hidden="1" x14ac:dyDescent="0.35"/>
    <row r="2018" hidden="1" x14ac:dyDescent="0.35"/>
    <row r="2019" hidden="1" x14ac:dyDescent="0.35"/>
    <row r="2020" hidden="1" x14ac:dyDescent="0.35"/>
    <row r="2021" hidden="1" x14ac:dyDescent="0.35"/>
    <row r="2022" hidden="1" x14ac:dyDescent="0.35"/>
    <row r="2023" hidden="1" x14ac:dyDescent="0.35"/>
    <row r="2024" hidden="1" x14ac:dyDescent="0.35"/>
    <row r="2025" hidden="1" x14ac:dyDescent="0.35"/>
    <row r="2026" hidden="1" x14ac:dyDescent="0.35"/>
    <row r="2027" hidden="1" x14ac:dyDescent="0.35"/>
    <row r="2028" hidden="1" x14ac:dyDescent="0.35"/>
    <row r="2029" hidden="1" x14ac:dyDescent="0.35"/>
    <row r="2030" hidden="1" x14ac:dyDescent="0.35"/>
    <row r="2031" hidden="1" x14ac:dyDescent="0.35"/>
    <row r="2032" hidden="1" x14ac:dyDescent="0.35"/>
    <row r="2033" hidden="1" x14ac:dyDescent="0.35"/>
    <row r="2034" hidden="1" x14ac:dyDescent="0.35"/>
    <row r="2035" hidden="1" x14ac:dyDescent="0.35"/>
    <row r="2036" hidden="1" x14ac:dyDescent="0.35"/>
    <row r="2037" hidden="1" x14ac:dyDescent="0.35"/>
    <row r="2038" hidden="1" x14ac:dyDescent="0.35"/>
    <row r="2039" hidden="1" x14ac:dyDescent="0.35"/>
    <row r="2040" hidden="1" x14ac:dyDescent="0.35"/>
    <row r="2041" hidden="1" x14ac:dyDescent="0.35"/>
    <row r="2042" hidden="1" x14ac:dyDescent="0.35"/>
    <row r="2043" hidden="1" x14ac:dyDescent="0.35"/>
    <row r="2044" hidden="1" x14ac:dyDescent="0.35"/>
    <row r="2045" hidden="1" x14ac:dyDescent="0.35"/>
    <row r="2046" hidden="1" x14ac:dyDescent="0.35"/>
    <row r="2047" hidden="1" x14ac:dyDescent="0.35"/>
    <row r="2048" hidden="1" x14ac:dyDescent="0.35"/>
    <row r="2049" hidden="1" x14ac:dyDescent="0.35"/>
    <row r="2050" hidden="1" x14ac:dyDescent="0.35"/>
    <row r="2051" hidden="1" x14ac:dyDescent="0.35"/>
    <row r="2052" hidden="1" x14ac:dyDescent="0.35"/>
    <row r="2053" hidden="1" x14ac:dyDescent="0.35"/>
    <row r="2054" hidden="1" x14ac:dyDescent="0.35"/>
    <row r="2055" hidden="1" x14ac:dyDescent="0.35"/>
    <row r="2056" hidden="1" x14ac:dyDescent="0.35"/>
    <row r="2057" hidden="1" x14ac:dyDescent="0.35"/>
    <row r="2058" hidden="1" x14ac:dyDescent="0.35"/>
    <row r="2059" hidden="1" x14ac:dyDescent="0.35"/>
    <row r="2060" hidden="1" x14ac:dyDescent="0.35"/>
    <row r="2061" hidden="1" x14ac:dyDescent="0.35"/>
    <row r="2062" hidden="1" x14ac:dyDescent="0.35"/>
    <row r="2063" hidden="1" x14ac:dyDescent="0.35"/>
    <row r="2064" hidden="1" x14ac:dyDescent="0.35"/>
    <row r="2065" hidden="1" x14ac:dyDescent="0.35"/>
    <row r="2066" hidden="1" x14ac:dyDescent="0.35"/>
    <row r="2067" hidden="1" x14ac:dyDescent="0.35"/>
    <row r="2068" hidden="1" x14ac:dyDescent="0.35"/>
    <row r="2069" hidden="1" x14ac:dyDescent="0.35"/>
    <row r="2070" hidden="1" x14ac:dyDescent="0.35"/>
    <row r="2071" hidden="1" x14ac:dyDescent="0.35"/>
    <row r="2072" hidden="1" x14ac:dyDescent="0.35"/>
    <row r="2073" hidden="1" x14ac:dyDescent="0.35"/>
    <row r="2074" hidden="1" x14ac:dyDescent="0.35"/>
    <row r="2075" hidden="1" x14ac:dyDescent="0.35"/>
    <row r="2076" hidden="1" x14ac:dyDescent="0.35"/>
    <row r="2077" hidden="1" x14ac:dyDescent="0.35"/>
    <row r="2078" hidden="1" x14ac:dyDescent="0.35"/>
    <row r="2079" hidden="1" x14ac:dyDescent="0.35"/>
    <row r="2080" hidden="1" x14ac:dyDescent="0.35"/>
    <row r="2081" hidden="1" x14ac:dyDescent="0.35"/>
    <row r="2082" hidden="1" x14ac:dyDescent="0.35"/>
    <row r="2083" hidden="1" x14ac:dyDescent="0.35"/>
    <row r="2084" hidden="1" x14ac:dyDescent="0.35"/>
    <row r="2085" hidden="1" x14ac:dyDescent="0.35"/>
    <row r="2086" hidden="1" x14ac:dyDescent="0.35"/>
    <row r="2087" hidden="1" x14ac:dyDescent="0.35"/>
    <row r="2088" hidden="1" x14ac:dyDescent="0.35"/>
    <row r="2089" hidden="1" x14ac:dyDescent="0.35"/>
    <row r="2090" hidden="1" x14ac:dyDescent="0.35"/>
    <row r="2091" hidden="1" x14ac:dyDescent="0.35"/>
    <row r="2092" hidden="1" x14ac:dyDescent="0.35"/>
    <row r="2093" hidden="1" x14ac:dyDescent="0.35"/>
    <row r="2094" hidden="1" x14ac:dyDescent="0.35"/>
    <row r="2095" hidden="1" x14ac:dyDescent="0.35"/>
    <row r="2096" hidden="1" x14ac:dyDescent="0.35"/>
    <row r="2097" hidden="1" x14ac:dyDescent="0.35"/>
    <row r="2098" hidden="1" x14ac:dyDescent="0.35"/>
    <row r="2099" hidden="1" x14ac:dyDescent="0.35"/>
    <row r="2100" hidden="1" x14ac:dyDescent="0.35"/>
    <row r="2101" hidden="1" x14ac:dyDescent="0.35"/>
    <row r="2102" hidden="1" x14ac:dyDescent="0.35"/>
    <row r="2103" hidden="1" x14ac:dyDescent="0.35"/>
    <row r="2104" hidden="1" x14ac:dyDescent="0.35"/>
    <row r="2105" hidden="1" x14ac:dyDescent="0.35"/>
    <row r="2106" hidden="1" x14ac:dyDescent="0.35"/>
    <row r="2107" hidden="1" x14ac:dyDescent="0.35"/>
    <row r="2108" hidden="1" x14ac:dyDescent="0.35"/>
    <row r="2109" hidden="1" x14ac:dyDescent="0.35"/>
    <row r="2110" hidden="1" x14ac:dyDescent="0.35"/>
    <row r="2111" hidden="1" x14ac:dyDescent="0.35"/>
    <row r="2112" hidden="1" x14ac:dyDescent="0.35"/>
    <row r="2113" hidden="1" x14ac:dyDescent="0.35"/>
    <row r="2114" hidden="1" x14ac:dyDescent="0.35"/>
    <row r="2115" hidden="1" x14ac:dyDescent="0.35"/>
    <row r="2116" hidden="1" x14ac:dyDescent="0.35"/>
    <row r="2117" hidden="1" x14ac:dyDescent="0.35"/>
    <row r="2118" hidden="1" x14ac:dyDescent="0.35"/>
    <row r="2119" hidden="1" x14ac:dyDescent="0.35"/>
    <row r="2120" hidden="1" x14ac:dyDescent="0.35"/>
    <row r="2121" hidden="1" x14ac:dyDescent="0.35"/>
    <row r="2122" hidden="1" x14ac:dyDescent="0.35"/>
    <row r="2123" hidden="1" x14ac:dyDescent="0.35"/>
    <row r="2124" hidden="1" x14ac:dyDescent="0.35"/>
    <row r="2125" hidden="1" x14ac:dyDescent="0.35"/>
    <row r="2126" hidden="1" x14ac:dyDescent="0.35"/>
    <row r="2127" hidden="1" x14ac:dyDescent="0.35"/>
    <row r="2128" hidden="1" x14ac:dyDescent="0.35"/>
    <row r="2129" spans="1:7" hidden="1" x14ac:dyDescent="0.35"/>
    <row r="2132" spans="1:7" s="1" customFormat="1" x14ac:dyDescent="0.35">
      <c r="A2132" s="1" t="s">
        <v>17</v>
      </c>
      <c r="G2132" s="5" t="str">
        <f>HYPERLINK("#"&amp;"P_Paramétrage!$A$1","Retour en haut")</f>
        <v>Retour en haut</v>
      </c>
    </row>
    <row r="2136" spans="1:7" hidden="1" x14ac:dyDescent="0.35"/>
    <row r="2137" spans="1:7" hidden="1" x14ac:dyDescent="0.35"/>
    <row r="2138" spans="1:7" hidden="1" x14ac:dyDescent="0.35"/>
    <row r="2139" spans="1:7" hidden="1" x14ac:dyDescent="0.35"/>
    <row r="2140" spans="1:7" hidden="1" x14ac:dyDescent="0.35"/>
    <row r="2141" spans="1:7" hidden="1" x14ac:dyDescent="0.35"/>
    <row r="2142" spans="1:7" hidden="1" x14ac:dyDescent="0.35"/>
    <row r="2143" spans="1:7" hidden="1" x14ac:dyDescent="0.35"/>
    <row r="2144" spans="1:7" hidden="1" x14ac:dyDescent="0.35"/>
    <row r="2145" hidden="1" x14ac:dyDescent="0.35"/>
    <row r="2146" hidden="1" x14ac:dyDescent="0.35"/>
    <row r="2147" hidden="1" x14ac:dyDescent="0.35"/>
    <row r="2148" hidden="1" x14ac:dyDescent="0.35"/>
    <row r="2149" hidden="1" x14ac:dyDescent="0.35"/>
    <row r="2150" hidden="1" x14ac:dyDescent="0.35"/>
    <row r="2151" hidden="1" x14ac:dyDescent="0.35"/>
    <row r="2152" hidden="1" x14ac:dyDescent="0.35"/>
    <row r="2153" hidden="1" x14ac:dyDescent="0.35"/>
    <row r="2154" hidden="1" x14ac:dyDescent="0.35"/>
    <row r="2155" hidden="1" x14ac:dyDescent="0.35"/>
    <row r="2156" hidden="1" x14ac:dyDescent="0.35"/>
    <row r="2157" hidden="1" x14ac:dyDescent="0.35"/>
    <row r="2158" hidden="1" x14ac:dyDescent="0.35"/>
    <row r="2159" hidden="1" x14ac:dyDescent="0.35"/>
    <row r="2160" hidden="1" x14ac:dyDescent="0.35"/>
    <row r="2161" hidden="1" x14ac:dyDescent="0.35"/>
    <row r="2162" hidden="1" x14ac:dyDescent="0.35"/>
    <row r="2163" hidden="1" x14ac:dyDescent="0.35"/>
    <row r="2164" hidden="1" x14ac:dyDescent="0.35"/>
    <row r="2165" hidden="1" x14ac:dyDescent="0.35"/>
    <row r="2166" hidden="1" x14ac:dyDescent="0.35"/>
    <row r="2167" hidden="1" x14ac:dyDescent="0.35"/>
    <row r="2168" hidden="1" x14ac:dyDescent="0.35"/>
    <row r="2169" hidden="1" x14ac:dyDescent="0.35"/>
    <row r="2170" hidden="1" x14ac:dyDescent="0.35"/>
    <row r="2171" hidden="1" x14ac:dyDescent="0.35"/>
    <row r="2172" hidden="1" x14ac:dyDescent="0.35"/>
    <row r="2173" hidden="1" x14ac:dyDescent="0.35"/>
    <row r="2174" hidden="1" x14ac:dyDescent="0.35"/>
    <row r="2175" hidden="1" x14ac:dyDescent="0.35"/>
    <row r="2176" hidden="1" x14ac:dyDescent="0.35"/>
    <row r="2177" hidden="1" x14ac:dyDescent="0.35"/>
    <row r="2178" hidden="1" x14ac:dyDescent="0.35"/>
    <row r="2179" hidden="1" x14ac:dyDescent="0.35"/>
    <row r="2180" hidden="1" x14ac:dyDescent="0.35"/>
    <row r="2181" hidden="1" x14ac:dyDescent="0.35"/>
    <row r="2182" hidden="1" x14ac:dyDescent="0.35"/>
    <row r="2183" hidden="1" x14ac:dyDescent="0.35"/>
    <row r="2184" hidden="1" x14ac:dyDescent="0.35"/>
    <row r="2185" hidden="1" x14ac:dyDescent="0.35"/>
    <row r="2186" hidden="1" x14ac:dyDescent="0.35"/>
    <row r="2187" hidden="1" x14ac:dyDescent="0.35"/>
    <row r="2188" hidden="1" x14ac:dyDescent="0.35"/>
    <row r="2189" hidden="1" x14ac:dyDescent="0.35"/>
    <row r="2190" hidden="1" x14ac:dyDescent="0.35"/>
    <row r="2191" hidden="1" x14ac:dyDescent="0.35"/>
    <row r="2192" hidden="1" x14ac:dyDescent="0.35"/>
    <row r="2193" hidden="1" x14ac:dyDescent="0.35"/>
    <row r="2194" hidden="1" x14ac:dyDescent="0.35"/>
    <row r="2195" hidden="1" x14ac:dyDescent="0.35"/>
    <row r="2196" hidden="1" x14ac:dyDescent="0.35"/>
    <row r="2197" hidden="1" x14ac:dyDescent="0.35"/>
    <row r="2198" hidden="1" x14ac:dyDescent="0.35"/>
    <row r="2199" hidden="1" x14ac:dyDescent="0.35"/>
    <row r="2200" hidden="1" x14ac:dyDescent="0.35"/>
    <row r="2201" hidden="1" x14ac:dyDescent="0.35"/>
    <row r="2202" hidden="1" x14ac:dyDescent="0.35"/>
    <row r="2203" hidden="1" x14ac:dyDescent="0.35"/>
    <row r="2204" hidden="1" x14ac:dyDescent="0.35"/>
    <row r="2205" hidden="1" x14ac:dyDescent="0.35"/>
    <row r="2206" hidden="1" x14ac:dyDescent="0.35"/>
    <row r="2207" hidden="1" x14ac:dyDescent="0.35"/>
    <row r="2208" hidden="1" x14ac:dyDescent="0.35"/>
    <row r="2209" hidden="1" x14ac:dyDescent="0.35"/>
    <row r="2210" hidden="1" x14ac:dyDescent="0.35"/>
    <row r="2211" hidden="1" x14ac:dyDescent="0.35"/>
    <row r="2212" hidden="1" x14ac:dyDescent="0.35"/>
    <row r="2213" hidden="1" x14ac:dyDescent="0.35"/>
    <row r="2214" hidden="1" x14ac:dyDescent="0.35"/>
    <row r="2215" hidden="1" x14ac:dyDescent="0.35"/>
    <row r="2216" hidden="1" x14ac:dyDescent="0.35"/>
    <row r="2217" hidden="1" x14ac:dyDescent="0.35"/>
    <row r="2218" hidden="1" x14ac:dyDescent="0.35"/>
    <row r="2219" hidden="1" x14ac:dyDescent="0.35"/>
    <row r="2220" hidden="1" x14ac:dyDescent="0.35"/>
    <row r="2221" hidden="1" x14ac:dyDescent="0.35"/>
    <row r="2222" hidden="1" x14ac:dyDescent="0.35"/>
    <row r="2223" hidden="1" x14ac:dyDescent="0.35"/>
    <row r="2224" hidden="1" x14ac:dyDescent="0.35"/>
    <row r="2225" hidden="1" x14ac:dyDescent="0.35"/>
    <row r="2226" hidden="1" x14ac:dyDescent="0.35"/>
    <row r="2227" hidden="1" x14ac:dyDescent="0.35"/>
    <row r="2228" hidden="1" x14ac:dyDescent="0.35"/>
    <row r="2229" hidden="1" x14ac:dyDescent="0.35"/>
    <row r="2230" hidden="1" x14ac:dyDescent="0.35"/>
    <row r="2231" hidden="1" x14ac:dyDescent="0.35"/>
    <row r="2232" hidden="1" x14ac:dyDescent="0.35"/>
    <row r="2233" hidden="1" x14ac:dyDescent="0.35"/>
    <row r="2234" hidden="1" x14ac:dyDescent="0.35"/>
    <row r="2235" hidden="1" x14ac:dyDescent="0.35"/>
    <row r="2236" hidden="1" x14ac:dyDescent="0.35"/>
    <row r="2237" hidden="1" x14ac:dyDescent="0.35"/>
    <row r="2238" hidden="1" x14ac:dyDescent="0.35"/>
    <row r="2239" hidden="1" x14ac:dyDescent="0.35"/>
    <row r="2240" hidden="1" x14ac:dyDescent="0.35"/>
    <row r="2241" hidden="1" x14ac:dyDescent="0.35"/>
    <row r="2242" hidden="1" x14ac:dyDescent="0.35"/>
    <row r="2243" hidden="1" x14ac:dyDescent="0.35"/>
    <row r="2244" hidden="1" x14ac:dyDescent="0.35"/>
    <row r="2245" hidden="1" x14ac:dyDescent="0.35"/>
    <row r="2246" hidden="1" x14ac:dyDescent="0.35"/>
    <row r="2247" hidden="1" x14ac:dyDescent="0.35"/>
    <row r="2248" hidden="1" x14ac:dyDescent="0.35"/>
    <row r="2249" hidden="1" x14ac:dyDescent="0.35"/>
    <row r="2250" hidden="1" x14ac:dyDescent="0.35"/>
    <row r="2251" hidden="1" x14ac:dyDescent="0.35"/>
    <row r="2252" hidden="1" x14ac:dyDescent="0.35"/>
    <row r="2253" hidden="1" x14ac:dyDescent="0.35"/>
    <row r="2254" hidden="1" x14ac:dyDescent="0.35"/>
    <row r="2255" hidden="1" x14ac:dyDescent="0.35"/>
    <row r="2256" hidden="1" x14ac:dyDescent="0.35"/>
    <row r="2257" hidden="1" x14ac:dyDescent="0.35"/>
    <row r="2258" hidden="1" x14ac:dyDescent="0.35"/>
    <row r="2259" hidden="1" x14ac:dyDescent="0.35"/>
    <row r="2260" hidden="1" x14ac:dyDescent="0.35"/>
    <row r="2261" hidden="1" x14ac:dyDescent="0.35"/>
    <row r="2262" hidden="1" x14ac:dyDescent="0.35"/>
    <row r="2263" hidden="1" x14ac:dyDescent="0.35"/>
    <row r="2264" hidden="1" x14ac:dyDescent="0.35"/>
    <row r="2265" hidden="1" x14ac:dyDescent="0.35"/>
    <row r="2266" hidden="1" x14ac:dyDescent="0.35"/>
    <row r="2267" hidden="1" x14ac:dyDescent="0.35"/>
    <row r="2268" hidden="1" x14ac:dyDescent="0.35"/>
    <row r="2269" hidden="1" x14ac:dyDescent="0.35"/>
    <row r="2270" hidden="1" x14ac:dyDescent="0.35"/>
    <row r="2271" hidden="1" x14ac:dyDescent="0.35"/>
    <row r="2272" hidden="1" x14ac:dyDescent="0.35"/>
    <row r="2273" hidden="1" x14ac:dyDescent="0.35"/>
    <row r="2274" hidden="1" x14ac:dyDescent="0.35"/>
    <row r="2275" hidden="1" x14ac:dyDescent="0.35"/>
    <row r="2276" hidden="1" x14ac:dyDescent="0.35"/>
    <row r="2277" hidden="1" x14ac:dyDescent="0.35"/>
    <row r="2278" hidden="1" x14ac:dyDescent="0.35"/>
    <row r="2279" hidden="1" x14ac:dyDescent="0.35"/>
    <row r="2280" hidden="1" x14ac:dyDescent="0.35"/>
    <row r="2281" hidden="1" x14ac:dyDescent="0.35"/>
    <row r="2282" hidden="1" x14ac:dyDescent="0.35"/>
    <row r="2283" hidden="1" x14ac:dyDescent="0.35"/>
    <row r="2284" hidden="1" x14ac:dyDescent="0.35"/>
    <row r="2285" hidden="1" x14ac:dyDescent="0.35"/>
    <row r="2286" hidden="1" x14ac:dyDescent="0.35"/>
    <row r="2287" hidden="1" x14ac:dyDescent="0.35"/>
    <row r="2288" hidden="1" x14ac:dyDescent="0.35"/>
    <row r="2289" hidden="1" x14ac:dyDescent="0.35"/>
    <row r="2290" hidden="1" x14ac:dyDescent="0.35"/>
    <row r="2291" hidden="1" x14ac:dyDescent="0.35"/>
    <row r="2292" hidden="1" x14ac:dyDescent="0.35"/>
    <row r="2293" hidden="1" x14ac:dyDescent="0.35"/>
    <row r="2294" hidden="1" x14ac:dyDescent="0.35"/>
    <row r="2295" hidden="1" x14ac:dyDescent="0.35"/>
    <row r="2296" hidden="1" x14ac:dyDescent="0.35"/>
    <row r="2297" hidden="1" x14ac:dyDescent="0.35"/>
    <row r="2298" hidden="1" x14ac:dyDescent="0.35"/>
    <row r="2299" hidden="1" x14ac:dyDescent="0.35"/>
    <row r="2300" hidden="1" x14ac:dyDescent="0.35"/>
    <row r="2301" hidden="1" x14ac:dyDescent="0.35"/>
    <row r="2302" hidden="1" x14ac:dyDescent="0.35"/>
    <row r="2303" hidden="1" x14ac:dyDescent="0.35"/>
    <row r="2304" hidden="1" x14ac:dyDescent="0.35"/>
    <row r="2305" hidden="1" x14ac:dyDescent="0.35"/>
    <row r="2306" hidden="1" x14ac:dyDescent="0.35"/>
    <row r="2307" hidden="1" x14ac:dyDescent="0.35"/>
    <row r="2308" hidden="1" x14ac:dyDescent="0.35"/>
    <row r="2309" hidden="1" x14ac:dyDescent="0.35"/>
    <row r="2310" hidden="1" x14ac:dyDescent="0.35"/>
    <row r="2311" hidden="1" x14ac:dyDescent="0.35"/>
    <row r="2312" hidden="1" x14ac:dyDescent="0.35"/>
    <row r="2313" hidden="1" x14ac:dyDescent="0.35"/>
    <row r="2314" hidden="1" x14ac:dyDescent="0.35"/>
    <row r="2315" hidden="1" x14ac:dyDescent="0.35"/>
    <row r="2316" hidden="1" x14ac:dyDescent="0.35"/>
    <row r="2317" hidden="1" x14ac:dyDescent="0.35"/>
    <row r="2318" hidden="1" x14ac:dyDescent="0.35"/>
    <row r="2319" hidden="1" x14ac:dyDescent="0.35"/>
    <row r="2320" hidden="1" x14ac:dyDescent="0.35"/>
    <row r="2321" hidden="1" x14ac:dyDescent="0.35"/>
    <row r="2322" hidden="1" x14ac:dyDescent="0.35"/>
    <row r="2323" hidden="1" x14ac:dyDescent="0.35"/>
    <row r="2324" hidden="1" x14ac:dyDescent="0.35"/>
    <row r="2325" hidden="1" x14ac:dyDescent="0.35"/>
    <row r="2326" hidden="1" x14ac:dyDescent="0.35"/>
    <row r="2327" hidden="1" x14ac:dyDescent="0.35"/>
    <row r="2328" hidden="1" x14ac:dyDescent="0.35"/>
    <row r="2329" hidden="1" x14ac:dyDescent="0.35"/>
    <row r="2330" hidden="1" x14ac:dyDescent="0.35"/>
    <row r="2331" hidden="1" x14ac:dyDescent="0.35"/>
    <row r="2332" hidden="1" x14ac:dyDescent="0.35"/>
    <row r="2333" hidden="1" x14ac:dyDescent="0.35"/>
    <row r="2334" hidden="1" x14ac:dyDescent="0.35"/>
    <row r="2335" hidden="1" x14ac:dyDescent="0.35"/>
    <row r="2336" hidden="1" x14ac:dyDescent="0.35"/>
    <row r="2337" hidden="1" x14ac:dyDescent="0.35"/>
    <row r="2338" hidden="1" x14ac:dyDescent="0.35"/>
    <row r="2339" hidden="1" x14ac:dyDescent="0.35"/>
    <row r="2340" hidden="1" x14ac:dyDescent="0.35"/>
    <row r="2341" hidden="1" x14ac:dyDescent="0.35"/>
    <row r="2342" hidden="1" x14ac:dyDescent="0.35"/>
    <row r="2343" hidden="1" x14ac:dyDescent="0.35"/>
    <row r="2344" hidden="1" x14ac:dyDescent="0.35"/>
    <row r="2345" hidden="1" x14ac:dyDescent="0.35"/>
    <row r="2346" hidden="1" x14ac:dyDescent="0.35"/>
    <row r="2347" hidden="1" x14ac:dyDescent="0.35"/>
    <row r="2348" hidden="1" x14ac:dyDescent="0.35"/>
    <row r="2349" hidden="1" x14ac:dyDescent="0.35"/>
    <row r="2350" hidden="1" x14ac:dyDescent="0.35"/>
    <row r="2351" hidden="1" x14ac:dyDescent="0.35"/>
    <row r="2352" hidden="1" x14ac:dyDescent="0.35"/>
    <row r="2353" hidden="1" x14ac:dyDescent="0.35"/>
    <row r="2354" hidden="1" x14ac:dyDescent="0.35"/>
    <row r="2355" hidden="1" x14ac:dyDescent="0.35"/>
    <row r="2356" hidden="1" x14ac:dyDescent="0.35"/>
    <row r="2357" hidden="1" x14ac:dyDescent="0.35"/>
    <row r="2358" hidden="1" x14ac:dyDescent="0.35"/>
    <row r="2359" hidden="1" x14ac:dyDescent="0.35"/>
    <row r="2360" hidden="1" x14ac:dyDescent="0.35"/>
    <row r="2361" hidden="1" x14ac:dyDescent="0.35"/>
    <row r="2362" hidden="1" x14ac:dyDescent="0.35"/>
    <row r="2363" hidden="1" x14ac:dyDescent="0.35"/>
    <row r="2364" hidden="1" x14ac:dyDescent="0.35"/>
    <row r="2365" hidden="1" x14ac:dyDescent="0.35"/>
    <row r="2366" hidden="1" x14ac:dyDescent="0.35"/>
    <row r="2367" hidden="1" x14ac:dyDescent="0.35"/>
    <row r="2368" hidden="1" x14ac:dyDescent="0.35"/>
    <row r="2369" hidden="1" x14ac:dyDescent="0.35"/>
    <row r="2370" hidden="1" x14ac:dyDescent="0.35"/>
    <row r="2371" hidden="1" x14ac:dyDescent="0.35"/>
    <row r="2372" hidden="1" x14ac:dyDescent="0.35"/>
    <row r="2373" hidden="1" x14ac:dyDescent="0.35"/>
    <row r="2374" hidden="1" x14ac:dyDescent="0.35"/>
    <row r="2375" hidden="1" x14ac:dyDescent="0.35"/>
    <row r="2376" hidden="1" x14ac:dyDescent="0.35"/>
    <row r="2377" hidden="1" x14ac:dyDescent="0.35"/>
    <row r="2378" hidden="1" x14ac:dyDescent="0.35"/>
    <row r="2379" hidden="1" x14ac:dyDescent="0.35"/>
    <row r="2380" hidden="1" x14ac:dyDescent="0.35"/>
    <row r="2381" hidden="1" x14ac:dyDescent="0.35"/>
    <row r="2382" hidden="1" x14ac:dyDescent="0.35"/>
    <row r="2383" hidden="1" x14ac:dyDescent="0.35"/>
    <row r="2384" hidden="1" x14ac:dyDescent="0.35"/>
    <row r="2385" hidden="1" x14ac:dyDescent="0.35"/>
    <row r="2386" hidden="1" x14ac:dyDescent="0.35"/>
    <row r="2387" hidden="1" x14ac:dyDescent="0.35"/>
    <row r="2388" hidden="1" x14ac:dyDescent="0.35"/>
    <row r="2389" hidden="1" x14ac:dyDescent="0.35"/>
    <row r="2390" hidden="1" x14ac:dyDescent="0.35"/>
    <row r="2391" hidden="1" x14ac:dyDescent="0.35"/>
    <row r="2392" hidden="1" x14ac:dyDescent="0.35"/>
    <row r="2393" hidden="1" x14ac:dyDescent="0.35"/>
    <row r="2394" hidden="1" x14ac:dyDescent="0.35"/>
    <row r="2395" hidden="1" x14ac:dyDescent="0.35"/>
    <row r="2396" hidden="1" x14ac:dyDescent="0.35"/>
    <row r="2397" hidden="1" x14ac:dyDescent="0.35"/>
    <row r="2398" hidden="1" x14ac:dyDescent="0.35"/>
    <row r="2399" hidden="1" x14ac:dyDescent="0.35"/>
    <row r="2400" hidden="1" x14ac:dyDescent="0.35"/>
    <row r="2401" hidden="1" x14ac:dyDescent="0.35"/>
    <row r="2402" hidden="1" x14ac:dyDescent="0.35"/>
    <row r="2403" hidden="1" x14ac:dyDescent="0.35"/>
    <row r="2404" hidden="1" x14ac:dyDescent="0.35"/>
    <row r="2405" hidden="1" x14ac:dyDescent="0.35"/>
    <row r="2406" hidden="1" x14ac:dyDescent="0.35"/>
    <row r="2407" hidden="1" x14ac:dyDescent="0.35"/>
    <row r="2408" hidden="1" x14ac:dyDescent="0.35"/>
    <row r="2409" hidden="1" x14ac:dyDescent="0.35"/>
    <row r="2410" hidden="1" x14ac:dyDescent="0.35"/>
    <row r="2411" hidden="1" x14ac:dyDescent="0.35"/>
    <row r="2412" hidden="1" x14ac:dyDescent="0.35"/>
    <row r="2413" hidden="1" x14ac:dyDescent="0.35"/>
    <row r="2414" hidden="1" x14ac:dyDescent="0.35"/>
    <row r="2415" hidden="1" x14ac:dyDescent="0.35"/>
    <row r="2416" hidden="1" x14ac:dyDescent="0.35"/>
    <row r="2417" spans="1:7" hidden="1" x14ac:dyDescent="0.35"/>
    <row r="2418" spans="1:7" hidden="1" x14ac:dyDescent="0.35"/>
    <row r="2419" spans="1:7" hidden="1" x14ac:dyDescent="0.35"/>
    <row r="2420" spans="1:7" hidden="1" x14ac:dyDescent="0.35"/>
    <row r="2421" spans="1:7" hidden="1" x14ac:dyDescent="0.35"/>
    <row r="2422" spans="1:7" hidden="1" x14ac:dyDescent="0.35"/>
    <row r="2423" spans="1:7" hidden="1" x14ac:dyDescent="0.35"/>
    <row r="2424" spans="1:7" hidden="1" x14ac:dyDescent="0.35"/>
    <row r="2425" spans="1:7" hidden="1" x14ac:dyDescent="0.35"/>
    <row r="2426" spans="1:7" hidden="1" x14ac:dyDescent="0.35"/>
    <row r="2427" spans="1:7" hidden="1" x14ac:dyDescent="0.35"/>
    <row r="2428" spans="1:7" hidden="1" x14ac:dyDescent="0.35"/>
    <row r="2429" spans="1:7" hidden="1" x14ac:dyDescent="0.35"/>
    <row r="2430" spans="1:7" hidden="1" x14ac:dyDescent="0.35"/>
    <row r="2432" spans="1:7" s="1" customFormat="1" x14ac:dyDescent="0.35">
      <c r="A2432" s="1" t="s">
        <v>280</v>
      </c>
      <c r="G2432" s="5" t="str">
        <f>HYPERLINK("#"&amp;"P_Paramétrage!$A$1","Retour en haut")</f>
        <v>Retour en haut</v>
      </c>
    </row>
    <row r="2435" hidden="1" x14ac:dyDescent="0.35"/>
    <row r="2436" hidden="1" x14ac:dyDescent="0.35"/>
    <row r="2437" hidden="1" x14ac:dyDescent="0.35"/>
    <row r="2438" hidden="1" x14ac:dyDescent="0.35"/>
    <row r="2439" hidden="1" x14ac:dyDescent="0.35"/>
    <row r="2440" hidden="1" x14ac:dyDescent="0.35"/>
    <row r="2441" hidden="1" x14ac:dyDescent="0.35"/>
    <row r="2442" hidden="1" x14ac:dyDescent="0.35"/>
    <row r="2443" hidden="1" x14ac:dyDescent="0.35"/>
    <row r="2444" hidden="1" x14ac:dyDescent="0.35"/>
    <row r="2445" hidden="1" x14ac:dyDescent="0.35"/>
    <row r="2446" hidden="1" x14ac:dyDescent="0.35"/>
    <row r="2447" hidden="1" x14ac:dyDescent="0.35"/>
    <row r="2448" hidden="1" x14ac:dyDescent="0.35"/>
    <row r="2449" hidden="1" x14ac:dyDescent="0.35"/>
    <row r="2450" hidden="1" x14ac:dyDescent="0.35"/>
    <row r="2451" hidden="1" x14ac:dyDescent="0.35"/>
    <row r="2452" hidden="1" x14ac:dyDescent="0.35"/>
    <row r="2453" hidden="1" x14ac:dyDescent="0.35"/>
    <row r="2454" hidden="1" x14ac:dyDescent="0.35"/>
    <row r="2455" hidden="1" x14ac:dyDescent="0.35"/>
    <row r="2456" hidden="1" x14ac:dyDescent="0.35"/>
    <row r="2457" hidden="1" x14ac:dyDescent="0.35"/>
    <row r="2458" hidden="1" x14ac:dyDescent="0.35"/>
    <row r="2459" hidden="1" x14ac:dyDescent="0.35"/>
    <row r="2460" hidden="1" x14ac:dyDescent="0.35"/>
    <row r="2461" hidden="1" x14ac:dyDescent="0.35"/>
    <row r="2462" hidden="1" x14ac:dyDescent="0.35"/>
    <row r="2463" hidden="1" x14ac:dyDescent="0.35"/>
    <row r="2464" hidden="1" x14ac:dyDescent="0.35"/>
    <row r="2465" hidden="1" x14ac:dyDescent="0.35"/>
    <row r="2466" hidden="1" x14ac:dyDescent="0.35"/>
    <row r="2467" hidden="1" x14ac:dyDescent="0.35"/>
    <row r="2468" hidden="1" x14ac:dyDescent="0.35"/>
    <row r="2469" hidden="1" x14ac:dyDescent="0.35"/>
    <row r="2470" hidden="1" x14ac:dyDescent="0.35"/>
    <row r="2471" hidden="1" x14ac:dyDescent="0.35"/>
    <row r="2472" hidden="1" x14ac:dyDescent="0.35"/>
    <row r="2473" hidden="1" x14ac:dyDescent="0.35"/>
    <row r="2474" hidden="1" x14ac:dyDescent="0.35"/>
    <row r="2475" hidden="1" x14ac:dyDescent="0.35"/>
    <row r="2476" hidden="1" x14ac:dyDescent="0.35"/>
    <row r="2477" hidden="1" x14ac:dyDescent="0.35"/>
    <row r="2478" hidden="1" x14ac:dyDescent="0.35"/>
    <row r="2479" hidden="1" x14ac:dyDescent="0.35"/>
    <row r="2480" hidden="1" x14ac:dyDescent="0.35"/>
    <row r="2481" hidden="1" x14ac:dyDescent="0.35"/>
    <row r="2482" hidden="1" x14ac:dyDescent="0.35"/>
    <row r="2483" hidden="1" x14ac:dyDescent="0.35"/>
    <row r="2484" hidden="1" x14ac:dyDescent="0.35"/>
    <row r="2485" hidden="1" x14ac:dyDescent="0.35"/>
    <row r="2486" hidden="1" x14ac:dyDescent="0.35"/>
    <row r="2487" hidden="1" x14ac:dyDescent="0.35"/>
    <row r="2488" hidden="1" x14ac:dyDescent="0.35"/>
    <row r="2489" hidden="1" x14ac:dyDescent="0.35"/>
    <row r="2490" hidden="1" x14ac:dyDescent="0.35"/>
    <row r="2491" hidden="1" x14ac:dyDescent="0.35"/>
    <row r="2492" hidden="1" x14ac:dyDescent="0.35"/>
    <row r="2493" hidden="1" x14ac:dyDescent="0.35"/>
    <row r="2494" hidden="1" x14ac:dyDescent="0.35"/>
    <row r="2495" hidden="1" x14ac:dyDescent="0.35"/>
    <row r="2496" hidden="1" x14ac:dyDescent="0.35"/>
    <row r="2497" hidden="1" x14ac:dyDescent="0.35"/>
    <row r="2498" hidden="1" x14ac:dyDescent="0.35"/>
    <row r="2499" hidden="1" x14ac:dyDescent="0.35"/>
    <row r="2500" hidden="1" x14ac:dyDescent="0.35"/>
    <row r="2501" hidden="1" x14ac:dyDescent="0.35"/>
    <row r="2502" hidden="1" x14ac:dyDescent="0.35"/>
    <row r="2503" hidden="1" x14ac:dyDescent="0.35"/>
    <row r="2504" hidden="1" x14ac:dyDescent="0.35"/>
    <row r="2505" hidden="1" x14ac:dyDescent="0.35"/>
    <row r="2506" hidden="1" x14ac:dyDescent="0.35"/>
    <row r="2507" hidden="1" x14ac:dyDescent="0.35"/>
    <row r="2508" hidden="1" x14ac:dyDescent="0.35"/>
    <row r="2509" hidden="1" x14ac:dyDescent="0.35"/>
    <row r="2510" hidden="1" x14ac:dyDescent="0.35"/>
    <row r="2511" hidden="1" x14ac:dyDescent="0.35"/>
    <row r="2512" hidden="1" x14ac:dyDescent="0.35"/>
    <row r="2513" hidden="1" x14ac:dyDescent="0.35"/>
    <row r="2514" hidden="1" x14ac:dyDescent="0.35"/>
    <row r="2515" hidden="1" x14ac:dyDescent="0.35"/>
    <row r="2516" hidden="1" x14ac:dyDescent="0.35"/>
    <row r="2517" hidden="1" x14ac:dyDescent="0.35"/>
    <row r="2518" hidden="1" x14ac:dyDescent="0.35"/>
    <row r="2519" hidden="1" x14ac:dyDescent="0.35"/>
    <row r="2520" hidden="1" x14ac:dyDescent="0.35"/>
    <row r="2521" hidden="1" x14ac:dyDescent="0.35"/>
    <row r="2522" hidden="1" x14ac:dyDescent="0.35"/>
    <row r="2523" hidden="1" x14ac:dyDescent="0.35"/>
    <row r="2524" hidden="1" x14ac:dyDescent="0.35"/>
    <row r="2525" hidden="1" x14ac:dyDescent="0.35"/>
    <row r="2526" hidden="1" x14ac:dyDescent="0.35"/>
    <row r="2527" hidden="1" x14ac:dyDescent="0.35"/>
    <row r="2528" hidden="1" x14ac:dyDescent="0.35"/>
    <row r="2529" hidden="1" x14ac:dyDescent="0.35"/>
    <row r="2530" hidden="1" x14ac:dyDescent="0.35"/>
    <row r="2531" hidden="1" x14ac:dyDescent="0.35"/>
    <row r="2532" hidden="1" x14ac:dyDescent="0.35"/>
    <row r="2533" hidden="1" x14ac:dyDescent="0.35"/>
    <row r="2534" hidden="1" x14ac:dyDescent="0.35"/>
    <row r="2535" hidden="1" x14ac:dyDescent="0.35"/>
    <row r="2536" hidden="1" x14ac:dyDescent="0.35"/>
    <row r="2537" hidden="1" x14ac:dyDescent="0.35"/>
    <row r="2538" hidden="1" x14ac:dyDescent="0.35"/>
    <row r="2539" hidden="1" x14ac:dyDescent="0.35"/>
    <row r="2540" hidden="1" x14ac:dyDescent="0.35"/>
    <row r="2541" hidden="1" x14ac:dyDescent="0.35"/>
    <row r="2542" hidden="1" x14ac:dyDescent="0.35"/>
    <row r="2543" hidden="1" x14ac:dyDescent="0.35"/>
    <row r="2544" hidden="1" x14ac:dyDescent="0.35"/>
    <row r="2545" hidden="1" x14ac:dyDescent="0.35"/>
    <row r="2546" hidden="1" x14ac:dyDescent="0.35"/>
    <row r="2547" hidden="1" x14ac:dyDescent="0.35"/>
    <row r="2548" hidden="1" x14ac:dyDescent="0.35"/>
    <row r="2549" hidden="1" x14ac:dyDescent="0.35"/>
    <row r="2550" hidden="1" x14ac:dyDescent="0.35"/>
    <row r="2551" hidden="1" x14ac:dyDescent="0.35"/>
    <row r="2552" hidden="1" x14ac:dyDescent="0.35"/>
    <row r="2553" hidden="1" x14ac:dyDescent="0.35"/>
    <row r="2554" hidden="1" x14ac:dyDescent="0.35"/>
    <row r="2555" hidden="1" x14ac:dyDescent="0.35"/>
    <row r="2556" hidden="1" x14ac:dyDescent="0.35"/>
    <row r="2557" hidden="1" x14ac:dyDescent="0.35"/>
    <row r="2558" hidden="1" x14ac:dyDescent="0.35"/>
    <row r="2559" hidden="1" x14ac:dyDescent="0.35"/>
    <row r="2560" hidden="1" x14ac:dyDescent="0.35"/>
    <row r="2561" hidden="1" x14ac:dyDescent="0.35"/>
    <row r="2562" hidden="1" x14ac:dyDescent="0.35"/>
    <row r="2563" hidden="1" x14ac:dyDescent="0.35"/>
    <row r="2564" hidden="1" x14ac:dyDescent="0.35"/>
    <row r="2565" hidden="1" x14ac:dyDescent="0.35"/>
    <row r="2566" hidden="1" x14ac:dyDescent="0.35"/>
    <row r="2567" hidden="1" x14ac:dyDescent="0.35"/>
    <row r="2568" hidden="1" x14ac:dyDescent="0.35"/>
    <row r="2569" hidden="1" x14ac:dyDescent="0.35"/>
    <row r="2570" hidden="1" x14ac:dyDescent="0.35"/>
    <row r="2571" hidden="1" x14ac:dyDescent="0.35"/>
    <row r="2572" hidden="1" x14ac:dyDescent="0.35"/>
    <row r="2573" hidden="1" x14ac:dyDescent="0.35"/>
    <row r="2574" hidden="1" x14ac:dyDescent="0.35"/>
    <row r="2575" hidden="1" x14ac:dyDescent="0.35"/>
    <row r="2576" hidden="1" x14ac:dyDescent="0.35"/>
    <row r="2577" hidden="1" x14ac:dyDescent="0.35"/>
    <row r="2578" hidden="1" x14ac:dyDescent="0.35"/>
    <row r="2579" hidden="1" x14ac:dyDescent="0.35"/>
    <row r="2580" hidden="1" x14ac:dyDescent="0.35"/>
    <row r="2581" hidden="1" x14ac:dyDescent="0.35"/>
    <row r="2582" hidden="1" x14ac:dyDescent="0.35"/>
    <row r="2583" hidden="1" x14ac:dyDescent="0.35"/>
    <row r="2584" hidden="1" x14ac:dyDescent="0.35"/>
    <row r="2585" hidden="1" x14ac:dyDescent="0.35"/>
    <row r="2586" hidden="1" x14ac:dyDescent="0.35"/>
    <row r="2587" hidden="1" x14ac:dyDescent="0.35"/>
    <row r="2588" hidden="1" x14ac:dyDescent="0.35"/>
    <row r="2589" hidden="1" x14ac:dyDescent="0.35"/>
    <row r="2590" hidden="1" x14ac:dyDescent="0.35"/>
    <row r="2591" hidden="1" x14ac:dyDescent="0.35"/>
    <row r="2592" hidden="1" x14ac:dyDescent="0.35"/>
    <row r="2593" hidden="1" x14ac:dyDescent="0.35"/>
    <row r="2594" hidden="1" x14ac:dyDescent="0.35"/>
    <row r="2595" hidden="1" x14ac:dyDescent="0.35"/>
    <row r="2596" hidden="1" x14ac:dyDescent="0.35"/>
    <row r="2597" hidden="1" x14ac:dyDescent="0.35"/>
    <row r="2598" hidden="1" x14ac:dyDescent="0.35"/>
    <row r="2599" hidden="1" x14ac:dyDescent="0.35"/>
    <row r="2600" hidden="1" x14ac:dyDescent="0.35"/>
    <row r="2601" hidden="1" x14ac:dyDescent="0.35"/>
    <row r="2602" hidden="1" x14ac:dyDescent="0.35"/>
    <row r="2603" hidden="1" x14ac:dyDescent="0.35"/>
    <row r="2604" hidden="1" x14ac:dyDescent="0.35"/>
    <row r="2605" hidden="1" x14ac:dyDescent="0.35"/>
    <row r="2606" hidden="1" x14ac:dyDescent="0.35"/>
    <row r="2607" hidden="1" x14ac:dyDescent="0.35"/>
    <row r="2608" hidden="1" x14ac:dyDescent="0.35"/>
    <row r="2609" hidden="1" x14ac:dyDescent="0.35"/>
    <row r="2610" hidden="1" x14ac:dyDescent="0.35"/>
    <row r="2611" hidden="1" x14ac:dyDescent="0.35"/>
    <row r="2612" hidden="1" x14ac:dyDescent="0.35"/>
    <row r="2613" hidden="1" x14ac:dyDescent="0.35"/>
    <row r="2614" hidden="1" x14ac:dyDescent="0.35"/>
    <row r="2615" hidden="1" x14ac:dyDescent="0.35"/>
    <row r="2616" hidden="1" x14ac:dyDescent="0.35"/>
    <row r="2617" hidden="1" x14ac:dyDescent="0.35"/>
    <row r="2618" hidden="1" x14ac:dyDescent="0.35"/>
    <row r="2619" hidden="1" x14ac:dyDescent="0.35"/>
    <row r="2620" hidden="1" x14ac:dyDescent="0.35"/>
    <row r="2621" hidden="1" x14ac:dyDescent="0.35"/>
    <row r="2622" hidden="1" x14ac:dyDescent="0.35"/>
    <row r="2623" hidden="1" x14ac:dyDescent="0.35"/>
    <row r="2624" hidden="1" x14ac:dyDescent="0.35"/>
    <row r="2625" hidden="1" x14ac:dyDescent="0.35"/>
    <row r="2626" hidden="1" x14ac:dyDescent="0.35"/>
    <row r="2627" hidden="1" x14ac:dyDescent="0.35"/>
    <row r="2628" hidden="1" x14ac:dyDescent="0.35"/>
    <row r="2629" hidden="1" x14ac:dyDescent="0.35"/>
    <row r="2630" hidden="1" x14ac:dyDescent="0.35"/>
    <row r="2631" hidden="1" x14ac:dyDescent="0.35"/>
    <row r="2632" hidden="1" x14ac:dyDescent="0.35"/>
    <row r="2633" hidden="1" x14ac:dyDescent="0.35"/>
    <row r="2634" hidden="1" x14ac:dyDescent="0.35"/>
    <row r="2635" hidden="1" x14ac:dyDescent="0.35"/>
    <row r="2636" hidden="1" x14ac:dyDescent="0.35"/>
    <row r="2637" hidden="1" x14ac:dyDescent="0.35"/>
    <row r="2638" hidden="1" x14ac:dyDescent="0.35"/>
    <row r="2639" hidden="1" x14ac:dyDescent="0.35"/>
    <row r="2640" hidden="1" x14ac:dyDescent="0.35"/>
    <row r="2641" hidden="1" x14ac:dyDescent="0.35"/>
    <row r="2642" hidden="1" x14ac:dyDescent="0.35"/>
    <row r="2643" hidden="1" x14ac:dyDescent="0.35"/>
    <row r="2644" hidden="1" x14ac:dyDescent="0.35"/>
    <row r="2645" hidden="1" x14ac:dyDescent="0.35"/>
    <row r="2646" hidden="1" x14ac:dyDescent="0.35"/>
    <row r="2647" hidden="1" x14ac:dyDescent="0.35"/>
    <row r="2648" hidden="1" x14ac:dyDescent="0.35"/>
    <row r="2649" hidden="1" x14ac:dyDescent="0.35"/>
    <row r="2650" hidden="1" x14ac:dyDescent="0.35"/>
    <row r="2651" hidden="1" x14ac:dyDescent="0.35"/>
    <row r="2652" hidden="1" x14ac:dyDescent="0.35"/>
    <row r="2653" hidden="1" x14ac:dyDescent="0.35"/>
    <row r="2654" hidden="1" x14ac:dyDescent="0.35"/>
    <row r="2655" hidden="1" x14ac:dyDescent="0.35"/>
    <row r="2656" hidden="1" x14ac:dyDescent="0.35"/>
    <row r="2657" hidden="1" x14ac:dyDescent="0.35"/>
    <row r="2658" hidden="1" x14ac:dyDescent="0.35"/>
    <row r="2659" hidden="1" x14ac:dyDescent="0.35"/>
    <row r="2660" hidden="1" x14ac:dyDescent="0.35"/>
    <row r="2661" hidden="1" x14ac:dyDescent="0.35"/>
    <row r="2662" hidden="1" x14ac:dyDescent="0.35"/>
    <row r="2663" hidden="1" x14ac:dyDescent="0.35"/>
    <row r="2664" hidden="1" x14ac:dyDescent="0.35"/>
    <row r="2665" hidden="1" x14ac:dyDescent="0.35"/>
    <row r="2666" hidden="1" x14ac:dyDescent="0.35"/>
    <row r="2667" hidden="1" x14ac:dyDescent="0.35"/>
    <row r="2668" hidden="1" x14ac:dyDescent="0.35"/>
    <row r="2669" hidden="1" x14ac:dyDescent="0.35"/>
    <row r="2670" hidden="1" x14ac:dyDescent="0.35"/>
    <row r="2671" hidden="1" x14ac:dyDescent="0.35"/>
    <row r="2672" hidden="1" x14ac:dyDescent="0.35"/>
    <row r="2673" hidden="1" x14ac:dyDescent="0.35"/>
    <row r="2674" hidden="1" x14ac:dyDescent="0.35"/>
    <row r="2675" hidden="1" x14ac:dyDescent="0.35"/>
    <row r="2676" hidden="1" x14ac:dyDescent="0.35"/>
    <row r="2677" hidden="1" x14ac:dyDescent="0.35"/>
    <row r="2678" hidden="1" x14ac:dyDescent="0.35"/>
    <row r="2679" hidden="1" x14ac:dyDescent="0.35"/>
    <row r="2680" hidden="1" x14ac:dyDescent="0.35"/>
    <row r="2681" hidden="1" x14ac:dyDescent="0.35"/>
    <row r="2682" hidden="1" x14ac:dyDescent="0.35"/>
    <row r="2683" hidden="1" x14ac:dyDescent="0.35"/>
    <row r="2684" hidden="1" x14ac:dyDescent="0.35"/>
    <row r="2685" hidden="1" x14ac:dyDescent="0.35"/>
    <row r="2686" hidden="1" x14ac:dyDescent="0.35"/>
    <row r="2687" hidden="1" x14ac:dyDescent="0.35"/>
    <row r="2688" hidden="1" x14ac:dyDescent="0.35"/>
    <row r="2689" hidden="1" x14ac:dyDescent="0.35"/>
    <row r="2690" hidden="1" x14ac:dyDescent="0.35"/>
    <row r="2691" hidden="1" x14ac:dyDescent="0.35"/>
    <row r="2692" hidden="1" x14ac:dyDescent="0.35"/>
    <row r="2693" hidden="1" x14ac:dyDescent="0.35"/>
    <row r="2694" hidden="1" x14ac:dyDescent="0.35"/>
    <row r="2695" hidden="1" x14ac:dyDescent="0.35"/>
    <row r="2696" hidden="1" x14ac:dyDescent="0.35"/>
    <row r="2697" hidden="1" x14ac:dyDescent="0.35"/>
    <row r="2698" hidden="1" x14ac:dyDescent="0.35"/>
    <row r="2699" hidden="1" x14ac:dyDescent="0.35"/>
    <row r="2700" hidden="1" x14ac:dyDescent="0.35"/>
    <row r="2701" hidden="1" x14ac:dyDescent="0.35"/>
    <row r="2702" hidden="1" x14ac:dyDescent="0.35"/>
    <row r="2703" hidden="1" x14ac:dyDescent="0.35"/>
    <row r="2704" hidden="1" x14ac:dyDescent="0.35"/>
    <row r="2705" hidden="1" x14ac:dyDescent="0.35"/>
    <row r="2706" hidden="1" x14ac:dyDescent="0.35"/>
    <row r="2707" hidden="1" x14ac:dyDescent="0.35"/>
    <row r="2708" hidden="1" x14ac:dyDescent="0.35"/>
    <row r="2709" hidden="1" x14ac:dyDescent="0.35"/>
    <row r="2710" hidden="1" x14ac:dyDescent="0.35"/>
    <row r="2711" hidden="1" x14ac:dyDescent="0.35"/>
    <row r="2712" hidden="1" x14ac:dyDescent="0.35"/>
    <row r="2713" hidden="1" x14ac:dyDescent="0.35"/>
    <row r="2714" hidden="1" x14ac:dyDescent="0.35"/>
    <row r="2715" hidden="1" x14ac:dyDescent="0.35"/>
    <row r="2716" hidden="1" x14ac:dyDescent="0.35"/>
    <row r="2717" hidden="1" x14ac:dyDescent="0.35"/>
    <row r="2718" hidden="1" x14ac:dyDescent="0.35"/>
    <row r="2719" hidden="1" x14ac:dyDescent="0.35"/>
    <row r="2720" hidden="1" x14ac:dyDescent="0.35"/>
    <row r="2721" spans="1:7" hidden="1" x14ac:dyDescent="0.35"/>
    <row r="2722" spans="1:7" hidden="1" x14ac:dyDescent="0.35"/>
    <row r="2723" spans="1:7" hidden="1" x14ac:dyDescent="0.35"/>
    <row r="2724" spans="1:7" hidden="1" x14ac:dyDescent="0.35"/>
    <row r="2725" spans="1:7" hidden="1" x14ac:dyDescent="0.35"/>
    <row r="2726" spans="1:7" hidden="1" x14ac:dyDescent="0.35"/>
    <row r="2727" spans="1:7" hidden="1" x14ac:dyDescent="0.35"/>
    <row r="2728" spans="1:7" hidden="1" x14ac:dyDescent="0.35"/>
    <row r="2729" spans="1:7" hidden="1" x14ac:dyDescent="0.35"/>
    <row r="2732" spans="1:7" s="1" customFormat="1" x14ac:dyDescent="0.35">
      <c r="A2732" s="1" t="s">
        <v>281</v>
      </c>
      <c r="E2732" s="232" t="s">
        <v>467</v>
      </c>
      <c r="G2732" s="5" t="str">
        <f>HYPERLINK("#"&amp;"P_Paramétrage!$A$1","Retour en haut")</f>
        <v>Retour en haut</v>
      </c>
    </row>
    <row r="2733" spans="1:7" ht="15" thickBot="1" x14ac:dyDescent="0.4"/>
    <row r="2734" spans="1:7" ht="15" thickTop="1" x14ac:dyDescent="0.35">
      <c r="A2734" s="15" t="s">
        <v>180</v>
      </c>
      <c r="B2734" s="18"/>
    </row>
    <row r="2735" spans="1:7" x14ac:dyDescent="0.35">
      <c r="A2735" s="19"/>
      <c r="B2735" s="21"/>
    </row>
    <row r="2736" spans="1:7" x14ac:dyDescent="0.35">
      <c r="A2736" s="19" t="s">
        <v>182</v>
      </c>
      <c r="B2736" s="23"/>
    </row>
    <row r="2737" spans="1:11" x14ac:dyDescent="0.35">
      <c r="A2737" s="19" t="s">
        <v>183</v>
      </c>
      <c r="B2737" s="21"/>
    </row>
    <row r="2738" spans="1:11" ht="15" thickBot="1" x14ac:dyDescent="0.4">
      <c r="A2738" s="35" t="s">
        <v>181</v>
      </c>
      <c r="B2738" s="41" t="s">
        <v>429</v>
      </c>
    </row>
    <row r="2739" spans="1:11" ht="15" thickTop="1" x14ac:dyDescent="0.35"/>
    <row r="2740" spans="1:11" ht="15" thickBot="1" x14ac:dyDescent="0.4"/>
    <row r="2741" spans="1:11" ht="15" thickTop="1" x14ac:dyDescent="0.35">
      <c r="A2741" s="15" t="s">
        <v>187</v>
      </c>
      <c r="B2741" s="16"/>
      <c r="C2741" s="16"/>
      <c r="D2741" s="16"/>
      <c r="E2741" s="16"/>
      <c r="F2741" s="16"/>
      <c r="G2741" s="16"/>
      <c r="H2741" s="16"/>
      <c r="I2741" s="16"/>
      <c r="J2741" s="18"/>
    </row>
    <row r="2742" spans="1:11" x14ac:dyDescent="0.35">
      <c r="A2742" s="19"/>
      <c r="B2742" s="20"/>
      <c r="C2742" s="20"/>
      <c r="D2742" s="20"/>
      <c r="E2742" s="20"/>
      <c r="F2742" s="20"/>
      <c r="G2742" s="20"/>
      <c r="H2742" s="20"/>
      <c r="I2742" s="20"/>
      <c r="J2742" s="21"/>
    </row>
    <row r="2743" spans="1:11" ht="40.15" customHeight="1" thickBot="1" x14ac:dyDescent="0.4">
      <c r="A2743" s="366" t="s">
        <v>430</v>
      </c>
      <c r="B2743" s="367"/>
      <c r="C2743" s="367"/>
      <c r="D2743" s="367"/>
      <c r="E2743" s="367"/>
      <c r="F2743" s="367"/>
      <c r="G2743" s="367"/>
      <c r="H2743" s="367"/>
      <c r="I2743" s="367"/>
      <c r="J2743" s="368"/>
    </row>
    <row r="2744" spans="1:11" ht="40.15" customHeight="1" thickTop="1" thickBot="1" x14ac:dyDescent="0.4">
      <c r="A2744" s="366" t="s">
        <v>431</v>
      </c>
      <c r="B2744" s="367"/>
      <c r="C2744" s="367"/>
      <c r="D2744" s="367"/>
      <c r="E2744" s="367"/>
      <c r="F2744" s="367"/>
      <c r="G2744" s="367"/>
      <c r="H2744" s="367"/>
      <c r="I2744" s="367"/>
      <c r="J2744" s="368"/>
    </row>
    <row r="2745" spans="1:11" ht="15" thickTop="1" x14ac:dyDescent="0.35"/>
    <row r="2746" spans="1:11" ht="15" thickBot="1" x14ac:dyDescent="0.4"/>
    <row r="2747" spans="1:11" ht="15" thickTop="1" x14ac:dyDescent="0.35">
      <c r="A2747" s="15" t="s">
        <v>196</v>
      </c>
      <c r="B2747" s="16"/>
      <c r="C2747" s="16"/>
      <c r="D2747" s="16"/>
      <c r="E2747" s="16"/>
      <c r="F2747" s="16"/>
      <c r="G2747" s="16"/>
      <c r="H2747" s="16"/>
      <c r="I2747" s="16"/>
      <c r="J2747" s="16"/>
      <c r="K2747" s="18"/>
    </row>
    <row r="2748" spans="1:11" x14ac:dyDescent="0.35">
      <c r="A2748" s="19"/>
      <c r="B2748" s="20"/>
      <c r="C2748" s="20"/>
      <c r="D2748" s="20"/>
      <c r="E2748" s="20"/>
      <c r="F2748" s="20"/>
      <c r="G2748" s="20"/>
      <c r="H2748" s="20"/>
      <c r="I2748" s="20"/>
      <c r="J2748" s="20"/>
      <c r="K2748" s="21"/>
    </row>
    <row r="2749" spans="1:11" x14ac:dyDescent="0.35">
      <c r="A2749" s="19" t="s">
        <v>198</v>
      </c>
      <c r="B2749" s="20"/>
      <c r="C2749" s="20"/>
      <c r="D2749" s="20" t="s">
        <v>246</v>
      </c>
      <c r="E2749" s="20" t="s">
        <v>4</v>
      </c>
      <c r="F2749" s="20" t="s">
        <v>7</v>
      </c>
      <c r="G2749" s="20" t="s">
        <v>341</v>
      </c>
      <c r="H2749" s="20" t="s">
        <v>432</v>
      </c>
      <c r="I2749" s="20" t="s">
        <v>128</v>
      </c>
      <c r="J2749" s="20" t="s">
        <v>251</v>
      </c>
      <c r="K2749" s="21" t="s">
        <v>2</v>
      </c>
    </row>
    <row r="2750" spans="1:11" ht="15" thickBot="1" x14ac:dyDescent="0.4">
      <c r="A2750" s="37" t="s">
        <v>19</v>
      </c>
      <c r="B2750" s="25"/>
      <c r="C2750" s="25" t="s">
        <v>199</v>
      </c>
      <c r="D2750" s="34" t="s">
        <v>440</v>
      </c>
      <c r="E2750" s="34" t="s">
        <v>441</v>
      </c>
      <c r="F2750" s="34" t="s">
        <v>442</v>
      </c>
      <c r="G2750" s="34" t="s">
        <v>445</v>
      </c>
      <c r="H2750" s="34">
        <v>1000</v>
      </c>
      <c r="I2750" s="34">
        <v>1200</v>
      </c>
      <c r="J2750" s="34" t="s">
        <v>443</v>
      </c>
      <c r="K2750" s="26" t="s">
        <v>444</v>
      </c>
    </row>
    <row r="2751" spans="1:11" ht="15" thickTop="1" x14ac:dyDescent="0.35"/>
    <row r="2752" spans="1:11" ht="15" thickBot="1" x14ac:dyDescent="0.4"/>
    <row r="2753" spans="1:2" ht="15" thickTop="1" x14ac:dyDescent="0.35">
      <c r="A2753" s="15" t="s">
        <v>434</v>
      </c>
      <c r="B2753" s="18"/>
    </row>
    <row r="2754" spans="1:2" x14ac:dyDescent="0.35">
      <c r="A2754" s="19"/>
      <c r="B2754" s="21" t="s">
        <v>436</v>
      </c>
    </row>
    <row r="2755" spans="1:2" ht="15" thickBot="1" x14ac:dyDescent="0.4">
      <c r="A2755" s="24" t="s">
        <v>435</v>
      </c>
      <c r="B2755" s="223">
        <v>200</v>
      </c>
    </row>
    <row r="2756" spans="1:2" ht="15" thickTop="1" x14ac:dyDescent="0.35">
      <c r="A2756" s="19"/>
    </row>
    <row r="2757" spans="1:2" x14ac:dyDescent="0.35">
      <c r="A2757" s="19"/>
    </row>
    <row r="2758" spans="1:2" x14ac:dyDescent="0.35">
      <c r="A2758" s="19"/>
    </row>
    <row r="2761" spans="1:2" hidden="1" x14ac:dyDescent="0.35"/>
    <row r="2762" spans="1:2" hidden="1" x14ac:dyDescent="0.35"/>
    <row r="2763" spans="1:2" hidden="1" x14ac:dyDescent="0.35"/>
    <row r="2764" spans="1:2" hidden="1" x14ac:dyDescent="0.35"/>
    <row r="2765" spans="1:2" hidden="1" x14ac:dyDescent="0.35"/>
    <row r="2766" spans="1:2" hidden="1" x14ac:dyDescent="0.35"/>
    <row r="2767" spans="1:2" hidden="1" x14ac:dyDescent="0.35"/>
    <row r="2768" spans="1:2" hidden="1" x14ac:dyDescent="0.35"/>
    <row r="2769" hidden="1" x14ac:dyDescent="0.35"/>
    <row r="2770" hidden="1" x14ac:dyDescent="0.35"/>
    <row r="2771" hidden="1" x14ac:dyDescent="0.35"/>
    <row r="2772" hidden="1" x14ac:dyDescent="0.35"/>
    <row r="2773" hidden="1" x14ac:dyDescent="0.35"/>
    <row r="2774" hidden="1" x14ac:dyDescent="0.35"/>
    <row r="2775" hidden="1" x14ac:dyDescent="0.35"/>
    <row r="2776" hidden="1" x14ac:dyDescent="0.35"/>
    <row r="2777" hidden="1" x14ac:dyDescent="0.35"/>
    <row r="2778" hidden="1" x14ac:dyDescent="0.35"/>
    <row r="2779" hidden="1" x14ac:dyDescent="0.35"/>
    <row r="2780" hidden="1" x14ac:dyDescent="0.35"/>
    <row r="2781" hidden="1" x14ac:dyDescent="0.35"/>
    <row r="2782" hidden="1" x14ac:dyDescent="0.35"/>
    <row r="2783" hidden="1" x14ac:dyDescent="0.35"/>
    <row r="2784" hidden="1" x14ac:dyDescent="0.35"/>
    <row r="2785" hidden="1" x14ac:dyDescent="0.35"/>
    <row r="2786" hidden="1" x14ac:dyDescent="0.35"/>
    <row r="2787" hidden="1" x14ac:dyDescent="0.35"/>
    <row r="2788" hidden="1" x14ac:dyDescent="0.35"/>
    <row r="2789" hidden="1" x14ac:dyDescent="0.35"/>
    <row r="2790" hidden="1" x14ac:dyDescent="0.35"/>
    <row r="2791" hidden="1" x14ac:dyDescent="0.35"/>
    <row r="2792" hidden="1" x14ac:dyDescent="0.35"/>
    <row r="2793" hidden="1" x14ac:dyDescent="0.35"/>
    <row r="2794" hidden="1" x14ac:dyDescent="0.35"/>
    <row r="2795" hidden="1" x14ac:dyDescent="0.35"/>
    <row r="2796" hidden="1" x14ac:dyDescent="0.35"/>
    <row r="2797" hidden="1" x14ac:dyDescent="0.35"/>
    <row r="2798" hidden="1" x14ac:dyDescent="0.35"/>
    <row r="2799" hidden="1" x14ac:dyDescent="0.35"/>
    <row r="2800" hidden="1" x14ac:dyDescent="0.35"/>
    <row r="2801" hidden="1" x14ac:dyDescent="0.35"/>
    <row r="2802" hidden="1" x14ac:dyDescent="0.35"/>
    <row r="2803" hidden="1" x14ac:dyDescent="0.35"/>
    <row r="2804" hidden="1" x14ac:dyDescent="0.35"/>
    <row r="2805" hidden="1" x14ac:dyDescent="0.35"/>
    <row r="2806" hidden="1" x14ac:dyDescent="0.35"/>
    <row r="2807" hidden="1" x14ac:dyDescent="0.35"/>
    <row r="2808" hidden="1" x14ac:dyDescent="0.35"/>
    <row r="2809" hidden="1" x14ac:dyDescent="0.35"/>
    <row r="2810" hidden="1" x14ac:dyDescent="0.35"/>
    <row r="2811" hidden="1" x14ac:dyDescent="0.35"/>
    <row r="2812" hidden="1" x14ac:dyDescent="0.35"/>
    <row r="2813" hidden="1" x14ac:dyDescent="0.35"/>
    <row r="2814" hidden="1" x14ac:dyDescent="0.35"/>
    <row r="2815" hidden="1" x14ac:dyDescent="0.35"/>
    <row r="2816" hidden="1" x14ac:dyDescent="0.35"/>
    <row r="2817" hidden="1" x14ac:dyDescent="0.35"/>
    <row r="2818" hidden="1" x14ac:dyDescent="0.35"/>
    <row r="2819" hidden="1" x14ac:dyDescent="0.35"/>
    <row r="2820" hidden="1" x14ac:dyDescent="0.35"/>
    <row r="2821" hidden="1" x14ac:dyDescent="0.35"/>
    <row r="2822" hidden="1" x14ac:dyDescent="0.35"/>
    <row r="2823" hidden="1" x14ac:dyDescent="0.35"/>
    <row r="2824" hidden="1" x14ac:dyDescent="0.35"/>
    <row r="2825" hidden="1" x14ac:dyDescent="0.35"/>
    <row r="2826" hidden="1" x14ac:dyDescent="0.35"/>
    <row r="2827" hidden="1" x14ac:dyDescent="0.35"/>
    <row r="2828" hidden="1" x14ac:dyDescent="0.35"/>
    <row r="2829" hidden="1" x14ac:dyDescent="0.35"/>
    <row r="2830" hidden="1" x14ac:dyDescent="0.35"/>
    <row r="2831" hidden="1" x14ac:dyDescent="0.35"/>
    <row r="2832" hidden="1" x14ac:dyDescent="0.35"/>
    <row r="2833" hidden="1" x14ac:dyDescent="0.35"/>
    <row r="2834" hidden="1" x14ac:dyDescent="0.35"/>
    <row r="2835" hidden="1" x14ac:dyDescent="0.35"/>
    <row r="2836" hidden="1" x14ac:dyDescent="0.35"/>
    <row r="2837" hidden="1" x14ac:dyDescent="0.35"/>
    <row r="2838" hidden="1" x14ac:dyDescent="0.35"/>
    <row r="2839" hidden="1" x14ac:dyDescent="0.35"/>
    <row r="2840" hidden="1" x14ac:dyDescent="0.35"/>
    <row r="2841" hidden="1" x14ac:dyDescent="0.35"/>
    <row r="2842" hidden="1" x14ac:dyDescent="0.35"/>
    <row r="2843" hidden="1" x14ac:dyDescent="0.35"/>
    <row r="2844" hidden="1" x14ac:dyDescent="0.35"/>
    <row r="2845" hidden="1" x14ac:dyDescent="0.35"/>
    <row r="2846" hidden="1" x14ac:dyDescent="0.35"/>
    <row r="2847" hidden="1" x14ac:dyDescent="0.35"/>
    <row r="2848" hidden="1" x14ac:dyDescent="0.35"/>
    <row r="2849" hidden="1" x14ac:dyDescent="0.35"/>
    <row r="2850" hidden="1" x14ac:dyDescent="0.35"/>
    <row r="2851" hidden="1" x14ac:dyDescent="0.35"/>
    <row r="2852" hidden="1" x14ac:dyDescent="0.35"/>
    <row r="2853" hidden="1" x14ac:dyDescent="0.35"/>
    <row r="2854" hidden="1" x14ac:dyDescent="0.35"/>
    <row r="2855" hidden="1" x14ac:dyDescent="0.35"/>
    <row r="2856" hidden="1" x14ac:dyDescent="0.35"/>
    <row r="2857" hidden="1" x14ac:dyDescent="0.35"/>
    <row r="2858" hidden="1" x14ac:dyDescent="0.35"/>
    <row r="2859" hidden="1" x14ac:dyDescent="0.35"/>
    <row r="2860" hidden="1" x14ac:dyDescent="0.35"/>
    <row r="2861" hidden="1" x14ac:dyDescent="0.35"/>
    <row r="2862" hidden="1" x14ac:dyDescent="0.35"/>
    <row r="2863" hidden="1" x14ac:dyDescent="0.35"/>
    <row r="2864" hidden="1" x14ac:dyDescent="0.35"/>
    <row r="2865" hidden="1" x14ac:dyDescent="0.35"/>
    <row r="2866" hidden="1" x14ac:dyDescent="0.35"/>
    <row r="2867" hidden="1" x14ac:dyDescent="0.35"/>
    <row r="2868" hidden="1" x14ac:dyDescent="0.35"/>
    <row r="2869" hidden="1" x14ac:dyDescent="0.35"/>
    <row r="2870" hidden="1" x14ac:dyDescent="0.35"/>
    <row r="2871" hidden="1" x14ac:dyDescent="0.35"/>
    <row r="2872" hidden="1" x14ac:dyDescent="0.35"/>
    <row r="2873" hidden="1" x14ac:dyDescent="0.35"/>
    <row r="2874" hidden="1" x14ac:dyDescent="0.35"/>
    <row r="2875" hidden="1" x14ac:dyDescent="0.35"/>
    <row r="2876" hidden="1" x14ac:dyDescent="0.35"/>
    <row r="2877" hidden="1" x14ac:dyDescent="0.35"/>
    <row r="2878" hidden="1" x14ac:dyDescent="0.35"/>
    <row r="2879" hidden="1" x14ac:dyDescent="0.35"/>
    <row r="2880" hidden="1" x14ac:dyDescent="0.35"/>
    <row r="2881" hidden="1" x14ac:dyDescent="0.35"/>
    <row r="2882" hidden="1" x14ac:dyDescent="0.35"/>
    <row r="2883" hidden="1" x14ac:dyDescent="0.35"/>
    <row r="2884" hidden="1" x14ac:dyDescent="0.35"/>
    <row r="2885" hidden="1" x14ac:dyDescent="0.35"/>
    <row r="2886" hidden="1" x14ac:dyDescent="0.35"/>
    <row r="2887" hidden="1" x14ac:dyDescent="0.35"/>
    <row r="2888" hidden="1" x14ac:dyDescent="0.35"/>
    <row r="2889" hidden="1" x14ac:dyDescent="0.35"/>
    <row r="2890" hidden="1" x14ac:dyDescent="0.35"/>
    <row r="2891" hidden="1" x14ac:dyDescent="0.35"/>
    <row r="2892" hidden="1" x14ac:dyDescent="0.35"/>
    <row r="2893" hidden="1" x14ac:dyDescent="0.35"/>
    <row r="2894" hidden="1" x14ac:dyDescent="0.35"/>
    <row r="2895" hidden="1" x14ac:dyDescent="0.35"/>
    <row r="2896" hidden="1" x14ac:dyDescent="0.35"/>
    <row r="2897" hidden="1" x14ac:dyDescent="0.35"/>
    <row r="2898" hidden="1" x14ac:dyDescent="0.35"/>
    <row r="2899" hidden="1" x14ac:dyDescent="0.35"/>
    <row r="2900" hidden="1" x14ac:dyDescent="0.35"/>
    <row r="2901" hidden="1" x14ac:dyDescent="0.35"/>
    <row r="2902" hidden="1" x14ac:dyDescent="0.35"/>
    <row r="2903" hidden="1" x14ac:dyDescent="0.35"/>
    <row r="2904" hidden="1" x14ac:dyDescent="0.35"/>
    <row r="2905" hidden="1" x14ac:dyDescent="0.35"/>
    <row r="2906" hidden="1" x14ac:dyDescent="0.35"/>
    <row r="2907" hidden="1" x14ac:dyDescent="0.35"/>
    <row r="2908" hidden="1" x14ac:dyDescent="0.35"/>
    <row r="2909" hidden="1" x14ac:dyDescent="0.35"/>
    <row r="2910" hidden="1" x14ac:dyDescent="0.35"/>
    <row r="2911" hidden="1" x14ac:dyDescent="0.35"/>
    <row r="2912" hidden="1" x14ac:dyDescent="0.35"/>
    <row r="2913" hidden="1" x14ac:dyDescent="0.35"/>
    <row r="2914" hidden="1" x14ac:dyDescent="0.35"/>
    <row r="2915" hidden="1" x14ac:dyDescent="0.35"/>
    <row r="2916" hidden="1" x14ac:dyDescent="0.35"/>
    <row r="2917" hidden="1" x14ac:dyDescent="0.35"/>
    <row r="2918" hidden="1" x14ac:dyDescent="0.35"/>
    <row r="2919" hidden="1" x14ac:dyDescent="0.35"/>
    <row r="2920" hidden="1" x14ac:dyDescent="0.35"/>
    <row r="2921" hidden="1" x14ac:dyDescent="0.35"/>
    <row r="2922" hidden="1" x14ac:dyDescent="0.35"/>
    <row r="2923" hidden="1" x14ac:dyDescent="0.35"/>
    <row r="2924" hidden="1" x14ac:dyDescent="0.35"/>
    <row r="2925" hidden="1" x14ac:dyDescent="0.35"/>
    <row r="2926" hidden="1" x14ac:dyDescent="0.35"/>
    <row r="2927" hidden="1" x14ac:dyDescent="0.35"/>
    <row r="2928" hidden="1" x14ac:dyDescent="0.35"/>
    <row r="2929" hidden="1" x14ac:dyDescent="0.35"/>
    <row r="2930" hidden="1" x14ac:dyDescent="0.35"/>
    <row r="2931" hidden="1" x14ac:dyDescent="0.35"/>
    <row r="2932" hidden="1" x14ac:dyDescent="0.35"/>
    <row r="2933" hidden="1" x14ac:dyDescent="0.35"/>
    <row r="2934" hidden="1" x14ac:dyDescent="0.35"/>
    <row r="2935" hidden="1" x14ac:dyDescent="0.35"/>
    <row r="2936" hidden="1" x14ac:dyDescent="0.35"/>
    <row r="2937" hidden="1" x14ac:dyDescent="0.35"/>
    <row r="2938" hidden="1" x14ac:dyDescent="0.35"/>
    <row r="2939" hidden="1" x14ac:dyDescent="0.35"/>
    <row r="2940" hidden="1" x14ac:dyDescent="0.35"/>
    <row r="2941" hidden="1" x14ac:dyDescent="0.35"/>
    <row r="2942" hidden="1" x14ac:dyDescent="0.35"/>
    <row r="2943" hidden="1" x14ac:dyDescent="0.35"/>
    <row r="2944" hidden="1" x14ac:dyDescent="0.35"/>
    <row r="2945" hidden="1" x14ac:dyDescent="0.35"/>
    <row r="2946" hidden="1" x14ac:dyDescent="0.35"/>
    <row r="2947" hidden="1" x14ac:dyDescent="0.35"/>
    <row r="2948" hidden="1" x14ac:dyDescent="0.35"/>
    <row r="2949" hidden="1" x14ac:dyDescent="0.35"/>
    <row r="2950" hidden="1" x14ac:dyDescent="0.35"/>
    <row r="2951" hidden="1" x14ac:dyDescent="0.35"/>
    <row r="2952" hidden="1" x14ac:dyDescent="0.35"/>
    <row r="2953" hidden="1" x14ac:dyDescent="0.35"/>
    <row r="2954" hidden="1" x14ac:dyDescent="0.35"/>
    <row r="2955" hidden="1" x14ac:dyDescent="0.35"/>
    <row r="2956" hidden="1" x14ac:dyDescent="0.35"/>
    <row r="2957" hidden="1" x14ac:dyDescent="0.35"/>
    <row r="2958" hidden="1" x14ac:dyDescent="0.35"/>
    <row r="2959" hidden="1" x14ac:dyDescent="0.35"/>
    <row r="2960" hidden="1" x14ac:dyDescent="0.35"/>
    <row r="2961" hidden="1" x14ac:dyDescent="0.35"/>
    <row r="2962" hidden="1" x14ac:dyDescent="0.35"/>
    <row r="2963" hidden="1" x14ac:dyDescent="0.35"/>
    <row r="2964" hidden="1" x14ac:dyDescent="0.35"/>
    <row r="2965" hidden="1" x14ac:dyDescent="0.35"/>
    <row r="2966" hidden="1" x14ac:dyDescent="0.35"/>
    <row r="2967" hidden="1" x14ac:dyDescent="0.35"/>
    <row r="2968" hidden="1" x14ac:dyDescent="0.35"/>
    <row r="2969" hidden="1" x14ac:dyDescent="0.35"/>
    <row r="2970" hidden="1" x14ac:dyDescent="0.35"/>
    <row r="2971" hidden="1" x14ac:dyDescent="0.35"/>
    <row r="2972" hidden="1" x14ac:dyDescent="0.35"/>
    <row r="2973" hidden="1" x14ac:dyDescent="0.35"/>
    <row r="2974" hidden="1" x14ac:dyDescent="0.35"/>
    <row r="2975" hidden="1" x14ac:dyDescent="0.35"/>
    <row r="2976" hidden="1" x14ac:dyDescent="0.35"/>
    <row r="2977" hidden="1" x14ac:dyDescent="0.35"/>
    <row r="2978" hidden="1" x14ac:dyDescent="0.35"/>
    <row r="2979" hidden="1" x14ac:dyDescent="0.35"/>
    <row r="2980" hidden="1" x14ac:dyDescent="0.35"/>
    <row r="2981" hidden="1" x14ac:dyDescent="0.35"/>
    <row r="2982" hidden="1" x14ac:dyDescent="0.35"/>
    <row r="2983" hidden="1" x14ac:dyDescent="0.35"/>
    <row r="2984" hidden="1" x14ac:dyDescent="0.35"/>
    <row r="2985" hidden="1" x14ac:dyDescent="0.35"/>
    <row r="2986" hidden="1" x14ac:dyDescent="0.35"/>
    <row r="2987" hidden="1" x14ac:dyDescent="0.35"/>
    <row r="2988" hidden="1" x14ac:dyDescent="0.35"/>
    <row r="2989" hidden="1" x14ac:dyDescent="0.35"/>
    <row r="2990" hidden="1" x14ac:dyDescent="0.35"/>
    <row r="2991" hidden="1" x14ac:dyDescent="0.35"/>
    <row r="2992" hidden="1" x14ac:dyDescent="0.35"/>
    <row r="2993" hidden="1" x14ac:dyDescent="0.35"/>
    <row r="2994" hidden="1" x14ac:dyDescent="0.35"/>
    <row r="2995" hidden="1" x14ac:dyDescent="0.35"/>
    <row r="2996" hidden="1" x14ac:dyDescent="0.35"/>
    <row r="2997" hidden="1" x14ac:dyDescent="0.35"/>
    <row r="2998" hidden="1" x14ac:dyDescent="0.35"/>
    <row r="2999" hidden="1" x14ac:dyDescent="0.35"/>
    <row r="3000" hidden="1" x14ac:dyDescent="0.35"/>
    <row r="3001" hidden="1" x14ac:dyDescent="0.35"/>
    <row r="3002" hidden="1" x14ac:dyDescent="0.35"/>
    <row r="3003" hidden="1" x14ac:dyDescent="0.35"/>
    <row r="3004" hidden="1" x14ac:dyDescent="0.35"/>
    <row r="3005" hidden="1" x14ac:dyDescent="0.35"/>
    <row r="3006" hidden="1" x14ac:dyDescent="0.35"/>
    <row r="3007" hidden="1" x14ac:dyDescent="0.35"/>
    <row r="3008" hidden="1" x14ac:dyDescent="0.35"/>
    <row r="3009" hidden="1" x14ac:dyDescent="0.35"/>
    <row r="3010" hidden="1" x14ac:dyDescent="0.35"/>
    <row r="3011" hidden="1" x14ac:dyDescent="0.35"/>
    <row r="3012" hidden="1" x14ac:dyDescent="0.35"/>
    <row r="3013" hidden="1" x14ac:dyDescent="0.35"/>
    <row r="3014" hidden="1" x14ac:dyDescent="0.35"/>
    <row r="3015" hidden="1" x14ac:dyDescent="0.35"/>
    <row r="3016" hidden="1" x14ac:dyDescent="0.35"/>
    <row r="3017" hidden="1" x14ac:dyDescent="0.35"/>
    <row r="3018" hidden="1" x14ac:dyDescent="0.35"/>
    <row r="3019" hidden="1" x14ac:dyDescent="0.35"/>
    <row r="3020" hidden="1" x14ac:dyDescent="0.35"/>
    <row r="3021" hidden="1" x14ac:dyDescent="0.35"/>
    <row r="3022" hidden="1" x14ac:dyDescent="0.35"/>
    <row r="3023" hidden="1" x14ac:dyDescent="0.35"/>
    <row r="3024" hidden="1" x14ac:dyDescent="0.35"/>
    <row r="3025" spans="1:7" hidden="1" x14ac:dyDescent="0.35"/>
    <row r="3026" spans="1:7" hidden="1" x14ac:dyDescent="0.35"/>
    <row r="3027" spans="1:7" hidden="1" x14ac:dyDescent="0.35"/>
    <row r="3028" spans="1:7" hidden="1" x14ac:dyDescent="0.35"/>
    <row r="3029" spans="1:7" hidden="1" x14ac:dyDescent="0.35"/>
    <row r="3032" spans="1:7" s="1" customFormat="1" x14ac:dyDescent="0.35">
      <c r="A3032" s="1" t="s">
        <v>282</v>
      </c>
      <c r="E3032" s="232" t="s">
        <v>467</v>
      </c>
      <c r="G3032" s="5" t="str">
        <f>HYPERLINK("#"&amp;"P_Paramétrage!$A$1","Retour en haut")</f>
        <v>Retour en haut</v>
      </c>
    </row>
    <row r="3033" spans="1:7" ht="15" thickBot="1" x14ac:dyDescent="0.4"/>
    <row r="3034" spans="1:7" ht="15" thickTop="1" x14ac:dyDescent="0.35">
      <c r="A3034" s="15" t="s">
        <v>180</v>
      </c>
      <c r="B3034" s="18"/>
    </row>
    <row r="3035" spans="1:7" x14ac:dyDescent="0.35">
      <c r="A3035" s="19"/>
      <c r="B3035" s="21"/>
    </row>
    <row r="3036" spans="1:7" x14ac:dyDescent="0.35">
      <c r="A3036" s="19" t="s">
        <v>182</v>
      </c>
      <c r="B3036" s="23"/>
    </row>
    <row r="3037" spans="1:7" x14ac:dyDescent="0.35">
      <c r="A3037" s="19" t="s">
        <v>183</v>
      </c>
      <c r="B3037" s="21"/>
    </row>
    <row r="3038" spans="1:7" ht="15" thickBot="1" x14ac:dyDescent="0.4">
      <c r="A3038" s="35" t="s">
        <v>181</v>
      </c>
      <c r="B3038" s="41" t="s">
        <v>343</v>
      </c>
    </row>
    <row r="3039" spans="1:7" ht="15" thickTop="1" x14ac:dyDescent="0.35"/>
    <row r="3040" spans="1:7" ht="15" thickBot="1" x14ac:dyDescent="0.4"/>
    <row r="3041" spans="1:11" ht="15" thickTop="1" x14ac:dyDescent="0.35">
      <c r="A3041" s="15" t="s">
        <v>187</v>
      </c>
      <c r="B3041" s="16"/>
      <c r="C3041" s="16"/>
      <c r="D3041" s="16"/>
      <c r="E3041" s="16"/>
      <c r="F3041" s="16"/>
      <c r="G3041" s="16"/>
      <c r="H3041" s="16"/>
      <c r="I3041" s="16"/>
      <c r="J3041" s="18"/>
    </row>
    <row r="3042" spans="1:11" x14ac:dyDescent="0.35">
      <c r="A3042" s="19"/>
      <c r="B3042" s="20"/>
      <c r="C3042" s="20"/>
      <c r="D3042" s="20"/>
      <c r="E3042" s="20"/>
      <c r="F3042" s="20"/>
      <c r="G3042" s="20"/>
      <c r="H3042" s="20"/>
      <c r="I3042" s="20"/>
      <c r="J3042" s="21"/>
    </row>
    <row r="3043" spans="1:11" ht="40.15" customHeight="1" thickBot="1" x14ac:dyDescent="0.4">
      <c r="A3043" s="366" t="s">
        <v>426</v>
      </c>
      <c r="B3043" s="367"/>
      <c r="C3043" s="367"/>
      <c r="D3043" s="367"/>
      <c r="E3043" s="367"/>
      <c r="F3043" s="367"/>
      <c r="G3043" s="367"/>
      <c r="H3043" s="367"/>
      <c r="I3043" s="367"/>
      <c r="J3043" s="368"/>
    </row>
    <row r="3044" spans="1:11" ht="40.15" customHeight="1" thickTop="1" thickBot="1" x14ac:dyDescent="0.4">
      <c r="A3044" s="366" t="s">
        <v>427</v>
      </c>
      <c r="B3044" s="367"/>
      <c r="C3044" s="367"/>
      <c r="D3044" s="367"/>
      <c r="E3044" s="367"/>
      <c r="F3044" s="367"/>
      <c r="G3044" s="367"/>
      <c r="H3044" s="367"/>
      <c r="I3044" s="367"/>
      <c r="J3044" s="368"/>
    </row>
    <row r="3045" spans="1:11" ht="15" thickTop="1" x14ac:dyDescent="0.35"/>
    <row r="3046" spans="1:11" ht="15" thickBot="1" x14ac:dyDescent="0.4"/>
    <row r="3047" spans="1:11" ht="15" thickTop="1" x14ac:dyDescent="0.35">
      <c r="A3047" s="15" t="s">
        <v>197</v>
      </c>
      <c r="B3047" s="16"/>
      <c r="C3047" s="16"/>
      <c r="D3047" s="16"/>
      <c r="E3047" s="16"/>
      <c r="F3047" s="16"/>
      <c r="G3047" s="16"/>
      <c r="H3047" s="16"/>
      <c r="I3047" s="16"/>
      <c r="J3047" s="16"/>
      <c r="K3047" s="18"/>
    </row>
    <row r="3048" spans="1:11" x14ac:dyDescent="0.35">
      <c r="A3048" s="19"/>
      <c r="B3048" s="20"/>
      <c r="C3048" s="20"/>
      <c r="D3048" s="20"/>
      <c r="E3048" s="20"/>
      <c r="F3048" s="20"/>
      <c r="G3048" s="20"/>
      <c r="H3048" s="20"/>
      <c r="I3048" s="20"/>
      <c r="J3048" s="20"/>
      <c r="K3048" s="21"/>
    </row>
    <row r="3049" spans="1:11" x14ac:dyDescent="0.35">
      <c r="A3049" s="19"/>
      <c r="B3049" s="20" t="s">
        <v>246</v>
      </c>
      <c r="C3049" s="20" t="s">
        <v>278</v>
      </c>
      <c r="D3049" s="20" t="s">
        <v>4</v>
      </c>
      <c r="E3049" s="20" t="s">
        <v>7</v>
      </c>
      <c r="F3049" s="20" t="s">
        <v>8</v>
      </c>
      <c r="G3049" s="20" t="s">
        <v>1</v>
      </c>
      <c r="H3049" s="20" t="s">
        <v>279</v>
      </c>
      <c r="I3049" s="20" t="s">
        <v>128</v>
      </c>
      <c r="J3049" s="20" t="s">
        <v>251</v>
      </c>
      <c r="K3049" s="21" t="s">
        <v>2</v>
      </c>
    </row>
    <row r="3050" spans="1:11" x14ac:dyDescent="0.35">
      <c r="A3050" s="19" t="s">
        <v>184</v>
      </c>
      <c r="B3050" s="27"/>
      <c r="C3050" s="27"/>
      <c r="D3050" s="27"/>
      <c r="E3050" s="27"/>
      <c r="F3050" s="27"/>
      <c r="G3050" s="27"/>
      <c r="H3050" s="27"/>
      <c r="I3050" s="27"/>
      <c r="J3050" s="27"/>
      <c r="K3050" s="23"/>
    </row>
    <row r="3051" spans="1:11" x14ac:dyDescent="0.35">
      <c r="A3051" s="19" t="s">
        <v>107</v>
      </c>
      <c r="B3051" s="20"/>
      <c r="C3051" s="20"/>
      <c r="D3051" s="20"/>
      <c r="E3051" s="20"/>
      <c r="F3051" s="20"/>
      <c r="G3051" s="20"/>
      <c r="H3051" s="20"/>
      <c r="I3051" s="20"/>
      <c r="J3051" s="20"/>
      <c r="K3051" s="21"/>
    </row>
    <row r="3052" spans="1:11" s="9" customFormat="1" x14ac:dyDescent="0.35">
      <c r="A3052" s="28" t="s">
        <v>185</v>
      </c>
      <c r="B3052" s="29" t="s">
        <v>289</v>
      </c>
      <c r="C3052" s="29" t="s">
        <v>278</v>
      </c>
      <c r="D3052" s="29" t="str">
        <f>IF(P_Z_0_B_COLONNE_POSTE_LIBELLE_STANDARD&lt;&gt;P_Z_G_R_G_BOOLEEN_NON,P_Z_0_N_COLONNE_POSTE_LIBELLE_DEFAUT,P_Z_0_N_COLONNE_POSTE_LIBELLE_STANDARD)</f>
        <v>Poste</v>
      </c>
      <c r="E3052" s="29" t="s">
        <v>7</v>
      </c>
      <c r="F3052" s="29" t="s">
        <v>8</v>
      </c>
      <c r="G3052" s="29" t="s">
        <v>1</v>
      </c>
      <c r="H3052" s="29" t="s">
        <v>279</v>
      </c>
      <c r="I3052" s="29" t="str">
        <f>IF(P_Z_0_B_COLONNE_MT_PRES_LIBELLE_STANDARD&lt;&gt;P_Z_G_R_G_BOOLEEN_NON,P_Z_0_N_COLONNE_MT_PRES_LIBELLE_DEFAUT,P_Z_0_N_COLONNE_MT_PRES_LIBELLE_STANDARD)</f>
        <v>Montant présenté</v>
      </c>
      <c r="J3052" s="29" t="s">
        <v>251</v>
      </c>
      <c r="K3052" s="30" t="s">
        <v>2</v>
      </c>
    </row>
    <row r="3053" spans="1:11" x14ac:dyDescent="0.35">
      <c r="A3053" s="19" t="s">
        <v>188</v>
      </c>
      <c r="B3053" s="27"/>
      <c r="C3053" s="27"/>
      <c r="D3053" s="27"/>
      <c r="E3053" s="27"/>
      <c r="F3053" s="27"/>
      <c r="G3053" s="27"/>
      <c r="H3053" s="27"/>
      <c r="I3053" s="27" t="s">
        <v>20</v>
      </c>
      <c r="J3053" s="27"/>
      <c r="K3053" s="23"/>
    </row>
    <row r="3054" spans="1:11" x14ac:dyDescent="0.35">
      <c r="A3054" s="19" t="s">
        <v>190</v>
      </c>
      <c r="B3054" s="20"/>
      <c r="C3054" s="20"/>
      <c r="D3054" s="20"/>
      <c r="E3054" s="20"/>
      <c r="F3054" s="20"/>
      <c r="G3054" s="20"/>
      <c r="H3054" s="20"/>
      <c r="I3054" s="20" t="s">
        <v>292</v>
      </c>
      <c r="J3054" s="20"/>
      <c r="K3054" s="21"/>
    </row>
    <row r="3055" spans="1:11" s="9" customFormat="1" x14ac:dyDescent="0.35">
      <c r="A3055" s="28" t="s">
        <v>189</v>
      </c>
      <c r="B3055" s="29" t="str">
        <f>IF(P_Z_0_B_UTILISATION_LIBELLES_DESCRIPTIONS&lt;&gt;P_Z_G_R_G_BOOLEEN_OUI,"(nature de la dépense envisagée)","(sélectionner la nature de la dépense dans le menu déroulant)")</f>
        <v>(nature de la dépense envisagée)</v>
      </c>
      <c r="C3055" s="29" t="s">
        <v>290</v>
      </c>
      <c r="D3055" s="29" t="str">
        <f>IF(P_Z_0_B_COLONNE_POSTE_INDICATION_STANDARD&lt;&gt;P_Z_G_R_G_BOOLEEN_NON,P_Z_0_N_COLONNE_POSTE_INDICATION_DEFAUT,P_Z_0_N_COLONNE_POSTE_INDICATION_STANDARD)</f>
        <v>(à choisir dans le menu déroulant)</v>
      </c>
      <c r="E3055" s="29" t="str">
        <f>IF(P_Z_0_B_COLONNE_SOUS_OPERATION_INDICATION_STANDARD&lt;&gt;P_Z_G_R_G_BOOLEEN_NON,P_Z_0_N_COLONNE_SOUS_OPERATION_INDICATION_DEFAUT,P_Z_0_N_COLONNE_SOUS_OPERATION_INDICATION_STANDARD)</f>
        <v>(à choisir dans le menu déroulant)</v>
      </c>
      <c r="F3055" s="29" t="s">
        <v>291</v>
      </c>
      <c r="G3055" s="29" t="s">
        <v>340</v>
      </c>
      <c r="H3055" s="29" t="s">
        <v>293</v>
      </c>
      <c r="I3055" s="29" t="str">
        <f>IF(P_Z_0_B_COLONNE_MT_PRES_HT_INDICATION_STANDARD&lt;&gt;P_Z_G_R_G_BOOLEEN_NON,P_Z_0_N_COLONNE_MT_PRES_HT_INDICATION_DEFAUT,P_Z_0_N_COLONNE_MT_PRES_INDICATION_STANDARD)</f>
        <v>(2 décimales possibles)</v>
      </c>
      <c r="J3055" s="29" t="s">
        <v>294</v>
      </c>
      <c r="K3055" s="30" t="s">
        <v>295</v>
      </c>
    </row>
    <row r="3056" spans="1:11" x14ac:dyDescent="0.35">
      <c r="A3056" s="19" t="s">
        <v>186</v>
      </c>
      <c r="B3056" s="20"/>
      <c r="C3056" s="20"/>
      <c r="D3056" s="20"/>
      <c r="E3056" s="20"/>
      <c r="F3056" s="20"/>
      <c r="G3056" s="20"/>
      <c r="H3056" s="20"/>
      <c r="I3056" s="20"/>
      <c r="J3056" s="27" t="s">
        <v>19</v>
      </c>
      <c r="K3056" s="23" t="s">
        <v>19</v>
      </c>
    </row>
    <row r="3057" spans="1:18" ht="15" thickBot="1" x14ac:dyDescent="0.4">
      <c r="A3057" s="24" t="s">
        <v>207</v>
      </c>
      <c r="B3057" s="25"/>
      <c r="C3057" s="25"/>
      <c r="D3057" s="25"/>
      <c r="E3057" s="25"/>
      <c r="F3057" s="25"/>
      <c r="G3057" s="25"/>
      <c r="H3057" s="25"/>
      <c r="I3057" s="25"/>
      <c r="J3057" s="34"/>
      <c r="K3057" s="26"/>
    </row>
    <row r="3058" spans="1:18" ht="15" thickTop="1" x14ac:dyDescent="0.35"/>
    <row r="3059" spans="1:18" ht="15" thickBot="1" x14ac:dyDescent="0.4"/>
    <row r="3060" spans="1:18" ht="15" thickTop="1" x14ac:dyDescent="0.35">
      <c r="A3060" s="15" t="s">
        <v>202</v>
      </c>
      <c r="B3060" s="16"/>
      <c r="C3060" s="17" t="s">
        <v>201</v>
      </c>
      <c r="D3060" s="16"/>
      <c r="E3060" s="17" t="s">
        <v>205</v>
      </c>
      <c r="F3060" s="18"/>
      <c r="H3060" s="15" t="s">
        <v>200</v>
      </c>
      <c r="I3060" s="16"/>
      <c r="J3060" s="17" t="s">
        <v>204</v>
      </c>
      <c r="K3060" s="18"/>
      <c r="M3060" s="15" t="s">
        <v>203</v>
      </c>
      <c r="N3060" s="16"/>
      <c r="O3060" s="17" t="s">
        <v>206</v>
      </c>
      <c r="P3060" s="18"/>
    </row>
    <row r="3061" spans="1:18" x14ac:dyDescent="0.35">
      <c r="A3061" s="19"/>
      <c r="B3061" s="20"/>
      <c r="C3061" s="20"/>
      <c r="D3061" s="20"/>
      <c r="E3061" s="20"/>
      <c r="F3061" s="21"/>
      <c r="H3061" s="19"/>
      <c r="I3061" s="20"/>
      <c r="J3061" s="20"/>
      <c r="K3061" s="21"/>
      <c r="M3061" s="19"/>
      <c r="N3061" s="20"/>
      <c r="O3061" s="20"/>
      <c r="P3061" s="21"/>
    </row>
    <row r="3062" spans="1:18" x14ac:dyDescent="0.35">
      <c r="A3062" s="135"/>
      <c r="B3062" s="20"/>
      <c r="C3062" s="20"/>
      <c r="D3062" s="20"/>
      <c r="E3062" s="20" t="s">
        <v>80</v>
      </c>
      <c r="F3062" s="23"/>
      <c r="H3062" s="22" t="s">
        <v>20</v>
      </c>
      <c r="I3062" s="20"/>
      <c r="J3062" s="20" t="s">
        <v>37</v>
      </c>
      <c r="K3062" s="23"/>
      <c r="M3062" s="22" t="s">
        <v>20</v>
      </c>
      <c r="N3062" s="20"/>
      <c r="O3062" s="20" t="s">
        <v>60</v>
      </c>
      <c r="P3062" s="23"/>
      <c r="R3062" s="13"/>
    </row>
    <row r="3063" spans="1:18" x14ac:dyDescent="0.35">
      <c r="A3063" s="19"/>
      <c r="B3063" s="20"/>
      <c r="C3063" s="20"/>
      <c r="D3063" s="20"/>
      <c r="E3063" s="20" t="s">
        <v>81</v>
      </c>
      <c r="F3063" s="23"/>
      <c r="H3063" s="19"/>
      <c r="I3063" s="20"/>
      <c r="J3063" s="20" t="s">
        <v>38</v>
      </c>
      <c r="K3063" s="23"/>
      <c r="M3063" s="19"/>
      <c r="N3063" s="20"/>
      <c r="O3063" s="20" t="s">
        <v>61</v>
      </c>
      <c r="P3063" s="23"/>
    </row>
    <row r="3064" spans="1:18" x14ac:dyDescent="0.35">
      <c r="A3064" s="19"/>
      <c r="B3064" s="20"/>
      <c r="C3064" s="20"/>
      <c r="D3064" s="20"/>
      <c r="E3064" s="20" t="s">
        <v>82</v>
      </c>
      <c r="F3064" s="23"/>
      <c r="H3064" s="19"/>
      <c r="I3064" s="20"/>
      <c r="J3064" s="20" t="s">
        <v>39</v>
      </c>
      <c r="K3064" s="23"/>
      <c r="M3064" s="19"/>
      <c r="N3064" s="20"/>
      <c r="O3064" s="20" t="s">
        <v>62</v>
      </c>
      <c r="P3064" s="23"/>
    </row>
    <row r="3065" spans="1:18" x14ac:dyDescent="0.35">
      <c r="A3065" s="19"/>
      <c r="B3065" s="20"/>
      <c r="C3065" s="20"/>
      <c r="D3065" s="20"/>
      <c r="E3065" s="20" t="s">
        <v>83</v>
      </c>
      <c r="F3065" s="23"/>
      <c r="H3065" s="19"/>
      <c r="I3065" s="20"/>
      <c r="J3065" s="20" t="s">
        <v>40</v>
      </c>
      <c r="K3065" s="23"/>
      <c r="M3065" s="19"/>
      <c r="N3065" s="20"/>
      <c r="O3065" s="20" t="s">
        <v>63</v>
      </c>
      <c r="P3065" s="23"/>
    </row>
    <row r="3066" spans="1:18" x14ac:dyDescent="0.35">
      <c r="A3066" s="19"/>
      <c r="B3066" s="20"/>
      <c r="C3066" s="20"/>
      <c r="D3066" s="20"/>
      <c r="E3066" s="20" t="s">
        <v>84</v>
      </c>
      <c r="F3066" s="23"/>
      <c r="H3066" s="19"/>
      <c r="I3066" s="20"/>
      <c r="J3066" s="20" t="s">
        <v>41</v>
      </c>
      <c r="K3066" s="23"/>
      <c r="M3066" s="19"/>
      <c r="N3066" s="20"/>
      <c r="O3066" s="20" t="s">
        <v>64</v>
      </c>
      <c r="P3066" s="23"/>
    </row>
    <row r="3067" spans="1:18" x14ac:dyDescent="0.35">
      <c r="A3067" s="19"/>
      <c r="B3067" s="20"/>
      <c r="C3067" s="20"/>
      <c r="D3067" s="20"/>
      <c r="E3067" s="20" t="s">
        <v>85</v>
      </c>
      <c r="F3067" s="23"/>
      <c r="H3067" s="19"/>
      <c r="I3067" s="20"/>
      <c r="J3067" s="20" t="s">
        <v>42</v>
      </c>
      <c r="K3067" s="23"/>
      <c r="M3067" s="19"/>
      <c r="N3067" s="20"/>
      <c r="O3067" s="20" t="s">
        <v>65</v>
      </c>
      <c r="P3067" s="23"/>
    </row>
    <row r="3068" spans="1:18" x14ac:dyDescent="0.35">
      <c r="A3068" s="19"/>
      <c r="B3068" s="20"/>
      <c r="C3068" s="20"/>
      <c r="D3068" s="20"/>
      <c r="E3068" s="20" t="s">
        <v>86</v>
      </c>
      <c r="F3068" s="23"/>
      <c r="H3068" s="19"/>
      <c r="I3068" s="20"/>
      <c r="J3068" s="20" t="s">
        <v>43</v>
      </c>
      <c r="K3068" s="23"/>
      <c r="M3068" s="19"/>
      <c r="N3068" s="20"/>
      <c r="O3068" s="20" t="s">
        <v>66</v>
      </c>
      <c r="P3068" s="23"/>
    </row>
    <row r="3069" spans="1:18" x14ac:dyDescent="0.35">
      <c r="A3069" s="19"/>
      <c r="B3069" s="20"/>
      <c r="C3069" s="20"/>
      <c r="D3069" s="20"/>
      <c r="E3069" s="20" t="s">
        <v>87</v>
      </c>
      <c r="F3069" s="23"/>
      <c r="H3069" s="19"/>
      <c r="I3069" s="20"/>
      <c r="J3069" s="20" t="s">
        <v>44</v>
      </c>
      <c r="K3069" s="23"/>
      <c r="M3069" s="19"/>
      <c r="N3069" s="20"/>
      <c r="O3069" s="20" t="s">
        <v>67</v>
      </c>
      <c r="P3069" s="23"/>
    </row>
    <row r="3070" spans="1:18" x14ac:dyDescent="0.35">
      <c r="A3070" s="19"/>
      <c r="B3070" s="20"/>
      <c r="C3070" s="20"/>
      <c r="D3070" s="20"/>
      <c r="E3070" s="20" t="s">
        <v>88</v>
      </c>
      <c r="F3070" s="23"/>
      <c r="H3070" s="19"/>
      <c r="I3070" s="20"/>
      <c r="J3070" s="20" t="s">
        <v>45</v>
      </c>
      <c r="K3070" s="23"/>
      <c r="M3070" s="19"/>
      <c r="N3070" s="20"/>
      <c r="O3070" s="20" t="s">
        <v>68</v>
      </c>
      <c r="P3070" s="23"/>
    </row>
    <row r="3071" spans="1:18" x14ac:dyDescent="0.35">
      <c r="A3071" s="19"/>
      <c r="B3071" s="20"/>
      <c r="C3071" s="20"/>
      <c r="D3071" s="20"/>
      <c r="E3071" s="20" t="s">
        <v>89</v>
      </c>
      <c r="F3071" s="23"/>
      <c r="H3071" s="19"/>
      <c r="I3071" s="20"/>
      <c r="J3071" s="20" t="s">
        <v>46</v>
      </c>
      <c r="K3071" s="23"/>
      <c r="M3071" s="19"/>
      <c r="N3071" s="20"/>
      <c r="O3071" s="20" t="s">
        <v>69</v>
      </c>
      <c r="P3071" s="23"/>
    </row>
    <row r="3072" spans="1:18" x14ac:dyDescent="0.35">
      <c r="A3072" s="19"/>
      <c r="B3072" s="20"/>
      <c r="C3072" s="20"/>
      <c r="D3072" s="20"/>
      <c r="E3072" s="20" t="s">
        <v>90</v>
      </c>
      <c r="F3072" s="23"/>
      <c r="H3072" s="19"/>
      <c r="I3072" s="20"/>
      <c r="J3072" s="20" t="s">
        <v>47</v>
      </c>
      <c r="K3072" s="23"/>
      <c r="M3072" s="19"/>
      <c r="N3072" s="20"/>
      <c r="O3072" s="20" t="s">
        <v>70</v>
      </c>
      <c r="P3072" s="23"/>
    </row>
    <row r="3073" spans="1:16" x14ac:dyDescent="0.35">
      <c r="A3073" s="19"/>
      <c r="B3073" s="20"/>
      <c r="C3073" s="20"/>
      <c r="D3073" s="20"/>
      <c r="E3073" s="20" t="s">
        <v>91</v>
      </c>
      <c r="F3073" s="23"/>
      <c r="H3073" s="19"/>
      <c r="I3073" s="20"/>
      <c r="J3073" s="20" t="s">
        <v>48</v>
      </c>
      <c r="K3073" s="23"/>
      <c r="M3073" s="19"/>
      <c r="N3073" s="20"/>
      <c r="O3073" s="20" t="s">
        <v>71</v>
      </c>
      <c r="P3073" s="23"/>
    </row>
    <row r="3074" spans="1:16" x14ac:dyDescent="0.35">
      <c r="A3074" s="19"/>
      <c r="B3074" s="20"/>
      <c r="C3074" s="20"/>
      <c r="D3074" s="20"/>
      <c r="E3074" s="20" t="s">
        <v>92</v>
      </c>
      <c r="F3074" s="23"/>
      <c r="H3074" s="19"/>
      <c r="I3074" s="20"/>
      <c r="J3074" s="20" t="s">
        <v>49</v>
      </c>
      <c r="K3074" s="23"/>
      <c r="M3074" s="19"/>
      <c r="N3074" s="20"/>
      <c r="O3074" s="20" t="s">
        <v>72</v>
      </c>
      <c r="P3074" s="23"/>
    </row>
    <row r="3075" spans="1:16" x14ac:dyDescent="0.35">
      <c r="A3075" s="19"/>
      <c r="B3075" s="20"/>
      <c r="C3075" s="20"/>
      <c r="D3075" s="20"/>
      <c r="E3075" s="20" t="s">
        <v>93</v>
      </c>
      <c r="F3075" s="23"/>
      <c r="H3075" s="19"/>
      <c r="I3075" s="20"/>
      <c r="J3075" s="20" t="s">
        <v>50</v>
      </c>
      <c r="K3075" s="23"/>
      <c r="M3075" s="19"/>
      <c r="N3075" s="20"/>
      <c r="O3075" s="20" t="s">
        <v>73</v>
      </c>
      <c r="P3075" s="23"/>
    </row>
    <row r="3076" spans="1:16" x14ac:dyDescent="0.35">
      <c r="A3076" s="19"/>
      <c r="B3076" s="20"/>
      <c r="C3076" s="20"/>
      <c r="D3076" s="20"/>
      <c r="E3076" s="20" t="s">
        <v>94</v>
      </c>
      <c r="F3076" s="23"/>
      <c r="H3076" s="19"/>
      <c r="I3076" s="20"/>
      <c r="J3076" s="20" t="s">
        <v>51</v>
      </c>
      <c r="K3076" s="23"/>
      <c r="M3076" s="19"/>
      <c r="N3076" s="20"/>
      <c r="O3076" s="20" t="s">
        <v>74</v>
      </c>
      <c r="P3076" s="23"/>
    </row>
    <row r="3077" spans="1:16" x14ac:dyDescent="0.35">
      <c r="A3077" s="19"/>
      <c r="B3077" s="20"/>
      <c r="C3077" s="20"/>
      <c r="D3077" s="20"/>
      <c r="E3077" s="20" t="s">
        <v>95</v>
      </c>
      <c r="F3077" s="23"/>
      <c r="H3077" s="19"/>
      <c r="I3077" s="20"/>
      <c r="J3077" s="20" t="s">
        <v>52</v>
      </c>
      <c r="K3077" s="23"/>
      <c r="M3077" s="19"/>
      <c r="N3077" s="20"/>
      <c r="O3077" s="20" t="s">
        <v>75</v>
      </c>
      <c r="P3077" s="23"/>
    </row>
    <row r="3078" spans="1:16" x14ac:dyDescent="0.35">
      <c r="A3078" s="19"/>
      <c r="B3078" s="20"/>
      <c r="C3078" s="20"/>
      <c r="D3078" s="20"/>
      <c r="E3078" s="20" t="s">
        <v>96</v>
      </c>
      <c r="F3078" s="23"/>
      <c r="H3078" s="19"/>
      <c r="I3078" s="20"/>
      <c r="J3078" s="20" t="s">
        <v>53</v>
      </c>
      <c r="K3078" s="23"/>
      <c r="M3078" s="19"/>
      <c r="N3078" s="20"/>
      <c r="O3078" s="20" t="s">
        <v>76</v>
      </c>
      <c r="P3078" s="23"/>
    </row>
    <row r="3079" spans="1:16" x14ac:dyDescent="0.35">
      <c r="A3079" s="19"/>
      <c r="B3079" s="20"/>
      <c r="C3079" s="20"/>
      <c r="D3079" s="20"/>
      <c r="E3079" s="20" t="s">
        <v>97</v>
      </c>
      <c r="F3079" s="23"/>
      <c r="H3079" s="19"/>
      <c r="I3079" s="20"/>
      <c r="J3079" s="20" t="s">
        <v>54</v>
      </c>
      <c r="K3079" s="23"/>
      <c r="M3079" s="19"/>
      <c r="N3079" s="20"/>
      <c r="O3079" s="20" t="s">
        <v>77</v>
      </c>
      <c r="P3079" s="23"/>
    </row>
    <row r="3080" spans="1:16" x14ac:dyDescent="0.35">
      <c r="A3080" s="19"/>
      <c r="B3080" s="20"/>
      <c r="C3080" s="20"/>
      <c r="D3080" s="20"/>
      <c r="E3080" s="20" t="s">
        <v>98</v>
      </c>
      <c r="F3080" s="23"/>
      <c r="H3080" s="19"/>
      <c r="I3080" s="20"/>
      <c r="J3080" s="20" t="s">
        <v>55</v>
      </c>
      <c r="K3080" s="23"/>
      <c r="M3080" s="19"/>
      <c r="N3080" s="20"/>
      <c r="O3080" s="20" t="s">
        <v>78</v>
      </c>
      <c r="P3080" s="23"/>
    </row>
    <row r="3081" spans="1:16" ht="15" thickBot="1" x14ac:dyDescent="0.4">
      <c r="A3081" s="24"/>
      <c r="B3081" s="25"/>
      <c r="C3081" s="25"/>
      <c r="D3081" s="25"/>
      <c r="E3081" s="25" t="s">
        <v>99</v>
      </c>
      <c r="F3081" s="26"/>
      <c r="H3081" s="24"/>
      <c r="I3081" s="25"/>
      <c r="J3081" s="25" t="s">
        <v>56</v>
      </c>
      <c r="K3081" s="26"/>
      <c r="M3081" s="24"/>
      <c r="N3081" s="25"/>
      <c r="O3081" s="25" t="s">
        <v>79</v>
      </c>
      <c r="P3081" s="26"/>
    </row>
    <row r="3082" spans="1:16" ht="15" thickTop="1" x14ac:dyDescent="0.35"/>
    <row r="3083" spans="1:16" ht="15" thickBot="1" x14ac:dyDescent="0.4"/>
    <row r="3084" spans="1:16" ht="15" thickTop="1" x14ac:dyDescent="0.35">
      <c r="A3084" s="15" t="s">
        <v>296</v>
      </c>
      <c r="B3084" s="16"/>
      <c r="C3084" s="16"/>
      <c r="D3084" s="18"/>
    </row>
    <row r="3085" spans="1:16" x14ac:dyDescent="0.35">
      <c r="A3085" s="19"/>
      <c r="B3085" s="20" t="s">
        <v>339</v>
      </c>
      <c r="C3085" s="20" t="s">
        <v>338</v>
      </c>
      <c r="D3085" s="21" t="s">
        <v>337</v>
      </c>
    </row>
    <row r="3086" spans="1:16" x14ac:dyDescent="0.35">
      <c r="A3086" s="19" t="s">
        <v>297</v>
      </c>
      <c r="B3086" s="27" t="s">
        <v>377</v>
      </c>
      <c r="C3086" s="156">
        <v>100</v>
      </c>
      <c r="D3086" s="23" t="s">
        <v>376</v>
      </c>
    </row>
    <row r="3087" spans="1:16" x14ac:dyDescent="0.35">
      <c r="A3087" s="19" t="s">
        <v>298</v>
      </c>
      <c r="B3087" s="27" t="s">
        <v>394</v>
      </c>
      <c r="C3087" s="156">
        <v>50</v>
      </c>
      <c r="D3087" s="23" t="s">
        <v>376</v>
      </c>
    </row>
    <row r="3088" spans="1:16" x14ac:dyDescent="0.35">
      <c r="A3088" s="19" t="s">
        <v>299</v>
      </c>
      <c r="B3088" s="27"/>
      <c r="C3088" s="156"/>
      <c r="D3088" s="23"/>
    </row>
    <row r="3089" spans="1:4" x14ac:dyDescent="0.35">
      <c r="A3089" s="19" t="s">
        <v>300</v>
      </c>
      <c r="B3089" s="27"/>
      <c r="C3089" s="156"/>
      <c r="D3089" s="23"/>
    </row>
    <row r="3090" spans="1:4" x14ac:dyDescent="0.35">
      <c r="A3090" s="19" t="s">
        <v>301</v>
      </c>
      <c r="B3090" s="27"/>
      <c r="C3090" s="156"/>
      <c r="D3090" s="23"/>
    </row>
    <row r="3091" spans="1:4" x14ac:dyDescent="0.35">
      <c r="A3091" s="19" t="s">
        <v>302</v>
      </c>
      <c r="B3091" s="27"/>
      <c r="C3091" s="156"/>
      <c r="D3091" s="23"/>
    </row>
    <row r="3092" spans="1:4" x14ac:dyDescent="0.35">
      <c r="A3092" s="19" t="s">
        <v>303</v>
      </c>
      <c r="B3092" s="27"/>
      <c r="C3092" s="156"/>
      <c r="D3092" s="23"/>
    </row>
    <row r="3093" spans="1:4" x14ac:dyDescent="0.35">
      <c r="A3093" s="19" t="s">
        <v>304</v>
      </c>
      <c r="B3093" s="27"/>
      <c r="C3093" s="156"/>
      <c r="D3093" s="23"/>
    </row>
    <row r="3094" spans="1:4" x14ac:dyDescent="0.35">
      <c r="A3094" s="19" t="s">
        <v>305</v>
      </c>
      <c r="B3094" s="27"/>
      <c r="C3094" s="156"/>
      <c r="D3094" s="23"/>
    </row>
    <row r="3095" spans="1:4" x14ac:dyDescent="0.35">
      <c r="A3095" s="19" t="s">
        <v>306</v>
      </c>
      <c r="B3095" s="27"/>
      <c r="C3095" s="156"/>
      <c r="D3095" s="23"/>
    </row>
    <row r="3096" spans="1:4" x14ac:dyDescent="0.35">
      <c r="A3096" s="19" t="s">
        <v>307</v>
      </c>
      <c r="B3096" s="27"/>
      <c r="C3096" s="156"/>
      <c r="D3096" s="23"/>
    </row>
    <row r="3097" spans="1:4" x14ac:dyDescent="0.35">
      <c r="A3097" s="19" t="s">
        <v>308</v>
      </c>
      <c r="B3097" s="27"/>
      <c r="C3097" s="156"/>
      <c r="D3097" s="23"/>
    </row>
    <row r="3098" spans="1:4" x14ac:dyDescent="0.35">
      <c r="A3098" s="19" t="s">
        <v>309</v>
      </c>
      <c r="B3098" s="27"/>
      <c r="C3098" s="156"/>
      <c r="D3098" s="23"/>
    </row>
    <row r="3099" spans="1:4" x14ac:dyDescent="0.35">
      <c r="A3099" s="19" t="s">
        <v>310</v>
      </c>
      <c r="B3099" s="27"/>
      <c r="C3099" s="156"/>
      <c r="D3099" s="23"/>
    </row>
    <row r="3100" spans="1:4" x14ac:dyDescent="0.35">
      <c r="A3100" s="19" t="s">
        <v>311</v>
      </c>
      <c r="B3100" s="27"/>
      <c r="C3100" s="156"/>
      <c r="D3100" s="23"/>
    </row>
    <row r="3101" spans="1:4" x14ac:dyDescent="0.35">
      <c r="A3101" s="19" t="s">
        <v>312</v>
      </c>
      <c r="B3101" s="27"/>
      <c r="C3101" s="156"/>
      <c r="D3101" s="23"/>
    </row>
    <row r="3102" spans="1:4" x14ac:dyDescent="0.35">
      <c r="A3102" s="19" t="s">
        <v>313</v>
      </c>
      <c r="B3102" s="27"/>
      <c r="C3102" s="156"/>
      <c r="D3102" s="23"/>
    </row>
    <row r="3103" spans="1:4" x14ac:dyDescent="0.35">
      <c r="A3103" s="19" t="s">
        <v>314</v>
      </c>
      <c r="B3103" s="27"/>
      <c r="C3103" s="156"/>
      <c r="D3103" s="23"/>
    </row>
    <row r="3104" spans="1:4" x14ac:dyDescent="0.35">
      <c r="A3104" s="19" t="s">
        <v>315</v>
      </c>
      <c r="B3104" s="27"/>
      <c r="C3104" s="156"/>
      <c r="D3104" s="23"/>
    </row>
    <row r="3105" spans="1:4" x14ac:dyDescent="0.35">
      <c r="A3105" s="19" t="s">
        <v>316</v>
      </c>
      <c r="B3105" s="27"/>
      <c r="C3105" s="156"/>
      <c r="D3105" s="23"/>
    </row>
    <row r="3106" spans="1:4" x14ac:dyDescent="0.35">
      <c r="A3106" s="19" t="s">
        <v>317</v>
      </c>
      <c r="B3106" s="27"/>
      <c r="C3106" s="156"/>
      <c r="D3106" s="23"/>
    </row>
    <row r="3107" spans="1:4" x14ac:dyDescent="0.35">
      <c r="A3107" s="19" t="s">
        <v>318</v>
      </c>
      <c r="B3107" s="27"/>
      <c r="C3107" s="156"/>
      <c r="D3107" s="23"/>
    </row>
    <row r="3108" spans="1:4" x14ac:dyDescent="0.35">
      <c r="A3108" s="19" t="s">
        <v>319</v>
      </c>
      <c r="B3108" s="27"/>
      <c r="C3108" s="156"/>
      <c r="D3108" s="23"/>
    </row>
    <row r="3109" spans="1:4" x14ac:dyDescent="0.35">
      <c r="A3109" s="19" t="s">
        <v>320</v>
      </c>
      <c r="B3109" s="27"/>
      <c r="C3109" s="156"/>
      <c r="D3109" s="23"/>
    </row>
    <row r="3110" spans="1:4" x14ac:dyDescent="0.35">
      <c r="A3110" s="19" t="s">
        <v>321</v>
      </c>
      <c r="B3110" s="27"/>
      <c r="C3110" s="156"/>
      <c r="D3110" s="23"/>
    </row>
    <row r="3111" spans="1:4" x14ac:dyDescent="0.35">
      <c r="A3111" s="19" t="s">
        <v>322</v>
      </c>
      <c r="B3111" s="27"/>
      <c r="C3111" s="156"/>
      <c r="D3111" s="23"/>
    </row>
    <row r="3112" spans="1:4" x14ac:dyDescent="0.35">
      <c r="A3112" s="19" t="s">
        <v>323</v>
      </c>
      <c r="B3112" s="27"/>
      <c r="C3112" s="156"/>
      <c r="D3112" s="23"/>
    </row>
    <row r="3113" spans="1:4" x14ac:dyDescent="0.35">
      <c r="A3113" s="19" t="s">
        <v>324</v>
      </c>
      <c r="B3113" s="27"/>
      <c r="C3113" s="156"/>
      <c r="D3113" s="23"/>
    </row>
    <row r="3114" spans="1:4" x14ac:dyDescent="0.35">
      <c r="A3114" s="19" t="s">
        <v>325</v>
      </c>
      <c r="B3114" s="27"/>
      <c r="C3114" s="156"/>
      <c r="D3114" s="23"/>
    </row>
    <row r="3115" spans="1:4" x14ac:dyDescent="0.35">
      <c r="A3115" s="19" t="s">
        <v>326</v>
      </c>
      <c r="B3115" s="27"/>
      <c r="C3115" s="156"/>
      <c r="D3115" s="23"/>
    </row>
    <row r="3116" spans="1:4" x14ac:dyDescent="0.35">
      <c r="A3116" s="19" t="s">
        <v>327</v>
      </c>
      <c r="B3116" s="27"/>
      <c r="C3116" s="156"/>
      <c r="D3116" s="23"/>
    </row>
    <row r="3117" spans="1:4" x14ac:dyDescent="0.35">
      <c r="A3117" s="19" t="s">
        <v>328</v>
      </c>
      <c r="B3117" s="27"/>
      <c r="C3117" s="156"/>
      <c r="D3117" s="23"/>
    </row>
    <row r="3118" spans="1:4" x14ac:dyDescent="0.35">
      <c r="A3118" s="19" t="s">
        <v>329</v>
      </c>
      <c r="B3118" s="27"/>
      <c r="C3118" s="156"/>
      <c r="D3118" s="23"/>
    </row>
    <row r="3119" spans="1:4" x14ac:dyDescent="0.35">
      <c r="A3119" s="19" t="s">
        <v>330</v>
      </c>
      <c r="B3119" s="27"/>
      <c r="C3119" s="156"/>
      <c r="D3119" s="23"/>
    </row>
    <row r="3120" spans="1:4" x14ac:dyDescent="0.35">
      <c r="A3120" s="19" t="s">
        <v>331</v>
      </c>
      <c r="B3120" s="27"/>
      <c r="C3120" s="156"/>
      <c r="D3120" s="23"/>
    </row>
    <row r="3121" spans="1:13" x14ac:dyDescent="0.35">
      <c r="A3121" s="19" t="s">
        <v>332</v>
      </c>
      <c r="B3121" s="27"/>
      <c r="C3121" s="156"/>
      <c r="D3121" s="23"/>
    </row>
    <row r="3122" spans="1:13" x14ac:dyDescent="0.35">
      <c r="A3122" s="19" t="s">
        <v>333</v>
      </c>
      <c r="B3122" s="27"/>
      <c r="C3122" s="156"/>
      <c r="D3122" s="23"/>
    </row>
    <row r="3123" spans="1:13" x14ac:dyDescent="0.35">
      <c r="A3123" s="19" t="s">
        <v>334</v>
      </c>
      <c r="B3123" s="27"/>
      <c r="C3123" s="156"/>
      <c r="D3123" s="23"/>
    </row>
    <row r="3124" spans="1:13" x14ac:dyDescent="0.35">
      <c r="A3124" s="19" t="s">
        <v>335</v>
      </c>
      <c r="B3124" s="27"/>
      <c r="C3124" s="156"/>
      <c r="D3124" s="23"/>
    </row>
    <row r="3125" spans="1:13" ht="15" thickBot="1" x14ac:dyDescent="0.4">
      <c r="A3125" s="24" t="s">
        <v>336</v>
      </c>
      <c r="B3125" s="34"/>
      <c r="C3125" s="157"/>
      <c r="D3125" s="26"/>
    </row>
    <row r="3126" spans="1:13" ht="15" thickTop="1" x14ac:dyDescent="0.35"/>
    <row r="3127" spans="1:13" ht="15" thickBot="1" x14ac:dyDescent="0.4"/>
    <row r="3128" spans="1:13" ht="15" thickTop="1" x14ac:dyDescent="0.35">
      <c r="A3128" s="15" t="s">
        <v>196</v>
      </c>
      <c r="B3128" s="16"/>
      <c r="C3128" s="16"/>
      <c r="D3128" s="16"/>
      <c r="E3128" s="16"/>
      <c r="F3128" s="16"/>
      <c r="G3128" s="16"/>
      <c r="H3128" s="16"/>
      <c r="I3128" s="16"/>
      <c r="J3128" s="16"/>
      <c r="K3128" s="16"/>
      <c r="L3128" s="16"/>
      <c r="M3128" s="18"/>
    </row>
    <row r="3129" spans="1:13" x14ac:dyDescent="0.35">
      <c r="A3129" s="19"/>
      <c r="B3129" s="20"/>
      <c r="C3129" s="20"/>
      <c r="D3129" s="20"/>
      <c r="E3129" s="20"/>
      <c r="F3129" s="20"/>
      <c r="G3129" s="20"/>
      <c r="H3129" s="20"/>
      <c r="I3129" s="20"/>
      <c r="J3129" s="20"/>
      <c r="K3129" s="20"/>
      <c r="L3129" s="20"/>
      <c r="M3129" s="21"/>
    </row>
    <row r="3130" spans="1:13" x14ac:dyDescent="0.35">
      <c r="A3130" s="19" t="s">
        <v>198</v>
      </c>
      <c r="B3130" s="20"/>
      <c r="C3130" s="20"/>
      <c r="D3130" s="20" t="s">
        <v>246</v>
      </c>
      <c r="E3130" s="20" t="s">
        <v>278</v>
      </c>
      <c r="F3130" s="20" t="s">
        <v>4</v>
      </c>
      <c r="G3130" s="20" t="s">
        <v>7</v>
      </c>
      <c r="H3130" s="20" t="s">
        <v>8</v>
      </c>
      <c r="I3130" s="20" t="s">
        <v>1</v>
      </c>
      <c r="J3130" s="20" t="s">
        <v>279</v>
      </c>
      <c r="K3130" s="20" t="s">
        <v>128</v>
      </c>
      <c r="L3130" s="20" t="s">
        <v>251</v>
      </c>
      <c r="M3130" s="21" t="s">
        <v>2</v>
      </c>
    </row>
    <row r="3131" spans="1:13" ht="15" thickBot="1" x14ac:dyDescent="0.4">
      <c r="A3131" s="37" t="s">
        <v>19</v>
      </c>
      <c r="B3131" s="25"/>
      <c r="C3131" s="25" t="s">
        <v>199</v>
      </c>
      <c r="D3131" s="34" t="s">
        <v>455</v>
      </c>
      <c r="E3131" s="34" t="s">
        <v>377</v>
      </c>
      <c r="F3131" s="34" t="s">
        <v>441</v>
      </c>
      <c r="G3131" s="34" t="s">
        <v>442</v>
      </c>
      <c r="H3131" s="34"/>
      <c r="I3131" s="34"/>
      <c r="J3131" s="34"/>
      <c r="K3131" s="34"/>
      <c r="L3131" s="34"/>
      <c r="M3131" s="26"/>
    </row>
    <row r="3132" spans="1:13" ht="15" thickTop="1" x14ac:dyDescent="0.35"/>
    <row r="3133" spans="1:13" ht="15" thickBot="1" x14ac:dyDescent="0.4"/>
    <row r="3134" spans="1:13" ht="15" thickTop="1" x14ac:dyDescent="0.35">
      <c r="A3134" s="15" t="s">
        <v>236</v>
      </c>
      <c r="B3134" s="16"/>
      <c r="C3134" s="16"/>
      <c r="D3134" s="16"/>
      <c r="E3134" s="16"/>
      <c r="F3134" s="16"/>
      <c r="G3134" s="16"/>
      <c r="H3134" s="18"/>
    </row>
    <row r="3135" spans="1:13" x14ac:dyDescent="0.35">
      <c r="A3135" s="19"/>
      <c r="B3135" s="20"/>
      <c r="C3135" s="20"/>
      <c r="D3135" s="20"/>
      <c r="E3135" s="20"/>
      <c r="F3135" s="20"/>
      <c r="G3135" s="20"/>
      <c r="H3135" s="21"/>
    </row>
    <row r="3136" spans="1:13" x14ac:dyDescent="0.35">
      <c r="A3136" s="19"/>
      <c r="B3136" s="20" t="s">
        <v>237</v>
      </c>
      <c r="C3136" s="20" t="s">
        <v>341</v>
      </c>
      <c r="D3136" s="20" t="s">
        <v>235</v>
      </c>
      <c r="E3136" s="20" t="s">
        <v>161</v>
      </c>
      <c r="F3136" s="20" t="s">
        <v>342</v>
      </c>
      <c r="G3136" s="20" t="s">
        <v>6</v>
      </c>
      <c r="H3136" s="21" t="s">
        <v>232</v>
      </c>
    </row>
    <row r="3137" spans="1:8" x14ac:dyDescent="0.35">
      <c r="A3137" s="19" t="s">
        <v>184</v>
      </c>
      <c r="B3137" s="27"/>
      <c r="C3137" s="27"/>
      <c r="D3137" s="27"/>
      <c r="E3137" s="27"/>
      <c r="F3137" s="27"/>
      <c r="G3137" s="27"/>
      <c r="H3137" s="23"/>
    </row>
    <row r="3138" spans="1:8" x14ac:dyDescent="0.35">
      <c r="A3138" s="19" t="s">
        <v>107</v>
      </c>
      <c r="B3138" s="20"/>
      <c r="C3138" s="20"/>
      <c r="D3138" s="20"/>
      <c r="E3138" s="20"/>
      <c r="F3138" s="20"/>
      <c r="G3138" s="20"/>
      <c r="H3138" s="21"/>
    </row>
    <row r="3139" spans="1:8" s="9" customFormat="1" x14ac:dyDescent="0.35">
      <c r="A3139" s="28" t="s">
        <v>185</v>
      </c>
      <c r="B3139" s="29" t="s">
        <v>237</v>
      </c>
      <c r="C3139" s="29" t="str">
        <f>C3136</f>
        <v>Quantité éligible</v>
      </c>
      <c r="D3139" s="29" t="str">
        <f>IF(P_Z_0_B_COLONNE_MT_ELIGIBLE_LIBELLE_STANDARD&lt;&gt;P_Z_G_R_G_BOOLEEN_NON,P_Z_0_N_COLONNE_MT_ELIGIBLE_LIBELLE_DEFAUT,P_Z_0_N_COLONNE_MT_ELIGIBLE_LIBELLE_STANDARD)</f>
        <v>Montant éligible</v>
      </c>
      <c r="E3139" s="29" t="str">
        <f>IF(P_Z_0_B_COLONNE_MOTIFS_INELIGIBILITE_LIBELLE_STANDARD&lt;&gt;P_Z_G_R_G_BOOLEEN_NON,P_Z_0_N_COLONNE_MOTIFS_INELIGIBILITE_LIBELLE_DEFAUT,P_Z_0_N_COLONNE_MOTIFS_INELIGIBILITE_LIBELLE_STANDARD)</f>
        <v>Motif d'inéligibilité</v>
      </c>
      <c r="F3139" s="29" t="str">
        <f>F3136</f>
        <v>Quantité raisonnable</v>
      </c>
      <c r="G3139" s="29" t="str">
        <f>IF(P_Z_0_B_COLONNE_MT_RAISONNABLE_LIBELLE_STANDARD&lt;&gt;P_Z_G_R_G_BOOLEEN_NON,P_Z_0_N_COLONNE_MT_RAISONNABLE_DEFAUT,P_Z_0_N_COLONNE_MT_RAISONNABLE_STANDARD)</f>
        <v>Montant raisonnable</v>
      </c>
      <c r="H3139" s="30" t="str">
        <f>IF(P_Z_0_B_COLONNE_COMMENTAIRE_SI_LIBELLE_STANDARD&lt;&gt;P_Z_G_R_G_BOOLEEN_NON,P_Z_0_N_COLONNE_COMMENTAIRE_SI_LIBELLE_DEFAUT,P_Z_0_N_COLONNE_COMMENTAIRE_SI_LIBELLE_STANDARD)</f>
        <v>Commentaire(s) du SI</v>
      </c>
    </row>
    <row r="3140" spans="1:8" ht="15" thickBot="1" x14ac:dyDescent="0.4">
      <c r="A3140" s="24" t="s">
        <v>186</v>
      </c>
      <c r="B3140" s="34"/>
      <c r="C3140" s="25"/>
      <c r="D3140" s="25"/>
      <c r="E3140" s="25"/>
      <c r="F3140" s="25"/>
      <c r="G3140" s="25"/>
      <c r="H3140" s="36"/>
    </row>
    <row r="3141" spans="1:8" ht="15" thickTop="1" x14ac:dyDescent="0.35"/>
    <row r="3145" spans="1:8" hidden="1" x14ac:dyDescent="0.35"/>
    <row r="3146" spans="1:8" hidden="1" x14ac:dyDescent="0.35"/>
    <row r="3147" spans="1:8" hidden="1" x14ac:dyDescent="0.35"/>
    <row r="3148" spans="1:8" hidden="1" x14ac:dyDescent="0.35"/>
    <row r="3149" spans="1:8" hidden="1" x14ac:dyDescent="0.35"/>
    <row r="3150" spans="1:8" hidden="1" x14ac:dyDescent="0.35"/>
    <row r="3151" spans="1:8" hidden="1" x14ac:dyDescent="0.35"/>
    <row r="3152" spans="1:8" hidden="1" x14ac:dyDescent="0.35"/>
    <row r="3153" hidden="1" x14ac:dyDescent="0.35"/>
    <row r="3154" hidden="1" x14ac:dyDescent="0.35"/>
    <row r="3155" hidden="1" x14ac:dyDescent="0.35"/>
    <row r="3156" hidden="1" x14ac:dyDescent="0.35"/>
    <row r="3157" hidden="1" x14ac:dyDescent="0.35"/>
    <row r="3158" hidden="1" x14ac:dyDescent="0.35"/>
    <row r="3159" hidden="1" x14ac:dyDescent="0.35"/>
    <row r="3160" hidden="1" x14ac:dyDescent="0.35"/>
    <row r="3161" hidden="1" x14ac:dyDescent="0.35"/>
    <row r="3162" hidden="1" x14ac:dyDescent="0.35"/>
    <row r="3163" hidden="1" x14ac:dyDescent="0.35"/>
    <row r="3164" hidden="1" x14ac:dyDescent="0.35"/>
    <row r="3165" hidden="1" x14ac:dyDescent="0.35"/>
    <row r="3166" hidden="1" x14ac:dyDescent="0.35"/>
    <row r="3167" hidden="1" x14ac:dyDescent="0.35"/>
    <row r="3168" hidden="1" x14ac:dyDescent="0.35"/>
    <row r="3169" hidden="1" x14ac:dyDescent="0.35"/>
    <row r="3170" hidden="1" x14ac:dyDescent="0.35"/>
    <row r="3171" hidden="1" x14ac:dyDescent="0.35"/>
    <row r="3172" hidden="1" x14ac:dyDescent="0.35"/>
    <row r="3173" hidden="1" x14ac:dyDescent="0.35"/>
    <row r="3174" hidden="1" x14ac:dyDescent="0.35"/>
    <row r="3175" hidden="1" x14ac:dyDescent="0.35"/>
    <row r="3176" hidden="1" x14ac:dyDescent="0.35"/>
    <row r="3177" hidden="1" x14ac:dyDescent="0.35"/>
    <row r="3178" hidden="1" x14ac:dyDescent="0.35"/>
    <row r="3179" hidden="1" x14ac:dyDescent="0.35"/>
    <row r="3180" hidden="1" x14ac:dyDescent="0.35"/>
    <row r="3181" hidden="1" x14ac:dyDescent="0.35"/>
    <row r="3182" hidden="1" x14ac:dyDescent="0.35"/>
    <row r="3183" hidden="1" x14ac:dyDescent="0.35"/>
    <row r="3184" hidden="1" x14ac:dyDescent="0.35"/>
    <row r="3185" hidden="1" x14ac:dyDescent="0.35"/>
    <row r="3186" hidden="1" x14ac:dyDescent="0.35"/>
    <row r="3187" hidden="1" x14ac:dyDescent="0.35"/>
    <row r="3188" hidden="1" x14ac:dyDescent="0.35"/>
    <row r="3189" hidden="1" x14ac:dyDescent="0.35"/>
    <row r="3190" hidden="1" x14ac:dyDescent="0.35"/>
    <row r="3191" hidden="1" x14ac:dyDescent="0.35"/>
    <row r="3192" hidden="1" x14ac:dyDescent="0.35"/>
    <row r="3193" hidden="1" x14ac:dyDescent="0.35"/>
    <row r="3194" hidden="1" x14ac:dyDescent="0.35"/>
    <row r="3195" hidden="1" x14ac:dyDescent="0.35"/>
    <row r="3196" hidden="1" x14ac:dyDescent="0.35"/>
    <row r="3197" hidden="1" x14ac:dyDescent="0.35"/>
    <row r="3198" hidden="1" x14ac:dyDescent="0.35"/>
    <row r="3199" hidden="1" x14ac:dyDescent="0.35"/>
    <row r="3200" hidden="1" x14ac:dyDescent="0.35"/>
    <row r="3201" hidden="1" x14ac:dyDescent="0.35"/>
    <row r="3202" hidden="1" x14ac:dyDescent="0.35"/>
    <row r="3203" hidden="1" x14ac:dyDescent="0.35"/>
    <row r="3204" hidden="1" x14ac:dyDescent="0.35"/>
    <row r="3205" hidden="1" x14ac:dyDescent="0.35"/>
    <row r="3206" hidden="1" x14ac:dyDescent="0.35"/>
    <row r="3207" hidden="1" x14ac:dyDescent="0.35"/>
    <row r="3208" hidden="1" x14ac:dyDescent="0.35"/>
    <row r="3209" hidden="1" x14ac:dyDescent="0.35"/>
    <row r="3210" hidden="1" x14ac:dyDescent="0.35"/>
    <row r="3211" hidden="1" x14ac:dyDescent="0.35"/>
    <row r="3212" hidden="1" x14ac:dyDescent="0.35"/>
    <row r="3213" hidden="1" x14ac:dyDescent="0.35"/>
    <row r="3214" hidden="1" x14ac:dyDescent="0.35"/>
    <row r="3215" hidden="1" x14ac:dyDescent="0.35"/>
    <row r="3216" hidden="1" x14ac:dyDescent="0.35"/>
    <row r="3217" hidden="1" x14ac:dyDescent="0.35"/>
    <row r="3218" hidden="1" x14ac:dyDescent="0.35"/>
    <row r="3219" hidden="1" x14ac:dyDescent="0.35"/>
    <row r="3220" hidden="1" x14ac:dyDescent="0.35"/>
    <row r="3221" hidden="1" x14ac:dyDescent="0.35"/>
    <row r="3222" hidden="1" x14ac:dyDescent="0.35"/>
    <row r="3223" hidden="1" x14ac:dyDescent="0.35"/>
    <row r="3224" hidden="1" x14ac:dyDescent="0.35"/>
    <row r="3225" hidden="1" x14ac:dyDescent="0.35"/>
    <row r="3226" hidden="1" x14ac:dyDescent="0.35"/>
    <row r="3227" hidden="1" x14ac:dyDescent="0.35"/>
    <row r="3228" hidden="1" x14ac:dyDescent="0.35"/>
    <row r="3229" hidden="1" x14ac:dyDescent="0.35"/>
    <row r="3230" hidden="1" x14ac:dyDescent="0.35"/>
    <row r="3231" hidden="1" x14ac:dyDescent="0.35"/>
    <row r="3232" hidden="1" x14ac:dyDescent="0.35"/>
    <row r="3233" hidden="1" x14ac:dyDescent="0.35"/>
    <row r="3234" hidden="1" x14ac:dyDescent="0.35"/>
    <row r="3235" hidden="1" x14ac:dyDescent="0.35"/>
    <row r="3236" hidden="1" x14ac:dyDescent="0.35"/>
    <row r="3237" hidden="1" x14ac:dyDescent="0.35"/>
    <row r="3238" hidden="1" x14ac:dyDescent="0.35"/>
    <row r="3239" hidden="1" x14ac:dyDescent="0.35"/>
    <row r="3240" hidden="1" x14ac:dyDescent="0.35"/>
    <row r="3241" hidden="1" x14ac:dyDescent="0.35"/>
    <row r="3242" hidden="1" x14ac:dyDescent="0.35"/>
    <row r="3243" hidden="1" x14ac:dyDescent="0.35"/>
    <row r="3244" hidden="1" x14ac:dyDescent="0.35"/>
    <row r="3245" hidden="1" x14ac:dyDescent="0.35"/>
    <row r="3246" hidden="1" x14ac:dyDescent="0.35"/>
    <row r="3247" hidden="1" x14ac:dyDescent="0.35"/>
    <row r="3248" hidden="1" x14ac:dyDescent="0.35"/>
    <row r="3249" hidden="1" x14ac:dyDescent="0.35"/>
    <row r="3250" hidden="1" x14ac:dyDescent="0.35"/>
    <row r="3251" hidden="1" x14ac:dyDescent="0.35"/>
    <row r="3252" hidden="1" x14ac:dyDescent="0.35"/>
    <row r="3253" hidden="1" x14ac:dyDescent="0.35"/>
    <row r="3254" hidden="1" x14ac:dyDescent="0.35"/>
    <row r="3255" hidden="1" x14ac:dyDescent="0.35"/>
    <row r="3256" hidden="1" x14ac:dyDescent="0.35"/>
    <row r="3257" hidden="1" x14ac:dyDescent="0.35"/>
    <row r="3258" hidden="1" x14ac:dyDescent="0.35"/>
    <row r="3259" hidden="1" x14ac:dyDescent="0.35"/>
    <row r="3260" hidden="1" x14ac:dyDescent="0.35"/>
    <row r="3261" hidden="1" x14ac:dyDescent="0.35"/>
    <row r="3262" hidden="1" x14ac:dyDescent="0.35"/>
    <row r="3263" hidden="1" x14ac:dyDescent="0.35"/>
    <row r="3264" hidden="1" x14ac:dyDescent="0.35"/>
    <row r="3265" hidden="1" x14ac:dyDescent="0.35"/>
    <row r="3266" hidden="1" x14ac:dyDescent="0.35"/>
    <row r="3267" hidden="1" x14ac:dyDescent="0.35"/>
    <row r="3268" hidden="1" x14ac:dyDescent="0.35"/>
    <row r="3269" hidden="1" x14ac:dyDescent="0.35"/>
    <row r="3270" hidden="1" x14ac:dyDescent="0.35"/>
    <row r="3271" hidden="1" x14ac:dyDescent="0.35"/>
    <row r="3272" hidden="1" x14ac:dyDescent="0.35"/>
    <row r="3273" hidden="1" x14ac:dyDescent="0.35"/>
    <row r="3274" hidden="1" x14ac:dyDescent="0.35"/>
    <row r="3275" hidden="1" x14ac:dyDescent="0.35"/>
    <row r="3276" hidden="1" x14ac:dyDescent="0.35"/>
    <row r="3277" hidden="1" x14ac:dyDescent="0.35"/>
    <row r="3278" hidden="1" x14ac:dyDescent="0.35"/>
    <row r="3279" hidden="1" x14ac:dyDescent="0.35"/>
    <row r="3280" hidden="1" x14ac:dyDescent="0.35"/>
    <row r="3281" hidden="1" x14ac:dyDescent="0.35"/>
    <row r="3282" hidden="1" x14ac:dyDescent="0.35"/>
    <row r="3283" hidden="1" x14ac:dyDescent="0.35"/>
    <row r="3284" hidden="1" x14ac:dyDescent="0.35"/>
    <row r="3285" hidden="1" x14ac:dyDescent="0.35"/>
    <row r="3286" hidden="1" x14ac:dyDescent="0.35"/>
    <row r="3287" hidden="1" x14ac:dyDescent="0.35"/>
    <row r="3288" hidden="1" x14ac:dyDescent="0.35"/>
    <row r="3289" hidden="1" x14ac:dyDescent="0.35"/>
    <row r="3290" hidden="1" x14ac:dyDescent="0.35"/>
    <row r="3291" hidden="1" x14ac:dyDescent="0.35"/>
    <row r="3292" hidden="1" x14ac:dyDescent="0.35"/>
    <row r="3293" hidden="1" x14ac:dyDescent="0.35"/>
    <row r="3294" hidden="1" x14ac:dyDescent="0.35"/>
    <row r="3295" hidden="1" x14ac:dyDescent="0.35"/>
    <row r="3296" hidden="1" x14ac:dyDescent="0.35"/>
    <row r="3297" hidden="1" x14ac:dyDescent="0.35"/>
    <row r="3298" hidden="1" x14ac:dyDescent="0.35"/>
    <row r="3299" hidden="1" x14ac:dyDescent="0.35"/>
    <row r="3300" hidden="1" x14ac:dyDescent="0.35"/>
    <row r="3301" hidden="1" x14ac:dyDescent="0.35"/>
    <row r="3302" hidden="1" x14ac:dyDescent="0.35"/>
    <row r="3303" hidden="1" x14ac:dyDescent="0.35"/>
    <row r="3304" hidden="1" x14ac:dyDescent="0.35"/>
    <row r="3305" hidden="1" x14ac:dyDescent="0.35"/>
    <row r="3306" hidden="1" x14ac:dyDescent="0.35"/>
    <row r="3307" hidden="1" x14ac:dyDescent="0.35"/>
    <row r="3308" hidden="1" x14ac:dyDescent="0.35"/>
    <row r="3309" hidden="1" x14ac:dyDescent="0.35"/>
    <row r="3310" hidden="1" x14ac:dyDescent="0.35"/>
    <row r="3311" hidden="1" x14ac:dyDescent="0.35"/>
    <row r="3312" hidden="1" x14ac:dyDescent="0.35"/>
    <row r="3313" hidden="1" x14ac:dyDescent="0.35"/>
    <row r="3314" hidden="1" x14ac:dyDescent="0.35"/>
    <row r="3315" hidden="1" x14ac:dyDescent="0.35"/>
    <row r="3316" hidden="1" x14ac:dyDescent="0.35"/>
    <row r="3317" hidden="1" x14ac:dyDescent="0.35"/>
    <row r="3318" hidden="1" x14ac:dyDescent="0.35"/>
    <row r="3319" hidden="1" x14ac:dyDescent="0.35"/>
    <row r="3320" hidden="1" x14ac:dyDescent="0.35"/>
    <row r="3321" hidden="1" x14ac:dyDescent="0.35"/>
    <row r="3322" hidden="1" x14ac:dyDescent="0.35"/>
    <row r="3323" hidden="1" x14ac:dyDescent="0.35"/>
    <row r="3324" hidden="1" x14ac:dyDescent="0.35"/>
    <row r="3325" hidden="1" x14ac:dyDescent="0.35"/>
    <row r="3326" hidden="1" x14ac:dyDescent="0.35"/>
    <row r="3327" hidden="1" x14ac:dyDescent="0.35"/>
    <row r="3328" hidden="1" x14ac:dyDescent="0.35"/>
    <row r="3329" spans="1:7" hidden="1" x14ac:dyDescent="0.35"/>
    <row r="3332" spans="1:7" s="1" customFormat="1" x14ac:dyDescent="0.35">
      <c r="A3332" s="1" t="s">
        <v>283</v>
      </c>
      <c r="G3332" s="5" t="str">
        <f>HYPERLINK("#"&amp;"P_Paramétrage!$A$1","Retour en haut")</f>
        <v>Retour en haut</v>
      </c>
    </row>
    <row r="3335" spans="1:7" hidden="1" x14ac:dyDescent="0.35"/>
    <row r="3336" spans="1:7" hidden="1" x14ac:dyDescent="0.35"/>
    <row r="3337" spans="1:7" hidden="1" x14ac:dyDescent="0.35"/>
    <row r="3338" spans="1:7" hidden="1" x14ac:dyDescent="0.35"/>
    <row r="3339" spans="1:7" hidden="1" x14ac:dyDescent="0.35"/>
    <row r="3340" spans="1:7" hidden="1" x14ac:dyDescent="0.35"/>
    <row r="3341" spans="1:7" hidden="1" x14ac:dyDescent="0.35"/>
    <row r="3342" spans="1:7" hidden="1" x14ac:dyDescent="0.35"/>
    <row r="3343" spans="1:7" hidden="1" x14ac:dyDescent="0.35"/>
    <row r="3344" spans="1:7" hidden="1" x14ac:dyDescent="0.35"/>
    <row r="3345" hidden="1" x14ac:dyDescent="0.35"/>
    <row r="3346" hidden="1" x14ac:dyDescent="0.35"/>
    <row r="3347" hidden="1" x14ac:dyDescent="0.35"/>
    <row r="3348" hidden="1" x14ac:dyDescent="0.35"/>
    <row r="3349" hidden="1" x14ac:dyDescent="0.35"/>
    <row r="3350" hidden="1" x14ac:dyDescent="0.35"/>
    <row r="3351" hidden="1" x14ac:dyDescent="0.35"/>
    <row r="3352" hidden="1" x14ac:dyDescent="0.35"/>
    <row r="3353" hidden="1" x14ac:dyDescent="0.35"/>
    <row r="3354" hidden="1" x14ac:dyDescent="0.35"/>
    <row r="3355" hidden="1" x14ac:dyDescent="0.35"/>
    <row r="3356" hidden="1" x14ac:dyDescent="0.35"/>
    <row r="3357" hidden="1" x14ac:dyDescent="0.35"/>
    <row r="3358" hidden="1" x14ac:dyDescent="0.35"/>
    <row r="3359" hidden="1" x14ac:dyDescent="0.35"/>
    <row r="3360" hidden="1" x14ac:dyDescent="0.35"/>
    <row r="3361" hidden="1" x14ac:dyDescent="0.35"/>
    <row r="3362" hidden="1" x14ac:dyDescent="0.35"/>
    <row r="3363" hidden="1" x14ac:dyDescent="0.35"/>
    <row r="3364" hidden="1" x14ac:dyDescent="0.35"/>
    <row r="3365" hidden="1" x14ac:dyDescent="0.35"/>
    <row r="3366" hidden="1" x14ac:dyDescent="0.35"/>
    <row r="3367" hidden="1" x14ac:dyDescent="0.35"/>
    <row r="3368" hidden="1" x14ac:dyDescent="0.35"/>
    <row r="3369" hidden="1" x14ac:dyDescent="0.35"/>
    <row r="3370" hidden="1" x14ac:dyDescent="0.35"/>
    <row r="3371" hidden="1" x14ac:dyDescent="0.35"/>
    <row r="3372" hidden="1" x14ac:dyDescent="0.35"/>
    <row r="3373" hidden="1" x14ac:dyDescent="0.35"/>
    <row r="3374" hidden="1" x14ac:dyDescent="0.35"/>
    <row r="3375" hidden="1" x14ac:dyDescent="0.35"/>
    <row r="3376" hidden="1" x14ac:dyDescent="0.35"/>
    <row r="3377" hidden="1" x14ac:dyDescent="0.35"/>
    <row r="3378" hidden="1" x14ac:dyDescent="0.35"/>
    <row r="3379" hidden="1" x14ac:dyDescent="0.35"/>
    <row r="3380" hidden="1" x14ac:dyDescent="0.35"/>
    <row r="3381" hidden="1" x14ac:dyDescent="0.35"/>
    <row r="3382" hidden="1" x14ac:dyDescent="0.35"/>
    <row r="3383" hidden="1" x14ac:dyDescent="0.35"/>
    <row r="3384" hidden="1" x14ac:dyDescent="0.35"/>
    <row r="3385" hidden="1" x14ac:dyDescent="0.35"/>
    <row r="3386" hidden="1" x14ac:dyDescent="0.35"/>
    <row r="3387" hidden="1" x14ac:dyDescent="0.35"/>
    <row r="3388" hidden="1" x14ac:dyDescent="0.35"/>
    <row r="3389" hidden="1" x14ac:dyDescent="0.35"/>
    <row r="3390" hidden="1" x14ac:dyDescent="0.35"/>
    <row r="3391" hidden="1" x14ac:dyDescent="0.35"/>
    <row r="3392" hidden="1" x14ac:dyDescent="0.35"/>
    <row r="3393" hidden="1" x14ac:dyDescent="0.35"/>
    <row r="3394" hidden="1" x14ac:dyDescent="0.35"/>
    <row r="3395" hidden="1" x14ac:dyDescent="0.35"/>
    <row r="3396" hidden="1" x14ac:dyDescent="0.35"/>
    <row r="3397" hidden="1" x14ac:dyDescent="0.35"/>
    <row r="3398" hidden="1" x14ac:dyDescent="0.35"/>
    <row r="3399" hidden="1" x14ac:dyDescent="0.35"/>
    <row r="3400" hidden="1" x14ac:dyDescent="0.35"/>
    <row r="3401" hidden="1" x14ac:dyDescent="0.35"/>
    <row r="3402" hidden="1" x14ac:dyDescent="0.35"/>
    <row r="3403" hidden="1" x14ac:dyDescent="0.35"/>
    <row r="3404" hidden="1" x14ac:dyDescent="0.35"/>
    <row r="3405" hidden="1" x14ac:dyDescent="0.35"/>
    <row r="3406" hidden="1" x14ac:dyDescent="0.35"/>
    <row r="3407" hidden="1" x14ac:dyDescent="0.35"/>
    <row r="3408" hidden="1" x14ac:dyDescent="0.35"/>
    <row r="3409" hidden="1" x14ac:dyDescent="0.35"/>
    <row r="3410" hidden="1" x14ac:dyDescent="0.35"/>
    <row r="3411" hidden="1" x14ac:dyDescent="0.35"/>
    <row r="3412" hidden="1" x14ac:dyDescent="0.35"/>
    <row r="3413" hidden="1" x14ac:dyDescent="0.35"/>
    <row r="3414" hidden="1" x14ac:dyDescent="0.35"/>
    <row r="3415" hidden="1" x14ac:dyDescent="0.35"/>
    <row r="3416" hidden="1" x14ac:dyDescent="0.35"/>
    <row r="3417" hidden="1" x14ac:dyDescent="0.35"/>
    <row r="3418" hidden="1" x14ac:dyDescent="0.35"/>
    <row r="3419" hidden="1" x14ac:dyDescent="0.35"/>
    <row r="3420" hidden="1" x14ac:dyDescent="0.35"/>
    <row r="3421" hidden="1" x14ac:dyDescent="0.35"/>
    <row r="3422" hidden="1" x14ac:dyDescent="0.35"/>
    <row r="3423" hidden="1" x14ac:dyDescent="0.35"/>
    <row r="3424" hidden="1" x14ac:dyDescent="0.35"/>
    <row r="3425" hidden="1" x14ac:dyDescent="0.35"/>
    <row r="3426" hidden="1" x14ac:dyDescent="0.35"/>
    <row r="3427" hidden="1" x14ac:dyDescent="0.35"/>
    <row r="3428" hidden="1" x14ac:dyDescent="0.35"/>
    <row r="3429" hidden="1" x14ac:dyDescent="0.35"/>
    <row r="3430" hidden="1" x14ac:dyDescent="0.35"/>
    <row r="3431" hidden="1" x14ac:dyDescent="0.35"/>
    <row r="3432" hidden="1" x14ac:dyDescent="0.35"/>
    <row r="3433" hidden="1" x14ac:dyDescent="0.35"/>
    <row r="3434" hidden="1" x14ac:dyDescent="0.35"/>
    <row r="3435" hidden="1" x14ac:dyDescent="0.35"/>
    <row r="3436" hidden="1" x14ac:dyDescent="0.35"/>
    <row r="3437" hidden="1" x14ac:dyDescent="0.35"/>
    <row r="3438" hidden="1" x14ac:dyDescent="0.35"/>
    <row r="3439" hidden="1" x14ac:dyDescent="0.35"/>
    <row r="3440" hidden="1" x14ac:dyDescent="0.35"/>
    <row r="3441" hidden="1" x14ac:dyDescent="0.35"/>
    <row r="3442" hidden="1" x14ac:dyDescent="0.35"/>
    <row r="3443" hidden="1" x14ac:dyDescent="0.35"/>
    <row r="3444" hidden="1" x14ac:dyDescent="0.35"/>
    <row r="3445" hidden="1" x14ac:dyDescent="0.35"/>
    <row r="3446" hidden="1" x14ac:dyDescent="0.35"/>
    <row r="3447" hidden="1" x14ac:dyDescent="0.35"/>
    <row r="3448" hidden="1" x14ac:dyDescent="0.35"/>
    <row r="3449" hidden="1" x14ac:dyDescent="0.35"/>
    <row r="3450" hidden="1" x14ac:dyDescent="0.35"/>
    <row r="3451" hidden="1" x14ac:dyDescent="0.35"/>
    <row r="3452" hidden="1" x14ac:dyDescent="0.35"/>
    <row r="3453" hidden="1" x14ac:dyDescent="0.35"/>
    <row r="3454" hidden="1" x14ac:dyDescent="0.35"/>
    <row r="3455" hidden="1" x14ac:dyDescent="0.35"/>
    <row r="3456" hidden="1" x14ac:dyDescent="0.35"/>
    <row r="3457" hidden="1" x14ac:dyDescent="0.35"/>
    <row r="3458" hidden="1" x14ac:dyDescent="0.35"/>
    <row r="3459" hidden="1" x14ac:dyDescent="0.35"/>
    <row r="3460" hidden="1" x14ac:dyDescent="0.35"/>
    <row r="3461" hidden="1" x14ac:dyDescent="0.35"/>
    <row r="3462" hidden="1" x14ac:dyDescent="0.35"/>
    <row r="3463" hidden="1" x14ac:dyDescent="0.35"/>
    <row r="3464" hidden="1" x14ac:dyDescent="0.35"/>
    <row r="3465" hidden="1" x14ac:dyDescent="0.35"/>
    <row r="3466" hidden="1" x14ac:dyDescent="0.35"/>
    <row r="3467" hidden="1" x14ac:dyDescent="0.35"/>
    <row r="3468" hidden="1" x14ac:dyDescent="0.35"/>
    <row r="3469" hidden="1" x14ac:dyDescent="0.35"/>
    <row r="3470" hidden="1" x14ac:dyDescent="0.35"/>
    <row r="3471" hidden="1" x14ac:dyDescent="0.35"/>
    <row r="3472" hidden="1" x14ac:dyDescent="0.35"/>
    <row r="3473" hidden="1" x14ac:dyDescent="0.35"/>
    <row r="3474" hidden="1" x14ac:dyDescent="0.35"/>
    <row r="3475" hidden="1" x14ac:dyDescent="0.35"/>
    <row r="3476" hidden="1" x14ac:dyDescent="0.35"/>
    <row r="3477" hidden="1" x14ac:dyDescent="0.35"/>
    <row r="3478" hidden="1" x14ac:dyDescent="0.35"/>
    <row r="3479" hidden="1" x14ac:dyDescent="0.35"/>
    <row r="3480" hidden="1" x14ac:dyDescent="0.35"/>
    <row r="3481" hidden="1" x14ac:dyDescent="0.35"/>
    <row r="3482" hidden="1" x14ac:dyDescent="0.35"/>
    <row r="3483" hidden="1" x14ac:dyDescent="0.35"/>
    <row r="3484" hidden="1" x14ac:dyDescent="0.35"/>
    <row r="3485" hidden="1" x14ac:dyDescent="0.35"/>
    <row r="3486" hidden="1" x14ac:dyDescent="0.35"/>
    <row r="3487" hidden="1" x14ac:dyDescent="0.35"/>
    <row r="3488" hidden="1" x14ac:dyDescent="0.35"/>
    <row r="3489" hidden="1" x14ac:dyDescent="0.35"/>
    <row r="3490" hidden="1" x14ac:dyDescent="0.35"/>
    <row r="3491" hidden="1" x14ac:dyDescent="0.35"/>
    <row r="3492" hidden="1" x14ac:dyDescent="0.35"/>
    <row r="3493" hidden="1" x14ac:dyDescent="0.35"/>
    <row r="3494" hidden="1" x14ac:dyDescent="0.35"/>
    <row r="3495" hidden="1" x14ac:dyDescent="0.35"/>
    <row r="3496" hidden="1" x14ac:dyDescent="0.35"/>
    <row r="3497" hidden="1" x14ac:dyDescent="0.35"/>
    <row r="3498" hidden="1" x14ac:dyDescent="0.35"/>
    <row r="3499" hidden="1" x14ac:dyDescent="0.35"/>
    <row r="3500" hidden="1" x14ac:dyDescent="0.35"/>
    <row r="3501" hidden="1" x14ac:dyDescent="0.35"/>
    <row r="3502" hidden="1" x14ac:dyDescent="0.35"/>
    <row r="3503" hidden="1" x14ac:dyDescent="0.35"/>
    <row r="3504" hidden="1" x14ac:dyDescent="0.35"/>
    <row r="3505" hidden="1" x14ac:dyDescent="0.35"/>
    <row r="3506" hidden="1" x14ac:dyDescent="0.35"/>
    <row r="3507" hidden="1" x14ac:dyDescent="0.35"/>
    <row r="3508" hidden="1" x14ac:dyDescent="0.35"/>
    <row r="3509" hidden="1" x14ac:dyDescent="0.35"/>
    <row r="3510" hidden="1" x14ac:dyDescent="0.35"/>
    <row r="3511" hidden="1" x14ac:dyDescent="0.35"/>
    <row r="3512" hidden="1" x14ac:dyDescent="0.35"/>
    <row r="3513" hidden="1" x14ac:dyDescent="0.35"/>
    <row r="3514" hidden="1" x14ac:dyDescent="0.35"/>
    <row r="3515" hidden="1" x14ac:dyDescent="0.35"/>
    <row r="3516" hidden="1" x14ac:dyDescent="0.35"/>
    <row r="3517" hidden="1" x14ac:dyDescent="0.35"/>
    <row r="3518" hidden="1" x14ac:dyDescent="0.35"/>
    <row r="3519" hidden="1" x14ac:dyDescent="0.35"/>
    <row r="3520" hidden="1" x14ac:dyDescent="0.35"/>
    <row r="3521" hidden="1" x14ac:dyDescent="0.35"/>
    <row r="3522" hidden="1" x14ac:dyDescent="0.35"/>
    <row r="3523" hidden="1" x14ac:dyDescent="0.35"/>
    <row r="3524" hidden="1" x14ac:dyDescent="0.35"/>
    <row r="3525" hidden="1" x14ac:dyDescent="0.35"/>
    <row r="3526" hidden="1" x14ac:dyDescent="0.35"/>
    <row r="3527" hidden="1" x14ac:dyDescent="0.35"/>
    <row r="3528" hidden="1" x14ac:dyDescent="0.35"/>
    <row r="3529" hidden="1" x14ac:dyDescent="0.35"/>
    <row r="3530" hidden="1" x14ac:dyDescent="0.35"/>
    <row r="3531" hidden="1" x14ac:dyDescent="0.35"/>
    <row r="3532" hidden="1" x14ac:dyDescent="0.35"/>
    <row r="3533" hidden="1" x14ac:dyDescent="0.35"/>
    <row r="3534" hidden="1" x14ac:dyDescent="0.35"/>
    <row r="3535" hidden="1" x14ac:dyDescent="0.35"/>
    <row r="3536" hidden="1" x14ac:dyDescent="0.35"/>
    <row r="3537" hidden="1" x14ac:dyDescent="0.35"/>
    <row r="3538" hidden="1" x14ac:dyDescent="0.35"/>
    <row r="3539" hidden="1" x14ac:dyDescent="0.35"/>
    <row r="3540" hidden="1" x14ac:dyDescent="0.35"/>
    <row r="3541" hidden="1" x14ac:dyDescent="0.35"/>
    <row r="3542" hidden="1" x14ac:dyDescent="0.35"/>
    <row r="3543" hidden="1" x14ac:dyDescent="0.35"/>
    <row r="3544" hidden="1" x14ac:dyDescent="0.35"/>
    <row r="3545" hidden="1" x14ac:dyDescent="0.35"/>
    <row r="3546" hidden="1" x14ac:dyDescent="0.35"/>
    <row r="3547" hidden="1" x14ac:dyDescent="0.35"/>
    <row r="3548" hidden="1" x14ac:dyDescent="0.35"/>
    <row r="3549" hidden="1" x14ac:dyDescent="0.35"/>
    <row r="3550" hidden="1" x14ac:dyDescent="0.35"/>
    <row r="3551" hidden="1" x14ac:dyDescent="0.35"/>
    <row r="3552" hidden="1" x14ac:dyDescent="0.35"/>
    <row r="3553" hidden="1" x14ac:dyDescent="0.35"/>
    <row r="3554" hidden="1" x14ac:dyDescent="0.35"/>
    <row r="3555" hidden="1" x14ac:dyDescent="0.35"/>
    <row r="3556" hidden="1" x14ac:dyDescent="0.35"/>
    <row r="3557" hidden="1" x14ac:dyDescent="0.35"/>
    <row r="3558" hidden="1" x14ac:dyDescent="0.35"/>
    <row r="3559" hidden="1" x14ac:dyDescent="0.35"/>
    <row r="3560" hidden="1" x14ac:dyDescent="0.35"/>
    <row r="3561" hidden="1" x14ac:dyDescent="0.35"/>
    <row r="3562" hidden="1" x14ac:dyDescent="0.35"/>
    <row r="3563" hidden="1" x14ac:dyDescent="0.35"/>
    <row r="3564" hidden="1" x14ac:dyDescent="0.35"/>
    <row r="3565" hidden="1" x14ac:dyDescent="0.35"/>
    <row r="3566" hidden="1" x14ac:dyDescent="0.35"/>
    <row r="3567" hidden="1" x14ac:dyDescent="0.35"/>
    <row r="3568" hidden="1" x14ac:dyDescent="0.35"/>
    <row r="3569" hidden="1" x14ac:dyDescent="0.35"/>
    <row r="3570" hidden="1" x14ac:dyDescent="0.35"/>
    <row r="3571" hidden="1" x14ac:dyDescent="0.35"/>
    <row r="3572" hidden="1" x14ac:dyDescent="0.35"/>
    <row r="3573" hidden="1" x14ac:dyDescent="0.35"/>
    <row r="3574" hidden="1" x14ac:dyDescent="0.35"/>
    <row r="3575" hidden="1" x14ac:dyDescent="0.35"/>
    <row r="3576" hidden="1" x14ac:dyDescent="0.35"/>
    <row r="3577" hidden="1" x14ac:dyDescent="0.35"/>
    <row r="3578" hidden="1" x14ac:dyDescent="0.35"/>
    <row r="3579" hidden="1" x14ac:dyDescent="0.35"/>
    <row r="3580" hidden="1" x14ac:dyDescent="0.35"/>
    <row r="3581" hidden="1" x14ac:dyDescent="0.35"/>
    <row r="3582" hidden="1" x14ac:dyDescent="0.35"/>
    <row r="3583" hidden="1" x14ac:dyDescent="0.35"/>
    <row r="3584" hidden="1" x14ac:dyDescent="0.35"/>
    <row r="3585" hidden="1" x14ac:dyDescent="0.35"/>
    <row r="3586" hidden="1" x14ac:dyDescent="0.35"/>
    <row r="3587" hidden="1" x14ac:dyDescent="0.35"/>
    <row r="3588" hidden="1" x14ac:dyDescent="0.35"/>
    <row r="3589" hidden="1" x14ac:dyDescent="0.35"/>
    <row r="3590" hidden="1" x14ac:dyDescent="0.35"/>
    <row r="3591" hidden="1" x14ac:dyDescent="0.35"/>
    <row r="3592" hidden="1" x14ac:dyDescent="0.35"/>
    <row r="3593" hidden="1" x14ac:dyDescent="0.35"/>
    <row r="3594" hidden="1" x14ac:dyDescent="0.35"/>
    <row r="3595" hidden="1" x14ac:dyDescent="0.35"/>
    <row r="3596" hidden="1" x14ac:dyDescent="0.35"/>
    <row r="3597" hidden="1" x14ac:dyDescent="0.35"/>
    <row r="3598" hidden="1" x14ac:dyDescent="0.35"/>
    <row r="3599" hidden="1" x14ac:dyDescent="0.35"/>
    <row r="3600" hidden="1" x14ac:dyDescent="0.35"/>
    <row r="3601" hidden="1" x14ac:dyDescent="0.35"/>
    <row r="3602" hidden="1" x14ac:dyDescent="0.35"/>
    <row r="3603" hidden="1" x14ac:dyDescent="0.35"/>
    <row r="3604" hidden="1" x14ac:dyDescent="0.35"/>
    <row r="3605" hidden="1" x14ac:dyDescent="0.35"/>
    <row r="3606" hidden="1" x14ac:dyDescent="0.35"/>
    <row r="3607" hidden="1" x14ac:dyDescent="0.35"/>
    <row r="3608" hidden="1" x14ac:dyDescent="0.35"/>
    <row r="3609" hidden="1" x14ac:dyDescent="0.35"/>
    <row r="3610" hidden="1" x14ac:dyDescent="0.35"/>
    <row r="3611" hidden="1" x14ac:dyDescent="0.35"/>
    <row r="3612" hidden="1" x14ac:dyDescent="0.35"/>
    <row r="3613" hidden="1" x14ac:dyDescent="0.35"/>
    <row r="3614" hidden="1" x14ac:dyDescent="0.35"/>
    <row r="3615" hidden="1" x14ac:dyDescent="0.35"/>
    <row r="3616" hidden="1" x14ac:dyDescent="0.35"/>
    <row r="3617" spans="1:7" hidden="1" x14ac:dyDescent="0.35"/>
    <row r="3618" spans="1:7" hidden="1" x14ac:dyDescent="0.35"/>
    <row r="3619" spans="1:7" hidden="1" x14ac:dyDescent="0.35"/>
    <row r="3620" spans="1:7" hidden="1" x14ac:dyDescent="0.35"/>
    <row r="3621" spans="1:7" hidden="1" x14ac:dyDescent="0.35"/>
    <row r="3622" spans="1:7" hidden="1" x14ac:dyDescent="0.35"/>
    <row r="3623" spans="1:7" hidden="1" x14ac:dyDescent="0.35"/>
    <row r="3624" spans="1:7" hidden="1" x14ac:dyDescent="0.35"/>
    <row r="3625" spans="1:7" hidden="1" x14ac:dyDescent="0.35"/>
    <row r="3626" spans="1:7" hidden="1" x14ac:dyDescent="0.35"/>
    <row r="3627" spans="1:7" hidden="1" x14ac:dyDescent="0.35"/>
    <row r="3628" spans="1:7" hidden="1" x14ac:dyDescent="0.35"/>
    <row r="3629" spans="1:7" hidden="1" x14ac:dyDescent="0.35"/>
    <row r="3630" spans="1:7" hidden="1" x14ac:dyDescent="0.35"/>
    <row r="3632" spans="1:7" s="1" customFormat="1" x14ac:dyDescent="0.35">
      <c r="A3632" s="1" t="s">
        <v>284</v>
      </c>
      <c r="G3632" s="5" t="str">
        <f>HYPERLINK("#"&amp;"P_Paramétrage!$A$1","Retour en haut")</f>
        <v>Retour en haut</v>
      </c>
    </row>
    <row r="3635" hidden="1" x14ac:dyDescent="0.35"/>
    <row r="3636" hidden="1" x14ac:dyDescent="0.35"/>
    <row r="3637" hidden="1" x14ac:dyDescent="0.35"/>
    <row r="3638" hidden="1" x14ac:dyDescent="0.35"/>
    <row r="3639" hidden="1" x14ac:dyDescent="0.35"/>
    <row r="3640" hidden="1" x14ac:dyDescent="0.35"/>
    <row r="3641" hidden="1" x14ac:dyDescent="0.35"/>
    <row r="3642" hidden="1" x14ac:dyDescent="0.35"/>
    <row r="3643" hidden="1" x14ac:dyDescent="0.35"/>
    <row r="3644" hidden="1" x14ac:dyDescent="0.35"/>
    <row r="3645" hidden="1" x14ac:dyDescent="0.35"/>
    <row r="3646" hidden="1" x14ac:dyDescent="0.35"/>
    <row r="3647" hidden="1" x14ac:dyDescent="0.35"/>
    <row r="3648" hidden="1" x14ac:dyDescent="0.35"/>
    <row r="3649" hidden="1" x14ac:dyDescent="0.35"/>
    <row r="3650" hidden="1" x14ac:dyDescent="0.35"/>
    <row r="3651" hidden="1" x14ac:dyDescent="0.35"/>
    <row r="3652" hidden="1" x14ac:dyDescent="0.35"/>
    <row r="3653" hidden="1" x14ac:dyDescent="0.35"/>
    <row r="3654" hidden="1" x14ac:dyDescent="0.35"/>
    <row r="3655" hidden="1" x14ac:dyDescent="0.35"/>
    <row r="3656" hidden="1" x14ac:dyDescent="0.35"/>
    <row r="3657" hidden="1" x14ac:dyDescent="0.35"/>
    <row r="3658" hidden="1" x14ac:dyDescent="0.35"/>
    <row r="3659" hidden="1" x14ac:dyDescent="0.35"/>
    <row r="3660" hidden="1" x14ac:dyDescent="0.35"/>
    <row r="3661" hidden="1" x14ac:dyDescent="0.35"/>
    <row r="3662" hidden="1" x14ac:dyDescent="0.35"/>
    <row r="3663" hidden="1" x14ac:dyDescent="0.35"/>
    <row r="3664" hidden="1" x14ac:dyDescent="0.35"/>
    <row r="3665" hidden="1" x14ac:dyDescent="0.35"/>
    <row r="3666" hidden="1" x14ac:dyDescent="0.35"/>
    <row r="3667" hidden="1" x14ac:dyDescent="0.35"/>
    <row r="3668" hidden="1" x14ac:dyDescent="0.35"/>
    <row r="3669" hidden="1" x14ac:dyDescent="0.35"/>
    <row r="3670" hidden="1" x14ac:dyDescent="0.35"/>
    <row r="3671" hidden="1" x14ac:dyDescent="0.35"/>
    <row r="3672" hidden="1" x14ac:dyDescent="0.35"/>
    <row r="3673" hidden="1" x14ac:dyDescent="0.35"/>
    <row r="3674" hidden="1" x14ac:dyDescent="0.35"/>
    <row r="3675" hidden="1" x14ac:dyDescent="0.35"/>
    <row r="3676" hidden="1" x14ac:dyDescent="0.35"/>
    <row r="3677" hidden="1" x14ac:dyDescent="0.35"/>
    <row r="3678" hidden="1" x14ac:dyDescent="0.35"/>
    <row r="3679" hidden="1" x14ac:dyDescent="0.35"/>
    <row r="3680" hidden="1" x14ac:dyDescent="0.35"/>
    <row r="3681" hidden="1" x14ac:dyDescent="0.35"/>
    <row r="3682" hidden="1" x14ac:dyDescent="0.35"/>
    <row r="3683" hidden="1" x14ac:dyDescent="0.35"/>
    <row r="3684" hidden="1" x14ac:dyDescent="0.35"/>
    <row r="3685" hidden="1" x14ac:dyDescent="0.35"/>
    <row r="3686" hidden="1" x14ac:dyDescent="0.35"/>
    <row r="3687" hidden="1" x14ac:dyDescent="0.35"/>
    <row r="3688" hidden="1" x14ac:dyDescent="0.35"/>
    <row r="3689" hidden="1" x14ac:dyDescent="0.35"/>
    <row r="3690" hidden="1" x14ac:dyDescent="0.35"/>
    <row r="3691" hidden="1" x14ac:dyDescent="0.35"/>
    <row r="3692" hidden="1" x14ac:dyDescent="0.35"/>
    <row r="3693" hidden="1" x14ac:dyDescent="0.35"/>
    <row r="3694" hidden="1" x14ac:dyDescent="0.35"/>
    <row r="3695" hidden="1" x14ac:dyDescent="0.35"/>
    <row r="3696" hidden="1" x14ac:dyDescent="0.35"/>
    <row r="3697" hidden="1" x14ac:dyDescent="0.35"/>
    <row r="3698" hidden="1" x14ac:dyDescent="0.35"/>
    <row r="3699" hidden="1" x14ac:dyDescent="0.35"/>
    <row r="3700" hidden="1" x14ac:dyDescent="0.35"/>
    <row r="3701" hidden="1" x14ac:dyDescent="0.35"/>
    <row r="3702" hidden="1" x14ac:dyDescent="0.35"/>
    <row r="3703" hidden="1" x14ac:dyDescent="0.35"/>
    <row r="3704" hidden="1" x14ac:dyDescent="0.35"/>
    <row r="3705" hidden="1" x14ac:dyDescent="0.35"/>
    <row r="3706" hidden="1" x14ac:dyDescent="0.35"/>
    <row r="3707" hidden="1" x14ac:dyDescent="0.35"/>
    <row r="3708" hidden="1" x14ac:dyDescent="0.35"/>
    <row r="3709" hidden="1" x14ac:dyDescent="0.35"/>
    <row r="3710" hidden="1" x14ac:dyDescent="0.35"/>
    <row r="3711" hidden="1" x14ac:dyDescent="0.35"/>
    <row r="3712" hidden="1" x14ac:dyDescent="0.35"/>
    <row r="3713" hidden="1" x14ac:dyDescent="0.35"/>
    <row r="3714" hidden="1" x14ac:dyDescent="0.35"/>
    <row r="3715" hidden="1" x14ac:dyDescent="0.35"/>
    <row r="3716" hidden="1" x14ac:dyDescent="0.35"/>
    <row r="3717" hidden="1" x14ac:dyDescent="0.35"/>
    <row r="3718" hidden="1" x14ac:dyDescent="0.35"/>
    <row r="3719" hidden="1" x14ac:dyDescent="0.35"/>
    <row r="3720" hidden="1" x14ac:dyDescent="0.35"/>
    <row r="3721" hidden="1" x14ac:dyDescent="0.35"/>
    <row r="3722" hidden="1" x14ac:dyDescent="0.35"/>
    <row r="3723" hidden="1" x14ac:dyDescent="0.35"/>
    <row r="3724" hidden="1" x14ac:dyDescent="0.35"/>
    <row r="3725" hidden="1" x14ac:dyDescent="0.35"/>
    <row r="3726" hidden="1" x14ac:dyDescent="0.35"/>
    <row r="3727" hidden="1" x14ac:dyDescent="0.35"/>
    <row r="3728" hidden="1" x14ac:dyDescent="0.35"/>
    <row r="3729" hidden="1" x14ac:dyDescent="0.35"/>
    <row r="3730" hidden="1" x14ac:dyDescent="0.35"/>
    <row r="3731" hidden="1" x14ac:dyDescent="0.35"/>
    <row r="3732" hidden="1" x14ac:dyDescent="0.35"/>
    <row r="3733" hidden="1" x14ac:dyDescent="0.35"/>
    <row r="3734" hidden="1" x14ac:dyDescent="0.35"/>
    <row r="3735" hidden="1" x14ac:dyDescent="0.35"/>
    <row r="3736" hidden="1" x14ac:dyDescent="0.35"/>
    <row r="3737" hidden="1" x14ac:dyDescent="0.35"/>
    <row r="3738" hidden="1" x14ac:dyDescent="0.35"/>
    <row r="3739" hidden="1" x14ac:dyDescent="0.35"/>
    <row r="3740" hidden="1" x14ac:dyDescent="0.35"/>
    <row r="3741" hidden="1" x14ac:dyDescent="0.35"/>
    <row r="3742" hidden="1" x14ac:dyDescent="0.35"/>
    <row r="3743" hidden="1" x14ac:dyDescent="0.35"/>
    <row r="3744" hidden="1" x14ac:dyDescent="0.35"/>
    <row r="3745" hidden="1" x14ac:dyDescent="0.35"/>
    <row r="3746" hidden="1" x14ac:dyDescent="0.35"/>
    <row r="3747" hidden="1" x14ac:dyDescent="0.35"/>
    <row r="3748" hidden="1" x14ac:dyDescent="0.35"/>
    <row r="3749" hidden="1" x14ac:dyDescent="0.35"/>
    <row r="3750" hidden="1" x14ac:dyDescent="0.35"/>
    <row r="3751" hidden="1" x14ac:dyDescent="0.35"/>
    <row r="3752" hidden="1" x14ac:dyDescent="0.35"/>
    <row r="3753" hidden="1" x14ac:dyDescent="0.35"/>
    <row r="3754" hidden="1" x14ac:dyDescent="0.35"/>
    <row r="3755" hidden="1" x14ac:dyDescent="0.35"/>
    <row r="3756" hidden="1" x14ac:dyDescent="0.35"/>
    <row r="3757" hidden="1" x14ac:dyDescent="0.35"/>
    <row r="3758" hidden="1" x14ac:dyDescent="0.35"/>
    <row r="3759" hidden="1" x14ac:dyDescent="0.35"/>
    <row r="3760" hidden="1" x14ac:dyDescent="0.35"/>
    <row r="3761" hidden="1" x14ac:dyDescent="0.35"/>
    <row r="3762" hidden="1" x14ac:dyDescent="0.35"/>
    <row r="3763" hidden="1" x14ac:dyDescent="0.35"/>
    <row r="3764" hidden="1" x14ac:dyDescent="0.35"/>
    <row r="3765" hidden="1" x14ac:dyDescent="0.35"/>
    <row r="3766" hidden="1" x14ac:dyDescent="0.35"/>
    <row r="3767" hidden="1" x14ac:dyDescent="0.35"/>
    <row r="3768" hidden="1" x14ac:dyDescent="0.35"/>
    <row r="3769" hidden="1" x14ac:dyDescent="0.35"/>
    <row r="3770" hidden="1" x14ac:dyDescent="0.35"/>
    <row r="3771" hidden="1" x14ac:dyDescent="0.35"/>
    <row r="3772" hidden="1" x14ac:dyDescent="0.35"/>
    <row r="3773" hidden="1" x14ac:dyDescent="0.35"/>
    <row r="3774" hidden="1" x14ac:dyDescent="0.35"/>
    <row r="3775" hidden="1" x14ac:dyDescent="0.35"/>
    <row r="3776" hidden="1" x14ac:dyDescent="0.35"/>
    <row r="3777" hidden="1" x14ac:dyDescent="0.35"/>
    <row r="3778" hidden="1" x14ac:dyDescent="0.35"/>
    <row r="3779" hidden="1" x14ac:dyDescent="0.35"/>
    <row r="3780" hidden="1" x14ac:dyDescent="0.35"/>
    <row r="3781" hidden="1" x14ac:dyDescent="0.35"/>
    <row r="3782" hidden="1" x14ac:dyDescent="0.35"/>
    <row r="3783" hidden="1" x14ac:dyDescent="0.35"/>
    <row r="3784" hidden="1" x14ac:dyDescent="0.35"/>
    <row r="3785" hidden="1" x14ac:dyDescent="0.35"/>
    <row r="3786" hidden="1" x14ac:dyDescent="0.35"/>
    <row r="3787" hidden="1" x14ac:dyDescent="0.35"/>
    <row r="3788" hidden="1" x14ac:dyDescent="0.35"/>
    <row r="3789" hidden="1" x14ac:dyDescent="0.35"/>
    <row r="3790" hidden="1" x14ac:dyDescent="0.35"/>
    <row r="3791" hidden="1" x14ac:dyDescent="0.35"/>
    <row r="3792" hidden="1" x14ac:dyDescent="0.35"/>
    <row r="3793" hidden="1" x14ac:dyDescent="0.35"/>
    <row r="3794" hidden="1" x14ac:dyDescent="0.35"/>
    <row r="3795" hidden="1" x14ac:dyDescent="0.35"/>
    <row r="3796" hidden="1" x14ac:dyDescent="0.35"/>
    <row r="3797" hidden="1" x14ac:dyDescent="0.35"/>
    <row r="3798" hidden="1" x14ac:dyDescent="0.35"/>
    <row r="3799" hidden="1" x14ac:dyDescent="0.35"/>
    <row r="3800" hidden="1" x14ac:dyDescent="0.35"/>
    <row r="3801" hidden="1" x14ac:dyDescent="0.35"/>
    <row r="3802" hidden="1" x14ac:dyDescent="0.35"/>
    <row r="3803" hidden="1" x14ac:dyDescent="0.35"/>
    <row r="3804" hidden="1" x14ac:dyDescent="0.35"/>
    <row r="3805" hidden="1" x14ac:dyDescent="0.35"/>
    <row r="3806" hidden="1" x14ac:dyDescent="0.35"/>
    <row r="3807" hidden="1" x14ac:dyDescent="0.35"/>
    <row r="3808" hidden="1" x14ac:dyDescent="0.35"/>
    <row r="3809" hidden="1" x14ac:dyDescent="0.35"/>
    <row r="3810" hidden="1" x14ac:dyDescent="0.35"/>
    <row r="3811" hidden="1" x14ac:dyDescent="0.35"/>
    <row r="3812" hidden="1" x14ac:dyDescent="0.35"/>
    <row r="3813" hidden="1" x14ac:dyDescent="0.35"/>
    <row r="3814" hidden="1" x14ac:dyDescent="0.35"/>
    <row r="3815" hidden="1" x14ac:dyDescent="0.35"/>
    <row r="3816" hidden="1" x14ac:dyDescent="0.35"/>
    <row r="3817" hidden="1" x14ac:dyDescent="0.35"/>
    <row r="3818" hidden="1" x14ac:dyDescent="0.35"/>
    <row r="3819" hidden="1" x14ac:dyDescent="0.35"/>
    <row r="3820" hidden="1" x14ac:dyDescent="0.35"/>
    <row r="3821" hidden="1" x14ac:dyDescent="0.35"/>
    <row r="3822" hidden="1" x14ac:dyDescent="0.35"/>
    <row r="3823" hidden="1" x14ac:dyDescent="0.35"/>
    <row r="3824" hidden="1" x14ac:dyDescent="0.35"/>
    <row r="3825" hidden="1" x14ac:dyDescent="0.35"/>
    <row r="3826" hidden="1" x14ac:dyDescent="0.35"/>
    <row r="3827" hidden="1" x14ac:dyDescent="0.35"/>
    <row r="3828" hidden="1" x14ac:dyDescent="0.35"/>
    <row r="3829" hidden="1" x14ac:dyDescent="0.35"/>
    <row r="3830" hidden="1" x14ac:dyDescent="0.35"/>
    <row r="3831" hidden="1" x14ac:dyDescent="0.35"/>
    <row r="3832" hidden="1" x14ac:dyDescent="0.35"/>
    <row r="3833" hidden="1" x14ac:dyDescent="0.35"/>
    <row r="3834" hidden="1" x14ac:dyDescent="0.35"/>
    <row r="3835" hidden="1" x14ac:dyDescent="0.35"/>
    <row r="3836" hidden="1" x14ac:dyDescent="0.35"/>
    <row r="3837" hidden="1" x14ac:dyDescent="0.35"/>
    <row r="3838" hidden="1" x14ac:dyDescent="0.35"/>
    <row r="3839" hidden="1" x14ac:dyDescent="0.35"/>
    <row r="3840" hidden="1" x14ac:dyDescent="0.35"/>
    <row r="3841" hidden="1" x14ac:dyDescent="0.35"/>
    <row r="3842" hidden="1" x14ac:dyDescent="0.35"/>
    <row r="3843" hidden="1" x14ac:dyDescent="0.35"/>
    <row r="3844" hidden="1" x14ac:dyDescent="0.35"/>
    <row r="3845" hidden="1" x14ac:dyDescent="0.35"/>
    <row r="3846" hidden="1" x14ac:dyDescent="0.35"/>
    <row r="3847" hidden="1" x14ac:dyDescent="0.35"/>
    <row r="3848" hidden="1" x14ac:dyDescent="0.35"/>
    <row r="3849" hidden="1" x14ac:dyDescent="0.35"/>
    <row r="3850" hidden="1" x14ac:dyDescent="0.35"/>
    <row r="3851" hidden="1" x14ac:dyDescent="0.35"/>
    <row r="3852" hidden="1" x14ac:dyDescent="0.35"/>
    <row r="3853" hidden="1" x14ac:dyDescent="0.35"/>
    <row r="3854" hidden="1" x14ac:dyDescent="0.35"/>
    <row r="3855" hidden="1" x14ac:dyDescent="0.35"/>
    <row r="3856" hidden="1" x14ac:dyDescent="0.35"/>
    <row r="3857" hidden="1" x14ac:dyDescent="0.35"/>
    <row r="3858" hidden="1" x14ac:dyDescent="0.35"/>
    <row r="3859" hidden="1" x14ac:dyDescent="0.35"/>
    <row r="3860" hidden="1" x14ac:dyDescent="0.35"/>
    <row r="3861" hidden="1" x14ac:dyDescent="0.35"/>
    <row r="3862" hidden="1" x14ac:dyDescent="0.35"/>
    <row r="3863" hidden="1" x14ac:dyDescent="0.35"/>
    <row r="3864" hidden="1" x14ac:dyDescent="0.35"/>
    <row r="3865" hidden="1" x14ac:dyDescent="0.35"/>
    <row r="3866" hidden="1" x14ac:dyDescent="0.35"/>
    <row r="3867" hidden="1" x14ac:dyDescent="0.35"/>
    <row r="3868" hidden="1" x14ac:dyDescent="0.35"/>
    <row r="3869" hidden="1" x14ac:dyDescent="0.35"/>
    <row r="3870" hidden="1" x14ac:dyDescent="0.35"/>
    <row r="3871" hidden="1" x14ac:dyDescent="0.35"/>
    <row r="3872" hidden="1" x14ac:dyDescent="0.35"/>
    <row r="3873" hidden="1" x14ac:dyDescent="0.35"/>
    <row r="3874" hidden="1" x14ac:dyDescent="0.35"/>
    <row r="3875" hidden="1" x14ac:dyDescent="0.35"/>
    <row r="3876" hidden="1" x14ac:dyDescent="0.35"/>
    <row r="3877" hidden="1" x14ac:dyDescent="0.35"/>
    <row r="3878" hidden="1" x14ac:dyDescent="0.35"/>
    <row r="3879" hidden="1" x14ac:dyDescent="0.35"/>
    <row r="3880" hidden="1" x14ac:dyDescent="0.35"/>
    <row r="3881" hidden="1" x14ac:dyDescent="0.35"/>
    <row r="3882" hidden="1" x14ac:dyDescent="0.35"/>
    <row r="3883" hidden="1" x14ac:dyDescent="0.35"/>
    <row r="3884" hidden="1" x14ac:dyDescent="0.35"/>
    <row r="3885" hidden="1" x14ac:dyDescent="0.35"/>
    <row r="3886" hidden="1" x14ac:dyDescent="0.35"/>
    <row r="3887" hidden="1" x14ac:dyDescent="0.35"/>
    <row r="3888" hidden="1" x14ac:dyDescent="0.35"/>
    <row r="3889" hidden="1" x14ac:dyDescent="0.35"/>
    <row r="3890" hidden="1" x14ac:dyDescent="0.35"/>
    <row r="3891" hidden="1" x14ac:dyDescent="0.35"/>
    <row r="3892" hidden="1" x14ac:dyDescent="0.35"/>
    <row r="3893" hidden="1" x14ac:dyDescent="0.35"/>
    <row r="3894" hidden="1" x14ac:dyDescent="0.35"/>
    <row r="3895" hidden="1" x14ac:dyDescent="0.35"/>
    <row r="3896" hidden="1" x14ac:dyDescent="0.35"/>
    <row r="3897" hidden="1" x14ac:dyDescent="0.35"/>
    <row r="3898" hidden="1" x14ac:dyDescent="0.35"/>
    <row r="3899" hidden="1" x14ac:dyDescent="0.35"/>
    <row r="3900" hidden="1" x14ac:dyDescent="0.35"/>
    <row r="3901" hidden="1" x14ac:dyDescent="0.35"/>
    <row r="3902" hidden="1" x14ac:dyDescent="0.35"/>
    <row r="3903" hidden="1" x14ac:dyDescent="0.35"/>
    <row r="3904" hidden="1" x14ac:dyDescent="0.35"/>
    <row r="3905" hidden="1" x14ac:dyDescent="0.35"/>
    <row r="3906" hidden="1" x14ac:dyDescent="0.35"/>
    <row r="3907" hidden="1" x14ac:dyDescent="0.35"/>
    <row r="3908" hidden="1" x14ac:dyDescent="0.35"/>
    <row r="3909" hidden="1" x14ac:dyDescent="0.35"/>
    <row r="3910" hidden="1" x14ac:dyDescent="0.35"/>
    <row r="3911" hidden="1" x14ac:dyDescent="0.35"/>
    <row r="3912" hidden="1" x14ac:dyDescent="0.35"/>
    <row r="3913" hidden="1" x14ac:dyDescent="0.35"/>
    <row r="3914" hidden="1" x14ac:dyDescent="0.35"/>
    <row r="3915" hidden="1" x14ac:dyDescent="0.35"/>
    <row r="3916" hidden="1" x14ac:dyDescent="0.35"/>
    <row r="3917" hidden="1" x14ac:dyDescent="0.35"/>
    <row r="3918" hidden="1" x14ac:dyDescent="0.35"/>
    <row r="3919" hidden="1" x14ac:dyDescent="0.35"/>
    <row r="3920" hidden="1" x14ac:dyDescent="0.35"/>
    <row r="3921" spans="1:7" hidden="1" x14ac:dyDescent="0.35"/>
    <row r="3922" spans="1:7" hidden="1" x14ac:dyDescent="0.35"/>
    <row r="3923" spans="1:7" hidden="1" x14ac:dyDescent="0.35"/>
    <row r="3924" spans="1:7" hidden="1" x14ac:dyDescent="0.35"/>
    <row r="3925" spans="1:7" hidden="1" x14ac:dyDescent="0.35"/>
    <row r="3926" spans="1:7" hidden="1" x14ac:dyDescent="0.35"/>
    <row r="3927" spans="1:7" hidden="1" x14ac:dyDescent="0.35"/>
    <row r="3928" spans="1:7" hidden="1" x14ac:dyDescent="0.35"/>
    <row r="3929" spans="1:7" hidden="1" x14ac:dyDescent="0.35"/>
    <row r="3932" spans="1:7" s="1" customFormat="1" x14ac:dyDescent="0.35">
      <c r="A3932" s="1" t="s">
        <v>285</v>
      </c>
      <c r="G3932" s="5" t="str">
        <f>HYPERLINK("#"&amp;"P_Paramétrage!$A$1","Retour en haut")</f>
        <v>Retour en haut</v>
      </c>
    </row>
    <row r="3936" spans="1:7" hidden="1" x14ac:dyDescent="0.35"/>
    <row r="3937" hidden="1" x14ac:dyDescent="0.35"/>
    <row r="3938" hidden="1" x14ac:dyDescent="0.35"/>
    <row r="3939" hidden="1" x14ac:dyDescent="0.35"/>
    <row r="3940" hidden="1" x14ac:dyDescent="0.35"/>
    <row r="3941" hidden="1" x14ac:dyDescent="0.35"/>
    <row r="3942" hidden="1" x14ac:dyDescent="0.35"/>
    <row r="3943" hidden="1" x14ac:dyDescent="0.35"/>
    <row r="3944" hidden="1" x14ac:dyDescent="0.35"/>
    <row r="3945" hidden="1" x14ac:dyDescent="0.35"/>
    <row r="3946" hidden="1" x14ac:dyDescent="0.35"/>
    <row r="3947" hidden="1" x14ac:dyDescent="0.35"/>
    <row r="3948" hidden="1" x14ac:dyDescent="0.35"/>
    <row r="3949" hidden="1" x14ac:dyDescent="0.35"/>
    <row r="3950" hidden="1" x14ac:dyDescent="0.35"/>
    <row r="3951" hidden="1" x14ac:dyDescent="0.35"/>
    <row r="3952" hidden="1" x14ac:dyDescent="0.35"/>
    <row r="3953" hidden="1" x14ac:dyDescent="0.35"/>
    <row r="3954" hidden="1" x14ac:dyDescent="0.35"/>
    <row r="3955" hidden="1" x14ac:dyDescent="0.35"/>
    <row r="3956" hidden="1" x14ac:dyDescent="0.35"/>
    <row r="3957" hidden="1" x14ac:dyDescent="0.35"/>
    <row r="3958" hidden="1" x14ac:dyDescent="0.35"/>
    <row r="3959" hidden="1" x14ac:dyDescent="0.35"/>
    <row r="3960" hidden="1" x14ac:dyDescent="0.35"/>
    <row r="3961" hidden="1" x14ac:dyDescent="0.35"/>
    <row r="3962" hidden="1" x14ac:dyDescent="0.35"/>
    <row r="3963" hidden="1" x14ac:dyDescent="0.35"/>
    <row r="3964" hidden="1" x14ac:dyDescent="0.35"/>
    <row r="3965" hidden="1" x14ac:dyDescent="0.35"/>
    <row r="3966" hidden="1" x14ac:dyDescent="0.35"/>
    <row r="3967" hidden="1" x14ac:dyDescent="0.35"/>
    <row r="3968" hidden="1" x14ac:dyDescent="0.35"/>
    <row r="3969" hidden="1" x14ac:dyDescent="0.35"/>
    <row r="3970" hidden="1" x14ac:dyDescent="0.35"/>
    <row r="3971" hidden="1" x14ac:dyDescent="0.35"/>
    <row r="3972" hidden="1" x14ac:dyDescent="0.35"/>
    <row r="3973" hidden="1" x14ac:dyDescent="0.35"/>
    <row r="3974" hidden="1" x14ac:dyDescent="0.35"/>
    <row r="3975" hidden="1" x14ac:dyDescent="0.35"/>
    <row r="3976" hidden="1" x14ac:dyDescent="0.35"/>
    <row r="3977" hidden="1" x14ac:dyDescent="0.35"/>
    <row r="3978" hidden="1" x14ac:dyDescent="0.35"/>
    <row r="3979" hidden="1" x14ac:dyDescent="0.35"/>
    <row r="3980" hidden="1" x14ac:dyDescent="0.35"/>
    <row r="3981" hidden="1" x14ac:dyDescent="0.35"/>
    <row r="3982" hidden="1" x14ac:dyDescent="0.35"/>
    <row r="3983" hidden="1" x14ac:dyDescent="0.35"/>
    <row r="3984" hidden="1" x14ac:dyDescent="0.35"/>
    <row r="3985" hidden="1" x14ac:dyDescent="0.35"/>
    <row r="3986" hidden="1" x14ac:dyDescent="0.35"/>
    <row r="3987" hidden="1" x14ac:dyDescent="0.35"/>
    <row r="3988" hidden="1" x14ac:dyDescent="0.35"/>
    <row r="3989" hidden="1" x14ac:dyDescent="0.35"/>
    <row r="3990" hidden="1" x14ac:dyDescent="0.35"/>
    <row r="3991" hidden="1" x14ac:dyDescent="0.35"/>
    <row r="3992" hidden="1" x14ac:dyDescent="0.35"/>
    <row r="3993" hidden="1" x14ac:dyDescent="0.35"/>
    <row r="3994" hidden="1" x14ac:dyDescent="0.35"/>
    <row r="3995" hidden="1" x14ac:dyDescent="0.35"/>
    <row r="3996" hidden="1" x14ac:dyDescent="0.35"/>
    <row r="3997" hidden="1" x14ac:dyDescent="0.35"/>
    <row r="3998" hidden="1" x14ac:dyDescent="0.35"/>
    <row r="3999" hidden="1" x14ac:dyDescent="0.35"/>
    <row r="4000" hidden="1" x14ac:dyDescent="0.35"/>
    <row r="4001" hidden="1" x14ac:dyDescent="0.35"/>
    <row r="4002" hidden="1" x14ac:dyDescent="0.35"/>
    <row r="4003" hidden="1" x14ac:dyDescent="0.35"/>
    <row r="4004" hidden="1" x14ac:dyDescent="0.35"/>
    <row r="4005" hidden="1" x14ac:dyDescent="0.35"/>
    <row r="4006" hidden="1" x14ac:dyDescent="0.35"/>
    <row r="4007" hidden="1" x14ac:dyDescent="0.35"/>
    <row r="4008" hidden="1" x14ac:dyDescent="0.35"/>
    <row r="4009" hidden="1" x14ac:dyDescent="0.35"/>
    <row r="4010" hidden="1" x14ac:dyDescent="0.35"/>
    <row r="4011" hidden="1" x14ac:dyDescent="0.35"/>
    <row r="4012" hidden="1" x14ac:dyDescent="0.35"/>
    <row r="4013" hidden="1" x14ac:dyDescent="0.35"/>
    <row r="4014" hidden="1" x14ac:dyDescent="0.35"/>
    <row r="4015" hidden="1" x14ac:dyDescent="0.35"/>
    <row r="4016" hidden="1" x14ac:dyDescent="0.35"/>
    <row r="4017" hidden="1" x14ac:dyDescent="0.35"/>
    <row r="4018" hidden="1" x14ac:dyDescent="0.35"/>
    <row r="4019" hidden="1" x14ac:dyDescent="0.35"/>
    <row r="4020" hidden="1" x14ac:dyDescent="0.35"/>
    <row r="4021" hidden="1" x14ac:dyDescent="0.35"/>
    <row r="4022" hidden="1" x14ac:dyDescent="0.35"/>
    <row r="4023" hidden="1" x14ac:dyDescent="0.35"/>
    <row r="4024" hidden="1" x14ac:dyDescent="0.35"/>
    <row r="4025" hidden="1" x14ac:dyDescent="0.35"/>
    <row r="4026" hidden="1" x14ac:dyDescent="0.35"/>
    <row r="4027" hidden="1" x14ac:dyDescent="0.35"/>
    <row r="4028" hidden="1" x14ac:dyDescent="0.35"/>
    <row r="4029" hidden="1" x14ac:dyDescent="0.35"/>
    <row r="4030" hidden="1" x14ac:dyDescent="0.35"/>
    <row r="4031" hidden="1" x14ac:dyDescent="0.35"/>
    <row r="4032" hidden="1" x14ac:dyDescent="0.35"/>
    <row r="4033" hidden="1" x14ac:dyDescent="0.35"/>
    <row r="4034" hidden="1" x14ac:dyDescent="0.35"/>
    <row r="4035" hidden="1" x14ac:dyDescent="0.35"/>
    <row r="4036" hidden="1" x14ac:dyDescent="0.35"/>
    <row r="4037" hidden="1" x14ac:dyDescent="0.35"/>
    <row r="4038" hidden="1" x14ac:dyDescent="0.35"/>
    <row r="4039" hidden="1" x14ac:dyDescent="0.35"/>
    <row r="4040" hidden="1" x14ac:dyDescent="0.35"/>
    <row r="4041" hidden="1" x14ac:dyDescent="0.35"/>
    <row r="4042" hidden="1" x14ac:dyDescent="0.35"/>
    <row r="4043" hidden="1" x14ac:dyDescent="0.35"/>
    <row r="4044" hidden="1" x14ac:dyDescent="0.35"/>
    <row r="4045" hidden="1" x14ac:dyDescent="0.35"/>
    <row r="4046" hidden="1" x14ac:dyDescent="0.35"/>
    <row r="4047" hidden="1" x14ac:dyDescent="0.35"/>
    <row r="4048" hidden="1" x14ac:dyDescent="0.35"/>
    <row r="4049" hidden="1" x14ac:dyDescent="0.35"/>
    <row r="4050" hidden="1" x14ac:dyDescent="0.35"/>
    <row r="4051" hidden="1" x14ac:dyDescent="0.35"/>
    <row r="4052" hidden="1" x14ac:dyDescent="0.35"/>
    <row r="4053" hidden="1" x14ac:dyDescent="0.35"/>
    <row r="4054" hidden="1" x14ac:dyDescent="0.35"/>
    <row r="4055" hidden="1" x14ac:dyDescent="0.35"/>
    <row r="4056" hidden="1" x14ac:dyDescent="0.35"/>
    <row r="4057" hidden="1" x14ac:dyDescent="0.35"/>
    <row r="4058" hidden="1" x14ac:dyDescent="0.35"/>
    <row r="4059" hidden="1" x14ac:dyDescent="0.35"/>
    <row r="4060" hidden="1" x14ac:dyDescent="0.35"/>
    <row r="4061" hidden="1" x14ac:dyDescent="0.35"/>
    <row r="4062" hidden="1" x14ac:dyDescent="0.35"/>
    <row r="4063" hidden="1" x14ac:dyDescent="0.35"/>
    <row r="4064" hidden="1" x14ac:dyDescent="0.35"/>
    <row r="4065" hidden="1" x14ac:dyDescent="0.35"/>
    <row r="4066" hidden="1" x14ac:dyDescent="0.35"/>
    <row r="4067" hidden="1" x14ac:dyDescent="0.35"/>
    <row r="4068" hidden="1" x14ac:dyDescent="0.35"/>
    <row r="4069" hidden="1" x14ac:dyDescent="0.35"/>
    <row r="4070" hidden="1" x14ac:dyDescent="0.35"/>
    <row r="4071" hidden="1" x14ac:dyDescent="0.35"/>
    <row r="4072" hidden="1" x14ac:dyDescent="0.35"/>
    <row r="4073" hidden="1" x14ac:dyDescent="0.35"/>
    <row r="4074" hidden="1" x14ac:dyDescent="0.35"/>
    <row r="4075" hidden="1" x14ac:dyDescent="0.35"/>
    <row r="4076" hidden="1" x14ac:dyDescent="0.35"/>
    <row r="4077" hidden="1" x14ac:dyDescent="0.35"/>
    <row r="4078" hidden="1" x14ac:dyDescent="0.35"/>
    <row r="4079" hidden="1" x14ac:dyDescent="0.35"/>
    <row r="4080" hidden="1" x14ac:dyDescent="0.35"/>
    <row r="4081" hidden="1" x14ac:dyDescent="0.35"/>
    <row r="4082" hidden="1" x14ac:dyDescent="0.35"/>
    <row r="4083" hidden="1" x14ac:dyDescent="0.35"/>
    <row r="4084" hidden="1" x14ac:dyDescent="0.35"/>
    <row r="4085" hidden="1" x14ac:dyDescent="0.35"/>
    <row r="4086" hidden="1" x14ac:dyDescent="0.35"/>
    <row r="4087" hidden="1" x14ac:dyDescent="0.35"/>
    <row r="4088" hidden="1" x14ac:dyDescent="0.35"/>
    <row r="4089" hidden="1" x14ac:dyDescent="0.35"/>
    <row r="4090" hidden="1" x14ac:dyDescent="0.35"/>
    <row r="4091" hidden="1" x14ac:dyDescent="0.35"/>
    <row r="4092" hidden="1" x14ac:dyDescent="0.35"/>
    <row r="4093" hidden="1" x14ac:dyDescent="0.35"/>
    <row r="4094" hidden="1" x14ac:dyDescent="0.35"/>
    <row r="4095" hidden="1" x14ac:dyDescent="0.35"/>
    <row r="4096" hidden="1" x14ac:dyDescent="0.35"/>
    <row r="4097" hidden="1" x14ac:dyDescent="0.35"/>
    <row r="4098" hidden="1" x14ac:dyDescent="0.35"/>
    <row r="4099" hidden="1" x14ac:dyDescent="0.35"/>
    <row r="4100" hidden="1" x14ac:dyDescent="0.35"/>
    <row r="4101" hidden="1" x14ac:dyDescent="0.35"/>
    <row r="4102" hidden="1" x14ac:dyDescent="0.35"/>
    <row r="4103" hidden="1" x14ac:dyDescent="0.35"/>
    <row r="4104" hidden="1" x14ac:dyDescent="0.35"/>
    <row r="4105" hidden="1" x14ac:dyDescent="0.35"/>
    <row r="4106" hidden="1" x14ac:dyDescent="0.35"/>
    <row r="4107" hidden="1" x14ac:dyDescent="0.35"/>
    <row r="4108" hidden="1" x14ac:dyDescent="0.35"/>
    <row r="4109" hidden="1" x14ac:dyDescent="0.35"/>
    <row r="4110" hidden="1" x14ac:dyDescent="0.35"/>
    <row r="4111" hidden="1" x14ac:dyDescent="0.35"/>
    <row r="4112" hidden="1" x14ac:dyDescent="0.35"/>
    <row r="4113" hidden="1" x14ac:dyDescent="0.35"/>
    <row r="4114" hidden="1" x14ac:dyDescent="0.35"/>
    <row r="4115" hidden="1" x14ac:dyDescent="0.35"/>
    <row r="4116" hidden="1" x14ac:dyDescent="0.35"/>
    <row r="4117" hidden="1" x14ac:dyDescent="0.35"/>
    <row r="4118" hidden="1" x14ac:dyDescent="0.35"/>
    <row r="4119" hidden="1" x14ac:dyDescent="0.35"/>
    <row r="4120" hidden="1" x14ac:dyDescent="0.35"/>
    <row r="4121" hidden="1" x14ac:dyDescent="0.35"/>
    <row r="4122" hidden="1" x14ac:dyDescent="0.35"/>
    <row r="4123" hidden="1" x14ac:dyDescent="0.35"/>
    <row r="4124" hidden="1" x14ac:dyDescent="0.35"/>
    <row r="4125" hidden="1" x14ac:dyDescent="0.35"/>
    <row r="4126" hidden="1" x14ac:dyDescent="0.35"/>
    <row r="4127" hidden="1" x14ac:dyDescent="0.35"/>
    <row r="4128" hidden="1" x14ac:dyDescent="0.35"/>
    <row r="4129" hidden="1" x14ac:dyDescent="0.35"/>
    <row r="4130" hidden="1" x14ac:dyDescent="0.35"/>
    <row r="4131" hidden="1" x14ac:dyDescent="0.35"/>
    <row r="4132" hidden="1" x14ac:dyDescent="0.35"/>
    <row r="4133" hidden="1" x14ac:dyDescent="0.35"/>
    <row r="4134" hidden="1" x14ac:dyDescent="0.35"/>
    <row r="4135" hidden="1" x14ac:dyDescent="0.35"/>
    <row r="4136" hidden="1" x14ac:dyDescent="0.35"/>
    <row r="4137" hidden="1" x14ac:dyDescent="0.35"/>
    <row r="4138" hidden="1" x14ac:dyDescent="0.35"/>
    <row r="4139" hidden="1" x14ac:dyDescent="0.35"/>
    <row r="4140" hidden="1" x14ac:dyDescent="0.35"/>
    <row r="4141" hidden="1" x14ac:dyDescent="0.35"/>
    <row r="4142" hidden="1" x14ac:dyDescent="0.35"/>
    <row r="4143" hidden="1" x14ac:dyDescent="0.35"/>
    <row r="4144" hidden="1" x14ac:dyDescent="0.35"/>
    <row r="4145" hidden="1" x14ac:dyDescent="0.35"/>
    <row r="4146" hidden="1" x14ac:dyDescent="0.35"/>
    <row r="4147" hidden="1" x14ac:dyDescent="0.35"/>
    <row r="4148" hidden="1" x14ac:dyDescent="0.35"/>
    <row r="4149" hidden="1" x14ac:dyDescent="0.35"/>
    <row r="4150" hidden="1" x14ac:dyDescent="0.35"/>
    <row r="4151" hidden="1" x14ac:dyDescent="0.35"/>
    <row r="4152" hidden="1" x14ac:dyDescent="0.35"/>
    <row r="4153" hidden="1" x14ac:dyDescent="0.35"/>
    <row r="4154" hidden="1" x14ac:dyDescent="0.35"/>
    <row r="4155" hidden="1" x14ac:dyDescent="0.35"/>
    <row r="4156" hidden="1" x14ac:dyDescent="0.35"/>
    <row r="4157" hidden="1" x14ac:dyDescent="0.35"/>
    <row r="4158" hidden="1" x14ac:dyDescent="0.35"/>
    <row r="4159" hidden="1" x14ac:dyDescent="0.35"/>
    <row r="4160" hidden="1" x14ac:dyDescent="0.35"/>
    <row r="4161" hidden="1" x14ac:dyDescent="0.35"/>
    <row r="4162" hidden="1" x14ac:dyDescent="0.35"/>
    <row r="4163" hidden="1" x14ac:dyDescent="0.35"/>
    <row r="4164" hidden="1" x14ac:dyDescent="0.35"/>
    <row r="4165" hidden="1" x14ac:dyDescent="0.35"/>
    <row r="4166" hidden="1" x14ac:dyDescent="0.35"/>
    <row r="4167" hidden="1" x14ac:dyDescent="0.35"/>
    <row r="4168" hidden="1" x14ac:dyDescent="0.35"/>
    <row r="4169" hidden="1" x14ac:dyDescent="0.35"/>
    <row r="4170" hidden="1" x14ac:dyDescent="0.35"/>
    <row r="4171" hidden="1" x14ac:dyDescent="0.35"/>
    <row r="4172" hidden="1" x14ac:dyDescent="0.35"/>
    <row r="4173" hidden="1" x14ac:dyDescent="0.35"/>
    <row r="4174" hidden="1" x14ac:dyDescent="0.35"/>
    <row r="4175" hidden="1" x14ac:dyDescent="0.35"/>
    <row r="4176" hidden="1" x14ac:dyDescent="0.35"/>
    <row r="4177" hidden="1" x14ac:dyDescent="0.35"/>
    <row r="4178" hidden="1" x14ac:dyDescent="0.35"/>
    <row r="4179" hidden="1" x14ac:dyDescent="0.35"/>
    <row r="4180" hidden="1" x14ac:dyDescent="0.35"/>
    <row r="4181" hidden="1" x14ac:dyDescent="0.35"/>
    <row r="4182" hidden="1" x14ac:dyDescent="0.35"/>
    <row r="4183" hidden="1" x14ac:dyDescent="0.35"/>
    <row r="4184" hidden="1" x14ac:dyDescent="0.35"/>
    <row r="4185" hidden="1" x14ac:dyDescent="0.35"/>
    <row r="4186" hidden="1" x14ac:dyDescent="0.35"/>
    <row r="4187" hidden="1" x14ac:dyDescent="0.35"/>
    <row r="4188" hidden="1" x14ac:dyDescent="0.35"/>
    <row r="4189" hidden="1" x14ac:dyDescent="0.35"/>
    <row r="4190" hidden="1" x14ac:dyDescent="0.35"/>
    <row r="4191" hidden="1" x14ac:dyDescent="0.35"/>
    <row r="4192" hidden="1" x14ac:dyDescent="0.35"/>
    <row r="4193" hidden="1" x14ac:dyDescent="0.35"/>
    <row r="4194" hidden="1" x14ac:dyDescent="0.35"/>
    <row r="4195" hidden="1" x14ac:dyDescent="0.35"/>
    <row r="4196" hidden="1" x14ac:dyDescent="0.35"/>
    <row r="4197" hidden="1" x14ac:dyDescent="0.35"/>
    <row r="4198" hidden="1" x14ac:dyDescent="0.35"/>
    <row r="4199" hidden="1" x14ac:dyDescent="0.35"/>
    <row r="4200" hidden="1" x14ac:dyDescent="0.35"/>
    <row r="4201" hidden="1" x14ac:dyDescent="0.35"/>
    <row r="4202" hidden="1" x14ac:dyDescent="0.35"/>
    <row r="4203" hidden="1" x14ac:dyDescent="0.35"/>
    <row r="4204" hidden="1" x14ac:dyDescent="0.35"/>
    <row r="4205" hidden="1" x14ac:dyDescent="0.35"/>
    <row r="4206" hidden="1" x14ac:dyDescent="0.35"/>
    <row r="4207" hidden="1" x14ac:dyDescent="0.35"/>
    <row r="4208" hidden="1" x14ac:dyDescent="0.35"/>
    <row r="4209" hidden="1" x14ac:dyDescent="0.35"/>
    <row r="4210" hidden="1" x14ac:dyDescent="0.35"/>
    <row r="4211" hidden="1" x14ac:dyDescent="0.35"/>
    <row r="4212" hidden="1" x14ac:dyDescent="0.35"/>
    <row r="4213" hidden="1" x14ac:dyDescent="0.35"/>
    <row r="4214" hidden="1" x14ac:dyDescent="0.35"/>
    <row r="4215" hidden="1" x14ac:dyDescent="0.35"/>
    <row r="4216" hidden="1" x14ac:dyDescent="0.35"/>
    <row r="4217" hidden="1" x14ac:dyDescent="0.35"/>
    <row r="4218" hidden="1" x14ac:dyDescent="0.35"/>
    <row r="4219" hidden="1" x14ac:dyDescent="0.35"/>
    <row r="4220" hidden="1" x14ac:dyDescent="0.35"/>
    <row r="4221" hidden="1" x14ac:dyDescent="0.35"/>
    <row r="4222" hidden="1" x14ac:dyDescent="0.35"/>
    <row r="4223" hidden="1" x14ac:dyDescent="0.35"/>
    <row r="4224" hidden="1" x14ac:dyDescent="0.35"/>
    <row r="4225" spans="1:7" hidden="1" x14ac:dyDescent="0.35"/>
    <row r="4226" spans="1:7" hidden="1" x14ac:dyDescent="0.35"/>
    <row r="4227" spans="1:7" hidden="1" x14ac:dyDescent="0.35"/>
    <row r="4228" spans="1:7" hidden="1" x14ac:dyDescent="0.35"/>
    <row r="4229" spans="1:7" hidden="1" x14ac:dyDescent="0.35"/>
    <row r="4232" spans="1:7" s="1" customFormat="1" x14ac:dyDescent="0.35">
      <c r="A4232" s="1" t="s">
        <v>286</v>
      </c>
      <c r="E4232" s="232" t="s">
        <v>467</v>
      </c>
      <c r="G4232" s="5" t="str">
        <f>HYPERLINK("#"&amp;"P_Paramétrage!$A$1","Retour en haut")</f>
        <v>Retour en haut</v>
      </c>
    </row>
    <row r="4233" spans="1:7" ht="15" thickBot="1" x14ac:dyDescent="0.4"/>
    <row r="4234" spans="1:7" ht="15" thickTop="1" x14ac:dyDescent="0.35">
      <c r="A4234" s="15" t="s">
        <v>180</v>
      </c>
      <c r="B4234" s="18"/>
    </row>
    <row r="4235" spans="1:7" x14ac:dyDescent="0.35">
      <c r="A4235" s="19"/>
      <c r="B4235" s="21"/>
    </row>
    <row r="4236" spans="1:7" x14ac:dyDescent="0.35">
      <c r="A4236" s="19" t="s">
        <v>182</v>
      </c>
      <c r="B4236" s="23"/>
    </row>
    <row r="4237" spans="1:7" x14ac:dyDescent="0.35">
      <c r="A4237" s="19" t="s">
        <v>183</v>
      </c>
      <c r="B4237" s="21"/>
    </row>
    <row r="4238" spans="1:7" ht="15" thickBot="1" x14ac:dyDescent="0.4">
      <c r="A4238" s="24" t="s">
        <v>181</v>
      </c>
      <c r="B4238" s="41" t="s">
        <v>354</v>
      </c>
    </row>
    <row r="4239" spans="1:7" ht="15" thickTop="1" x14ac:dyDescent="0.35"/>
    <row r="4240" spans="1:7" ht="15" thickBot="1" x14ac:dyDescent="0.4"/>
    <row r="4241" spans="1:10" ht="15" thickTop="1" x14ac:dyDescent="0.35">
      <c r="A4241" s="15" t="s">
        <v>187</v>
      </c>
      <c r="B4241" s="16"/>
      <c r="C4241" s="16"/>
      <c r="D4241" s="16"/>
      <c r="E4241" s="16"/>
      <c r="F4241" s="16"/>
      <c r="G4241" s="16"/>
      <c r="H4241" s="18"/>
    </row>
    <row r="4242" spans="1:10" x14ac:dyDescent="0.35">
      <c r="A4242" s="19"/>
      <c r="B4242" s="20"/>
      <c r="C4242" s="20"/>
      <c r="D4242" s="20"/>
      <c r="E4242" s="20"/>
      <c r="F4242" s="20"/>
      <c r="G4242" s="20"/>
      <c r="H4242" s="21"/>
    </row>
    <row r="4243" spans="1:10" ht="40.15" customHeight="1" thickBot="1" x14ac:dyDescent="0.4">
      <c r="A4243" s="363" t="s">
        <v>614</v>
      </c>
      <c r="B4243" s="373"/>
      <c r="C4243" s="373"/>
      <c r="D4243" s="373"/>
      <c r="E4243" s="373"/>
      <c r="F4243" s="373"/>
      <c r="G4243" s="373"/>
      <c r="H4243" s="374"/>
    </row>
    <row r="4244" spans="1:10" ht="40.15" customHeight="1" thickTop="1" thickBot="1" x14ac:dyDescent="0.4">
      <c r="A4244" s="375"/>
      <c r="B4244" s="373"/>
      <c r="C4244" s="373"/>
      <c r="D4244" s="373"/>
      <c r="E4244" s="373"/>
      <c r="F4244" s="373"/>
      <c r="G4244" s="373"/>
      <c r="H4244" s="374"/>
    </row>
    <row r="4245" spans="1:10" ht="15" thickTop="1" x14ac:dyDescent="0.35"/>
    <row r="4246" spans="1:10" ht="15" thickBot="1" x14ac:dyDescent="0.4"/>
    <row r="4247" spans="1:10" ht="15" thickTop="1" x14ac:dyDescent="0.35">
      <c r="A4247" s="15" t="s">
        <v>197</v>
      </c>
      <c r="B4247" s="16"/>
      <c r="C4247" s="16"/>
      <c r="D4247" s="16"/>
      <c r="E4247" s="16"/>
      <c r="F4247" s="16"/>
      <c r="G4247" s="16"/>
      <c r="H4247" s="16"/>
      <c r="I4247" s="16"/>
      <c r="J4247" s="18"/>
    </row>
    <row r="4248" spans="1:10" x14ac:dyDescent="0.35">
      <c r="A4248" s="19"/>
      <c r="B4248" s="20"/>
      <c r="C4248" s="20"/>
      <c r="D4248" s="20"/>
      <c r="E4248" s="20"/>
      <c r="F4248" s="20"/>
      <c r="G4248" s="20"/>
      <c r="H4248" s="20"/>
      <c r="I4248" s="20"/>
      <c r="J4248" s="21"/>
    </row>
    <row r="4249" spans="1:10" x14ac:dyDescent="0.35">
      <c r="A4249" s="19"/>
      <c r="B4249" s="20" t="s">
        <v>289</v>
      </c>
      <c r="C4249" s="20" t="s">
        <v>617</v>
      </c>
      <c r="D4249" s="20" t="s">
        <v>4</v>
      </c>
      <c r="E4249" s="20" t="s">
        <v>7</v>
      </c>
      <c r="F4249" s="20" t="s">
        <v>356</v>
      </c>
      <c r="G4249" s="20" t="s">
        <v>363</v>
      </c>
      <c r="H4249" s="20" t="s">
        <v>128</v>
      </c>
      <c r="I4249" s="20" t="s">
        <v>251</v>
      </c>
      <c r="J4249" s="21" t="s">
        <v>2</v>
      </c>
    </row>
    <row r="4250" spans="1:10" x14ac:dyDescent="0.35">
      <c r="A4250" s="19" t="s">
        <v>184</v>
      </c>
      <c r="B4250" s="189"/>
      <c r="C4250" s="189"/>
      <c r="D4250" s="189"/>
      <c r="E4250" s="189"/>
      <c r="F4250" s="189"/>
      <c r="G4250" s="189"/>
      <c r="H4250" s="189"/>
      <c r="I4250" s="27"/>
      <c r="J4250" s="23"/>
    </row>
    <row r="4251" spans="1:10" x14ac:dyDescent="0.35">
      <c r="A4251" s="19" t="s">
        <v>107</v>
      </c>
      <c r="B4251" s="20"/>
      <c r="C4251" s="20"/>
      <c r="D4251" s="20"/>
      <c r="E4251" s="20"/>
      <c r="F4251" s="20"/>
      <c r="G4251" s="20"/>
      <c r="H4251" s="20"/>
      <c r="I4251" s="20"/>
      <c r="J4251" s="21"/>
    </row>
    <row r="4252" spans="1:10" x14ac:dyDescent="0.35">
      <c r="A4252" s="19" t="s">
        <v>185</v>
      </c>
      <c r="B4252" s="29" t="str">
        <f>B4249</f>
        <v>Description de la dépense prévue</v>
      </c>
      <c r="C4252" s="29" t="s">
        <v>617</v>
      </c>
      <c r="D4252" s="29" t="str">
        <f>IF(P_Z_0_B_COLONNE_POSTE_LIBELLE_STANDARD&lt;&gt;P_Z_G_R_G_BOOLEEN_NON,P_Z_0_N_COLONNE_POSTE_LIBELLE_DEFAUT,P_Z_0_N_COLONNE_POSTE_LIBELLE_STANDARD)</f>
        <v>Poste</v>
      </c>
      <c r="E4252" s="29" t="str">
        <f>IF(P_Z_0_B_COLONNE_SOUS_OPERATION_LIBELLE_STANDARD&lt;&gt;P_Z_G_R_G_BOOLEEN_NON,P_Z_0_N_COLONNE_SOUS_OPERATION_LIBELLE_DEFAUT,P_Z_0_N_COLONNE_SOUS_OPERATION_LIBELLE_STANDARD)</f>
        <v>Sous-opération</v>
      </c>
      <c r="F4252" s="29" t="s">
        <v>356</v>
      </c>
      <c r="G4252" s="29" t="str">
        <f>G4249</f>
        <v>Montant de base</v>
      </c>
      <c r="H4252" s="29" t="str">
        <f>IF(P_Z_0_B_COLONNE_MT_PRES_LIBELLE_STANDARD&lt;&gt;P_Z_G_R_G_BOOLEEN_NON,P_Z_0_N_COLONNE_MT_PRES_LIBELLE_DEFAUT,P_Z_0_N_COLONNE_MT_PRES_LIBELLE_STANDARD)</f>
        <v>Montant présenté</v>
      </c>
      <c r="I4252" s="29" t="str">
        <f>I4249</f>
        <v>Justificatif(s)</v>
      </c>
      <c r="J4252" s="30" t="str">
        <f>J4249</f>
        <v>Commentaire(s)</v>
      </c>
    </row>
    <row r="4253" spans="1:10" x14ac:dyDescent="0.35">
      <c r="A4253" s="19" t="s">
        <v>188</v>
      </c>
      <c r="B4253" s="189"/>
      <c r="C4253" s="189" t="s">
        <v>19</v>
      </c>
      <c r="D4253" s="189"/>
      <c r="E4253" s="189"/>
      <c r="F4253" s="189"/>
      <c r="G4253" s="189"/>
      <c r="H4253" s="189" t="s">
        <v>20</v>
      </c>
      <c r="I4253" s="189"/>
      <c r="J4253" s="190"/>
    </row>
    <row r="4254" spans="1:10" x14ac:dyDescent="0.35">
      <c r="A4254" s="19" t="s">
        <v>190</v>
      </c>
      <c r="B4254" s="20"/>
      <c r="C4254" s="20" t="s">
        <v>398</v>
      </c>
      <c r="D4254" s="20"/>
      <c r="E4254" s="20"/>
      <c r="F4254" s="20"/>
      <c r="G4254" s="20"/>
      <c r="H4254" s="20" t="s">
        <v>371</v>
      </c>
      <c r="I4254" s="20"/>
      <c r="J4254" s="21"/>
    </row>
    <row r="4255" spans="1:10" x14ac:dyDescent="0.35">
      <c r="A4255" s="19" t="s">
        <v>189</v>
      </c>
      <c r="B4255" s="29" t="s">
        <v>365</v>
      </c>
      <c r="C4255" s="29" t="s">
        <v>370</v>
      </c>
      <c r="D4255" s="29" t="str">
        <f>IF(P_Z_0_B_COLONNE_POSTE_INDICATION_STANDARD&lt;&gt;P_Z_G_R_G_BOOLEEN_NON,P_Z_0_N_COLONNE_POSTE_INDICATION_DEFAUT,P_Z_0_N_COLONNE_POSTE_INDICATION_STANDARD)</f>
        <v>(à choisir dans le menu déroulant)</v>
      </c>
      <c r="E4255" s="29" t="str">
        <f>IF(P_Z_0_B_COLONNE_SOUS_OPERATION_INDICATION_STANDARD&lt;&gt;P_Z_G_R_G_BOOLEEN_NON,P_Z_0_N_COLONNE_SOUS_OPERATION_INDICATION_DEFAUT,P_Z_0_N_COLONNE_SOUS_OPERATION_INDICATION_STANDARD)</f>
        <v>(à choisir dans le menu déroulant)</v>
      </c>
      <c r="F4255" s="29" t="s">
        <v>358</v>
      </c>
      <c r="G4255" s="29" t="s">
        <v>364</v>
      </c>
      <c r="H4255" s="29" t="str">
        <f>IF(P_Z_0_B_COLONNE_MT_PRES_INDICATION_STANDARD&lt;&gt;P_Z_G_R_G_BOOLEEN_NON,P_Z_0_N_COLONNE_MT_PRES_INDICATION_DEFAUT,P_Z_0_N_COLONNE_MT_PRES_INDICATION_STANDARD)</f>
        <v>(2 décimales possibles)</v>
      </c>
      <c r="I4255" s="29" t="s">
        <v>294</v>
      </c>
      <c r="J4255" s="30" t="s">
        <v>295</v>
      </c>
    </row>
    <row r="4256" spans="1:10" x14ac:dyDescent="0.35">
      <c r="A4256" s="19" t="s">
        <v>186</v>
      </c>
      <c r="B4256" s="20"/>
      <c r="C4256" s="20"/>
      <c r="D4256" s="20"/>
      <c r="E4256" s="20"/>
      <c r="F4256" s="20"/>
      <c r="G4256" s="20"/>
      <c r="H4256" s="20"/>
      <c r="I4256" s="27" t="s">
        <v>20</v>
      </c>
      <c r="J4256" s="23" t="s">
        <v>19</v>
      </c>
    </row>
    <row r="4257" spans="1:10" ht="15" thickBot="1" x14ac:dyDescent="0.4">
      <c r="A4257" s="24" t="s">
        <v>207</v>
      </c>
      <c r="B4257" s="25"/>
      <c r="C4257" s="25"/>
      <c r="D4257" s="25"/>
      <c r="E4257" s="25"/>
      <c r="F4257" s="25"/>
      <c r="G4257" s="25"/>
      <c r="H4257" s="25"/>
      <c r="I4257" s="34"/>
      <c r="J4257" s="26"/>
    </row>
    <row r="4258" spans="1:10" ht="15" thickTop="1" x14ac:dyDescent="0.35"/>
    <row r="4259" spans="1:10" ht="15" thickBot="1" x14ac:dyDescent="0.4">
      <c r="C4259" t="s">
        <v>533</v>
      </c>
      <c r="H4259" t="s">
        <v>534</v>
      </c>
    </row>
    <row r="4260" spans="1:10" ht="15" thickTop="1" x14ac:dyDescent="0.35">
      <c r="A4260" s="15" t="s">
        <v>200</v>
      </c>
      <c r="B4260" s="16"/>
      <c r="C4260" s="177" t="s">
        <v>204</v>
      </c>
      <c r="D4260" s="18"/>
      <c r="E4260" s="16"/>
      <c r="F4260" s="17" t="s">
        <v>203</v>
      </c>
      <c r="G4260" s="16"/>
      <c r="H4260" s="16" t="s">
        <v>206</v>
      </c>
      <c r="I4260" s="18"/>
    </row>
    <row r="4261" spans="1:10" x14ac:dyDescent="0.35">
      <c r="A4261" s="19"/>
      <c r="B4261" s="20"/>
      <c r="C4261" s="20"/>
      <c r="D4261" s="21"/>
      <c r="E4261" s="20"/>
      <c r="F4261" s="20"/>
      <c r="G4261" s="20"/>
      <c r="H4261" s="20"/>
      <c r="I4261" s="21"/>
    </row>
    <row r="4262" spans="1:10" x14ac:dyDescent="0.35">
      <c r="A4262" s="22" t="s">
        <v>19</v>
      </c>
      <c r="B4262" s="20"/>
      <c r="C4262" s="20" t="s">
        <v>37</v>
      </c>
      <c r="D4262" s="23" t="s">
        <v>646</v>
      </c>
      <c r="E4262" s="20"/>
      <c r="F4262" s="20" t="s">
        <v>20</v>
      </c>
      <c r="G4262" s="20"/>
      <c r="H4262" s="20" t="s">
        <v>60</v>
      </c>
      <c r="I4262" s="23"/>
    </row>
    <row r="4263" spans="1:10" x14ac:dyDescent="0.35">
      <c r="A4263" s="19"/>
      <c r="B4263" s="20"/>
      <c r="C4263" s="20" t="s">
        <v>38</v>
      </c>
      <c r="D4263" s="23"/>
      <c r="E4263" s="20"/>
      <c r="F4263" s="20"/>
      <c r="G4263" s="20"/>
      <c r="H4263" s="20" t="s">
        <v>61</v>
      </c>
      <c r="I4263" s="23"/>
    </row>
    <row r="4264" spans="1:10" x14ac:dyDescent="0.35">
      <c r="A4264" s="19"/>
      <c r="B4264" s="20"/>
      <c r="C4264" s="20" t="s">
        <v>39</v>
      </c>
      <c r="D4264" s="23"/>
      <c r="E4264" s="20"/>
      <c r="F4264" s="20"/>
      <c r="G4264" s="20"/>
      <c r="H4264" s="20" t="s">
        <v>62</v>
      </c>
      <c r="I4264" s="23"/>
    </row>
    <row r="4265" spans="1:10" x14ac:dyDescent="0.35">
      <c r="A4265" s="19"/>
      <c r="B4265" s="20"/>
      <c r="C4265" s="20" t="s">
        <v>40</v>
      </c>
      <c r="D4265" s="23"/>
      <c r="E4265" s="20"/>
      <c r="F4265" s="20"/>
      <c r="G4265" s="20"/>
      <c r="H4265" s="20" t="s">
        <v>63</v>
      </c>
      <c r="I4265" s="23"/>
    </row>
    <row r="4266" spans="1:10" x14ac:dyDescent="0.35">
      <c r="A4266" s="19"/>
      <c r="B4266" s="20"/>
      <c r="C4266" s="20" t="s">
        <v>41</v>
      </c>
      <c r="D4266" s="23"/>
      <c r="E4266" s="20"/>
      <c r="F4266" s="20"/>
      <c r="G4266" s="20"/>
      <c r="H4266" s="20" t="s">
        <v>64</v>
      </c>
      <c r="I4266" s="23"/>
    </row>
    <row r="4267" spans="1:10" x14ac:dyDescent="0.35">
      <c r="A4267" s="19"/>
      <c r="B4267" s="20"/>
      <c r="C4267" s="20" t="s">
        <v>42</v>
      </c>
      <c r="D4267" s="23"/>
      <c r="E4267" s="20"/>
      <c r="F4267" s="20"/>
      <c r="G4267" s="20"/>
      <c r="H4267" s="20" t="s">
        <v>65</v>
      </c>
      <c r="I4267" s="23"/>
    </row>
    <row r="4268" spans="1:10" x14ac:dyDescent="0.35">
      <c r="A4268" s="19"/>
      <c r="B4268" s="20"/>
      <c r="C4268" s="20" t="s">
        <v>43</v>
      </c>
      <c r="D4268" s="23"/>
      <c r="E4268" s="20"/>
      <c r="F4268" s="20"/>
      <c r="G4268" s="20"/>
      <c r="H4268" s="20" t="s">
        <v>66</v>
      </c>
      <c r="I4268" s="23"/>
    </row>
    <row r="4269" spans="1:10" x14ac:dyDescent="0.35">
      <c r="A4269" s="19"/>
      <c r="B4269" s="20"/>
      <c r="C4269" s="20" t="s">
        <v>44</v>
      </c>
      <c r="D4269" s="23"/>
      <c r="E4269" s="20"/>
      <c r="F4269" s="20"/>
      <c r="G4269" s="20"/>
      <c r="H4269" s="20" t="s">
        <v>67</v>
      </c>
      <c r="I4269" s="23"/>
    </row>
    <row r="4270" spans="1:10" x14ac:dyDescent="0.35">
      <c r="A4270" s="19"/>
      <c r="B4270" s="20"/>
      <c r="C4270" s="20" t="s">
        <v>45</v>
      </c>
      <c r="D4270" s="23"/>
      <c r="E4270" s="20"/>
      <c r="F4270" s="20"/>
      <c r="G4270" s="20"/>
      <c r="H4270" s="20" t="s">
        <v>68</v>
      </c>
      <c r="I4270" s="23"/>
    </row>
    <row r="4271" spans="1:10" x14ac:dyDescent="0.35">
      <c r="A4271" s="19"/>
      <c r="B4271" s="20"/>
      <c r="C4271" s="20" t="s">
        <v>46</v>
      </c>
      <c r="D4271" s="23"/>
      <c r="E4271" s="20"/>
      <c r="F4271" s="20"/>
      <c r="G4271" s="20"/>
      <c r="H4271" s="20" t="s">
        <v>69</v>
      </c>
      <c r="I4271" s="23"/>
    </row>
    <row r="4272" spans="1:10" x14ac:dyDescent="0.35">
      <c r="A4272" s="19"/>
      <c r="B4272" s="20"/>
      <c r="C4272" s="20" t="s">
        <v>47</v>
      </c>
      <c r="D4272" s="23"/>
      <c r="E4272" s="20"/>
      <c r="F4272" s="20"/>
      <c r="G4272" s="20"/>
      <c r="H4272" s="20" t="s">
        <v>70</v>
      </c>
      <c r="I4272" s="23"/>
    </row>
    <row r="4273" spans="1:9" x14ac:dyDescent="0.35">
      <c r="A4273" s="19"/>
      <c r="B4273" s="20"/>
      <c r="C4273" s="20" t="s">
        <v>48</v>
      </c>
      <c r="D4273" s="23"/>
      <c r="E4273" s="20"/>
      <c r="F4273" s="20"/>
      <c r="G4273" s="20"/>
      <c r="H4273" s="20" t="s">
        <v>71</v>
      </c>
      <c r="I4273" s="23"/>
    </row>
    <row r="4274" spans="1:9" x14ac:dyDescent="0.35">
      <c r="A4274" s="19"/>
      <c r="B4274" s="20"/>
      <c r="C4274" s="20" t="s">
        <v>49</v>
      </c>
      <c r="D4274" s="23"/>
      <c r="E4274" s="20"/>
      <c r="F4274" s="20"/>
      <c r="G4274" s="20"/>
      <c r="H4274" s="20" t="s">
        <v>72</v>
      </c>
      <c r="I4274" s="23"/>
    </row>
    <row r="4275" spans="1:9" x14ac:dyDescent="0.35">
      <c r="A4275" s="19"/>
      <c r="B4275" s="20"/>
      <c r="C4275" s="20" t="s">
        <v>50</v>
      </c>
      <c r="D4275" s="23"/>
      <c r="E4275" s="20"/>
      <c r="F4275" s="20"/>
      <c r="G4275" s="20"/>
      <c r="H4275" s="20" t="s">
        <v>73</v>
      </c>
      <c r="I4275" s="23"/>
    </row>
    <row r="4276" spans="1:9" x14ac:dyDescent="0.35">
      <c r="A4276" s="19"/>
      <c r="B4276" s="20"/>
      <c r="C4276" s="20" t="s">
        <v>51</v>
      </c>
      <c r="D4276" s="23"/>
      <c r="E4276" s="20"/>
      <c r="F4276" s="20"/>
      <c r="G4276" s="20"/>
      <c r="H4276" s="20" t="s">
        <v>74</v>
      </c>
      <c r="I4276" s="23"/>
    </row>
    <row r="4277" spans="1:9" x14ac:dyDescent="0.35">
      <c r="A4277" s="19"/>
      <c r="B4277" s="20"/>
      <c r="C4277" s="20" t="s">
        <v>52</v>
      </c>
      <c r="D4277" s="23"/>
      <c r="E4277" s="20"/>
      <c r="F4277" s="20"/>
      <c r="G4277" s="20"/>
      <c r="H4277" s="20" t="s">
        <v>75</v>
      </c>
      <c r="I4277" s="23"/>
    </row>
    <row r="4278" spans="1:9" x14ac:dyDescent="0.35">
      <c r="A4278" s="19"/>
      <c r="B4278" s="20"/>
      <c r="C4278" s="20" t="s">
        <v>53</v>
      </c>
      <c r="D4278" s="23"/>
      <c r="E4278" s="20"/>
      <c r="F4278" s="20"/>
      <c r="G4278" s="20"/>
      <c r="H4278" s="20" t="s">
        <v>76</v>
      </c>
      <c r="I4278" s="23"/>
    </row>
    <row r="4279" spans="1:9" x14ac:dyDescent="0.35">
      <c r="A4279" s="19"/>
      <c r="B4279" s="20"/>
      <c r="C4279" s="20" t="s">
        <v>54</v>
      </c>
      <c r="D4279" s="23"/>
      <c r="E4279" s="20"/>
      <c r="F4279" s="20"/>
      <c r="G4279" s="20"/>
      <c r="H4279" s="20" t="s">
        <v>77</v>
      </c>
      <c r="I4279" s="23"/>
    </row>
    <row r="4280" spans="1:9" x14ac:dyDescent="0.35">
      <c r="A4280" s="19"/>
      <c r="B4280" s="20"/>
      <c r="C4280" s="20" t="s">
        <v>55</v>
      </c>
      <c r="D4280" s="23"/>
      <c r="E4280" s="20"/>
      <c r="F4280" s="20"/>
      <c r="G4280" s="20"/>
      <c r="H4280" s="20" t="s">
        <v>78</v>
      </c>
      <c r="I4280" s="23"/>
    </row>
    <row r="4281" spans="1:9" ht="15" thickBot="1" x14ac:dyDescent="0.4">
      <c r="A4281" s="24"/>
      <c r="B4281" s="25"/>
      <c r="C4281" s="25" t="s">
        <v>56</v>
      </c>
      <c r="D4281" s="26"/>
      <c r="E4281" s="25"/>
      <c r="F4281" s="25"/>
      <c r="G4281" s="25"/>
      <c r="H4281" s="25" t="s">
        <v>79</v>
      </c>
      <c r="I4281" s="26"/>
    </row>
    <row r="4282" spans="1:9" ht="15" thickTop="1" x14ac:dyDescent="0.35"/>
    <row r="4284" spans="1:9" x14ac:dyDescent="0.35">
      <c r="A4284" s="178" t="s">
        <v>368</v>
      </c>
      <c r="B4284" s="179"/>
      <c r="C4284" s="179"/>
      <c r="D4284" s="179"/>
      <c r="E4284" s="179"/>
      <c r="F4284" s="180"/>
    </row>
    <row r="4285" spans="1:9" x14ac:dyDescent="0.35">
      <c r="A4285" s="181"/>
      <c r="B4285" s="20"/>
      <c r="C4285" s="20"/>
      <c r="D4285" s="20"/>
      <c r="E4285" s="20"/>
      <c r="F4285" s="182"/>
    </row>
    <row r="4286" spans="1:9" x14ac:dyDescent="0.35">
      <c r="A4286" s="181"/>
      <c r="B4286" s="183" t="s">
        <v>361</v>
      </c>
      <c r="C4286" s="183" t="s">
        <v>356</v>
      </c>
      <c r="D4286" s="183" t="s">
        <v>362</v>
      </c>
      <c r="E4286" s="183" t="s">
        <v>366</v>
      </c>
      <c r="F4286" s="184" t="s">
        <v>395</v>
      </c>
    </row>
    <row r="4287" spans="1:9" x14ac:dyDescent="0.35">
      <c r="A4287" s="181" t="s">
        <v>359</v>
      </c>
      <c r="B4287" s="27" t="s">
        <v>396</v>
      </c>
      <c r="C4287" s="185">
        <v>0.15</v>
      </c>
      <c r="D4287" s="186">
        <f>P_Z_3_B_COLONNE_MT_PRESENTE_TOTAL</f>
        <v>0</v>
      </c>
      <c r="E4287" s="186">
        <f>P_Z_3_B_COLONNE_MT_ELIGIBLE_TOTAL</f>
        <v>0</v>
      </c>
      <c r="F4287" s="187">
        <f>P_Z_3_B_COLONNE_MT_RAISONNABLE_TOTAL</f>
        <v>0</v>
      </c>
    </row>
    <row r="4288" spans="1:9" x14ac:dyDescent="0.35">
      <c r="A4288" s="181" t="s">
        <v>360</v>
      </c>
      <c r="B4288" s="27" t="s">
        <v>397</v>
      </c>
      <c r="C4288" s="185">
        <v>0.05</v>
      </c>
      <c r="D4288" s="186">
        <f>P_Z_3_B_COLONNE_MT_PRESENTE_TOTAL</f>
        <v>0</v>
      </c>
      <c r="E4288" s="186">
        <f>P_Z_3_B_COLONNE_MT_ELIGIBLE_TOTAL</f>
        <v>0</v>
      </c>
      <c r="F4288" s="187">
        <f>P_Z_3_B_COLONNE_MT_RAISONNABLE_TOTAL</f>
        <v>0</v>
      </c>
    </row>
    <row r="4289" spans="1:6" x14ac:dyDescent="0.35">
      <c r="A4289" s="181"/>
      <c r="B4289" s="27"/>
      <c r="C4289" s="185"/>
      <c r="D4289" s="186"/>
      <c r="E4289" s="186"/>
      <c r="F4289" s="186"/>
    </row>
    <row r="4290" spans="1:6" x14ac:dyDescent="0.35">
      <c r="A4290" s="181"/>
      <c r="B4290" s="46"/>
      <c r="C4290" s="211"/>
      <c r="D4290" s="212"/>
      <c r="E4290" s="212"/>
      <c r="F4290" s="213"/>
    </row>
    <row r="4291" spans="1:6" x14ac:dyDescent="0.35">
      <c r="A4291" s="181"/>
      <c r="B4291" s="46"/>
      <c r="C4291" s="211"/>
      <c r="D4291" s="212"/>
      <c r="E4291" s="212"/>
      <c r="F4291" s="213"/>
    </row>
    <row r="4292" spans="1:6" x14ac:dyDescent="0.35">
      <c r="A4292" s="181"/>
      <c r="B4292" s="46"/>
      <c r="C4292" s="211"/>
      <c r="D4292" s="212"/>
      <c r="E4292" s="212"/>
      <c r="F4292" s="213"/>
    </row>
    <row r="4293" spans="1:6" x14ac:dyDescent="0.35">
      <c r="A4293" s="181"/>
      <c r="B4293" s="46"/>
      <c r="C4293" s="211"/>
      <c r="D4293" s="212"/>
      <c r="E4293" s="212"/>
      <c r="F4293" s="213"/>
    </row>
    <row r="4294" spans="1:6" x14ac:dyDescent="0.35">
      <c r="A4294" s="181"/>
      <c r="B4294" s="46"/>
      <c r="C4294" s="211"/>
      <c r="D4294" s="212"/>
      <c r="E4294" s="212"/>
      <c r="F4294" s="213"/>
    </row>
    <row r="4295" spans="1:6" x14ac:dyDescent="0.35">
      <c r="A4295" s="181"/>
      <c r="B4295" s="46"/>
      <c r="C4295" s="211"/>
      <c r="D4295" s="212"/>
      <c r="E4295" s="212"/>
      <c r="F4295" s="213"/>
    </row>
    <row r="4296" spans="1:6" x14ac:dyDescent="0.35">
      <c r="A4296" s="181"/>
      <c r="B4296" s="46"/>
      <c r="C4296" s="211"/>
      <c r="D4296" s="212"/>
      <c r="E4296" s="212"/>
      <c r="F4296" s="213"/>
    </row>
    <row r="4297" spans="1:6" x14ac:dyDescent="0.35">
      <c r="A4297" s="181"/>
      <c r="B4297" s="46"/>
      <c r="C4297" s="211"/>
      <c r="D4297" s="212"/>
      <c r="E4297" s="212"/>
      <c r="F4297" s="213"/>
    </row>
    <row r="4298" spans="1:6" x14ac:dyDescent="0.35">
      <c r="A4298" s="181"/>
      <c r="B4298" s="46"/>
      <c r="C4298" s="211"/>
      <c r="D4298" s="212"/>
      <c r="E4298" s="212"/>
      <c r="F4298" s="213"/>
    </row>
    <row r="4299" spans="1:6" x14ac:dyDescent="0.35">
      <c r="A4299" s="181"/>
      <c r="B4299" s="46"/>
      <c r="C4299" s="211"/>
      <c r="D4299" s="212"/>
      <c r="E4299" s="212"/>
      <c r="F4299" s="213"/>
    </row>
    <row r="4300" spans="1:6" x14ac:dyDescent="0.35">
      <c r="A4300" s="181"/>
      <c r="B4300" s="46"/>
      <c r="C4300" s="211"/>
      <c r="D4300" s="212"/>
      <c r="E4300" s="212"/>
      <c r="F4300" s="213"/>
    </row>
    <row r="4301" spans="1:6" x14ac:dyDescent="0.35">
      <c r="A4301" s="181"/>
      <c r="B4301" s="46"/>
      <c r="C4301" s="211"/>
      <c r="D4301" s="212"/>
      <c r="E4301" s="212"/>
      <c r="F4301" s="213"/>
    </row>
    <row r="4302" spans="1:6" x14ac:dyDescent="0.35">
      <c r="A4302" s="181"/>
      <c r="B4302" s="46"/>
      <c r="C4302" s="211"/>
      <c r="D4302" s="212"/>
      <c r="E4302" s="212"/>
      <c r="F4302" s="213"/>
    </row>
    <row r="4303" spans="1:6" x14ac:dyDescent="0.35">
      <c r="A4303" s="181"/>
      <c r="B4303" s="46"/>
      <c r="C4303" s="211"/>
      <c r="D4303" s="212"/>
      <c r="E4303" s="212"/>
      <c r="F4303" s="213"/>
    </row>
    <row r="4304" spans="1:6" x14ac:dyDescent="0.35">
      <c r="A4304" s="181"/>
      <c r="B4304" s="46"/>
      <c r="C4304" s="211"/>
      <c r="D4304" s="212"/>
      <c r="E4304" s="212"/>
      <c r="F4304" s="213"/>
    </row>
    <row r="4305" spans="1:12" x14ac:dyDescent="0.35">
      <c r="A4305" s="188"/>
      <c r="B4305" s="214"/>
      <c r="C4305" s="215"/>
      <c r="D4305" s="216"/>
      <c r="E4305" s="216"/>
      <c r="F4305" s="217"/>
    </row>
    <row r="4306" spans="1:12" x14ac:dyDescent="0.35">
      <c r="B4306" s="13"/>
      <c r="C4306" s="13"/>
      <c r="D4306" s="13"/>
      <c r="E4306" s="13"/>
    </row>
    <row r="4307" spans="1:12" ht="15" thickBot="1" x14ac:dyDescent="0.4"/>
    <row r="4308" spans="1:12" ht="15" thickTop="1" x14ac:dyDescent="0.35">
      <c r="A4308" s="15" t="s">
        <v>196</v>
      </c>
      <c r="B4308" s="16"/>
      <c r="C4308" s="16"/>
      <c r="D4308" s="16"/>
      <c r="E4308" s="16"/>
      <c r="F4308" s="16"/>
      <c r="G4308" s="16"/>
      <c r="H4308" s="16"/>
      <c r="I4308" s="16"/>
      <c r="J4308" s="16"/>
      <c r="K4308" s="16"/>
      <c r="L4308" s="18"/>
    </row>
    <row r="4309" spans="1:12" x14ac:dyDescent="0.35">
      <c r="A4309" s="19"/>
      <c r="B4309" s="20"/>
      <c r="C4309" s="20"/>
      <c r="D4309" s="20"/>
      <c r="E4309" s="20"/>
      <c r="F4309" s="20"/>
      <c r="G4309" s="20"/>
      <c r="H4309" s="20"/>
      <c r="I4309" s="20"/>
      <c r="J4309" s="20"/>
      <c r="K4309" s="20"/>
      <c r="L4309" s="21"/>
    </row>
    <row r="4310" spans="1:12" x14ac:dyDescent="0.35">
      <c r="A4310" s="19" t="s">
        <v>198</v>
      </c>
      <c r="B4310" s="20"/>
      <c r="C4310" s="20"/>
      <c r="D4310" s="20" t="s">
        <v>289</v>
      </c>
      <c r="E4310" s="20" t="s">
        <v>355</v>
      </c>
      <c r="F4310" s="20" t="s">
        <v>4</v>
      </c>
      <c r="G4310" s="20" t="s">
        <v>7</v>
      </c>
      <c r="H4310" s="20" t="s">
        <v>356</v>
      </c>
      <c r="I4310" s="20" t="s">
        <v>363</v>
      </c>
      <c r="J4310" s="20" t="s">
        <v>128</v>
      </c>
      <c r="K4310" s="20" t="s">
        <v>251</v>
      </c>
      <c r="L4310" s="21" t="s">
        <v>2</v>
      </c>
    </row>
    <row r="4311" spans="1:12" ht="15" thickBot="1" x14ac:dyDescent="0.4">
      <c r="A4311" s="37" t="s">
        <v>19</v>
      </c>
      <c r="B4311" s="25"/>
      <c r="C4311" s="25" t="s">
        <v>199</v>
      </c>
      <c r="D4311" s="34" t="s">
        <v>456</v>
      </c>
      <c r="E4311" s="34" t="s">
        <v>457</v>
      </c>
      <c r="F4311" s="34" t="s">
        <v>373</v>
      </c>
      <c r="G4311" s="34" t="s">
        <v>458</v>
      </c>
      <c r="H4311" s="224">
        <v>0.15</v>
      </c>
      <c r="I4311" s="34">
        <v>15000</v>
      </c>
      <c r="J4311" s="34">
        <v>14000</v>
      </c>
      <c r="K4311" s="34"/>
      <c r="L4311" s="26"/>
    </row>
    <row r="4312" spans="1:12" ht="15" thickTop="1" x14ac:dyDescent="0.35"/>
    <row r="4313" spans="1:12" ht="15" thickBot="1" x14ac:dyDescent="0.4"/>
    <row r="4314" spans="1:12" ht="15" thickTop="1" x14ac:dyDescent="0.35">
      <c r="A4314" s="15" t="s">
        <v>236</v>
      </c>
      <c r="B4314" s="16"/>
      <c r="C4314" s="16"/>
      <c r="D4314" s="16"/>
      <c r="E4314" s="16"/>
      <c r="F4314" s="16"/>
      <c r="G4314" s="16"/>
      <c r="H4314" s="18"/>
    </row>
    <row r="4315" spans="1:12" x14ac:dyDescent="0.35">
      <c r="A4315" s="19"/>
      <c r="B4315" s="20"/>
      <c r="C4315" s="20"/>
      <c r="D4315" s="20"/>
      <c r="E4315" s="20"/>
      <c r="F4315" s="20"/>
      <c r="G4315" s="20"/>
      <c r="H4315" s="21"/>
    </row>
    <row r="4316" spans="1:12" x14ac:dyDescent="0.35">
      <c r="A4316" s="19"/>
      <c r="B4316" s="20" t="s">
        <v>237</v>
      </c>
      <c r="C4316" s="20" t="s">
        <v>618</v>
      </c>
      <c r="D4316" s="20" t="s">
        <v>235</v>
      </c>
      <c r="E4316" s="20" t="s">
        <v>369</v>
      </c>
      <c r="F4316" s="20" t="s">
        <v>367</v>
      </c>
      <c r="G4316" s="20" t="s">
        <v>6</v>
      </c>
      <c r="H4316" s="21" t="s">
        <v>232</v>
      </c>
    </row>
    <row r="4317" spans="1:12" x14ac:dyDescent="0.35">
      <c r="A4317" s="19" t="s">
        <v>184</v>
      </c>
      <c r="B4317" s="27"/>
      <c r="C4317" s="27"/>
      <c r="D4317" s="27"/>
      <c r="E4317" s="27"/>
      <c r="F4317" s="27"/>
      <c r="G4317" s="27"/>
      <c r="H4317" s="23"/>
    </row>
    <row r="4318" spans="1:12" x14ac:dyDescent="0.35">
      <c r="A4318" s="19" t="s">
        <v>107</v>
      </c>
      <c r="B4318" s="20"/>
      <c r="C4318" s="20"/>
      <c r="D4318" s="20"/>
      <c r="E4318" s="20"/>
      <c r="F4318" s="20"/>
      <c r="G4318" s="20"/>
      <c r="H4318" s="21"/>
    </row>
    <row r="4319" spans="1:12" x14ac:dyDescent="0.35">
      <c r="A4319" s="19" t="s">
        <v>185</v>
      </c>
      <c r="B4319" s="20" t="str">
        <f>IF(P_Z_0_B_COLONNE_MT_MAX_LIBELLE_STANDARD&lt;&gt;P_Z_G_R_G_BOOLEEN_NON,P_Z_0_N_COLONNE_MT_MAX_LIBELLE_DEFAUT,P_Z_0_N_COLONNE_MT_MAX_LIBELLE_STANDARD)</f>
        <v>Montant maximal</v>
      </c>
      <c r="C4319" s="20" t="str">
        <f>C4316</f>
        <v>Sollicitation éligible</v>
      </c>
      <c r="D4319" s="20" t="str">
        <f>IF(P_Z_0_B_COLONNE_MT_ELIGIBLE_LIBELLE_STANDARD&lt;&gt;P_Z_G_R_G_BOOLEEN_NON,P_Z_0_N_COLONNE_MT_ELIGIBLE_LIBELLE_DEFAUT,P_Z_0_N_COLONNE_MT_ELIGIBLE_LIBELLE_STANDARD)</f>
        <v>Montant éligible</v>
      </c>
      <c r="E4319" s="20" t="str">
        <f>E4316</f>
        <v>Motif d'inégibilité</v>
      </c>
      <c r="F4319" s="20" t="str">
        <f>F4316</f>
        <v>Activation raisonnable</v>
      </c>
      <c r="G4319" s="20" t="str">
        <f>IF(P_Z_0_B_COLONNE_MT_RAISONNABLE_LIBELLE_STANDARD&lt;&gt;P_Z_G_R_G_BOOLEEN_NON,P_Z_0_N_COLONNE_MT_RAISONNABLE_DEFAUT,P_Z_0_N_COLONNE_MT_RAISONNABLE_STANDARD)</f>
        <v>Montant raisonnable</v>
      </c>
      <c r="H4319" s="21" t="str">
        <f>IF(P_Z_0_B_COLONNE_COMMENTAIRE_SI_LIBELLE_STANDARD&lt;&gt;P_Z_G_R_G_BOOLEEN_NON,P_Z_0_N_COLONNE_COMMENTAIRE_SI_LIBELLE_DEFAUT,P_Z_0_N_COLONNE_COMMENTAIRE_SI_LIBELLE_STANDARD)</f>
        <v>Commentaire(s) du SI</v>
      </c>
    </row>
    <row r="4320" spans="1:12" ht="15" thickBot="1" x14ac:dyDescent="0.4">
      <c r="A4320" s="24" t="s">
        <v>186</v>
      </c>
      <c r="B4320" s="34"/>
      <c r="C4320" s="25"/>
      <c r="D4320" s="25"/>
      <c r="E4320" s="25"/>
      <c r="F4320" s="25"/>
      <c r="G4320" s="25"/>
      <c r="H4320" s="36"/>
    </row>
    <row r="4321" ht="15" thickTop="1" x14ac:dyDescent="0.35"/>
    <row r="4325" hidden="1" x14ac:dyDescent="0.35"/>
    <row r="4326" hidden="1" x14ac:dyDescent="0.35"/>
    <row r="4327" hidden="1" x14ac:dyDescent="0.35"/>
    <row r="4328" hidden="1" x14ac:dyDescent="0.35"/>
    <row r="4329" hidden="1" x14ac:dyDescent="0.35"/>
    <row r="4330" hidden="1" x14ac:dyDescent="0.35"/>
    <row r="4331" hidden="1" x14ac:dyDescent="0.35"/>
    <row r="4332" hidden="1" x14ac:dyDescent="0.35"/>
    <row r="4333" hidden="1" x14ac:dyDescent="0.35"/>
    <row r="4334" hidden="1" x14ac:dyDescent="0.35"/>
    <row r="4335" hidden="1" x14ac:dyDescent="0.35"/>
    <row r="4336" hidden="1" x14ac:dyDescent="0.35"/>
    <row r="4337" hidden="1" x14ac:dyDescent="0.35"/>
    <row r="4338" hidden="1" x14ac:dyDescent="0.35"/>
    <row r="4339" hidden="1" x14ac:dyDescent="0.35"/>
    <row r="4340" hidden="1" x14ac:dyDescent="0.35"/>
    <row r="4341" hidden="1" x14ac:dyDescent="0.35"/>
    <row r="4342" hidden="1" x14ac:dyDescent="0.35"/>
    <row r="4343" hidden="1" x14ac:dyDescent="0.35"/>
    <row r="4344" hidden="1" x14ac:dyDescent="0.35"/>
    <row r="4345" hidden="1" x14ac:dyDescent="0.35"/>
    <row r="4346" hidden="1" x14ac:dyDescent="0.35"/>
    <row r="4347" hidden="1" x14ac:dyDescent="0.35"/>
    <row r="4348" hidden="1" x14ac:dyDescent="0.35"/>
    <row r="4349" hidden="1" x14ac:dyDescent="0.35"/>
    <row r="4350" hidden="1" x14ac:dyDescent="0.35"/>
    <row r="4351" hidden="1" x14ac:dyDescent="0.35"/>
    <row r="4352" hidden="1" x14ac:dyDescent="0.35"/>
    <row r="4353" hidden="1" x14ac:dyDescent="0.35"/>
    <row r="4354" hidden="1" x14ac:dyDescent="0.35"/>
    <row r="4355" hidden="1" x14ac:dyDescent="0.35"/>
    <row r="4356" hidden="1" x14ac:dyDescent="0.35"/>
    <row r="4357" hidden="1" x14ac:dyDescent="0.35"/>
    <row r="4358" hidden="1" x14ac:dyDescent="0.35"/>
    <row r="4359" hidden="1" x14ac:dyDescent="0.35"/>
    <row r="4360" hidden="1" x14ac:dyDescent="0.35"/>
    <row r="4361" hidden="1" x14ac:dyDescent="0.35"/>
    <row r="4362" hidden="1" x14ac:dyDescent="0.35"/>
    <row r="4363" hidden="1" x14ac:dyDescent="0.35"/>
    <row r="4364" hidden="1" x14ac:dyDescent="0.35"/>
    <row r="4365" hidden="1" x14ac:dyDescent="0.35"/>
    <row r="4366" hidden="1" x14ac:dyDescent="0.35"/>
    <row r="4367" hidden="1" x14ac:dyDescent="0.35"/>
    <row r="4368" hidden="1" x14ac:dyDescent="0.35"/>
    <row r="4369" hidden="1" x14ac:dyDescent="0.35"/>
    <row r="4370" hidden="1" x14ac:dyDescent="0.35"/>
    <row r="4371" hidden="1" x14ac:dyDescent="0.35"/>
    <row r="4372" hidden="1" x14ac:dyDescent="0.35"/>
    <row r="4373" hidden="1" x14ac:dyDescent="0.35"/>
    <row r="4374" hidden="1" x14ac:dyDescent="0.35"/>
    <row r="4375" hidden="1" x14ac:dyDescent="0.35"/>
    <row r="4376" hidden="1" x14ac:dyDescent="0.35"/>
    <row r="4377" hidden="1" x14ac:dyDescent="0.35"/>
    <row r="4378" hidden="1" x14ac:dyDescent="0.35"/>
    <row r="4379" hidden="1" x14ac:dyDescent="0.35"/>
    <row r="4380" hidden="1" x14ac:dyDescent="0.35"/>
    <row r="4381" hidden="1" x14ac:dyDescent="0.35"/>
    <row r="4382" hidden="1" x14ac:dyDescent="0.35"/>
    <row r="4383" hidden="1" x14ac:dyDescent="0.35"/>
    <row r="4384" hidden="1" x14ac:dyDescent="0.35"/>
    <row r="4385" hidden="1" x14ac:dyDescent="0.35"/>
    <row r="4386" hidden="1" x14ac:dyDescent="0.35"/>
    <row r="4387" hidden="1" x14ac:dyDescent="0.35"/>
    <row r="4388" hidden="1" x14ac:dyDescent="0.35"/>
    <row r="4389" hidden="1" x14ac:dyDescent="0.35"/>
    <row r="4390" hidden="1" x14ac:dyDescent="0.35"/>
    <row r="4391" hidden="1" x14ac:dyDescent="0.35"/>
    <row r="4392" hidden="1" x14ac:dyDescent="0.35"/>
    <row r="4393" hidden="1" x14ac:dyDescent="0.35"/>
    <row r="4394" hidden="1" x14ac:dyDescent="0.35"/>
    <row r="4395" hidden="1" x14ac:dyDescent="0.35"/>
    <row r="4396" hidden="1" x14ac:dyDescent="0.35"/>
    <row r="4397" hidden="1" x14ac:dyDescent="0.35"/>
    <row r="4398" hidden="1" x14ac:dyDescent="0.35"/>
    <row r="4399" hidden="1" x14ac:dyDescent="0.35"/>
    <row r="4400" hidden="1" x14ac:dyDescent="0.35"/>
    <row r="4401" hidden="1" x14ac:dyDescent="0.35"/>
    <row r="4402" hidden="1" x14ac:dyDescent="0.35"/>
    <row r="4403" hidden="1" x14ac:dyDescent="0.35"/>
    <row r="4404" hidden="1" x14ac:dyDescent="0.35"/>
    <row r="4405" hidden="1" x14ac:dyDescent="0.35"/>
    <row r="4406" hidden="1" x14ac:dyDescent="0.35"/>
    <row r="4407" hidden="1" x14ac:dyDescent="0.35"/>
    <row r="4408" hidden="1" x14ac:dyDescent="0.35"/>
    <row r="4409" hidden="1" x14ac:dyDescent="0.35"/>
    <row r="4410" hidden="1" x14ac:dyDescent="0.35"/>
    <row r="4411" hidden="1" x14ac:dyDescent="0.35"/>
    <row r="4412" hidden="1" x14ac:dyDescent="0.35"/>
    <row r="4413" hidden="1" x14ac:dyDescent="0.35"/>
    <row r="4414" hidden="1" x14ac:dyDescent="0.35"/>
    <row r="4415" hidden="1" x14ac:dyDescent="0.35"/>
    <row r="4416" hidden="1" x14ac:dyDescent="0.35"/>
    <row r="4417" hidden="1" x14ac:dyDescent="0.35"/>
    <row r="4418" hidden="1" x14ac:dyDescent="0.35"/>
    <row r="4419" hidden="1" x14ac:dyDescent="0.35"/>
    <row r="4420" hidden="1" x14ac:dyDescent="0.35"/>
    <row r="4421" hidden="1" x14ac:dyDescent="0.35"/>
    <row r="4422" hidden="1" x14ac:dyDescent="0.35"/>
    <row r="4423" hidden="1" x14ac:dyDescent="0.35"/>
    <row r="4424" hidden="1" x14ac:dyDescent="0.35"/>
    <row r="4425" hidden="1" x14ac:dyDescent="0.35"/>
    <row r="4426" hidden="1" x14ac:dyDescent="0.35"/>
    <row r="4427" hidden="1" x14ac:dyDescent="0.35"/>
    <row r="4428" hidden="1" x14ac:dyDescent="0.35"/>
    <row r="4429" hidden="1" x14ac:dyDescent="0.35"/>
    <row r="4430" hidden="1" x14ac:dyDescent="0.35"/>
    <row r="4431" hidden="1" x14ac:dyDescent="0.35"/>
    <row r="4432" hidden="1" x14ac:dyDescent="0.35"/>
    <row r="4433" hidden="1" x14ac:dyDescent="0.35"/>
    <row r="4434" hidden="1" x14ac:dyDescent="0.35"/>
    <row r="4435" hidden="1" x14ac:dyDescent="0.35"/>
    <row r="4436" hidden="1" x14ac:dyDescent="0.35"/>
    <row r="4437" hidden="1" x14ac:dyDescent="0.35"/>
    <row r="4438" hidden="1" x14ac:dyDescent="0.35"/>
    <row r="4439" hidden="1" x14ac:dyDescent="0.35"/>
    <row r="4440" hidden="1" x14ac:dyDescent="0.35"/>
    <row r="4441" hidden="1" x14ac:dyDescent="0.35"/>
    <row r="4442" hidden="1" x14ac:dyDescent="0.35"/>
    <row r="4443" hidden="1" x14ac:dyDescent="0.35"/>
    <row r="4444" hidden="1" x14ac:dyDescent="0.35"/>
    <row r="4445" hidden="1" x14ac:dyDescent="0.35"/>
    <row r="4446" hidden="1" x14ac:dyDescent="0.35"/>
    <row r="4447" hidden="1" x14ac:dyDescent="0.35"/>
    <row r="4448" hidden="1" x14ac:dyDescent="0.35"/>
    <row r="4449" hidden="1" x14ac:dyDescent="0.35"/>
    <row r="4450" hidden="1" x14ac:dyDescent="0.35"/>
    <row r="4451" hidden="1" x14ac:dyDescent="0.35"/>
    <row r="4452" hidden="1" x14ac:dyDescent="0.35"/>
    <row r="4453" hidden="1" x14ac:dyDescent="0.35"/>
    <row r="4454" hidden="1" x14ac:dyDescent="0.35"/>
    <row r="4455" hidden="1" x14ac:dyDescent="0.35"/>
    <row r="4456" hidden="1" x14ac:dyDescent="0.35"/>
    <row r="4457" hidden="1" x14ac:dyDescent="0.35"/>
    <row r="4458" hidden="1" x14ac:dyDescent="0.35"/>
    <row r="4459" hidden="1" x14ac:dyDescent="0.35"/>
    <row r="4460" hidden="1" x14ac:dyDescent="0.35"/>
    <row r="4461" hidden="1" x14ac:dyDescent="0.35"/>
    <row r="4462" hidden="1" x14ac:dyDescent="0.35"/>
    <row r="4463" hidden="1" x14ac:dyDescent="0.35"/>
    <row r="4464" hidden="1" x14ac:dyDescent="0.35"/>
    <row r="4465" hidden="1" x14ac:dyDescent="0.35"/>
    <row r="4466" hidden="1" x14ac:dyDescent="0.35"/>
    <row r="4467" hidden="1" x14ac:dyDescent="0.35"/>
    <row r="4468" hidden="1" x14ac:dyDescent="0.35"/>
    <row r="4469" hidden="1" x14ac:dyDescent="0.35"/>
    <row r="4470" hidden="1" x14ac:dyDescent="0.35"/>
    <row r="4471" hidden="1" x14ac:dyDescent="0.35"/>
    <row r="4472" hidden="1" x14ac:dyDescent="0.35"/>
    <row r="4473" hidden="1" x14ac:dyDescent="0.35"/>
    <row r="4474" hidden="1" x14ac:dyDescent="0.35"/>
    <row r="4475" hidden="1" x14ac:dyDescent="0.35"/>
    <row r="4476" hidden="1" x14ac:dyDescent="0.35"/>
    <row r="4477" hidden="1" x14ac:dyDescent="0.35"/>
    <row r="4478" hidden="1" x14ac:dyDescent="0.35"/>
    <row r="4479" hidden="1" x14ac:dyDescent="0.35"/>
    <row r="4480" hidden="1" x14ac:dyDescent="0.35"/>
    <row r="4481" hidden="1" x14ac:dyDescent="0.35"/>
    <row r="4482" hidden="1" x14ac:dyDescent="0.35"/>
    <row r="4483" hidden="1" x14ac:dyDescent="0.35"/>
    <row r="4484" hidden="1" x14ac:dyDescent="0.35"/>
    <row r="4485" hidden="1" x14ac:dyDescent="0.35"/>
    <row r="4486" hidden="1" x14ac:dyDescent="0.35"/>
    <row r="4487" hidden="1" x14ac:dyDescent="0.35"/>
    <row r="4488" hidden="1" x14ac:dyDescent="0.35"/>
    <row r="4489" hidden="1" x14ac:dyDescent="0.35"/>
    <row r="4490" hidden="1" x14ac:dyDescent="0.35"/>
    <row r="4491" hidden="1" x14ac:dyDescent="0.35"/>
    <row r="4492" hidden="1" x14ac:dyDescent="0.35"/>
    <row r="4493" hidden="1" x14ac:dyDescent="0.35"/>
    <row r="4494" hidden="1" x14ac:dyDescent="0.35"/>
    <row r="4495" hidden="1" x14ac:dyDescent="0.35"/>
    <row r="4496" hidden="1" x14ac:dyDescent="0.35"/>
    <row r="4497" hidden="1" x14ac:dyDescent="0.35"/>
    <row r="4498" hidden="1" x14ac:dyDescent="0.35"/>
    <row r="4499" hidden="1" x14ac:dyDescent="0.35"/>
    <row r="4500" hidden="1" x14ac:dyDescent="0.35"/>
    <row r="4501" hidden="1" x14ac:dyDescent="0.35"/>
    <row r="4502" hidden="1" x14ac:dyDescent="0.35"/>
    <row r="4503" hidden="1" x14ac:dyDescent="0.35"/>
    <row r="4504" hidden="1" x14ac:dyDescent="0.35"/>
    <row r="4505" hidden="1" x14ac:dyDescent="0.35"/>
    <row r="4506" hidden="1" x14ac:dyDescent="0.35"/>
    <row r="4507" hidden="1" x14ac:dyDescent="0.35"/>
    <row r="4508" hidden="1" x14ac:dyDescent="0.35"/>
    <row r="4509" hidden="1" x14ac:dyDescent="0.35"/>
    <row r="4510" hidden="1" x14ac:dyDescent="0.35"/>
    <row r="4511" hidden="1" x14ac:dyDescent="0.35"/>
    <row r="4512" hidden="1" x14ac:dyDescent="0.35"/>
    <row r="4513" hidden="1" x14ac:dyDescent="0.35"/>
    <row r="4514" hidden="1" x14ac:dyDescent="0.35"/>
    <row r="4515" hidden="1" x14ac:dyDescent="0.35"/>
    <row r="4516" hidden="1" x14ac:dyDescent="0.35"/>
    <row r="4517" hidden="1" x14ac:dyDescent="0.35"/>
    <row r="4518" hidden="1" x14ac:dyDescent="0.35"/>
    <row r="4519" hidden="1" x14ac:dyDescent="0.35"/>
    <row r="4520" hidden="1" x14ac:dyDescent="0.35"/>
    <row r="4521" hidden="1" x14ac:dyDescent="0.35"/>
    <row r="4522" hidden="1" x14ac:dyDescent="0.35"/>
    <row r="4523" hidden="1" x14ac:dyDescent="0.35"/>
    <row r="4524" hidden="1" x14ac:dyDescent="0.35"/>
    <row r="4525" hidden="1" x14ac:dyDescent="0.35"/>
    <row r="4526" hidden="1" x14ac:dyDescent="0.35"/>
    <row r="4527" hidden="1" x14ac:dyDescent="0.35"/>
    <row r="4528" hidden="1" x14ac:dyDescent="0.35"/>
    <row r="4529" spans="1:8" hidden="1" x14ac:dyDescent="0.35"/>
    <row r="4532" spans="1:8" s="1" customFormat="1" x14ac:dyDescent="0.35">
      <c r="A4532" s="1" t="s">
        <v>287</v>
      </c>
      <c r="E4532" s="232" t="s">
        <v>467</v>
      </c>
      <c r="G4532" s="5" t="str">
        <f>HYPERLINK("#"&amp;"P_Paramétrage!$A$1","Retour en haut")</f>
        <v>Retour en haut</v>
      </c>
    </row>
    <row r="4533" spans="1:8" ht="15" thickBot="1" x14ac:dyDescent="0.4"/>
    <row r="4534" spans="1:8" ht="15" thickTop="1" x14ac:dyDescent="0.35">
      <c r="A4534" s="15" t="s">
        <v>180</v>
      </c>
      <c r="B4534" s="18"/>
    </row>
    <row r="4535" spans="1:8" x14ac:dyDescent="0.35">
      <c r="A4535" s="19"/>
      <c r="B4535" s="21"/>
    </row>
    <row r="4536" spans="1:8" x14ac:dyDescent="0.35">
      <c r="A4536" s="19" t="s">
        <v>182</v>
      </c>
      <c r="B4536" s="23"/>
    </row>
    <row r="4537" spans="1:8" x14ac:dyDescent="0.35">
      <c r="A4537" s="19" t="s">
        <v>183</v>
      </c>
      <c r="B4537" s="21"/>
    </row>
    <row r="4538" spans="1:8" ht="15" thickBot="1" x14ac:dyDescent="0.4">
      <c r="A4538" s="35" t="s">
        <v>181</v>
      </c>
      <c r="B4538" s="41" t="s">
        <v>415</v>
      </c>
    </row>
    <row r="4539" spans="1:8" ht="15" thickTop="1" x14ac:dyDescent="0.35"/>
    <row r="4540" spans="1:8" ht="15" thickBot="1" x14ac:dyDescent="0.4"/>
    <row r="4541" spans="1:8" ht="15" thickTop="1" x14ac:dyDescent="0.35">
      <c r="A4541" s="15" t="s">
        <v>187</v>
      </c>
      <c r="B4541" s="16"/>
      <c r="C4541" s="16"/>
      <c r="D4541" s="16"/>
      <c r="E4541" s="16"/>
      <c r="F4541" s="16"/>
      <c r="G4541" s="16"/>
      <c r="H4541" s="18"/>
    </row>
    <row r="4542" spans="1:8" x14ac:dyDescent="0.35">
      <c r="A4542" s="19"/>
      <c r="B4542" s="20"/>
      <c r="C4542" s="20"/>
      <c r="D4542" s="20"/>
      <c r="E4542" s="20"/>
      <c r="F4542" s="20"/>
      <c r="G4542" s="20"/>
      <c r="H4542" s="21"/>
    </row>
    <row r="4543" spans="1:8" ht="40.15" customHeight="1" thickBot="1" x14ac:dyDescent="0.4">
      <c r="A4543" s="363" t="s">
        <v>446</v>
      </c>
      <c r="B4543" s="364"/>
      <c r="C4543" s="364"/>
      <c r="D4543" s="364"/>
      <c r="E4543" s="364"/>
      <c r="F4543" s="364"/>
      <c r="G4543" s="364"/>
      <c r="H4543" s="365"/>
    </row>
    <row r="4544" spans="1:8" ht="40.15" customHeight="1" thickTop="1" thickBot="1" x14ac:dyDescent="0.4">
      <c r="A4544" s="363" t="s">
        <v>447</v>
      </c>
      <c r="B4544" s="364"/>
      <c r="C4544" s="364"/>
      <c r="D4544" s="364"/>
      <c r="E4544" s="364"/>
      <c r="F4544" s="364"/>
      <c r="G4544" s="364"/>
      <c r="H4544" s="365"/>
    </row>
    <row r="4545" spans="1:7" ht="15" thickTop="1" x14ac:dyDescent="0.35"/>
    <row r="4547" spans="1:7" ht="15" thickBot="1" x14ac:dyDescent="0.4"/>
    <row r="4548" spans="1:7" ht="15" thickTop="1" x14ac:dyDescent="0.35">
      <c r="A4548" s="15" t="s">
        <v>196</v>
      </c>
      <c r="B4548" s="16"/>
      <c r="C4548" s="16"/>
      <c r="D4548" s="16"/>
      <c r="E4548" s="16"/>
      <c r="F4548" s="16"/>
      <c r="G4548" s="18"/>
    </row>
    <row r="4549" spans="1:7" x14ac:dyDescent="0.35">
      <c r="A4549" s="19"/>
      <c r="B4549" s="20"/>
      <c r="C4549" s="20"/>
      <c r="D4549" s="20"/>
      <c r="E4549" s="20"/>
      <c r="F4549" s="20"/>
      <c r="G4549" s="21"/>
    </row>
    <row r="4550" spans="1:7" x14ac:dyDescent="0.35">
      <c r="A4550" s="19" t="s">
        <v>198</v>
      </c>
      <c r="B4550" s="20"/>
      <c r="C4550" s="20"/>
      <c r="D4550" s="20" t="s">
        <v>414</v>
      </c>
      <c r="E4550" s="20" t="s">
        <v>119</v>
      </c>
      <c r="F4550" s="20" t="s">
        <v>9</v>
      </c>
      <c r="G4550" s="21" t="s">
        <v>2</v>
      </c>
    </row>
    <row r="4551" spans="1:7" ht="15" thickBot="1" x14ac:dyDescent="0.4">
      <c r="A4551" s="37" t="s">
        <v>19</v>
      </c>
      <c r="B4551" s="25"/>
      <c r="C4551" s="25" t="s">
        <v>199</v>
      </c>
      <c r="D4551" s="34" t="s">
        <v>500</v>
      </c>
      <c r="E4551" s="34" t="s">
        <v>499</v>
      </c>
      <c r="F4551" s="34">
        <v>1200</v>
      </c>
      <c r="G4551" s="26" t="s">
        <v>420</v>
      </c>
    </row>
    <row r="4552" spans="1:7" ht="15" thickTop="1" x14ac:dyDescent="0.35"/>
    <row r="4577" spans="3:5" x14ac:dyDescent="0.35">
      <c r="C4577" s="13"/>
      <c r="D4577" s="13"/>
      <c r="E4577" s="13"/>
    </row>
    <row r="4578" spans="3:5" x14ac:dyDescent="0.35">
      <c r="C4578" s="13"/>
      <c r="D4578" s="13"/>
      <c r="E4578" s="13"/>
    </row>
    <row r="4579" spans="3:5" x14ac:dyDescent="0.35">
      <c r="C4579" s="13"/>
      <c r="D4579" s="13"/>
      <c r="E4579" s="13"/>
    </row>
  </sheetData>
  <sheetProtection algorithmName="SHA-512" hashValue="O2HKtlk8LNtP/L+39ivA7CQAEpCgDUTPMKfHn/dU4Ijb5TXMgIz4TWCYrj9om1JQBvexdmX6mDa8z7b5Zu948g==" saltValue="K1oP3RAKCNBY07FmWwhVaA==" spinCount="100000" sheet="1" selectLockedCells="1"/>
  <mergeCells count="68">
    <mergeCell ref="A4544:H4544"/>
    <mergeCell ref="A943:H943"/>
    <mergeCell ref="A1243:J1243"/>
    <mergeCell ref="A1543:J1543"/>
    <mergeCell ref="A1843:H1843"/>
    <mergeCell ref="A3043:J3043"/>
    <mergeCell ref="A4243:H4243"/>
    <mergeCell ref="A4543:H4543"/>
    <mergeCell ref="A3044:J3044"/>
    <mergeCell ref="A1244:J1244"/>
    <mergeCell ref="A4244:H4244"/>
    <mergeCell ref="A944:H944"/>
    <mergeCell ref="A1844:H1844"/>
    <mergeCell ref="A1544:J1544"/>
    <mergeCell ref="A2743:J2743"/>
    <mergeCell ref="A2744:J2744"/>
    <mergeCell ref="C77:I77"/>
    <mergeCell ref="C83:I83"/>
    <mergeCell ref="A345:H345"/>
    <mergeCell ref="A350:H350"/>
    <mergeCell ref="C78:I78"/>
    <mergeCell ref="C79:I79"/>
    <mergeCell ref="C80:I80"/>
    <mergeCell ref="C81:I81"/>
    <mergeCell ref="C82:I82"/>
    <mergeCell ref="C67:I67"/>
    <mergeCell ref="C68:I68"/>
    <mergeCell ref="C69:I69"/>
    <mergeCell ref="C70:I70"/>
    <mergeCell ref="C76:I76"/>
    <mergeCell ref="C73:I73"/>
    <mergeCell ref="C74:I74"/>
    <mergeCell ref="C75:I75"/>
    <mergeCell ref="C71:I71"/>
    <mergeCell ref="C72:I72"/>
    <mergeCell ref="C62:I62"/>
    <mergeCell ref="C63:I63"/>
    <mergeCell ref="C64:I64"/>
    <mergeCell ref="C65:I65"/>
    <mergeCell ref="C66:I66"/>
    <mergeCell ref="C34:I34"/>
    <mergeCell ref="C35:I35"/>
    <mergeCell ref="C36:I36"/>
    <mergeCell ref="C37:I37"/>
    <mergeCell ref="C38:I38"/>
    <mergeCell ref="C44:I44"/>
    <mergeCell ref="C45:I45"/>
    <mergeCell ref="C39:I39"/>
    <mergeCell ref="C40:I40"/>
    <mergeCell ref="C41:I41"/>
    <mergeCell ref="C42:I42"/>
    <mergeCell ref="C43:I43"/>
    <mergeCell ref="C46:I46"/>
    <mergeCell ref="C47:I47"/>
    <mergeCell ref="A341:H341"/>
    <mergeCell ref="C48:I48"/>
    <mergeCell ref="C49:I49"/>
    <mergeCell ref="C50:I50"/>
    <mergeCell ref="C51:I51"/>
    <mergeCell ref="C52:I52"/>
    <mergeCell ref="C53:I53"/>
    <mergeCell ref="C54:I54"/>
    <mergeCell ref="C56:I56"/>
    <mergeCell ref="C57:I57"/>
    <mergeCell ref="C58:I58"/>
    <mergeCell ref="C59:I59"/>
    <mergeCell ref="C60:I60"/>
    <mergeCell ref="C61:I61"/>
  </mergeCells>
  <phoneticPr fontId="7" type="noConversion"/>
  <conditionalFormatting sqref="V639">
    <cfRule type="expression" dxfId="253" priority="334">
      <formula>$V$638="NON"</formula>
    </cfRule>
  </conditionalFormatting>
  <conditionalFormatting sqref="V645">
    <cfRule type="expression" dxfId="252" priority="333">
      <formula>$V$644="NON"</formula>
    </cfRule>
  </conditionalFormatting>
  <conditionalFormatting sqref="F636:G638 F639:F656 G639:G666">
    <cfRule type="expression" dxfId="251" priority="332">
      <formula>$D$638&lt;&gt;"OUI"</formula>
    </cfRule>
  </conditionalFormatting>
  <conditionalFormatting sqref="K636:L657">
    <cfRule type="expression" dxfId="250" priority="331">
      <formula>$I$638&lt;&gt;"OUI"</formula>
    </cfRule>
  </conditionalFormatting>
  <conditionalFormatting sqref="Y645">
    <cfRule type="expression" dxfId="249" priority="330">
      <formula>$Y$644="NON"</formula>
    </cfRule>
  </conditionalFormatting>
  <conditionalFormatting sqref="Y639">
    <cfRule type="expression" dxfId="248" priority="329">
      <formula>$Y$638="NON"</formula>
    </cfRule>
  </conditionalFormatting>
  <conditionalFormatting sqref="AG639">
    <cfRule type="expression" dxfId="247" priority="326">
      <formula>P_Z_0_B_COLONNE_MT_PRES_LIBELLE_STANDARD="NON"</formula>
    </cfRule>
  </conditionalFormatting>
  <conditionalFormatting sqref="AG645">
    <cfRule type="expression" dxfId="246" priority="325">
      <formula>P_Z_0_B_COLONNE_MT_PRES_HT_LIBELLE_STANDARD="NON"</formula>
    </cfRule>
  </conditionalFormatting>
  <conditionalFormatting sqref="AG651">
    <cfRule type="expression" dxfId="245" priority="324">
      <formula>P_Z_0_B_COLONNE_MT_PRES_TVA_LIBELLE_STANDARD="NON"</formula>
    </cfRule>
  </conditionalFormatting>
  <conditionalFormatting sqref="V651">
    <cfRule type="expression" dxfId="244" priority="323">
      <formula>P_Z_0_B_COLONNE_MOTIFS_INELIGIBILITE_LIBELLE_STANDARD="NON"</formula>
    </cfRule>
  </conditionalFormatting>
  <conditionalFormatting sqref="Y651">
    <cfRule type="expression" dxfId="243" priority="322">
      <formula>P_Z_0_B_COLONNE_MOTIFS_INELIGIBILITE_INDICATION_STANDARD="NON"</formula>
    </cfRule>
  </conditionalFormatting>
  <conditionalFormatting sqref="V663">
    <cfRule type="expression" dxfId="242" priority="321">
      <formula>P_Z_0_B_COLONNE_COMMENTAIRE_SI_LIBELLE_STANDARD="NON"</formula>
    </cfRule>
  </conditionalFormatting>
  <conditionalFormatting sqref="Y657">
    <cfRule type="expression" dxfId="241" priority="320">
      <formula>P_Z_0_B_COLONNE_COMMENTAIRE_SI_INDICATION_STANDARD="NON"</formula>
    </cfRule>
  </conditionalFormatting>
  <conditionalFormatting sqref="AO636:AP642">
    <cfRule type="expression" dxfId="240" priority="319">
      <formula>AND(P_Z_0_B_COLONNES_MARCHE_2_DEVIS&lt;&gt;"OUI",P_Z_0_B_COLONNES_MARCHE_3_DEVIS&lt;&gt;"OUI")</formula>
    </cfRule>
  </conditionalFormatting>
  <conditionalFormatting sqref="AR636:AS638">
    <cfRule type="expression" dxfId="239" priority="318">
      <formula>P_Z_0_B_COLONNES_MARCHE_2_DEVIS&lt;&gt;"OUI"</formula>
    </cfRule>
  </conditionalFormatting>
  <conditionalFormatting sqref="AU636:AV638">
    <cfRule type="expression" dxfId="238" priority="317">
      <formula>P_Z_0_B_COLONNES_MARCHE_3_DEVIS&lt;&gt;"OUI"</formula>
    </cfRule>
  </conditionalFormatting>
  <conditionalFormatting sqref="B937">
    <cfRule type="expression" dxfId="237" priority="316">
      <formula>P_Z_1_B_INTITULE_DEPENSES_DEVIS_STANDARD="NON"</formula>
    </cfRule>
  </conditionalFormatting>
  <conditionalFormatting sqref="B951">
    <cfRule type="expression" dxfId="236" priority="315">
      <formula>P_Z_1_B_COLONNE_DESCRIPTION="NON"</formula>
    </cfRule>
  </conditionalFormatting>
  <conditionalFormatting sqref="C951">
    <cfRule type="expression" dxfId="235" priority="314">
      <formula>P_Z_1_B_COLONNE_FOURNISSEUR="NON"</formula>
    </cfRule>
  </conditionalFormatting>
  <conditionalFormatting sqref="D951">
    <cfRule type="expression" dxfId="234" priority="313">
      <formula>P_Z_1_B_COLONNE_JUSTIFICATIF="NON"</formula>
    </cfRule>
  </conditionalFormatting>
  <conditionalFormatting sqref="E951">
    <cfRule type="expression" dxfId="233" priority="312">
      <formula>P_Z_1_B_COLONNE_POSTE="NON"</formula>
    </cfRule>
  </conditionalFormatting>
  <conditionalFormatting sqref="F951">
    <cfRule type="expression" dxfId="232" priority="311">
      <formula>P_Z_1_B_COLONNE_SOUS_OPERATION="NON"</formula>
    </cfRule>
  </conditionalFormatting>
  <conditionalFormatting sqref="G951">
    <cfRule type="expression" dxfId="231" priority="310">
      <formula>P_Z_1_B_COLONNE_QUANTITE="NON"</formula>
    </cfRule>
  </conditionalFormatting>
  <conditionalFormatting sqref="H951">
    <cfRule type="expression" dxfId="230" priority="309">
      <formula>P_Z_1_B_COLONNE_UNITE="NON"</formula>
    </cfRule>
  </conditionalFormatting>
  <conditionalFormatting sqref="I951">
    <cfRule type="expression" dxfId="229" priority="308">
      <formula>P_Z_1_B_COLONNE_MT_PRESENTE_HT="NON"</formula>
    </cfRule>
  </conditionalFormatting>
  <conditionalFormatting sqref="J951:K951">
    <cfRule type="expression" dxfId="228" priority="307">
      <formula>P_Z_1_B_COLONNE_MT_PRESENTE_TVA="NON"</formula>
    </cfRule>
  </conditionalFormatting>
  <conditionalFormatting sqref="L951">
    <cfRule type="expression" dxfId="227" priority="306">
      <formula>P_Z_1_B_COLONNE_CT_RAISONNABLE_MARCHE="NON"</formula>
    </cfRule>
  </conditionalFormatting>
  <conditionalFormatting sqref="M951">
    <cfRule type="expression" dxfId="226" priority="305">
      <formula>P_Z_1_B_COLONNE_CT_RAISONNABLE_JUSTIFICATIF_2="NON"</formula>
    </cfRule>
  </conditionalFormatting>
  <conditionalFormatting sqref="N951">
    <cfRule type="expression" dxfId="225" priority="304">
      <formula>P_Z_1_B_COLONNE_CT_RAISONNABLE_FOURNISSEUR_2="NON"</formula>
    </cfRule>
  </conditionalFormatting>
  <conditionalFormatting sqref="O951">
    <cfRule type="expression" dxfId="224" priority="303">
      <formula>P_Z_1_B_COLONNE_CT_RAISONNABLE_MT_HT_2="NON"</formula>
    </cfRule>
  </conditionalFormatting>
  <conditionalFormatting sqref="P951">
    <cfRule type="expression" dxfId="223" priority="302">
      <formula>"P_Z_1_B_COLONNE_CT_RAISONNABLE_MT_TVA_2=""NON"""</formula>
    </cfRule>
  </conditionalFormatting>
  <conditionalFormatting sqref="Q951">
    <cfRule type="expression" dxfId="222" priority="301">
      <formula>P_Z_1_B_COLONNE_CT_RAISONNABLE_JUSTIFICATIF_3="NON"</formula>
    </cfRule>
  </conditionalFormatting>
  <conditionalFormatting sqref="R951">
    <cfRule type="expression" dxfId="221" priority="300">
      <formula>P_Z_1_B_COLONNE_CT_RAISONNABLE_FOURNISSEUR_3="NON"</formula>
    </cfRule>
  </conditionalFormatting>
  <conditionalFormatting sqref="S951">
    <cfRule type="expression" dxfId="220" priority="299">
      <formula>P_Z_1_B_COLONNE_CT_RAISONNABLE_MT_HT_3="NON"</formula>
    </cfRule>
  </conditionalFormatting>
  <conditionalFormatting sqref="T951">
    <cfRule type="expression" dxfId="219" priority="298">
      <formula>P_Z_1_B_COLONNE_CT_RAISONNABLE_MT_TVA_3="NON"</formula>
    </cfRule>
  </conditionalFormatting>
  <conditionalFormatting sqref="U951">
    <cfRule type="expression" dxfId="218" priority="297">
      <formula>P_Z_1_B_COLONNE_COMMENTAIRE="NON"</formula>
    </cfRule>
  </conditionalFormatting>
  <conditionalFormatting sqref="F954">
    <cfRule type="expression" dxfId="217" priority="296">
      <formula>P_Z_1_B_COLONNE_SOUS_OPERATION_INDICATION="NON"</formula>
    </cfRule>
  </conditionalFormatting>
  <conditionalFormatting sqref="G954">
    <cfRule type="expression" dxfId="216" priority="295">
      <formula>P_Z_1_B_COLONNE_QUANTITE_INDICATION="NON"</formula>
    </cfRule>
  </conditionalFormatting>
  <conditionalFormatting sqref="H954">
    <cfRule type="expression" dxfId="215" priority="294">
      <formula>P_Z_1_B_COLONNE_UNITE_INDICATION="NON"</formula>
    </cfRule>
  </conditionalFormatting>
  <conditionalFormatting sqref="I954">
    <cfRule type="expression" dxfId="214" priority="293">
      <formula>P_Z_1_B_COLONNE_MT_PRESENTE_HT_INDICATION="NON"</formula>
    </cfRule>
  </conditionalFormatting>
  <conditionalFormatting sqref="J954:K954">
    <cfRule type="expression" dxfId="213" priority="292">
      <formula>P_Z_1_B_COLONNE_MT_PRESENTE_TVA_INDICATION="NON"</formula>
    </cfRule>
  </conditionalFormatting>
  <conditionalFormatting sqref="L954">
    <cfRule type="expression" dxfId="212" priority="291">
      <formula>P_Z_1_B_COLONNE_CT_RAISONNABLE_MARCHE_INDICATION="NON"</formula>
    </cfRule>
  </conditionalFormatting>
  <conditionalFormatting sqref="M954">
    <cfRule type="expression" dxfId="211" priority="289">
      <formula>P_Z_1_B_COLONNE_CT_RAISONNABLE_JUSTIFICATIF_2_INDICATION="NON"</formula>
    </cfRule>
  </conditionalFormatting>
  <conditionalFormatting sqref="N954">
    <cfRule type="expression" dxfId="210" priority="288">
      <formula>P_Z_1_B_COLONNE_CT_RAISONNABLE_FOURNISSEUR_2_INDICATION="NON"</formula>
    </cfRule>
  </conditionalFormatting>
  <conditionalFormatting sqref="O954">
    <cfRule type="expression" dxfId="209" priority="287">
      <formula>P_Z_1_B_COLONNE_CT_RAISONNABLE_MT_HT_2_INDICATION="NON"</formula>
    </cfRule>
  </conditionalFormatting>
  <conditionalFormatting sqref="P954">
    <cfRule type="expression" dxfId="208" priority="286">
      <formula>P_Z_1_B_COLONNE_CT_RAISONNABLE_MT_TVA_2_INDICATION="NON"</formula>
    </cfRule>
  </conditionalFormatting>
  <conditionalFormatting sqref="Q954">
    <cfRule type="expression" dxfId="207" priority="285">
      <formula>P_Z_1_B_COLONNE_CT_RAISONNABLE_JUSTIFICATIF_3_INDICATION="NON"</formula>
    </cfRule>
  </conditionalFormatting>
  <conditionalFormatting sqref="R954">
    <cfRule type="expression" dxfId="206" priority="284">
      <formula>P_Z_1_B_COLONNE_CT_RAISONNABLE_FOURNISSEUR_3_INDICATION="NON"</formula>
    </cfRule>
  </conditionalFormatting>
  <conditionalFormatting sqref="S954">
    <cfRule type="expression" dxfId="205" priority="283">
      <formula>P_Z_1_B_COLONNE_CT_RAISONNABLE_MT_HT_3_INDICATION="NON"</formula>
    </cfRule>
  </conditionalFormatting>
  <conditionalFormatting sqref="T954">
    <cfRule type="expression" dxfId="204" priority="282">
      <formula>P_Z_1_B_COLONNE_CT_RAISONNABLE_MT_TVA_3_INDICATION="NON"</formula>
    </cfRule>
  </conditionalFormatting>
  <conditionalFormatting sqref="U953">
    <cfRule type="expression" dxfId="203" priority="281">
      <formula>P_Z_1_B_COLONNE_COMMENTAIRE_INDICATION="NON"</formula>
    </cfRule>
  </conditionalFormatting>
  <conditionalFormatting sqref="B954">
    <cfRule type="expression" dxfId="202" priority="280">
      <formula>P_Z_1_B_COLONNE_DESCRIPTION_INDICATION="NON"</formula>
    </cfRule>
  </conditionalFormatting>
  <conditionalFormatting sqref="C954">
    <cfRule type="expression" dxfId="201" priority="279">
      <formula>P_Z_1_B_COLONNE_FOURNISSEUR_INDICATION="NON"</formula>
    </cfRule>
  </conditionalFormatting>
  <conditionalFormatting sqref="D954">
    <cfRule type="expression" dxfId="200" priority="278">
      <formula>P_Z_1_B_COLONNE_JUSTIFICATIF_INDICATION="NON"</formula>
    </cfRule>
  </conditionalFormatting>
  <conditionalFormatting sqref="E954">
    <cfRule type="expression" dxfId="199" priority="277">
      <formula>P_Z_1_B_COLONNE_POSTE_INDICATION="NON"</formula>
    </cfRule>
  </conditionalFormatting>
  <conditionalFormatting sqref="E962:E981">
    <cfRule type="expression" dxfId="198" priority="276">
      <formula>$I$638&lt;&gt;"OUI"</formula>
    </cfRule>
  </conditionalFormatting>
  <conditionalFormatting sqref="A960:F981">
    <cfRule type="expression" dxfId="197" priority="275">
      <formula>P_Z_0_B_UTILISATION_LIBELLES_DESCRIPTIONS&lt;&gt;P_Z_G_R_G_BOOLEEN_OUI</formula>
    </cfRule>
  </conditionalFormatting>
  <conditionalFormatting sqref="C960:F981">
    <cfRule type="expression" dxfId="196" priority="274">
      <formula>P_Z_1_B_UTILISATION_LIBELLES_DESCRIPTIONS&lt;&gt;P_Z_G_R_G_BOOLEEN_OUI</formula>
    </cfRule>
  </conditionalFormatting>
  <conditionalFormatting sqref="E960:F981">
    <cfRule type="expression" dxfId="195" priority="273">
      <formula>P_Z_1_B_UTILISATION_FILTRE_DESCRIPTIONS&lt;&gt;P_Z_G_R_G_BOOLEEN_OUI</formula>
    </cfRule>
  </conditionalFormatting>
  <conditionalFormatting sqref="J960:K981">
    <cfRule type="expression" dxfId="194" priority="272">
      <formula>P_Z_1_B_UTILISATION_FILTRE_POSTES&lt;&gt;P_Z_G_R_G_BOOLEEN_OUI</formula>
    </cfRule>
  </conditionalFormatting>
  <conditionalFormatting sqref="O962:O981">
    <cfRule type="expression" dxfId="193" priority="271">
      <formula>$D$638&lt;&gt;"OUI"</formula>
    </cfRule>
  </conditionalFormatting>
  <conditionalFormatting sqref="O960:P981">
    <cfRule type="expression" dxfId="192" priority="270">
      <formula>P_Z_1_B_UTILISATION_FILTRE_SOUS_OPERATIONS&lt;&gt;P_Z_G_R_G_BOOLEEN_OUI</formula>
    </cfRule>
  </conditionalFormatting>
  <conditionalFormatting sqref="V675">
    <cfRule type="expression" dxfId="191" priority="269">
      <formula>P_Z_0_B_COLONNE_MT_MAX_LIBELLE_STANDARD="NON"</formula>
    </cfRule>
  </conditionalFormatting>
  <conditionalFormatting sqref="V657">
    <cfRule type="expression" dxfId="190" priority="268">
      <formula>P_Z_0_B_COLONNE_MT_ELIGIBLE_LIBELLE_STANDARD="NON"</formula>
    </cfRule>
  </conditionalFormatting>
  <conditionalFormatting sqref="V669">
    <cfRule type="expression" dxfId="189" priority="267">
      <formula>P_Z_0_B_COLONNE_MT_RAISONNABLE_LIBELLE_STANDARD="NON"</formula>
    </cfRule>
  </conditionalFormatting>
  <conditionalFormatting sqref="U666:V670">
    <cfRule type="expression" dxfId="188" priority="266">
      <formula>P_Z_0_B_UTILISATION_COUT_RAISONNABLE&lt;&gt;P_Z_G_R_G_BOOLEEN_OUI</formula>
    </cfRule>
  </conditionalFormatting>
  <conditionalFormatting sqref="U672:V676">
    <cfRule type="expression" dxfId="187" priority="265">
      <formula>P_Z_0_B_UTILISATION_MT_MAX&lt;&gt;P_Z_G_R_G_BOOLEEN_OUI</formula>
    </cfRule>
  </conditionalFormatting>
  <conditionalFormatting sqref="AG657">
    <cfRule type="expression" dxfId="186" priority="264">
      <formula>P_Z_0_B_COLONNE_MT_INELIGIBLE_LIBELLE_STANDARD=P_Z_G_R_G_BOOLEEN_NON</formula>
    </cfRule>
  </conditionalFormatting>
  <conditionalFormatting sqref="E994">
    <cfRule type="expression" dxfId="185" priority="263">
      <formula>P_Z_1_B_COLONNE_MT_ELIGIBLE_LIBELLE_STANDARD=P_Z_G_R_G_BOOLEEN_NON</formula>
    </cfRule>
  </conditionalFormatting>
  <conditionalFormatting sqref="F994">
    <cfRule type="expression" dxfId="184" priority="262">
      <formula>P_Z_1_B_COLONNE_MT_RAISONNABLE_LIBELLE_STANDARD=P_Z_G_R_G_BOOLEEN_NON</formula>
    </cfRule>
  </conditionalFormatting>
  <conditionalFormatting sqref="G994">
    <cfRule type="expression" dxfId="183" priority="261">
      <formula>P_Z_1_B_COLONNE_COMMENTAIRE_SI_LIBELLE_STANDARD=P_Z_G_R_G_BOOLEEN_NON</formula>
    </cfRule>
  </conditionalFormatting>
  <conditionalFormatting sqref="B994">
    <cfRule type="expression" dxfId="182" priority="260">
      <formula>P_Z_1_B_COLONNE_MT_MAX_LIBELLE_STANDARD=P_Z_G_R_G_BOOLEEN_NON</formula>
    </cfRule>
  </conditionalFormatting>
  <conditionalFormatting sqref="C994">
    <cfRule type="expression" dxfId="181" priority="259">
      <formula>P_Z_1_B_COLONNE_MT_INELIGIBLE_LIBELLE_STANDARD=P_Z_G_R_G_BOOLEEN_NON</formula>
    </cfRule>
  </conditionalFormatting>
  <conditionalFormatting sqref="D994">
    <cfRule type="expression" dxfId="180" priority="258">
      <formula>P_Z_1_B_COLONNE_MOTIFS_INELIGIBILITE_LIBELLE_STANDARD=P_Z_G_R_G_BOOLEEN_NON</formula>
    </cfRule>
  </conditionalFormatting>
  <conditionalFormatting sqref="B1837">
    <cfRule type="expression" dxfId="179" priority="257">
      <formula>P_Z_4_B_INTITULE_DEPENSES_REMUNERATION_STANDARD=P_Z_G_R_G_BOOLEEN_NON</formula>
    </cfRule>
  </conditionalFormatting>
  <conditionalFormatting sqref="B1851">
    <cfRule type="expression" dxfId="178" priority="256">
      <formula>P_Z_4_B_COLONNE_DESCRIPTION=P_Z_G_R_G_BOOLEEN_NON</formula>
    </cfRule>
  </conditionalFormatting>
  <conditionalFormatting sqref="C1851">
    <cfRule type="expression" dxfId="177" priority="255">
      <formula>P_Z_4_B_COLONNE_INTERVENANT=P_Z_G_R_G_BOOLEEN_NON</formula>
    </cfRule>
  </conditionalFormatting>
  <conditionalFormatting sqref="D1851">
    <cfRule type="expression" dxfId="176" priority="254">
      <formula>P_Z_4_B_COLONNE_QUALIFICATION</formula>
    </cfRule>
  </conditionalFormatting>
  <conditionalFormatting sqref="E1851">
    <cfRule type="expression" dxfId="175" priority="253">
      <formula>P_Z_4_B_COLONNE_POSTE=P_Z_G_R_G_BOOLEEN_NON</formula>
    </cfRule>
  </conditionalFormatting>
  <conditionalFormatting sqref="F1851">
    <cfRule type="expression" dxfId="174" priority="252">
      <formula>P_Z_4_B_COLONNE_SOUS_OPERATION=P_Z_G_R_G_BOOLEEN_NON</formula>
    </cfRule>
  </conditionalFormatting>
  <conditionalFormatting sqref="G1851">
    <cfRule type="expression" dxfId="173" priority="251">
      <formula>P_Z_4_B_COLONNE_COUT=P_Z_G_R_G_BOOLEEN_NON</formula>
    </cfRule>
  </conditionalFormatting>
  <conditionalFormatting sqref="I1850">
    <cfRule type="expression" dxfId="172" priority="250">
      <formula>P_Z_4_B_COLONNE_TEMPS_PERIODE=P_Z_G_R_G_BOOLEEN_NON</formula>
    </cfRule>
  </conditionalFormatting>
  <conditionalFormatting sqref="I1851">
    <cfRule type="expression" dxfId="171" priority="249">
      <formula>P_Z_4_B_COLONNE_TEMPS_OPERATION=P_Z_G_R_G_BOOLEEN_NON</formula>
    </cfRule>
  </conditionalFormatting>
  <conditionalFormatting sqref="K1851">
    <cfRule type="expression" dxfId="170" priority="247">
      <formula>P_Z_4_B_COLONNE_MT_PRESENTE=P_Z_G_R_G_BOOLEEN_NON</formula>
    </cfRule>
  </conditionalFormatting>
  <conditionalFormatting sqref="J1851">
    <cfRule type="expression" dxfId="169" priority="246">
      <formula>P_Z_4_B_COLONNE_UNITE=P_Z_G_R_G_BOOLEEN_NON</formula>
    </cfRule>
  </conditionalFormatting>
  <conditionalFormatting sqref="L1851">
    <cfRule type="expression" dxfId="168" priority="245">
      <formula>P_Z_4_B_COLONNE_COMMENTAIRE=P_Z_G_R_G_BOOLEEN_NON</formula>
    </cfRule>
  </conditionalFormatting>
  <conditionalFormatting sqref="M1851">
    <cfRule type="expression" dxfId="167" priority="244">
      <formula>P_Z_4_B_COLONNE_COMMENTAIRE=P_Z_G_R_G_BOOLEEN_NON</formula>
    </cfRule>
  </conditionalFormatting>
  <conditionalFormatting sqref="B1854">
    <cfRule type="expression" dxfId="166" priority="243">
      <formula>P_Z_4_B_COLONNE_DESCRIPTION_INDICATION=P_Z_G_R_G_BOOLEEN_NON</formula>
    </cfRule>
  </conditionalFormatting>
  <conditionalFormatting sqref="C1854">
    <cfRule type="expression" dxfId="165" priority="242">
      <formula>P_Z_4_B_COLONNE_INTERVENANT_INDICATION=P_Z_G_R_G_BOOLEEN_NON</formula>
    </cfRule>
  </conditionalFormatting>
  <conditionalFormatting sqref="D1854">
    <cfRule type="expression" dxfId="164" priority="241">
      <formula>P_Z_4_B_COLONNE_QUALIFICATION_INDICATION=P_Z_G_R_G_BOOLEEN_NON</formula>
    </cfRule>
  </conditionalFormatting>
  <conditionalFormatting sqref="F1854">
    <cfRule type="expression" dxfId="163" priority="240">
      <formula>P_Z_4_B_COLONNE_SOUS_OPERATION_INDICATION=P_Z_G_R_G_BOOLEEN_NON</formula>
    </cfRule>
  </conditionalFormatting>
  <conditionalFormatting sqref="G1854">
    <cfRule type="expression" dxfId="162" priority="239">
      <formula>P_Z_4_B_COLONNE_COUT_INDICATION=P_Z_G_R_G_BOOLEEN_NON</formula>
    </cfRule>
  </conditionalFormatting>
  <conditionalFormatting sqref="H1854">
    <cfRule type="expression" dxfId="161" priority="238">
      <formula>P_Z_4_B_COLONNE_TEMPS_PERIODE_INDICATION=P_Z_G_R_G_BOOLEEN_NON</formula>
    </cfRule>
  </conditionalFormatting>
  <conditionalFormatting sqref="I1854">
    <cfRule type="expression" dxfId="160" priority="237">
      <formula>P_Z_4_B_COLONNE_TEMPS_OPERATION_INDICATION=P_Z_G_R_G_BOOLEEN_NON</formula>
    </cfRule>
  </conditionalFormatting>
  <conditionalFormatting sqref="J1854">
    <cfRule type="expression" dxfId="159" priority="236">
      <formula>P_Z_4_B_COLONNE_UNITE_INDICATION=P_Z_G_R_G_BOOLEEN_NON</formula>
    </cfRule>
  </conditionalFormatting>
  <conditionalFormatting sqref="K1854">
    <cfRule type="expression" dxfId="158" priority="235">
      <formula>P_Z_4_B_COLONNE_MT_PRESENTE_INDICATION=P_Z_G_R_G_BOOLEEN_NON</formula>
    </cfRule>
  </conditionalFormatting>
  <conditionalFormatting sqref="L1854">
    <cfRule type="expression" dxfId="157" priority="234">
      <formula>P_Z_4_B_COLONNE_JUSTIFICATIF_INDICATION=P_Z_G_R_G_BOOLEEN_NON</formula>
    </cfRule>
  </conditionalFormatting>
  <conditionalFormatting sqref="M1854">
    <cfRule type="expression" priority="233">
      <formula>P_Z_4_B_COLONNE_COMMENTAIRE_INDICATION=P_Z_G_R_G_BOOLEEN_NON</formula>
    </cfRule>
  </conditionalFormatting>
  <conditionalFormatting sqref="T962:U981">
    <cfRule type="expression" dxfId="156" priority="232">
      <formula>P_Z_1_B_UTILISATION_FILTRE_UNITES&lt;&gt;P_Z_G_R_G_BOOLEEN_OUI</formula>
    </cfRule>
  </conditionalFormatting>
  <conditionalFormatting sqref="A1862">
    <cfRule type="expression" dxfId="155" priority="231">
      <formula>P_Z_0_B_UTILISATION_LIBELLES_DESCRIPTIONS&lt;&gt;P_Z_G_R_G_BOOLEEN_OUI</formula>
    </cfRule>
  </conditionalFormatting>
  <conditionalFormatting sqref="C1862">
    <cfRule type="expression" dxfId="154" priority="230">
      <formula>P_Z_4_B_ULD&lt;&gt;P_Z_G_R_G_BOOLEEN_OUI</formula>
    </cfRule>
  </conditionalFormatting>
  <conditionalFormatting sqref="E1862:F1881">
    <cfRule type="expression" dxfId="153" priority="229">
      <formula>P_Z_4_B_ULD&lt;&gt;P_Z_G_R_G_BOOLEEN_OUI</formula>
    </cfRule>
  </conditionalFormatting>
  <conditionalFormatting sqref="O1860:P1881">
    <cfRule type="expression" dxfId="152" priority="228">
      <formula>P_Z_4_B_UTILISATION_FILTRE_SOUS_OPERATIONS&lt;&gt;P_Z_G_R_G_BOOLEEN_OUI</formula>
    </cfRule>
  </conditionalFormatting>
  <conditionalFormatting sqref="M1862">
    <cfRule type="expression" dxfId="151" priority="189">
      <formula>P_Z_0_B_UTILISATION_SOUS_OPERATIONS=P_Z_G_R_G_BOOLEEN_OUI</formula>
    </cfRule>
    <cfRule type="expression" dxfId="150" priority="227">
      <formula>P_Z_0_B_UTILISATION_SOUS_OPERATIONS&lt;&gt;P_Z_G_R_G_BOOLEEN_OUI</formula>
    </cfRule>
  </conditionalFormatting>
  <conditionalFormatting sqref="C1886:O1887">
    <cfRule type="expression" dxfId="149" priority="226">
      <formula>P_Z_4_B_EXEMPLE_UTILISATION&lt;&gt;P_Z_G_R_G_BOOLEEN_OUI</formula>
    </cfRule>
  </conditionalFormatting>
  <conditionalFormatting sqref="B1894">
    <cfRule type="expression" dxfId="148" priority="225">
      <formula>P_Z_4_B_COLONNE_MT_MAX_LIBELLE_STANDARD=P_Z_G_R_G_BOOLEEN_NON</formula>
    </cfRule>
  </conditionalFormatting>
  <conditionalFormatting sqref="C1894">
    <cfRule type="expression" dxfId="147" priority="224">
      <formula>P_Z_4_B_COLONNE_COUT_ELIGIBLE_LIBELLE_STANDARD=P_Z_G_R_G_BOOLEEN_NON</formula>
    </cfRule>
  </conditionalFormatting>
  <conditionalFormatting sqref="D1894">
    <cfRule type="expression" dxfId="146" priority="223">
      <formula>P_Z_4_B_COLONNE_TEMPS_PERIODE_ELIGIBLE_LIBELLE_STANDARD=P_Z_G_R_G_BOOLEEN_NON</formula>
    </cfRule>
  </conditionalFormatting>
  <conditionalFormatting sqref="E1894">
    <cfRule type="expression" dxfId="145" priority="222">
      <formula>P_Z_4_B_COLONNE_TEMPS_OPERATION_ELIGIBLE_LIBELLE_STANDARD=P_Z_G_R_G_BOOLEEN_NON</formula>
    </cfRule>
  </conditionalFormatting>
  <conditionalFormatting sqref="F1894">
    <cfRule type="expression" dxfId="144" priority="221">
      <formula>P_Z_4_B_COLONNE_UNITE_ELIGIBLE_LIBELLE_STANDARD=P_Z_G_R_G_BOOLEEN_NON</formula>
    </cfRule>
  </conditionalFormatting>
  <conditionalFormatting sqref="G1894">
    <cfRule type="expression" dxfId="143" priority="220">
      <formula>P_Z_4_B_COLONNE_MT_ELIGIBLE_LIBELLE_STANDARD=P_Z_G_R_G_BOOLEEN_NON</formula>
    </cfRule>
  </conditionalFormatting>
  <conditionalFormatting sqref="H1894">
    <cfRule type="expression" dxfId="142" priority="219">
      <formula>P_Z_4_B_COLONNE_MOTIFS_INELIGIBILITE_LIBELLE_STANDARD=P_Z_G_R_G_BOOLEEN_NON</formula>
    </cfRule>
  </conditionalFormatting>
  <conditionalFormatting sqref="I1894">
    <cfRule type="expression" dxfId="141" priority="218">
      <formula>P_Z_4_B_COLONNE_COUT_RAISONNABLE_LIBELLE_STANDARD=P_Z_G_R_G_BOOLEEN_NON</formula>
    </cfRule>
  </conditionalFormatting>
  <conditionalFormatting sqref="J1894">
    <cfRule type="expression" dxfId="140" priority="217">
      <formula>P_Z_4_B_COLONNE_TEMPS_PERIODE_RAISONNABLE_LIBELLE_STANDARD=P_Z_G_R_G_BOOLEEN_NON</formula>
    </cfRule>
  </conditionalFormatting>
  <conditionalFormatting sqref="K1894">
    <cfRule type="expression" dxfId="139" priority="216">
      <formula>P_Z_4_B_COLONNE_TEMPS_OPERATION_RAISONNABLE_LIBELLE_STANDARD=P_Z_G_R_G_BOOLEEN_NON</formula>
    </cfRule>
  </conditionalFormatting>
  <conditionalFormatting sqref="L1894">
    <cfRule type="expression" dxfId="138" priority="215">
      <formula>P_Z_4_B_COLONNE_MT_RAISONNABLE_LIBELLE_STANDARD=P_Z_G_R_G_BOOLEEN_NON</formula>
    </cfRule>
  </conditionalFormatting>
  <conditionalFormatting sqref="M1894">
    <cfRule type="expression" dxfId="137" priority="214">
      <formula>P_Z_4_B_COLONNE_COMMENTAIRE_SI_LIBELLE_STANDARD=P_Z_G_R_G_BOOLEEN_NON</formula>
    </cfRule>
  </conditionalFormatting>
  <conditionalFormatting sqref="C1292:K1293 C1595:N1595 C986:W987 C1596:F1596 I1596:N1596">
    <cfRule type="expression" dxfId="136" priority="213">
      <formula>P_Z_1_B_EXEMPLE_UTILISATION&lt;&gt;P_Z_G_R_G_BOOLEEN_OUI</formula>
    </cfRule>
  </conditionalFormatting>
  <conditionalFormatting sqref="B3037">
    <cfRule type="expression" dxfId="135" priority="212">
      <formula>P_Z_8_B_INTITULE_DEPENSES_BAREMES_STANDARD=P_Z_G_R_G_BOOLEEN_NON</formula>
    </cfRule>
  </conditionalFormatting>
  <conditionalFormatting sqref="B3051 C1551:E1551">
    <cfRule type="expression" dxfId="134" priority="211">
      <formula>P_Z_8_B_COLONNE_DESCRIPTION=P_Z_G_R_G_BOOLEEN_NON</formula>
    </cfRule>
  </conditionalFormatting>
  <conditionalFormatting sqref="C3051">
    <cfRule type="expression" dxfId="133" priority="210">
      <formula>P_Z_8_B_COLONNE_BAREME=P_Z_G_R_G_BOOLEEN_NON</formula>
    </cfRule>
  </conditionalFormatting>
  <conditionalFormatting sqref="D3051">
    <cfRule type="expression" dxfId="132" priority="209">
      <formula>P_Z_8_B_COLONNE_POSTE=P_Z_G_R_G_BOOLEEN_NON</formula>
    </cfRule>
  </conditionalFormatting>
  <conditionalFormatting sqref="E3051">
    <cfRule type="expression" dxfId="131" priority="208">
      <formula>P_Z_8_B_COLONNE_SOUS_OPERATION=P_Z_G_R_G_BOOLEEN_NON</formula>
    </cfRule>
  </conditionalFormatting>
  <conditionalFormatting sqref="F3051">
    <cfRule type="expression" dxfId="130" priority="207">
      <formula>P_Z_8_B_COLONNE_QUANTITE=P_Z_G_R_G_BOOLEEN_NON</formula>
    </cfRule>
  </conditionalFormatting>
  <conditionalFormatting sqref="H3051">
    <cfRule type="expression" dxfId="129" priority="206">
      <formula>P_Z_8_B_COLONNE_VALEUR_BAREME=P_Z_G_R_G_BOOLEEN_NON</formula>
    </cfRule>
  </conditionalFormatting>
  <conditionalFormatting sqref="I3051">
    <cfRule type="expression" dxfId="128" priority="205">
      <formula>P_Z_8_B_COLONNE_MT_PRESENTE=P_Z_G_R_G_BOOLEEN_NON</formula>
    </cfRule>
  </conditionalFormatting>
  <conditionalFormatting sqref="J3051">
    <cfRule type="expression" dxfId="127" priority="204">
      <formula>P_Z_8_B_COLONNE_JUSTIFICATIF=P_Z_G_R_G_BOOLEEN_NON</formula>
    </cfRule>
  </conditionalFormatting>
  <conditionalFormatting sqref="K3051">
    <cfRule type="expression" dxfId="126" priority="203">
      <formula>P_Z_8_B_COLONNE_COMMENTAIRE=P_Z_G_R_G_BOOLEEN_NON</formula>
    </cfRule>
  </conditionalFormatting>
  <conditionalFormatting sqref="B3054 C1554:E1554">
    <cfRule type="expression" dxfId="125" priority="202">
      <formula>P_Z_8_B_COLONNE_DESCRIPTION_INDICATION=P_Z_G_R_G_BOOLEEN_NON</formula>
    </cfRule>
  </conditionalFormatting>
  <conditionalFormatting sqref="C3054">
    <cfRule type="expression" dxfId="124" priority="201">
      <formula>P_Z_8_B_COLONNE_BAREME_INDICATION=P_Z_G_R_G_BOOLEEN_NON</formula>
    </cfRule>
  </conditionalFormatting>
  <conditionalFormatting sqref="D3054">
    <cfRule type="expression" dxfId="123" priority="200">
      <formula>P_Z_8_B_COLONNE_POSTE_INDICATION=P_Z_G_R_G_BOOLEEN_NON</formula>
    </cfRule>
  </conditionalFormatting>
  <conditionalFormatting sqref="E3054">
    <cfRule type="expression" dxfId="122" priority="199">
      <formula>P_Z_8_B_COLONNE_SOUS_OPERATION_INDICATION=P_Z_G_R_G_BOOLEEN_NON</formula>
    </cfRule>
  </conditionalFormatting>
  <conditionalFormatting sqref="F3054">
    <cfRule type="expression" dxfId="121" priority="198">
      <formula>P_Z_8_B_COLONNE_QUANTITE_INDICATION=P_Z_G_R_G_BOOLEEN_NON</formula>
    </cfRule>
  </conditionalFormatting>
  <conditionalFormatting sqref="H3054">
    <cfRule type="expression" dxfId="120" priority="197">
      <formula>P_Z_8_B_COLONNE_VALEUR_BAREME_INDICATION=P_Z_G_R_G_BOOLEEN_NON</formula>
    </cfRule>
  </conditionalFormatting>
  <conditionalFormatting sqref="J3054">
    <cfRule type="expression" dxfId="119" priority="196">
      <formula>P_Z_8_B_COLONNE_JUSTIFICATIF_INDICATION=P_Z_G_R_G_BOOLEEN_NON</formula>
    </cfRule>
  </conditionalFormatting>
  <conditionalFormatting sqref="I3054">
    <cfRule type="expression" dxfId="118" priority="195">
      <formula>P_Z_8_B_COLONNE_MT_PRESENTE_INDICATION=P_Z_G_R_G_BOOLEEN_NON</formula>
    </cfRule>
  </conditionalFormatting>
  <conditionalFormatting sqref="K3054">
    <cfRule type="expression" dxfId="117" priority="194">
      <formula>P_Z_8_B_COLONNE_COMMENTAIRE_INDICATION=P_Z_G_R_G_BOOLEEN_NON</formula>
    </cfRule>
  </conditionalFormatting>
  <conditionalFormatting sqref="A3062">
    <cfRule type="expression" dxfId="116" priority="193">
      <formula>P_Z_0_B_UTILISATION_LIBELLES_DESCRIPTIONS=P_Z_G_R_G_BOOLEEN_OUI</formula>
    </cfRule>
  </conditionalFormatting>
  <conditionalFormatting sqref="C3062">
    <cfRule type="expression" dxfId="115" priority="192">
      <formula>P_Z_8_B_ULD=P_Z_G_R_G_BOOLEEN_OUI</formula>
    </cfRule>
  </conditionalFormatting>
  <conditionalFormatting sqref="E3060:F3081">
    <cfRule type="expression" dxfId="114" priority="191">
      <formula>P_Z_8_B_UFD&lt;&gt;P_Z_G_R_G_BOOLEEN_OUI</formula>
    </cfRule>
  </conditionalFormatting>
  <conditionalFormatting sqref="J3060:K3081">
    <cfRule type="expression" dxfId="113" priority="190">
      <formula>P_Z_8_B_UTILISATION_FILTRE_POSTES&lt;&gt;P_Z_G_R_G_BOOLEEN_OUI</formula>
    </cfRule>
  </conditionalFormatting>
  <conditionalFormatting sqref="M962">
    <cfRule type="expression" dxfId="112" priority="188">
      <formula>P_Z_0_B_UTILISATION_SOUS_OPERATIONS=P_Z_G_R_G_BOOLEEN_OUI</formula>
    </cfRule>
  </conditionalFormatting>
  <conditionalFormatting sqref="G3051">
    <cfRule type="expression" dxfId="111" priority="187">
      <formula>P_Z_8_B_COLONNE_UNITE=P_Z_G_R_G_BOOLEEN_NON</formula>
    </cfRule>
  </conditionalFormatting>
  <conditionalFormatting sqref="G3054">
    <cfRule type="expression" dxfId="110" priority="186">
      <formula>P_Z_8_B_COLONNE_UNITE_INDICATION=P_Z_G_R_G_BOOLEEN_NON</formula>
    </cfRule>
  </conditionalFormatting>
  <conditionalFormatting sqref="C3130:M3131">
    <cfRule type="expression" dxfId="109" priority="185">
      <formula>P_Z_8_B_EXEMPLE_UTILISATION&lt;&gt;P_Z_G_R_G_BOOLEEN_OUI</formula>
    </cfRule>
  </conditionalFormatting>
  <conditionalFormatting sqref="B3138">
    <cfRule type="expression" dxfId="108" priority="184">
      <formula>P_Z_8_B_COLONNE_MT_MAX_LIBELLE_STANDARD=P_Z_G_R_G_BOOLEEN_NON</formula>
    </cfRule>
  </conditionalFormatting>
  <conditionalFormatting sqref="C3138">
    <cfRule type="expression" dxfId="107" priority="183">
      <formula>P_Z_8_B_COLONNE_QT_ELIGIBLE_LIBELLE_STANDARD=P_Z_G_R_G_BOOLEEN_NON</formula>
    </cfRule>
  </conditionalFormatting>
  <conditionalFormatting sqref="D3138">
    <cfRule type="expression" dxfId="106" priority="182">
      <formula>P_Z_8_B_COLONNE_MT_ELIGIBLE_LIBELLE_STANDARD=P_Z_G_R_G_BOOLEEN_NON</formula>
    </cfRule>
  </conditionalFormatting>
  <conditionalFormatting sqref="E3138">
    <cfRule type="expression" dxfId="105" priority="181">
      <formula>P_Z_8_B_COLONNE_MOTIFS_INELIGIBILITE_LIBELLE_STANDARD=P_Z_G_R_G_BOOLEEN_NON</formula>
    </cfRule>
  </conditionalFormatting>
  <conditionalFormatting sqref="F3138">
    <cfRule type="expression" dxfId="104" priority="180">
      <formula>P_Z_8_B_COLONNE_QT_RAISONNABLE_LIBELLE_STANDARD=P_Z_G_R_G_BOOLEEN_NON</formula>
    </cfRule>
  </conditionalFormatting>
  <conditionalFormatting sqref="G3138">
    <cfRule type="expression" dxfId="103" priority="179">
      <formula>P_Z_8_B_COLONNE_MT_RAISONNABLE_LIBELLE_STANDARD=P_Z_G_R_G_BOOLEEN_NON</formula>
    </cfRule>
  </conditionalFormatting>
  <conditionalFormatting sqref="H3138">
    <cfRule type="expression" dxfId="102" priority="178">
      <formula>P_Z_8_B_COLONNE_COMMENTAIRE_SI_LIBELLE_STANDARD=P_Z_G_R_G_BOOLEEN_NON</formula>
    </cfRule>
  </conditionalFormatting>
  <conditionalFormatting sqref="O3060:P3081">
    <cfRule type="expression" dxfId="101" priority="177">
      <formula>P_Z_8_B_UTILISATION_FILTRE_SOUS_OPERATIONS&lt;&gt;P_Z_G_R_G_BOOLEEN_OUI</formula>
    </cfRule>
  </conditionalFormatting>
  <conditionalFormatting sqref="D356:D368">
    <cfRule type="expression" dxfId="100" priority="176">
      <formula>C356=P_Z_G_R_G_BOOLEEN_OUI</formula>
    </cfRule>
  </conditionalFormatting>
  <conditionalFormatting sqref="B4237">
    <cfRule type="expression" dxfId="99" priority="175">
      <formula>P_Z_12_B_INTITULE_DEPENSES_TAUX_STANDARD=P_Z_G_R_G_BOOLEEN_NON</formula>
    </cfRule>
  </conditionalFormatting>
  <conditionalFormatting sqref="B4251">
    <cfRule type="expression" dxfId="98" priority="173">
      <formula>P_Z_12_B_COLONNE_DESCRIPTION=P_Z_G_R_G_BOOLEEN_NON</formula>
    </cfRule>
  </conditionalFormatting>
  <conditionalFormatting sqref="C4251">
    <cfRule type="expression" dxfId="97" priority="172">
      <formula>P_Z_12_B_COLONNE_ACTIVATION=P_Z_G_R_G_BOOLEEN_NON</formula>
    </cfRule>
  </conditionalFormatting>
  <conditionalFormatting sqref="D4251">
    <cfRule type="expression" dxfId="96" priority="171">
      <formula>P_Z_12_B_COLONNE_POSTE=P_Z_G_R_G_BOOLEEN_NON</formula>
    </cfRule>
  </conditionalFormatting>
  <conditionalFormatting sqref="E4251">
    <cfRule type="expression" dxfId="95" priority="170">
      <formula>P_Z_12_B_COLONNE_SOUS_OPERATION=P_Z_G_R_G_BOOLEEN_NON</formula>
    </cfRule>
  </conditionalFormatting>
  <conditionalFormatting sqref="F4251">
    <cfRule type="expression" dxfId="94" priority="169">
      <formula>P_Z_12_B_COLONNE_TAUX=P_Z_G_R_G_BOOLEEN_NON</formula>
    </cfRule>
  </conditionalFormatting>
  <conditionalFormatting sqref="G4251">
    <cfRule type="expression" dxfId="93" priority="168">
      <formula>P_Z_12_B_COLONNE_BASE=P_Z_G_R_G_BOOLEEN_NON</formula>
    </cfRule>
  </conditionalFormatting>
  <conditionalFormatting sqref="H4251">
    <cfRule type="expression" dxfId="92" priority="167">
      <formula>P_Z_12_B_COLONNE_MT_PRESENTE=P_Z_G_R_G_BOOLEEN_NON</formula>
    </cfRule>
  </conditionalFormatting>
  <conditionalFormatting sqref="I4251">
    <cfRule type="expression" dxfId="91" priority="166">
      <formula>P_Z_12_B_COLONNE_JUSTIFICATIF=P_Z_G_R_G_BOOLEEN_NON</formula>
    </cfRule>
  </conditionalFormatting>
  <conditionalFormatting sqref="J4251">
    <cfRule type="expression" dxfId="90" priority="165">
      <formula>P_Z_12_B_COLONNE_COMMENTAIRE=P_Z_G_R_G_BOOLEEN_NON</formula>
    </cfRule>
  </conditionalFormatting>
  <conditionalFormatting sqref="C4254">
    <cfRule type="expression" dxfId="89" priority="164">
      <formula>P_Z_12_B_COLONNE_INDICATION_ACTIVATION=P_Z_G_R_G_BOOLEEN_NON</formula>
    </cfRule>
  </conditionalFormatting>
  <conditionalFormatting sqref="B4254">
    <cfRule type="expression" dxfId="88" priority="163">
      <formula>P_Z_12_B_COLONNE_INDICATION_DESCRIPTION=P_Z_G_R_G_BOOLEEN_NON</formula>
    </cfRule>
  </conditionalFormatting>
  <conditionalFormatting sqref="D4254">
    <cfRule type="expression" dxfId="87" priority="162">
      <formula>P_Z_12_B_COLONNE_INDICATION_POSTE=P_Z_G_R_G_BOOLEEN_NON</formula>
    </cfRule>
  </conditionalFormatting>
  <conditionalFormatting sqref="E4254">
    <cfRule type="expression" dxfId="86" priority="161">
      <formula>P_Z_12_B_COLONNE_INDICATION_SOUS_OPERATION=P_Z_G_R_G_BOOLEEN_NON</formula>
    </cfRule>
  </conditionalFormatting>
  <conditionalFormatting sqref="F4254">
    <cfRule type="expression" dxfId="85" priority="160">
      <formula>P_Z_12_B_COLONNE_INDICATION_TAUX=P_Z_G_R_G_BOOLEEN_NON</formula>
    </cfRule>
  </conditionalFormatting>
  <conditionalFormatting sqref="G4254">
    <cfRule type="expression" dxfId="84" priority="159">
      <formula>P_Z_12_B_COLONNE_INDICATION_BASE=P_Z_G_R_G_BOOLEEN_NON</formula>
    </cfRule>
  </conditionalFormatting>
  <conditionalFormatting sqref="H4254">
    <cfRule type="expression" dxfId="83" priority="157">
      <formula>P_Z_12_B_COLONNE_INDICATION_MT_PRESENTE=P_Z_G_R_G_BOOLEEN_NON</formula>
    </cfRule>
    <cfRule type="expression" dxfId="82" priority="158">
      <formula>P_Z_12_N_COLONNE_INDICATION_MT_PRESENTE_SPECIFIQUE=P_Z_G_R_G_BOOLEEN_NON</formula>
    </cfRule>
  </conditionalFormatting>
  <conditionalFormatting sqref="I4254">
    <cfRule type="expression" dxfId="81" priority="156">
      <formula>P_Z_12_B_COLONNE_INDICATION_JUSTIFICATIF=P_Z_G_R_G_BOOLEEN_NON</formula>
    </cfRule>
  </conditionalFormatting>
  <conditionalFormatting sqref="J4254">
    <cfRule type="expression" dxfId="80" priority="155">
      <formula>P_Z_12_B_COLONNE_INDICATION_COMMENTAIRE=P_Z_G_R_G_BOOLEEN_NON</formula>
    </cfRule>
  </conditionalFormatting>
  <conditionalFormatting sqref="F4262">
    <cfRule type="expression" dxfId="79" priority="154">
      <formula>P_Z_0_B_UTILISATION_SOUS_OPERATIONS=P_Z_G_R_G_BOOLEEN_OUI</formula>
    </cfRule>
  </conditionalFormatting>
  <conditionalFormatting sqref="H4260:I4281">
    <cfRule type="expression" dxfId="78" priority="153">
      <formula>P_Z_12_B_UTILISATION_FILTRE_SOUS_OPERATIONS&lt;&gt;P_Z_G_R_G_BOOLEEN_OUI</formula>
    </cfRule>
  </conditionalFormatting>
  <conditionalFormatting sqref="C4260:D4261 C4262 C4263:D4281">
    <cfRule type="expression" dxfId="77" priority="152">
      <formula>P_Z_12_B_UTILISATION_FILTRE_POSTES&lt;&gt;P_Z_G_R_G_BOOLEEN_OUI</formula>
    </cfRule>
  </conditionalFormatting>
  <conditionalFormatting sqref="C4310:L4311">
    <cfRule type="expression" dxfId="76" priority="151">
      <formula>P_Z_12_B_EXEMPLE_UTILISATION&lt;&gt;P_Z_G_R_G_BOOLEEN_OUI</formula>
    </cfRule>
  </conditionalFormatting>
  <conditionalFormatting sqref="B4318">
    <cfRule type="expression" dxfId="75" priority="150">
      <formula>P_Z_12_B_COLONNE_MT_MAX_LIBELLE_STANDARD=P_Z_G_R_G_BOOLEEN_NON</formula>
    </cfRule>
  </conditionalFormatting>
  <conditionalFormatting sqref="C4318">
    <cfRule type="expression" dxfId="74" priority="149">
      <formula>P_Z_12_B_COLONNE_ACTIVATION_ELIGIBLE_LIBELLE_STANDARD=P_Z_G_R_G_BOOLEEN_NON</formula>
    </cfRule>
  </conditionalFormatting>
  <conditionalFormatting sqref="D4318">
    <cfRule type="expression" dxfId="73" priority="148">
      <formula>P_Z_12_B_COLONNE_MT_ELIGIBLE_LIBELLE_STANDARD=P_Z_G_R_G_BOOLEEN_NON</formula>
    </cfRule>
  </conditionalFormatting>
  <conditionalFormatting sqref="F4318">
    <cfRule type="expression" dxfId="72" priority="147">
      <formula>P_Z_12_B_COLONNE_ACTIVATION_RAISONNABLE_LIBELLE_STANDARD=P_Z_G_R_G_BOOLEEN_NON</formula>
    </cfRule>
  </conditionalFormatting>
  <conditionalFormatting sqref="G4318">
    <cfRule type="expression" dxfId="71" priority="146">
      <formula>P_Z_12_B_COLONNE_MT_RAISONNABLE_LIBELLE_STANDARD=P_Z_G_R_G_BOOLEEN_NON</formula>
    </cfRule>
  </conditionalFormatting>
  <conditionalFormatting sqref="H4318">
    <cfRule type="expression" dxfId="70" priority="145">
      <formula>P_Z_12_B_COLONNE_COMMENTAIRE_SI_LIBELLE_STANDARD=P_Z_G_R_G_BOOLEEN_NON</formula>
    </cfRule>
  </conditionalFormatting>
  <conditionalFormatting sqref="E4318">
    <cfRule type="expression" dxfId="69" priority="144">
      <formula>P_Z_12_B_COLONNE_MOTIFS_INELIGIBILITE_LIBELLE_STANDARD=P_Z_G_R_G_BOOLEEN_NON</formula>
    </cfRule>
  </conditionalFormatting>
  <conditionalFormatting sqref="B1237">
    <cfRule type="expression" dxfId="68" priority="143">
      <formula>P_Z_8_B_INTITULE_DEPENSES_BAREMES_STANDARD=P_Z_G_R_G_BOOLEEN_NON</formula>
    </cfRule>
  </conditionalFormatting>
  <conditionalFormatting sqref="B1251">
    <cfRule type="expression" dxfId="67" priority="142">
      <formula>P_Z_8_B_COLONNE_DESCRIPTION=P_Z_G_R_G_BOOLEEN_NON</formula>
    </cfRule>
  </conditionalFormatting>
  <conditionalFormatting sqref="C1251">
    <cfRule type="expression" dxfId="66" priority="140">
      <formula>P_Z_8_B_COLONNE_POSTE=P_Z_G_R_G_BOOLEEN_NON</formula>
    </cfRule>
  </conditionalFormatting>
  <conditionalFormatting sqref="D1251">
    <cfRule type="expression" dxfId="65" priority="139">
      <formula>P_Z_8_B_COLONNE_SOUS_OPERATION=P_Z_G_R_G_BOOLEEN_NON</formula>
    </cfRule>
  </conditionalFormatting>
  <conditionalFormatting sqref="E1251">
    <cfRule type="expression" dxfId="64" priority="138">
      <formula>P_Z_8_B_COLONNE_QUANTITE=P_Z_G_R_G_BOOLEEN_NON</formula>
    </cfRule>
  </conditionalFormatting>
  <conditionalFormatting sqref="F1251">
    <cfRule type="expression" dxfId="63" priority="137">
      <formula>P_Z_8_B_COLONNE_VALEUR_BAREME=P_Z_G_R_G_BOOLEEN_NON</formula>
    </cfRule>
  </conditionalFormatting>
  <conditionalFormatting sqref="G1251">
    <cfRule type="expression" dxfId="62" priority="136">
      <formula>P_Z_8_B_COLONNE_MT_PRESENTE=P_Z_G_R_G_BOOLEEN_NON</formula>
    </cfRule>
  </conditionalFormatting>
  <conditionalFormatting sqref="H1251">
    <cfRule type="expression" dxfId="61" priority="135">
      <formula>P_Z_8_B_COLONNE_JUSTIFICATIF=P_Z_G_R_G_BOOLEEN_NON</formula>
    </cfRule>
  </conditionalFormatting>
  <conditionalFormatting sqref="I1251">
    <cfRule type="expression" dxfId="60" priority="134">
      <formula>P_Z_8_B_COLONNE_COMMENTAIRE=P_Z_G_R_G_BOOLEEN_NON</formula>
    </cfRule>
  </conditionalFormatting>
  <conditionalFormatting sqref="B1254">
    <cfRule type="expression" dxfId="59" priority="133">
      <formula>P_Z_8_B_COLONNE_DESCRIPTION_INDICATION=P_Z_G_R_G_BOOLEEN_NON</formula>
    </cfRule>
  </conditionalFormatting>
  <conditionalFormatting sqref="C1254">
    <cfRule type="expression" dxfId="58" priority="131">
      <formula>P_Z_8_B_COLONNE_POSTE_INDICATION=P_Z_G_R_G_BOOLEEN_NON</formula>
    </cfRule>
  </conditionalFormatting>
  <conditionalFormatting sqref="D1254">
    <cfRule type="expression" dxfId="57" priority="130">
      <formula>P_Z_8_B_COLONNE_SOUS_OPERATION_INDICATION=P_Z_G_R_G_BOOLEEN_NON</formula>
    </cfRule>
  </conditionalFormatting>
  <conditionalFormatting sqref="E1254">
    <cfRule type="expression" dxfId="56" priority="129">
      <formula>P_Z_8_B_COLONNE_QUANTITE_INDICATION=P_Z_G_R_G_BOOLEEN_NON</formula>
    </cfRule>
  </conditionalFormatting>
  <conditionalFormatting sqref="F1254">
    <cfRule type="expression" dxfId="55" priority="128">
      <formula>P_Z_8_B_COLONNE_VALEUR_BAREME_INDICATION=P_Z_G_R_G_BOOLEEN_NON</formula>
    </cfRule>
  </conditionalFormatting>
  <conditionalFormatting sqref="H1254">
    <cfRule type="expression" dxfId="54" priority="127">
      <formula>P_Z_8_B_COLONNE_JUSTIFICATIF_INDICATION=P_Z_G_R_G_BOOLEEN_NON</formula>
    </cfRule>
  </conditionalFormatting>
  <conditionalFormatting sqref="G1254">
    <cfRule type="expression" dxfId="53" priority="126">
      <formula>P_Z_8_B_COLONNE_MT_PRESENTE_INDICATION=P_Z_G_R_G_BOOLEEN_NON</formula>
    </cfRule>
  </conditionalFormatting>
  <conditionalFormatting sqref="I1254">
    <cfRule type="expression" dxfId="52" priority="125">
      <formula>P_Z_8_B_COLONNE_COMMENTAIRE_INDICATION=P_Z_G_R_G_BOOLEEN_NON</formula>
    </cfRule>
  </conditionalFormatting>
  <conditionalFormatting sqref="A1262">
    <cfRule type="expression" dxfId="51" priority="124">
      <formula>P_Z_0_B_UTILISATION_LIBELLES_DESCRIPTIONS=P_Z_G_R_G_BOOLEEN_OUI</formula>
    </cfRule>
  </conditionalFormatting>
  <conditionalFormatting sqref="C1262">
    <cfRule type="expression" dxfId="50" priority="123">
      <formula>P_Z_8_B_ULD=P_Z_G_R_G_BOOLEEN_OUI</formula>
    </cfRule>
  </conditionalFormatting>
  <conditionalFormatting sqref="E1260:F1281">
    <cfRule type="expression" dxfId="49" priority="122">
      <formula>P_Z_8_B_UFD&lt;&gt;P_Z_G_R_G_BOOLEEN_OUI</formula>
    </cfRule>
  </conditionalFormatting>
  <conditionalFormatting sqref="J1260:K1281">
    <cfRule type="expression" dxfId="48" priority="121">
      <formula>P_Z_2_B_UTILISATION_FILTRE_POSTES&lt;&gt;P_Z_G_R_G_BOOLEEN_OUI</formula>
    </cfRule>
  </conditionalFormatting>
  <conditionalFormatting sqref="O1260:P1281">
    <cfRule type="expression" dxfId="47" priority="118">
      <formula>P_Z_2_B_UTILISATION_FILTRE_SOUS_OPERATIONS&lt;&gt;P_Z_G_R_G_BOOLEEN_OUI</formula>
    </cfRule>
  </conditionalFormatting>
  <conditionalFormatting sqref="B1300">
    <cfRule type="expression" dxfId="46" priority="116">
      <formula>P_Z_8_B_COLONNE_MT_MAX_LIBELLE_STANDARD=P_Z_G_R_G_BOOLEEN_NON</formula>
    </cfRule>
  </conditionalFormatting>
  <conditionalFormatting sqref="C1300">
    <cfRule type="expression" dxfId="45" priority="115">
      <formula>P_Z_8_B_COLONNE_QT_ELIGIBLE_LIBELLE_STANDARD=P_Z_G_R_G_BOOLEEN_NON</formula>
    </cfRule>
  </conditionalFormatting>
  <conditionalFormatting sqref="D1300">
    <cfRule type="expression" dxfId="44" priority="114">
      <formula>P_Z_8_B_COLONNE_MT_ELIGIBLE_LIBELLE_STANDARD=P_Z_G_R_G_BOOLEEN_NON</formula>
    </cfRule>
  </conditionalFormatting>
  <conditionalFormatting sqref="E1300">
    <cfRule type="expression" dxfId="43" priority="113">
      <formula>P_Z_8_B_COLONNE_MOTIFS_INELIGIBILITE_LIBELLE_STANDARD=P_Z_G_R_G_BOOLEEN_NON</formula>
    </cfRule>
  </conditionalFormatting>
  <conditionalFormatting sqref="F1300">
    <cfRule type="expression" dxfId="42" priority="112">
      <formula>P_Z_8_B_COLONNE_QT_RAISONNABLE_LIBELLE_STANDARD=P_Z_G_R_G_BOOLEEN_NON</formula>
    </cfRule>
  </conditionalFormatting>
  <conditionalFormatting sqref="G1300">
    <cfRule type="expression" dxfId="41" priority="111">
      <formula>P_Z_8_B_COLONNE_MT_RAISONNABLE_LIBELLE_STANDARD=P_Z_G_R_G_BOOLEEN_NON</formula>
    </cfRule>
  </conditionalFormatting>
  <conditionalFormatting sqref="H1300">
    <cfRule type="expression" dxfId="40" priority="110">
      <formula>P_Z_8_B_COLONNE_COMMENTAIRE_SI_LIBELLE_STANDARD=P_Z_G_R_G_BOOLEEN_NON</formula>
    </cfRule>
  </conditionalFormatting>
  <conditionalFormatting sqref="H1603">
    <cfRule type="expression" dxfId="39" priority="80">
      <formula>P_Z_8_B_COLONNE_COMMENTAIRE_SI_LIBELLE_STANDARD=P_Z_G_R_G_BOOLEEN_NON</formula>
    </cfRule>
  </conditionalFormatting>
  <conditionalFormatting sqref="B1537">
    <cfRule type="expression" dxfId="38" priority="108">
      <formula>P_Z_8_B_INTITULE_DEPENSES_BAREMES_STANDARD=P_Z_G_R_G_BOOLEEN_NON</formula>
    </cfRule>
  </conditionalFormatting>
  <conditionalFormatting sqref="B1551">
    <cfRule type="expression" dxfId="37" priority="107">
      <formula>P_Z_8_B_COLONNE_DESCRIPTION=P_Z_G_R_G_BOOLEEN_NON</formula>
    </cfRule>
  </conditionalFormatting>
  <conditionalFormatting sqref="F1551">
    <cfRule type="expression" dxfId="36" priority="106">
      <formula>P_Z_8_B_COLONNE_POSTE=P_Z_G_R_G_BOOLEEN_NON</formula>
    </cfRule>
  </conditionalFormatting>
  <conditionalFormatting sqref="G1551">
    <cfRule type="expression" dxfId="35" priority="105">
      <formula>P_Z_8_B_COLONNE_SOUS_OPERATION=P_Z_G_R_G_BOOLEEN_NON</formula>
    </cfRule>
  </conditionalFormatting>
  <conditionalFormatting sqref="H1551">
    <cfRule type="expression" dxfId="34" priority="104">
      <formula>P_Z_8_B_COLONNE_QUANTITE=P_Z_G_R_G_BOOLEEN_NON</formula>
    </cfRule>
  </conditionalFormatting>
  <conditionalFormatting sqref="I1551">
    <cfRule type="expression" dxfId="33" priority="103">
      <formula>P_Z_8_B_COLONNE_VALEUR_BAREME=P_Z_G_R_G_BOOLEEN_NON</formula>
    </cfRule>
  </conditionalFormatting>
  <conditionalFormatting sqref="J1551">
    <cfRule type="expression" dxfId="32" priority="102">
      <formula>P_Z_8_B_COLONNE_MT_PRESENTE=P_Z_G_R_G_BOOLEEN_NON</formula>
    </cfRule>
  </conditionalFormatting>
  <conditionalFormatting sqref="K1551">
    <cfRule type="expression" dxfId="31" priority="101">
      <formula>P_Z_8_B_COLONNE_JUSTIFICATIF=P_Z_G_R_G_BOOLEEN_NON</formula>
    </cfRule>
  </conditionalFormatting>
  <conditionalFormatting sqref="L1551">
    <cfRule type="expression" dxfId="30" priority="100">
      <formula>P_Z_8_B_COLONNE_COMMENTAIRE=P_Z_G_R_G_BOOLEEN_NON</formula>
    </cfRule>
  </conditionalFormatting>
  <conditionalFormatting sqref="B1554">
    <cfRule type="expression" dxfId="29" priority="99">
      <formula>P_Z_8_B_COLONNE_DESCRIPTION_INDICATION=P_Z_G_R_G_BOOLEEN_NON</formula>
    </cfRule>
  </conditionalFormatting>
  <conditionalFormatting sqref="F1554">
    <cfRule type="expression" dxfId="28" priority="98">
      <formula>P_Z_8_B_COLONNE_POSTE_INDICATION=P_Z_G_R_G_BOOLEEN_NON</formula>
    </cfRule>
  </conditionalFormatting>
  <conditionalFormatting sqref="G1554">
    <cfRule type="expression" dxfId="27" priority="97">
      <formula>P_Z_8_B_COLONNE_SOUS_OPERATION_INDICATION=P_Z_G_R_G_BOOLEEN_NON</formula>
    </cfRule>
  </conditionalFormatting>
  <conditionalFormatting sqref="H1554">
    <cfRule type="expression" dxfId="26" priority="96">
      <formula>P_Z_8_B_COLONNE_QUANTITE_INDICATION=P_Z_G_R_G_BOOLEEN_NON</formula>
    </cfRule>
  </conditionalFormatting>
  <conditionalFormatting sqref="I1554">
    <cfRule type="expression" dxfId="25" priority="95">
      <formula>P_Z_8_B_COLONNE_VALEUR_BAREME_INDICATION=P_Z_G_R_G_BOOLEEN_NON</formula>
    </cfRule>
  </conditionalFormatting>
  <conditionalFormatting sqref="K1554">
    <cfRule type="expression" dxfId="24" priority="94">
      <formula>P_Z_8_B_COLONNE_JUSTIFICATIF_INDICATION=P_Z_G_R_G_BOOLEEN_NON</formula>
    </cfRule>
  </conditionalFormatting>
  <conditionalFormatting sqref="J1554">
    <cfRule type="expression" dxfId="23" priority="93">
      <formula>P_Z_8_B_COLONNE_MT_PRESENTE_INDICATION=P_Z_G_R_G_BOOLEEN_NON</formula>
    </cfRule>
  </conditionalFormatting>
  <conditionalFormatting sqref="L1554">
    <cfRule type="expression" dxfId="22" priority="92">
      <formula>P_Z_8_B_COLONNE_COMMENTAIRE_INDICATION=P_Z_G_R_G_BOOLEEN_NON</formula>
    </cfRule>
  </conditionalFormatting>
  <conditionalFormatting sqref="A1562">
    <cfRule type="expression" dxfId="21" priority="91">
      <formula>P_Z_0_B_UTILISATION_LIBELLES_DESCRIPTIONS=P_Z_G_R_G_BOOLEEN_OUI</formula>
    </cfRule>
  </conditionalFormatting>
  <conditionalFormatting sqref="C1562">
    <cfRule type="expression" dxfId="20" priority="90">
      <formula>P_Z_8_B_ULD=P_Z_G_R_G_BOOLEEN_OUI</formula>
    </cfRule>
  </conditionalFormatting>
  <conditionalFormatting sqref="E1560:F1581">
    <cfRule type="expression" dxfId="19" priority="89">
      <formula>P_Z_8_B_UFD&lt;&gt;P_Z_G_R_G_BOOLEEN_OUI</formula>
    </cfRule>
  </conditionalFormatting>
  <conditionalFormatting sqref="J1560:K1581">
    <cfRule type="expression" dxfId="18" priority="88">
      <formula>P_Z_3_B_UTILISATION_FILTRE_POSTES&lt;&gt;P_Z_G_R_G_BOOLEEN_OUI</formula>
    </cfRule>
  </conditionalFormatting>
  <conditionalFormatting sqref="O1560:P1581">
    <cfRule type="expression" dxfId="17" priority="87">
      <formula>P_Z_3_B_UTILISATION_FILTRE_SOUS_OPERATIONS&lt;&gt;P_Z_G_R_G_BOOLEEN_OUI</formula>
    </cfRule>
  </conditionalFormatting>
  <conditionalFormatting sqref="B1603">
    <cfRule type="expression" dxfId="16" priority="86">
      <formula>P_Z_8_B_COLONNE_MT_MAX_LIBELLE_STANDARD=P_Z_G_R_G_BOOLEEN_NON</formula>
    </cfRule>
  </conditionalFormatting>
  <conditionalFormatting sqref="C1603">
    <cfRule type="expression" dxfId="15" priority="85">
      <formula>P_Z_8_B_COLONNE_QT_ELIGIBLE_LIBELLE_STANDARD=P_Z_G_R_G_BOOLEEN_NON</formula>
    </cfRule>
  </conditionalFormatting>
  <conditionalFormatting sqref="D1603">
    <cfRule type="expression" dxfId="14" priority="84">
      <formula>P_Z_8_B_COLONNE_MT_ELIGIBLE_LIBELLE_STANDARD=P_Z_G_R_G_BOOLEEN_NON</formula>
    </cfRule>
  </conditionalFormatting>
  <conditionalFormatting sqref="E1603">
    <cfRule type="expression" dxfId="13" priority="83">
      <formula>P_Z_8_B_COLONNE_MOTIFS_INELIGIBILITE_LIBELLE_STANDARD=P_Z_G_R_G_BOOLEEN_NON</formula>
    </cfRule>
  </conditionalFormatting>
  <conditionalFormatting sqref="F1603">
    <cfRule type="expression" dxfId="12" priority="82">
      <formula>P_Z_8_B_COLONNE_QT_RAISONNABLE_LIBELLE_STANDARD=P_Z_G_R_G_BOOLEEN_NON</formula>
    </cfRule>
  </conditionalFormatting>
  <conditionalFormatting sqref="G1603">
    <cfRule type="expression" dxfId="11" priority="81">
      <formula>P_Z_8_B_COLONNE_MT_RAISONNABLE_LIBELLE_STANDARD=P_Z_G_R_G_BOOLEEN_NON</formula>
    </cfRule>
  </conditionalFormatting>
  <conditionalFormatting sqref="B4537">
    <cfRule type="expression" dxfId="10" priority="79">
      <formula>P_Z_1_B_INTITULE_DEPENSES_DEVIS_STANDARD="NON"</formula>
    </cfRule>
  </conditionalFormatting>
  <conditionalFormatting sqref="C4550:G4551">
    <cfRule type="expression" dxfId="9" priority="24">
      <formula>P_Z_1_B_EXEMPLE_UTILISATION&lt;&gt;P_Z_G_R_G_BOOLEEN_OUI</formula>
    </cfRule>
  </conditionalFormatting>
  <conditionalFormatting sqref="B2737">
    <cfRule type="expression" dxfId="8" priority="12">
      <formula>P_Z_8_B_INTITULE_DEPENSES_BAREMES_STANDARD=P_Z_G_R_G_BOOLEEN_NON</formula>
    </cfRule>
  </conditionalFormatting>
  <conditionalFormatting sqref="F667:G686 F657:F666">
    <cfRule type="expression" dxfId="7" priority="9">
      <formula>$D$638&lt;&gt;"OUI"</formula>
    </cfRule>
  </conditionalFormatting>
  <conditionalFormatting sqref="AG663">
    <cfRule type="expression" dxfId="6" priority="8">
      <formula>P_Z_0_B_COLONNE_MT_PRES_HT_LIBELLE_STANDARD="NON"</formula>
    </cfRule>
  </conditionalFormatting>
  <conditionalFormatting sqref="F692:G692">
    <cfRule type="expression" dxfId="5" priority="7">
      <formula>$D$638&lt;&gt;"OUI"</formula>
    </cfRule>
  </conditionalFormatting>
  <conditionalFormatting sqref="F687:G691">
    <cfRule type="expression" dxfId="4" priority="6">
      <formula>$D$638&lt;&gt;"OUI"</formula>
    </cfRule>
  </conditionalFormatting>
  <conditionalFormatting sqref="J1860:K1881">
    <cfRule type="expression" dxfId="3" priority="5">
      <formula>P_Z_4_B_UTILISATION_FILTRE_POSTES&lt;&gt;P_Z_G_R_G_BOOLEEN_OUI</formula>
    </cfRule>
  </conditionalFormatting>
  <conditionalFormatting sqref="T1860:U1881">
    <cfRule type="expression" dxfId="2" priority="4">
      <formula>P_Z_4_B_UTILISATION_FILTRE_UNITES&lt;&gt;P_Z_G_R_G_BOOLEEN_OUI</formula>
    </cfRule>
  </conditionalFormatting>
  <conditionalFormatting sqref="D4262">
    <cfRule type="expression" dxfId="1" priority="2">
      <formula>P_Z_12_B_UTILISATION_FILTRE_POSTES&lt;&gt;P_Z_G_R_G_BOOLEEN_OUI</formula>
    </cfRule>
  </conditionalFormatting>
  <conditionalFormatting sqref="H1596">
    <cfRule type="expression" dxfId="0" priority="1">
      <formula>P_Z_3_B_UTILISATION_FILTRE_POSTES&lt;&gt;P_Z_G_R_G_BOOLEEN_OUI</formula>
    </cfRule>
  </conditionalFormatting>
  <dataValidations count="26">
    <dataValidation type="list" allowBlank="1" showInputMessage="1" showErrorMessage="1" sqref="C356:C368 D638 V644 V638 I638 Y638 Y644 AG638 AG644 AG650 V650 Y650 Y656 V662 AA638 AL638 AL643 B936 H962 A987 G956:H956 U956 P638 V656 V668 V674 AG656 B993:G993 B1836 B1850:M1850 B1853:M1853 D1856:D1857 R962 R1862 H1862 H3062 A1887 N638 B3036 J3056:K3057 A3131 H3050:K3050 B3050:F3050 H3053:K3053 B3053:F3053 B3137:H3137 B4236 B4250:J4250 B4253:J4253 A4262 A4311 B1893:M1893 B4317:H4317 H1262 B1236 H1256:I1257 B1253:I1253 B1250:I1250 A1293 B1299:H1299 H1562 B1536 K1556:L1557 A1596 B1602:H1602 B1550:L1550 B1553:L1553 B4536 A4565 B4571:G4571 R4549 A4551 B2736 A2750 L1856:M1857 B953:U953 B950:U950 AG662" xr:uid="{A6555C03-5952-4954-8CC5-AC0165BC22B3}">
      <formula1>P_Z_G_R_G_BOOLEEN</formula1>
    </dataValidation>
    <dataValidation type="list" allowBlank="1" showInputMessage="1" showErrorMessage="1" sqref="M638" xr:uid="{D37927C0-D82D-43DE-BFE0-0E5CABF3150A}">
      <formula1>P_Z_G_R_G_NB_CATEGORIES</formula1>
    </dataValidation>
    <dataValidation type="list" allowBlank="1" showInputMessage="1" showErrorMessage="1" sqref="B335" xr:uid="{DFB2C8BE-9AF2-4656-93A8-C70320AA63CE}">
      <formula1>P_Z_G_R_G_INTERVENTIONS_PSN</formula1>
    </dataValidation>
    <dataValidation type="list" allowBlank="1" showInputMessage="1" showErrorMessage="1" sqref="K962:K981 K1862:K1881 K3062:K3081 K1262:K1281 K1562:K1581 K4549:K4559 D4262:D4266 H1596" xr:uid="{477A173B-C956-40FB-B3EF-7761D9C089EC}">
      <formula1>P_Z_0_R_LIBELLES_POSTES</formula1>
    </dataValidation>
    <dataValidation type="list" allowBlank="1" showInputMessage="1" showErrorMessage="1" sqref="A962 A1862 A3062 A1262 A1562" xr:uid="{103B0A16-D8DF-4C30-A027-68BF9EC1EFC4}">
      <formula1>IF(P_Z_0_B_UTILISATION_LIBELLES_DESCRIPTIONS=P_Z_G_R_G_BOOLEEN_OUI,P_Z_G_R_G_BOOLEEN,P_Z_G_R_G_BOOLEEN_NON)</formula1>
    </dataValidation>
    <dataValidation type="list" allowBlank="1" showInputMessage="1" showErrorMessage="1" sqref="F962:F981 F1862:F1881 F3062:F3081 F1262:F1281 F1562:F1581 F4553:F4559" xr:uid="{60E0D6BB-CEA0-4FDD-95E0-C353FD9C7C61}">
      <formula1>P_Z_0_R_LIBELLES_DESCRIPTIONS</formula1>
    </dataValidation>
    <dataValidation type="list" allowBlank="1" showInputMessage="1" showErrorMessage="1" sqref="M962 M1862 M3062 F4262 M1262 M1562 M4549" xr:uid="{E82DB59F-9448-42F4-A244-73116BE7DF47}">
      <formula1>IF(P_Z_0_B_UTILISATION_SOUS_OPERATIONS=P_Z_G_R_G_BOOLEEN_OUI,P_Z_G_R_G_BOOLEEN,P_Z_G_R_G_BOOLEEN_NON)</formula1>
    </dataValidation>
    <dataValidation type="list" allowBlank="1" showInputMessage="1" showErrorMessage="1" sqref="G957" xr:uid="{C75C2721-4C84-4915-B26A-6E1FA5BAA906}">
      <formula1>IF(P_Z_1_B_COLONNE_QUANTITE_ACTIVE=P_Z_G_R_G_BOOLEEN_OUI,P_Z_G_R_G_BOOLEEN,P_Z_G_R_G_BOOLEEN_NON)</formula1>
    </dataValidation>
    <dataValidation type="list" allowBlank="1" showInputMessage="1" showErrorMessage="1" sqref="H957" xr:uid="{437BB48A-0AF1-4CB4-A17A-9AB8DDE88F64}">
      <formula1>IF(P_Z_1_B_COLONNE_UNITE_ACTIVE=P_Z_G_R_G_BOOLEEN_OUI,P_Z_G_R_G_BOOLEEN,P_Z_G_R_G_BOOLEEN_NON)</formula1>
    </dataValidation>
    <dataValidation type="list" allowBlank="1" showInputMessage="1" showErrorMessage="1" sqref="U957" xr:uid="{0BCF17C0-2E99-438C-8C92-2E894FDF8246}">
      <formula1>IF(P_Z_1_B_COLONNE_COMMENTAIRE_ACTIVE=P_Z_G_R_G_BOOLEEN_OUI,P_Z_G_R_G_BOOLEEN,P_Z_G_R_G_BOOLEEN_NON)</formula1>
    </dataValidation>
    <dataValidation type="list" allowBlank="1" showInputMessage="1" showErrorMessage="1" sqref="B1896 B996 B3140 B4320 B1302 B1605 B4574" xr:uid="{15CF91EA-9B63-4C11-B215-192D5ABBA277}">
      <formula1>IF(P_Z_0_B_UTILISATION_MT_MAX=P_Z_G_R_G_BOOLEEN_OUI,P_Z_G_R_G_BOOLEEN,P_Z_G_R_G_BOOLEEN_NON)</formula1>
    </dataValidation>
    <dataValidation type="list" allowBlank="1" showInputMessage="1" showErrorMessage="1" sqref="C962" xr:uid="{3C4FE57D-B0E2-42B1-9272-902D146A65B0}">
      <formula1>IF(P_Z_1_B_UTILISATION_LIBELLES_DESCRIPTIONS=P_Z_G_R_G_BOOLEEN_OUI,P_Z_G_R_G_BOOLEEN,P_Z_G_R_G_BOOLEEN_NON)</formula1>
    </dataValidation>
    <dataValidation type="list" allowBlank="1" showInputMessage="1" showErrorMessage="1" sqref="C1862 C3062 C1262 C1562" xr:uid="{643F4812-B67C-4047-ABC8-33E4B49A0ABF}">
      <formula1>IF(P_Z_4_B_ULD=P_Z_G_R_G_BOOLEEN_OUI,P_Z_G_R_G_BOOLEEN,P_Z_G_R_G_BOOLEEN_NON)</formula1>
    </dataValidation>
    <dataValidation type="list" allowBlank="1" showInputMessage="1" showErrorMessage="1" sqref="P1862:P1881 P3062:P3081 P1262:P1281 P1562:P1581 P962:P981 I4262:I4266" xr:uid="{8AA451B6-61DC-4119-9206-12A8206D298B}">
      <formula1>P_Z_0_R_LIBELLES_SOUS_OPERATIONS</formula1>
    </dataValidation>
    <dataValidation type="list" allowBlank="1" showInputMessage="1" showErrorMessage="1" sqref="D2761:D2794 D3086:D3125 D1286:D1289 D1294:D1295 D1586:D1592 D1597:D1598 D1606 I1585:I1589 D1303:D1324" xr:uid="{DCFBE51B-25C2-4E3B-8ABC-03554F272F78}">
      <formula1>P_Z_0_R_LIBELLES_UNITES</formula1>
    </dataValidation>
    <dataValidation type="list" allowBlank="1" showInputMessage="1" showErrorMessage="1" sqref="D987 D1293 D4565 D1596:F1596" xr:uid="{612F7852-31D5-40A2-882F-2169EB59770E}">
      <formula1>IF(P_Z_1_B_ULD=P_Z_G_R_G_BOOLEEN_OUI,IF(P_Z_1_B_UFD=P_Z_G_R_G_BOOLEEN_OUI,INDIRECT("P_Z_1_R_LIBELLES_DESCRIPTIONS"&amp;"_"&amp;COUNTA(P_Z_1_R_LIBELLES_DESCRIPTIONS)),INDIRECT("P_Z_0_R_LIBELLES_DESCRIPTIONS"&amp;"_"&amp;COUNTA(P_Z_0_R_LIBELLES_DESCRIPTIONS))),"")</formula1>
    </dataValidation>
    <dataValidation type="list" allowBlank="1" showInputMessage="1" showErrorMessage="1" sqref="G987 E1293" xr:uid="{C3AF9DD9-1206-4AFA-8732-770D09646762}">
      <formula1>IF(P_Z_1_B_UTILISATION_FILTRE_POSTES=P_Z_G_R_G_BOOLEEN_OUI,INDIRECT("P_Z_1_R_LIBELLES_POSTES"&amp;"_"&amp;COUNTA(P_Z_1_R_LIBELLES_POSTES)),INDIRECT("P_Z_0_R_LIBELLES_POSTES"&amp;"_"&amp;COUNTA(P_Z_0_R_LIBELLES_POSTES)))</formula1>
    </dataValidation>
    <dataValidation type="list" allowBlank="1" showInputMessage="1" showErrorMessage="1" sqref="H987 F1293 I1596" xr:uid="{2C02D7D6-4AA7-495E-B3D9-AEC41A7E3AC8}">
      <formula1>IF(P_Z_1_B_UTILISATION_FILTRE_SOUS_OPERATIONS=P_Z_G_R_G_BOOLEEN_OUI,INDIRECT("P_Z_1_R_LIBELLES_SOUS_OPERATIONS"&amp;"_"&amp;COUNTA(P_Z_1_R_LIBELLES_SOUS_OPERATIONS)),INDIRECT("P_Z_0_R_LIBELLES_SOUS_OPERATIONS"&amp;"_"&amp;COUNTA(P_Z_0_R_LIBELLES_SOUS_OPERATIONS)))</formula1>
    </dataValidation>
    <dataValidation type="list" allowBlank="1" showInputMessage="1" showErrorMessage="1" sqref="J987 H1293 C999" xr:uid="{FCCCB593-8E4E-4DD5-8484-4D60756AAE37}">
      <formula1>IF(P_Z_1_B_UTILISATION_FILTRE_UNITES=P_Z_G_R_G_BOOLEEN_OUI,INDIRECT("P_Z_1_R_LIBELLES_UNITES"&amp;"_"&amp;COUNTA(P_Z_1_R_LIBELLES_UNITES)),INDIRECT("P_Z_0_R_LIBELLES_UNITES"&amp;"_"&amp;COUNTA(P_Z_0_R_LIBELLES_UNITES)))</formula1>
    </dataValidation>
    <dataValidation type="list" allowBlank="1" showInputMessage="1" showErrorMessage="1" sqref="N987" xr:uid="{A0192BB3-BA97-464E-8862-772E8321637A}">
      <formula1>INDIRECT("P_Z_0_R_LIBELLES_MARCHES_RAISONNABLES"&amp;"_"&amp;COUNTA(P_Z_0_R_LIBELLES_MARCHES_RAISONNABLES))</formula1>
    </dataValidation>
    <dataValidation type="list" allowBlank="1" showInputMessage="1" showErrorMessage="1" sqref="D1887" xr:uid="{1E6B5D9A-EF20-4F5D-B4B6-C3F23295C97D}">
      <formula1>IF(P_Z_4_B_ULD=P_Z_G_R_G_BOOLEEN_OUI,IF(P_Z_4_B_UFD=P_Z_G_R_G_BOOLEEN_OUI,INDIRECT("P_Z_4_R_LIBELLES_DESCRIPTIONS"&amp;"_"&amp;COUNTA(P_Z_4_R_LIBELLES_DESCRIPTIONS)),INDIRECT("P_Z_0_R_LIBELLES_DESCRIPTIONS"&amp;"_"&amp;COUNTA(P_Z_0_R_LIBELLES_DESCRIPTIONS))),"")</formula1>
    </dataValidation>
    <dataValidation type="list" allowBlank="1" showInputMessage="1" showErrorMessage="1" sqref="G1887" xr:uid="{4E99E23F-CD1C-41DF-9837-50BCA80B5B3C}">
      <formula1>IF(P_Z_4_B_UTILISATION_FILTRE_POSTES=P_Z_G_R_G_BOOLEEN_OUI,INDIRECT("P_Z_4_R_LIBELLES_POSTES"&amp;"_"&amp;COUNTA(P_Z_4_R_LIBELLES_POSTES)),INDIRECT("P_Z_0_R_LIBELLES_POSTES"&amp;"_"&amp;COUNTA(P_Z_0_R_LIBELLES_POSTES)))</formula1>
    </dataValidation>
    <dataValidation type="list" allowBlank="1" showInputMessage="1" showErrorMessage="1" sqref="H1887" xr:uid="{C468F7A7-EB9F-4677-B025-79347AF314A2}">
      <formula1>IF(P_Z_4_B_UTILISATION_FILTRE_SOUS_OPERATIONS=P_Z_G_R_G_BOOLEEN_OUI,INDIRECT("P_Z_4_R_LIBELLES_SOUS_OPERATIONS"&amp;"_"&amp;COUNTA(P_Z_4_R_LIBELLES_SOUS_OPERATIONS)),INDIRECT("P_Z_0_R_LIBELLES_SOUS_OPERATIONS"&amp;"_"&amp;COUNTA(P_Z_0_R_LIBELLES_SOUS_OPERATIONS)))</formula1>
    </dataValidation>
    <dataValidation type="list" allowBlank="1" showInputMessage="1" showErrorMessage="1" sqref="L1887" xr:uid="{762A3A4E-9FEF-4459-BD32-2130A18ED907}">
      <formula1>IF(P_Z_4_B_UTILISATION_FILTRE_UNITES=P_Z_G_R_G_BOOLEEN_OUI,INDIRECT("P_Z_4_R_LIBELLES_UNITES"&amp;"_"&amp;COUNTA(P_Z_4_R_LIBELLES_UNITES)),INDIRECT("P_Z_0_R_LIBELLES_UNITES"&amp;"_"&amp;COUNTA(P_Z_0_R_LIBELLES_UNITES)))</formula1>
    </dataValidation>
    <dataValidation type="list" allowBlank="1" showInputMessage="1" showErrorMessage="1" sqref="E3052 D1252 G1552" xr:uid="{9C84C2F5-0450-4F93-9FBC-2E628DD23E10}">
      <formula1>IF(P_Z_0_B_COLONNE_SOUS_OPERATION_LIBELLE_STANDARD&lt;&gt;P_Z_G_R_G_BOOLEEN_NON,P_Z_0_N_COLONNE_SOUS_OPERATION_LIBELLE_DEFAUT,P_Z_0_N_COLONNE_SOUS_OPERATION_LIBELLE_STANDARD)</formula1>
    </dataValidation>
    <dataValidation type="list" allowBlank="1" showInputMessage="1" showErrorMessage="1" sqref="K1596" xr:uid="{085AB418-825B-42A0-9F0F-6DA59884A9C8}">
      <formula1>$C$1586:$C$1587</formula1>
    </dataValidation>
  </dataValidations>
  <hyperlinks>
    <hyperlink ref="H7" location="'Dépenses sur devis'!A1" display="Lien" xr:uid="{8BD61550-0F4B-4C53-9654-766FC995C4B6}"/>
    <hyperlink ref="H8" location="'Dépenses auto-construction'!A1" display="Lien" xr:uid="{3C700677-7972-4486-AF50-BA102D9CFF46}"/>
    <hyperlink ref="H9" location="'Dépenses de rémunération CU'!A1" display="Lien" xr:uid="{71DF6676-9DD5-4927-ACA5-F9D5A5AC62DD}"/>
    <hyperlink ref="H10" location="'Dépenses de rémunération'!A1" display="Lien" xr:uid="{020890B0-1744-4D33-9DD5-8AA71CBB8528}"/>
    <hyperlink ref="H13" location="'Dépenses forfaitaire'!A1" display="Lien" xr:uid="{648219D0-887C-444C-BB9C-B8A1081BD228}"/>
    <hyperlink ref="H14" location="'Dépenses sur barèmes'!A1" display="Lien" xr:uid="{7BFD268C-20C9-4392-BC0F-EE04D7E03413}"/>
    <hyperlink ref="H18" location="'Dépenses sur taux forfaitaire'!A1" display="Lien" xr:uid="{C3E96297-D44F-4063-97C2-2D2947B55D46}"/>
    <hyperlink ref="H19" location="Recettes!A1" display="Lien" xr:uid="{BB2E0B76-CFA6-424C-A4FF-BB1EA20FF250}"/>
    <hyperlink ref="H3" location="Notice!A1" display="Accueil" xr:uid="{5F07425C-B9A7-41F5-A4DD-4182572FDF70}"/>
    <hyperlink ref="E932" location="'Dépenses sur devis'!A1" display="Lien Onglet" xr:uid="{C7BC2662-7940-4B60-9011-DE4283CD2B28}"/>
    <hyperlink ref="E1532" location="'Dépenses de rémunération CU'!A1" display="Lien" xr:uid="{F63AA252-68BF-4C9D-8C45-64E312A39941}"/>
    <hyperlink ref="E1832" location="'Dépenses de rémunération'!A1" display="Lien" xr:uid="{A3FEC497-B6D2-4AAF-BDDC-C241958B5E8B}"/>
    <hyperlink ref="E2732" location="'Dépenses forfaitaire'!A1" display="Lien" xr:uid="{DE9E2C56-5646-48C3-A12F-0AECB13A93FB}"/>
    <hyperlink ref="E3032" location="'Dépenses sur barèmes'!A1" display="Lien" xr:uid="{7D6EB875-8D1C-4538-9425-43214F3616FF}"/>
    <hyperlink ref="E4532" location="Recettes!A1" display="Lien" xr:uid="{5A5EE5EB-C12E-4738-9672-C97C55BCED35}"/>
    <hyperlink ref="E1232" location="'Dépenses auto-construction'!A1" display="Lien" xr:uid="{8B68516C-05B1-4D2A-B2AF-19A5E92DC11C}"/>
    <hyperlink ref="E331" location="Notice!A1" display="Accueil" xr:uid="{04DDFB44-C649-4612-9B38-F71E7D1A1528}"/>
    <hyperlink ref="E4232" location="'Dépenses sur taux forfaitaire'!A1" display="Lien" xr:uid="{C4805BB0-8840-4473-8F90-6E70549DCD63}"/>
  </hyperlink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78970-100D-4A39-8241-42149369A0A1}">
  <dimension ref="A2:I182"/>
  <sheetViews>
    <sheetView zoomScale="85" zoomScaleNormal="85" workbookViewId="0">
      <selection activeCell="A2" sqref="A2"/>
    </sheetView>
  </sheetViews>
  <sheetFormatPr baseColWidth="10" defaultRowHeight="14.5" x14ac:dyDescent="0.35"/>
  <cols>
    <col min="1" max="1" width="25.7265625" customWidth="1"/>
    <col min="2" max="2" width="25.7265625" style="87" customWidth="1"/>
    <col min="3" max="22" width="25.7265625" customWidth="1"/>
  </cols>
  <sheetData>
    <row r="2" spans="1:9" x14ac:dyDescent="0.35">
      <c r="A2" s="86" t="s">
        <v>272</v>
      </c>
      <c r="C2" cm="1">
        <f t="array" ref="C2">SUMPRODUCT(('Dépenses auto-construction'!$D$8:$D$607=B7)*1)</f>
        <v>0</v>
      </c>
    </row>
    <row r="3" spans="1:9" ht="15" thickBot="1" x14ac:dyDescent="0.4"/>
    <row r="4" spans="1:9" ht="15" thickTop="1" x14ac:dyDescent="0.35">
      <c r="A4" s="120"/>
      <c r="B4" s="121" t="s">
        <v>243</v>
      </c>
      <c r="C4" s="122"/>
      <c r="D4" s="123" t="s">
        <v>244</v>
      </c>
      <c r="E4" s="122"/>
      <c r="F4" s="122"/>
      <c r="G4" s="121" t="s">
        <v>273</v>
      </c>
      <c r="H4" s="122"/>
      <c r="I4" s="124" t="s">
        <v>274</v>
      </c>
    </row>
    <row r="5" spans="1:9" x14ac:dyDescent="0.35">
      <c r="A5" s="125"/>
      <c r="B5" s="126"/>
      <c r="C5" s="20"/>
      <c r="D5" s="20"/>
      <c r="E5" s="20"/>
      <c r="F5" s="20"/>
      <c r="G5" s="20"/>
      <c r="H5" s="20"/>
      <c r="I5" s="127"/>
    </row>
    <row r="6" spans="1:9" x14ac:dyDescent="0.35">
      <c r="A6" s="125" t="str" cm="1">
        <f t="array" ref="A6">IF(AND(OR(SUMPRODUCT(('Dépenses sur devis'!$F$8:$F$607=B6)*1),SUMPRODUCT(('Dépenses de rémunération'!$F$8:$F$607=B6)*1),SUMPRODUCT(('Dépenses sur barèmes'!$E$8:$E$607=B6)*1),SUMPRODUCT(('Dépenses sur taux forfaitaire'!$E$8:$E$589=B6)*1),SUMPRODUCT(('Dépenses auto-construction'!$D$8:$D$607=B6)*1),SUMPRODUCT(('Dépenses de rémunération CU'!$G$8:$G$607=B6)*1),SUMPRODUCT(('Dépenses forfaitaire'!$D$8:$D$607=B6)*1)),B6&lt;&gt;""),IF(SUMPRODUCT((A$5:A5&lt;&gt;"")*1),SUMPRODUCT((A$5:A5&lt;&gt;"")*1)+1,1),"")</f>
        <v/>
      </c>
      <c r="B6" s="126" t="str">
        <f>IF(P_Paramétrage!B638&lt;&gt;"",P_Paramétrage!B638,"")</f>
        <v>Travaux</v>
      </c>
      <c r="C6" s="20">
        <v>1</v>
      </c>
      <c r="D6" s="20" t="str">
        <f>IF(ISNA(VLOOKUP(C6,$A$6:$B$60,2,FALSE)),"",VLOOKUP(C6,$A$6:$B$60,2,FALSE))</f>
        <v/>
      </c>
      <c r="E6" s="20"/>
      <c r="F6" s="20" t="str" cm="1">
        <f t="array" ref="F6">IF(AND(OR(SUMPRODUCT(('Dépenses sur devis'!$G$8:$G$607=G6)*1),SUMPRODUCT(('Dépenses de rémunération'!$G$8:$G$607=G6)*1),SUMPRODUCT(('Dépenses sur barèmes'!$F$8:$F$607=G6)*1),SUMPRODUCT(('Dépenses sur taux forfaitaire'!$F$8:$F$9=G6)*1),SUMPRODUCT(('Dépenses auto-construction'!$E$8:$E$607=G6)*1),SUMPRODUCT(('Dépenses de rémunération CU'!$H$8:$H$607=G6)*1),SUMPRODUCT(('Dépenses forfaitaire'!$E$8:$E$607=G6)*1)),G6&lt;&gt;""),IF(SUMPRODUCT((F$5:F5&lt;&gt;"")*1),SUMPRODUCT((F$5:F5&lt;&gt;"")*1)+1,1),"")</f>
        <v/>
      </c>
      <c r="G6" s="20" t="str">
        <f>IF(P_Paramétrage!G638&lt;&gt;"",P_Paramétrage!G638,"")</f>
        <v>Sous-op_1</v>
      </c>
      <c r="H6" s="20">
        <v>1</v>
      </c>
      <c r="I6" s="127" t="str">
        <f t="shared" ref="I6:I24" si="0">IF(ISNA(VLOOKUP(H6,$F$6:$G$60,2,FALSE)),"",VLOOKUP(H6,$F$6:$G$60,2,FALSE))</f>
        <v/>
      </c>
    </row>
    <row r="7" spans="1:9" x14ac:dyDescent="0.35">
      <c r="A7" s="125" t="str" cm="1">
        <f t="array" ref="A7">IF(AND(OR(SUMPRODUCT(('Dépenses sur devis'!$F$8:$F$607=B7)*1),SUMPRODUCT(('Dépenses de rémunération'!$F$8:$F$607=B7)*1),SUMPRODUCT(('Dépenses sur barèmes'!$E$8:$E$607=B7)*1),SUMPRODUCT(('Dépenses sur taux forfaitaire'!$E$8:$E$589=B7)*1),SUMPRODUCT(('Dépenses auto-construction'!$D$8:$D$607=B7)*1),SUMPRODUCT(('Dépenses de rémunération CU'!$G$8:$G$607=B7)*1),SUMPRODUCT(('Dépenses forfaitaire'!$D$8:$D$607=B7)*1)),B7&lt;&gt;""),IF(SUMPRODUCT((A$5:A6&lt;&gt;"")*1),SUMPRODUCT((A$5:A6&lt;&gt;"")*1)+1,1),"")</f>
        <v/>
      </c>
      <c r="B7" s="126" t="str">
        <f>IF(P_Paramétrage!B639&lt;&gt;"",P_Paramétrage!B639,"")</f>
        <v>Equipements</v>
      </c>
      <c r="C7" s="20">
        <v>2</v>
      </c>
      <c r="D7" s="20" t="str">
        <f t="shared" ref="D7:D24" si="1">IF(ISNA(VLOOKUP(C7,$A$6:$B$60,2,FALSE)),"",VLOOKUP(C7,$A$6:$B$60,2,FALSE))</f>
        <v/>
      </c>
      <c r="E7" s="20"/>
      <c r="F7" s="20" t="str" cm="1">
        <f t="array" ref="F7">IF(AND(OR(SUMPRODUCT(('Dépenses sur devis'!$G$8:$G$607=G7)*1),SUMPRODUCT(('Dépenses de rémunération'!$G$8:$G$607=G7)*1),SUMPRODUCT(('Dépenses sur barèmes'!$F$8:$F$607=G7)*1),SUMPRODUCT(('Dépenses sur taux forfaitaire'!$F$8:$F$9=G7)*1),SUMPRODUCT(('Dépenses auto-construction'!$E$8:$E$607=G7)*1),SUMPRODUCT(('Dépenses de rémunération CU'!$H$8:$H$607=G7)*1),SUMPRODUCT(('Dépenses forfaitaire'!$E$8:$E$607=G7)*1)),G7&lt;&gt;""),IF(SUMPRODUCT((F$5:F6&lt;&gt;"")*1),SUMPRODUCT((F$5:F6&lt;&gt;"")*1)+1,1),"")</f>
        <v/>
      </c>
      <c r="G7" s="20" t="str">
        <f>IF(P_Paramétrage!G639&lt;&gt;"",P_Paramétrage!G639,"")</f>
        <v>Sous-op_2</v>
      </c>
      <c r="H7" s="20">
        <v>2</v>
      </c>
      <c r="I7" s="127" t="str">
        <f t="shared" si="0"/>
        <v/>
      </c>
    </row>
    <row r="8" spans="1:9" x14ac:dyDescent="0.35">
      <c r="A8" s="125" t="str" cm="1">
        <f t="array" ref="A8">IF(AND(OR(SUMPRODUCT(('Dépenses sur devis'!$F$8:$F$607=B8)*1),SUMPRODUCT(('Dépenses de rémunération'!$F$8:$F$607=B8)*1),SUMPRODUCT(('Dépenses sur barèmes'!$E$8:$E$607=B8)*1),SUMPRODUCT(('Dépenses sur taux forfaitaire'!$E$8:$E$589=B8)*1),SUMPRODUCT(('Dépenses auto-construction'!$D$8:$D$607=B8)*1),SUMPRODUCT(('Dépenses de rémunération CU'!$G$8:$G$607=B8)*1),SUMPRODUCT(('Dépenses forfaitaire'!$D$8:$D$607=B8)*1)),B8&lt;&gt;""),IF(SUMPRODUCT((A$5:A7&lt;&gt;"")*1),SUMPRODUCT((A$5:A7&lt;&gt;"")*1)+1,1),"")</f>
        <v/>
      </c>
      <c r="B8" s="126" t="str">
        <f>IF(P_Paramétrage!B640&lt;&gt;"",P_Paramétrage!B640,"")</f>
        <v>Prestations extérieures</v>
      </c>
      <c r="C8" s="20">
        <v>3</v>
      </c>
      <c r="D8" s="20" t="str">
        <f t="shared" si="1"/>
        <v/>
      </c>
      <c r="E8" s="20"/>
      <c r="F8" s="20" t="str" cm="1">
        <f t="array" ref="F8">IF(AND(OR(SUMPRODUCT(('Dépenses sur devis'!$G$8:$G$607=G8)*1),SUMPRODUCT(('Dépenses de rémunération'!$G$8:$G$607=G8)*1),SUMPRODUCT(('Dépenses sur barèmes'!$F$8:$F$607=G8)*1),SUMPRODUCT(('Dépenses sur taux forfaitaire'!$F$8:$F$9=G8)*1),SUMPRODUCT(('Dépenses auto-construction'!$E$8:$E$607=G8)*1),SUMPRODUCT(('Dépenses de rémunération CU'!$H$8:$H$607=G8)*1),SUMPRODUCT(('Dépenses forfaitaire'!$E$8:$E$607=G8)*1)),G8&lt;&gt;""),IF(SUMPRODUCT((F$5:F7&lt;&gt;"")*1),SUMPRODUCT((F$5:F7&lt;&gt;"")*1)+1,1),"")</f>
        <v/>
      </c>
      <c r="G8" s="20" t="str">
        <f>IF(P_Paramétrage!G640&lt;&gt;"",P_Paramétrage!G640,"")</f>
        <v>Sous-op_3</v>
      </c>
      <c r="H8" s="20">
        <v>3</v>
      </c>
      <c r="I8" s="127" t="str">
        <f t="shared" si="0"/>
        <v/>
      </c>
    </row>
    <row r="9" spans="1:9" x14ac:dyDescent="0.35">
      <c r="A9" s="125" t="str" cm="1">
        <f t="array" ref="A9">IF(AND(OR(SUMPRODUCT(('Dépenses sur devis'!$F$8:$F$607=B9)*1),SUMPRODUCT(('Dépenses de rémunération'!$F$8:$F$607=B9)*1),SUMPRODUCT(('Dépenses sur barèmes'!$E$8:$E$607=B9)*1),SUMPRODUCT(('Dépenses sur taux forfaitaire'!$E$8:$E$589=B9)*1),SUMPRODUCT(('Dépenses auto-construction'!$D$8:$D$607=B9)*1),SUMPRODUCT(('Dépenses de rémunération CU'!$G$8:$G$607=B9)*1),SUMPRODUCT(('Dépenses forfaitaire'!$D$8:$D$607=B9)*1)),B9&lt;&gt;""),IF(SUMPRODUCT((A$5:A8&lt;&gt;"")*1),SUMPRODUCT((A$5:A8&lt;&gt;"")*1)+1,1),"")</f>
        <v/>
      </c>
      <c r="B9" s="126" t="str">
        <f>IF(P_Paramétrage!B641&lt;&gt;"",P_Paramétrage!B641,"")</f>
        <v>Dépenses de personnel et frais liés</v>
      </c>
      <c r="C9" s="20">
        <v>4</v>
      </c>
      <c r="D9" s="20" t="str">
        <f t="shared" si="1"/>
        <v/>
      </c>
      <c r="E9" s="20"/>
      <c r="F9" s="20" t="str" cm="1">
        <f t="array" ref="F9">IF(AND(OR(SUMPRODUCT(('Dépenses sur devis'!$G$8:$G$607=G9)*1),SUMPRODUCT(('Dépenses de rémunération'!$G$8:$G$607=G9)*1),SUMPRODUCT(('Dépenses sur barèmes'!$F$8:$F$607=G9)*1),SUMPRODUCT(('Dépenses sur taux forfaitaire'!$F$8:$F$9=G9)*1),SUMPRODUCT(('Dépenses auto-construction'!$E$8:$E$607=G9)*1),SUMPRODUCT(('Dépenses de rémunération CU'!$H$8:$H$607=G9)*1),SUMPRODUCT(('Dépenses forfaitaire'!$E$8:$E$607=G9)*1)),G9&lt;&gt;""),IF(SUMPRODUCT((F$5:F8&lt;&gt;"")*1),SUMPRODUCT((F$5:F8&lt;&gt;"")*1)+1,1),"")</f>
        <v/>
      </c>
      <c r="G9" s="20" t="str">
        <f>IF(P_Paramétrage!G641&lt;&gt;"",P_Paramétrage!G641,"")</f>
        <v>Sous-op_4</v>
      </c>
      <c r="H9" s="20">
        <v>4</v>
      </c>
      <c r="I9" s="127" t="str">
        <f t="shared" si="0"/>
        <v/>
      </c>
    </row>
    <row r="10" spans="1:9" x14ac:dyDescent="0.35">
      <c r="A10" s="125" t="str" cm="1">
        <f t="array" ref="A10">IF(AND(OR(SUMPRODUCT(('Dépenses sur devis'!$F$8:$F$607=B10)*1),SUMPRODUCT(('Dépenses de rémunération'!$F$8:$F$607=B10)*1),SUMPRODUCT(('Dépenses sur barèmes'!$E$8:$E$607=B10)*1),SUMPRODUCT(('Dépenses sur taux forfaitaire'!$E$8:$E$589=B10)*1),SUMPRODUCT(('Dépenses auto-construction'!$D$8:$D$607=B10)*1),SUMPRODUCT(('Dépenses de rémunération CU'!$G$8:$G$607=B10)*1),SUMPRODUCT(('Dépenses forfaitaire'!$D$8:$D$607=B10)*1)),B10&lt;&gt;""),IF(SUMPRODUCT((A$5:A9&lt;&gt;"")*1),SUMPRODUCT((A$5:A9&lt;&gt;"")*1)+1,1),"")</f>
        <v/>
      </c>
      <c r="B10" s="126" t="str">
        <f>IF(P_Paramétrage!B642&lt;&gt;"",P_Paramétrage!B642,"")</f>
        <v/>
      </c>
      <c r="C10" s="20">
        <v>5</v>
      </c>
      <c r="D10" s="20" t="str">
        <f t="shared" si="1"/>
        <v/>
      </c>
      <c r="E10" s="20"/>
      <c r="F10" s="20" t="str" cm="1">
        <f t="array" ref="F10">IF(AND(OR(SUMPRODUCT(('Dépenses sur devis'!$G$8:$G$607=G10)*1),SUMPRODUCT(('Dépenses de rémunération'!$G$8:$G$607=G10)*1),SUMPRODUCT(('Dépenses sur barèmes'!$F$8:$F$607=G10)*1),SUMPRODUCT(('Dépenses sur taux forfaitaire'!$F$8:$F$9=G10)*1),SUMPRODUCT(('Dépenses auto-construction'!$E$8:$E$607=G10)*1),SUMPRODUCT(('Dépenses de rémunération CU'!$H$8:$H$607=G10)*1),SUMPRODUCT(('Dépenses forfaitaire'!$E$8:$E$607=G10)*1)),G10&lt;&gt;""),IF(SUMPRODUCT((F$5:F9&lt;&gt;"")*1),SUMPRODUCT((F$5:F9&lt;&gt;"")*1)+1,1),"")</f>
        <v/>
      </c>
      <c r="G10" s="20" t="str">
        <f>IF(P_Paramétrage!G642&lt;&gt;"",P_Paramétrage!G642,"")</f>
        <v>Sous-op_5</v>
      </c>
      <c r="H10" s="20">
        <v>5</v>
      </c>
      <c r="I10" s="127" t="str">
        <f t="shared" si="0"/>
        <v/>
      </c>
    </row>
    <row r="11" spans="1:9" x14ac:dyDescent="0.35">
      <c r="A11" s="125" t="str" cm="1">
        <f t="array" ref="A11">IF(AND(OR(SUMPRODUCT(('Dépenses sur devis'!$F$8:$F$607=B11)*1),SUMPRODUCT(('Dépenses de rémunération'!$F$8:$F$607=B11)*1),SUMPRODUCT(('Dépenses sur barèmes'!$E$8:$E$607=B11)*1),SUMPRODUCT(('Dépenses sur taux forfaitaire'!$E$8:$E$589=B11)*1),SUMPRODUCT(('Dépenses auto-construction'!$D$8:$D$607=B11)*1),SUMPRODUCT(('Dépenses de rémunération CU'!$G$8:$G$607=B11)*1),SUMPRODUCT(('Dépenses forfaitaire'!$D$8:$D$607=B11)*1)),B11&lt;&gt;""),IF(SUMPRODUCT((A$5:A10&lt;&gt;"")*1),SUMPRODUCT((A$5:A10&lt;&gt;"")*1)+1,1),"")</f>
        <v/>
      </c>
      <c r="B11" s="126" t="str">
        <f>IF(P_Paramétrage!B643&lt;&gt;"",P_Paramétrage!B643,"")</f>
        <v/>
      </c>
      <c r="C11" s="20">
        <v>6</v>
      </c>
      <c r="D11" s="20" t="str">
        <f t="shared" si="1"/>
        <v/>
      </c>
      <c r="E11" s="20"/>
      <c r="F11" s="20" t="str" cm="1">
        <f t="array" ref="F11">IF(AND(OR(SUMPRODUCT(('Dépenses sur devis'!$G$8:$G$607=G11)*1),SUMPRODUCT(('Dépenses de rémunération'!$G$8:$G$607=G11)*1),SUMPRODUCT(('Dépenses sur barèmes'!$F$8:$F$607=G11)*1),SUMPRODUCT(('Dépenses sur taux forfaitaire'!$F$8:$F$9=G11)*1),SUMPRODUCT(('Dépenses auto-construction'!$E$8:$E$607=G11)*1),SUMPRODUCT(('Dépenses de rémunération CU'!$H$8:$H$607=G11)*1),SUMPRODUCT(('Dépenses forfaitaire'!$E$8:$E$607=G11)*1)),G11&lt;&gt;""),IF(SUMPRODUCT((F$5:F10&lt;&gt;"")*1),SUMPRODUCT((F$5:F10&lt;&gt;"")*1)+1,1),"")</f>
        <v/>
      </c>
      <c r="G11" s="20" t="str">
        <f>IF(P_Paramétrage!G643&lt;&gt;"",P_Paramétrage!G643,"")</f>
        <v>Sous-op_6</v>
      </c>
      <c r="H11" s="20">
        <v>6</v>
      </c>
      <c r="I11" s="127" t="str">
        <f t="shared" si="0"/>
        <v/>
      </c>
    </row>
    <row r="12" spans="1:9" x14ac:dyDescent="0.35">
      <c r="A12" s="125" t="str" cm="1">
        <f t="array" ref="A12">IF(AND(OR(SUMPRODUCT(('Dépenses sur devis'!$F$8:$F$607=B12)*1),SUMPRODUCT(('Dépenses de rémunération'!$F$8:$F$607=B12)*1),SUMPRODUCT(('Dépenses sur barèmes'!$E$8:$E$607=B12)*1),SUMPRODUCT(('Dépenses sur taux forfaitaire'!$E$8:$E$589=B12)*1),SUMPRODUCT(('Dépenses auto-construction'!$D$8:$D$607=B12)*1),SUMPRODUCT(('Dépenses de rémunération CU'!$G$8:$G$607=B12)*1),SUMPRODUCT(('Dépenses forfaitaire'!$D$8:$D$607=B12)*1)),B12&lt;&gt;""),IF(SUMPRODUCT((A$5:A11&lt;&gt;"")*1),SUMPRODUCT((A$5:A11&lt;&gt;"")*1)+1,1),"")</f>
        <v/>
      </c>
      <c r="B12" s="126" t="str">
        <f>IF(P_Paramétrage!B644&lt;&gt;"",P_Paramétrage!B644,"")</f>
        <v/>
      </c>
      <c r="C12" s="20">
        <v>7</v>
      </c>
      <c r="D12" s="20" t="str">
        <f t="shared" si="1"/>
        <v/>
      </c>
      <c r="E12" s="20"/>
      <c r="F12" s="20" t="str" cm="1">
        <f t="array" ref="F12">IF(AND(OR(SUMPRODUCT(('Dépenses sur devis'!$G$8:$G$607=G12)*1),SUMPRODUCT(('Dépenses de rémunération'!$G$8:$G$607=G12)*1),SUMPRODUCT(('Dépenses sur barèmes'!$F$8:$F$607=G12)*1),SUMPRODUCT(('Dépenses sur taux forfaitaire'!$F$8:$F$9=G12)*1),SUMPRODUCT(('Dépenses auto-construction'!$E$8:$E$607=G12)*1),SUMPRODUCT(('Dépenses de rémunération CU'!$H$8:$H$607=G12)*1),SUMPRODUCT(('Dépenses forfaitaire'!$E$8:$E$607=G12)*1)),G12&lt;&gt;""),IF(SUMPRODUCT((F$5:F11&lt;&gt;"")*1),SUMPRODUCT((F$5:F11&lt;&gt;"")*1)+1,1),"")</f>
        <v/>
      </c>
      <c r="G12" s="20" t="str">
        <f>IF(P_Paramétrage!G644&lt;&gt;"",P_Paramétrage!G644,"")</f>
        <v>Sous-op_7</v>
      </c>
      <c r="H12" s="20">
        <v>7</v>
      </c>
      <c r="I12" s="127" t="str">
        <f t="shared" si="0"/>
        <v/>
      </c>
    </row>
    <row r="13" spans="1:9" x14ac:dyDescent="0.35">
      <c r="A13" s="125" t="str" cm="1">
        <f t="array" ref="A13">IF(AND(OR(SUMPRODUCT(('Dépenses sur devis'!$F$8:$F$607=B13)*1),SUMPRODUCT(('Dépenses de rémunération'!$F$8:$F$607=B13)*1),SUMPRODUCT(('Dépenses sur barèmes'!$E$8:$E$607=B13)*1),SUMPRODUCT(('Dépenses sur taux forfaitaire'!$E$8:$E$589=B13)*1),SUMPRODUCT(('Dépenses auto-construction'!$D$8:$D$607=B13)*1),SUMPRODUCT(('Dépenses de rémunération CU'!$G$8:$G$607=B13)*1),SUMPRODUCT(('Dépenses forfaitaire'!$D$8:$D$607=B13)*1)),B13&lt;&gt;""),IF(SUMPRODUCT((A$5:A12&lt;&gt;"")*1),SUMPRODUCT((A$5:A12&lt;&gt;"")*1)+1,1),"")</f>
        <v/>
      </c>
      <c r="B13" s="126" t="str">
        <f>IF(P_Paramétrage!B645&lt;&gt;"",P_Paramétrage!B645,"")</f>
        <v/>
      </c>
      <c r="C13" s="20">
        <v>8</v>
      </c>
      <c r="D13" s="20" t="str">
        <f t="shared" si="1"/>
        <v/>
      </c>
      <c r="E13" s="20"/>
      <c r="F13" s="20" t="str" cm="1">
        <f t="array" ref="F13">IF(AND(OR(SUMPRODUCT(('Dépenses sur devis'!$G$8:$G$607=G13)*1),SUMPRODUCT(('Dépenses de rémunération'!$G$8:$G$607=G13)*1),SUMPRODUCT(('Dépenses sur barèmes'!$F$8:$F$607=G13)*1),SUMPRODUCT(('Dépenses sur taux forfaitaire'!$F$8:$F$9=G13)*1),SUMPRODUCT(('Dépenses auto-construction'!$E$8:$E$607=G13)*1),SUMPRODUCT(('Dépenses de rémunération CU'!$H$8:$H$607=G13)*1),SUMPRODUCT(('Dépenses forfaitaire'!$E$8:$E$607=G13)*1)),G13&lt;&gt;""),IF(SUMPRODUCT((F$5:F12&lt;&gt;"")*1),SUMPRODUCT((F$5:F12&lt;&gt;"")*1)+1,1),"")</f>
        <v/>
      </c>
      <c r="G13" s="20" t="str">
        <f>IF(P_Paramétrage!G645&lt;&gt;"",P_Paramétrage!G645,"")</f>
        <v>Sous-op_8</v>
      </c>
      <c r="H13" s="20">
        <v>8</v>
      </c>
      <c r="I13" s="127" t="str">
        <f t="shared" si="0"/>
        <v/>
      </c>
    </row>
    <row r="14" spans="1:9" x14ac:dyDescent="0.35">
      <c r="A14" s="125" t="str" cm="1">
        <f t="array" ref="A14">IF(AND(OR(SUMPRODUCT(('Dépenses sur devis'!$F$8:$F$607=B14)*1),SUMPRODUCT(('Dépenses de rémunération'!$F$8:$F$607=B14)*1),SUMPRODUCT(('Dépenses sur barèmes'!$E$8:$E$607=B14)*1),SUMPRODUCT(('Dépenses sur taux forfaitaire'!$E$8:$E$589=B14)*1),SUMPRODUCT(('Dépenses auto-construction'!$D$8:$D$607=B14)*1),SUMPRODUCT(('Dépenses de rémunération CU'!$G$8:$G$607=B14)*1),SUMPRODUCT(('Dépenses forfaitaire'!$D$8:$D$607=B14)*1)),B14&lt;&gt;""),IF(SUMPRODUCT((A$5:A13&lt;&gt;"")*1),SUMPRODUCT((A$5:A13&lt;&gt;"")*1)+1,1),"")</f>
        <v/>
      </c>
      <c r="B14" s="126" t="str">
        <f>IF(P_Paramétrage!B646&lt;&gt;"",P_Paramétrage!B646,"")</f>
        <v/>
      </c>
      <c r="C14" s="20">
        <v>9</v>
      </c>
      <c r="D14" s="20" t="str">
        <f t="shared" si="1"/>
        <v/>
      </c>
      <c r="E14" s="20"/>
      <c r="F14" s="20" t="str" cm="1">
        <f t="array" ref="F14">IF(AND(OR(SUMPRODUCT(('Dépenses sur devis'!$G$8:$G$607=G14)*1),SUMPRODUCT(('Dépenses de rémunération'!$G$8:$G$607=G14)*1),SUMPRODUCT(('Dépenses sur barèmes'!$F$8:$F$607=G14)*1),SUMPRODUCT(('Dépenses sur taux forfaitaire'!$F$8:$F$9=G14)*1),SUMPRODUCT(('Dépenses auto-construction'!$E$8:$E$607=G14)*1),SUMPRODUCT(('Dépenses de rémunération CU'!$H$8:$H$607=G14)*1),SUMPRODUCT(('Dépenses forfaitaire'!$E$8:$E$607=G14)*1)),G14&lt;&gt;""),IF(SUMPRODUCT((F$5:F13&lt;&gt;"")*1),SUMPRODUCT((F$5:F13&lt;&gt;"")*1)+1,1),"")</f>
        <v/>
      </c>
      <c r="G14" s="20" t="str">
        <f>IF(P_Paramétrage!G646&lt;&gt;"",P_Paramétrage!G646,"")</f>
        <v>Sous-op_9</v>
      </c>
      <c r="H14" s="20">
        <v>9</v>
      </c>
      <c r="I14" s="127" t="str">
        <f t="shared" si="0"/>
        <v/>
      </c>
    </row>
    <row r="15" spans="1:9" x14ac:dyDescent="0.35">
      <c r="A15" s="125" t="str" cm="1">
        <f t="array" ref="A15">IF(AND(OR(SUMPRODUCT(('Dépenses sur devis'!$F$8:$F$607=B15)*1),SUMPRODUCT(('Dépenses de rémunération'!$F$8:$F$607=B15)*1),SUMPRODUCT(('Dépenses sur barèmes'!$E$8:$E$607=B15)*1),SUMPRODUCT(('Dépenses sur taux forfaitaire'!$E$8:$E$589=B15)*1),SUMPRODUCT(('Dépenses auto-construction'!$D$8:$D$607=B15)*1),SUMPRODUCT(('Dépenses de rémunération CU'!$G$8:$G$607=B15)*1),SUMPRODUCT(('Dépenses forfaitaire'!$D$8:$D$607=B15)*1)),B15&lt;&gt;""),IF(SUMPRODUCT((A$5:A14&lt;&gt;"")*1),SUMPRODUCT((A$5:A14&lt;&gt;"")*1)+1,1),"")</f>
        <v/>
      </c>
      <c r="B15" s="126" t="str">
        <f>IF(P_Paramétrage!B647&lt;&gt;"",P_Paramétrage!B647,"")</f>
        <v/>
      </c>
      <c r="C15" s="20">
        <v>10</v>
      </c>
      <c r="D15" s="20" t="str">
        <f t="shared" si="1"/>
        <v/>
      </c>
      <c r="E15" s="20"/>
      <c r="F15" s="20" t="str" cm="1">
        <f t="array" ref="F15">IF(AND(OR(SUMPRODUCT(('Dépenses sur devis'!$G$8:$G$607=G15)*1),SUMPRODUCT(('Dépenses de rémunération'!$G$8:$G$607=G15)*1),SUMPRODUCT(('Dépenses sur barèmes'!$F$8:$F$607=G15)*1),SUMPRODUCT(('Dépenses sur taux forfaitaire'!$F$8:$F$9=G15)*1),SUMPRODUCT(('Dépenses auto-construction'!$E$8:$E$607=G15)*1),SUMPRODUCT(('Dépenses de rémunération CU'!$H$8:$H$607=G15)*1),SUMPRODUCT(('Dépenses forfaitaire'!$E$8:$E$607=G15)*1)),G15&lt;&gt;""),IF(SUMPRODUCT((F$5:F14&lt;&gt;"")*1),SUMPRODUCT((F$5:F14&lt;&gt;"")*1)+1,1),"")</f>
        <v/>
      </c>
      <c r="G15" s="20" t="str">
        <f>IF(P_Paramétrage!G647&lt;&gt;"",P_Paramétrage!G647,"")</f>
        <v>Sous-op_10</v>
      </c>
      <c r="H15" s="20">
        <v>10</v>
      </c>
      <c r="I15" s="127" t="str">
        <f t="shared" si="0"/>
        <v/>
      </c>
    </row>
    <row r="16" spans="1:9" x14ac:dyDescent="0.35">
      <c r="A16" s="125" t="str" cm="1">
        <f t="array" ref="A16">IF(AND(OR(SUMPRODUCT(('Dépenses sur devis'!$F$8:$F$607=B16)*1),SUMPRODUCT(('Dépenses de rémunération'!$F$8:$F$607=B16)*1),SUMPRODUCT(('Dépenses sur barèmes'!$E$8:$E$607=B16)*1),SUMPRODUCT(('Dépenses sur taux forfaitaire'!$E$8:$E$589=B16)*1),SUMPRODUCT(('Dépenses auto-construction'!$D$8:$D$607=B16)*1),SUMPRODUCT(('Dépenses de rémunération CU'!$G$8:$G$607=B16)*1),SUMPRODUCT(('Dépenses forfaitaire'!$D$8:$D$607=B16)*1)),B16&lt;&gt;""),IF(SUMPRODUCT((A$5:A15&lt;&gt;"")*1),SUMPRODUCT((A$5:A15&lt;&gt;"")*1)+1,1),"")</f>
        <v/>
      </c>
      <c r="B16" s="126" t="str">
        <f>IF(P_Paramétrage!B648&lt;&gt;"",P_Paramétrage!B648,"")</f>
        <v/>
      </c>
      <c r="C16" s="20">
        <v>11</v>
      </c>
      <c r="D16" s="20" t="str">
        <f t="shared" si="1"/>
        <v/>
      </c>
      <c r="E16" s="20"/>
      <c r="F16" s="20" t="str" cm="1">
        <f t="array" ref="F16">IF(AND(OR(SUMPRODUCT(('Dépenses sur devis'!$G$8:$G$607=G16)*1),SUMPRODUCT(('Dépenses de rémunération'!$G$8:$G$607=G16)*1),SUMPRODUCT(('Dépenses sur barèmes'!$F$8:$F$607=G16)*1),SUMPRODUCT(('Dépenses sur taux forfaitaire'!$F$8:$F$9=G16)*1),SUMPRODUCT(('Dépenses auto-construction'!$E$8:$E$607=G16)*1),SUMPRODUCT(('Dépenses de rémunération CU'!$H$8:$H$607=G16)*1),SUMPRODUCT(('Dépenses forfaitaire'!$E$8:$E$607=G16)*1)),G16&lt;&gt;""),IF(SUMPRODUCT((F$5:F15&lt;&gt;"")*1),SUMPRODUCT((F$5:F15&lt;&gt;"")*1)+1,1),"")</f>
        <v/>
      </c>
      <c r="G16" s="20" t="str">
        <f>IF(P_Paramétrage!G648&lt;&gt;"",P_Paramétrage!G648,"")</f>
        <v>Sous-op_11</v>
      </c>
      <c r="H16" s="20">
        <v>11</v>
      </c>
      <c r="I16" s="127" t="str">
        <f t="shared" si="0"/>
        <v/>
      </c>
    </row>
    <row r="17" spans="1:9" x14ac:dyDescent="0.35">
      <c r="A17" s="125" t="str" cm="1">
        <f t="array" ref="A17">IF(AND(OR(SUMPRODUCT(('Dépenses sur devis'!$F$8:$F$607=B17)*1),SUMPRODUCT(('Dépenses de rémunération'!$F$8:$F$607=B17)*1),SUMPRODUCT(('Dépenses sur barèmes'!$E$8:$E$607=B17)*1),SUMPRODUCT(('Dépenses sur taux forfaitaire'!$E$8:$E$589=B17)*1),SUMPRODUCT(('Dépenses auto-construction'!$D$8:$D$607=B17)*1),SUMPRODUCT(('Dépenses de rémunération CU'!$G$8:$G$607=B17)*1),SUMPRODUCT(('Dépenses forfaitaire'!$D$8:$D$607=B17)*1)),B17&lt;&gt;""),IF(SUMPRODUCT((A$5:A16&lt;&gt;"")*1),SUMPRODUCT((A$5:A16&lt;&gt;"")*1)+1,1),"")</f>
        <v/>
      </c>
      <c r="B17" s="126" t="str">
        <f>IF(P_Paramétrage!B649&lt;&gt;"",P_Paramétrage!B649,"")</f>
        <v/>
      </c>
      <c r="C17" s="20">
        <v>12</v>
      </c>
      <c r="D17" s="20" t="str">
        <f t="shared" si="1"/>
        <v/>
      </c>
      <c r="E17" s="20"/>
      <c r="F17" s="20" t="str" cm="1">
        <f t="array" ref="F17">IF(AND(OR(SUMPRODUCT(('Dépenses sur devis'!$G$8:$G$607=G17)*1),SUMPRODUCT(('Dépenses de rémunération'!$G$8:$G$607=G17)*1),SUMPRODUCT(('Dépenses sur barèmes'!$F$8:$F$607=G17)*1),SUMPRODUCT(('Dépenses sur taux forfaitaire'!$F$8:$F$9=G17)*1),SUMPRODUCT(('Dépenses auto-construction'!$E$8:$E$607=G17)*1),SUMPRODUCT(('Dépenses de rémunération CU'!$H$8:$H$607=G17)*1),SUMPRODUCT(('Dépenses forfaitaire'!$E$8:$E$607=G17)*1)),G17&lt;&gt;""),IF(SUMPRODUCT((F$5:F16&lt;&gt;"")*1),SUMPRODUCT((F$5:F16&lt;&gt;"")*1)+1,1),"")</f>
        <v/>
      </c>
      <c r="G17" s="20" t="str">
        <f>IF(P_Paramétrage!G649&lt;&gt;"",P_Paramétrage!G649,"")</f>
        <v>Sous-op_12</v>
      </c>
      <c r="H17" s="20">
        <v>12</v>
      </c>
      <c r="I17" s="127" t="str">
        <f t="shared" si="0"/>
        <v/>
      </c>
    </row>
    <row r="18" spans="1:9" x14ac:dyDescent="0.35">
      <c r="A18" s="125" t="str" cm="1">
        <f t="array" ref="A18">IF(AND(OR(SUMPRODUCT(('Dépenses sur devis'!$F$8:$F$607=B18)*1),SUMPRODUCT(('Dépenses de rémunération'!$F$8:$F$607=B18)*1),SUMPRODUCT(('Dépenses sur barèmes'!$E$8:$E$607=B18)*1),SUMPRODUCT(('Dépenses sur taux forfaitaire'!$E$8:$E$589=B18)*1),SUMPRODUCT(('Dépenses auto-construction'!$D$8:$D$607=B18)*1),SUMPRODUCT(('Dépenses de rémunération CU'!$G$8:$G$607=B18)*1),SUMPRODUCT(('Dépenses forfaitaire'!$D$8:$D$607=B18)*1)),B18&lt;&gt;""),IF(SUMPRODUCT((A$5:A17&lt;&gt;"")*1),SUMPRODUCT((A$5:A17&lt;&gt;"")*1)+1,1),"")</f>
        <v/>
      </c>
      <c r="B18" s="126" t="str">
        <f>IF(P_Paramétrage!B650&lt;&gt;"",P_Paramétrage!B650,"")</f>
        <v/>
      </c>
      <c r="C18" s="20">
        <v>13</v>
      </c>
      <c r="D18" s="20" t="str">
        <f t="shared" si="1"/>
        <v/>
      </c>
      <c r="E18" s="20"/>
      <c r="F18" s="20" t="str" cm="1">
        <f t="array" ref="F18">IF(AND(OR(SUMPRODUCT(('Dépenses sur devis'!$G$8:$G$607=G18)*1),SUMPRODUCT(('Dépenses de rémunération'!$G$8:$G$607=G18)*1),SUMPRODUCT(('Dépenses sur barèmes'!$F$8:$F$607=G18)*1),SUMPRODUCT(('Dépenses sur taux forfaitaire'!$F$8:$F$9=G18)*1),SUMPRODUCT(('Dépenses auto-construction'!$E$8:$E$607=G18)*1),SUMPRODUCT(('Dépenses de rémunération CU'!$H$8:$H$607=G18)*1),SUMPRODUCT(('Dépenses forfaitaire'!$E$8:$E$607=G18)*1)),G18&lt;&gt;""),IF(SUMPRODUCT((F$5:F17&lt;&gt;"")*1),SUMPRODUCT((F$5:F17&lt;&gt;"")*1)+1,1),"")</f>
        <v/>
      </c>
      <c r="G18" s="20" t="str">
        <f>IF(P_Paramétrage!G650&lt;&gt;"",P_Paramétrage!G650,"")</f>
        <v>Sous-op_13</v>
      </c>
      <c r="H18" s="20">
        <v>13</v>
      </c>
      <c r="I18" s="127" t="str">
        <f t="shared" si="0"/>
        <v/>
      </c>
    </row>
    <row r="19" spans="1:9" x14ac:dyDescent="0.35">
      <c r="A19" s="125" t="str" cm="1">
        <f t="array" ref="A19">IF(AND(OR(SUMPRODUCT(('Dépenses sur devis'!$F$8:$F$607=B19)*1),SUMPRODUCT(('Dépenses de rémunération'!$F$8:$F$607=B19)*1),SUMPRODUCT(('Dépenses sur barèmes'!$E$8:$E$607=B19)*1),SUMPRODUCT(('Dépenses sur taux forfaitaire'!$E$8:$E$589=B19)*1),SUMPRODUCT(('Dépenses auto-construction'!$D$8:$D$607=B19)*1),SUMPRODUCT(('Dépenses de rémunération CU'!$G$8:$G$607=B19)*1),SUMPRODUCT(('Dépenses forfaitaire'!$D$8:$D$607=B19)*1)),B19&lt;&gt;""),IF(SUMPRODUCT((A$5:A18&lt;&gt;"")*1),SUMPRODUCT((A$5:A18&lt;&gt;"")*1)+1,1),"")</f>
        <v/>
      </c>
      <c r="B19" s="126" t="str">
        <f>IF(P_Paramétrage!B651&lt;&gt;"",P_Paramétrage!B651,"")</f>
        <v/>
      </c>
      <c r="C19" s="20">
        <v>14</v>
      </c>
      <c r="D19" s="20" t="str">
        <f t="shared" si="1"/>
        <v/>
      </c>
      <c r="E19" s="20"/>
      <c r="F19" s="20" t="str" cm="1">
        <f t="array" ref="F19">IF(AND(OR(SUMPRODUCT(('Dépenses sur devis'!$G$8:$G$607=G19)*1),SUMPRODUCT(('Dépenses de rémunération'!$G$8:$G$607=G19)*1),SUMPRODUCT(('Dépenses sur barèmes'!$F$8:$F$607=G19)*1),SUMPRODUCT(('Dépenses sur taux forfaitaire'!$F$8:$F$9=G19)*1),SUMPRODUCT(('Dépenses auto-construction'!$E$8:$E$607=G19)*1),SUMPRODUCT(('Dépenses de rémunération CU'!$H$8:$H$607=G19)*1),SUMPRODUCT(('Dépenses forfaitaire'!$E$8:$E$607=G19)*1)),G19&lt;&gt;""),IF(SUMPRODUCT((F$5:F18&lt;&gt;"")*1),SUMPRODUCT((F$5:F18&lt;&gt;"")*1)+1,1),"")</f>
        <v/>
      </c>
      <c r="G19" s="20" t="str">
        <f>IF(P_Paramétrage!G651&lt;&gt;"",P_Paramétrage!G651,"")</f>
        <v>Sous-op_14</v>
      </c>
      <c r="H19" s="20">
        <v>14</v>
      </c>
      <c r="I19" s="127" t="str">
        <f t="shared" si="0"/>
        <v/>
      </c>
    </row>
    <row r="20" spans="1:9" x14ac:dyDescent="0.35">
      <c r="A20" s="125" t="str" cm="1">
        <f t="array" ref="A20">IF(AND(OR(SUMPRODUCT(('Dépenses sur devis'!$F$8:$F$607=B20)*1),SUMPRODUCT(('Dépenses de rémunération'!$F$8:$F$607=B20)*1),SUMPRODUCT(('Dépenses sur barèmes'!$E$8:$E$607=B20)*1),SUMPRODUCT(('Dépenses sur taux forfaitaire'!$E$8:$E$589=B20)*1),SUMPRODUCT(('Dépenses auto-construction'!$D$8:$D$607=B20)*1),SUMPRODUCT(('Dépenses de rémunération CU'!$G$8:$G$607=B20)*1),SUMPRODUCT(('Dépenses forfaitaire'!$D$8:$D$607=B20)*1)),B20&lt;&gt;""),IF(SUMPRODUCT((A$5:A19&lt;&gt;"")*1),SUMPRODUCT((A$5:A19&lt;&gt;"")*1)+1,1),"")</f>
        <v/>
      </c>
      <c r="B20" s="126" t="str">
        <f>IF(P_Paramétrage!B652&lt;&gt;"",P_Paramétrage!B652,"")</f>
        <v/>
      </c>
      <c r="C20" s="20">
        <v>15</v>
      </c>
      <c r="D20" s="20" t="str">
        <f t="shared" si="1"/>
        <v/>
      </c>
      <c r="E20" s="20"/>
      <c r="F20" s="20" t="str" cm="1">
        <f t="array" ref="F20">IF(AND(OR(SUMPRODUCT(('Dépenses sur devis'!$G$8:$G$607=G20)*1),SUMPRODUCT(('Dépenses de rémunération'!$G$8:$G$607=G20)*1),SUMPRODUCT(('Dépenses sur barèmes'!$F$8:$F$607=G20)*1),SUMPRODUCT(('Dépenses sur taux forfaitaire'!$F$8:$F$9=G20)*1),SUMPRODUCT(('Dépenses auto-construction'!$E$8:$E$607=G20)*1),SUMPRODUCT(('Dépenses de rémunération CU'!$H$8:$H$607=G20)*1),SUMPRODUCT(('Dépenses forfaitaire'!$E$8:$E$607=G20)*1)),G20&lt;&gt;""),IF(SUMPRODUCT((F$5:F19&lt;&gt;"")*1),SUMPRODUCT((F$5:F19&lt;&gt;"")*1)+1,1),"")</f>
        <v/>
      </c>
      <c r="G20" s="20" t="str">
        <f>IF(P_Paramétrage!G652&lt;&gt;"",P_Paramétrage!G652,"")</f>
        <v>Sous-op_15</v>
      </c>
      <c r="H20" s="20">
        <v>15</v>
      </c>
      <c r="I20" s="127" t="str">
        <f t="shared" si="0"/>
        <v/>
      </c>
    </row>
    <row r="21" spans="1:9" x14ac:dyDescent="0.35">
      <c r="A21" s="125" t="str" cm="1">
        <f t="array" ref="A21">IF(AND(OR(SUMPRODUCT(('Dépenses sur devis'!$F$8:$F$607=B21)*1),SUMPRODUCT(('Dépenses de rémunération'!$F$8:$F$607=B21)*1),SUMPRODUCT(('Dépenses sur barèmes'!$E$8:$E$607=B21)*1),SUMPRODUCT(('Dépenses sur taux forfaitaire'!$E$8:$E$589=B21)*1),SUMPRODUCT(('Dépenses auto-construction'!$D$8:$D$607=B21)*1),SUMPRODUCT(('Dépenses de rémunération CU'!$G$8:$G$607=B21)*1),SUMPRODUCT(('Dépenses forfaitaire'!$D$8:$D$607=B21)*1)),B21&lt;&gt;""),IF(SUMPRODUCT((A$5:A20&lt;&gt;"")*1),SUMPRODUCT((A$5:A20&lt;&gt;"")*1)+1,1),"")</f>
        <v/>
      </c>
      <c r="B21" s="126" t="str">
        <f>IF(P_Paramétrage!B653&lt;&gt;"",P_Paramétrage!B653,"")</f>
        <v/>
      </c>
      <c r="C21" s="20">
        <v>16</v>
      </c>
      <c r="D21" s="20" t="str">
        <f t="shared" si="1"/>
        <v/>
      </c>
      <c r="E21" s="20"/>
      <c r="F21" s="20" t="str" cm="1">
        <f t="array" ref="F21">IF(AND(OR(SUMPRODUCT(('Dépenses sur devis'!$G$8:$G$607=G21)*1),SUMPRODUCT(('Dépenses de rémunération'!$G$8:$G$607=G21)*1),SUMPRODUCT(('Dépenses sur barèmes'!$F$8:$F$607=G21)*1),SUMPRODUCT(('Dépenses sur taux forfaitaire'!$F$8:$F$9=G21)*1),SUMPRODUCT(('Dépenses auto-construction'!$E$8:$E$607=G21)*1),SUMPRODUCT(('Dépenses de rémunération CU'!$H$8:$H$607=G21)*1),SUMPRODUCT(('Dépenses forfaitaire'!$E$8:$E$607=G21)*1)),G21&lt;&gt;""),IF(SUMPRODUCT((F$5:F20&lt;&gt;"")*1),SUMPRODUCT((F$5:F20&lt;&gt;"")*1)+1,1),"")</f>
        <v/>
      </c>
      <c r="G21" s="20" t="str">
        <f>IF(P_Paramétrage!G653&lt;&gt;"",P_Paramétrage!G653,"")</f>
        <v>Sous-op_16</v>
      </c>
      <c r="H21" s="20">
        <v>16</v>
      </c>
      <c r="I21" s="127" t="str">
        <f t="shared" si="0"/>
        <v/>
      </c>
    </row>
    <row r="22" spans="1:9" x14ac:dyDescent="0.35">
      <c r="A22" s="125" t="str" cm="1">
        <f t="array" ref="A22">IF(AND(OR(SUMPRODUCT(('Dépenses sur devis'!$F$8:$F$607=B22)*1),SUMPRODUCT(('Dépenses de rémunération'!$F$8:$F$607=B22)*1),SUMPRODUCT(('Dépenses sur barèmes'!$E$8:$E$607=B22)*1),SUMPRODUCT(('Dépenses sur taux forfaitaire'!$E$8:$E$589=B22)*1),SUMPRODUCT(('Dépenses auto-construction'!$D$8:$D$607=B22)*1),SUMPRODUCT(('Dépenses de rémunération CU'!$G$8:$G$607=B22)*1),SUMPRODUCT(('Dépenses forfaitaire'!$D$8:$D$607=B22)*1)),B22&lt;&gt;""),IF(SUMPRODUCT((A$5:A21&lt;&gt;"")*1),SUMPRODUCT((A$5:A21&lt;&gt;"")*1)+1,1),"")</f>
        <v/>
      </c>
      <c r="B22" s="126" t="str">
        <f>IF(P_Paramétrage!B654&lt;&gt;"",P_Paramétrage!B654,"")</f>
        <v/>
      </c>
      <c r="C22" s="20">
        <v>17</v>
      </c>
      <c r="D22" s="20" t="str">
        <f t="shared" si="1"/>
        <v/>
      </c>
      <c r="E22" s="20"/>
      <c r="F22" s="20" t="str" cm="1">
        <f t="array" ref="F22">IF(AND(OR(SUMPRODUCT(('Dépenses sur devis'!$G$8:$G$607=G22)*1),SUMPRODUCT(('Dépenses de rémunération'!$G$8:$G$607=G22)*1),SUMPRODUCT(('Dépenses sur barèmes'!$F$8:$F$607=G22)*1),SUMPRODUCT(('Dépenses sur taux forfaitaire'!$F$8:$F$9=G22)*1),SUMPRODUCT(('Dépenses auto-construction'!$E$8:$E$607=G22)*1),SUMPRODUCT(('Dépenses de rémunération CU'!$H$8:$H$607=G22)*1),SUMPRODUCT(('Dépenses forfaitaire'!$E$8:$E$607=G22)*1)),G22&lt;&gt;""),IF(SUMPRODUCT((F$5:F21&lt;&gt;"")*1),SUMPRODUCT((F$5:F21&lt;&gt;"")*1)+1,1),"")</f>
        <v/>
      </c>
      <c r="G22" s="20" t="str">
        <f>IF(P_Paramétrage!G654&lt;&gt;"",P_Paramétrage!G654,"")</f>
        <v>Sous-op_17</v>
      </c>
      <c r="H22" s="20">
        <v>17</v>
      </c>
      <c r="I22" s="127" t="str">
        <f t="shared" si="0"/>
        <v/>
      </c>
    </row>
    <row r="23" spans="1:9" x14ac:dyDescent="0.35">
      <c r="A23" s="125" t="str" cm="1">
        <f t="array" ref="A23">IF(AND(OR(SUMPRODUCT(('Dépenses sur devis'!$F$8:$F$607=B23)*1),SUMPRODUCT(('Dépenses de rémunération'!$F$8:$F$607=B23)*1),SUMPRODUCT(('Dépenses sur barèmes'!$E$8:$E$607=B23)*1),SUMPRODUCT(('Dépenses sur taux forfaitaire'!$E$8:$E$589=B23)*1),SUMPRODUCT(('Dépenses auto-construction'!$D$8:$D$607=B23)*1),SUMPRODUCT(('Dépenses de rémunération CU'!$G$8:$G$607=B23)*1),SUMPRODUCT(('Dépenses forfaitaire'!$D$8:$D$607=B23)*1)),B23&lt;&gt;""),IF(SUMPRODUCT((A$5:A22&lt;&gt;"")*1),SUMPRODUCT((A$5:A22&lt;&gt;"")*1)+1,1),"")</f>
        <v/>
      </c>
      <c r="B23" s="126" t="str">
        <f>IF(P_Paramétrage!B655&lt;&gt;"",P_Paramétrage!B655,"")</f>
        <v/>
      </c>
      <c r="C23" s="20">
        <v>18</v>
      </c>
      <c r="D23" s="20" t="str">
        <f t="shared" si="1"/>
        <v/>
      </c>
      <c r="E23" s="20"/>
      <c r="F23" s="20" t="str" cm="1">
        <f t="array" ref="F23">IF(AND(OR(SUMPRODUCT(('Dépenses sur devis'!$G$8:$G$607=G23)*1),SUMPRODUCT(('Dépenses de rémunération'!$G$8:$G$607=G23)*1),SUMPRODUCT(('Dépenses sur barèmes'!$F$8:$F$607=G23)*1),SUMPRODUCT(('Dépenses sur taux forfaitaire'!$F$8:$F$9=G23)*1),SUMPRODUCT(('Dépenses auto-construction'!$E$8:$E$607=G23)*1),SUMPRODUCT(('Dépenses de rémunération CU'!$H$8:$H$607=G23)*1),SUMPRODUCT(('Dépenses forfaitaire'!$E$8:$E$607=G23)*1)),G23&lt;&gt;""),IF(SUMPRODUCT((F$5:F22&lt;&gt;"")*1),SUMPRODUCT((F$5:F22&lt;&gt;"")*1)+1,1),"")</f>
        <v/>
      </c>
      <c r="G23" s="20" t="str">
        <f>IF(P_Paramétrage!G655&lt;&gt;"",P_Paramétrage!G655,"")</f>
        <v>Sous-op_18</v>
      </c>
      <c r="H23" s="20">
        <v>18</v>
      </c>
      <c r="I23" s="127" t="str">
        <f t="shared" si="0"/>
        <v/>
      </c>
    </row>
    <row r="24" spans="1:9" x14ac:dyDescent="0.35">
      <c r="A24" s="125" t="str" cm="1">
        <f t="array" ref="A24">IF(AND(OR(SUMPRODUCT(('Dépenses sur devis'!$F$8:$F$607=B24)*1),SUMPRODUCT(('Dépenses de rémunération'!$F$8:$F$607=B24)*1),SUMPRODUCT(('Dépenses sur barèmes'!$E$8:$E$607=B24)*1),SUMPRODUCT(('Dépenses sur taux forfaitaire'!$E$8:$E$589=B24)*1),SUMPRODUCT(('Dépenses auto-construction'!$D$8:$D$607=B24)*1),SUMPRODUCT(('Dépenses de rémunération CU'!$G$8:$G$607=B24)*1),SUMPRODUCT(('Dépenses forfaitaire'!$D$8:$D$607=B24)*1)),B24&lt;&gt;""),IF(SUMPRODUCT((A$5:A23&lt;&gt;"")*1),SUMPRODUCT((A$5:A23&lt;&gt;"")*1)+1,1),"")</f>
        <v/>
      </c>
      <c r="B24" s="126" t="str">
        <f>IF(P_Paramétrage!B656&lt;&gt;"",P_Paramétrage!B656,"")</f>
        <v/>
      </c>
      <c r="C24" s="20">
        <v>19</v>
      </c>
      <c r="D24" s="20" t="str">
        <f t="shared" si="1"/>
        <v/>
      </c>
      <c r="E24" s="20"/>
      <c r="F24" s="20" t="str" cm="1">
        <f t="array" ref="F24">IF(AND(OR(SUMPRODUCT(('Dépenses sur devis'!$G$8:$G$607=G24)*1),SUMPRODUCT(('Dépenses de rémunération'!$G$8:$G$607=G24)*1),SUMPRODUCT(('Dépenses sur barèmes'!$F$8:$F$607=G24)*1),SUMPRODUCT(('Dépenses sur taux forfaitaire'!$F$8:$F$9=G24)*1),SUMPRODUCT(('Dépenses auto-construction'!$E$8:$E$607=G24)*1),SUMPRODUCT(('Dépenses de rémunération CU'!$H$8:$H$607=G24)*1),SUMPRODUCT(('Dépenses forfaitaire'!$E$8:$E$607=G24)*1)),G24&lt;&gt;""),IF(SUMPRODUCT((F$5:F23&lt;&gt;"")*1),SUMPRODUCT((F$5:F23&lt;&gt;"")*1)+1,1),"")</f>
        <v/>
      </c>
      <c r="G24" s="20" t="str">
        <f>IF(P_Paramétrage!G656&lt;&gt;"",P_Paramétrage!G656,"")</f>
        <v>Sous-op_19</v>
      </c>
      <c r="H24" s="20">
        <v>19</v>
      </c>
      <c r="I24" s="127" t="str">
        <f t="shared" si="0"/>
        <v/>
      </c>
    </row>
    <row r="25" spans="1:9" x14ac:dyDescent="0.35">
      <c r="A25" s="125" t="str" cm="1">
        <f t="array" ref="A25">IF(AND(OR(SUMPRODUCT(('Dépenses sur devis'!$F$8:$F$607=B25)*1),SUMPRODUCT(('Dépenses de rémunération'!$F$8:$F$607=B25)*1),SUMPRODUCT(('Dépenses sur barèmes'!$E$8:$E$607=B25)*1),SUMPRODUCT(('Dépenses sur taux forfaitaire'!$E$8:$E$589=B25)*1),SUMPRODUCT(('Dépenses auto-construction'!$D$8:$D$607=B25)*1),SUMPRODUCT(('Dépenses de rémunération CU'!$G$8:$G$607=B25)*1),SUMPRODUCT(('Dépenses forfaitaire'!$D$8:$D$607=B25)*1)),B25&lt;&gt;""),IF(SUMPRODUCT((A$5:A24&lt;&gt;"")*1),SUMPRODUCT((A$5:A24&lt;&gt;"")*1)+1,1),"")</f>
        <v/>
      </c>
      <c r="B25" s="126" t="str">
        <f>IF(P_Paramétrage!B657&lt;&gt;"",P_Paramétrage!B657,"")</f>
        <v/>
      </c>
      <c r="C25" s="20">
        <v>20</v>
      </c>
      <c r="D25" s="20" t="str">
        <f t="shared" ref="D25" si="2">IF(ISNA(VLOOKUP(C25,$A$6:$B$60,2,FALSE)),"",VLOOKUP(C25,$A$6:$B$60,2,FALSE))</f>
        <v/>
      </c>
      <c r="E25" s="20"/>
      <c r="F25" s="20" t="str" cm="1">
        <f t="array" ref="F25">IF(AND(OR(SUMPRODUCT(('Dépenses sur devis'!$G$8:$G$607=G25)*1),SUMPRODUCT(('Dépenses de rémunération'!$G$8:$G$607=G25)*1),SUMPRODUCT(('Dépenses sur barèmes'!$F$8:$F$607=G25)*1),SUMPRODUCT(('Dépenses sur taux forfaitaire'!$F$8:$F$9=G25)*1),SUMPRODUCT(('Dépenses auto-construction'!$E$8:$E$607=G25)*1),SUMPRODUCT(('Dépenses de rémunération CU'!$H$8:$H$607=G25)*1),SUMPRODUCT(('Dépenses forfaitaire'!$E$8:$E$607=G25)*1)),G25&lt;&gt;""),IF(SUMPRODUCT((F$5:F24&lt;&gt;"")*1),SUMPRODUCT((F$5:F24&lt;&gt;"")*1)+1,1),"")</f>
        <v/>
      </c>
      <c r="G25" s="20" t="str">
        <f>IF(P_Paramétrage!G657&lt;&gt;"",P_Paramétrage!G657,"")</f>
        <v>Sous-op_20</v>
      </c>
      <c r="H25" s="20">
        <v>20</v>
      </c>
      <c r="I25" s="127" t="str">
        <f t="shared" ref="I25" si="3">IF(ISNA(VLOOKUP(H25,$F$6:$G$60,2,FALSE)),"",VLOOKUP(H25,$F$6:$G$60,2,FALSE))</f>
        <v/>
      </c>
    </row>
    <row r="26" spans="1:9" x14ac:dyDescent="0.35">
      <c r="A26" s="125" t="str" cm="1">
        <f t="array" ref="A26">IF(AND(OR(SUMPRODUCT(('Dépenses sur devis'!$F$8:$F$607=B26)*1),SUMPRODUCT(('Dépenses de rémunération'!$F$8:$F$607=B26)*1),SUMPRODUCT(('Dépenses sur barèmes'!$E$8:$E$607=B26)*1),SUMPRODUCT(('Dépenses sur taux forfaitaire'!$E$8:$E$589=B26)*1),SUMPRODUCT(('Dépenses auto-construction'!$D$8:$D$607=B26)*1),SUMPRODUCT(('Dépenses de rémunération CU'!$G$8:$G$607=B26)*1),SUMPRODUCT(('Dépenses forfaitaire'!$D$8:$D$607=B26)*1)),B26&lt;&gt;""),IF(SUMPRODUCT((A$5:A25&lt;&gt;"")*1),SUMPRODUCT((A$5:A25&lt;&gt;"")*1)+1,1),"")</f>
        <v/>
      </c>
      <c r="B26" s="126" t="str">
        <f>IF(P_Paramétrage!B658&lt;&gt;"",P_Paramétrage!B658,"")</f>
        <v/>
      </c>
      <c r="C26" s="20">
        <v>21</v>
      </c>
      <c r="D26" s="20" t="str">
        <f t="shared" ref="D26:D60" si="4">IF(ISNA(VLOOKUP(C26,$A$6:$B$60,2,FALSE)),"",VLOOKUP(C26,$A$6:$B$60,2,FALSE))</f>
        <v/>
      </c>
      <c r="E26" s="20"/>
      <c r="F26" s="20" t="str" cm="1">
        <f t="array" ref="F26">IF(AND(OR(SUMPRODUCT(('Dépenses sur devis'!$G$8:$G$607=G26)*1),SUMPRODUCT(('Dépenses de rémunération'!$G$8:$G$607=G26)*1),SUMPRODUCT(('Dépenses sur barèmes'!$F$8:$F$607=G26)*1),SUMPRODUCT(('Dépenses sur taux forfaitaire'!$F$8:$F$9=G26)*1),SUMPRODUCT(('Dépenses auto-construction'!$E$8:$E$607=G26)*1),SUMPRODUCT(('Dépenses de rémunération CU'!$H$8:$H$607=G26)*1),SUMPRODUCT(('Dépenses forfaitaire'!$E$8:$E$607=G26)*1)),G26&lt;&gt;""),IF(SUMPRODUCT((F$5:F25&lt;&gt;"")*1),SUMPRODUCT((F$5:F25&lt;&gt;"")*1)+1,1),"")</f>
        <v/>
      </c>
      <c r="G26" s="20" t="str">
        <f>IF(P_Paramétrage!G658&lt;&gt;"",P_Paramétrage!G658,"")</f>
        <v/>
      </c>
      <c r="H26" s="20">
        <v>21</v>
      </c>
      <c r="I26" s="127" t="str">
        <f t="shared" ref="I26:I60" si="5">IF(ISNA(VLOOKUP(H26,$F$6:$G$60,2,FALSE)),"",VLOOKUP(H26,$F$6:$G$60,2,FALSE))</f>
        <v/>
      </c>
    </row>
    <row r="27" spans="1:9" x14ac:dyDescent="0.35">
      <c r="A27" s="125" t="str" cm="1">
        <f t="array" ref="A27">IF(AND(OR(SUMPRODUCT(('Dépenses sur devis'!$F$8:$F$607=B27)*1),SUMPRODUCT(('Dépenses de rémunération'!$F$8:$F$607=B27)*1),SUMPRODUCT(('Dépenses sur barèmes'!$E$8:$E$607=B27)*1),SUMPRODUCT(('Dépenses sur taux forfaitaire'!$E$8:$E$589=B27)*1),SUMPRODUCT(('Dépenses auto-construction'!$D$8:$D$607=B27)*1),SUMPRODUCT(('Dépenses de rémunération CU'!$G$8:$G$607=B27)*1),SUMPRODUCT(('Dépenses forfaitaire'!$D$8:$D$607=B27)*1)),B27&lt;&gt;""),IF(SUMPRODUCT((A$5:A26&lt;&gt;"")*1),SUMPRODUCT((A$5:A26&lt;&gt;"")*1)+1,1),"")</f>
        <v/>
      </c>
      <c r="B27" s="126" t="str">
        <f>IF(P_Paramétrage!B659&lt;&gt;"",P_Paramétrage!B659,"")</f>
        <v/>
      </c>
      <c r="C27" s="20">
        <v>22</v>
      </c>
      <c r="D27" s="20" t="str">
        <f t="shared" si="4"/>
        <v/>
      </c>
      <c r="E27" s="20"/>
      <c r="F27" s="20" t="str" cm="1">
        <f t="array" ref="F27">IF(AND(OR(SUMPRODUCT(('Dépenses sur devis'!$G$8:$G$607=G27)*1),SUMPRODUCT(('Dépenses de rémunération'!$G$8:$G$607=G27)*1),SUMPRODUCT(('Dépenses sur barèmes'!$F$8:$F$607=G27)*1),SUMPRODUCT(('Dépenses sur taux forfaitaire'!$F$8:$F$9=G27)*1),SUMPRODUCT(('Dépenses auto-construction'!$E$8:$E$607=G27)*1),SUMPRODUCT(('Dépenses de rémunération CU'!$H$8:$H$607=G27)*1),SUMPRODUCT(('Dépenses forfaitaire'!$E$8:$E$607=G27)*1)),G27&lt;&gt;""),IF(SUMPRODUCT((F$5:F26&lt;&gt;"")*1),SUMPRODUCT((F$5:F26&lt;&gt;"")*1)+1,1),"")</f>
        <v/>
      </c>
      <c r="G27" s="20" t="str">
        <f>IF(P_Paramétrage!G659&lt;&gt;"",P_Paramétrage!G659,"")</f>
        <v/>
      </c>
      <c r="H27" s="20">
        <v>22</v>
      </c>
      <c r="I27" s="127" t="str">
        <f t="shared" si="5"/>
        <v/>
      </c>
    </row>
    <row r="28" spans="1:9" x14ac:dyDescent="0.35">
      <c r="A28" s="125" t="str" cm="1">
        <f t="array" ref="A28">IF(AND(OR(SUMPRODUCT(('Dépenses sur devis'!$F$8:$F$607=B28)*1),SUMPRODUCT(('Dépenses de rémunération'!$F$8:$F$607=B28)*1),SUMPRODUCT(('Dépenses sur barèmes'!$E$8:$E$607=B28)*1),SUMPRODUCT(('Dépenses sur taux forfaitaire'!$E$8:$E$589=B28)*1),SUMPRODUCT(('Dépenses auto-construction'!$D$8:$D$607=B28)*1),SUMPRODUCT(('Dépenses de rémunération CU'!$G$8:$G$607=B28)*1),SUMPRODUCT(('Dépenses forfaitaire'!$D$8:$D$607=B28)*1)),B28&lt;&gt;""),IF(SUMPRODUCT((A$5:A27&lt;&gt;"")*1),SUMPRODUCT((A$5:A27&lt;&gt;"")*1)+1,1),"")</f>
        <v/>
      </c>
      <c r="B28" s="126" t="str">
        <f>IF(P_Paramétrage!B660&lt;&gt;"",P_Paramétrage!B660,"")</f>
        <v/>
      </c>
      <c r="C28" s="20">
        <v>23</v>
      </c>
      <c r="D28" s="20" t="str">
        <f t="shared" si="4"/>
        <v/>
      </c>
      <c r="E28" s="20"/>
      <c r="F28" s="20" t="str" cm="1">
        <f t="array" ref="F28">IF(AND(OR(SUMPRODUCT(('Dépenses sur devis'!$G$8:$G$607=G28)*1),SUMPRODUCT(('Dépenses de rémunération'!$G$8:$G$607=G28)*1),SUMPRODUCT(('Dépenses sur barèmes'!$F$8:$F$607=G28)*1),SUMPRODUCT(('Dépenses sur taux forfaitaire'!$F$8:$F$9=G28)*1),SUMPRODUCT(('Dépenses auto-construction'!$E$8:$E$607=G28)*1),SUMPRODUCT(('Dépenses de rémunération CU'!$H$8:$H$607=G28)*1),SUMPRODUCT(('Dépenses forfaitaire'!$E$8:$E$607=G28)*1)),G28&lt;&gt;""),IF(SUMPRODUCT((F$5:F27&lt;&gt;"")*1),SUMPRODUCT((F$5:F27&lt;&gt;"")*1)+1,1),"")</f>
        <v/>
      </c>
      <c r="G28" s="20" t="str">
        <f>IF(P_Paramétrage!G660&lt;&gt;"",P_Paramétrage!G660,"")</f>
        <v/>
      </c>
      <c r="H28" s="20">
        <v>23</v>
      </c>
      <c r="I28" s="127" t="str">
        <f t="shared" si="5"/>
        <v/>
      </c>
    </row>
    <row r="29" spans="1:9" x14ac:dyDescent="0.35">
      <c r="A29" s="125" t="str" cm="1">
        <f t="array" ref="A29">IF(AND(OR(SUMPRODUCT(('Dépenses sur devis'!$F$8:$F$607=B29)*1),SUMPRODUCT(('Dépenses de rémunération'!$F$8:$F$607=B29)*1),SUMPRODUCT(('Dépenses sur barèmes'!$E$8:$E$607=B29)*1),SUMPRODUCT(('Dépenses sur taux forfaitaire'!$E$8:$E$589=B29)*1),SUMPRODUCT(('Dépenses auto-construction'!$D$8:$D$607=B29)*1),SUMPRODUCT(('Dépenses de rémunération CU'!$G$8:$G$607=B29)*1),SUMPRODUCT(('Dépenses forfaitaire'!$D$8:$D$607=B29)*1)),B29&lt;&gt;""),IF(SUMPRODUCT((A$5:A28&lt;&gt;"")*1),SUMPRODUCT((A$5:A28&lt;&gt;"")*1)+1,1),"")</f>
        <v/>
      </c>
      <c r="B29" s="126" t="str">
        <f>IF(P_Paramétrage!B661&lt;&gt;"",P_Paramétrage!B661,"")</f>
        <v/>
      </c>
      <c r="C29" s="20">
        <v>24</v>
      </c>
      <c r="D29" s="20" t="str">
        <f t="shared" si="4"/>
        <v/>
      </c>
      <c r="E29" s="20"/>
      <c r="F29" s="20" t="str" cm="1">
        <f t="array" ref="F29">IF(AND(OR(SUMPRODUCT(('Dépenses sur devis'!$G$8:$G$607=G29)*1),SUMPRODUCT(('Dépenses de rémunération'!$G$8:$G$607=G29)*1),SUMPRODUCT(('Dépenses sur barèmes'!$F$8:$F$607=G29)*1),SUMPRODUCT(('Dépenses sur taux forfaitaire'!$F$8:$F$9=G29)*1),SUMPRODUCT(('Dépenses auto-construction'!$E$8:$E$607=G29)*1),SUMPRODUCT(('Dépenses de rémunération CU'!$H$8:$H$607=G29)*1),SUMPRODUCT(('Dépenses forfaitaire'!$E$8:$E$607=G29)*1)),G29&lt;&gt;""),IF(SUMPRODUCT((F$5:F28&lt;&gt;"")*1),SUMPRODUCT((F$5:F28&lt;&gt;"")*1)+1,1),"")</f>
        <v/>
      </c>
      <c r="G29" s="20" t="str">
        <f>IF(P_Paramétrage!G661&lt;&gt;"",P_Paramétrage!G661,"")</f>
        <v/>
      </c>
      <c r="H29" s="20">
        <v>24</v>
      </c>
      <c r="I29" s="127" t="str">
        <f t="shared" si="5"/>
        <v/>
      </c>
    </row>
    <row r="30" spans="1:9" x14ac:dyDescent="0.35">
      <c r="A30" s="125" t="str" cm="1">
        <f t="array" ref="A30">IF(AND(OR(SUMPRODUCT(('Dépenses sur devis'!$F$8:$F$607=B30)*1),SUMPRODUCT(('Dépenses de rémunération'!$F$8:$F$607=B30)*1),SUMPRODUCT(('Dépenses sur barèmes'!$E$8:$E$607=B30)*1),SUMPRODUCT(('Dépenses sur taux forfaitaire'!$E$8:$E$589=B30)*1),SUMPRODUCT(('Dépenses auto-construction'!$D$8:$D$607=B30)*1),SUMPRODUCT(('Dépenses de rémunération CU'!$G$8:$G$607=B30)*1),SUMPRODUCT(('Dépenses forfaitaire'!$D$8:$D$607=B30)*1)),B30&lt;&gt;""),IF(SUMPRODUCT((A$5:A29&lt;&gt;"")*1),SUMPRODUCT((A$5:A29&lt;&gt;"")*1)+1,1),"")</f>
        <v/>
      </c>
      <c r="B30" s="126" t="str">
        <f>IF(P_Paramétrage!B662&lt;&gt;"",P_Paramétrage!B662,"")</f>
        <v/>
      </c>
      <c r="C30" s="20">
        <v>25</v>
      </c>
      <c r="D30" s="20" t="str">
        <f t="shared" si="4"/>
        <v/>
      </c>
      <c r="E30" s="20"/>
      <c r="F30" s="20" t="str" cm="1">
        <f t="array" ref="F30">IF(AND(OR(SUMPRODUCT(('Dépenses sur devis'!$G$8:$G$607=G30)*1),SUMPRODUCT(('Dépenses de rémunération'!$G$8:$G$607=G30)*1),SUMPRODUCT(('Dépenses sur barèmes'!$F$8:$F$607=G30)*1),SUMPRODUCT(('Dépenses sur taux forfaitaire'!$F$8:$F$9=G30)*1),SUMPRODUCT(('Dépenses auto-construction'!$E$8:$E$607=G30)*1),SUMPRODUCT(('Dépenses de rémunération CU'!$H$8:$H$607=G30)*1),SUMPRODUCT(('Dépenses forfaitaire'!$E$8:$E$607=G30)*1)),G30&lt;&gt;""),IF(SUMPRODUCT((F$5:F29&lt;&gt;"")*1),SUMPRODUCT((F$5:F29&lt;&gt;"")*1)+1,1),"")</f>
        <v/>
      </c>
      <c r="G30" s="20" t="str">
        <f>IF(P_Paramétrage!G662&lt;&gt;"",P_Paramétrage!G662,"")</f>
        <v/>
      </c>
      <c r="H30" s="20">
        <v>25</v>
      </c>
      <c r="I30" s="127" t="str">
        <f t="shared" si="5"/>
        <v/>
      </c>
    </row>
    <row r="31" spans="1:9" x14ac:dyDescent="0.35">
      <c r="A31" s="125" t="str" cm="1">
        <f t="array" ref="A31">IF(AND(OR(SUMPRODUCT(('Dépenses sur devis'!$F$8:$F$607=B31)*1),SUMPRODUCT(('Dépenses de rémunération'!$F$8:$F$607=B31)*1),SUMPRODUCT(('Dépenses sur barèmes'!$E$8:$E$607=B31)*1),SUMPRODUCT(('Dépenses sur taux forfaitaire'!$E$8:$E$589=B31)*1),SUMPRODUCT(('Dépenses auto-construction'!$D$8:$D$607=B31)*1),SUMPRODUCT(('Dépenses de rémunération CU'!$G$8:$G$607=B31)*1),SUMPRODUCT(('Dépenses forfaitaire'!$D$8:$D$607=B31)*1)),B31&lt;&gt;""),IF(SUMPRODUCT((A$5:A30&lt;&gt;"")*1),SUMPRODUCT((A$5:A30&lt;&gt;"")*1)+1,1),"")</f>
        <v/>
      </c>
      <c r="B31" s="126" t="str">
        <f>IF(P_Paramétrage!B663&lt;&gt;"",P_Paramétrage!B663,"")</f>
        <v/>
      </c>
      <c r="C31" s="20">
        <v>26</v>
      </c>
      <c r="D31" s="20" t="str">
        <f t="shared" si="4"/>
        <v/>
      </c>
      <c r="E31" s="20"/>
      <c r="F31" s="20" t="str" cm="1">
        <f t="array" ref="F31">IF(AND(OR(SUMPRODUCT(('Dépenses sur devis'!$G$8:$G$607=G31)*1),SUMPRODUCT(('Dépenses de rémunération'!$G$8:$G$607=G31)*1),SUMPRODUCT(('Dépenses sur barèmes'!$F$8:$F$607=G31)*1),SUMPRODUCT(('Dépenses sur taux forfaitaire'!$F$8:$F$9=G31)*1),SUMPRODUCT(('Dépenses auto-construction'!$E$8:$E$607=G31)*1),SUMPRODUCT(('Dépenses de rémunération CU'!$H$8:$H$607=G31)*1),SUMPRODUCT(('Dépenses forfaitaire'!$E$8:$E$607=G31)*1)),G31&lt;&gt;""),IF(SUMPRODUCT((F$5:F30&lt;&gt;"")*1),SUMPRODUCT((F$5:F30&lt;&gt;"")*1)+1,1),"")</f>
        <v/>
      </c>
      <c r="G31" s="20" t="str">
        <f>IF(P_Paramétrage!G663&lt;&gt;"",P_Paramétrage!G663,"")</f>
        <v/>
      </c>
      <c r="H31" s="20">
        <v>26</v>
      </c>
      <c r="I31" s="127" t="str">
        <f t="shared" si="5"/>
        <v/>
      </c>
    </row>
    <row r="32" spans="1:9" x14ac:dyDescent="0.35">
      <c r="A32" s="125" t="str" cm="1">
        <f t="array" ref="A32">IF(AND(OR(SUMPRODUCT(('Dépenses sur devis'!$F$8:$F$607=B32)*1),SUMPRODUCT(('Dépenses de rémunération'!$F$8:$F$607=B32)*1),SUMPRODUCT(('Dépenses sur barèmes'!$E$8:$E$607=B32)*1),SUMPRODUCT(('Dépenses sur taux forfaitaire'!$E$8:$E$589=B32)*1),SUMPRODUCT(('Dépenses auto-construction'!$D$8:$D$607=B32)*1),SUMPRODUCT(('Dépenses de rémunération CU'!$G$8:$G$607=B32)*1),SUMPRODUCT(('Dépenses forfaitaire'!$D$8:$D$607=B32)*1)),B32&lt;&gt;""),IF(SUMPRODUCT((A$5:A31&lt;&gt;"")*1),SUMPRODUCT((A$5:A31&lt;&gt;"")*1)+1,1),"")</f>
        <v/>
      </c>
      <c r="B32" s="126" t="str">
        <f>IF(P_Paramétrage!B664&lt;&gt;"",P_Paramétrage!B664,"")</f>
        <v/>
      </c>
      <c r="C32" s="20">
        <v>27</v>
      </c>
      <c r="D32" s="20" t="str">
        <f t="shared" si="4"/>
        <v/>
      </c>
      <c r="E32" s="20"/>
      <c r="F32" s="20" t="str" cm="1">
        <f t="array" ref="F32">IF(AND(OR(SUMPRODUCT(('Dépenses sur devis'!$G$8:$G$607=G32)*1),SUMPRODUCT(('Dépenses de rémunération'!$G$8:$G$607=G32)*1),SUMPRODUCT(('Dépenses sur barèmes'!$F$8:$F$607=G32)*1),SUMPRODUCT(('Dépenses sur taux forfaitaire'!$F$8:$F$9=G32)*1),SUMPRODUCT(('Dépenses auto-construction'!$E$8:$E$607=G32)*1),SUMPRODUCT(('Dépenses de rémunération CU'!$H$8:$H$607=G32)*1),SUMPRODUCT(('Dépenses forfaitaire'!$E$8:$E$607=G32)*1)),G32&lt;&gt;""),IF(SUMPRODUCT((F$5:F31&lt;&gt;"")*1),SUMPRODUCT((F$5:F31&lt;&gt;"")*1)+1,1),"")</f>
        <v/>
      </c>
      <c r="G32" s="20" t="str">
        <f>IF(P_Paramétrage!G664&lt;&gt;"",P_Paramétrage!G664,"")</f>
        <v/>
      </c>
      <c r="H32" s="20">
        <v>27</v>
      </c>
      <c r="I32" s="127" t="str">
        <f t="shared" si="5"/>
        <v/>
      </c>
    </row>
    <row r="33" spans="1:9" x14ac:dyDescent="0.35">
      <c r="A33" s="125" t="str" cm="1">
        <f t="array" ref="A33">IF(AND(OR(SUMPRODUCT(('Dépenses sur devis'!$F$8:$F$607=B33)*1),SUMPRODUCT(('Dépenses de rémunération'!$F$8:$F$607=B33)*1),SUMPRODUCT(('Dépenses sur barèmes'!$E$8:$E$607=B33)*1),SUMPRODUCT(('Dépenses sur taux forfaitaire'!$E$8:$E$589=B33)*1),SUMPRODUCT(('Dépenses auto-construction'!$D$8:$D$607=B33)*1),SUMPRODUCT(('Dépenses de rémunération CU'!$G$8:$G$607=B33)*1),SUMPRODUCT(('Dépenses forfaitaire'!$D$8:$D$607=B33)*1)),B33&lt;&gt;""),IF(SUMPRODUCT((A$5:A32&lt;&gt;"")*1),SUMPRODUCT((A$5:A32&lt;&gt;"")*1)+1,1),"")</f>
        <v/>
      </c>
      <c r="B33" s="126" t="str">
        <f>IF(P_Paramétrage!B665&lt;&gt;"",P_Paramétrage!B665,"")</f>
        <v/>
      </c>
      <c r="C33" s="20">
        <v>28</v>
      </c>
      <c r="D33" s="20" t="str">
        <f t="shared" si="4"/>
        <v/>
      </c>
      <c r="E33" s="20"/>
      <c r="F33" s="20" t="str" cm="1">
        <f t="array" ref="F33">IF(AND(OR(SUMPRODUCT(('Dépenses sur devis'!$G$8:$G$607=G33)*1),SUMPRODUCT(('Dépenses de rémunération'!$G$8:$G$607=G33)*1),SUMPRODUCT(('Dépenses sur barèmes'!$F$8:$F$607=G33)*1),SUMPRODUCT(('Dépenses sur taux forfaitaire'!$F$8:$F$9=G33)*1),SUMPRODUCT(('Dépenses auto-construction'!$E$8:$E$607=G33)*1),SUMPRODUCT(('Dépenses de rémunération CU'!$H$8:$H$607=G33)*1),SUMPRODUCT(('Dépenses forfaitaire'!$E$8:$E$607=G33)*1)),G33&lt;&gt;""),IF(SUMPRODUCT((F$5:F32&lt;&gt;"")*1),SUMPRODUCT((F$5:F32&lt;&gt;"")*1)+1,1),"")</f>
        <v/>
      </c>
      <c r="G33" s="20" t="str">
        <f>IF(P_Paramétrage!G665&lt;&gt;"",P_Paramétrage!G665,"")</f>
        <v/>
      </c>
      <c r="H33" s="20">
        <v>28</v>
      </c>
      <c r="I33" s="127" t="str">
        <f t="shared" si="5"/>
        <v/>
      </c>
    </row>
    <row r="34" spans="1:9" x14ac:dyDescent="0.35">
      <c r="A34" s="125" t="str" cm="1">
        <f t="array" ref="A34">IF(AND(OR(SUMPRODUCT(('Dépenses sur devis'!$F$8:$F$607=B34)*1),SUMPRODUCT(('Dépenses de rémunération'!$F$8:$F$607=B34)*1),SUMPRODUCT(('Dépenses sur barèmes'!$E$8:$E$607=B34)*1),SUMPRODUCT(('Dépenses sur taux forfaitaire'!$E$8:$E$589=B34)*1),SUMPRODUCT(('Dépenses auto-construction'!$D$8:$D$607=B34)*1),SUMPRODUCT(('Dépenses de rémunération CU'!$G$8:$G$607=B34)*1),SUMPRODUCT(('Dépenses forfaitaire'!$D$8:$D$607=B34)*1)),B34&lt;&gt;""),IF(SUMPRODUCT((A$5:A33&lt;&gt;"")*1),SUMPRODUCT((A$5:A33&lt;&gt;"")*1)+1,1),"")</f>
        <v/>
      </c>
      <c r="B34" s="126" t="str">
        <f>IF(P_Paramétrage!B666&lt;&gt;"",P_Paramétrage!B666,"")</f>
        <v/>
      </c>
      <c r="C34" s="20">
        <v>29</v>
      </c>
      <c r="D34" s="20" t="str">
        <f t="shared" si="4"/>
        <v/>
      </c>
      <c r="E34" s="20"/>
      <c r="F34" s="20" t="str" cm="1">
        <f t="array" ref="F34">IF(AND(OR(SUMPRODUCT(('Dépenses sur devis'!$G$8:$G$607=G34)*1),SUMPRODUCT(('Dépenses de rémunération'!$G$8:$G$607=G34)*1),SUMPRODUCT(('Dépenses sur barèmes'!$F$8:$F$607=G34)*1),SUMPRODUCT(('Dépenses sur taux forfaitaire'!$F$8:$F$9=G34)*1),SUMPRODUCT(('Dépenses auto-construction'!$E$8:$E$607=G34)*1),SUMPRODUCT(('Dépenses de rémunération CU'!$H$8:$H$607=G34)*1),SUMPRODUCT(('Dépenses forfaitaire'!$E$8:$E$607=G34)*1)),G34&lt;&gt;""),IF(SUMPRODUCT((F$5:F33&lt;&gt;"")*1),SUMPRODUCT((F$5:F33&lt;&gt;"")*1)+1,1),"")</f>
        <v/>
      </c>
      <c r="G34" s="20" t="str">
        <f>IF(P_Paramétrage!G666&lt;&gt;"",P_Paramétrage!G666,"")</f>
        <v/>
      </c>
      <c r="H34" s="20">
        <v>29</v>
      </c>
      <c r="I34" s="127" t="str">
        <f t="shared" si="5"/>
        <v/>
      </c>
    </row>
    <row r="35" spans="1:9" x14ac:dyDescent="0.35">
      <c r="A35" s="125" t="str" cm="1">
        <f t="array" ref="A35">IF(AND(OR(SUMPRODUCT(('Dépenses sur devis'!$F$8:$F$607=B35)*1),SUMPRODUCT(('Dépenses de rémunération'!$F$8:$F$607=B35)*1),SUMPRODUCT(('Dépenses sur barèmes'!$E$8:$E$607=B35)*1),SUMPRODUCT(('Dépenses sur taux forfaitaire'!$E$8:$E$589=B35)*1),SUMPRODUCT(('Dépenses auto-construction'!$D$8:$D$607=B35)*1),SUMPRODUCT(('Dépenses de rémunération CU'!$G$8:$G$607=B35)*1),SUMPRODUCT(('Dépenses forfaitaire'!$D$8:$D$607=B35)*1)),B35&lt;&gt;""),IF(SUMPRODUCT((A$5:A34&lt;&gt;"")*1),SUMPRODUCT((A$5:A34&lt;&gt;"")*1)+1,1),"")</f>
        <v/>
      </c>
      <c r="B35" s="126" t="str">
        <f>IF(P_Paramétrage!B667&lt;&gt;"",P_Paramétrage!B667,"")</f>
        <v/>
      </c>
      <c r="C35" s="20">
        <v>30</v>
      </c>
      <c r="D35" s="20" t="str">
        <f t="shared" si="4"/>
        <v/>
      </c>
      <c r="E35" s="20"/>
      <c r="F35" s="20" t="str" cm="1">
        <f t="array" ref="F35">IF(AND(OR(SUMPRODUCT(('Dépenses sur devis'!$G$8:$G$607=G35)*1),SUMPRODUCT(('Dépenses de rémunération'!$G$8:$G$607=G35)*1),SUMPRODUCT(('Dépenses sur barèmes'!$F$8:$F$607=G35)*1),SUMPRODUCT(('Dépenses sur taux forfaitaire'!$F$8:$F$9=G35)*1),SUMPRODUCT(('Dépenses auto-construction'!$E$8:$E$607=G35)*1),SUMPRODUCT(('Dépenses de rémunération CU'!$H$8:$H$607=G35)*1),SUMPRODUCT(('Dépenses forfaitaire'!$E$8:$E$607=G35)*1)),G35&lt;&gt;""),IF(SUMPRODUCT((F$5:F34&lt;&gt;"")*1),SUMPRODUCT((F$5:F34&lt;&gt;"")*1)+1,1),"")</f>
        <v/>
      </c>
      <c r="G35" s="20" t="str">
        <f>IF(P_Paramétrage!G667&lt;&gt;"",P_Paramétrage!G667,"")</f>
        <v/>
      </c>
      <c r="H35" s="20">
        <v>30</v>
      </c>
      <c r="I35" s="127" t="str">
        <f t="shared" si="5"/>
        <v/>
      </c>
    </row>
    <row r="36" spans="1:9" x14ac:dyDescent="0.35">
      <c r="A36" s="125" t="str" cm="1">
        <f t="array" ref="A36">IF(AND(OR(SUMPRODUCT(('Dépenses sur devis'!$F$8:$F$607=B36)*1),SUMPRODUCT(('Dépenses de rémunération'!$F$8:$F$607=B36)*1),SUMPRODUCT(('Dépenses sur barèmes'!$E$8:$E$607=B36)*1),SUMPRODUCT(('Dépenses sur taux forfaitaire'!$E$8:$E$589=B36)*1),SUMPRODUCT(('Dépenses auto-construction'!$D$8:$D$607=B36)*1),SUMPRODUCT(('Dépenses de rémunération CU'!$G$8:$G$607=B36)*1),SUMPRODUCT(('Dépenses forfaitaire'!$D$8:$D$607=B36)*1)),B36&lt;&gt;""),IF(SUMPRODUCT((A$5:A35&lt;&gt;"")*1),SUMPRODUCT((A$5:A35&lt;&gt;"")*1)+1,1),"")</f>
        <v/>
      </c>
      <c r="B36" s="126" t="str">
        <f>IF(P_Paramétrage!B668&lt;&gt;"",P_Paramétrage!B668,"")</f>
        <v/>
      </c>
      <c r="C36" s="20">
        <v>31</v>
      </c>
      <c r="D36" s="20" t="str">
        <f t="shared" si="4"/>
        <v/>
      </c>
      <c r="E36" s="20"/>
      <c r="F36" s="20" t="str" cm="1">
        <f t="array" ref="F36">IF(AND(OR(SUMPRODUCT(('Dépenses sur devis'!$G$8:$G$607=G36)*1),SUMPRODUCT(('Dépenses de rémunération'!$G$8:$G$607=G36)*1),SUMPRODUCT(('Dépenses sur barèmes'!$F$8:$F$607=G36)*1),SUMPRODUCT(('Dépenses sur taux forfaitaire'!$F$8:$F$9=G36)*1),SUMPRODUCT(('Dépenses auto-construction'!$E$8:$E$607=G36)*1),SUMPRODUCT(('Dépenses de rémunération CU'!$H$8:$H$607=G36)*1),SUMPRODUCT(('Dépenses forfaitaire'!$E$8:$E$607=G36)*1)),G36&lt;&gt;""),IF(SUMPRODUCT((F$5:F35&lt;&gt;"")*1),SUMPRODUCT((F$5:F35&lt;&gt;"")*1)+1,1),"")</f>
        <v/>
      </c>
      <c r="G36" s="20" t="str">
        <f>IF(P_Paramétrage!G668&lt;&gt;"",P_Paramétrage!G668,"")</f>
        <v/>
      </c>
      <c r="H36" s="20">
        <v>31</v>
      </c>
      <c r="I36" s="127" t="str">
        <f t="shared" si="5"/>
        <v/>
      </c>
    </row>
    <row r="37" spans="1:9" x14ac:dyDescent="0.35">
      <c r="A37" s="125" t="str" cm="1">
        <f t="array" ref="A37">IF(AND(OR(SUMPRODUCT(('Dépenses sur devis'!$F$8:$F$607=B37)*1),SUMPRODUCT(('Dépenses de rémunération'!$F$8:$F$607=B37)*1),SUMPRODUCT(('Dépenses sur barèmes'!$E$8:$E$607=B37)*1),SUMPRODUCT(('Dépenses sur taux forfaitaire'!$E$8:$E$589=B37)*1),SUMPRODUCT(('Dépenses auto-construction'!$D$8:$D$607=B37)*1),SUMPRODUCT(('Dépenses de rémunération CU'!$G$8:$G$607=B37)*1),SUMPRODUCT(('Dépenses forfaitaire'!$D$8:$D$607=B37)*1)),B37&lt;&gt;""),IF(SUMPRODUCT((A$5:A36&lt;&gt;"")*1),SUMPRODUCT((A$5:A36&lt;&gt;"")*1)+1,1),"")</f>
        <v/>
      </c>
      <c r="B37" s="126" t="str">
        <f>IF(P_Paramétrage!B669&lt;&gt;"",P_Paramétrage!B669,"")</f>
        <v/>
      </c>
      <c r="C37" s="20">
        <v>32</v>
      </c>
      <c r="D37" s="20" t="str">
        <f t="shared" si="4"/>
        <v/>
      </c>
      <c r="E37" s="20"/>
      <c r="F37" s="20" t="str" cm="1">
        <f t="array" ref="F37">IF(AND(OR(SUMPRODUCT(('Dépenses sur devis'!$G$8:$G$607=G37)*1),SUMPRODUCT(('Dépenses de rémunération'!$G$8:$G$607=G37)*1),SUMPRODUCT(('Dépenses sur barèmes'!$F$8:$F$607=G37)*1),SUMPRODUCT(('Dépenses sur taux forfaitaire'!$F$8:$F$9=G37)*1),SUMPRODUCT(('Dépenses auto-construction'!$E$8:$E$607=G37)*1),SUMPRODUCT(('Dépenses de rémunération CU'!$H$8:$H$607=G37)*1),SUMPRODUCT(('Dépenses forfaitaire'!$E$8:$E$607=G37)*1)),G37&lt;&gt;""),IF(SUMPRODUCT((F$5:F36&lt;&gt;"")*1),SUMPRODUCT((F$5:F36&lt;&gt;"")*1)+1,1),"")</f>
        <v/>
      </c>
      <c r="G37" s="20" t="str">
        <f>IF(P_Paramétrage!G669&lt;&gt;"",P_Paramétrage!G669,"")</f>
        <v/>
      </c>
      <c r="H37" s="20">
        <v>32</v>
      </c>
      <c r="I37" s="127" t="str">
        <f t="shared" si="5"/>
        <v/>
      </c>
    </row>
    <row r="38" spans="1:9" x14ac:dyDescent="0.35">
      <c r="A38" s="125" t="str" cm="1">
        <f t="array" ref="A38">IF(AND(OR(SUMPRODUCT(('Dépenses sur devis'!$F$8:$F$607=B38)*1),SUMPRODUCT(('Dépenses de rémunération'!$F$8:$F$607=B38)*1),SUMPRODUCT(('Dépenses sur barèmes'!$E$8:$E$607=B38)*1),SUMPRODUCT(('Dépenses sur taux forfaitaire'!$E$8:$E$589=B38)*1),SUMPRODUCT(('Dépenses auto-construction'!$D$8:$D$607=B38)*1),SUMPRODUCT(('Dépenses de rémunération CU'!$G$8:$G$607=B38)*1),SUMPRODUCT(('Dépenses forfaitaire'!$D$8:$D$607=B38)*1)),B38&lt;&gt;""),IF(SUMPRODUCT((A$5:A37&lt;&gt;"")*1),SUMPRODUCT((A$5:A37&lt;&gt;"")*1)+1,1),"")</f>
        <v/>
      </c>
      <c r="B38" s="126" t="str">
        <f>IF(P_Paramétrage!B670&lt;&gt;"",P_Paramétrage!B670,"")</f>
        <v/>
      </c>
      <c r="C38" s="20">
        <v>33</v>
      </c>
      <c r="D38" s="20" t="str">
        <f t="shared" si="4"/>
        <v/>
      </c>
      <c r="E38" s="20"/>
      <c r="F38" s="20" t="str" cm="1">
        <f t="array" ref="F38">IF(AND(OR(SUMPRODUCT(('Dépenses sur devis'!$G$8:$G$607=G38)*1),SUMPRODUCT(('Dépenses de rémunération'!$G$8:$G$607=G38)*1),SUMPRODUCT(('Dépenses sur barèmes'!$F$8:$F$607=G38)*1),SUMPRODUCT(('Dépenses sur taux forfaitaire'!$F$8:$F$9=G38)*1),SUMPRODUCT(('Dépenses auto-construction'!$E$8:$E$607=G38)*1),SUMPRODUCT(('Dépenses de rémunération CU'!$H$8:$H$607=G38)*1),SUMPRODUCT(('Dépenses forfaitaire'!$E$8:$E$607=G38)*1)),G38&lt;&gt;""),IF(SUMPRODUCT((F$5:F37&lt;&gt;"")*1),SUMPRODUCT((F$5:F37&lt;&gt;"")*1)+1,1),"")</f>
        <v/>
      </c>
      <c r="G38" s="20" t="str">
        <f>IF(P_Paramétrage!G670&lt;&gt;"",P_Paramétrage!G670,"")</f>
        <v/>
      </c>
      <c r="H38" s="20">
        <v>33</v>
      </c>
      <c r="I38" s="127" t="str">
        <f t="shared" si="5"/>
        <v/>
      </c>
    </row>
    <row r="39" spans="1:9" x14ac:dyDescent="0.35">
      <c r="A39" s="125" t="str" cm="1">
        <f t="array" ref="A39">IF(AND(OR(SUMPRODUCT(('Dépenses sur devis'!$F$8:$F$607=B39)*1),SUMPRODUCT(('Dépenses de rémunération'!$F$8:$F$607=B39)*1),SUMPRODUCT(('Dépenses sur barèmes'!$E$8:$E$607=B39)*1),SUMPRODUCT(('Dépenses sur taux forfaitaire'!$E$8:$E$589=B39)*1),SUMPRODUCT(('Dépenses auto-construction'!$D$8:$D$607=B39)*1),SUMPRODUCT(('Dépenses de rémunération CU'!$G$8:$G$607=B39)*1),SUMPRODUCT(('Dépenses forfaitaire'!$D$8:$D$607=B39)*1)),B39&lt;&gt;""),IF(SUMPRODUCT((A$5:A38&lt;&gt;"")*1),SUMPRODUCT((A$5:A38&lt;&gt;"")*1)+1,1),"")</f>
        <v/>
      </c>
      <c r="B39" s="126" t="str">
        <f>IF(P_Paramétrage!B671&lt;&gt;"",P_Paramétrage!B671,"")</f>
        <v/>
      </c>
      <c r="C39" s="20">
        <v>34</v>
      </c>
      <c r="D39" s="20" t="str">
        <f t="shared" si="4"/>
        <v/>
      </c>
      <c r="E39" s="20"/>
      <c r="F39" s="20" t="str" cm="1">
        <f t="array" ref="F39">IF(AND(OR(SUMPRODUCT(('Dépenses sur devis'!$G$8:$G$607=G39)*1),SUMPRODUCT(('Dépenses de rémunération'!$G$8:$G$607=G39)*1),SUMPRODUCT(('Dépenses sur barèmes'!$F$8:$F$607=G39)*1),SUMPRODUCT(('Dépenses sur taux forfaitaire'!$F$8:$F$9=G39)*1),SUMPRODUCT(('Dépenses auto-construction'!$E$8:$E$607=G39)*1),SUMPRODUCT(('Dépenses de rémunération CU'!$H$8:$H$607=G39)*1),SUMPRODUCT(('Dépenses forfaitaire'!$E$8:$E$607=G39)*1)),G39&lt;&gt;""),IF(SUMPRODUCT((F$5:F38&lt;&gt;"")*1),SUMPRODUCT((F$5:F38&lt;&gt;"")*1)+1,1),"")</f>
        <v/>
      </c>
      <c r="G39" s="20" t="str">
        <f>IF(P_Paramétrage!G671&lt;&gt;"",P_Paramétrage!G671,"")</f>
        <v/>
      </c>
      <c r="H39" s="20">
        <v>34</v>
      </c>
      <c r="I39" s="127" t="str">
        <f t="shared" si="5"/>
        <v/>
      </c>
    </row>
    <row r="40" spans="1:9" x14ac:dyDescent="0.35">
      <c r="A40" s="125" t="str" cm="1">
        <f t="array" ref="A40">IF(AND(OR(SUMPRODUCT(('Dépenses sur devis'!$F$8:$F$607=B40)*1),SUMPRODUCT(('Dépenses de rémunération'!$F$8:$F$607=B40)*1),SUMPRODUCT(('Dépenses sur barèmes'!$E$8:$E$607=B40)*1),SUMPRODUCT(('Dépenses sur taux forfaitaire'!$E$8:$E$589=B40)*1),SUMPRODUCT(('Dépenses auto-construction'!$D$8:$D$607=B40)*1),SUMPRODUCT(('Dépenses de rémunération CU'!$G$8:$G$607=B40)*1),SUMPRODUCT(('Dépenses forfaitaire'!$D$8:$D$607=B40)*1)),B40&lt;&gt;""),IF(SUMPRODUCT((A$5:A39&lt;&gt;"")*1),SUMPRODUCT((A$5:A39&lt;&gt;"")*1)+1,1),"")</f>
        <v/>
      </c>
      <c r="B40" s="126" t="str">
        <f>IF(P_Paramétrage!B672&lt;&gt;"",P_Paramétrage!B672,"")</f>
        <v/>
      </c>
      <c r="C40" s="20">
        <v>35</v>
      </c>
      <c r="D40" s="20" t="str">
        <f t="shared" si="4"/>
        <v/>
      </c>
      <c r="E40" s="20"/>
      <c r="F40" s="20" t="str" cm="1">
        <f t="array" ref="F40">IF(AND(OR(SUMPRODUCT(('Dépenses sur devis'!$G$8:$G$607=G40)*1),SUMPRODUCT(('Dépenses de rémunération'!$G$8:$G$607=G40)*1),SUMPRODUCT(('Dépenses sur barèmes'!$F$8:$F$607=G40)*1),SUMPRODUCT(('Dépenses sur taux forfaitaire'!$F$8:$F$9=G40)*1),SUMPRODUCT(('Dépenses auto-construction'!$E$8:$E$607=G40)*1),SUMPRODUCT(('Dépenses de rémunération CU'!$H$8:$H$607=G40)*1),SUMPRODUCT(('Dépenses forfaitaire'!$E$8:$E$607=G40)*1)),G40&lt;&gt;""),IF(SUMPRODUCT((F$5:F39&lt;&gt;"")*1),SUMPRODUCT((F$5:F39&lt;&gt;"")*1)+1,1),"")</f>
        <v/>
      </c>
      <c r="G40" s="20" t="str">
        <f>IF(P_Paramétrage!G672&lt;&gt;"",P_Paramétrage!G672,"")</f>
        <v/>
      </c>
      <c r="H40" s="20">
        <v>35</v>
      </c>
      <c r="I40" s="127" t="str">
        <f t="shared" si="5"/>
        <v/>
      </c>
    </row>
    <row r="41" spans="1:9" x14ac:dyDescent="0.35">
      <c r="A41" s="125" t="str" cm="1">
        <f t="array" ref="A41">IF(AND(OR(SUMPRODUCT(('Dépenses sur devis'!$F$8:$F$607=B41)*1),SUMPRODUCT(('Dépenses de rémunération'!$F$8:$F$607=B41)*1),SUMPRODUCT(('Dépenses sur barèmes'!$E$8:$E$607=B41)*1),SUMPRODUCT(('Dépenses sur taux forfaitaire'!$E$8:$E$589=B41)*1),SUMPRODUCT(('Dépenses auto-construction'!$D$8:$D$607=B41)*1),SUMPRODUCT(('Dépenses de rémunération CU'!$G$8:$G$607=B41)*1),SUMPRODUCT(('Dépenses forfaitaire'!$D$8:$D$607=B41)*1)),B41&lt;&gt;""),IF(SUMPRODUCT((A$5:A40&lt;&gt;"")*1),SUMPRODUCT((A$5:A40&lt;&gt;"")*1)+1,1),"")</f>
        <v/>
      </c>
      <c r="B41" s="126" t="str">
        <f>IF(P_Paramétrage!B673&lt;&gt;"",P_Paramétrage!B673,"")</f>
        <v/>
      </c>
      <c r="C41" s="20">
        <v>36</v>
      </c>
      <c r="D41" s="20" t="str">
        <f t="shared" si="4"/>
        <v/>
      </c>
      <c r="E41" s="20"/>
      <c r="F41" s="20" t="str" cm="1">
        <f t="array" ref="F41">IF(AND(OR(SUMPRODUCT(('Dépenses sur devis'!$G$8:$G$607=G41)*1),SUMPRODUCT(('Dépenses de rémunération'!$G$8:$G$607=G41)*1),SUMPRODUCT(('Dépenses sur barèmes'!$F$8:$F$607=G41)*1),SUMPRODUCT(('Dépenses sur taux forfaitaire'!$F$8:$F$9=G41)*1),SUMPRODUCT(('Dépenses auto-construction'!$E$8:$E$607=G41)*1),SUMPRODUCT(('Dépenses de rémunération CU'!$H$8:$H$607=G41)*1),SUMPRODUCT(('Dépenses forfaitaire'!$E$8:$E$607=G41)*1)),G41&lt;&gt;""),IF(SUMPRODUCT((F$5:F40&lt;&gt;"")*1),SUMPRODUCT((F$5:F40&lt;&gt;"")*1)+1,1),"")</f>
        <v/>
      </c>
      <c r="G41" s="20" t="str">
        <f>IF(P_Paramétrage!G673&lt;&gt;"",P_Paramétrage!G673,"")</f>
        <v/>
      </c>
      <c r="H41" s="20">
        <v>36</v>
      </c>
      <c r="I41" s="127" t="str">
        <f t="shared" si="5"/>
        <v/>
      </c>
    </row>
    <row r="42" spans="1:9" x14ac:dyDescent="0.35">
      <c r="A42" s="125" t="str" cm="1">
        <f t="array" ref="A42">IF(AND(OR(SUMPRODUCT(('Dépenses sur devis'!$F$8:$F$607=B42)*1),SUMPRODUCT(('Dépenses de rémunération'!$F$8:$F$607=B42)*1),SUMPRODUCT(('Dépenses sur barèmes'!$E$8:$E$607=B42)*1),SUMPRODUCT(('Dépenses sur taux forfaitaire'!$E$8:$E$589=B42)*1),SUMPRODUCT(('Dépenses auto-construction'!$D$8:$D$607=B42)*1),SUMPRODUCT(('Dépenses de rémunération CU'!$G$8:$G$607=B42)*1),SUMPRODUCT(('Dépenses forfaitaire'!$D$8:$D$607=B42)*1)),B42&lt;&gt;""),IF(SUMPRODUCT((A$5:A41&lt;&gt;"")*1),SUMPRODUCT((A$5:A41&lt;&gt;"")*1)+1,1),"")</f>
        <v/>
      </c>
      <c r="B42" s="126" t="str">
        <f>IF(P_Paramétrage!B674&lt;&gt;"",P_Paramétrage!B674,"")</f>
        <v/>
      </c>
      <c r="C42" s="20">
        <v>37</v>
      </c>
      <c r="D42" s="20" t="str">
        <f t="shared" si="4"/>
        <v/>
      </c>
      <c r="E42" s="20"/>
      <c r="F42" s="20" t="str" cm="1">
        <f t="array" ref="F42">IF(AND(OR(SUMPRODUCT(('Dépenses sur devis'!$G$8:$G$607=G42)*1),SUMPRODUCT(('Dépenses de rémunération'!$G$8:$G$607=G42)*1),SUMPRODUCT(('Dépenses sur barèmes'!$F$8:$F$607=G42)*1),SUMPRODUCT(('Dépenses sur taux forfaitaire'!$F$8:$F$9=G42)*1),SUMPRODUCT(('Dépenses auto-construction'!$E$8:$E$607=G42)*1),SUMPRODUCT(('Dépenses de rémunération CU'!$H$8:$H$607=G42)*1),SUMPRODUCT(('Dépenses forfaitaire'!$E$8:$E$607=G42)*1)),G42&lt;&gt;""),IF(SUMPRODUCT((F$5:F41&lt;&gt;"")*1),SUMPRODUCT((F$5:F41&lt;&gt;"")*1)+1,1),"")</f>
        <v/>
      </c>
      <c r="G42" s="20" t="str">
        <f>IF(P_Paramétrage!G674&lt;&gt;"",P_Paramétrage!G674,"")</f>
        <v/>
      </c>
      <c r="H42" s="20">
        <v>37</v>
      </c>
      <c r="I42" s="127" t="str">
        <f t="shared" si="5"/>
        <v/>
      </c>
    </row>
    <row r="43" spans="1:9" x14ac:dyDescent="0.35">
      <c r="A43" s="125" t="str" cm="1">
        <f t="array" ref="A43">IF(AND(OR(SUMPRODUCT(('Dépenses sur devis'!$F$8:$F$607=B43)*1),SUMPRODUCT(('Dépenses de rémunération'!$F$8:$F$607=B43)*1),SUMPRODUCT(('Dépenses sur barèmes'!$E$8:$E$607=B43)*1),SUMPRODUCT(('Dépenses sur taux forfaitaire'!$E$8:$E$589=B43)*1),SUMPRODUCT(('Dépenses auto-construction'!$D$8:$D$607=B43)*1),SUMPRODUCT(('Dépenses de rémunération CU'!$G$8:$G$607=B43)*1),SUMPRODUCT(('Dépenses forfaitaire'!$D$8:$D$607=B43)*1)),B43&lt;&gt;""),IF(SUMPRODUCT((A$5:A42&lt;&gt;"")*1),SUMPRODUCT((A$5:A42&lt;&gt;"")*1)+1,1),"")</f>
        <v/>
      </c>
      <c r="B43" s="126" t="str">
        <f>IF(P_Paramétrage!B675&lt;&gt;"",P_Paramétrage!B675,"")</f>
        <v/>
      </c>
      <c r="C43" s="20">
        <v>38</v>
      </c>
      <c r="D43" s="20" t="str">
        <f t="shared" si="4"/>
        <v/>
      </c>
      <c r="E43" s="20"/>
      <c r="F43" s="20" t="str" cm="1">
        <f t="array" ref="F43">IF(AND(OR(SUMPRODUCT(('Dépenses sur devis'!$G$8:$G$607=G43)*1),SUMPRODUCT(('Dépenses de rémunération'!$G$8:$G$607=G43)*1),SUMPRODUCT(('Dépenses sur barèmes'!$F$8:$F$607=G43)*1),SUMPRODUCT(('Dépenses sur taux forfaitaire'!$F$8:$F$9=G43)*1),SUMPRODUCT(('Dépenses auto-construction'!$E$8:$E$607=G43)*1),SUMPRODUCT(('Dépenses de rémunération CU'!$H$8:$H$607=G43)*1),SUMPRODUCT(('Dépenses forfaitaire'!$E$8:$E$607=G43)*1)),G43&lt;&gt;""),IF(SUMPRODUCT((F$5:F42&lt;&gt;"")*1),SUMPRODUCT((F$5:F42&lt;&gt;"")*1)+1,1),"")</f>
        <v/>
      </c>
      <c r="G43" s="20" t="str">
        <f>IF(P_Paramétrage!G675&lt;&gt;"",P_Paramétrage!G675,"")</f>
        <v/>
      </c>
      <c r="H43" s="20">
        <v>38</v>
      </c>
      <c r="I43" s="127" t="str">
        <f t="shared" si="5"/>
        <v/>
      </c>
    </row>
    <row r="44" spans="1:9" x14ac:dyDescent="0.35">
      <c r="A44" s="125" t="str" cm="1">
        <f t="array" ref="A44">IF(AND(OR(SUMPRODUCT(('Dépenses sur devis'!$F$8:$F$607=B44)*1),SUMPRODUCT(('Dépenses de rémunération'!$F$8:$F$607=B44)*1),SUMPRODUCT(('Dépenses sur barèmes'!$E$8:$E$607=B44)*1),SUMPRODUCT(('Dépenses sur taux forfaitaire'!$E$8:$E$589=B44)*1),SUMPRODUCT(('Dépenses auto-construction'!$D$8:$D$607=B44)*1),SUMPRODUCT(('Dépenses de rémunération CU'!$G$8:$G$607=B44)*1),SUMPRODUCT(('Dépenses forfaitaire'!$D$8:$D$607=B44)*1)),B44&lt;&gt;""),IF(SUMPRODUCT((A$5:A43&lt;&gt;"")*1),SUMPRODUCT((A$5:A43&lt;&gt;"")*1)+1,1),"")</f>
        <v/>
      </c>
      <c r="B44" s="126" t="str">
        <f>IF(P_Paramétrage!B676&lt;&gt;"",P_Paramétrage!B676,"")</f>
        <v/>
      </c>
      <c r="C44" s="20">
        <v>39</v>
      </c>
      <c r="D44" s="20" t="str">
        <f t="shared" si="4"/>
        <v/>
      </c>
      <c r="E44" s="20"/>
      <c r="F44" s="20" t="str" cm="1">
        <f t="array" ref="F44">IF(AND(OR(SUMPRODUCT(('Dépenses sur devis'!$G$8:$G$607=G44)*1),SUMPRODUCT(('Dépenses de rémunération'!$G$8:$G$607=G44)*1),SUMPRODUCT(('Dépenses sur barèmes'!$F$8:$F$607=G44)*1),SUMPRODUCT(('Dépenses sur taux forfaitaire'!$F$8:$F$9=G44)*1),SUMPRODUCT(('Dépenses auto-construction'!$E$8:$E$607=G44)*1),SUMPRODUCT(('Dépenses de rémunération CU'!$H$8:$H$607=G44)*1),SUMPRODUCT(('Dépenses forfaitaire'!$E$8:$E$607=G44)*1)),G44&lt;&gt;""),IF(SUMPRODUCT((F$5:F43&lt;&gt;"")*1),SUMPRODUCT((F$5:F43&lt;&gt;"")*1)+1,1),"")</f>
        <v/>
      </c>
      <c r="G44" s="20" t="str">
        <f>IF(P_Paramétrage!G676&lt;&gt;"",P_Paramétrage!G676,"")</f>
        <v/>
      </c>
      <c r="H44" s="20">
        <v>39</v>
      </c>
      <c r="I44" s="127" t="str">
        <f t="shared" si="5"/>
        <v/>
      </c>
    </row>
    <row r="45" spans="1:9" x14ac:dyDescent="0.35">
      <c r="A45" s="125" t="str" cm="1">
        <f t="array" ref="A45">IF(AND(OR(SUMPRODUCT(('Dépenses sur devis'!$F$8:$F$607=B45)*1),SUMPRODUCT(('Dépenses de rémunération'!$F$8:$F$607=B45)*1),SUMPRODUCT(('Dépenses sur barèmes'!$E$8:$E$607=B45)*1),SUMPRODUCT(('Dépenses sur taux forfaitaire'!$E$8:$E$589=B45)*1),SUMPRODUCT(('Dépenses auto-construction'!$D$8:$D$607=B45)*1),SUMPRODUCT(('Dépenses de rémunération CU'!$G$8:$G$607=B45)*1),SUMPRODUCT(('Dépenses forfaitaire'!$D$8:$D$607=B45)*1)),B45&lt;&gt;""),IF(SUMPRODUCT((A$5:A44&lt;&gt;"")*1),SUMPRODUCT((A$5:A44&lt;&gt;"")*1)+1,1),"")</f>
        <v/>
      </c>
      <c r="B45" s="126" t="str">
        <f>IF(P_Paramétrage!B677&lt;&gt;"",P_Paramétrage!B677,"")</f>
        <v/>
      </c>
      <c r="C45" s="20">
        <v>40</v>
      </c>
      <c r="D45" s="20" t="str">
        <f t="shared" si="4"/>
        <v/>
      </c>
      <c r="E45" s="20"/>
      <c r="F45" s="20" t="str" cm="1">
        <f t="array" ref="F45">IF(AND(OR(SUMPRODUCT(('Dépenses sur devis'!$G$8:$G$607=G45)*1),SUMPRODUCT(('Dépenses de rémunération'!$G$8:$G$607=G45)*1),SUMPRODUCT(('Dépenses sur barèmes'!$F$8:$F$607=G45)*1),SUMPRODUCT(('Dépenses sur taux forfaitaire'!$F$8:$F$9=G45)*1),SUMPRODUCT(('Dépenses auto-construction'!$E$8:$E$607=G45)*1),SUMPRODUCT(('Dépenses de rémunération CU'!$H$8:$H$607=G45)*1),SUMPRODUCT(('Dépenses forfaitaire'!$E$8:$E$607=G45)*1)),G45&lt;&gt;""),IF(SUMPRODUCT((F$5:F44&lt;&gt;"")*1),SUMPRODUCT((F$5:F44&lt;&gt;"")*1)+1,1),"")</f>
        <v/>
      </c>
      <c r="G45" s="20" t="str">
        <f>IF(P_Paramétrage!G677&lt;&gt;"",P_Paramétrage!G677,"")</f>
        <v/>
      </c>
      <c r="H45" s="20">
        <v>40</v>
      </c>
      <c r="I45" s="127" t="str">
        <f t="shared" si="5"/>
        <v/>
      </c>
    </row>
    <row r="46" spans="1:9" x14ac:dyDescent="0.35">
      <c r="A46" s="125" t="str" cm="1">
        <f t="array" ref="A46">IF(AND(OR(SUMPRODUCT(('Dépenses sur devis'!$F$8:$F$607=B46)*1),SUMPRODUCT(('Dépenses de rémunération'!$F$8:$F$607=B46)*1),SUMPRODUCT(('Dépenses sur barèmes'!$E$8:$E$607=B46)*1),SUMPRODUCT(('Dépenses sur taux forfaitaire'!$E$8:$E$589=B46)*1),SUMPRODUCT(('Dépenses auto-construction'!$D$8:$D$607=B46)*1),SUMPRODUCT(('Dépenses de rémunération CU'!$G$8:$G$607=B46)*1),SUMPRODUCT(('Dépenses forfaitaire'!$D$8:$D$607=B46)*1)),B46&lt;&gt;""),IF(SUMPRODUCT((A$5:A45&lt;&gt;"")*1),SUMPRODUCT((A$5:A45&lt;&gt;"")*1)+1,1),"")</f>
        <v/>
      </c>
      <c r="B46" s="126" t="str">
        <f>IF(P_Paramétrage!B678&lt;&gt;"",P_Paramétrage!B678,"")</f>
        <v/>
      </c>
      <c r="C46" s="20">
        <v>41</v>
      </c>
      <c r="D46" s="20" t="str">
        <f t="shared" si="4"/>
        <v/>
      </c>
      <c r="E46" s="20"/>
      <c r="F46" s="20" t="str" cm="1">
        <f t="array" ref="F46">IF(AND(OR(SUMPRODUCT(('Dépenses sur devis'!$G$8:$G$607=G46)*1),SUMPRODUCT(('Dépenses de rémunération'!$G$8:$G$607=G46)*1),SUMPRODUCT(('Dépenses sur barèmes'!$F$8:$F$607=G46)*1),SUMPRODUCT(('Dépenses sur taux forfaitaire'!$F$8:$F$9=G46)*1),SUMPRODUCT(('Dépenses auto-construction'!$E$8:$E$607=G46)*1),SUMPRODUCT(('Dépenses de rémunération CU'!$H$8:$H$607=G46)*1),SUMPRODUCT(('Dépenses forfaitaire'!$E$8:$E$607=G46)*1)),G46&lt;&gt;""),IF(SUMPRODUCT((F$5:F45&lt;&gt;"")*1),SUMPRODUCT((F$5:F45&lt;&gt;"")*1)+1,1),"")</f>
        <v/>
      </c>
      <c r="G46" s="20" t="str">
        <f>IF(P_Paramétrage!G678&lt;&gt;"",P_Paramétrage!G678,"")</f>
        <v/>
      </c>
      <c r="H46" s="20">
        <v>41</v>
      </c>
      <c r="I46" s="127" t="str">
        <f t="shared" si="5"/>
        <v/>
      </c>
    </row>
    <row r="47" spans="1:9" x14ac:dyDescent="0.35">
      <c r="A47" s="125" t="str" cm="1">
        <f t="array" ref="A47">IF(AND(OR(SUMPRODUCT(('Dépenses sur devis'!$F$8:$F$607=B47)*1),SUMPRODUCT(('Dépenses de rémunération'!$F$8:$F$607=B47)*1),SUMPRODUCT(('Dépenses sur barèmes'!$E$8:$E$607=B47)*1),SUMPRODUCT(('Dépenses sur taux forfaitaire'!$E$8:$E$589=B47)*1),SUMPRODUCT(('Dépenses auto-construction'!$D$8:$D$607=B47)*1),SUMPRODUCT(('Dépenses de rémunération CU'!$G$8:$G$607=B47)*1),SUMPRODUCT(('Dépenses forfaitaire'!$D$8:$D$607=B47)*1)),B47&lt;&gt;""),IF(SUMPRODUCT((A$5:A46&lt;&gt;"")*1),SUMPRODUCT((A$5:A46&lt;&gt;"")*1)+1,1),"")</f>
        <v/>
      </c>
      <c r="B47" s="126" t="str">
        <f>IF(P_Paramétrage!B679&lt;&gt;"",P_Paramétrage!B679,"")</f>
        <v/>
      </c>
      <c r="C47" s="20">
        <v>42</v>
      </c>
      <c r="D47" s="20" t="str">
        <f t="shared" si="4"/>
        <v/>
      </c>
      <c r="E47" s="20"/>
      <c r="F47" s="20" t="str" cm="1">
        <f t="array" ref="F47">IF(AND(OR(SUMPRODUCT(('Dépenses sur devis'!$G$8:$G$607=G47)*1),SUMPRODUCT(('Dépenses de rémunération'!$G$8:$G$607=G47)*1),SUMPRODUCT(('Dépenses sur barèmes'!$F$8:$F$607=G47)*1),SUMPRODUCT(('Dépenses sur taux forfaitaire'!$F$8:$F$9=G47)*1),SUMPRODUCT(('Dépenses auto-construction'!$E$8:$E$607=G47)*1),SUMPRODUCT(('Dépenses de rémunération CU'!$H$8:$H$607=G47)*1),SUMPRODUCT(('Dépenses forfaitaire'!$E$8:$E$607=G47)*1)),G47&lt;&gt;""),IF(SUMPRODUCT((F$5:F46&lt;&gt;"")*1),SUMPRODUCT((F$5:F46&lt;&gt;"")*1)+1,1),"")</f>
        <v/>
      </c>
      <c r="G47" s="20" t="str">
        <f>IF(P_Paramétrage!G679&lt;&gt;"",P_Paramétrage!G679,"")</f>
        <v/>
      </c>
      <c r="H47" s="20">
        <v>42</v>
      </c>
      <c r="I47" s="127" t="str">
        <f t="shared" si="5"/>
        <v/>
      </c>
    </row>
    <row r="48" spans="1:9" x14ac:dyDescent="0.35">
      <c r="A48" s="125" t="str" cm="1">
        <f t="array" ref="A48">IF(AND(OR(SUMPRODUCT(('Dépenses sur devis'!$F$8:$F$607=B48)*1),SUMPRODUCT(('Dépenses de rémunération'!$F$8:$F$607=B48)*1),SUMPRODUCT(('Dépenses sur barèmes'!$E$8:$E$607=B48)*1),SUMPRODUCT(('Dépenses sur taux forfaitaire'!$E$8:$E$589=B48)*1),SUMPRODUCT(('Dépenses auto-construction'!$D$8:$D$607=B48)*1),SUMPRODUCT(('Dépenses de rémunération CU'!$G$8:$G$607=B48)*1),SUMPRODUCT(('Dépenses forfaitaire'!$D$8:$D$607=B48)*1)),B48&lt;&gt;""),IF(SUMPRODUCT((A$5:A47&lt;&gt;"")*1),SUMPRODUCT((A$5:A47&lt;&gt;"")*1)+1,1),"")</f>
        <v/>
      </c>
      <c r="B48" s="126" t="str">
        <f>IF(P_Paramétrage!B680&lt;&gt;"",P_Paramétrage!B680,"")</f>
        <v/>
      </c>
      <c r="C48" s="20">
        <v>43</v>
      </c>
      <c r="D48" s="20" t="str">
        <f t="shared" si="4"/>
        <v/>
      </c>
      <c r="E48" s="20"/>
      <c r="F48" s="20" t="str" cm="1">
        <f t="array" ref="F48">IF(AND(OR(SUMPRODUCT(('Dépenses sur devis'!$G$8:$G$607=G48)*1),SUMPRODUCT(('Dépenses de rémunération'!$G$8:$G$607=G48)*1),SUMPRODUCT(('Dépenses sur barèmes'!$F$8:$F$607=G48)*1),SUMPRODUCT(('Dépenses sur taux forfaitaire'!$F$8:$F$9=G48)*1),SUMPRODUCT(('Dépenses auto-construction'!$E$8:$E$607=G48)*1),SUMPRODUCT(('Dépenses de rémunération CU'!$H$8:$H$607=G48)*1),SUMPRODUCT(('Dépenses forfaitaire'!$E$8:$E$607=G48)*1)),G48&lt;&gt;""),IF(SUMPRODUCT((F$5:F47&lt;&gt;"")*1),SUMPRODUCT((F$5:F47&lt;&gt;"")*1)+1,1),"")</f>
        <v/>
      </c>
      <c r="G48" s="20" t="str">
        <f>IF(P_Paramétrage!G680&lt;&gt;"",P_Paramétrage!G680,"")</f>
        <v/>
      </c>
      <c r="H48" s="20">
        <v>43</v>
      </c>
      <c r="I48" s="127" t="str">
        <f t="shared" si="5"/>
        <v/>
      </c>
    </row>
    <row r="49" spans="1:9" x14ac:dyDescent="0.35">
      <c r="A49" s="125" t="str" cm="1">
        <f t="array" ref="A49">IF(AND(OR(SUMPRODUCT(('Dépenses sur devis'!$F$8:$F$607=B49)*1),SUMPRODUCT(('Dépenses de rémunération'!$F$8:$F$607=B49)*1),SUMPRODUCT(('Dépenses sur barèmes'!$E$8:$E$607=B49)*1),SUMPRODUCT(('Dépenses sur taux forfaitaire'!$E$8:$E$589=B49)*1),SUMPRODUCT(('Dépenses auto-construction'!$D$8:$D$607=B49)*1),SUMPRODUCT(('Dépenses de rémunération CU'!$G$8:$G$607=B49)*1),SUMPRODUCT(('Dépenses forfaitaire'!$D$8:$D$607=B49)*1)),B49&lt;&gt;""),IF(SUMPRODUCT((A$5:A48&lt;&gt;"")*1),SUMPRODUCT((A$5:A48&lt;&gt;"")*1)+1,1),"")</f>
        <v/>
      </c>
      <c r="B49" s="126" t="str">
        <f>IF(P_Paramétrage!B681&lt;&gt;"",P_Paramétrage!B681,"")</f>
        <v/>
      </c>
      <c r="C49" s="20">
        <v>44</v>
      </c>
      <c r="D49" s="20" t="str">
        <f t="shared" si="4"/>
        <v/>
      </c>
      <c r="E49" s="20"/>
      <c r="F49" s="20" t="str" cm="1">
        <f t="array" ref="F49">IF(AND(OR(SUMPRODUCT(('Dépenses sur devis'!$G$8:$G$607=G49)*1),SUMPRODUCT(('Dépenses de rémunération'!$G$8:$G$607=G49)*1),SUMPRODUCT(('Dépenses sur barèmes'!$F$8:$F$607=G49)*1),SUMPRODUCT(('Dépenses sur taux forfaitaire'!$F$8:$F$9=G49)*1),SUMPRODUCT(('Dépenses auto-construction'!$E$8:$E$607=G49)*1),SUMPRODUCT(('Dépenses de rémunération CU'!$H$8:$H$607=G49)*1),SUMPRODUCT(('Dépenses forfaitaire'!$E$8:$E$607=G49)*1)),G49&lt;&gt;""),IF(SUMPRODUCT((F$5:F48&lt;&gt;"")*1),SUMPRODUCT((F$5:F48&lt;&gt;"")*1)+1,1),"")</f>
        <v/>
      </c>
      <c r="G49" s="20" t="str">
        <f>IF(P_Paramétrage!G681&lt;&gt;"",P_Paramétrage!G681,"")</f>
        <v/>
      </c>
      <c r="H49" s="20">
        <v>44</v>
      </c>
      <c r="I49" s="127" t="str">
        <f t="shared" si="5"/>
        <v/>
      </c>
    </row>
    <row r="50" spans="1:9" x14ac:dyDescent="0.35">
      <c r="A50" s="125" t="str" cm="1">
        <f t="array" ref="A50">IF(AND(OR(SUMPRODUCT(('Dépenses sur devis'!$F$8:$F$607=B50)*1),SUMPRODUCT(('Dépenses de rémunération'!$F$8:$F$607=B50)*1),SUMPRODUCT(('Dépenses sur barèmes'!$E$8:$E$607=B50)*1),SUMPRODUCT(('Dépenses sur taux forfaitaire'!$E$8:$E$589=B50)*1),SUMPRODUCT(('Dépenses auto-construction'!$D$8:$D$607=B50)*1),SUMPRODUCT(('Dépenses de rémunération CU'!$G$8:$G$607=B50)*1),SUMPRODUCT(('Dépenses forfaitaire'!$D$8:$D$607=B50)*1)),B50&lt;&gt;""),IF(SUMPRODUCT((A$5:A49&lt;&gt;"")*1),SUMPRODUCT((A$5:A49&lt;&gt;"")*1)+1,1),"")</f>
        <v/>
      </c>
      <c r="B50" s="126" t="str">
        <f>IF(P_Paramétrage!B682&lt;&gt;"",P_Paramétrage!B682,"")</f>
        <v/>
      </c>
      <c r="C50" s="20">
        <v>45</v>
      </c>
      <c r="D50" s="20" t="str">
        <f t="shared" si="4"/>
        <v/>
      </c>
      <c r="E50" s="20"/>
      <c r="F50" s="20" t="str" cm="1">
        <f t="array" ref="F50">IF(AND(OR(SUMPRODUCT(('Dépenses sur devis'!$G$8:$G$607=G50)*1),SUMPRODUCT(('Dépenses de rémunération'!$G$8:$G$607=G50)*1),SUMPRODUCT(('Dépenses sur barèmes'!$F$8:$F$607=G50)*1),SUMPRODUCT(('Dépenses sur taux forfaitaire'!$F$8:$F$9=G50)*1),SUMPRODUCT(('Dépenses auto-construction'!$E$8:$E$607=G50)*1),SUMPRODUCT(('Dépenses de rémunération CU'!$H$8:$H$607=G50)*1),SUMPRODUCT(('Dépenses forfaitaire'!$E$8:$E$607=G50)*1)),G50&lt;&gt;""),IF(SUMPRODUCT((F$5:F49&lt;&gt;"")*1),SUMPRODUCT((F$5:F49&lt;&gt;"")*1)+1,1),"")</f>
        <v/>
      </c>
      <c r="G50" s="20" t="str">
        <f>IF(P_Paramétrage!G682&lt;&gt;"",P_Paramétrage!G682,"")</f>
        <v/>
      </c>
      <c r="H50" s="20">
        <v>45</v>
      </c>
      <c r="I50" s="127" t="str">
        <f t="shared" si="5"/>
        <v/>
      </c>
    </row>
    <row r="51" spans="1:9" x14ac:dyDescent="0.35">
      <c r="A51" s="125" t="str" cm="1">
        <f t="array" ref="A51">IF(AND(OR(SUMPRODUCT(('Dépenses sur devis'!$F$8:$F$607=B51)*1),SUMPRODUCT(('Dépenses de rémunération'!$F$8:$F$607=B51)*1),SUMPRODUCT(('Dépenses sur barèmes'!$E$8:$E$607=B51)*1),SUMPRODUCT(('Dépenses sur taux forfaitaire'!$E$8:$E$589=B51)*1),SUMPRODUCT(('Dépenses auto-construction'!$D$8:$D$607=B51)*1),SUMPRODUCT(('Dépenses de rémunération CU'!$G$8:$G$607=B51)*1),SUMPRODUCT(('Dépenses forfaitaire'!$D$8:$D$607=B51)*1)),B51&lt;&gt;""),IF(SUMPRODUCT((A$5:A50&lt;&gt;"")*1),SUMPRODUCT((A$5:A50&lt;&gt;"")*1)+1,1),"")</f>
        <v/>
      </c>
      <c r="B51" s="126" t="str">
        <f>IF(P_Paramétrage!B683&lt;&gt;"",P_Paramétrage!B683,"")</f>
        <v/>
      </c>
      <c r="C51" s="20">
        <v>46</v>
      </c>
      <c r="D51" s="20" t="str">
        <f t="shared" si="4"/>
        <v/>
      </c>
      <c r="E51" s="20"/>
      <c r="F51" s="20" t="str" cm="1">
        <f t="array" ref="F51">IF(AND(OR(SUMPRODUCT(('Dépenses sur devis'!$G$8:$G$607=G51)*1),SUMPRODUCT(('Dépenses de rémunération'!$G$8:$G$607=G51)*1),SUMPRODUCT(('Dépenses sur barèmes'!$F$8:$F$607=G51)*1),SUMPRODUCT(('Dépenses sur taux forfaitaire'!$F$8:$F$9=G51)*1),SUMPRODUCT(('Dépenses auto-construction'!$E$8:$E$607=G51)*1),SUMPRODUCT(('Dépenses de rémunération CU'!$H$8:$H$607=G51)*1),SUMPRODUCT(('Dépenses forfaitaire'!$E$8:$E$607=G51)*1)),G51&lt;&gt;""),IF(SUMPRODUCT((F$5:F50&lt;&gt;"")*1),SUMPRODUCT((F$5:F50&lt;&gt;"")*1)+1,1),"")</f>
        <v/>
      </c>
      <c r="G51" s="20" t="str">
        <f>IF(P_Paramétrage!G683&lt;&gt;"",P_Paramétrage!G683,"")</f>
        <v/>
      </c>
      <c r="H51" s="20">
        <v>46</v>
      </c>
      <c r="I51" s="127" t="str">
        <f t="shared" si="5"/>
        <v/>
      </c>
    </row>
    <row r="52" spans="1:9" x14ac:dyDescent="0.35">
      <c r="A52" s="125" t="str" cm="1">
        <f t="array" ref="A52">IF(AND(OR(SUMPRODUCT(('Dépenses sur devis'!$F$8:$F$607=B52)*1),SUMPRODUCT(('Dépenses de rémunération'!$F$8:$F$607=B52)*1),SUMPRODUCT(('Dépenses sur barèmes'!$E$8:$E$607=B52)*1),SUMPRODUCT(('Dépenses sur taux forfaitaire'!$E$8:$E$589=B52)*1),SUMPRODUCT(('Dépenses auto-construction'!$D$8:$D$607=B52)*1),SUMPRODUCT(('Dépenses de rémunération CU'!$G$8:$G$607=B52)*1),SUMPRODUCT(('Dépenses forfaitaire'!$D$8:$D$607=B52)*1)),B52&lt;&gt;""),IF(SUMPRODUCT((A$5:A51&lt;&gt;"")*1),SUMPRODUCT((A$5:A51&lt;&gt;"")*1)+1,1),"")</f>
        <v/>
      </c>
      <c r="B52" s="126" t="str">
        <f>IF(P_Paramétrage!B684&lt;&gt;"",P_Paramétrage!B684,"")</f>
        <v/>
      </c>
      <c r="C52" s="20">
        <v>47</v>
      </c>
      <c r="D52" s="20" t="str">
        <f t="shared" si="4"/>
        <v/>
      </c>
      <c r="E52" s="20"/>
      <c r="F52" s="20" t="str" cm="1">
        <f t="array" ref="F52">IF(AND(OR(SUMPRODUCT(('Dépenses sur devis'!$G$8:$G$607=G52)*1),SUMPRODUCT(('Dépenses de rémunération'!$G$8:$G$607=G52)*1),SUMPRODUCT(('Dépenses sur barèmes'!$F$8:$F$607=G52)*1),SUMPRODUCT(('Dépenses sur taux forfaitaire'!$F$8:$F$9=G52)*1),SUMPRODUCT(('Dépenses auto-construction'!$E$8:$E$607=G52)*1),SUMPRODUCT(('Dépenses de rémunération CU'!$H$8:$H$607=G52)*1),SUMPRODUCT(('Dépenses forfaitaire'!$E$8:$E$607=G52)*1)),G52&lt;&gt;""),IF(SUMPRODUCT((F$5:F51&lt;&gt;"")*1),SUMPRODUCT((F$5:F51&lt;&gt;"")*1)+1,1),"")</f>
        <v/>
      </c>
      <c r="G52" s="20" t="str">
        <f>IF(P_Paramétrage!G684&lt;&gt;"",P_Paramétrage!G684,"")</f>
        <v/>
      </c>
      <c r="H52" s="20">
        <v>47</v>
      </c>
      <c r="I52" s="127" t="str">
        <f t="shared" si="5"/>
        <v/>
      </c>
    </row>
    <row r="53" spans="1:9" x14ac:dyDescent="0.35">
      <c r="A53" s="125" t="str" cm="1">
        <f t="array" ref="A53">IF(AND(OR(SUMPRODUCT(('Dépenses sur devis'!$F$8:$F$607=B53)*1),SUMPRODUCT(('Dépenses de rémunération'!$F$8:$F$607=B53)*1),SUMPRODUCT(('Dépenses sur barèmes'!$E$8:$E$607=B53)*1),SUMPRODUCT(('Dépenses sur taux forfaitaire'!$E$8:$E$589=B53)*1),SUMPRODUCT(('Dépenses auto-construction'!$D$8:$D$607=B53)*1),SUMPRODUCT(('Dépenses de rémunération CU'!$G$8:$G$607=B53)*1),SUMPRODUCT(('Dépenses forfaitaire'!$D$8:$D$607=B53)*1)),B53&lt;&gt;""),IF(SUMPRODUCT((A$5:A52&lt;&gt;"")*1),SUMPRODUCT((A$5:A52&lt;&gt;"")*1)+1,1),"")</f>
        <v/>
      </c>
      <c r="B53" s="126" t="str">
        <f>IF(P_Paramétrage!B685&lt;&gt;"",P_Paramétrage!B685,"")</f>
        <v/>
      </c>
      <c r="C53" s="20">
        <v>48</v>
      </c>
      <c r="D53" s="20" t="str">
        <f t="shared" si="4"/>
        <v/>
      </c>
      <c r="E53" s="20"/>
      <c r="F53" s="20" t="str" cm="1">
        <f t="array" ref="F53">IF(AND(OR(SUMPRODUCT(('Dépenses sur devis'!$G$8:$G$607=G53)*1),SUMPRODUCT(('Dépenses de rémunération'!$G$8:$G$607=G53)*1),SUMPRODUCT(('Dépenses sur barèmes'!$F$8:$F$607=G53)*1),SUMPRODUCT(('Dépenses sur taux forfaitaire'!$F$8:$F$9=G53)*1),SUMPRODUCT(('Dépenses auto-construction'!$E$8:$E$607=G53)*1),SUMPRODUCT(('Dépenses de rémunération CU'!$H$8:$H$607=G53)*1),SUMPRODUCT(('Dépenses forfaitaire'!$E$8:$E$607=G53)*1)),G53&lt;&gt;""),IF(SUMPRODUCT((F$5:F52&lt;&gt;"")*1),SUMPRODUCT((F$5:F52&lt;&gt;"")*1)+1,1),"")</f>
        <v/>
      </c>
      <c r="G53" s="20" t="str">
        <f>IF(P_Paramétrage!G685&lt;&gt;"",P_Paramétrage!G685,"")</f>
        <v/>
      </c>
      <c r="H53" s="20">
        <v>48</v>
      </c>
      <c r="I53" s="127" t="str">
        <f t="shared" si="5"/>
        <v/>
      </c>
    </row>
    <row r="54" spans="1:9" x14ac:dyDescent="0.35">
      <c r="A54" s="125" t="str" cm="1">
        <f t="array" ref="A54">IF(AND(OR(SUMPRODUCT(('Dépenses sur devis'!$F$8:$F$607=B54)*1),SUMPRODUCT(('Dépenses de rémunération'!$F$8:$F$607=B54)*1),SUMPRODUCT(('Dépenses sur barèmes'!$E$8:$E$607=B54)*1),SUMPRODUCT(('Dépenses sur taux forfaitaire'!$E$8:$E$589=B54)*1),SUMPRODUCT(('Dépenses auto-construction'!$D$8:$D$607=B54)*1),SUMPRODUCT(('Dépenses de rémunération CU'!$G$8:$G$607=B54)*1),SUMPRODUCT(('Dépenses forfaitaire'!$D$8:$D$607=B54)*1)),B54&lt;&gt;""),IF(SUMPRODUCT((A$5:A53&lt;&gt;"")*1),SUMPRODUCT((A$5:A53&lt;&gt;"")*1)+1,1),"")</f>
        <v/>
      </c>
      <c r="B54" s="126" t="str">
        <f>IF(P_Paramétrage!B686&lt;&gt;"",P_Paramétrage!B686,"")</f>
        <v/>
      </c>
      <c r="C54" s="20">
        <v>49</v>
      </c>
      <c r="D54" s="20" t="str">
        <f t="shared" si="4"/>
        <v/>
      </c>
      <c r="E54" s="20"/>
      <c r="F54" s="20" t="str" cm="1">
        <f t="array" ref="F54">IF(AND(OR(SUMPRODUCT(('Dépenses sur devis'!$G$8:$G$607=G54)*1),SUMPRODUCT(('Dépenses de rémunération'!$G$8:$G$607=G54)*1),SUMPRODUCT(('Dépenses sur barèmes'!$F$8:$F$607=G54)*1),SUMPRODUCT(('Dépenses sur taux forfaitaire'!$F$8:$F$9=G54)*1),SUMPRODUCT(('Dépenses auto-construction'!$E$8:$E$607=G54)*1),SUMPRODUCT(('Dépenses de rémunération CU'!$H$8:$H$607=G54)*1),SUMPRODUCT(('Dépenses forfaitaire'!$E$8:$E$607=G54)*1)),G54&lt;&gt;""),IF(SUMPRODUCT((F$5:F53&lt;&gt;"")*1),SUMPRODUCT((F$5:F53&lt;&gt;"")*1)+1,1),"")</f>
        <v/>
      </c>
      <c r="G54" s="20" t="str">
        <f>IF(P_Paramétrage!G686&lt;&gt;"",P_Paramétrage!G686,"")</f>
        <v/>
      </c>
      <c r="H54" s="20">
        <v>49</v>
      </c>
      <c r="I54" s="127" t="str">
        <f t="shared" si="5"/>
        <v/>
      </c>
    </row>
    <row r="55" spans="1:9" x14ac:dyDescent="0.35">
      <c r="A55" s="125" t="str" cm="1">
        <f t="array" ref="A55">IF(AND(OR(SUMPRODUCT(('Dépenses sur devis'!$F$8:$F$607=B55)*1),SUMPRODUCT(('Dépenses de rémunération'!$F$8:$F$607=B55)*1),SUMPRODUCT(('Dépenses sur barèmes'!$E$8:$E$607=B55)*1),SUMPRODUCT(('Dépenses sur taux forfaitaire'!$E$8:$E$589=B55)*1),SUMPRODUCT(('Dépenses auto-construction'!$D$8:$D$607=B55)*1),SUMPRODUCT(('Dépenses de rémunération CU'!$G$8:$G$607=B55)*1),SUMPRODUCT(('Dépenses forfaitaire'!$D$8:$D$607=B55)*1)),B55&lt;&gt;""),IF(SUMPRODUCT((A$5:A54&lt;&gt;"")*1),SUMPRODUCT((A$5:A54&lt;&gt;"")*1)+1,1),"")</f>
        <v/>
      </c>
      <c r="B55" s="126" t="str">
        <f>IF(P_Paramétrage!B687&lt;&gt;"",P_Paramétrage!B687,"")</f>
        <v/>
      </c>
      <c r="C55" s="20">
        <v>50</v>
      </c>
      <c r="D55" s="20" t="str">
        <f t="shared" si="4"/>
        <v/>
      </c>
      <c r="E55" s="20"/>
      <c r="F55" s="20" t="str" cm="1">
        <f t="array" ref="F55">IF(AND(OR(SUMPRODUCT(('Dépenses sur devis'!$G$8:$G$607=G55)*1),SUMPRODUCT(('Dépenses de rémunération'!$G$8:$G$607=G55)*1),SUMPRODUCT(('Dépenses sur barèmes'!$F$8:$F$607=G55)*1),SUMPRODUCT(('Dépenses sur taux forfaitaire'!$F$8:$F$9=G55)*1),SUMPRODUCT(('Dépenses auto-construction'!$E$8:$E$607=G55)*1),SUMPRODUCT(('Dépenses de rémunération CU'!$H$8:$H$607=G55)*1),SUMPRODUCT(('Dépenses forfaitaire'!$E$8:$E$607=G55)*1)),G55&lt;&gt;""),IF(SUMPRODUCT((F$5:F54&lt;&gt;"")*1),SUMPRODUCT((F$5:F54&lt;&gt;"")*1)+1,1),"")</f>
        <v/>
      </c>
      <c r="G55" s="20" t="str">
        <f>IF(P_Paramétrage!G687&lt;&gt;"",P_Paramétrage!G687,"")</f>
        <v/>
      </c>
      <c r="H55" s="20">
        <v>50</v>
      </c>
      <c r="I55" s="127" t="str">
        <f t="shared" si="5"/>
        <v/>
      </c>
    </row>
    <row r="56" spans="1:9" x14ac:dyDescent="0.35">
      <c r="A56" s="125" t="str" cm="1">
        <f t="array" ref="A56">IF(AND(OR(SUMPRODUCT(('Dépenses sur devis'!$F$8:$F$607=B56)*1),SUMPRODUCT(('Dépenses de rémunération'!$F$8:$F$607=B56)*1),SUMPRODUCT(('Dépenses sur barèmes'!$E$8:$E$607=B56)*1),SUMPRODUCT(('Dépenses sur taux forfaitaire'!$E$8:$E$589=B56)*1),SUMPRODUCT(('Dépenses auto-construction'!$D$8:$D$607=B56)*1),SUMPRODUCT(('Dépenses de rémunération CU'!$G$8:$G$607=B56)*1),SUMPRODUCT(('Dépenses forfaitaire'!$D$8:$D$607=B56)*1)),B56&lt;&gt;""),IF(SUMPRODUCT((A$5:A55&lt;&gt;"")*1),SUMPRODUCT((A$5:A55&lt;&gt;"")*1)+1,1),"")</f>
        <v/>
      </c>
      <c r="B56" s="126" t="str">
        <f>IF(P_Paramétrage!B688&lt;&gt;"",P_Paramétrage!B688,"")</f>
        <v/>
      </c>
      <c r="C56" s="20">
        <v>51</v>
      </c>
      <c r="D56" s="20" t="str">
        <f t="shared" si="4"/>
        <v/>
      </c>
      <c r="E56" s="20"/>
      <c r="F56" s="20" t="str" cm="1">
        <f t="array" ref="F56">IF(AND(OR(SUMPRODUCT(('Dépenses sur devis'!$G$8:$G$607=G56)*1),SUMPRODUCT(('Dépenses de rémunération'!$G$8:$G$607=G56)*1),SUMPRODUCT(('Dépenses sur barèmes'!$F$8:$F$607=G56)*1),SUMPRODUCT(('Dépenses sur taux forfaitaire'!$F$8:$F$9=G56)*1),SUMPRODUCT(('Dépenses auto-construction'!$E$8:$E$607=G56)*1),SUMPRODUCT(('Dépenses de rémunération CU'!$H$8:$H$607=G56)*1),SUMPRODUCT(('Dépenses forfaitaire'!$E$8:$E$607=G56)*1)),G56&lt;&gt;""),IF(SUMPRODUCT((F$5:F55&lt;&gt;"")*1),SUMPRODUCT((F$5:F55&lt;&gt;"")*1)+1,1),"")</f>
        <v/>
      </c>
      <c r="G56" s="20" t="str">
        <f>IF(P_Paramétrage!G688&lt;&gt;"",P_Paramétrage!G688,"")</f>
        <v/>
      </c>
      <c r="H56" s="20">
        <v>51</v>
      </c>
      <c r="I56" s="127" t="str">
        <f t="shared" si="5"/>
        <v/>
      </c>
    </row>
    <row r="57" spans="1:9" x14ac:dyDescent="0.35">
      <c r="A57" s="125" t="str" cm="1">
        <f t="array" ref="A57">IF(AND(OR(SUMPRODUCT(('Dépenses sur devis'!$F$8:$F$607=B57)*1),SUMPRODUCT(('Dépenses de rémunération'!$F$8:$F$607=B57)*1),SUMPRODUCT(('Dépenses sur barèmes'!$E$8:$E$607=B57)*1),SUMPRODUCT(('Dépenses sur taux forfaitaire'!$E$8:$E$589=B57)*1),SUMPRODUCT(('Dépenses auto-construction'!$D$8:$D$607=B57)*1),SUMPRODUCT(('Dépenses de rémunération CU'!$G$8:$G$607=B57)*1),SUMPRODUCT(('Dépenses forfaitaire'!$D$8:$D$607=B57)*1)),B57&lt;&gt;""),IF(SUMPRODUCT((A$5:A56&lt;&gt;"")*1),SUMPRODUCT((A$5:A56&lt;&gt;"")*1)+1,1),"")</f>
        <v/>
      </c>
      <c r="B57" s="126" t="str">
        <f>IF(P_Paramétrage!B689&lt;&gt;"",P_Paramétrage!B689,"")</f>
        <v/>
      </c>
      <c r="C57" s="20">
        <v>52</v>
      </c>
      <c r="D57" s="20" t="str">
        <f t="shared" si="4"/>
        <v/>
      </c>
      <c r="E57" s="20"/>
      <c r="F57" s="20" t="str" cm="1">
        <f t="array" ref="F57">IF(AND(OR(SUMPRODUCT(('Dépenses sur devis'!$G$8:$G$607=G57)*1),SUMPRODUCT(('Dépenses de rémunération'!$G$8:$G$607=G57)*1),SUMPRODUCT(('Dépenses sur barèmes'!$F$8:$F$607=G57)*1),SUMPRODUCT(('Dépenses sur taux forfaitaire'!$F$8:$F$9=G57)*1),SUMPRODUCT(('Dépenses auto-construction'!$E$8:$E$607=G57)*1),SUMPRODUCT(('Dépenses de rémunération CU'!$H$8:$H$607=G57)*1),SUMPRODUCT(('Dépenses forfaitaire'!$E$8:$E$607=G57)*1)),G57&lt;&gt;""),IF(SUMPRODUCT((F$5:F56&lt;&gt;"")*1),SUMPRODUCT((F$5:F56&lt;&gt;"")*1)+1,1),"")</f>
        <v/>
      </c>
      <c r="G57" s="20" t="str">
        <f>IF(P_Paramétrage!G689&lt;&gt;"",P_Paramétrage!G689,"")</f>
        <v/>
      </c>
      <c r="H57" s="20">
        <v>52</v>
      </c>
      <c r="I57" s="127" t="str">
        <f t="shared" si="5"/>
        <v/>
      </c>
    </row>
    <row r="58" spans="1:9" x14ac:dyDescent="0.35">
      <c r="A58" s="125" t="str" cm="1">
        <f t="array" ref="A58">IF(AND(OR(SUMPRODUCT(('Dépenses sur devis'!$F$8:$F$607=B58)*1),SUMPRODUCT(('Dépenses de rémunération'!$F$8:$F$607=B58)*1),SUMPRODUCT(('Dépenses sur barèmes'!$E$8:$E$607=B58)*1),SUMPRODUCT(('Dépenses sur taux forfaitaire'!$E$8:$E$589=B58)*1),SUMPRODUCT(('Dépenses auto-construction'!$D$8:$D$607=B58)*1),SUMPRODUCT(('Dépenses de rémunération CU'!$G$8:$G$607=B58)*1),SUMPRODUCT(('Dépenses forfaitaire'!$D$8:$D$607=B58)*1)),B58&lt;&gt;""),IF(SUMPRODUCT((A$5:A57&lt;&gt;"")*1),SUMPRODUCT((A$5:A57&lt;&gt;"")*1)+1,1),"")</f>
        <v/>
      </c>
      <c r="B58" s="126" t="str">
        <f>IF(P_Paramétrage!B690&lt;&gt;"",P_Paramétrage!B690,"")</f>
        <v/>
      </c>
      <c r="C58" s="20">
        <v>53</v>
      </c>
      <c r="D58" s="20" t="str">
        <f t="shared" si="4"/>
        <v/>
      </c>
      <c r="E58" s="20"/>
      <c r="F58" s="20" t="str" cm="1">
        <f t="array" ref="F58">IF(AND(OR(SUMPRODUCT(('Dépenses sur devis'!$G$8:$G$607=G58)*1),SUMPRODUCT(('Dépenses de rémunération'!$G$8:$G$607=G58)*1),SUMPRODUCT(('Dépenses sur barèmes'!$F$8:$F$607=G58)*1),SUMPRODUCT(('Dépenses sur taux forfaitaire'!$F$8:$F$9=G58)*1),SUMPRODUCT(('Dépenses auto-construction'!$E$8:$E$607=G58)*1),SUMPRODUCT(('Dépenses de rémunération CU'!$H$8:$H$607=G58)*1),SUMPRODUCT(('Dépenses forfaitaire'!$E$8:$E$607=G58)*1)),G58&lt;&gt;""),IF(SUMPRODUCT((F$5:F57&lt;&gt;"")*1),SUMPRODUCT((F$5:F57&lt;&gt;"")*1)+1,1),"")</f>
        <v/>
      </c>
      <c r="G58" s="20" t="str">
        <f>IF(P_Paramétrage!G690&lt;&gt;"",P_Paramétrage!G690,"")</f>
        <v/>
      </c>
      <c r="H58" s="20">
        <v>53</v>
      </c>
      <c r="I58" s="127" t="str">
        <f t="shared" si="5"/>
        <v/>
      </c>
    </row>
    <row r="59" spans="1:9" x14ac:dyDescent="0.35">
      <c r="A59" s="125" t="str" cm="1">
        <f t="array" ref="A59">IF(AND(OR(SUMPRODUCT(('Dépenses sur devis'!$F$8:$F$607=B59)*1),SUMPRODUCT(('Dépenses de rémunération'!$F$8:$F$607=B59)*1),SUMPRODUCT(('Dépenses sur barèmes'!$E$8:$E$607=B59)*1),SUMPRODUCT(('Dépenses sur taux forfaitaire'!$E$8:$E$589=B59)*1),SUMPRODUCT(('Dépenses auto-construction'!$D$8:$D$607=B59)*1),SUMPRODUCT(('Dépenses de rémunération CU'!$G$8:$G$607=B59)*1),SUMPRODUCT(('Dépenses forfaitaire'!$D$8:$D$607=B59)*1)),B59&lt;&gt;""),IF(SUMPRODUCT((A$5:A58&lt;&gt;"")*1),SUMPRODUCT((A$5:A58&lt;&gt;"")*1)+1,1),"")</f>
        <v/>
      </c>
      <c r="B59" s="126" t="str">
        <f>IF(P_Paramétrage!B691&lt;&gt;"",P_Paramétrage!B691,"")</f>
        <v/>
      </c>
      <c r="C59" s="20">
        <v>54</v>
      </c>
      <c r="D59" s="20" t="str">
        <f t="shared" si="4"/>
        <v/>
      </c>
      <c r="E59" s="20"/>
      <c r="F59" s="20" t="str" cm="1">
        <f t="array" ref="F59">IF(AND(OR(SUMPRODUCT(('Dépenses sur devis'!$G$8:$G$607=G59)*1),SUMPRODUCT(('Dépenses de rémunération'!$G$8:$G$607=G59)*1),SUMPRODUCT(('Dépenses sur barèmes'!$F$8:$F$607=G59)*1),SUMPRODUCT(('Dépenses sur taux forfaitaire'!$F$8:$F$9=G59)*1),SUMPRODUCT(('Dépenses auto-construction'!$E$8:$E$607=G59)*1),SUMPRODUCT(('Dépenses de rémunération CU'!$H$8:$H$607=G59)*1),SUMPRODUCT(('Dépenses forfaitaire'!$E$8:$E$607=G59)*1)),G59&lt;&gt;""),IF(SUMPRODUCT((F$5:F58&lt;&gt;"")*1),SUMPRODUCT((F$5:F58&lt;&gt;"")*1)+1,1),"")</f>
        <v/>
      </c>
      <c r="G59" s="20" t="str">
        <f>IF(P_Paramétrage!G691&lt;&gt;"",P_Paramétrage!G691,"")</f>
        <v/>
      </c>
      <c r="H59" s="20">
        <v>54</v>
      </c>
      <c r="I59" s="127" t="str">
        <f t="shared" si="5"/>
        <v/>
      </c>
    </row>
    <row r="60" spans="1:9" ht="15" thickBot="1" x14ac:dyDescent="0.4">
      <c r="A60" s="236" t="str" cm="1">
        <f t="array" ref="A60">IF(AND(OR(SUMPRODUCT(('Dépenses sur devis'!$F$8:$F$607=B60)*1),SUMPRODUCT(('Dépenses de rémunération'!$F$8:$F$607=B60)*1),SUMPRODUCT(('Dépenses sur barèmes'!$E$8:$E$607=B60)*1),SUMPRODUCT(('Dépenses sur taux forfaitaire'!$E$8:$E$589=B60)*1),SUMPRODUCT(('Dépenses auto-construction'!$D$8:$D$607=B60)*1),SUMPRODUCT(('Dépenses de rémunération CU'!$G$8:$G$607=B60)*1),SUMPRODUCT(('Dépenses forfaitaire'!$D$8:$D$607=B60)*1)),B60&lt;&gt;""),IF(SUMPRODUCT((A$5:A59&lt;&gt;"")*1),SUMPRODUCT((A$5:A59&lt;&gt;"")*1)+1,1),"")</f>
        <v/>
      </c>
      <c r="B60" s="128" t="str">
        <f>IF(P_Paramétrage!B692&lt;&gt;"",P_Paramétrage!B692,"")</f>
        <v/>
      </c>
      <c r="C60" s="129">
        <v>55</v>
      </c>
      <c r="D60" s="129" t="str">
        <f t="shared" si="4"/>
        <v/>
      </c>
      <c r="E60" s="129"/>
      <c r="F60" s="129" t="str" cm="1">
        <f t="array" ref="F60">IF(AND(OR(SUMPRODUCT(('Dépenses sur devis'!$G$8:$G$607=G60)*1),SUMPRODUCT(('Dépenses de rémunération'!$G$8:$G$607=G60)*1),SUMPRODUCT(('Dépenses sur barèmes'!$F$8:$F$607=G60)*1),SUMPRODUCT(('Dépenses sur taux forfaitaire'!$F$8:$F$9=G60)*1),SUMPRODUCT(('Dépenses auto-construction'!$E$8:$E$607=G60)*1),SUMPRODUCT(('Dépenses de rémunération CU'!$H$8:$H$607=G60)*1),SUMPRODUCT(('Dépenses forfaitaire'!$E$8:$E$607=G60)*1)),G60&lt;&gt;""),IF(SUMPRODUCT((F$5:F59&lt;&gt;"")*1),SUMPRODUCT((F$5:F59&lt;&gt;"")*1)+1,1),"")</f>
        <v/>
      </c>
      <c r="G60" s="129" t="str">
        <f>IF(P_Paramétrage!G692&lt;&gt;"",P_Paramétrage!G692,"")</f>
        <v/>
      </c>
      <c r="H60" s="129">
        <v>55</v>
      </c>
      <c r="I60" s="130" t="str">
        <f t="shared" si="5"/>
        <v/>
      </c>
    </row>
    <row r="61" spans="1:9" ht="15" thickTop="1" x14ac:dyDescent="0.35"/>
    <row r="63" spans="1:9" x14ac:dyDescent="0.35">
      <c r="A63" s="86" t="s">
        <v>276</v>
      </c>
    </row>
    <row r="64" spans="1:9" ht="15" thickBot="1" x14ac:dyDescent="0.4"/>
    <row r="65" spans="1:9" ht="15" thickTop="1" x14ac:dyDescent="0.35">
      <c r="A65" s="99"/>
      <c r="B65" s="131" t="s">
        <v>243</v>
      </c>
      <c r="C65" s="16"/>
      <c r="D65" s="17" t="s">
        <v>244</v>
      </c>
      <c r="E65" s="16"/>
      <c r="F65" s="16"/>
      <c r="G65" s="131" t="s">
        <v>273</v>
      </c>
      <c r="H65" s="16"/>
      <c r="I65" s="132" t="s">
        <v>274</v>
      </c>
    </row>
    <row r="66" spans="1:9" x14ac:dyDescent="0.35">
      <c r="A66" s="19"/>
      <c r="B66" s="126"/>
      <c r="C66" s="20"/>
      <c r="D66" s="20"/>
      <c r="E66" s="20"/>
      <c r="F66" s="20"/>
      <c r="G66" s="20"/>
      <c r="H66" s="20"/>
      <c r="I66" s="21"/>
    </row>
    <row r="67" spans="1:9" x14ac:dyDescent="0.35">
      <c r="A67" s="19" t="str" cm="1">
        <f t="array" ref="A67">IF(AND(OR(SUMPRODUCT(('I_Dépenses sur devis'!$F$8:$F$607=B67)*1),SUMPRODUCT(('I_Dépenses de rémunération'!$F$8:$F$607=B67)*1),SUMPRODUCT(('I_Dépenses sur barèmes'!$E$8:$E$607=B67)*1),SUMPRODUCT(('I_Dépenses sur taux forfaitaire'!$E$8:$E$9=B67)*1),SUMPRODUCT(('I_Dépenses auto-construction'!$D$8:$D$607=B67)*1),SUMPRODUCT(('I_Dépenses de rémunération CU'!$G$8:$G$607=B67)*1),,SUMPRODUCT(('I_Dépenses forfaitaire'!$D$8:$D$607=B67)*1)),B67&lt;&gt;""),IF(SUMPRODUCT((A$66:A66&lt;&gt;"")*1),SUMPRODUCT((A$66:A66&lt;&gt;"")*1)+1,1),"")</f>
        <v/>
      </c>
      <c r="B67" s="126" t="str">
        <f>IF(P_Paramétrage!B638&lt;&gt;"",P_Paramétrage!B638,"")</f>
        <v>Travaux</v>
      </c>
      <c r="C67" s="20">
        <v>1</v>
      </c>
      <c r="D67" s="20" t="str">
        <f t="shared" ref="D67:D85" si="6">IF(ISNA(VLOOKUP(C67,$A$67:$B$121,2,FALSE)),"",VLOOKUP(C67,$A$67:$B$121,2,FALSE))</f>
        <v/>
      </c>
      <c r="E67" s="20"/>
      <c r="F67" s="20" t="str" cm="1">
        <f t="array" ref="F67">IF(AND(OR(SUMPRODUCT(('I_Dépenses sur devis'!$G$8:$G$607=G67)*1),SUMPRODUCT(('I_Dépenses de rémunération'!$G$8:$G$607=G67)*1),SUMPRODUCT(('I_Dépenses sur barèmes'!$F$8:$F$607=G67)*1),SUMPRODUCT(('I_Dépenses sur taux forfaitaire'!$F$8:$F$9=G67)*1),SUMPRODUCT(('I_Dépenses auto-construction'!$E$8:$E$607=G67)*1),SUMPRODUCT(('I_Dépenses de rémunération CU'!$H$8:$H$607=G67)*1),SUMPRODUCT(('I_Dépenses forfaitaire'!$E$8:$E$607=G67)*1)),G67&lt;&gt;""),IF(SUMPRODUCT((F$66:F66&lt;&gt;"")*1),SUMPRODUCT((F$66:F66&lt;&gt;"")*1)+1,1),"")</f>
        <v/>
      </c>
      <c r="G67" s="20" t="str">
        <f>IF(P_Paramétrage!G638&lt;&gt;"",P_Paramétrage!G638,"")</f>
        <v>Sous-op_1</v>
      </c>
      <c r="H67" s="20">
        <v>1</v>
      </c>
      <c r="I67" s="21" t="str">
        <f t="shared" ref="I67:I85" si="7">IF(ISNA(VLOOKUP(H67,$F$67:$G$121,2,FALSE)),"",VLOOKUP(H67,$F$67:$G$121,2,FALSE))</f>
        <v/>
      </c>
    </row>
    <row r="68" spans="1:9" x14ac:dyDescent="0.35">
      <c r="A68" s="19" t="str" cm="1">
        <f t="array" ref="A68">IF(AND(OR(SUMPRODUCT(('I_Dépenses sur devis'!$F$8:$F$607=B68)*1),SUMPRODUCT(('I_Dépenses de rémunération'!$F$8:$F$607=B68)*1),SUMPRODUCT(('I_Dépenses sur barèmes'!$E$8:$E$607=B68)*1),SUMPRODUCT(('I_Dépenses sur taux forfaitaire'!$E$8:$E$9=B68)*1),SUMPRODUCT(('I_Dépenses auto-construction'!$D$8:$D$607=B68)*1),SUMPRODUCT(('I_Dépenses de rémunération CU'!$G$8:$G$607=B68)*1),,SUMPRODUCT(('I_Dépenses forfaitaire'!$D$8:$D$607=B68)*1)),B68&lt;&gt;""),IF(SUMPRODUCT((A$66:A67&lt;&gt;"")*1),SUMPRODUCT((A$66:A67&lt;&gt;"")*1)+1,1),"")</f>
        <v/>
      </c>
      <c r="B68" s="126" t="str">
        <f>IF(P_Paramétrage!B639&lt;&gt;"",P_Paramétrage!B639,"")</f>
        <v>Equipements</v>
      </c>
      <c r="C68" s="20">
        <v>2</v>
      </c>
      <c r="D68" s="20" t="str">
        <f t="shared" si="6"/>
        <v/>
      </c>
      <c r="E68" s="20"/>
      <c r="F68" s="20" t="str" cm="1">
        <f t="array" ref="F68">IF(AND(OR(SUMPRODUCT(('I_Dépenses sur devis'!$G$8:$G$607=G68)*1),SUMPRODUCT(('I_Dépenses de rémunération'!$G$8:$G$607=G68)*1),SUMPRODUCT(('I_Dépenses sur barèmes'!$F$8:$F$607=G68)*1),SUMPRODUCT(('I_Dépenses sur taux forfaitaire'!$F$8:$F$9=G68)*1),SUMPRODUCT(('I_Dépenses auto-construction'!$E$8:$E$607=G68)*1),SUMPRODUCT(('I_Dépenses de rémunération CU'!$H$8:$H$607=G68)*1),SUMPRODUCT(('I_Dépenses forfaitaire'!$E$8:$E$607=G68)*1)),G68&lt;&gt;""),IF(SUMPRODUCT((F$66:F67&lt;&gt;"")*1),SUMPRODUCT((F$66:F67&lt;&gt;"")*1)+1,1),"")</f>
        <v/>
      </c>
      <c r="G68" s="20" t="str">
        <f>IF(P_Paramétrage!G639&lt;&gt;"",P_Paramétrage!G639,"")</f>
        <v>Sous-op_2</v>
      </c>
      <c r="H68" s="20">
        <v>2</v>
      </c>
      <c r="I68" s="21" t="str">
        <f t="shared" si="7"/>
        <v/>
      </c>
    </row>
    <row r="69" spans="1:9" x14ac:dyDescent="0.35">
      <c r="A69" s="19" t="str" cm="1">
        <f t="array" ref="A69">IF(AND(OR(SUMPRODUCT(('I_Dépenses sur devis'!$F$8:$F$607=B69)*1),SUMPRODUCT(('I_Dépenses de rémunération'!$F$8:$F$607=B69)*1),SUMPRODUCT(('I_Dépenses sur barèmes'!$E$8:$E$607=B69)*1),SUMPRODUCT(('I_Dépenses sur taux forfaitaire'!$E$8:$E$9=B69)*1),SUMPRODUCT(('I_Dépenses auto-construction'!$D$8:$D$607=B69)*1),SUMPRODUCT(('I_Dépenses de rémunération CU'!$G$8:$G$607=B69)*1),,SUMPRODUCT(('I_Dépenses forfaitaire'!$D$8:$D$607=B69)*1)),B69&lt;&gt;""),IF(SUMPRODUCT((A$66:A68&lt;&gt;"")*1),SUMPRODUCT((A$66:A68&lt;&gt;"")*1)+1,1),"")</f>
        <v/>
      </c>
      <c r="B69" s="126" t="str">
        <f>IF(P_Paramétrage!B640&lt;&gt;"",P_Paramétrage!B640,"")</f>
        <v>Prestations extérieures</v>
      </c>
      <c r="C69" s="20">
        <v>3</v>
      </c>
      <c r="D69" s="20" t="str">
        <f t="shared" si="6"/>
        <v/>
      </c>
      <c r="E69" s="20"/>
      <c r="F69" s="20" t="str" cm="1">
        <f t="array" ref="F69">IF(AND(OR(SUMPRODUCT(('I_Dépenses sur devis'!$G$8:$G$607=G69)*1),SUMPRODUCT(('I_Dépenses de rémunération'!$G$8:$G$607=G69)*1),SUMPRODUCT(('I_Dépenses sur barèmes'!$F$8:$F$607=G69)*1),SUMPRODUCT(('I_Dépenses sur taux forfaitaire'!$F$8:$F$9=G69)*1),SUMPRODUCT(('I_Dépenses auto-construction'!$E$8:$E$607=G69)*1),SUMPRODUCT(('I_Dépenses de rémunération CU'!$H$8:$H$607=G69)*1),SUMPRODUCT(('I_Dépenses forfaitaire'!$E$8:$E$607=G69)*1)),G69&lt;&gt;""),IF(SUMPRODUCT((F$66:F68&lt;&gt;"")*1),SUMPRODUCT((F$66:F68&lt;&gt;"")*1)+1,1),"")</f>
        <v/>
      </c>
      <c r="G69" s="20" t="str">
        <f>IF(P_Paramétrage!G640&lt;&gt;"",P_Paramétrage!G640,"")</f>
        <v>Sous-op_3</v>
      </c>
      <c r="H69" s="20">
        <v>3</v>
      </c>
      <c r="I69" s="21" t="str">
        <f t="shared" si="7"/>
        <v/>
      </c>
    </row>
    <row r="70" spans="1:9" x14ac:dyDescent="0.35">
      <c r="A70" s="19" t="str" cm="1">
        <f t="array" ref="A70">IF(AND(OR(SUMPRODUCT(('I_Dépenses sur devis'!$F$8:$F$607=B70)*1),SUMPRODUCT(('I_Dépenses de rémunération'!$F$8:$F$607=B70)*1),SUMPRODUCT(('I_Dépenses sur barèmes'!$E$8:$E$607=B70)*1),SUMPRODUCT(('I_Dépenses sur taux forfaitaire'!$E$8:$E$9=B70)*1),SUMPRODUCT(('I_Dépenses auto-construction'!$D$8:$D$607=B70)*1),SUMPRODUCT(('I_Dépenses de rémunération CU'!$G$8:$G$607=B70)*1),,SUMPRODUCT(('I_Dépenses forfaitaire'!$D$8:$D$607=B70)*1)),B70&lt;&gt;""),IF(SUMPRODUCT((A$66:A69&lt;&gt;"")*1),SUMPRODUCT((A$66:A69&lt;&gt;"")*1)+1,1),"")</f>
        <v/>
      </c>
      <c r="B70" s="126" t="str">
        <f>IF(P_Paramétrage!B641&lt;&gt;"",P_Paramétrage!B641,"")</f>
        <v>Dépenses de personnel et frais liés</v>
      </c>
      <c r="C70" s="20">
        <v>4</v>
      </c>
      <c r="D70" s="20" t="str">
        <f t="shared" si="6"/>
        <v/>
      </c>
      <c r="E70" s="20"/>
      <c r="F70" s="20" t="str" cm="1">
        <f t="array" ref="F70">IF(AND(OR(SUMPRODUCT(('I_Dépenses sur devis'!$G$8:$G$607=G70)*1),SUMPRODUCT(('I_Dépenses de rémunération'!$G$8:$G$607=G70)*1),SUMPRODUCT(('I_Dépenses sur barèmes'!$F$8:$F$607=G70)*1),SUMPRODUCT(('I_Dépenses sur taux forfaitaire'!$F$8:$F$9=G70)*1),SUMPRODUCT(('I_Dépenses auto-construction'!$E$8:$E$607=G70)*1),SUMPRODUCT(('I_Dépenses de rémunération CU'!$H$8:$H$607=G70)*1),SUMPRODUCT(('I_Dépenses forfaitaire'!$E$8:$E$607=G70)*1)),G70&lt;&gt;""),IF(SUMPRODUCT((F$66:F69&lt;&gt;"")*1),SUMPRODUCT((F$66:F69&lt;&gt;"")*1)+1,1),"")</f>
        <v/>
      </c>
      <c r="G70" s="20" t="str">
        <f>IF(P_Paramétrage!G641&lt;&gt;"",P_Paramétrage!G641,"")</f>
        <v>Sous-op_4</v>
      </c>
      <c r="H70" s="20">
        <v>4</v>
      </c>
      <c r="I70" s="21" t="str">
        <f t="shared" si="7"/>
        <v/>
      </c>
    </row>
    <row r="71" spans="1:9" x14ac:dyDescent="0.35">
      <c r="A71" s="19" t="str" cm="1">
        <f t="array" ref="A71">IF(AND(OR(SUMPRODUCT(('I_Dépenses sur devis'!$F$8:$F$607=B71)*1),SUMPRODUCT(('I_Dépenses de rémunération'!$F$8:$F$607=B71)*1),SUMPRODUCT(('I_Dépenses sur barèmes'!$E$8:$E$607=B71)*1),SUMPRODUCT(('I_Dépenses sur taux forfaitaire'!$E$8:$E$9=B71)*1),SUMPRODUCT(('I_Dépenses auto-construction'!$D$8:$D$607=B71)*1),SUMPRODUCT(('I_Dépenses de rémunération CU'!$G$8:$G$607=B71)*1),,SUMPRODUCT(('I_Dépenses forfaitaire'!$D$8:$D$607=B71)*1)),B71&lt;&gt;""),IF(SUMPRODUCT((A$66:A70&lt;&gt;"")*1),SUMPRODUCT((A$66:A70&lt;&gt;"")*1)+1,1),"")</f>
        <v/>
      </c>
      <c r="B71" s="126" t="str">
        <f>IF(P_Paramétrage!B642&lt;&gt;"",P_Paramétrage!B642,"")</f>
        <v/>
      </c>
      <c r="C71" s="20">
        <v>5</v>
      </c>
      <c r="D71" s="20" t="str">
        <f t="shared" si="6"/>
        <v/>
      </c>
      <c r="E71" s="20"/>
      <c r="F71" s="20" t="str" cm="1">
        <f t="array" ref="F71">IF(AND(OR(SUMPRODUCT(('I_Dépenses sur devis'!$G$8:$G$607=G71)*1),SUMPRODUCT(('I_Dépenses de rémunération'!$G$8:$G$607=G71)*1),SUMPRODUCT(('I_Dépenses sur barèmes'!$F$8:$F$607=G71)*1),SUMPRODUCT(('I_Dépenses sur taux forfaitaire'!$F$8:$F$9=G71)*1),SUMPRODUCT(('I_Dépenses auto-construction'!$E$8:$E$607=G71)*1),SUMPRODUCT(('I_Dépenses de rémunération CU'!$H$8:$H$607=G71)*1),SUMPRODUCT(('I_Dépenses forfaitaire'!$E$8:$E$607=G71)*1)),G71&lt;&gt;""),IF(SUMPRODUCT((F$66:F70&lt;&gt;"")*1),SUMPRODUCT((F$66:F70&lt;&gt;"")*1)+1,1),"")</f>
        <v/>
      </c>
      <c r="G71" s="20" t="str">
        <f>IF(P_Paramétrage!G642&lt;&gt;"",P_Paramétrage!G642,"")</f>
        <v>Sous-op_5</v>
      </c>
      <c r="H71" s="20">
        <v>5</v>
      </c>
      <c r="I71" s="21" t="str">
        <f t="shared" si="7"/>
        <v/>
      </c>
    </row>
    <row r="72" spans="1:9" x14ac:dyDescent="0.35">
      <c r="A72" s="19" t="str" cm="1">
        <f t="array" ref="A72">IF(AND(OR(SUMPRODUCT(('I_Dépenses sur devis'!$F$8:$F$607=B72)*1),SUMPRODUCT(('I_Dépenses de rémunération'!$F$8:$F$607=B72)*1),SUMPRODUCT(('I_Dépenses sur barèmes'!$E$8:$E$607=B72)*1),SUMPRODUCT(('I_Dépenses sur taux forfaitaire'!$E$8:$E$9=B72)*1),SUMPRODUCT(('I_Dépenses auto-construction'!$D$8:$D$607=B72)*1),SUMPRODUCT(('I_Dépenses de rémunération CU'!$G$8:$G$607=B72)*1),,SUMPRODUCT(('I_Dépenses forfaitaire'!$D$8:$D$607=B72)*1)),B72&lt;&gt;""),IF(SUMPRODUCT((A$66:A71&lt;&gt;"")*1),SUMPRODUCT((A$66:A71&lt;&gt;"")*1)+1,1),"")</f>
        <v/>
      </c>
      <c r="B72" s="126" t="str">
        <f>IF(P_Paramétrage!B643&lt;&gt;"",P_Paramétrage!B643,"")</f>
        <v/>
      </c>
      <c r="C72" s="20">
        <v>6</v>
      </c>
      <c r="D72" s="20" t="str">
        <f t="shared" si="6"/>
        <v/>
      </c>
      <c r="E72" s="20"/>
      <c r="F72" s="20" t="str" cm="1">
        <f t="array" ref="F72">IF(AND(OR(SUMPRODUCT(('I_Dépenses sur devis'!$G$8:$G$607=G72)*1),SUMPRODUCT(('I_Dépenses de rémunération'!$G$8:$G$607=G72)*1),SUMPRODUCT(('I_Dépenses sur barèmes'!$F$8:$F$607=G72)*1),SUMPRODUCT(('I_Dépenses sur taux forfaitaire'!$F$8:$F$9=G72)*1),SUMPRODUCT(('I_Dépenses auto-construction'!$E$8:$E$607=G72)*1),SUMPRODUCT(('I_Dépenses de rémunération CU'!$H$8:$H$607=G72)*1),SUMPRODUCT(('I_Dépenses forfaitaire'!$E$8:$E$607=G72)*1)),G72&lt;&gt;""),IF(SUMPRODUCT((F$66:F71&lt;&gt;"")*1),SUMPRODUCT((F$66:F71&lt;&gt;"")*1)+1,1),"")</f>
        <v/>
      </c>
      <c r="G72" s="20" t="str">
        <f>IF(P_Paramétrage!G643&lt;&gt;"",P_Paramétrage!G643,"")</f>
        <v>Sous-op_6</v>
      </c>
      <c r="H72" s="20">
        <v>6</v>
      </c>
      <c r="I72" s="21" t="str">
        <f t="shared" si="7"/>
        <v/>
      </c>
    </row>
    <row r="73" spans="1:9" x14ac:dyDescent="0.35">
      <c r="A73" s="19" t="str" cm="1">
        <f t="array" ref="A73">IF(AND(OR(SUMPRODUCT(('I_Dépenses sur devis'!$F$8:$F$607=B73)*1),SUMPRODUCT(('I_Dépenses de rémunération'!$F$8:$F$607=B73)*1),SUMPRODUCT(('I_Dépenses sur barèmes'!$E$8:$E$607=B73)*1),SUMPRODUCT(('I_Dépenses sur taux forfaitaire'!$E$8:$E$9=B73)*1),SUMPRODUCT(('I_Dépenses auto-construction'!$D$8:$D$607=B73)*1),SUMPRODUCT(('I_Dépenses de rémunération CU'!$G$8:$G$607=B73)*1),,SUMPRODUCT(('I_Dépenses forfaitaire'!$D$8:$D$607=B73)*1)),B73&lt;&gt;""),IF(SUMPRODUCT((A$66:A72&lt;&gt;"")*1),SUMPRODUCT((A$66:A72&lt;&gt;"")*1)+1,1),"")</f>
        <v/>
      </c>
      <c r="B73" s="126" t="str">
        <f>IF(P_Paramétrage!B644&lt;&gt;"",P_Paramétrage!B644,"")</f>
        <v/>
      </c>
      <c r="C73" s="20">
        <v>7</v>
      </c>
      <c r="D73" s="20" t="str">
        <f t="shared" si="6"/>
        <v/>
      </c>
      <c r="E73" s="20"/>
      <c r="F73" s="20" t="str" cm="1">
        <f t="array" ref="F73">IF(AND(OR(SUMPRODUCT(('I_Dépenses sur devis'!$G$8:$G$607=G73)*1),SUMPRODUCT(('I_Dépenses de rémunération'!$G$8:$G$607=G73)*1),SUMPRODUCT(('I_Dépenses sur barèmes'!$F$8:$F$607=G73)*1),SUMPRODUCT(('I_Dépenses sur taux forfaitaire'!$F$8:$F$9=G73)*1),SUMPRODUCT(('I_Dépenses auto-construction'!$E$8:$E$607=G73)*1),SUMPRODUCT(('I_Dépenses de rémunération CU'!$H$8:$H$607=G73)*1),SUMPRODUCT(('I_Dépenses forfaitaire'!$E$8:$E$607=G73)*1)),G73&lt;&gt;""),IF(SUMPRODUCT((F$66:F72&lt;&gt;"")*1),SUMPRODUCT((F$66:F72&lt;&gt;"")*1)+1,1),"")</f>
        <v/>
      </c>
      <c r="G73" s="20" t="str">
        <f>IF(P_Paramétrage!G644&lt;&gt;"",P_Paramétrage!G644,"")</f>
        <v>Sous-op_7</v>
      </c>
      <c r="H73" s="20">
        <v>7</v>
      </c>
      <c r="I73" s="21" t="str">
        <f t="shared" si="7"/>
        <v/>
      </c>
    </row>
    <row r="74" spans="1:9" x14ac:dyDescent="0.35">
      <c r="A74" s="19" t="str" cm="1">
        <f t="array" ref="A74">IF(AND(OR(SUMPRODUCT(('I_Dépenses sur devis'!$F$8:$F$607=B74)*1),SUMPRODUCT(('I_Dépenses de rémunération'!$F$8:$F$607=B74)*1),SUMPRODUCT(('I_Dépenses sur barèmes'!$E$8:$E$607=B74)*1),SUMPRODUCT(('I_Dépenses sur taux forfaitaire'!$E$8:$E$9=B74)*1),SUMPRODUCT(('I_Dépenses auto-construction'!$D$8:$D$607=B74)*1),SUMPRODUCT(('I_Dépenses de rémunération CU'!$G$8:$G$607=B74)*1),,SUMPRODUCT(('I_Dépenses forfaitaire'!$D$8:$D$607=B74)*1)),B74&lt;&gt;""),IF(SUMPRODUCT((A$66:A73&lt;&gt;"")*1),SUMPRODUCT((A$66:A73&lt;&gt;"")*1)+1,1),"")</f>
        <v/>
      </c>
      <c r="B74" s="126" t="str">
        <f>IF(P_Paramétrage!B645&lt;&gt;"",P_Paramétrage!B645,"")</f>
        <v/>
      </c>
      <c r="C74" s="20">
        <v>8</v>
      </c>
      <c r="D74" s="20" t="str">
        <f t="shared" si="6"/>
        <v/>
      </c>
      <c r="E74" s="20"/>
      <c r="F74" s="20" t="str" cm="1">
        <f t="array" ref="F74">IF(AND(OR(SUMPRODUCT(('I_Dépenses sur devis'!$G$8:$G$607=G74)*1),SUMPRODUCT(('I_Dépenses de rémunération'!$G$8:$G$607=G74)*1),SUMPRODUCT(('I_Dépenses sur barèmes'!$F$8:$F$607=G74)*1),SUMPRODUCT(('I_Dépenses sur taux forfaitaire'!$F$8:$F$9=G74)*1),SUMPRODUCT(('I_Dépenses auto-construction'!$E$8:$E$607=G74)*1),SUMPRODUCT(('I_Dépenses de rémunération CU'!$H$8:$H$607=G74)*1),SUMPRODUCT(('I_Dépenses forfaitaire'!$E$8:$E$607=G74)*1)),G74&lt;&gt;""),IF(SUMPRODUCT((F$66:F73&lt;&gt;"")*1),SUMPRODUCT((F$66:F73&lt;&gt;"")*1)+1,1),"")</f>
        <v/>
      </c>
      <c r="G74" s="20" t="str">
        <f>IF(P_Paramétrage!G645&lt;&gt;"",P_Paramétrage!G645,"")</f>
        <v>Sous-op_8</v>
      </c>
      <c r="H74" s="20">
        <v>8</v>
      </c>
      <c r="I74" s="21" t="str">
        <f t="shared" si="7"/>
        <v/>
      </c>
    </row>
    <row r="75" spans="1:9" x14ac:dyDescent="0.35">
      <c r="A75" s="19" t="str" cm="1">
        <f t="array" ref="A75">IF(AND(OR(SUMPRODUCT(('I_Dépenses sur devis'!$F$8:$F$607=B75)*1),SUMPRODUCT(('I_Dépenses de rémunération'!$F$8:$F$607=B75)*1),SUMPRODUCT(('I_Dépenses sur barèmes'!$E$8:$E$607=B75)*1),SUMPRODUCT(('I_Dépenses sur taux forfaitaire'!$E$8:$E$9=B75)*1),SUMPRODUCT(('I_Dépenses auto-construction'!$D$8:$D$607=B75)*1),SUMPRODUCT(('I_Dépenses de rémunération CU'!$G$8:$G$607=B75)*1),,SUMPRODUCT(('I_Dépenses forfaitaire'!$D$8:$D$607=B75)*1)),B75&lt;&gt;""),IF(SUMPRODUCT((A$66:A74&lt;&gt;"")*1),SUMPRODUCT((A$66:A74&lt;&gt;"")*1)+1,1),"")</f>
        <v/>
      </c>
      <c r="B75" s="126" t="str">
        <f>IF(P_Paramétrage!B646&lt;&gt;"",P_Paramétrage!B646,"")</f>
        <v/>
      </c>
      <c r="C75" s="20">
        <v>9</v>
      </c>
      <c r="D75" s="20" t="str">
        <f t="shared" si="6"/>
        <v/>
      </c>
      <c r="E75" s="20"/>
      <c r="F75" s="20" t="str" cm="1">
        <f t="array" ref="F75">IF(AND(OR(SUMPRODUCT(('I_Dépenses sur devis'!$G$8:$G$607=G75)*1),SUMPRODUCT(('I_Dépenses de rémunération'!$G$8:$G$607=G75)*1),SUMPRODUCT(('I_Dépenses sur barèmes'!$F$8:$F$607=G75)*1),SUMPRODUCT(('I_Dépenses sur taux forfaitaire'!$F$8:$F$9=G75)*1),SUMPRODUCT(('I_Dépenses auto-construction'!$E$8:$E$607=G75)*1),SUMPRODUCT(('I_Dépenses de rémunération CU'!$H$8:$H$607=G75)*1),SUMPRODUCT(('I_Dépenses forfaitaire'!$E$8:$E$607=G75)*1)),G75&lt;&gt;""),IF(SUMPRODUCT((F$66:F74&lt;&gt;"")*1),SUMPRODUCT((F$66:F74&lt;&gt;"")*1)+1,1),"")</f>
        <v/>
      </c>
      <c r="G75" s="20" t="str">
        <f>IF(P_Paramétrage!G646&lt;&gt;"",P_Paramétrage!G646,"")</f>
        <v>Sous-op_9</v>
      </c>
      <c r="H75" s="20">
        <v>9</v>
      </c>
      <c r="I75" s="21" t="str">
        <f t="shared" si="7"/>
        <v/>
      </c>
    </row>
    <row r="76" spans="1:9" x14ac:dyDescent="0.35">
      <c r="A76" s="19" t="str" cm="1">
        <f t="array" ref="A76">IF(AND(OR(SUMPRODUCT(('I_Dépenses sur devis'!$F$8:$F$607=B76)*1),SUMPRODUCT(('I_Dépenses de rémunération'!$F$8:$F$607=B76)*1),SUMPRODUCT(('I_Dépenses sur barèmes'!$E$8:$E$607=B76)*1),SUMPRODUCT(('I_Dépenses sur taux forfaitaire'!$E$8:$E$9=B76)*1),SUMPRODUCT(('I_Dépenses auto-construction'!$D$8:$D$607=B76)*1),SUMPRODUCT(('I_Dépenses de rémunération CU'!$G$8:$G$607=B76)*1),,SUMPRODUCT(('I_Dépenses forfaitaire'!$D$8:$D$607=B76)*1)),B76&lt;&gt;""),IF(SUMPRODUCT((A$66:A75&lt;&gt;"")*1),SUMPRODUCT((A$66:A75&lt;&gt;"")*1)+1,1),"")</f>
        <v/>
      </c>
      <c r="B76" s="126" t="str">
        <f>IF(P_Paramétrage!B647&lt;&gt;"",P_Paramétrage!B647,"")</f>
        <v/>
      </c>
      <c r="C76" s="20">
        <v>10</v>
      </c>
      <c r="D76" s="20" t="str">
        <f t="shared" si="6"/>
        <v/>
      </c>
      <c r="E76" s="20"/>
      <c r="F76" s="20" t="str" cm="1">
        <f t="array" ref="F76">IF(AND(OR(SUMPRODUCT(('I_Dépenses sur devis'!$G$8:$G$607=G76)*1),SUMPRODUCT(('I_Dépenses de rémunération'!$G$8:$G$607=G76)*1),SUMPRODUCT(('I_Dépenses sur barèmes'!$F$8:$F$607=G76)*1),SUMPRODUCT(('I_Dépenses sur taux forfaitaire'!$F$8:$F$9=G76)*1),SUMPRODUCT(('I_Dépenses auto-construction'!$E$8:$E$607=G76)*1),SUMPRODUCT(('I_Dépenses de rémunération CU'!$H$8:$H$607=G76)*1),SUMPRODUCT(('I_Dépenses forfaitaire'!$E$8:$E$607=G76)*1)),G76&lt;&gt;""),IF(SUMPRODUCT((F$66:F75&lt;&gt;"")*1),SUMPRODUCT((F$66:F75&lt;&gt;"")*1)+1,1),"")</f>
        <v/>
      </c>
      <c r="G76" s="20" t="str">
        <f>IF(P_Paramétrage!G647&lt;&gt;"",P_Paramétrage!G647,"")</f>
        <v>Sous-op_10</v>
      </c>
      <c r="H76" s="20">
        <v>10</v>
      </c>
      <c r="I76" s="21" t="str">
        <f t="shared" si="7"/>
        <v/>
      </c>
    </row>
    <row r="77" spans="1:9" x14ac:dyDescent="0.35">
      <c r="A77" s="19" t="str" cm="1">
        <f t="array" ref="A77">IF(AND(OR(SUMPRODUCT(('I_Dépenses sur devis'!$F$8:$F$607=B77)*1),SUMPRODUCT(('I_Dépenses de rémunération'!$F$8:$F$607=B77)*1),SUMPRODUCT(('I_Dépenses sur barèmes'!$E$8:$E$607=B77)*1),SUMPRODUCT(('I_Dépenses sur taux forfaitaire'!$E$8:$E$9=B77)*1),SUMPRODUCT(('I_Dépenses auto-construction'!$D$8:$D$607=B77)*1),SUMPRODUCT(('I_Dépenses de rémunération CU'!$G$8:$G$607=B77)*1),,SUMPRODUCT(('I_Dépenses forfaitaire'!$D$8:$D$607=B77)*1)),B77&lt;&gt;""),IF(SUMPRODUCT((A$66:A76&lt;&gt;"")*1),SUMPRODUCT((A$66:A76&lt;&gt;"")*1)+1,1),"")</f>
        <v/>
      </c>
      <c r="B77" s="126" t="str">
        <f>IF(P_Paramétrage!B648&lt;&gt;"",P_Paramétrage!B648,"")</f>
        <v/>
      </c>
      <c r="C77" s="20">
        <v>11</v>
      </c>
      <c r="D77" s="20" t="str">
        <f t="shared" si="6"/>
        <v/>
      </c>
      <c r="E77" s="20"/>
      <c r="F77" s="20" t="str" cm="1">
        <f t="array" ref="F77">IF(AND(OR(SUMPRODUCT(('I_Dépenses sur devis'!$G$8:$G$607=G77)*1),SUMPRODUCT(('I_Dépenses de rémunération'!$G$8:$G$607=G77)*1),SUMPRODUCT(('I_Dépenses sur barèmes'!$F$8:$F$607=G77)*1),SUMPRODUCT(('I_Dépenses sur taux forfaitaire'!$F$8:$F$9=G77)*1),SUMPRODUCT(('I_Dépenses auto-construction'!$E$8:$E$607=G77)*1),SUMPRODUCT(('I_Dépenses de rémunération CU'!$H$8:$H$607=G77)*1),SUMPRODUCT(('I_Dépenses forfaitaire'!$E$8:$E$607=G77)*1)),G77&lt;&gt;""),IF(SUMPRODUCT((F$66:F76&lt;&gt;"")*1),SUMPRODUCT((F$66:F76&lt;&gt;"")*1)+1,1),"")</f>
        <v/>
      </c>
      <c r="G77" s="20" t="str">
        <f>IF(P_Paramétrage!G648&lt;&gt;"",P_Paramétrage!G648,"")</f>
        <v>Sous-op_11</v>
      </c>
      <c r="H77" s="20">
        <v>11</v>
      </c>
      <c r="I77" s="21" t="str">
        <f t="shared" si="7"/>
        <v/>
      </c>
    </row>
    <row r="78" spans="1:9" x14ac:dyDescent="0.35">
      <c r="A78" s="19" t="str" cm="1">
        <f t="array" ref="A78">IF(AND(OR(SUMPRODUCT(('I_Dépenses sur devis'!$F$8:$F$607=B78)*1),SUMPRODUCT(('I_Dépenses de rémunération'!$F$8:$F$607=B78)*1),SUMPRODUCT(('I_Dépenses sur barèmes'!$E$8:$E$607=B78)*1),SUMPRODUCT(('I_Dépenses sur taux forfaitaire'!$E$8:$E$9=B78)*1),SUMPRODUCT(('I_Dépenses auto-construction'!$D$8:$D$607=B78)*1),SUMPRODUCT(('I_Dépenses de rémunération CU'!$G$8:$G$607=B78)*1),,SUMPRODUCT(('I_Dépenses forfaitaire'!$D$8:$D$607=B78)*1)),B78&lt;&gt;""),IF(SUMPRODUCT((A$66:A77&lt;&gt;"")*1),SUMPRODUCT((A$66:A77&lt;&gt;"")*1)+1,1),"")</f>
        <v/>
      </c>
      <c r="B78" s="126" t="str">
        <f>IF(P_Paramétrage!B649&lt;&gt;"",P_Paramétrage!B649,"")</f>
        <v/>
      </c>
      <c r="C78" s="20">
        <v>12</v>
      </c>
      <c r="D78" s="20" t="str">
        <f t="shared" si="6"/>
        <v/>
      </c>
      <c r="E78" s="20"/>
      <c r="F78" s="20" t="str" cm="1">
        <f t="array" ref="F78">IF(AND(OR(SUMPRODUCT(('I_Dépenses sur devis'!$G$8:$G$607=G78)*1),SUMPRODUCT(('I_Dépenses de rémunération'!$G$8:$G$607=G78)*1),SUMPRODUCT(('I_Dépenses sur barèmes'!$F$8:$F$607=G78)*1),SUMPRODUCT(('I_Dépenses sur taux forfaitaire'!$F$8:$F$9=G78)*1),SUMPRODUCT(('I_Dépenses auto-construction'!$E$8:$E$607=G78)*1),SUMPRODUCT(('I_Dépenses de rémunération CU'!$H$8:$H$607=G78)*1),SUMPRODUCT(('I_Dépenses forfaitaire'!$E$8:$E$607=G78)*1)),G78&lt;&gt;""),IF(SUMPRODUCT((F$66:F77&lt;&gt;"")*1),SUMPRODUCT((F$66:F77&lt;&gt;"")*1)+1,1),"")</f>
        <v/>
      </c>
      <c r="G78" s="20" t="str">
        <f>IF(P_Paramétrage!G649&lt;&gt;"",P_Paramétrage!G649,"")</f>
        <v>Sous-op_12</v>
      </c>
      <c r="H78" s="20">
        <v>12</v>
      </c>
      <c r="I78" s="21" t="str">
        <f t="shared" si="7"/>
        <v/>
      </c>
    </row>
    <row r="79" spans="1:9" x14ac:dyDescent="0.35">
      <c r="A79" s="19" t="str" cm="1">
        <f t="array" ref="A79">IF(AND(OR(SUMPRODUCT(('I_Dépenses sur devis'!$F$8:$F$607=B79)*1),SUMPRODUCT(('I_Dépenses de rémunération'!$F$8:$F$607=B79)*1),SUMPRODUCT(('I_Dépenses sur barèmes'!$E$8:$E$607=B79)*1),SUMPRODUCT(('I_Dépenses sur taux forfaitaire'!$E$8:$E$9=B79)*1),SUMPRODUCT(('I_Dépenses auto-construction'!$D$8:$D$607=B79)*1),SUMPRODUCT(('I_Dépenses de rémunération CU'!$G$8:$G$607=B79)*1),,SUMPRODUCT(('I_Dépenses forfaitaire'!$D$8:$D$607=B79)*1)),B79&lt;&gt;""),IF(SUMPRODUCT((A$66:A78&lt;&gt;"")*1),SUMPRODUCT((A$66:A78&lt;&gt;"")*1)+1,1),"")</f>
        <v/>
      </c>
      <c r="B79" s="126" t="str">
        <f>IF(P_Paramétrage!B650&lt;&gt;"",P_Paramétrage!B650,"")</f>
        <v/>
      </c>
      <c r="C79" s="20">
        <v>13</v>
      </c>
      <c r="D79" s="20" t="str">
        <f t="shared" si="6"/>
        <v/>
      </c>
      <c r="E79" s="20"/>
      <c r="F79" s="20" t="str" cm="1">
        <f t="array" ref="F79">IF(AND(OR(SUMPRODUCT(('I_Dépenses sur devis'!$G$8:$G$607=G79)*1),SUMPRODUCT(('I_Dépenses de rémunération'!$G$8:$G$607=G79)*1),SUMPRODUCT(('I_Dépenses sur barèmes'!$F$8:$F$607=G79)*1),SUMPRODUCT(('I_Dépenses sur taux forfaitaire'!$F$8:$F$9=G79)*1),SUMPRODUCT(('I_Dépenses auto-construction'!$E$8:$E$607=G79)*1),SUMPRODUCT(('I_Dépenses de rémunération CU'!$H$8:$H$607=G79)*1),SUMPRODUCT(('I_Dépenses forfaitaire'!$E$8:$E$607=G79)*1)),G79&lt;&gt;""),IF(SUMPRODUCT((F$66:F78&lt;&gt;"")*1),SUMPRODUCT((F$66:F78&lt;&gt;"")*1)+1,1),"")</f>
        <v/>
      </c>
      <c r="G79" s="20" t="str">
        <f>IF(P_Paramétrage!G650&lt;&gt;"",P_Paramétrage!G650,"")</f>
        <v>Sous-op_13</v>
      </c>
      <c r="H79" s="20">
        <v>13</v>
      </c>
      <c r="I79" s="21" t="str">
        <f t="shared" si="7"/>
        <v/>
      </c>
    </row>
    <row r="80" spans="1:9" x14ac:dyDescent="0.35">
      <c r="A80" s="19" t="str" cm="1">
        <f t="array" ref="A80">IF(AND(OR(SUMPRODUCT(('I_Dépenses sur devis'!$F$8:$F$607=B80)*1),SUMPRODUCT(('I_Dépenses de rémunération'!$F$8:$F$607=B80)*1),SUMPRODUCT(('I_Dépenses sur barèmes'!$E$8:$E$607=B80)*1),SUMPRODUCT(('I_Dépenses sur taux forfaitaire'!$E$8:$E$9=B80)*1),SUMPRODUCT(('I_Dépenses auto-construction'!$D$8:$D$607=B80)*1),SUMPRODUCT(('I_Dépenses de rémunération CU'!$G$8:$G$607=B80)*1),,SUMPRODUCT(('I_Dépenses forfaitaire'!$D$8:$D$607=B80)*1)),B80&lt;&gt;""),IF(SUMPRODUCT((A$66:A79&lt;&gt;"")*1),SUMPRODUCT((A$66:A79&lt;&gt;"")*1)+1,1),"")</f>
        <v/>
      </c>
      <c r="B80" s="126" t="str">
        <f>IF(P_Paramétrage!B651&lt;&gt;"",P_Paramétrage!B651,"")</f>
        <v/>
      </c>
      <c r="C80" s="20">
        <v>14</v>
      </c>
      <c r="D80" s="20" t="str">
        <f t="shared" si="6"/>
        <v/>
      </c>
      <c r="E80" s="20"/>
      <c r="F80" s="20" t="str" cm="1">
        <f t="array" ref="F80">IF(AND(OR(SUMPRODUCT(('I_Dépenses sur devis'!$G$8:$G$607=G80)*1),SUMPRODUCT(('I_Dépenses de rémunération'!$G$8:$G$607=G80)*1),SUMPRODUCT(('I_Dépenses sur barèmes'!$F$8:$F$607=G80)*1),SUMPRODUCT(('I_Dépenses sur taux forfaitaire'!$F$8:$F$9=G80)*1),SUMPRODUCT(('I_Dépenses auto-construction'!$E$8:$E$607=G80)*1),SUMPRODUCT(('I_Dépenses de rémunération CU'!$H$8:$H$607=G80)*1),SUMPRODUCT(('I_Dépenses forfaitaire'!$E$8:$E$607=G80)*1)),G80&lt;&gt;""),IF(SUMPRODUCT((F$66:F79&lt;&gt;"")*1),SUMPRODUCT((F$66:F79&lt;&gt;"")*1)+1,1),"")</f>
        <v/>
      </c>
      <c r="G80" s="20" t="str">
        <f>IF(P_Paramétrage!G651&lt;&gt;"",P_Paramétrage!G651,"")</f>
        <v>Sous-op_14</v>
      </c>
      <c r="H80" s="20">
        <v>14</v>
      </c>
      <c r="I80" s="21" t="str">
        <f t="shared" si="7"/>
        <v/>
      </c>
    </row>
    <row r="81" spans="1:9" x14ac:dyDescent="0.35">
      <c r="A81" s="19" t="str" cm="1">
        <f t="array" ref="A81">IF(AND(OR(SUMPRODUCT(('I_Dépenses sur devis'!$F$8:$F$607=B81)*1),SUMPRODUCT(('I_Dépenses de rémunération'!$F$8:$F$607=B81)*1),SUMPRODUCT(('I_Dépenses sur barèmes'!$E$8:$E$607=B81)*1),SUMPRODUCT(('I_Dépenses sur taux forfaitaire'!$E$8:$E$9=B81)*1),SUMPRODUCT(('I_Dépenses auto-construction'!$D$8:$D$607=B81)*1),SUMPRODUCT(('I_Dépenses de rémunération CU'!$G$8:$G$607=B81)*1),,SUMPRODUCT(('I_Dépenses forfaitaire'!$D$8:$D$607=B81)*1)),B81&lt;&gt;""),IF(SUMPRODUCT((A$66:A80&lt;&gt;"")*1),SUMPRODUCT((A$66:A80&lt;&gt;"")*1)+1,1),"")</f>
        <v/>
      </c>
      <c r="B81" s="126" t="str">
        <f>IF(P_Paramétrage!B652&lt;&gt;"",P_Paramétrage!B652,"")</f>
        <v/>
      </c>
      <c r="C81" s="20">
        <v>15</v>
      </c>
      <c r="D81" s="20" t="str">
        <f t="shared" si="6"/>
        <v/>
      </c>
      <c r="E81" s="20"/>
      <c r="F81" s="20" t="str" cm="1">
        <f t="array" ref="F81">IF(AND(OR(SUMPRODUCT(('I_Dépenses sur devis'!$G$8:$G$607=G81)*1),SUMPRODUCT(('I_Dépenses de rémunération'!$G$8:$G$607=G81)*1),SUMPRODUCT(('I_Dépenses sur barèmes'!$F$8:$F$607=G81)*1),SUMPRODUCT(('I_Dépenses sur taux forfaitaire'!$F$8:$F$9=G81)*1),SUMPRODUCT(('I_Dépenses auto-construction'!$E$8:$E$607=G81)*1),SUMPRODUCT(('I_Dépenses de rémunération CU'!$H$8:$H$607=G81)*1),SUMPRODUCT(('I_Dépenses forfaitaire'!$E$8:$E$607=G81)*1)),G81&lt;&gt;""),IF(SUMPRODUCT((F$66:F80&lt;&gt;"")*1),SUMPRODUCT((F$66:F80&lt;&gt;"")*1)+1,1),"")</f>
        <v/>
      </c>
      <c r="G81" s="20" t="str">
        <f>IF(P_Paramétrage!G652&lt;&gt;"",P_Paramétrage!G652,"")</f>
        <v>Sous-op_15</v>
      </c>
      <c r="H81" s="20">
        <v>15</v>
      </c>
      <c r="I81" s="21" t="str">
        <f t="shared" si="7"/>
        <v/>
      </c>
    </row>
    <row r="82" spans="1:9" x14ac:dyDescent="0.35">
      <c r="A82" s="19" t="str" cm="1">
        <f t="array" ref="A82">IF(AND(OR(SUMPRODUCT(('I_Dépenses sur devis'!$F$8:$F$607=B82)*1),SUMPRODUCT(('I_Dépenses de rémunération'!$F$8:$F$607=B82)*1),SUMPRODUCT(('I_Dépenses sur barèmes'!$E$8:$E$607=B82)*1),SUMPRODUCT(('I_Dépenses sur taux forfaitaire'!$E$8:$E$9=B82)*1),SUMPRODUCT(('I_Dépenses auto-construction'!$D$8:$D$607=B82)*1),SUMPRODUCT(('I_Dépenses de rémunération CU'!$G$8:$G$607=B82)*1),,SUMPRODUCT(('I_Dépenses forfaitaire'!$D$8:$D$607=B82)*1)),B82&lt;&gt;""),IF(SUMPRODUCT((A$66:A81&lt;&gt;"")*1),SUMPRODUCT((A$66:A81&lt;&gt;"")*1)+1,1),"")</f>
        <v/>
      </c>
      <c r="B82" s="126" t="str">
        <f>IF(P_Paramétrage!B653&lt;&gt;"",P_Paramétrage!B653,"")</f>
        <v/>
      </c>
      <c r="C82" s="20">
        <v>16</v>
      </c>
      <c r="D82" s="20" t="str">
        <f t="shared" si="6"/>
        <v/>
      </c>
      <c r="E82" s="20"/>
      <c r="F82" s="20" t="str" cm="1">
        <f t="array" ref="F82">IF(AND(OR(SUMPRODUCT(('I_Dépenses sur devis'!$G$8:$G$607=G82)*1),SUMPRODUCT(('I_Dépenses de rémunération'!$G$8:$G$607=G82)*1),SUMPRODUCT(('I_Dépenses sur barèmes'!$F$8:$F$607=G82)*1),SUMPRODUCT(('I_Dépenses sur taux forfaitaire'!$F$8:$F$9=G82)*1),SUMPRODUCT(('I_Dépenses auto-construction'!$E$8:$E$607=G82)*1),SUMPRODUCT(('I_Dépenses de rémunération CU'!$H$8:$H$607=G82)*1),SUMPRODUCT(('I_Dépenses forfaitaire'!$E$8:$E$607=G82)*1)),G82&lt;&gt;""),IF(SUMPRODUCT((F$66:F81&lt;&gt;"")*1),SUMPRODUCT((F$66:F81&lt;&gt;"")*1)+1,1),"")</f>
        <v/>
      </c>
      <c r="G82" s="20" t="str">
        <f>IF(P_Paramétrage!G653&lt;&gt;"",P_Paramétrage!G653,"")</f>
        <v>Sous-op_16</v>
      </c>
      <c r="H82" s="20">
        <v>16</v>
      </c>
      <c r="I82" s="21" t="str">
        <f t="shared" si="7"/>
        <v/>
      </c>
    </row>
    <row r="83" spans="1:9" x14ac:dyDescent="0.35">
      <c r="A83" s="19" t="str" cm="1">
        <f t="array" ref="A83">IF(AND(OR(SUMPRODUCT(('I_Dépenses sur devis'!$F$8:$F$607=B83)*1),SUMPRODUCT(('I_Dépenses de rémunération'!$F$8:$F$607=B83)*1),SUMPRODUCT(('I_Dépenses sur barèmes'!$E$8:$E$607=B83)*1),SUMPRODUCT(('I_Dépenses sur taux forfaitaire'!$E$8:$E$9=B83)*1),SUMPRODUCT(('I_Dépenses auto-construction'!$D$8:$D$607=B83)*1),SUMPRODUCT(('I_Dépenses de rémunération CU'!$G$8:$G$607=B83)*1),,SUMPRODUCT(('I_Dépenses forfaitaire'!$D$8:$D$607=B83)*1)),B83&lt;&gt;""),IF(SUMPRODUCT((A$66:A82&lt;&gt;"")*1),SUMPRODUCT((A$66:A82&lt;&gt;"")*1)+1,1),"")</f>
        <v/>
      </c>
      <c r="B83" s="126" t="str">
        <f>IF(P_Paramétrage!B654&lt;&gt;"",P_Paramétrage!B654,"")</f>
        <v/>
      </c>
      <c r="C83" s="20">
        <v>17</v>
      </c>
      <c r="D83" s="20" t="str">
        <f t="shared" si="6"/>
        <v/>
      </c>
      <c r="E83" s="20"/>
      <c r="F83" s="20" t="str" cm="1">
        <f t="array" ref="F83">IF(AND(OR(SUMPRODUCT(('I_Dépenses sur devis'!$G$8:$G$607=G83)*1),SUMPRODUCT(('I_Dépenses de rémunération'!$G$8:$G$607=G83)*1),SUMPRODUCT(('I_Dépenses sur barèmes'!$F$8:$F$607=G83)*1),SUMPRODUCT(('I_Dépenses sur taux forfaitaire'!$F$8:$F$9=G83)*1),SUMPRODUCT(('I_Dépenses auto-construction'!$E$8:$E$607=G83)*1),SUMPRODUCT(('I_Dépenses de rémunération CU'!$H$8:$H$607=G83)*1),SUMPRODUCT(('I_Dépenses forfaitaire'!$E$8:$E$607=G83)*1)),G83&lt;&gt;""),IF(SUMPRODUCT((F$66:F82&lt;&gt;"")*1),SUMPRODUCT((F$66:F82&lt;&gt;"")*1)+1,1),"")</f>
        <v/>
      </c>
      <c r="G83" s="20" t="str">
        <f>IF(P_Paramétrage!G654&lt;&gt;"",P_Paramétrage!G654,"")</f>
        <v>Sous-op_17</v>
      </c>
      <c r="H83" s="20">
        <v>17</v>
      </c>
      <c r="I83" s="21" t="str">
        <f t="shared" si="7"/>
        <v/>
      </c>
    </row>
    <row r="84" spans="1:9" x14ac:dyDescent="0.35">
      <c r="A84" s="19" t="str" cm="1">
        <f t="array" ref="A84">IF(AND(OR(SUMPRODUCT(('I_Dépenses sur devis'!$F$8:$F$607=B84)*1),SUMPRODUCT(('I_Dépenses de rémunération'!$F$8:$F$607=B84)*1),SUMPRODUCT(('I_Dépenses sur barèmes'!$E$8:$E$607=B84)*1),SUMPRODUCT(('I_Dépenses sur taux forfaitaire'!$E$8:$E$9=B84)*1),SUMPRODUCT(('I_Dépenses auto-construction'!$D$8:$D$607=B84)*1),SUMPRODUCT(('I_Dépenses de rémunération CU'!$G$8:$G$607=B84)*1),,SUMPRODUCT(('I_Dépenses forfaitaire'!$D$8:$D$607=B84)*1)),B84&lt;&gt;""),IF(SUMPRODUCT((A$66:A83&lt;&gt;"")*1),SUMPRODUCT((A$66:A83&lt;&gt;"")*1)+1,1),"")</f>
        <v/>
      </c>
      <c r="B84" s="126" t="str">
        <f>IF(P_Paramétrage!B655&lt;&gt;"",P_Paramétrage!B655,"")</f>
        <v/>
      </c>
      <c r="C84" s="20">
        <v>18</v>
      </c>
      <c r="D84" s="20" t="str">
        <f t="shared" si="6"/>
        <v/>
      </c>
      <c r="E84" s="20"/>
      <c r="F84" s="20" t="str" cm="1">
        <f t="array" ref="F84">IF(AND(OR(SUMPRODUCT(('I_Dépenses sur devis'!$G$8:$G$607=G84)*1),SUMPRODUCT(('I_Dépenses de rémunération'!$G$8:$G$607=G84)*1),SUMPRODUCT(('I_Dépenses sur barèmes'!$F$8:$F$607=G84)*1),SUMPRODUCT(('I_Dépenses sur taux forfaitaire'!$F$8:$F$9=G84)*1),SUMPRODUCT(('I_Dépenses auto-construction'!$E$8:$E$607=G84)*1),SUMPRODUCT(('I_Dépenses de rémunération CU'!$H$8:$H$607=G84)*1),SUMPRODUCT(('I_Dépenses forfaitaire'!$E$8:$E$607=G84)*1)),G84&lt;&gt;""),IF(SUMPRODUCT((F$66:F83&lt;&gt;"")*1),SUMPRODUCT((F$66:F83&lt;&gt;"")*1)+1,1),"")</f>
        <v/>
      </c>
      <c r="G84" s="20" t="str">
        <f>IF(P_Paramétrage!G655&lt;&gt;"",P_Paramétrage!G655,"")</f>
        <v>Sous-op_18</v>
      </c>
      <c r="H84" s="20">
        <v>18</v>
      </c>
      <c r="I84" s="21" t="str">
        <f t="shared" si="7"/>
        <v/>
      </c>
    </row>
    <row r="85" spans="1:9" x14ac:dyDescent="0.35">
      <c r="A85" s="19" t="str" cm="1">
        <f t="array" ref="A85">IF(AND(OR(SUMPRODUCT(('I_Dépenses sur devis'!$F$8:$F$607=B85)*1),SUMPRODUCT(('I_Dépenses de rémunération'!$F$8:$F$607=B85)*1),SUMPRODUCT(('I_Dépenses sur barèmes'!$E$8:$E$607=B85)*1),SUMPRODUCT(('I_Dépenses sur taux forfaitaire'!$E$8:$E$9=B85)*1),SUMPRODUCT(('I_Dépenses auto-construction'!$D$8:$D$607=B85)*1),SUMPRODUCT(('I_Dépenses de rémunération CU'!$G$8:$G$607=B85)*1),,SUMPRODUCT(('I_Dépenses forfaitaire'!$D$8:$D$607=B85)*1)),B85&lt;&gt;""),IF(SUMPRODUCT((A$66:A84&lt;&gt;"")*1),SUMPRODUCT((A$66:A84&lt;&gt;"")*1)+1,1),"")</f>
        <v/>
      </c>
      <c r="B85" s="126" t="str">
        <f>IF(P_Paramétrage!B656&lt;&gt;"",P_Paramétrage!B656,"")</f>
        <v/>
      </c>
      <c r="C85" s="20">
        <v>19</v>
      </c>
      <c r="D85" s="20" t="str">
        <f t="shared" si="6"/>
        <v/>
      </c>
      <c r="E85" s="20"/>
      <c r="F85" s="20" t="str" cm="1">
        <f t="array" ref="F85">IF(AND(OR(SUMPRODUCT(('I_Dépenses sur devis'!$G$8:$G$607=G85)*1),SUMPRODUCT(('I_Dépenses de rémunération'!$G$8:$G$607=G85)*1),SUMPRODUCT(('I_Dépenses sur barèmes'!$F$8:$F$607=G85)*1),SUMPRODUCT(('I_Dépenses sur taux forfaitaire'!$F$8:$F$9=G85)*1),SUMPRODUCT(('I_Dépenses auto-construction'!$E$8:$E$607=G85)*1),SUMPRODUCT(('I_Dépenses de rémunération CU'!$H$8:$H$607=G85)*1),SUMPRODUCT(('I_Dépenses forfaitaire'!$E$8:$E$607=G85)*1)),G85&lt;&gt;""),IF(SUMPRODUCT((F$66:F84&lt;&gt;"")*1),SUMPRODUCT((F$66:F84&lt;&gt;"")*1)+1,1),"")</f>
        <v/>
      </c>
      <c r="G85" s="20" t="str">
        <f>IF(P_Paramétrage!G656&lt;&gt;"",P_Paramétrage!G656,"")</f>
        <v>Sous-op_19</v>
      </c>
      <c r="H85" s="20">
        <v>19</v>
      </c>
      <c r="I85" s="21" t="str">
        <f t="shared" si="7"/>
        <v/>
      </c>
    </row>
    <row r="86" spans="1:9" x14ac:dyDescent="0.35">
      <c r="A86" s="19" t="str" cm="1">
        <f t="array" ref="A86">IF(AND(OR(SUMPRODUCT(('I_Dépenses sur devis'!$F$8:$F$607=B86)*1),SUMPRODUCT(('I_Dépenses de rémunération'!$F$8:$F$607=B86)*1),SUMPRODUCT(('I_Dépenses sur barèmes'!$E$8:$E$607=B86)*1),SUMPRODUCT(('I_Dépenses sur taux forfaitaire'!$E$8:$E$9=B86)*1),SUMPRODUCT(('I_Dépenses auto-construction'!$D$8:$D$607=B86)*1),SUMPRODUCT(('I_Dépenses de rémunération CU'!$G$8:$G$607=B86)*1),,SUMPRODUCT(('I_Dépenses forfaitaire'!$D$8:$D$607=B86)*1)),B86&lt;&gt;""),IF(SUMPRODUCT((A$66:A85&lt;&gt;"")*1),SUMPRODUCT((A$66:A85&lt;&gt;"")*1)+1,1),"")</f>
        <v/>
      </c>
      <c r="B86" s="126" t="str">
        <f>IF(P_Paramétrage!B657&lt;&gt;"",P_Paramétrage!B657,"")</f>
        <v/>
      </c>
      <c r="C86" s="20">
        <v>20</v>
      </c>
      <c r="D86" s="20" t="str">
        <f t="shared" ref="D86:D121" si="8">IF(ISNA(VLOOKUP(C86,$A$67:$B$121,2,FALSE)),"",VLOOKUP(C86,$A$67:$B$121,2,FALSE))</f>
        <v/>
      </c>
      <c r="E86" s="20"/>
      <c r="F86" s="20" t="str" cm="1">
        <f t="array" ref="F86">IF(AND(OR(SUMPRODUCT(('I_Dépenses sur devis'!$G$8:$G$607=G86)*1),SUMPRODUCT(('I_Dépenses de rémunération'!$G$8:$G$607=G86)*1),SUMPRODUCT(('I_Dépenses sur barèmes'!$F$8:$F$607=G86)*1),SUMPRODUCT(('I_Dépenses sur taux forfaitaire'!$F$8:$F$9=G86)*1),SUMPRODUCT(('I_Dépenses auto-construction'!$E$8:$E$607=G86)*1),SUMPRODUCT(('I_Dépenses de rémunération CU'!$H$8:$H$607=G86)*1),SUMPRODUCT(('I_Dépenses forfaitaire'!$E$8:$E$607=G86)*1)),G86&lt;&gt;""),IF(SUMPRODUCT((F$66:F85&lt;&gt;"")*1),SUMPRODUCT((F$66:F85&lt;&gt;"")*1)+1,1),"")</f>
        <v/>
      </c>
      <c r="G86" s="20" t="str">
        <f>IF(P_Paramétrage!G657&lt;&gt;"",P_Paramétrage!G657,"")</f>
        <v>Sous-op_20</v>
      </c>
      <c r="H86" s="20">
        <v>20</v>
      </c>
      <c r="I86" s="21" t="str">
        <f t="shared" ref="I86:I121" si="9">IF(ISNA(VLOOKUP(H86,$F$67:$G$121,2,FALSE)),"",VLOOKUP(H86,$F$67:$G$121,2,FALSE))</f>
        <v/>
      </c>
    </row>
    <row r="87" spans="1:9" x14ac:dyDescent="0.35">
      <c r="A87" s="19" t="str" cm="1">
        <f t="array" ref="A87">IF(AND(OR(SUMPRODUCT(('I_Dépenses sur devis'!$F$8:$F$607=B87)*1),SUMPRODUCT(('I_Dépenses de rémunération'!$F$8:$F$607=B87)*1),SUMPRODUCT(('I_Dépenses sur barèmes'!$E$8:$E$607=B87)*1),SUMPRODUCT(('I_Dépenses sur taux forfaitaire'!$E$8:$E$9=B87)*1),SUMPRODUCT(('I_Dépenses auto-construction'!$D$8:$D$607=B87)*1),SUMPRODUCT(('I_Dépenses de rémunération CU'!$G$8:$G$607=B87)*1),,SUMPRODUCT(('I_Dépenses forfaitaire'!$D$8:$D$607=B87)*1)),B87&lt;&gt;""),IF(SUMPRODUCT((A$66:A86&lt;&gt;"")*1),SUMPRODUCT((A$66:A86&lt;&gt;"")*1)+1,1),"")</f>
        <v/>
      </c>
      <c r="B87" s="126" t="str">
        <f>IF(P_Paramétrage!B658&lt;&gt;"",P_Paramétrage!B658,"")</f>
        <v/>
      </c>
      <c r="C87" s="20">
        <v>21</v>
      </c>
      <c r="D87" s="20" t="str">
        <f t="shared" si="8"/>
        <v/>
      </c>
      <c r="E87" s="20"/>
      <c r="F87" s="20" t="str" cm="1">
        <f t="array" ref="F87">IF(AND(OR(SUMPRODUCT(('I_Dépenses sur devis'!$G$8:$G$607=G87)*1),SUMPRODUCT(('I_Dépenses de rémunération'!$G$8:$G$607=G87)*1),SUMPRODUCT(('I_Dépenses sur barèmes'!$F$8:$F$607=G87)*1),SUMPRODUCT(('I_Dépenses sur taux forfaitaire'!$F$8:$F$9=G87)*1),SUMPRODUCT(('I_Dépenses auto-construction'!$E$8:$E$607=G87)*1),SUMPRODUCT(('I_Dépenses de rémunération CU'!$H$8:$H$607=G87)*1),SUMPRODUCT(('I_Dépenses forfaitaire'!$E$8:$E$607=G87)*1)),G87&lt;&gt;""),IF(SUMPRODUCT((F$66:F86&lt;&gt;"")*1),SUMPRODUCT((F$66:F86&lt;&gt;"")*1)+1,1),"")</f>
        <v/>
      </c>
      <c r="G87" s="20" t="str">
        <f>IF(P_Paramétrage!G658&lt;&gt;"",P_Paramétrage!G658,"")</f>
        <v/>
      </c>
      <c r="H87" s="20">
        <v>21</v>
      </c>
      <c r="I87" s="21" t="str">
        <f t="shared" si="9"/>
        <v/>
      </c>
    </row>
    <row r="88" spans="1:9" x14ac:dyDescent="0.35">
      <c r="A88" s="19" t="str" cm="1">
        <f t="array" ref="A88">IF(AND(OR(SUMPRODUCT(('I_Dépenses sur devis'!$F$8:$F$607=B88)*1),SUMPRODUCT(('I_Dépenses de rémunération'!$F$8:$F$607=B88)*1),SUMPRODUCT(('I_Dépenses sur barèmes'!$E$8:$E$607=B88)*1),SUMPRODUCT(('I_Dépenses sur taux forfaitaire'!$E$8:$E$9=B88)*1),SUMPRODUCT(('I_Dépenses auto-construction'!$D$8:$D$607=B88)*1),SUMPRODUCT(('I_Dépenses de rémunération CU'!$G$8:$G$607=B88)*1),,SUMPRODUCT(('I_Dépenses forfaitaire'!$D$8:$D$607=B88)*1)),B88&lt;&gt;""),IF(SUMPRODUCT((A$66:A87&lt;&gt;"")*1),SUMPRODUCT((A$66:A87&lt;&gt;"")*1)+1,1),"")</f>
        <v/>
      </c>
      <c r="B88" s="126" t="str">
        <f>IF(P_Paramétrage!B659&lt;&gt;"",P_Paramétrage!B659,"")</f>
        <v/>
      </c>
      <c r="C88" s="20">
        <v>22</v>
      </c>
      <c r="D88" s="20" t="str">
        <f t="shared" si="8"/>
        <v/>
      </c>
      <c r="E88" s="20"/>
      <c r="F88" s="20" t="str" cm="1">
        <f t="array" ref="F88">IF(AND(OR(SUMPRODUCT(('I_Dépenses sur devis'!$G$8:$G$607=G88)*1),SUMPRODUCT(('I_Dépenses de rémunération'!$G$8:$G$607=G88)*1),SUMPRODUCT(('I_Dépenses sur barèmes'!$F$8:$F$607=G88)*1),SUMPRODUCT(('I_Dépenses sur taux forfaitaire'!$F$8:$F$9=G88)*1),SUMPRODUCT(('I_Dépenses auto-construction'!$E$8:$E$607=G88)*1),SUMPRODUCT(('I_Dépenses de rémunération CU'!$H$8:$H$607=G88)*1),SUMPRODUCT(('I_Dépenses forfaitaire'!$E$8:$E$607=G88)*1)),G88&lt;&gt;""),IF(SUMPRODUCT((F$66:F87&lt;&gt;"")*1),SUMPRODUCT((F$66:F87&lt;&gt;"")*1)+1,1),"")</f>
        <v/>
      </c>
      <c r="G88" s="20" t="str">
        <f>IF(P_Paramétrage!G659&lt;&gt;"",P_Paramétrage!G659,"")</f>
        <v/>
      </c>
      <c r="H88" s="20">
        <v>22</v>
      </c>
      <c r="I88" s="21" t="str">
        <f t="shared" si="9"/>
        <v/>
      </c>
    </row>
    <row r="89" spans="1:9" x14ac:dyDescent="0.35">
      <c r="A89" s="19" t="str" cm="1">
        <f t="array" ref="A89">IF(AND(OR(SUMPRODUCT(('I_Dépenses sur devis'!$F$8:$F$607=B89)*1),SUMPRODUCT(('I_Dépenses de rémunération'!$F$8:$F$607=B89)*1),SUMPRODUCT(('I_Dépenses sur barèmes'!$E$8:$E$607=B89)*1),SUMPRODUCT(('I_Dépenses sur taux forfaitaire'!$E$8:$E$9=B89)*1),SUMPRODUCT(('I_Dépenses auto-construction'!$D$8:$D$607=B89)*1),SUMPRODUCT(('I_Dépenses de rémunération CU'!$G$8:$G$607=B89)*1),,SUMPRODUCT(('I_Dépenses forfaitaire'!$D$8:$D$607=B89)*1)),B89&lt;&gt;""),IF(SUMPRODUCT((A$66:A88&lt;&gt;"")*1),SUMPRODUCT((A$66:A88&lt;&gt;"")*1)+1,1),"")</f>
        <v/>
      </c>
      <c r="B89" s="126" t="str">
        <f>IF(P_Paramétrage!B660&lt;&gt;"",P_Paramétrage!B660,"")</f>
        <v/>
      </c>
      <c r="C89" s="20">
        <v>23</v>
      </c>
      <c r="D89" s="20" t="str">
        <f t="shared" si="8"/>
        <v/>
      </c>
      <c r="E89" s="20"/>
      <c r="F89" s="20" t="str" cm="1">
        <f t="array" ref="F89">IF(AND(OR(SUMPRODUCT(('I_Dépenses sur devis'!$G$8:$G$607=G89)*1),SUMPRODUCT(('I_Dépenses de rémunération'!$G$8:$G$607=G89)*1),SUMPRODUCT(('I_Dépenses sur barèmes'!$F$8:$F$607=G89)*1),SUMPRODUCT(('I_Dépenses sur taux forfaitaire'!$F$8:$F$9=G89)*1),SUMPRODUCT(('I_Dépenses auto-construction'!$E$8:$E$607=G89)*1),SUMPRODUCT(('I_Dépenses de rémunération CU'!$H$8:$H$607=G89)*1),SUMPRODUCT(('I_Dépenses forfaitaire'!$E$8:$E$607=G89)*1)),G89&lt;&gt;""),IF(SUMPRODUCT((F$66:F88&lt;&gt;"")*1),SUMPRODUCT((F$66:F88&lt;&gt;"")*1)+1,1),"")</f>
        <v/>
      </c>
      <c r="G89" s="20" t="str">
        <f>IF(P_Paramétrage!G660&lt;&gt;"",P_Paramétrage!G660,"")</f>
        <v/>
      </c>
      <c r="H89" s="20">
        <v>23</v>
      </c>
      <c r="I89" s="21" t="str">
        <f t="shared" si="9"/>
        <v/>
      </c>
    </row>
    <row r="90" spans="1:9" x14ac:dyDescent="0.35">
      <c r="A90" s="19" t="str" cm="1">
        <f t="array" ref="A90">IF(AND(OR(SUMPRODUCT(('I_Dépenses sur devis'!$F$8:$F$607=B90)*1),SUMPRODUCT(('I_Dépenses de rémunération'!$F$8:$F$607=B90)*1),SUMPRODUCT(('I_Dépenses sur barèmes'!$E$8:$E$607=B90)*1),SUMPRODUCT(('I_Dépenses sur taux forfaitaire'!$E$8:$E$9=B90)*1),SUMPRODUCT(('I_Dépenses auto-construction'!$D$8:$D$607=B90)*1),SUMPRODUCT(('I_Dépenses de rémunération CU'!$G$8:$G$607=B90)*1),,SUMPRODUCT(('I_Dépenses forfaitaire'!$D$8:$D$607=B90)*1)),B90&lt;&gt;""),IF(SUMPRODUCT((A$66:A89&lt;&gt;"")*1),SUMPRODUCT((A$66:A89&lt;&gt;"")*1)+1,1),"")</f>
        <v/>
      </c>
      <c r="B90" s="126" t="str">
        <f>IF(P_Paramétrage!B661&lt;&gt;"",P_Paramétrage!B661,"")</f>
        <v/>
      </c>
      <c r="C90" s="20">
        <v>24</v>
      </c>
      <c r="D90" s="20" t="str">
        <f t="shared" si="8"/>
        <v/>
      </c>
      <c r="E90" s="20"/>
      <c r="F90" s="20" t="str" cm="1">
        <f t="array" ref="F90">IF(AND(OR(SUMPRODUCT(('I_Dépenses sur devis'!$G$8:$G$607=G90)*1),SUMPRODUCT(('I_Dépenses de rémunération'!$G$8:$G$607=G90)*1),SUMPRODUCT(('I_Dépenses sur barèmes'!$F$8:$F$607=G90)*1),SUMPRODUCT(('I_Dépenses sur taux forfaitaire'!$F$8:$F$9=G90)*1),SUMPRODUCT(('I_Dépenses auto-construction'!$E$8:$E$607=G90)*1),SUMPRODUCT(('I_Dépenses de rémunération CU'!$H$8:$H$607=G90)*1),SUMPRODUCT(('I_Dépenses forfaitaire'!$E$8:$E$607=G90)*1)),G90&lt;&gt;""),IF(SUMPRODUCT((F$66:F89&lt;&gt;"")*1),SUMPRODUCT((F$66:F89&lt;&gt;"")*1)+1,1),"")</f>
        <v/>
      </c>
      <c r="G90" s="20" t="str">
        <f>IF(P_Paramétrage!G661&lt;&gt;"",P_Paramétrage!G661,"")</f>
        <v/>
      </c>
      <c r="H90" s="20">
        <v>24</v>
      </c>
      <c r="I90" s="21" t="str">
        <f t="shared" si="9"/>
        <v/>
      </c>
    </row>
    <row r="91" spans="1:9" x14ac:dyDescent="0.35">
      <c r="A91" s="19" t="str" cm="1">
        <f t="array" ref="A91">IF(AND(OR(SUMPRODUCT(('I_Dépenses sur devis'!$F$8:$F$607=B91)*1),SUMPRODUCT(('I_Dépenses de rémunération'!$F$8:$F$607=B91)*1),SUMPRODUCT(('I_Dépenses sur barèmes'!$E$8:$E$607=B91)*1),SUMPRODUCT(('I_Dépenses sur taux forfaitaire'!$E$8:$E$9=B91)*1),SUMPRODUCT(('I_Dépenses auto-construction'!$D$8:$D$607=B91)*1),SUMPRODUCT(('I_Dépenses de rémunération CU'!$G$8:$G$607=B91)*1),,SUMPRODUCT(('I_Dépenses forfaitaire'!$D$8:$D$607=B91)*1)),B91&lt;&gt;""),IF(SUMPRODUCT((A$66:A90&lt;&gt;"")*1),SUMPRODUCT((A$66:A90&lt;&gt;"")*1)+1,1),"")</f>
        <v/>
      </c>
      <c r="B91" s="126" t="str">
        <f>IF(P_Paramétrage!B662&lt;&gt;"",P_Paramétrage!B662,"")</f>
        <v/>
      </c>
      <c r="C91" s="20">
        <v>25</v>
      </c>
      <c r="D91" s="20" t="str">
        <f t="shared" si="8"/>
        <v/>
      </c>
      <c r="E91" s="20"/>
      <c r="F91" s="20" t="str" cm="1">
        <f t="array" ref="F91">IF(AND(OR(SUMPRODUCT(('I_Dépenses sur devis'!$G$8:$G$607=G91)*1),SUMPRODUCT(('I_Dépenses de rémunération'!$G$8:$G$607=G91)*1),SUMPRODUCT(('I_Dépenses sur barèmes'!$F$8:$F$607=G91)*1),SUMPRODUCT(('I_Dépenses sur taux forfaitaire'!$F$8:$F$9=G91)*1),SUMPRODUCT(('I_Dépenses auto-construction'!$E$8:$E$607=G91)*1),SUMPRODUCT(('I_Dépenses de rémunération CU'!$H$8:$H$607=G91)*1),SUMPRODUCT(('I_Dépenses forfaitaire'!$E$8:$E$607=G91)*1)),G91&lt;&gt;""),IF(SUMPRODUCT((F$66:F90&lt;&gt;"")*1),SUMPRODUCT((F$66:F90&lt;&gt;"")*1)+1,1),"")</f>
        <v/>
      </c>
      <c r="G91" s="20" t="str">
        <f>IF(P_Paramétrage!G662&lt;&gt;"",P_Paramétrage!G662,"")</f>
        <v/>
      </c>
      <c r="H91" s="20">
        <v>25</v>
      </c>
      <c r="I91" s="21" t="str">
        <f t="shared" si="9"/>
        <v/>
      </c>
    </row>
    <row r="92" spans="1:9" x14ac:dyDescent="0.35">
      <c r="A92" s="19" t="str" cm="1">
        <f t="array" ref="A92">IF(AND(OR(SUMPRODUCT(('I_Dépenses sur devis'!$F$8:$F$607=B92)*1),SUMPRODUCT(('I_Dépenses de rémunération'!$F$8:$F$607=B92)*1),SUMPRODUCT(('I_Dépenses sur barèmes'!$E$8:$E$607=B92)*1),SUMPRODUCT(('I_Dépenses sur taux forfaitaire'!$E$8:$E$9=B92)*1),SUMPRODUCT(('I_Dépenses auto-construction'!$D$8:$D$607=B92)*1),SUMPRODUCT(('I_Dépenses de rémunération CU'!$G$8:$G$607=B92)*1),,SUMPRODUCT(('I_Dépenses forfaitaire'!$D$8:$D$607=B92)*1)),B92&lt;&gt;""),IF(SUMPRODUCT((A$66:A91&lt;&gt;"")*1),SUMPRODUCT((A$66:A91&lt;&gt;"")*1)+1,1),"")</f>
        <v/>
      </c>
      <c r="B92" s="126" t="str">
        <f>IF(P_Paramétrage!B663&lt;&gt;"",P_Paramétrage!B663,"")</f>
        <v/>
      </c>
      <c r="C92" s="20">
        <v>26</v>
      </c>
      <c r="D92" s="20" t="str">
        <f t="shared" si="8"/>
        <v/>
      </c>
      <c r="E92" s="20"/>
      <c r="F92" s="20" t="str" cm="1">
        <f t="array" ref="F92">IF(AND(OR(SUMPRODUCT(('I_Dépenses sur devis'!$G$8:$G$607=G92)*1),SUMPRODUCT(('I_Dépenses de rémunération'!$G$8:$G$607=G92)*1),SUMPRODUCT(('I_Dépenses sur barèmes'!$F$8:$F$607=G92)*1),SUMPRODUCT(('I_Dépenses sur taux forfaitaire'!$F$8:$F$9=G92)*1),SUMPRODUCT(('I_Dépenses auto-construction'!$E$8:$E$607=G92)*1),SUMPRODUCT(('I_Dépenses de rémunération CU'!$H$8:$H$607=G92)*1),SUMPRODUCT(('I_Dépenses forfaitaire'!$E$8:$E$607=G92)*1)),G92&lt;&gt;""),IF(SUMPRODUCT((F$66:F91&lt;&gt;"")*1),SUMPRODUCT((F$66:F91&lt;&gt;"")*1)+1,1),"")</f>
        <v/>
      </c>
      <c r="G92" s="20" t="str">
        <f>IF(P_Paramétrage!G663&lt;&gt;"",P_Paramétrage!G663,"")</f>
        <v/>
      </c>
      <c r="H92" s="20">
        <v>26</v>
      </c>
      <c r="I92" s="21" t="str">
        <f t="shared" si="9"/>
        <v/>
      </c>
    </row>
    <row r="93" spans="1:9" x14ac:dyDescent="0.35">
      <c r="A93" s="19" t="str" cm="1">
        <f t="array" ref="A93">IF(AND(OR(SUMPRODUCT(('I_Dépenses sur devis'!$F$8:$F$607=B93)*1),SUMPRODUCT(('I_Dépenses de rémunération'!$F$8:$F$607=B93)*1),SUMPRODUCT(('I_Dépenses sur barèmes'!$E$8:$E$607=B93)*1),SUMPRODUCT(('I_Dépenses sur taux forfaitaire'!$E$8:$E$9=B93)*1),SUMPRODUCT(('I_Dépenses auto-construction'!$D$8:$D$607=B93)*1),SUMPRODUCT(('I_Dépenses de rémunération CU'!$G$8:$G$607=B93)*1),,SUMPRODUCT(('I_Dépenses forfaitaire'!$D$8:$D$607=B93)*1)),B93&lt;&gt;""),IF(SUMPRODUCT((A$66:A92&lt;&gt;"")*1),SUMPRODUCT((A$66:A92&lt;&gt;"")*1)+1,1),"")</f>
        <v/>
      </c>
      <c r="B93" s="126" t="str">
        <f>IF(P_Paramétrage!B664&lt;&gt;"",P_Paramétrage!B664,"")</f>
        <v/>
      </c>
      <c r="C93" s="20">
        <v>27</v>
      </c>
      <c r="D93" s="20" t="str">
        <f t="shared" si="8"/>
        <v/>
      </c>
      <c r="E93" s="20"/>
      <c r="F93" s="20" t="str" cm="1">
        <f t="array" ref="F93">IF(AND(OR(SUMPRODUCT(('I_Dépenses sur devis'!$G$8:$G$607=G93)*1),SUMPRODUCT(('I_Dépenses de rémunération'!$G$8:$G$607=G93)*1),SUMPRODUCT(('I_Dépenses sur barèmes'!$F$8:$F$607=G93)*1),SUMPRODUCT(('I_Dépenses sur taux forfaitaire'!$F$8:$F$9=G93)*1),SUMPRODUCT(('I_Dépenses auto-construction'!$E$8:$E$607=G93)*1),SUMPRODUCT(('I_Dépenses de rémunération CU'!$H$8:$H$607=G93)*1),SUMPRODUCT(('I_Dépenses forfaitaire'!$E$8:$E$607=G93)*1)),G93&lt;&gt;""),IF(SUMPRODUCT((F$66:F92&lt;&gt;"")*1),SUMPRODUCT((F$66:F92&lt;&gt;"")*1)+1,1),"")</f>
        <v/>
      </c>
      <c r="G93" s="20" t="str">
        <f>IF(P_Paramétrage!G664&lt;&gt;"",P_Paramétrage!G664,"")</f>
        <v/>
      </c>
      <c r="H93" s="20">
        <v>27</v>
      </c>
      <c r="I93" s="21" t="str">
        <f t="shared" si="9"/>
        <v/>
      </c>
    </row>
    <row r="94" spans="1:9" x14ac:dyDescent="0.35">
      <c r="A94" s="19" t="str" cm="1">
        <f t="array" ref="A94">IF(AND(OR(SUMPRODUCT(('I_Dépenses sur devis'!$F$8:$F$607=B94)*1),SUMPRODUCT(('I_Dépenses de rémunération'!$F$8:$F$607=B94)*1),SUMPRODUCT(('I_Dépenses sur barèmes'!$E$8:$E$607=B94)*1),SUMPRODUCT(('I_Dépenses sur taux forfaitaire'!$E$8:$E$9=B94)*1),SUMPRODUCT(('I_Dépenses auto-construction'!$D$8:$D$607=B94)*1),SUMPRODUCT(('I_Dépenses de rémunération CU'!$G$8:$G$607=B94)*1),,SUMPRODUCT(('I_Dépenses forfaitaire'!$D$8:$D$607=B94)*1)),B94&lt;&gt;""),IF(SUMPRODUCT((A$66:A93&lt;&gt;"")*1),SUMPRODUCT((A$66:A93&lt;&gt;"")*1)+1,1),"")</f>
        <v/>
      </c>
      <c r="B94" s="126" t="str">
        <f>IF(P_Paramétrage!B665&lt;&gt;"",P_Paramétrage!B665,"")</f>
        <v/>
      </c>
      <c r="C94" s="20">
        <v>28</v>
      </c>
      <c r="D94" s="20" t="str">
        <f t="shared" si="8"/>
        <v/>
      </c>
      <c r="E94" s="20"/>
      <c r="F94" s="20" t="str" cm="1">
        <f t="array" ref="F94">IF(AND(OR(SUMPRODUCT(('I_Dépenses sur devis'!$G$8:$G$607=G94)*1),SUMPRODUCT(('I_Dépenses de rémunération'!$G$8:$G$607=G94)*1),SUMPRODUCT(('I_Dépenses sur barèmes'!$F$8:$F$607=G94)*1),SUMPRODUCT(('I_Dépenses sur taux forfaitaire'!$F$8:$F$9=G94)*1),SUMPRODUCT(('I_Dépenses auto-construction'!$E$8:$E$607=G94)*1),SUMPRODUCT(('I_Dépenses de rémunération CU'!$H$8:$H$607=G94)*1),SUMPRODUCT(('I_Dépenses forfaitaire'!$E$8:$E$607=G94)*1)),G94&lt;&gt;""),IF(SUMPRODUCT((F$66:F93&lt;&gt;"")*1),SUMPRODUCT((F$66:F93&lt;&gt;"")*1)+1,1),"")</f>
        <v/>
      </c>
      <c r="G94" s="20" t="str">
        <f>IF(P_Paramétrage!G665&lt;&gt;"",P_Paramétrage!G665,"")</f>
        <v/>
      </c>
      <c r="H94" s="20">
        <v>28</v>
      </c>
      <c r="I94" s="21" t="str">
        <f t="shared" si="9"/>
        <v/>
      </c>
    </row>
    <row r="95" spans="1:9" x14ac:dyDescent="0.35">
      <c r="A95" s="19" t="str" cm="1">
        <f t="array" ref="A95">IF(AND(OR(SUMPRODUCT(('I_Dépenses sur devis'!$F$8:$F$607=B95)*1),SUMPRODUCT(('I_Dépenses de rémunération'!$F$8:$F$607=B95)*1),SUMPRODUCT(('I_Dépenses sur barèmes'!$E$8:$E$607=B95)*1),SUMPRODUCT(('I_Dépenses sur taux forfaitaire'!$E$8:$E$9=B95)*1),SUMPRODUCT(('I_Dépenses auto-construction'!$D$8:$D$607=B95)*1),SUMPRODUCT(('I_Dépenses de rémunération CU'!$G$8:$G$607=B95)*1),,SUMPRODUCT(('I_Dépenses forfaitaire'!$D$8:$D$607=B95)*1)),B95&lt;&gt;""),IF(SUMPRODUCT((A$66:A94&lt;&gt;"")*1),SUMPRODUCT((A$66:A94&lt;&gt;"")*1)+1,1),"")</f>
        <v/>
      </c>
      <c r="B95" s="126" t="str">
        <f>IF(P_Paramétrage!B666&lt;&gt;"",P_Paramétrage!B666,"")</f>
        <v/>
      </c>
      <c r="C95" s="20">
        <v>29</v>
      </c>
      <c r="D95" s="20" t="str">
        <f t="shared" si="8"/>
        <v/>
      </c>
      <c r="E95" s="20"/>
      <c r="F95" s="20" t="str" cm="1">
        <f t="array" ref="F95">IF(AND(OR(SUMPRODUCT(('I_Dépenses sur devis'!$G$8:$G$607=G95)*1),SUMPRODUCT(('I_Dépenses de rémunération'!$G$8:$G$607=G95)*1),SUMPRODUCT(('I_Dépenses sur barèmes'!$F$8:$F$607=G95)*1),SUMPRODUCT(('I_Dépenses sur taux forfaitaire'!$F$8:$F$9=G95)*1),SUMPRODUCT(('I_Dépenses auto-construction'!$E$8:$E$607=G95)*1),SUMPRODUCT(('I_Dépenses de rémunération CU'!$H$8:$H$607=G95)*1),SUMPRODUCT(('I_Dépenses forfaitaire'!$E$8:$E$607=G95)*1)),G95&lt;&gt;""),IF(SUMPRODUCT((F$66:F94&lt;&gt;"")*1),SUMPRODUCT((F$66:F94&lt;&gt;"")*1)+1,1),"")</f>
        <v/>
      </c>
      <c r="G95" s="20" t="str">
        <f>IF(P_Paramétrage!G666&lt;&gt;"",P_Paramétrage!G666,"")</f>
        <v/>
      </c>
      <c r="H95" s="20">
        <v>29</v>
      </c>
      <c r="I95" s="21" t="str">
        <f t="shared" si="9"/>
        <v/>
      </c>
    </row>
    <row r="96" spans="1:9" x14ac:dyDescent="0.35">
      <c r="A96" s="19" t="str" cm="1">
        <f t="array" ref="A96">IF(AND(OR(SUMPRODUCT(('I_Dépenses sur devis'!$F$8:$F$607=B96)*1),SUMPRODUCT(('I_Dépenses de rémunération'!$F$8:$F$607=B96)*1),SUMPRODUCT(('I_Dépenses sur barèmes'!$E$8:$E$607=B96)*1),SUMPRODUCT(('I_Dépenses sur taux forfaitaire'!$E$8:$E$9=B96)*1),SUMPRODUCT(('I_Dépenses auto-construction'!$D$8:$D$607=B96)*1),SUMPRODUCT(('I_Dépenses de rémunération CU'!$G$8:$G$607=B96)*1),,SUMPRODUCT(('I_Dépenses forfaitaire'!$D$8:$D$607=B96)*1)),B96&lt;&gt;""),IF(SUMPRODUCT((A$66:A95&lt;&gt;"")*1),SUMPRODUCT((A$66:A95&lt;&gt;"")*1)+1,1),"")</f>
        <v/>
      </c>
      <c r="B96" s="126" t="str">
        <f>IF(P_Paramétrage!B667&lt;&gt;"",P_Paramétrage!B667,"")</f>
        <v/>
      </c>
      <c r="C96" s="20">
        <v>30</v>
      </c>
      <c r="D96" s="20" t="str">
        <f t="shared" si="8"/>
        <v/>
      </c>
      <c r="E96" s="20"/>
      <c r="F96" s="20" t="str" cm="1">
        <f t="array" ref="F96">IF(AND(OR(SUMPRODUCT(('I_Dépenses sur devis'!$G$8:$G$607=G96)*1),SUMPRODUCT(('I_Dépenses de rémunération'!$G$8:$G$607=G96)*1),SUMPRODUCT(('I_Dépenses sur barèmes'!$F$8:$F$607=G96)*1),SUMPRODUCT(('I_Dépenses sur taux forfaitaire'!$F$8:$F$9=G96)*1),SUMPRODUCT(('I_Dépenses auto-construction'!$E$8:$E$607=G96)*1),SUMPRODUCT(('I_Dépenses de rémunération CU'!$H$8:$H$607=G96)*1),SUMPRODUCT(('I_Dépenses forfaitaire'!$E$8:$E$607=G96)*1)),G96&lt;&gt;""),IF(SUMPRODUCT((F$66:F95&lt;&gt;"")*1),SUMPRODUCT((F$66:F95&lt;&gt;"")*1)+1,1),"")</f>
        <v/>
      </c>
      <c r="G96" s="20" t="str">
        <f>IF(P_Paramétrage!G667&lt;&gt;"",P_Paramétrage!G667,"")</f>
        <v/>
      </c>
      <c r="H96" s="20">
        <v>30</v>
      </c>
      <c r="I96" s="21" t="str">
        <f t="shared" si="9"/>
        <v/>
      </c>
    </row>
    <row r="97" spans="1:9" x14ac:dyDescent="0.35">
      <c r="A97" s="19" t="str" cm="1">
        <f t="array" ref="A97">IF(AND(OR(SUMPRODUCT(('I_Dépenses sur devis'!$F$8:$F$607=B97)*1),SUMPRODUCT(('I_Dépenses de rémunération'!$F$8:$F$607=B97)*1),SUMPRODUCT(('I_Dépenses sur barèmes'!$E$8:$E$607=B97)*1),SUMPRODUCT(('I_Dépenses sur taux forfaitaire'!$E$8:$E$9=B97)*1),SUMPRODUCT(('I_Dépenses auto-construction'!$D$8:$D$607=B97)*1),SUMPRODUCT(('I_Dépenses de rémunération CU'!$G$8:$G$607=B97)*1),,SUMPRODUCT(('I_Dépenses forfaitaire'!$D$8:$D$607=B97)*1)),B97&lt;&gt;""),IF(SUMPRODUCT((A$66:A96&lt;&gt;"")*1),SUMPRODUCT((A$66:A96&lt;&gt;"")*1)+1,1),"")</f>
        <v/>
      </c>
      <c r="B97" s="126" t="str">
        <f>IF(P_Paramétrage!B668&lt;&gt;"",P_Paramétrage!B668,"")</f>
        <v/>
      </c>
      <c r="C97" s="20">
        <v>31</v>
      </c>
      <c r="D97" s="20" t="str">
        <f t="shared" si="8"/>
        <v/>
      </c>
      <c r="E97" s="20"/>
      <c r="F97" s="20" t="str" cm="1">
        <f t="array" ref="F97">IF(AND(OR(SUMPRODUCT(('I_Dépenses sur devis'!$G$8:$G$607=G97)*1),SUMPRODUCT(('I_Dépenses de rémunération'!$G$8:$G$607=G97)*1),SUMPRODUCT(('I_Dépenses sur barèmes'!$F$8:$F$607=G97)*1),SUMPRODUCT(('I_Dépenses sur taux forfaitaire'!$F$8:$F$9=G97)*1),SUMPRODUCT(('I_Dépenses auto-construction'!$E$8:$E$607=G97)*1),SUMPRODUCT(('I_Dépenses de rémunération CU'!$H$8:$H$607=G97)*1),SUMPRODUCT(('I_Dépenses forfaitaire'!$E$8:$E$607=G97)*1)),G97&lt;&gt;""),IF(SUMPRODUCT((F$66:F96&lt;&gt;"")*1),SUMPRODUCT((F$66:F96&lt;&gt;"")*1)+1,1),"")</f>
        <v/>
      </c>
      <c r="G97" s="20" t="str">
        <f>IF(P_Paramétrage!G668&lt;&gt;"",P_Paramétrage!G668,"")</f>
        <v/>
      </c>
      <c r="H97" s="20">
        <v>31</v>
      </c>
      <c r="I97" s="21" t="str">
        <f t="shared" si="9"/>
        <v/>
      </c>
    </row>
    <row r="98" spans="1:9" x14ac:dyDescent="0.35">
      <c r="A98" s="19" t="str" cm="1">
        <f t="array" ref="A98">IF(AND(OR(SUMPRODUCT(('I_Dépenses sur devis'!$F$8:$F$607=B98)*1),SUMPRODUCT(('I_Dépenses de rémunération'!$F$8:$F$607=B98)*1),SUMPRODUCT(('I_Dépenses sur barèmes'!$E$8:$E$607=B98)*1),SUMPRODUCT(('I_Dépenses sur taux forfaitaire'!$E$8:$E$9=B98)*1),SUMPRODUCT(('I_Dépenses auto-construction'!$D$8:$D$607=B98)*1),SUMPRODUCT(('I_Dépenses de rémunération CU'!$G$8:$G$607=B98)*1),,SUMPRODUCT(('I_Dépenses forfaitaire'!$D$8:$D$607=B98)*1)),B98&lt;&gt;""),IF(SUMPRODUCT((A$66:A97&lt;&gt;"")*1),SUMPRODUCT((A$66:A97&lt;&gt;"")*1)+1,1),"")</f>
        <v/>
      </c>
      <c r="B98" s="126" t="str">
        <f>IF(P_Paramétrage!B669&lt;&gt;"",P_Paramétrage!B669,"")</f>
        <v/>
      </c>
      <c r="C98" s="20">
        <v>32</v>
      </c>
      <c r="D98" s="20" t="str">
        <f t="shared" si="8"/>
        <v/>
      </c>
      <c r="E98" s="20"/>
      <c r="F98" s="20" t="str" cm="1">
        <f t="array" ref="F98">IF(AND(OR(SUMPRODUCT(('I_Dépenses sur devis'!$G$8:$G$607=G98)*1),SUMPRODUCT(('I_Dépenses de rémunération'!$G$8:$G$607=G98)*1),SUMPRODUCT(('I_Dépenses sur barèmes'!$F$8:$F$607=G98)*1),SUMPRODUCT(('I_Dépenses sur taux forfaitaire'!$F$8:$F$9=G98)*1),SUMPRODUCT(('I_Dépenses auto-construction'!$E$8:$E$607=G98)*1),SUMPRODUCT(('I_Dépenses de rémunération CU'!$H$8:$H$607=G98)*1),SUMPRODUCT(('I_Dépenses forfaitaire'!$E$8:$E$607=G98)*1)),G98&lt;&gt;""),IF(SUMPRODUCT((F$66:F97&lt;&gt;"")*1),SUMPRODUCT((F$66:F97&lt;&gt;"")*1)+1,1),"")</f>
        <v/>
      </c>
      <c r="G98" s="20" t="str">
        <f>IF(P_Paramétrage!G669&lt;&gt;"",P_Paramétrage!G669,"")</f>
        <v/>
      </c>
      <c r="H98" s="20">
        <v>32</v>
      </c>
      <c r="I98" s="21" t="str">
        <f t="shared" si="9"/>
        <v/>
      </c>
    </row>
    <row r="99" spans="1:9" x14ac:dyDescent="0.35">
      <c r="A99" s="19" t="str" cm="1">
        <f t="array" ref="A99">IF(AND(OR(SUMPRODUCT(('I_Dépenses sur devis'!$F$8:$F$607=B99)*1),SUMPRODUCT(('I_Dépenses de rémunération'!$F$8:$F$607=B99)*1),SUMPRODUCT(('I_Dépenses sur barèmes'!$E$8:$E$607=B99)*1),SUMPRODUCT(('I_Dépenses sur taux forfaitaire'!$E$8:$E$9=B99)*1),SUMPRODUCT(('I_Dépenses auto-construction'!$D$8:$D$607=B99)*1),SUMPRODUCT(('I_Dépenses de rémunération CU'!$G$8:$G$607=B99)*1),,SUMPRODUCT(('I_Dépenses forfaitaire'!$D$8:$D$607=B99)*1)),B99&lt;&gt;""),IF(SUMPRODUCT((A$66:A98&lt;&gt;"")*1),SUMPRODUCT((A$66:A98&lt;&gt;"")*1)+1,1),"")</f>
        <v/>
      </c>
      <c r="B99" s="126" t="str">
        <f>IF(P_Paramétrage!B670&lt;&gt;"",P_Paramétrage!B670,"")</f>
        <v/>
      </c>
      <c r="C99" s="20">
        <v>33</v>
      </c>
      <c r="D99" s="20" t="str">
        <f t="shared" si="8"/>
        <v/>
      </c>
      <c r="E99" s="20"/>
      <c r="F99" s="20" t="str" cm="1">
        <f t="array" ref="F99">IF(AND(OR(SUMPRODUCT(('I_Dépenses sur devis'!$G$8:$G$607=G99)*1),SUMPRODUCT(('I_Dépenses de rémunération'!$G$8:$G$607=G99)*1),SUMPRODUCT(('I_Dépenses sur barèmes'!$F$8:$F$607=G99)*1),SUMPRODUCT(('I_Dépenses sur taux forfaitaire'!$F$8:$F$9=G99)*1),SUMPRODUCT(('I_Dépenses auto-construction'!$E$8:$E$607=G99)*1),SUMPRODUCT(('I_Dépenses de rémunération CU'!$H$8:$H$607=G99)*1),SUMPRODUCT(('I_Dépenses forfaitaire'!$E$8:$E$607=G99)*1)),G99&lt;&gt;""),IF(SUMPRODUCT((F$66:F98&lt;&gt;"")*1),SUMPRODUCT((F$66:F98&lt;&gt;"")*1)+1,1),"")</f>
        <v/>
      </c>
      <c r="G99" s="20" t="str">
        <f>IF(P_Paramétrage!G670&lt;&gt;"",P_Paramétrage!G670,"")</f>
        <v/>
      </c>
      <c r="H99" s="20">
        <v>33</v>
      </c>
      <c r="I99" s="21" t="str">
        <f t="shared" si="9"/>
        <v/>
      </c>
    </row>
    <row r="100" spans="1:9" x14ac:dyDescent="0.35">
      <c r="A100" s="19" t="str" cm="1">
        <f t="array" ref="A100">IF(AND(OR(SUMPRODUCT(('I_Dépenses sur devis'!$F$8:$F$607=B100)*1),SUMPRODUCT(('I_Dépenses de rémunération'!$F$8:$F$607=B100)*1),SUMPRODUCT(('I_Dépenses sur barèmes'!$E$8:$E$607=B100)*1),SUMPRODUCT(('I_Dépenses sur taux forfaitaire'!$E$8:$E$9=B100)*1),SUMPRODUCT(('I_Dépenses auto-construction'!$D$8:$D$607=B100)*1),SUMPRODUCT(('I_Dépenses de rémunération CU'!$G$8:$G$607=B100)*1),,SUMPRODUCT(('I_Dépenses forfaitaire'!$D$8:$D$607=B100)*1)),B100&lt;&gt;""),IF(SUMPRODUCT((A$66:A99&lt;&gt;"")*1),SUMPRODUCT((A$66:A99&lt;&gt;"")*1)+1,1),"")</f>
        <v/>
      </c>
      <c r="B100" s="126" t="str">
        <f>IF(P_Paramétrage!B671&lt;&gt;"",P_Paramétrage!B671,"")</f>
        <v/>
      </c>
      <c r="C100" s="20">
        <v>34</v>
      </c>
      <c r="D100" s="20" t="str">
        <f t="shared" si="8"/>
        <v/>
      </c>
      <c r="E100" s="20"/>
      <c r="F100" s="20" t="str" cm="1">
        <f t="array" ref="F100">IF(AND(OR(SUMPRODUCT(('I_Dépenses sur devis'!$G$8:$G$607=G100)*1),SUMPRODUCT(('I_Dépenses de rémunération'!$G$8:$G$607=G100)*1),SUMPRODUCT(('I_Dépenses sur barèmes'!$F$8:$F$607=G100)*1),SUMPRODUCT(('I_Dépenses sur taux forfaitaire'!$F$8:$F$9=G100)*1),SUMPRODUCT(('I_Dépenses auto-construction'!$E$8:$E$607=G100)*1),SUMPRODUCT(('I_Dépenses de rémunération CU'!$H$8:$H$607=G100)*1),SUMPRODUCT(('I_Dépenses forfaitaire'!$E$8:$E$607=G100)*1)),G100&lt;&gt;""),IF(SUMPRODUCT((F$66:F99&lt;&gt;"")*1),SUMPRODUCT((F$66:F99&lt;&gt;"")*1)+1,1),"")</f>
        <v/>
      </c>
      <c r="G100" s="20" t="str">
        <f>IF(P_Paramétrage!G671&lt;&gt;"",P_Paramétrage!G671,"")</f>
        <v/>
      </c>
      <c r="H100" s="20">
        <v>34</v>
      </c>
      <c r="I100" s="21" t="str">
        <f t="shared" si="9"/>
        <v/>
      </c>
    </row>
    <row r="101" spans="1:9" x14ac:dyDescent="0.35">
      <c r="A101" s="19" t="str" cm="1">
        <f t="array" ref="A101">IF(AND(OR(SUMPRODUCT(('I_Dépenses sur devis'!$F$8:$F$607=B101)*1),SUMPRODUCT(('I_Dépenses de rémunération'!$F$8:$F$607=B101)*1),SUMPRODUCT(('I_Dépenses sur barèmes'!$E$8:$E$607=B101)*1),SUMPRODUCT(('I_Dépenses sur taux forfaitaire'!$E$8:$E$9=B101)*1),SUMPRODUCT(('I_Dépenses auto-construction'!$D$8:$D$607=B101)*1),SUMPRODUCT(('I_Dépenses de rémunération CU'!$G$8:$G$607=B101)*1),,SUMPRODUCT(('I_Dépenses forfaitaire'!$D$8:$D$607=B101)*1)),B101&lt;&gt;""),IF(SUMPRODUCT((A$66:A100&lt;&gt;"")*1),SUMPRODUCT((A$66:A100&lt;&gt;"")*1)+1,1),"")</f>
        <v/>
      </c>
      <c r="B101" s="126" t="str">
        <f>IF(P_Paramétrage!B672&lt;&gt;"",P_Paramétrage!B672,"")</f>
        <v/>
      </c>
      <c r="C101" s="20">
        <v>35</v>
      </c>
      <c r="D101" s="20" t="str">
        <f t="shared" si="8"/>
        <v/>
      </c>
      <c r="E101" s="20"/>
      <c r="F101" s="20" t="str" cm="1">
        <f t="array" ref="F101">IF(AND(OR(SUMPRODUCT(('I_Dépenses sur devis'!$G$8:$G$607=G101)*1),SUMPRODUCT(('I_Dépenses de rémunération'!$G$8:$G$607=G101)*1),SUMPRODUCT(('I_Dépenses sur barèmes'!$F$8:$F$607=G101)*1),SUMPRODUCT(('I_Dépenses sur taux forfaitaire'!$F$8:$F$9=G101)*1),SUMPRODUCT(('I_Dépenses auto-construction'!$E$8:$E$607=G101)*1),SUMPRODUCT(('I_Dépenses de rémunération CU'!$H$8:$H$607=G101)*1),SUMPRODUCT(('I_Dépenses forfaitaire'!$E$8:$E$607=G101)*1)),G101&lt;&gt;""),IF(SUMPRODUCT((F$66:F100&lt;&gt;"")*1),SUMPRODUCT((F$66:F100&lt;&gt;"")*1)+1,1),"")</f>
        <v/>
      </c>
      <c r="G101" s="20" t="str">
        <f>IF(P_Paramétrage!G672&lt;&gt;"",P_Paramétrage!G672,"")</f>
        <v/>
      </c>
      <c r="H101" s="20">
        <v>35</v>
      </c>
      <c r="I101" s="21" t="str">
        <f t="shared" si="9"/>
        <v/>
      </c>
    </row>
    <row r="102" spans="1:9" x14ac:dyDescent="0.35">
      <c r="A102" s="19" t="str" cm="1">
        <f t="array" ref="A102">IF(AND(OR(SUMPRODUCT(('I_Dépenses sur devis'!$F$8:$F$607=B102)*1),SUMPRODUCT(('I_Dépenses de rémunération'!$F$8:$F$607=B102)*1),SUMPRODUCT(('I_Dépenses sur barèmes'!$E$8:$E$607=B102)*1),SUMPRODUCT(('I_Dépenses sur taux forfaitaire'!$E$8:$E$9=B102)*1),SUMPRODUCT(('I_Dépenses auto-construction'!$D$8:$D$607=B102)*1),SUMPRODUCT(('I_Dépenses de rémunération CU'!$G$8:$G$607=B102)*1),,SUMPRODUCT(('I_Dépenses forfaitaire'!$D$8:$D$607=B102)*1)),B102&lt;&gt;""),IF(SUMPRODUCT((A$66:A101&lt;&gt;"")*1),SUMPRODUCT((A$66:A101&lt;&gt;"")*1)+1,1),"")</f>
        <v/>
      </c>
      <c r="B102" s="126" t="str">
        <f>IF(P_Paramétrage!B673&lt;&gt;"",P_Paramétrage!B673,"")</f>
        <v/>
      </c>
      <c r="C102" s="20">
        <v>36</v>
      </c>
      <c r="D102" s="20" t="str">
        <f t="shared" si="8"/>
        <v/>
      </c>
      <c r="E102" s="20"/>
      <c r="F102" s="20" t="str" cm="1">
        <f t="array" ref="F102">IF(AND(OR(SUMPRODUCT(('I_Dépenses sur devis'!$G$8:$G$607=G102)*1),SUMPRODUCT(('I_Dépenses de rémunération'!$G$8:$G$607=G102)*1),SUMPRODUCT(('I_Dépenses sur barèmes'!$F$8:$F$607=G102)*1),SUMPRODUCT(('I_Dépenses sur taux forfaitaire'!$F$8:$F$9=G102)*1),SUMPRODUCT(('I_Dépenses auto-construction'!$E$8:$E$607=G102)*1),SUMPRODUCT(('I_Dépenses de rémunération CU'!$H$8:$H$607=G102)*1),SUMPRODUCT(('I_Dépenses forfaitaire'!$E$8:$E$607=G102)*1)),G102&lt;&gt;""),IF(SUMPRODUCT((F$66:F101&lt;&gt;"")*1),SUMPRODUCT((F$66:F101&lt;&gt;"")*1)+1,1),"")</f>
        <v/>
      </c>
      <c r="G102" s="20" t="str">
        <f>IF(P_Paramétrage!G673&lt;&gt;"",P_Paramétrage!G673,"")</f>
        <v/>
      </c>
      <c r="H102" s="20">
        <v>36</v>
      </c>
      <c r="I102" s="21" t="str">
        <f t="shared" si="9"/>
        <v/>
      </c>
    </row>
    <row r="103" spans="1:9" x14ac:dyDescent="0.35">
      <c r="A103" s="19" t="str" cm="1">
        <f t="array" ref="A103">IF(AND(OR(SUMPRODUCT(('I_Dépenses sur devis'!$F$8:$F$607=B103)*1),SUMPRODUCT(('I_Dépenses de rémunération'!$F$8:$F$607=B103)*1),SUMPRODUCT(('I_Dépenses sur barèmes'!$E$8:$E$607=B103)*1),SUMPRODUCT(('I_Dépenses sur taux forfaitaire'!$E$8:$E$9=B103)*1),SUMPRODUCT(('I_Dépenses auto-construction'!$D$8:$D$607=B103)*1),SUMPRODUCT(('I_Dépenses de rémunération CU'!$G$8:$G$607=B103)*1),,SUMPRODUCT(('I_Dépenses forfaitaire'!$D$8:$D$607=B103)*1)),B103&lt;&gt;""),IF(SUMPRODUCT((A$66:A102&lt;&gt;"")*1),SUMPRODUCT((A$66:A102&lt;&gt;"")*1)+1,1),"")</f>
        <v/>
      </c>
      <c r="B103" s="126" t="str">
        <f>IF(P_Paramétrage!B674&lt;&gt;"",P_Paramétrage!B674,"")</f>
        <v/>
      </c>
      <c r="C103" s="20">
        <v>37</v>
      </c>
      <c r="D103" s="20" t="str">
        <f t="shared" si="8"/>
        <v/>
      </c>
      <c r="E103" s="20"/>
      <c r="F103" s="20" t="str" cm="1">
        <f t="array" ref="F103">IF(AND(OR(SUMPRODUCT(('I_Dépenses sur devis'!$G$8:$G$607=G103)*1),SUMPRODUCT(('I_Dépenses de rémunération'!$G$8:$G$607=G103)*1),SUMPRODUCT(('I_Dépenses sur barèmes'!$F$8:$F$607=G103)*1),SUMPRODUCT(('I_Dépenses sur taux forfaitaire'!$F$8:$F$9=G103)*1),SUMPRODUCT(('I_Dépenses auto-construction'!$E$8:$E$607=G103)*1),SUMPRODUCT(('I_Dépenses de rémunération CU'!$H$8:$H$607=G103)*1),SUMPRODUCT(('I_Dépenses forfaitaire'!$E$8:$E$607=G103)*1)),G103&lt;&gt;""),IF(SUMPRODUCT((F$66:F102&lt;&gt;"")*1),SUMPRODUCT((F$66:F102&lt;&gt;"")*1)+1,1),"")</f>
        <v/>
      </c>
      <c r="G103" s="20" t="str">
        <f>IF(P_Paramétrage!G674&lt;&gt;"",P_Paramétrage!G674,"")</f>
        <v/>
      </c>
      <c r="H103" s="20">
        <v>37</v>
      </c>
      <c r="I103" s="21" t="str">
        <f t="shared" si="9"/>
        <v/>
      </c>
    </row>
    <row r="104" spans="1:9" x14ac:dyDescent="0.35">
      <c r="A104" s="19" t="str" cm="1">
        <f t="array" ref="A104">IF(AND(OR(SUMPRODUCT(('I_Dépenses sur devis'!$F$8:$F$607=B104)*1),SUMPRODUCT(('I_Dépenses de rémunération'!$F$8:$F$607=B104)*1),SUMPRODUCT(('I_Dépenses sur barèmes'!$E$8:$E$607=B104)*1),SUMPRODUCT(('I_Dépenses sur taux forfaitaire'!$E$8:$E$9=B104)*1),SUMPRODUCT(('I_Dépenses auto-construction'!$D$8:$D$607=B104)*1),SUMPRODUCT(('I_Dépenses de rémunération CU'!$G$8:$G$607=B104)*1),,SUMPRODUCT(('I_Dépenses forfaitaire'!$D$8:$D$607=B104)*1)),B104&lt;&gt;""),IF(SUMPRODUCT((A$66:A103&lt;&gt;"")*1),SUMPRODUCT((A$66:A103&lt;&gt;"")*1)+1,1),"")</f>
        <v/>
      </c>
      <c r="B104" s="126" t="str">
        <f>IF(P_Paramétrage!B675&lt;&gt;"",P_Paramétrage!B675,"")</f>
        <v/>
      </c>
      <c r="C104" s="20">
        <v>38</v>
      </c>
      <c r="D104" s="20" t="str">
        <f t="shared" si="8"/>
        <v/>
      </c>
      <c r="E104" s="20"/>
      <c r="F104" s="20" t="str" cm="1">
        <f t="array" ref="F104">IF(AND(OR(SUMPRODUCT(('I_Dépenses sur devis'!$G$8:$G$607=G104)*1),SUMPRODUCT(('I_Dépenses de rémunération'!$G$8:$G$607=G104)*1),SUMPRODUCT(('I_Dépenses sur barèmes'!$F$8:$F$607=G104)*1),SUMPRODUCT(('I_Dépenses sur taux forfaitaire'!$F$8:$F$9=G104)*1),SUMPRODUCT(('I_Dépenses auto-construction'!$E$8:$E$607=G104)*1),SUMPRODUCT(('I_Dépenses de rémunération CU'!$H$8:$H$607=G104)*1),SUMPRODUCT(('I_Dépenses forfaitaire'!$E$8:$E$607=G104)*1)),G104&lt;&gt;""),IF(SUMPRODUCT((F$66:F103&lt;&gt;"")*1),SUMPRODUCT((F$66:F103&lt;&gt;"")*1)+1,1),"")</f>
        <v/>
      </c>
      <c r="G104" s="20" t="str">
        <f>IF(P_Paramétrage!G675&lt;&gt;"",P_Paramétrage!G675,"")</f>
        <v/>
      </c>
      <c r="H104" s="20">
        <v>38</v>
      </c>
      <c r="I104" s="21" t="str">
        <f t="shared" si="9"/>
        <v/>
      </c>
    </row>
    <row r="105" spans="1:9" x14ac:dyDescent="0.35">
      <c r="A105" s="19" t="str" cm="1">
        <f t="array" ref="A105">IF(AND(OR(SUMPRODUCT(('I_Dépenses sur devis'!$F$8:$F$607=B105)*1),SUMPRODUCT(('I_Dépenses de rémunération'!$F$8:$F$607=B105)*1),SUMPRODUCT(('I_Dépenses sur barèmes'!$E$8:$E$607=B105)*1),SUMPRODUCT(('I_Dépenses sur taux forfaitaire'!$E$8:$E$9=B105)*1),SUMPRODUCT(('I_Dépenses auto-construction'!$D$8:$D$607=B105)*1),SUMPRODUCT(('I_Dépenses de rémunération CU'!$G$8:$G$607=B105)*1),,SUMPRODUCT(('I_Dépenses forfaitaire'!$D$8:$D$607=B105)*1)),B105&lt;&gt;""),IF(SUMPRODUCT((A$66:A104&lt;&gt;"")*1),SUMPRODUCT((A$66:A104&lt;&gt;"")*1)+1,1),"")</f>
        <v/>
      </c>
      <c r="B105" s="126" t="str">
        <f>IF(P_Paramétrage!B676&lt;&gt;"",P_Paramétrage!B676,"")</f>
        <v/>
      </c>
      <c r="C105" s="20">
        <v>39</v>
      </c>
      <c r="D105" s="20" t="str">
        <f t="shared" si="8"/>
        <v/>
      </c>
      <c r="E105" s="20"/>
      <c r="F105" s="20" t="str" cm="1">
        <f t="array" ref="F105">IF(AND(OR(SUMPRODUCT(('I_Dépenses sur devis'!$G$8:$G$607=G105)*1),SUMPRODUCT(('I_Dépenses de rémunération'!$G$8:$G$607=G105)*1),SUMPRODUCT(('I_Dépenses sur barèmes'!$F$8:$F$607=G105)*1),SUMPRODUCT(('I_Dépenses sur taux forfaitaire'!$F$8:$F$9=G105)*1),SUMPRODUCT(('I_Dépenses auto-construction'!$E$8:$E$607=G105)*1),SUMPRODUCT(('I_Dépenses de rémunération CU'!$H$8:$H$607=G105)*1),SUMPRODUCT(('I_Dépenses forfaitaire'!$E$8:$E$607=G105)*1)),G105&lt;&gt;""),IF(SUMPRODUCT((F$66:F104&lt;&gt;"")*1),SUMPRODUCT((F$66:F104&lt;&gt;"")*1)+1,1),"")</f>
        <v/>
      </c>
      <c r="G105" s="20" t="str">
        <f>IF(P_Paramétrage!G676&lt;&gt;"",P_Paramétrage!G676,"")</f>
        <v/>
      </c>
      <c r="H105" s="20">
        <v>39</v>
      </c>
      <c r="I105" s="21" t="str">
        <f t="shared" si="9"/>
        <v/>
      </c>
    </row>
    <row r="106" spans="1:9" x14ac:dyDescent="0.35">
      <c r="A106" s="19" t="str" cm="1">
        <f t="array" ref="A106">IF(AND(OR(SUMPRODUCT(('I_Dépenses sur devis'!$F$8:$F$607=B106)*1),SUMPRODUCT(('I_Dépenses de rémunération'!$F$8:$F$607=B106)*1),SUMPRODUCT(('I_Dépenses sur barèmes'!$E$8:$E$607=B106)*1),SUMPRODUCT(('I_Dépenses sur taux forfaitaire'!$E$8:$E$9=B106)*1),SUMPRODUCT(('I_Dépenses auto-construction'!$D$8:$D$607=B106)*1),SUMPRODUCT(('I_Dépenses de rémunération CU'!$G$8:$G$607=B106)*1),,SUMPRODUCT(('I_Dépenses forfaitaire'!$D$8:$D$607=B106)*1)),B106&lt;&gt;""),IF(SUMPRODUCT((A$66:A105&lt;&gt;"")*1),SUMPRODUCT((A$66:A105&lt;&gt;"")*1)+1,1),"")</f>
        <v/>
      </c>
      <c r="B106" s="126" t="str">
        <f>IF(P_Paramétrage!B677&lt;&gt;"",P_Paramétrage!B677,"")</f>
        <v/>
      </c>
      <c r="C106" s="20">
        <v>40</v>
      </c>
      <c r="D106" s="20" t="str">
        <f t="shared" si="8"/>
        <v/>
      </c>
      <c r="E106" s="20"/>
      <c r="F106" s="20" t="str" cm="1">
        <f t="array" ref="F106">IF(AND(OR(SUMPRODUCT(('I_Dépenses sur devis'!$G$8:$G$607=G106)*1),SUMPRODUCT(('I_Dépenses de rémunération'!$G$8:$G$607=G106)*1),SUMPRODUCT(('I_Dépenses sur barèmes'!$F$8:$F$607=G106)*1),SUMPRODUCT(('I_Dépenses sur taux forfaitaire'!$F$8:$F$9=G106)*1),SUMPRODUCT(('I_Dépenses auto-construction'!$E$8:$E$607=G106)*1),SUMPRODUCT(('I_Dépenses de rémunération CU'!$H$8:$H$607=G106)*1),SUMPRODUCT(('I_Dépenses forfaitaire'!$E$8:$E$607=G106)*1)),G106&lt;&gt;""),IF(SUMPRODUCT((F$66:F105&lt;&gt;"")*1),SUMPRODUCT((F$66:F105&lt;&gt;"")*1)+1,1),"")</f>
        <v/>
      </c>
      <c r="G106" s="20" t="str">
        <f>IF(P_Paramétrage!G677&lt;&gt;"",P_Paramétrage!G677,"")</f>
        <v/>
      </c>
      <c r="H106" s="20">
        <v>40</v>
      </c>
      <c r="I106" s="21" t="str">
        <f t="shared" si="9"/>
        <v/>
      </c>
    </row>
    <row r="107" spans="1:9" x14ac:dyDescent="0.35">
      <c r="A107" s="19" t="str" cm="1">
        <f t="array" ref="A107">IF(AND(OR(SUMPRODUCT(('I_Dépenses sur devis'!$F$8:$F$607=B107)*1),SUMPRODUCT(('I_Dépenses de rémunération'!$F$8:$F$607=B107)*1),SUMPRODUCT(('I_Dépenses sur barèmes'!$E$8:$E$607=B107)*1),SUMPRODUCT(('I_Dépenses sur taux forfaitaire'!$E$8:$E$9=B107)*1),SUMPRODUCT(('I_Dépenses auto-construction'!$D$8:$D$607=B107)*1),SUMPRODUCT(('I_Dépenses de rémunération CU'!$G$8:$G$607=B107)*1),,SUMPRODUCT(('I_Dépenses forfaitaire'!$D$8:$D$607=B107)*1)),B107&lt;&gt;""),IF(SUMPRODUCT((A$66:A106&lt;&gt;"")*1),SUMPRODUCT((A$66:A106&lt;&gt;"")*1)+1,1),"")</f>
        <v/>
      </c>
      <c r="B107" s="126" t="str">
        <f>IF(P_Paramétrage!B678&lt;&gt;"",P_Paramétrage!B678,"")</f>
        <v/>
      </c>
      <c r="C107" s="20">
        <v>41</v>
      </c>
      <c r="D107" s="20" t="str">
        <f t="shared" si="8"/>
        <v/>
      </c>
      <c r="E107" s="20"/>
      <c r="F107" s="20" t="str" cm="1">
        <f t="array" ref="F107">IF(AND(OR(SUMPRODUCT(('I_Dépenses sur devis'!$G$8:$G$607=G107)*1),SUMPRODUCT(('I_Dépenses de rémunération'!$G$8:$G$607=G107)*1),SUMPRODUCT(('I_Dépenses sur barèmes'!$F$8:$F$607=G107)*1),SUMPRODUCT(('I_Dépenses sur taux forfaitaire'!$F$8:$F$9=G107)*1),SUMPRODUCT(('I_Dépenses auto-construction'!$E$8:$E$607=G107)*1),SUMPRODUCT(('I_Dépenses de rémunération CU'!$H$8:$H$607=G107)*1),SUMPRODUCT(('I_Dépenses forfaitaire'!$E$8:$E$607=G107)*1)),G107&lt;&gt;""),IF(SUMPRODUCT((F$66:F106&lt;&gt;"")*1),SUMPRODUCT((F$66:F106&lt;&gt;"")*1)+1,1),"")</f>
        <v/>
      </c>
      <c r="G107" s="20" t="str">
        <f>IF(P_Paramétrage!G678&lt;&gt;"",P_Paramétrage!G678,"")</f>
        <v/>
      </c>
      <c r="H107" s="20">
        <v>41</v>
      </c>
      <c r="I107" s="21" t="str">
        <f t="shared" si="9"/>
        <v/>
      </c>
    </row>
    <row r="108" spans="1:9" x14ac:dyDescent="0.35">
      <c r="A108" s="19" t="str" cm="1">
        <f t="array" ref="A108">IF(AND(OR(SUMPRODUCT(('I_Dépenses sur devis'!$F$8:$F$607=B108)*1),SUMPRODUCT(('I_Dépenses de rémunération'!$F$8:$F$607=B108)*1),SUMPRODUCT(('I_Dépenses sur barèmes'!$E$8:$E$607=B108)*1),SUMPRODUCT(('I_Dépenses sur taux forfaitaire'!$E$8:$E$9=B108)*1),SUMPRODUCT(('I_Dépenses auto-construction'!$D$8:$D$607=B108)*1),SUMPRODUCT(('I_Dépenses de rémunération CU'!$G$8:$G$607=B108)*1),,SUMPRODUCT(('I_Dépenses forfaitaire'!$D$8:$D$607=B108)*1)),B108&lt;&gt;""),IF(SUMPRODUCT((A$66:A107&lt;&gt;"")*1),SUMPRODUCT((A$66:A107&lt;&gt;"")*1)+1,1),"")</f>
        <v/>
      </c>
      <c r="B108" s="126" t="str">
        <f>IF(P_Paramétrage!B679&lt;&gt;"",P_Paramétrage!B679,"")</f>
        <v/>
      </c>
      <c r="C108" s="20">
        <v>42</v>
      </c>
      <c r="D108" s="20" t="str">
        <f t="shared" si="8"/>
        <v/>
      </c>
      <c r="E108" s="20"/>
      <c r="F108" s="20" t="str" cm="1">
        <f t="array" ref="F108">IF(AND(OR(SUMPRODUCT(('I_Dépenses sur devis'!$G$8:$G$607=G108)*1),SUMPRODUCT(('I_Dépenses de rémunération'!$G$8:$G$607=G108)*1),SUMPRODUCT(('I_Dépenses sur barèmes'!$F$8:$F$607=G108)*1),SUMPRODUCT(('I_Dépenses sur taux forfaitaire'!$F$8:$F$9=G108)*1),SUMPRODUCT(('I_Dépenses auto-construction'!$E$8:$E$607=G108)*1),SUMPRODUCT(('I_Dépenses de rémunération CU'!$H$8:$H$607=G108)*1),SUMPRODUCT(('I_Dépenses forfaitaire'!$E$8:$E$607=G108)*1)),G108&lt;&gt;""),IF(SUMPRODUCT((F$66:F107&lt;&gt;"")*1),SUMPRODUCT((F$66:F107&lt;&gt;"")*1)+1,1),"")</f>
        <v/>
      </c>
      <c r="G108" s="20" t="str">
        <f>IF(P_Paramétrage!G679&lt;&gt;"",P_Paramétrage!G679,"")</f>
        <v/>
      </c>
      <c r="H108" s="20">
        <v>42</v>
      </c>
      <c r="I108" s="21" t="str">
        <f t="shared" si="9"/>
        <v/>
      </c>
    </row>
    <row r="109" spans="1:9" x14ac:dyDescent="0.35">
      <c r="A109" s="19" t="str" cm="1">
        <f t="array" ref="A109">IF(AND(OR(SUMPRODUCT(('I_Dépenses sur devis'!$F$8:$F$607=B109)*1),SUMPRODUCT(('I_Dépenses de rémunération'!$F$8:$F$607=B109)*1),SUMPRODUCT(('I_Dépenses sur barèmes'!$E$8:$E$607=B109)*1),SUMPRODUCT(('I_Dépenses sur taux forfaitaire'!$E$8:$E$9=B109)*1),SUMPRODUCT(('I_Dépenses auto-construction'!$D$8:$D$607=B109)*1),SUMPRODUCT(('I_Dépenses de rémunération CU'!$G$8:$G$607=B109)*1),,SUMPRODUCT(('I_Dépenses forfaitaire'!$D$8:$D$607=B109)*1)),B109&lt;&gt;""),IF(SUMPRODUCT((A$66:A108&lt;&gt;"")*1),SUMPRODUCT((A$66:A108&lt;&gt;"")*1)+1,1),"")</f>
        <v/>
      </c>
      <c r="B109" s="126" t="str">
        <f>IF(P_Paramétrage!B680&lt;&gt;"",P_Paramétrage!B680,"")</f>
        <v/>
      </c>
      <c r="C109" s="20">
        <v>43</v>
      </c>
      <c r="D109" s="20" t="str">
        <f t="shared" si="8"/>
        <v/>
      </c>
      <c r="E109" s="20"/>
      <c r="F109" s="20" t="str" cm="1">
        <f t="array" ref="F109">IF(AND(OR(SUMPRODUCT(('I_Dépenses sur devis'!$G$8:$G$607=G109)*1),SUMPRODUCT(('I_Dépenses de rémunération'!$G$8:$G$607=G109)*1),SUMPRODUCT(('I_Dépenses sur barèmes'!$F$8:$F$607=G109)*1),SUMPRODUCT(('I_Dépenses sur taux forfaitaire'!$F$8:$F$9=G109)*1),SUMPRODUCT(('I_Dépenses auto-construction'!$E$8:$E$607=G109)*1),SUMPRODUCT(('I_Dépenses de rémunération CU'!$H$8:$H$607=G109)*1),SUMPRODUCT(('I_Dépenses forfaitaire'!$E$8:$E$607=G109)*1)),G109&lt;&gt;""),IF(SUMPRODUCT((F$66:F108&lt;&gt;"")*1),SUMPRODUCT((F$66:F108&lt;&gt;"")*1)+1,1),"")</f>
        <v/>
      </c>
      <c r="G109" s="20" t="str">
        <f>IF(P_Paramétrage!G680&lt;&gt;"",P_Paramétrage!G680,"")</f>
        <v/>
      </c>
      <c r="H109" s="20">
        <v>43</v>
      </c>
      <c r="I109" s="21" t="str">
        <f t="shared" si="9"/>
        <v/>
      </c>
    </row>
    <row r="110" spans="1:9" x14ac:dyDescent="0.35">
      <c r="A110" s="19" t="str" cm="1">
        <f t="array" ref="A110">IF(AND(OR(SUMPRODUCT(('I_Dépenses sur devis'!$F$8:$F$607=B110)*1),SUMPRODUCT(('I_Dépenses de rémunération'!$F$8:$F$607=B110)*1),SUMPRODUCT(('I_Dépenses sur barèmes'!$E$8:$E$607=B110)*1),SUMPRODUCT(('I_Dépenses sur taux forfaitaire'!$E$8:$E$9=B110)*1),SUMPRODUCT(('I_Dépenses auto-construction'!$D$8:$D$607=B110)*1),SUMPRODUCT(('I_Dépenses de rémunération CU'!$G$8:$G$607=B110)*1),,SUMPRODUCT(('I_Dépenses forfaitaire'!$D$8:$D$607=B110)*1)),B110&lt;&gt;""),IF(SUMPRODUCT((A$66:A109&lt;&gt;"")*1),SUMPRODUCT((A$66:A109&lt;&gt;"")*1)+1,1),"")</f>
        <v/>
      </c>
      <c r="B110" s="126" t="str">
        <f>IF(P_Paramétrage!B681&lt;&gt;"",P_Paramétrage!B681,"")</f>
        <v/>
      </c>
      <c r="C110" s="20">
        <v>44</v>
      </c>
      <c r="D110" s="20" t="str">
        <f t="shared" si="8"/>
        <v/>
      </c>
      <c r="E110" s="20"/>
      <c r="F110" s="20" t="str" cm="1">
        <f t="array" ref="F110">IF(AND(OR(SUMPRODUCT(('I_Dépenses sur devis'!$G$8:$G$607=G110)*1),SUMPRODUCT(('I_Dépenses de rémunération'!$G$8:$G$607=G110)*1),SUMPRODUCT(('I_Dépenses sur barèmes'!$F$8:$F$607=G110)*1),SUMPRODUCT(('I_Dépenses sur taux forfaitaire'!$F$8:$F$9=G110)*1),SUMPRODUCT(('I_Dépenses auto-construction'!$E$8:$E$607=G110)*1),SUMPRODUCT(('I_Dépenses de rémunération CU'!$H$8:$H$607=G110)*1),SUMPRODUCT(('I_Dépenses forfaitaire'!$E$8:$E$607=G110)*1)),G110&lt;&gt;""),IF(SUMPRODUCT((F$66:F109&lt;&gt;"")*1),SUMPRODUCT((F$66:F109&lt;&gt;"")*1)+1,1),"")</f>
        <v/>
      </c>
      <c r="G110" s="20" t="str">
        <f>IF(P_Paramétrage!G681&lt;&gt;"",P_Paramétrage!G681,"")</f>
        <v/>
      </c>
      <c r="H110" s="20">
        <v>44</v>
      </c>
      <c r="I110" s="21" t="str">
        <f t="shared" si="9"/>
        <v/>
      </c>
    </row>
    <row r="111" spans="1:9" x14ac:dyDescent="0.35">
      <c r="A111" s="19" t="str" cm="1">
        <f t="array" ref="A111">IF(AND(OR(SUMPRODUCT(('I_Dépenses sur devis'!$F$8:$F$607=B111)*1),SUMPRODUCT(('I_Dépenses de rémunération'!$F$8:$F$607=B111)*1),SUMPRODUCT(('I_Dépenses sur barèmes'!$E$8:$E$607=B111)*1),SUMPRODUCT(('I_Dépenses sur taux forfaitaire'!$E$8:$E$9=B111)*1),SUMPRODUCT(('I_Dépenses auto-construction'!$D$8:$D$607=B111)*1),SUMPRODUCT(('I_Dépenses de rémunération CU'!$G$8:$G$607=B111)*1),,SUMPRODUCT(('I_Dépenses forfaitaire'!$D$8:$D$607=B111)*1)),B111&lt;&gt;""),IF(SUMPRODUCT((A$66:A110&lt;&gt;"")*1),SUMPRODUCT((A$66:A110&lt;&gt;"")*1)+1,1),"")</f>
        <v/>
      </c>
      <c r="B111" s="126" t="str">
        <f>IF(P_Paramétrage!B682&lt;&gt;"",P_Paramétrage!B682,"")</f>
        <v/>
      </c>
      <c r="C111" s="20">
        <v>45</v>
      </c>
      <c r="D111" s="20" t="str">
        <f t="shared" si="8"/>
        <v/>
      </c>
      <c r="E111" s="20"/>
      <c r="F111" s="20" t="str" cm="1">
        <f t="array" ref="F111">IF(AND(OR(SUMPRODUCT(('I_Dépenses sur devis'!$G$8:$G$607=G111)*1),SUMPRODUCT(('I_Dépenses de rémunération'!$G$8:$G$607=G111)*1),SUMPRODUCT(('I_Dépenses sur barèmes'!$F$8:$F$607=G111)*1),SUMPRODUCT(('I_Dépenses sur taux forfaitaire'!$F$8:$F$9=G111)*1),SUMPRODUCT(('I_Dépenses auto-construction'!$E$8:$E$607=G111)*1),SUMPRODUCT(('I_Dépenses de rémunération CU'!$H$8:$H$607=G111)*1),SUMPRODUCT(('I_Dépenses forfaitaire'!$E$8:$E$607=G111)*1)),G111&lt;&gt;""),IF(SUMPRODUCT((F$66:F110&lt;&gt;"")*1),SUMPRODUCT((F$66:F110&lt;&gt;"")*1)+1,1),"")</f>
        <v/>
      </c>
      <c r="G111" s="20" t="str">
        <f>IF(P_Paramétrage!G682&lt;&gt;"",P_Paramétrage!G682,"")</f>
        <v/>
      </c>
      <c r="H111" s="20">
        <v>45</v>
      </c>
      <c r="I111" s="21" t="str">
        <f t="shared" si="9"/>
        <v/>
      </c>
    </row>
    <row r="112" spans="1:9" x14ac:dyDescent="0.35">
      <c r="A112" s="19" t="str" cm="1">
        <f t="array" ref="A112">IF(AND(OR(SUMPRODUCT(('I_Dépenses sur devis'!$F$8:$F$607=B112)*1),SUMPRODUCT(('I_Dépenses de rémunération'!$F$8:$F$607=B112)*1),SUMPRODUCT(('I_Dépenses sur barèmes'!$E$8:$E$607=B112)*1),SUMPRODUCT(('I_Dépenses sur taux forfaitaire'!$E$8:$E$9=B112)*1),SUMPRODUCT(('I_Dépenses auto-construction'!$D$8:$D$607=B112)*1),SUMPRODUCT(('I_Dépenses de rémunération CU'!$G$8:$G$607=B112)*1),,SUMPRODUCT(('I_Dépenses forfaitaire'!$D$8:$D$607=B112)*1)),B112&lt;&gt;""),IF(SUMPRODUCT((A$66:A111&lt;&gt;"")*1),SUMPRODUCT((A$66:A111&lt;&gt;"")*1)+1,1),"")</f>
        <v/>
      </c>
      <c r="B112" s="126" t="str">
        <f>IF(P_Paramétrage!B683&lt;&gt;"",P_Paramétrage!B683,"")</f>
        <v/>
      </c>
      <c r="C112" s="20">
        <v>46</v>
      </c>
      <c r="D112" s="20" t="str">
        <f t="shared" si="8"/>
        <v/>
      </c>
      <c r="E112" s="20"/>
      <c r="F112" s="20" t="str" cm="1">
        <f t="array" ref="F112">IF(AND(OR(SUMPRODUCT(('I_Dépenses sur devis'!$G$8:$G$607=G112)*1),SUMPRODUCT(('I_Dépenses de rémunération'!$G$8:$G$607=G112)*1),SUMPRODUCT(('I_Dépenses sur barèmes'!$F$8:$F$607=G112)*1),SUMPRODUCT(('I_Dépenses sur taux forfaitaire'!$F$8:$F$9=G112)*1),SUMPRODUCT(('I_Dépenses auto-construction'!$E$8:$E$607=G112)*1),SUMPRODUCT(('I_Dépenses de rémunération CU'!$H$8:$H$607=G112)*1),SUMPRODUCT(('I_Dépenses forfaitaire'!$E$8:$E$607=G112)*1)),G112&lt;&gt;""),IF(SUMPRODUCT((F$66:F111&lt;&gt;"")*1),SUMPRODUCT((F$66:F111&lt;&gt;"")*1)+1,1),"")</f>
        <v/>
      </c>
      <c r="G112" s="20" t="str">
        <f>IF(P_Paramétrage!G683&lt;&gt;"",P_Paramétrage!G683,"")</f>
        <v/>
      </c>
      <c r="H112" s="20">
        <v>46</v>
      </c>
      <c r="I112" s="21" t="str">
        <f t="shared" si="9"/>
        <v/>
      </c>
    </row>
    <row r="113" spans="1:9" x14ac:dyDescent="0.35">
      <c r="A113" s="19" t="str" cm="1">
        <f t="array" ref="A113">IF(AND(OR(SUMPRODUCT(('I_Dépenses sur devis'!$F$8:$F$607=B113)*1),SUMPRODUCT(('I_Dépenses de rémunération'!$F$8:$F$607=B113)*1),SUMPRODUCT(('I_Dépenses sur barèmes'!$E$8:$E$607=B113)*1),SUMPRODUCT(('I_Dépenses sur taux forfaitaire'!$E$8:$E$9=B113)*1),SUMPRODUCT(('I_Dépenses auto-construction'!$D$8:$D$607=B113)*1),SUMPRODUCT(('I_Dépenses de rémunération CU'!$G$8:$G$607=B113)*1),,SUMPRODUCT(('I_Dépenses forfaitaire'!$D$8:$D$607=B113)*1)),B113&lt;&gt;""),IF(SUMPRODUCT((A$66:A112&lt;&gt;"")*1),SUMPRODUCT((A$66:A112&lt;&gt;"")*1)+1,1),"")</f>
        <v/>
      </c>
      <c r="B113" s="126" t="str">
        <f>IF(P_Paramétrage!B684&lt;&gt;"",P_Paramétrage!B684,"")</f>
        <v/>
      </c>
      <c r="C113" s="20">
        <v>47</v>
      </c>
      <c r="D113" s="20" t="str">
        <f t="shared" si="8"/>
        <v/>
      </c>
      <c r="E113" s="20"/>
      <c r="F113" s="20" t="str" cm="1">
        <f t="array" ref="F113">IF(AND(OR(SUMPRODUCT(('I_Dépenses sur devis'!$G$8:$G$607=G113)*1),SUMPRODUCT(('I_Dépenses de rémunération'!$G$8:$G$607=G113)*1),SUMPRODUCT(('I_Dépenses sur barèmes'!$F$8:$F$607=G113)*1),SUMPRODUCT(('I_Dépenses sur taux forfaitaire'!$F$8:$F$9=G113)*1),SUMPRODUCT(('I_Dépenses auto-construction'!$E$8:$E$607=G113)*1),SUMPRODUCT(('I_Dépenses de rémunération CU'!$H$8:$H$607=G113)*1),SUMPRODUCT(('I_Dépenses forfaitaire'!$E$8:$E$607=G113)*1)),G113&lt;&gt;""),IF(SUMPRODUCT((F$66:F112&lt;&gt;"")*1),SUMPRODUCT((F$66:F112&lt;&gt;"")*1)+1,1),"")</f>
        <v/>
      </c>
      <c r="G113" s="20" t="str">
        <f>IF(P_Paramétrage!G684&lt;&gt;"",P_Paramétrage!G684,"")</f>
        <v/>
      </c>
      <c r="H113" s="20">
        <v>47</v>
      </c>
      <c r="I113" s="21" t="str">
        <f t="shared" si="9"/>
        <v/>
      </c>
    </row>
    <row r="114" spans="1:9" x14ac:dyDescent="0.35">
      <c r="A114" s="19" t="str" cm="1">
        <f t="array" ref="A114">IF(AND(OR(SUMPRODUCT(('I_Dépenses sur devis'!$F$8:$F$607=B114)*1),SUMPRODUCT(('I_Dépenses de rémunération'!$F$8:$F$607=B114)*1),SUMPRODUCT(('I_Dépenses sur barèmes'!$E$8:$E$607=B114)*1),SUMPRODUCT(('I_Dépenses sur taux forfaitaire'!$E$8:$E$9=B114)*1),SUMPRODUCT(('I_Dépenses auto-construction'!$D$8:$D$607=B114)*1),SUMPRODUCT(('I_Dépenses de rémunération CU'!$G$8:$G$607=B114)*1),,SUMPRODUCT(('I_Dépenses forfaitaire'!$D$8:$D$607=B114)*1)),B114&lt;&gt;""),IF(SUMPRODUCT((A$66:A113&lt;&gt;"")*1),SUMPRODUCT((A$66:A113&lt;&gt;"")*1)+1,1),"")</f>
        <v/>
      </c>
      <c r="B114" s="126" t="str">
        <f>IF(P_Paramétrage!B685&lt;&gt;"",P_Paramétrage!B685,"")</f>
        <v/>
      </c>
      <c r="C114" s="20">
        <v>48</v>
      </c>
      <c r="D114" s="20" t="str">
        <f t="shared" si="8"/>
        <v/>
      </c>
      <c r="E114" s="20"/>
      <c r="F114" s="20" t="str" cm="1">
        <f t="array" ref="F114">IF(AND(OR(SUMPRODUCT(('I_Dépenses sur devis'!$G$8:$G$607=G114)*1),SUMPRODUCT(('I_Dépenses de rémunération'!$G$8:$G$607=G114)*1),SUMPRODUCT(('I_Dépenses sur barèmes'!$F$8:$F$607=G114)*1),SUMPRODUCT(('I_Dépenses sur taux forfaitaire'!$F$8:$F$9=G114)*1),SUMPRODUCT(('I_Dépenses auto-construction'!$E$8:$E$607=G114)*1),SUMPRODUCT(('I_Dépenses de rémunération CU'!$H$8:$H$607=G114)*1),SUMPRODUCT(('I_Dépenses forfaitaire'!$E$8:$E$607=G114)*1)),G114&lt;&gt;""),IF(SUMPRODUCT((F$66:F113&lt;&gt;"")*1),SUMPRODUCT((F$66:F113&lt;&gt;"")*1)+1,1),"")</f>
        <v/>
      </c>
      <c r="G114" s="20" t="str">
        <f>IF(P_Paramétrage!G685&lt;&gt;"",P_Paramétrage!G685,"")</f>
        <v/>
      </c>
      <c r="H114" s="20">
        <v>48</v>
      </c>
      <c r="I114" s="21" t="str">
        <f t="shared" si="9"/>
        <v/>
      </c>
    </row>
    <row r="115" spans="1:9" x14ac:dyDescent="0.35">
      <c r="A115" s="19" t="str" cm="1">
        <f t="array" ref="A115">IF(AND(OR(SUMPRODUCT(('I_Dépenses sur devis'!$F$8:$F$607=B115)*1),SUMPRODUCT(('I_Dépenses de rémunération'!$F$8:$F$607=B115)*1),SUMPRODUCT(('I_Dépenses sur barèmes'!$E$8:$E$607=B115)*1),SUMPRODUCT(('I_Dépenses sur taux forfaitaire'!$E$8:$E$9=B115)*1),SUMPRODUCT(('I_Dépenses auto-construction'!$D$8:$D$607=B115)*1),SUMPRODUCT(('I_Dépenses de rémunération CU'!$G$8:$G$607=B115)*1),,SUMPRODUCT(('I_Dépenses forfaitaire'!$D$8:$D$607=B115)*1)),B115&lt;&gt;""),IF(SUMPRODUCT((A$66:A114&lt;&gt;"")*1),SUMPRODUCT((A$66:A114&lt;&gt;"")*1)+1,1),"")</f>
        <v/>
      </c>
      <c r="B115" s="126" t="str">
        <f>IF(P_Paramétrage!B686&lt;&gt;"",P_Paramétrage!B686,"")</f>
        <v/>
      </c>
      <c r="C115" s="20">
        <v>49</v>
      </c>
      <c r="D115" s="20" t="str">
        <f t="shared" si="8"/>
        <v/>
      </c>
      <c r="E115" s="20"/>
      <c r="F115" s="20" t="str" cm="1">
        <f t="array" ref="F115">IF(AND(OR(SUMPRODUCT(('I_Dépenses sur devis'!$G$8:$G$607=G115)*1),SUMPRODUCT(('I_Dépenses de rémunération'!$G$8:$G$607=G115)*1),SUMPRODUCT(('I_Dépenses sur barèmes'!$F$8:$F$607=G115)*1),SUMPRODUCT(('I_Dépenses sur taux forfaitaire'!$F$8:$F$9=G115)*1),SUMPRODUCT(('I_Dépenses auto-construction'!$E$8:$E$607=G115)*1),SUMPRODUCT(('I_Dépenses de rémunération CU'!$H$8:$H$607=G115)*1),SUMPRODUCT(('I_Dépenses forfaitaire'!$E$8:$E$607=G115)*1)),G115&lt;&gt;""),IF(SUMPRODUCT((F$66:F114&lt;&gt;"")*1),SUMPRODUCT((F$66:F114&lt;&gt;"")*1)+1,1),"")</f>
        <v/>
      </c>
      <c r="G115" s="20" t="str">
        <f>IF(P_Paramétrage!G686&lt;&gt;"",P_Paramétrage!G686,"")</f>
        <v/>
      </c>
      <c r="H115" s="20">
        <v>49</v>
      </c>
      <c r="I115" s="21" t="str">
        <f t="shared" si="9"/>
        <v/>
      </c>
    </row>
    <row r="116" spans="1:9" x14ac:dyDescent="0.35">
      <c r="A116" s="19" t="str" cm="1">
        <f t="array" ref="A116">IF(AND(OR(SUMPRODUCT(('I_Dépenses sur devis'!$F$8:$F$607=B116)*1),SUMPRODUCT(('I_Dépenses de rémunération'!$F$8:$F$607=B116)*1),SUMPRODUCT(('I_Dépenses sur barèmes'!$E$8:$E$607=B116)*1),SUMPRODUCT(('I_Dépenses sur taux forfaitaire'!$E$8:$E$9=B116)*1),SUMPRODUCT(('I_Dépenses auto-construction'!$D$8:$D$607=B116)*1),SUMPRODUCT(('I_Dépenses de rémunération CU'!$G$8:$G$607=B116)*1),,SUMPRODUCT(('I_Dépenses forfaitaire'!$D$8:$D$607=B116)*1)),B116&lt;&gt;""),IF(SUMPRODUCT((A$66:A115&lt;&gt;"")*1),SUMPRODUCT((A$66:A115&lt;&gt;"")*1)+1,1),"")</f>
        <v/>
      </c>
      <c r="B116" s="126" t="str">
        <f>IF(P_Paramétrage!B687&lt;&gt;"",P_Paramétrage!B687,"")</f>
        <v/>
      </c>
      <c r="C116" s="20">
        <v>50</v>
      </c>
      <c r="D116" s="20" t="str">
        <f t="shared" si="8"/>
        <v/>
      </c>
      <c r="E116" s="20"/>
      <c r="F116" s="20" t="str" cm="1">
        <f t="array" ref="F116">IF(AND(OR(SUMPRODUCT(('I_Dépenses sur devis'!$G$8:$G$607=G116)*1),SUMPRODUCT(('I_Dépenses de rémunération'!$G$8:$G$607=G116)*1),SUMPRODUCT(('I_Dépenses sur barèmes'!$F$8:$F$607=G116)*1),SUMPRODUCT(('I_Dépenses sur taux forfaitaire'!$F$8:$F$9=G116)*1),SUMPRODUCT(('I_Dépenses auto-construction'!$E$8:$E$607=G116)*1),SUMPRODUCT(('I_Dépenses de rémunération CU'!$H$8:$H$607=G116)*1),SUMPRODUCT(('I_Dépenses forfaitaire'!$E$8:$E$607=G116)*1)),G116&lt;&gt;""),IF(SUMPRODUCT((F$66:F115&lt;&gt;"")*1),SUMPRODUCT((F$66:F115&lt;&gt;"")*1)+1,1),"")</f>
        <v/>
      </c>
      <c r="G116" s="20" t="str">
        <f>IF(P_Paramétrage!G687&lt;&gt;"",P_Paramétrage!G687,"")</f>
        <v/>
      </c>
      <c r="H116" s="20">
        <v>50</v>
      </c>
      <c r="I116" s="21" t="str">
        <f t="shared" si="9"/>
        <v/>
      </c>
    </row>
    <row r="117" spans="1:9" x14ac:dyDescent="0.35">
      <c r="A117" s="19" t="str" cm="1">
        <f t="array" ref="A117">IF(AND(OR(SUMPRODUCT(('I_Dépenses sur devis'!$F$8:$F$607=B117)*1),SUMPRODUCT(('I_Dépenses de rémunération'!$F$8:$F$607=B117)*1),SUMPRODUCT(('I_Dépenses sur barèmes'!$E$8:$E$607=B117)*1),SUMPRODUCT(('I_Dépenses sur taux forfaitaire'!$E$8:$E$9=B117)*1),SUMPRODUCT(('I_Dépenses auto-construction'!$D$8:$D$607=B117)*1),SUMPRODUCT(('I_Dépenses de rémunération CU'!$G$8:$G$607=B117)*1),,SUMPRODUCT(('I_Dépenses forfaitaire'!$D$8:$D$607=B117)*1)),B117&lt;&gt;""),IF(SUMPRODUCT((A$66:A116&lt;&gt;"")*1),SUMPRODUCT((A$66:A116&lt;&gt;"")*1)+1,1),"")</f>
        <v/>
      </c>
      <c r="B117" s="126" t="str">
        <f>IF(P_Paramétrage!B688&lt;&gt;"",P_Paramétrage!B688,"")</f>
        <v/>
      </c>
      <c r="C117" s="20">
        <v>51</v>
      </c>
      <c r="D117" s="20" t="str">
        <f t="shared" si="8"/>
        <v/>
      </c>
      <c r="E117" s="20"/>
      <c r="F117" s="20" t="str" cm="1">
        <f t="array" ref="F117">IF(AND(OR(SUMPRODUCT(('I_Dépenses sur devis'!$G$8:$G$607=G117)*1),SUMPRODUCT(('I_Dépenses de rémunération'!$G$8:$G$607=G117)*1),SUMPRODUCT(('I_Dépenses sur barèmes'!$F$8:$F$607=G117)*1),SUMPRODUCT(('I_Dépenses sur taux forfaitaire'!$F$8:$F$9=G117)*1),SUMPRODUCT(('I_Dépenses auto-construction'!$E$8:$E$607=G117)*1),SUMPRODUCT(('I_Dépenses de rémunération CU'!$H$8:$H$607=G117)*1),SUMPRODUCT(('I_Dépenses forfaitaire'!$E$8:$E$607=G117)*1)),G117&lt;&gt;""),IF(SUMPRODUCT((F$66:F116&lt;&gt;"")*1),SUMPRODUCT((F$66:F116&lt;&gt;"")*1)+1,1),"")</f>
        <v/>
      </c>
      <c r="G117" s="20" t="str">
        <f>IF(P_Paramétrage!G688&lt;&gt;"",P_Paramétrage!G688,"")</f>
        <v/>
      </c>
      <c r="H117" s="20">
        <v>51</v>
      </c>
      <c r="I117" s="21" t="str">
        <f t="shared" si="9"/>
        <v/>
      </c>
    </row>
    <row r="118" spans="1:9" x14ac:dyDescent="0.35">
      <c r="A118" s="19" t="str" cm="1">
        <f t="array" ref="A118">IF(AND(OR(SUMPRODUCT(('I_Dépenses sur devis'!$F$8:$F$607=B118)*1),SUMPRODUCT(('I_Dépenses de rémunération'!$F$8:$F$607=B118)*1),SUMPRODUCT(('I_Dépenses sur barèmes'!$E$8:$E$607=B118)*1),SUMPRODUCT(('I_Dépenses sur taux forfaitaire'!$E$8:$E$9=B118)*1),SUMPRODUCT(('I_Dépenses auto-construction'!$D$8:$D$607=B118)*1),SUMPRODUCT(('I_Dépenses de rémunération CU'!$G$8:$G$607=B118)*1),,SUMPRODUCT(('I_Dépenses forfaitaire'!$D$8:$D$607=B118)*1)),B118&lt;&gt;""),IF(SUMPRODUCT((A$66:A117&lt;&gt;"")*1),SUMPRODUCT((A$66:A117&lt;&gt;"")*1)+1,1),"")</f>
        <v/>
      </c>
      <c r="B118" s="126" t="str">
        <f>IF(P_Paramétrage!B689&lt;&gt;"",P_Paramétrage!B689,"")</f>
        <v/>
      </c>
      <c r="C118" s="20">
        <v>52</v>
      </c>
      <c r="D118" s="20" t="str">
        <f t="shared" si="8"/>
        <v/>
      </c>
      <c r="E118" s="20"/>
      <c r="F118" s="20" t="str" cm="1">
        <f t="array" ref="F118">IF(AND(OR(SUMPRODUCT(('I_Dépenses sur devis'!$G$8:$G$607=G118)*1),SUMPRODUCT(('I_Dépenses de rémunération'!$G$8:$G$607=G118)*1),SUMPRODUCT(('I_Dépenses sur barèmes'!$F$8:$F$607=G118)*1),SUMPRODUCT(('I_Dépenses sur taux forfaitaire'!$F$8:$F$9=G118)*1),SUMPRODUCT(('I_Dépenses auto-construction'!$E$8:$E$607=G118)*1),SUMPRODUCT(('I_Dépenses de rémunération CU'!$H$8:$H$607=G118)*1),SUMPRODUCT(('I_Dépenses forfaitaire'!$E$8:$E$607=G118)*1)),G118&lt;&gt;""),IF(SUMPRODUCT((F$66:F117&lt;&gt;"")*1),SUMPRODUCT((F$66:F117&lt;&gt;"")*1)+1,1),"")</f>
        <v/>
      </c>
      <c r="G118" s="20" t="str">
        <f>IF(P_Paramétrage!G689&lt;&gt;"",P_Paramétrage!G689,"")</f>
        <v/>
      </c>
      <c r="H118" s="20">
        <v>52</v>
      </c>
      <c r="I118" s="21" t="str">
        <f t="shared" si="9"/>
        <v/>
      </c>
    </row>
    <row r="119" spans="1:9" x14ac:dyDescent="0.35">
      <c r="A119" s="19" t="str" cm="1">
        <f t="array" ref="A119">IF(AND(OR(SUMPRODUCT(('I_Dépenses sur devis'!$F$8:$F$607=B119)*1),SUMPRODUCT(('I_Dépenses de rémunération'!$F$8:$F$607=B119)*1),SUMPRODUCT(('I_Dépenses sur barèmes'!$E$8:$E$607=B119)*1),SUMPRODUCT(('I_Dépenses sur taux forfaitaire'!$E$8:$E$9=B119)*1),SUMPRODUCT(('I_Dépenses auto-construction'!$D$8:$D$607=B119)*1),SUMPRODUCT(('I_Dépenses de rémunération CU'!$G$8:$G$607=B119)*1),,SUMPRODUCT(('I_Dépenses forfaitaire'!$D$8:$D$607=B119)*1)),B119&lt;&gt;""),IF(SUMPRODUCT((A$66:A118&lt;&gt;"")*1),SUMPRODUCT((A$66:A118&lt;&gt;"")*1)+1,1),"")</f>
        <v/>
      </c>
      <c r="B119" s="126" t="str">
        <f>IF(P_Paramétrage!B690&lt;&gt;"",P_Paramétrage!B690,"")</f>
        <v/>
      </c>
      <c r="C119" s="20">
        <v>53</v>
      </c>
      <c r="D119" s="20" t="str">
        <f t="shared" si="8"/>
        <v/>
      </c>
      <c r="E119" s="20"/>
      <c r="F119" s="20" t="str" cm="1">
        <f t="array" ref="F119">IF(AND(OR(SUMPRODUCT(('I_Dépenses sur devis'!$G$8:$G$607=G119)*1),SUMPRODUCT(('I_Dépenses de rémunération'!$G$8:$G$607=G119)*1),SUMPRODUCT(('I_Dépenses sur barèmes'!$F$8:$F$607=G119)*1),SUMPRODUCT(('I_Dépenses sur taux forfaitaire'!$F$8:$F$9=G119)*1),SUMPRODUCT(('I_Dépenses auto-construction'!$E$8:$E$607=G119)*1),SUMPRODUCT(('I_Dépenses de rémunération CU'!$H$8:$H$607=G119)*1),SUMPRODUCT(('I_Dépenses forfaitaire'!$E$8:$E$607=G119)*1)),G119&lt;&gt;""),IF(SUMPRODUCT((F$66:F118&lt;&gt;"")*1),SUMPRODUCT((F$66:F118&lt;&gt;"")*1)+1,1),"")</f>
        <v/>
      </c>
      <c r="G119" s="20" t="str">
        <f>IF(P_Paramétrage!G690&lt;&gt;"",P_Paramétrage!G690,"")</f>
        <v/>
      </c>
      <c r="H119" s="20">
        <v>53</v>
      </c>
      <c r="I119" s="21" t="str">
        <f t="shared" si="9"/>
        <v/>
      </c>
    </row>
    <row r="120" spans="1:9" x14ac:dyDescent="0.35">
      <c r="A120" s="19" t="str" cm="1">
        <f t="array" ref="A120">IF(AND(OR(SUMPRODUCT(('I_Dépenses sur devis'!$F$8:$F$607=B120)*1),SUMPRODUCT(('I_Dépenses de rémunération'!$F$8:$F$607=B120)*1),SUMPRODUCT(('I_Dépenses sur barèmes'!$E$8:$E$607=B120)*1),SUMPRODUCT(('I_Dépenses sur taux forfaitaire'!$E$8:$E$9=B120)*1),SUMPRODUCT(('I_Dépenses auto-construction'!$D$8:$D$607=B120)*1),SUMPRODUCT(('I_Dépenses de rémunération CU'!$G$8:$G$607=B120)*1),,SUMPRODUCT(('I_Dépenses forfaitaire'!$D$8:$D$607=B120)*1)),B120&lt;&gt;""),IF(SUMPRODUCT((A$66:A119&lt;&gt;"")*1),SUMPRODUCT((A$66:A119&lt;&gt;"")*1)+1,1),"")</f>
        <v/>
      </c>
      <c r="B120" s="126" t="str">
        <f>IF(P_Paramétrage!B691&lt;&gt;"",P_Paramétrage!B691,"")</f>
        <v/>
      </c>
      <c r="C120" s="20">
        <v>54</v>
      </c>
      <c r="D120" s="20" t="str">
        <f t="shared" si="8"/>
        <v/>
      </c>
      <c r="E120" s="20"/>
      <c r="F120" s="20" t="str" cm="1">
        <f t="array" ref="F120">IF(AND(OR(SUMPRODUCT(('I_Dépenses sur devis'!$G$8:$G$607=G120)*1),SUMPRODUCT(('I_Dépenses de rémunération'!$G$8:$G$607=G120)*1),SUMPRODUCT(('I_Dépenses sur barèmes'!$F$8:$F$607=G120)*1),SUMPRODUCT(('I_Dépenses sur taux forfaitaire'!$F$8:$F$9=G120)*1),SUMPRODUCT(('I_Dépenses auto-construction'!$E$8:$E$607=G120)*1),SUMPRODUCT(('I_Dépenses de rémunération CU'!$H$8:$H$607=G120)*1),SUMPRODUCT(('I_Dépenses forfaitaire'!$E$8:$E$607=G120)*1)),G120&lt;&gt;""),IF(SUMPRODUCT((F$66:F119&lt;&gt;"")*1),SUMPRODUCT((F$66:F119&lt;&gt;"")*1)+1,1),"")</f>
        <v/>
      </c>
      <c r="G120" s="20" t="str">
        <f>IF(P_Paramétrage!G691&lt;&gt;"",P_Paramétrage!G691,"")</f>
        <v/>
      </c>
      <c r="H120" s="20">
        <v>54</v>
      </c>
      <c r="I120" s="21" t="str">
        <f t="shared" si="9"/>
        <v/>
      </c>
    </row>
    <row r="121" spans="1:9" x14ac:dyDescent="0.35">
      <c r="A121" s="19" t="str" cm="1">
        <f t="array" ref="A121">IF(AND(OR(SUMPRODUCT(('I_Dépenses sur devis'!$F$8:$F$607=B121)*1),SUMPRODUCT(('I_Dépenses de rémunération'!$F$8:$F$607=B121)*1),SUMPRODUCT(('I_Dépenses sur barèmes'!$E$8:$E$607=B121)*1),SUMPRODUCT(('I_Dépenses sur taux forfaitaire'!$E$8:$E$9=B121)*1),SUMPRODUCT(('I_Dépenses auto-construction'!$D$8:$D$607=B121)*1),SUMPRODUCT(('I_Dépenses de rémunération CU'!$G$8:$G$607=B121)*1),,SUMPRODUCT(('I_Dépenses forfaitaire'!$D$8:$D$607=B121)*1)),B121&lt;&gt;""),IF(SUMPRODUCT((A$66:A120&lt;&gt;"")*1),SUMPRODUCT((A$66:A120&lt;&gt;"")*1)+1,1),"")</f>
        <v/>
      </c>
      <c r="B121" s="126" t="str">
        <f>IF(P_Paramétrage!B692&lt;&gt;"",P_Paramétrage!B692,"")</f>
        <v/>
      </c>
      <c r="C121" s="20">
        <v>55</v>
      </c>
      <c r="D121" s="20" t="str">
        <f t="shared" si="8"/>
        <v/>
      </c>
      <c r="E121" s="20"/>
      <c r="F121" s="20" t="str" cm="1">
        <f t="array" ref="F121">IF(AND(OR(SUMPRODUCT(('I_Dépenses sur devis'!$G$8:$G$607=G121)*1),SUMPRODUCT(('I_Dépenses de rémunération'!$G$8:$G$607=G121)*1),SUMPRODUCT(('I_Dépenses sur barèmes'!$F$8:$F$607=G121)*1),SUMPRODUCT(('I_Dépenses sur taux forfaitaire'!$F$8:$F$9=G121)*1),SUMPRODUCT(('I_Dépenses auto-construction'!$E$8:$E$607=G121)*1),SUMPRODUCT(('I_Dépenses de rémunération CU'!$H$8:$H$607=G121)*1),SUMPRODUCT(('I_Dépenses forfaitaire'!$E$8:$E$607=G121)*1)),G121&lt;&gt;""),IF(SUMPRODUCT((F$66:F120&lt;&gt;"")*1),SUMPRODUCT((F$66:F120&lt;&gt;"")*1)+1,1),"")</f>
        <v/>
      </c>
      <c r="G121" s="20" t="str">
        <f>IF(P_Paramétrage!G692&lt;&gt;"",P_Paramétrage!G692,"")</f>
        <v/>
      </c>
      <c r="H121" s="20">
        <v>55</v>
      </c>
      <c r="I121" s="21" t="str">
        <f t="shared" si="9"/>
        <v/>
      </c>
    </row>
    <row r="124" spans="1:9" x14ac:dyDescent="0.35">
      <c r="A124" s="86" t="s">
        <v>277</v>
      </c>
    </row>
    <row r="125" spans="1:9" ht="15" thickBot="1" x14ac:dyDescent="0.4"/>
    <row r="126" spans="1:9" ht="15" thickTop="1" x14ac:dyDescent="0.35">
      <c r="A126" s="99"/>
      <c r="B126" s="131" t="s">
        <v>243</v>
      </c>
      <c r="C126" s="16"/>
      <c r="D126" s="17" t="s">
        <v>244</v>
      </c>
      <c r="E126" s="16"/>
      <c r="F126" s="16"/>
      <c r="G126" s="131" t="s">
        <v>273</v>
      </c>
      <c r="H126" s="16"/>
      <c r="I126" s="132" t="s">
        <v>274</v>
      </c>
    </row>
    <row r="127" spans="1:9" x14ac:dyDescent="0.35">
      <c r="A127" s="19"/>
      <c r="B127" s="126"/>
      <c r="C127" s="20"/>
      <c r="D127" s="20"/>
      <c r="E127" s="20"/>
      <c r="F127" s="20"/>
      <c r="G127" s="20"/>
      <c r="H127" s="20"/>
      <c r="I127" s="21"/>
    </row>
    <row r="128" spans="1:9" x14ac:dyDescent="0.35">
      <c r="A128" s="19" t="str" cm="1">
        <f t="array" ref="A128">IF(AND(OR(SUMPRODUCT(($D$6:$D$60=B128)*1),SUMPRODUCT(($D$67:$D$121=B128)*1)),B128&lt;&gt;""),IF(SUMPRODUCT((A$127:A127&lt;&gt;"")*1),SUMPRODUCT((A$127:A127&lt;&gt;"")*1)+1,1),"")</f>
        <v/>
      </c>
      <c r="B128" s="126" t="str">
        <f>IF(P_Paramétrage!B638&lt;&gt;"",P_Paramétrage!B638,"")</f>
        <v>Travaux</v>
      </c>
      <c r="C128" s="20">
        <v>1</v>
      </c>
      <c r="D128" s="20" t="str">
        <f t="shared" ref="D128:D146" si="10">IF(ISNA(VLOOKUP(C128,$A$128:$B$182,2,FALSE)),"",VLOOKUP(C128,$A$128:$B$182,2,FALSE))</f>
        <v/>
      </c>
      <c r="E128" s="20"/>
      <c r="F128" s="20" t="str" cm="1">
        <f t="array" ref="F128">IF(AND(OR(SUMPRODUCT(($I$6:$I$60=G128)*1),SUMPRODUCT(($I$67:$I$121=G128)*1)),G128&lt;&gt;""),IF(SUMPRODUCT((F$127:F127&lt;&gt;"")*1),SUMPRODUCT((F$127:F127&lt;&gt;"")*1)+1,1),"")</f>
        <v/>
      </c>
      <c r="G128" s="20" t="str">
        <f>IF(P_Paramétrage!G638&lt;&gt;"",P_Paramétrage!G638,"")</f>
        <v>Sous-op_1</v>
      </c>
      <c r="H128" s="20">
        <v>1</v>
      </c>
      <c r="I128" s="21" t="str">
        <f t="shared" ref="I128:I146" si="11">IF(ISNA(VLOOKUP(H128,$F$128:$G$182,2,FALSE)),"",VLOOKUP(H128,$F$128:$G$182,2,FALSE))</f>
        <v/>
      </c>
    </row>
    <row r="129" spans="1:9" x14ac:dyDescent="0.35">
      <c r="A129" s="19" t="str" cm="1">
        <f t="array" ref="A129">IF(AND(OR(SUMPRODUCT(($D$6:$D$60=B129)*1),SUMPRODUCT(($D$67:$D$121=B129)*1)),B129&lt;&gt;""),IF(SUMPRODUCT((A$127:A128&lt;&gt;"")*1),SUMPRODUCT((A$127:A128&lt;&gt;"")*1)+1,1),"")</f>
        <v/>
      </c>
      <c r="B129" s="126" t="str">
        <f>IF(P_Paramétrage!B639&lt;&gt;"",P_Paramétrage!B639,"")</f>
        <v>Equipements</v>
      </c>
      <c r="C129" s="20">
        <v>2</v>
      </c>
      <c r="D129" s="20" t="str">
        <f t="shared" si="10"/>
        <v/>
      </c>
      <c r="E129" s="20"/>
      <c r="F129" s="20" t="str" cm="1">
        <f t="array" ref="F129">IF(AND(OR(SUMPRODUCT(($I$6:$I$60=G129)*1),SUMPRODUCT(($I$67:$I$121=G129)*1)),G129&lt;&gt;""),IF(SUMPRODUCT((F$127:F128&lt;&gt;"")*1),SUMPRODUCT((F$127:F128&lt;&gt;"")*1)+1,1),"")</f>
        <v/>
      </c>
      <c r="G129" s="20" t="str">
        <f>IF(P_Paramétrage!G639&lt;&gt;"",P_Paramétrage!G639,"")</f>
        <v>Sous-op_2</v>
      </c>
      <c r="H129" s="20">
        <v>2</v>
      </c>
      <c r="I129" s="21" t="str">
        <f t="shared" si="11"/>
        <v/>
      </c>
    </row>
    <row r="130" spans="1:9" x14ac:dyDescent="0.35">
      <c r="A130" s="19" t="str" cm="1">
        <f t="array" ref="A130">IF(AND(OR(SUMPRODUCT(($D$6:$D$60=B130)*1),SUMPRODUCT(($D$67:$D$121=B130)*1)),B130&lt;&gt;""),IF(SUMPRODUCT((A$127:A129&lt;&gt;"")*1),SUMPRODUCT((A$127:A129&lt;&gt;"")*1)+1,1),"")</f>
        <v/>
      </c>
      <c r="B130" s="126" t="str">
        <f>IF(P_Paramétrage!B640&lt;&gt;"",P_Paramétrage!B640,"")</f>
        <v>Prestations extérieures</v>
      </c>
      <c r="C130" s="20">
        <v>3</v>
      </c>
      <c r="D130" s="20" t="str">
        <f t="shared" si="10"/>
        <v/>
      </c>
      <c r="E130" s="20"/>
      <c r="F130" s="20" t="str" cm="1">
        <f t="array" ref="F130">IF(AND(OR(SUMPRODUCT(($I$6:$I$60=G130)*1),SUMPRODUCT(($I$67:$I$121=G130)*1)),G130&lt;&gt;""),IF(SUMPRODUCT((F$127:F129&lt;&gt;"")*1),SUMPRODUCT((F$127:F129&lt;&gt;"")*1)+1,1),"")</f>
        <v/>
      </c>
      <c r="G130" s="20" t="str">
        <f>IF(P_Paramétrage!G640&lt;&gt;"",P_Paramétrage!G640,"")</f>
        <v>Sous-op_3</v>
      </c>
      <c r="H130" s="20">
        <v>3</v>
      </c>
      <c r="I130" s="21" t="str">
        <f t="shared" si="11"/>
        <v/>
      </c>
    </row>
    <row r="131" spans="1:9" x14ac:dyDescent="0.35">
      <c r="A131" s="19" t="str" cm="1">
        <f t="array" ref="A131">IF(AND(OR(SUMPRODUCT(($D$6:$D$60=B131)*1),SUMPRODUCT(($D$67:$D$121=B131)*1)),B131&lt;&gt;""),IF(SUMPRODUCT((A$127:A130&lt;&gt;"")*1),SUMPRODUCT((A$127:A130&lt;&gt;"")*1)+1,1),"")</f>
        <v/>
      </c>
      <c r="B131" s="126" t="str">
        <f>IF(P_Paramétrage!B641&lt;&gt;"",P_Paramétrage!B641,"")</f>
        <v>Dépenses de personnel et frais liés</v>
      </c>
      <c r="C131" s="20">
        <v>4</v>
      </c>
      <c r="D131" s="20" t="str">
        <f t="shared" si="10"/>
        <v/>
      </c>
      <c r="E131" s="20"/>
      <c r="F131" s="20" t="str" cm="1">
        <f t="array" ref="F131">IF(AND(OR(SUMPRODUCT(($I$6:$I$60=G131)*1),SUMPRODUCT(($I$67:$I$121=G131)*1)),G131&lt;&gt;""),IF(SUMPRODUCT((F$127:F130&lt;&gt;"")*1),SUMPRODUCT((F$127:F130&lt;&gt;"")*1)+1,1),"")</f>
        <v/>
      </c>
      <c r="G131" s="20" t="str">
        <f>IF(P_Paramétrage!G641&lt;&gt;"",P_Paramétrage!G641,"")</f>
        <v>Sous-op_4</v>
      </c>
      <c r="H131" s="20">
        <v>4</v>
      </c>
      <c r="I131" s="21" t="str">
        <f t="shared" si="11"/>
        <v/>
      </c>
    </row>
    <row r="132" spans="1:9" x14ac:dyDescent="0.35">
      <c r="A132" s="19" t="str" cm="1">
        <f t="array" ref="A132">IF(AND(OR(SUMPRODUCT(($D$6:$D$60=B132)*1),SUMPRODUCT(($D$67:$D$121=B132)*1)),B132&lt;&gt;""),IF(SUMPRODUCT((A$127:A131&lt;&gt;"")*1),SUMPRODUCT((A$127:A131&lt;&gt;"")*1)+1,1),"")</f>
        <v/>
      </c>
      <c r="B132" s="126" t="str">
        <f>IF(P_Paramétrage!B642&lt;&gt;"",P_Paramétrage!B642,"")</f>
        <v/>
      </c>
      <c r="C132" s="20">
        <v>5</v>
      </c>
      <c r="D132" s="20" t="str">
        <f t="shared" si="10"/>
        <v/>
      </c>
      <c r="E132" s="20"/>
      <c r="F132" s="20"/>
      <c r="G132" s="20" t="str">
        <f>IF(P_Paramétrage!G642&lt;&gt;"",P_Paramétrage!G642,"")</f>
        <v>Sous-op_5</v>
      </c>
      <c r="H132" s="20">
        <v>5</v>
      </c>
      <c r="I132" s="21" t="str">
        <f t="shared" si="11"/>
        <v/>
      </c>
    </row>
    <row r="133" spans="1:9" x14ac:dyDescent="0.35">
      <c r="A133" s="19" t="str" cm="1">
        <f t="array" ref="A133">IF(AND(OR(SUMPRODUCT(($D$6:$D$60=B133)*1),SUMPRODUCT(($D$67:$D$121=B133)*1)),B133&lt;&gt;""),IF(SUMPRODUCT((A$127:A132&lt;&gt;"")*1),SUMPRODUCT((A$127:A132&lt;&gt;"")*1)+1,1),"")</f>
        <v/>
      </c>
      <c r="B133" s="126" t="str">
        <f>IF(P_Paramétrage!B643&lt;&gt;"",P_Paramétrage!B643,"")</f>
        <v/>
      </c>
      <c r="C133" s="20">
        <v>6</v>
      </c>
      <c r="D133" s="20" t="str">
        <f t="shared" si="10"/>
        <v/>
      </c>
      <c r="E133" s="20"/>
      <c r="F133" s="20" t="str" cm="1">
        <f t="array" ref="F133">IF(AND(OR(SUMPRODUCT(($I$6:$I$60=G133)*1),SUMPRODUCT(($I$67:$I$121=G133)*1)),G133&lt;&gt;""),IF(SUMPRODUCT((F$127:F132&lt;&gt;"")*1),SUMPRODUCT((F$127:F132&lt;&gt;"")*1)+1,1),"")</f>
        <v/>
      </c>
      <c r="G133" s="20" t="str">
        <f>IF(P_Paramétrage!G643&lt;&gt;"",P_Paramétrage!G643,"")</f>
        <v>Sous-op_6</v>
      </c>
      <c r="H133" s="20">
        <v>6</v>
      </c>
      <c r="I133" s="21" t="str">
        <f t="shared" si="11"/>
        <v/>
      </c>
    </row>
    <row r="134" spans="1:9" x14ac:dyDescent="0.35">
      <c r="A134" s="19" t="str" cm="1">
        <f t="array" ref="A134">IF(AND(OR(SUMPRODUCT(($D$6:$D$60=B134)*1),SUMPRODUCT(($D$67:$D$121=B134)*1)),B134&lt;&gt;""),IF(SUMPRODUCT((A$127:A133&lt;&gt;"")*1),SUMPRODUCT((A$127:A133&lt;&gt;"")*1)+1,1),"")</f>
        <v/>
      </c>
      <c r="B134" s="126" t="str">
        <f>IF(P_Paramétrage!B644&lt;&gt;"",P_Paramétrage!B644,"")</f>
        <v/>
      </c>
      <c r="C134" s="20">
        <v>7</v>
      </c>
      <c r="D134" s="20" t="str">
        <f t="shared" si="10"/>
        <v/>
      </c>
      <c r="E134" s="20"/>
      <c r="F134" s="20" t="str" cm="1">
        <f t="array" ref="F134">IF(AND(OR(SUMPRODUCT(($I$6:$I$60=G134)*1),SUMPRODUCT(($I$67:$I$121=G134)*1)),G134&lt;&gt;""),IF(SUMPRODUCT((F$127:F133&lt;&gt;"")*1),SUMPRODUCT((F$127:F133&lt;&gt;"")*1)+1,1),"")</f>
        <v/>
      </c>
      <c r="G134" s="20" t="str">
        <f>IF(P_Paramétrage!G644&lt;&gt;"",P_Paramétrage!G644,"")</f>
        <v>Sous-op_7</v>
      </c>
      <c r="H134" s="20">
        <v>7</v>
      </c>
      <c r="I134" s="21" t="str">
        <f t="shared" si="11"/>
        <v/>
      </c>
    </row>
    <row r="135" spans="1:9" x14ac:dyDescent="0.35">
      <c r="A135" s="19" t="str" cm="1">
        <f t="array" ref="A135">IF(AND(OR(SUMPRODUCT(($D$6:$D$60=B135)*1),SUMPRODUCT(($D$67:$D$121=B135)*1)),B135&lt;&gt;""),IF(SUMPRODUCT((A$127:A134&lt;&gt;"")*1),SUMPRODUCT((A$127:A134&lt;&gt;"")*1)+1,1),"")</f>
        <v/>
      </c>
      <c r="B135" s="126" t="str">
        <f>IF(P_Paramétrage!B645&lt;&gt;"",P_Paramétrage!B645,"")</f>
        <v/>
      </c>
      <c r="C135" s="20">
        <v>8</v>
      </c>
      <c r="D135" s="20" t="str">
        <f t="shared" si="10"/>
        <v/>
      </c>
      <c r="E135" s="20"/>
      <c r="F135" s="20" t="str" cm="1">
        <f t="array" ref="F135">IF(AND(OR(SUMPRODUCT(($I$6:$I$60=G135)*1),SUMPRODUCT(($I$67:$I$121=G135)*1)),G135&lt;&gt;""),IF(SUMPRODUCT((F$127:F134&lt;&gt;"")*1),SUMPRODUCT((F$127:F134&lt;&gt;"")*1)+1,1),"")</f>
        <v/>
      </c>
      <c r="G135" s="20" t="str">
        <f>IF(P_Paramétrage!G645&lt;&gt;"",P_Paramétrage!G645,"")</f>
        <v>Sous-op_8</v>
      </c>
      <c r="H135" s="20">
        <v>8</v>
      </c>
      <c r="I135" s="21" t="str">
        <f t="shared" si="11"/>
        <v/>
      </c>
    </row>
    <row r="136" spans="1:9" x14ac:dyDescent="0.35">
      <c r="A136" s="19" t="str" cm="1">
        <f t="array" ref="A136">IF(AND(OR(SUMPRODUCT(($D$6:$D$60=B136)*1),SUMPRODUCT(($D$67:$D$121=B136)*1)),B136&lt;&gt;""),IF(SUMPRODUCT((A$127:A135&lt;&gt;"")*1),SUMPRODUCT((A$127:A135&lt;&gt;"")*1)+1,1),"")</f>
        <v/>
      </c>
      <c r="B136" s="126" t="str">
        <f>IF(P_Paramétrage!B646&lt;&gt;"",P_Paramétrage!B646,"")</f>
        <v/>
      </c>
      <c r="C136" s="20">
        <v>9</v>
      </c>
      <c r="D136" s="20" t="str">
        <f t="shared" si="10"/>
        <v/>
      </c>
      <c r="E136" s="20"/>
      <c r="F136" s="20" t="str" cm="1">
        <f t="array" ref="F136">IF(AND(OR(SUMPRODUCT(($I$6:$I$60=G136)*1),SUMPRODUCT(($I$67:$I$121=G136)*1)),G136&lt;&gt;""),IF(SUMPRODUCT((F$127:F135&lt;&gt;"")*1),SUMPRODUCT((F$127:F135&lt;&gt;"")*1)+1,1),"")</f>
        <v/>
      </c>
      <c r="G136" s="20" t="str">
        <f>IF(P_Paramétrage!G646&lt;&gt;"",P_Paramétrage!G646,"")</f>
        <v>Sous-op_9</v>
      </c>
      <c r="H136" s="20">
        <v>9</v>
      </c>
      <c r="I136" s="21" t="str">
        <f t="shared" si="11"/>
        <v/>
      </c>
    </row>
    <row r="137" spans="1:9" x14ac:dyDescent="0.35">
      <c r="A137" s="19" t="str" cm="1">
        <f t="array" ref="A137">IF(AND(OR(SUMPRODUCT(($D$6:$D$60=B137)*1),SUMPRODUCT(($D$67:$D$121=B137)*1)),B137&lt;&gt;""),IF(SUMPRODUCT((A$127:A136&lt;&gt;"")*1),SUMPRODUCT((A$127:A136&lt;&gt;"")*1)+1,1),"")</f>
        <v/>
      </c>
      <c r="B137" s="126" t="str">
        <f>IF(P_Paramétrage!B647&lt;&gt;"",P_Paramétrage!B647,"")</f>
        <v/>
      </c>
      <c r="C137" s="20">
        <v>10</v>
      </c>
      <c r="D137" s="20" t="str">
        <f t="shared" si="10"/>
        <v/>
      </c>
      <c r="E137" s="20"/>
      <c r="F137" s="20" t="str" cm="1">
        <f t="array" ref="F137">IF(AND(OR(SUMPRODUCT(($I$6:$I$60=G137)*1),SUMPRODUCT(($I$67:$I$121=G137)*1)),G137&lt;&gt;""),IF(SUMPRODUCT((F$127:F136&lt;&gt;"")*1),SUMPRODUCT((F$127:F136&lt;&gt;"")*1)+1,1),"")</f>
        <v/>
      </c>
      <c r="G137" s="20" t="str">
        <f>IF(P_Paramétrage!G647&lt;&gt;"",P_Paramétrage!G647,"")</f>
        <v>Sous-op_10</v>
      </c>
      <c r="H137" s="20">
        <v>10</v>
      </c>
      <c r="I137" s="21" t="str">
        <f t="shared" si="11"/>
        <v/>
      </c>
    </row>
    <row r="138" spans="1:9" x14ac:dyDescent="0.35">
      <c r="A138" s="19" t="str" cm="1">
        <f t="array" ref="A138">IF(AND(OR(SUMPRODUCT(($D$6:$D$60=B138)*1),SUMPRODUCT(($D$67:$D$121=B138)*1)),B138&lt;&gt;""),IF(SUMPRODUCT((A$127:A137&lt;&gt;"")*1),SUMPRODUCT((A$127:A137&lt;&gt;"")*1)+1,1),"")</f>
        <v/>
      </c>
      <c r="B138" s="126" t="str">
        <f>IF(P_Paramétrage!B648&lt;&gt;"",P_Paramétrage!B648,"")</f>
        <v/>
      </c>
      <c r="C138" s="20">
        <v>11</v>
      </c>
      <c r="D138" s="20" t="str">
        <f t="shared" si="10"/>
        <v/>
      </c>
      <c r="E138" s="20"/>
      <c r="F138" s="20" t="str" cm="1">
        <f t="array" ref="F138">IF(AND(OR(SUMPRODUCT(($I$6:$I$60=G138)*1),SUMPRODUCT(($I$67:$I$121=G138)*1)),G138&lt;&gt;""),IF(SUMPRODUCT((F$127:F137&lt;&gt;"")*1),SUMPRODUCT((F$127:F137&lt;&gt;"")*1)+1,1),"")</f>
        <v/>
      </c>
      <c r="G138" s="20" t="str">
        <f>IF(P_Paramétrage!G648&lt;&gt;"",P_Paramétrage!G648,"")</f>
        <v>Sous-op_11</v>
      </c>
      <c r="H138" s="20">
        <v>11</v>
      </c>
      <c r="I138" s="21" t="str">
        <f t="shared" si="11"/>
        <v/>
      </c>
    </row>
    <row r="139" spans="1:9" x14ac:dyDescent="0.35">
      <c r="A139" s="19" t="str" cm="1">
        <f t="array" ref="A139">IF(AND(OR(SUMPRODUCT(($D$6:$D$60=B139)*1),SUMPRODUCT(($D$67:$D$121=B139)*1)),B139&lt;&gt;""),IF(SUMPRODUCT((A$127:A138&lt;&gt;"")*1),SUMPRODUCT((A$127:A138&lt;&gt;"")*1)+1,1),"")</f>
        <v/>
      </c>
      <c r="B139" s="126" t="str">
        <f>IF(P_Paramétrage!B649&lt;&gt;"",P_Paramétrage!B649,"")</f>
        <v/>
      </c>
      <c r="C139" s="20">
        <v>12</v>
      </c>
      <c r="D139" s="20" t="str">
        <f t="shared" si="10"/>
        <v/>
      </c>
      <c r="E139" s="20"/>
      <c r="F139" s="20" t="str" cm="1">
        <f t="array" ref="F139">IF(AND(OR(SUMPRODUCT(($I$6:$I$60=G139)*1),SUMPRODUCT(($I$67:$I$121=G139)*1)),G139&lt;&gt;""),IF(SUMPRODUCT((F$127:F138&lt;&gt;"")*1),SUMPRODUCT((F$127:F138&lt;&gt;"")*1)+1,1),"")</f>
        <v/>
      </c>
      <c r="G139" s="20" t="str">
        <f>IF(P_Paramétrage!G649&lt;&gt;"",P_Paramétrage!G649,"")</f>
        <v>Sous-op_12</v>
      </c>
      <c r="H139" s="20">
        <v>12</v>
      </c>
      <c r="I139" s="21" t="str">
        <f t="shared" si="11"/>
        <v/>
      </c>
    </row>
    <row r="140" spans="1:9" x14ac:dyDescent="0.35">
      <c r="A140" s="19" t="str" cm="1">
        <f t="array" ref="A140">IF(AND(OR(SUMPRODUCT(($D$6:$D$60=B140)*1),SUMPRODUCT(($D$67:$D$121=B140)*1)),B140&lt;&gt;""),IF(SUMPRODUCT((A$127:A139&lt;&gt;"")*1),SUMPRODUCT((A$127:A139&lt;&gt;"")*1)+1,1),"")</f>
        <v/>
      </c>
      <c r="B140" s="126" t="str">
        <f>IF(P_Paramétrage!B650&lt;&gt;"",P_Paramétrage!B650,"")</f>
        <v/>
      </c>
      <c r="C140" s="20">
        <v>13</v>
      </c>
      <c r="D140" s="20" t="str">
        <f t="shared" si="10"/>
        <v/>
      </c>
      <c r="E140" s="20"/>
      <c r="F140" s="20" t="str" cm="1">
        <f t="array" ref="F140">IF(AND(OR(SUMPRODUCT(($I$6:$I$60=G140)*1),SUMPRODUCT(($I$67:$I$121=G140)*1)),G140&lt;&gt;""),IF(SUMPRODUCT((F$127:F139&lt;&gt;"")*1),SUMPRODUCT((F$127:F139&lt;&gt;"")*1)+1,1),"")</f>
        <v/>
      </c>
      <c r="G140" s="20" t="str">
        <f>IF(P_Paramétrage!G650&lt;&gt;"",P_Paramétrage!G650,"")</f>
        <v>Sous-op_13</v>
      </c>
      <c r="H140" s="20">
        <v>13</v>
      </c>
      <c r="I140" s="21" t="str">
        <f t="shared" si="11"/>
        <v/>
      </c>
    </row>
    <row r="141" spans="1:9" x14ac:dyDescent="0.35">
      <c r="A141" s="19" t="str" cm="1">
        <f t="array" ref="A141">IF(AND(OR(SUMPRODUCT(($D$6:$D$60=B141)*1),SUMPRODUCT(($D$67:$D$121=B141)*1)),B141&lt;&gt;""),IF(SUMPRODUCT((A$127:A140&lt;&gt;"")*1),SUMPRODUCT((A$127:A140&lt;&gt;"")*1)+1,1),"")</f>
        <v/>
      </c>
      <c r="B141" s="126" t="str">
        <f>IF(P_Paramétrage!B651&lt;&gt;"",P_Paramétrage!B651,"")</f>
        <v/>
      </c>
      <c r="C141" s="20">
        <v>14</v>
      </c>
      <c r="D141" s="20" t="str">
        <f t="shared" si="10"/>
        <v/>
      </c>
      <c r="E141" s="20"/>
      <c r="F141" s="20" t="str" cm="1">
        <f t="array" ref="F141">IF(AND(OR(SUMPRODUCT(($I$6:$I$60=G141)*1),SUMPRODUCT(($I$67:$I$121=G141)*1)),G141&lt;&gt;""),IF(SUMPRODUCT((F$127:F140&lt;&gt;"")*1),SUMPRODUCT((F$127:F140&lt;&gt;"")*1)+1,1),"")</f>
        <v/>
      </c>
      <c r="G141" s="20" t="str">
        <f>IF(P_Paramétrage!G651&lt;&gt;"",P_Paramétrage!G651,"")</f>
        <v>Sous-op_14</v>
      </c>
      <c r="H141" s="20">
        <v>14</v>
      </c>
      <c r="I141" s="21" t="str">
        <f t="shared" si="11"/>
        <v/>
      </c>
    </row>
    <row r="142" spans="1:9" x14ac:dyDescent="0.35">
      <c r="A142" s="19" t="str" cm="1">
        <f t="array" ref="A142">IF(AND(OR(SUMPRODUCT(($D$6:$D$60=B142)*1),SUMPRODUCT(($D$67:$D$121=B142)*1)),B142&lt;&gt;""),IF(SUMPRODUCT((A$127:A141&lt;&gt;"")*1),SUMPRODUCT((A$127:A141&lt;&gt;"")*1)+1,1),"")</f>
        <v/>
      </c>
      <c r="B142" s="126" t="str">
        <f>IF(P_Paramétrage!B652&lt;&gt;"",P_Paramétrage!B652,"")</f>
        <v/>
      </c>
      <c r="C142" s="20">
        <v>15</v>
      </c>
      <c r="D142" s="20" t="str">
        <f t="shared" si="10"/>
        <v/>
      </c>
      <c r="E142" s="20"/>
      <c r="F142" s="20" t="str" cm="1">
        <f t="array" ref="F142">IF(AND(OR(SUMPRODUCT(($I$6:$I$60=G142)*1),SUMPRODUCT(($I$67:$I$121=G142)*1)),G142&lt;&gt;""),IF(SUMPRODUCT((F$127:F141&lt;&gt;"")*1),SUMPRODUCT((F$127:F141&lt;&gt;"")*1)+1,1),"")</f>
        <v/>
      </c>
      <c r="G142" s="20" t="str">
        <f>IF(P_Paramétrage!G652&lt;&gt;"",P_Paramétrage!G652,"")</f>
        <v>Sous-op_15</v>
      </c>
      <c r="H142" s="20">
        <v>15</v>
      </c>
      <c r="I142" s="21" t="str">
        <f t="shared" si="11"/>
        <v/>
      </c>
    </row>
    <row r="143" spans="1:9" x14ac:dyDescent="0.35">
      <c r="A143" s="19" t="str" cm="1">
        <f t="array" ref="A143">IF(AND(OR(SUMPRODUCT(($D$6:$D$60=B143)*1),SUMPRODUCT(($D$67:$D$121=B143)*1)),B143&lt;&gt;""),IF(SUMPRODUCT((A$127:A142&lt;&gt;"")*1),SUMPRODUCT((A$127:A142&lt;&gt;"")*1)+1,1),"")</f>
        <v/>
      </c>
      <c r="B143" s="126" t="str">
        <f>IF(P_Paramétrage!B653&lt;&gt;"",P_Paramétrage!B653,"")</f>
        <v/>
      </c>
      <c r="C143" s="20">
        <v>16</v>
      </c>
      <c r="D143" s="20" t="str">
        <f t="shared" si="10"/>
        <v/>
      </c>
      <c r="E143" s="20"/>
      <c r="F143" s="20" t="str" cm="1">
        <f t="array" ref="F143">IF(AND(OR(SUMPRODUCT(($I$6:$I$60=G143)*1),SUMPRODUCT(($I$67:$I$121=G143)*1)),G143&lt;&gt;""),IF(SUMPRODUCT((F$127:F142&lt;&gt;"")*1),SUMPRODUCT((F$127:F142&lt;&gt;"")*1)+1,1),"")</f>
        <v/>
      </c>
      <c r="G143" s="20" t="str">
        <f>IF(P_Paramétrage!G653&lt;&gt;"",P_Paramétrage!G653,"")</f>
        <v>Sous-op_16</v>
      </c>
      <c r="H143" s="20">
        <v>16</v>
      </c>
      <c r="I143" s="21" t="str">
        <f t="shared" si="11"/>
        <v/>
      </c>
    </row>
    <row r="144" spans="1:9" x14ac:dyDescent="0.35">
      <c r="A144" s="19" t="str" cm="1">
        <f t="array" ref="A144">IF(AND(OR(SUMPRODUCT(($D$6:$D$60=B144)*1),SUMPRODUCT(($D$67:$D$121=B144)*1)),B144&lt;&gt;""),IF(SUMPRODUCT((A$127:A143&lt;&gt;"")*1),SUMPRODUCT((A$127:A143&lt;&gt;"")*1)+1,1),"")</f>
        <v/>
      </c>
      <c r="B144" s="126" t="str">
        <f>IF(P_Paramétrage!B654&lt;&gt;"",P_Paramétrage!B654,"")</f>
        <v/>
      </c>
      <c r="C144" s="20">
        <v>17</v>
      </c>
      <c r="D144" s="20" t="str">
        <f t="shared" si="10"/>
        <v/>
      </c>
      <c r="E144" s="20"/>
      <c r="F144" s="20" t="str" cm="1">
        <f t="array" ref="F144">IF(AND(OR(SUMPRODUCT(($I$6:$I$60=G144)*1),SUMPRODUCT(($I$67:$I$121=G144)*1)),G144&lt;&gt;""),IF(SUMPRODUCT((F$127:F143&lt;&gt;"")*1),SUMPRODUCT((F$127:F143&lt;&gt;"")*1)+1,1),"")</f>
        <v/>
      </c>
      <c r="G144" s="20" t="str">
        <f>IF(P_Paramétrage!G654&lt;&gt;"",P_Paramétrage!G654,"")</f>
        <v>Sous-op_17</v>
      </c>
      <c r="H144" s="20">
        <v>17</v>
      </c>
      <c r="I144" s="21" t="str">
        <f t="shared" si="11"/>
        <v/>
      </c>
    </row>
    <row r="145" spans="1:9" x14ac:dyDescent="0.35">
      <c r="A145" s="19" t="str" cm="1">
        <f t="array" ref="A145">IF(AND(OR(SUMPRODUCT(($D$6:$D$60=B145)*1),SUMPRODUCT(($D$67:$D$121=B145)*1)),B145&lt;&gt;""),IF(SUMPRODUCT((A$127:A144&lt;&gt;"")*1),SUMPRODUCT((A$127:A144&lt;&gt;"")*1)+1,1),"")</f>
        <v/>
      </c>
      <c r="B145" s="126" t="str">
        <f>IF(P_Paramétrage!B655&lt;&gt;"",P_Paramétrage!B655,"")</f>
        <v/>
      </c>
      <c r="C145" s="20">
        <v>18</v>
      </c>
      <c r="D145" s="20" t="str">
        <f t="shared" si="10"/>
        <v/>
      </c>
      <c r="E145" s="20"/>
      <c r="F145" s="20" t="str" cm="1">
        <f t="array" ref="F145">IF(AND(OR(SUMPRODUCT(($I$6:$I$60=G145)*1),SUMPRODUCT(($I$67:$I$121=G145)*1)),G145&lt;&gt;""),IF(SUMPRODUCT((F$127:F144&lt;&gt;"")*1),SUMPRODUCT((F$127:F144&lt;&gt;"")*1)+1,1),"")</f>
        <v/>
      </c>
      <c r="G145" s="20" t="str">
        <f>IF(P_Paramétrage!G655&lt;&gt;"",P_Paramétrage!G655,"")</f>
        <v>Sous-op_18</v>
      </c>
      <c r="H145" s="20">
        <v>18</v>
      </c>
      <c r="I145" s="21" t="str">
        <f t="shared" si="11"/>
        <v/>
      </c>
    </row>
    <row r="146" spans="1:9" x14ac:dyDescent="0.35">
      <c r="A146" s="19" t="str" cm="1">
        <f t="array" ref="A146">IF(AND(OR(SUMPRODUCT(($D$6:$D$60=B146)*1),SUMPRODUCT(($D$67:$D$121=B146)*1)),B146&lt;&gt;""),IF(SUMPRODUCT((A$127:A145&lt;&gt;"")*1),SUMPRODUCT((A$127:A145&lt;&gt;"")*1)+1,1),"")</f>
        <v/>
      </c>
      <c r="B146" s="126" t="str">
        <f>IF(P_Paramétrage!B656&lt;&gt;"",P_Paramétrage!B656,"")</f>
        <v/>
      </c>
      <c r="C146" s="20">
        <v>19</v>
      </c>
      <c r="D146" s="20" t="str">
        <f t="shared" si="10"/>
        <v/>
      </c>
      <c r="E146" s="20"/>
      <c r="F146" s="20" t="str" cm="1">
        <f t="array" ref="F146">IF(AND(OR(SUMPRODUCT(($I$6:$I$60=G146)*1),SUMPRODUCT(($I$67:$I$121=G146)*1)),G146&lt;&gt;""),IF(SUMPRODUCT((F$127:F145&lt;&gt;"")*1),SUMPRODUCT((F$127:F145&lt;&gt;"")*1)+1,1),"")</f>
        <v/>
      </c>
      <c r="G146" s="20" t="str">
        <f>IF(P_Paramétrage!G656&lt;&gt;"",P_Paramétrage!G656,"")</f>
        <v>Sous-op_19</v>
      </c>
      <c r="H146" s="20">
        <v>19</v>
      </c>
      <c r="I146" s="21" t="str">
        <f t="shared" si="11"/>
        <v/>
      </c>
    </row>
    <row r="147" spans="1:9" x14ac:dyDescent="0.35">
      <c r="A147" s="19" t="str" cm="1">
        <f t="array" ref="A147">IF(AND(OR(SUMPRODUCT(($D$6:$D$60=B147)*1),SUMPRODUCT(($D$67:$D$121=B147)*1)),B147&lt;&gt;""),IF(SUMPRODUCT((A$127:A146&lt;&gt;"")*1),SUMPRODUCT((A$127:A146&lt;&gt;"")*1)+1,1),"")</f>
        <v/>
      </c>
      <c r="B147" s="126" t="str">
        <f>IF(P_Paramétrage!B657&lt;&gt;"",P_Paramétrage!B657,"")</f>
        <v/>
      </c>
      <c r="C147" s="20">
        <v>20</v>
      </c>
      <c r="D147" s="20" t="str">
        <f t="shared" ref="D147:D182" si="12">IF(ISNA(VLOOKUP(C147,$A$128:$B$182,2,FALSE)),"",VLOOKUP(C147,$A$128:$B$182,2,FALSE))</f>
        <v/>
      </c>
      <c r="E147" s="20"/>
      <c r="F147" s="20" t="str" cm="1">
        <f t="array" ref="F147">IF(AND(OR(SUMPRODUCT(($I$6:$I$60=G147)*1),SUMPRODUCT(($I$67:$I$121=G147)*1)),G147&lt;&gt;""),IF(SUMPRODUCT((F$127:F146&lt;&gt;"")*1),SUMPRODUCT((F$127:F146&lt;&gt;"")*1)+1,1),"")</f>
        <v/>
      </c>
      <c r="G147" s="20" t="str">
        <f>IF(P_Paramétrage!G657&lt;&gt;"",P_Paramétrage!G657,"")</f>
        <v>Sous-op_20</v>
      </c>
      <c r="H147" s="20">
        <v>20</v>
      </c>
      <c r="I147" s="21" t="str">
        <f t="shared" ref="I147:I182" si="13">IF(ISNA(VLOOKUP(H147,$F$128:$G$182,2,FALSE)),"",VLOOKUP(H147,$F$128:$G$182,2,FALSE))</f>
        <v/>
      </c>
    </row>
    <row r="148" spans="1:9" x14ac:dyDescent="0.35">
      <c r="A148" s="19" t="str" cm="1">
        <f t="array" ref="A148">IF(AND(OR(SUMPRODUCT(($D$6:$D$60=B148)*1),SUMPRODUCT(($D$67:$D$121=B148)*1)),B148&lt;&gt;""),IF(SUMPRODUCT((A$127:A147&lt;&gt;"")*1),SUMPRODUCT((A$127:A147&lt;&gt;"")*1)+1,1),"")</f>
        <v/>
      </c>
      <c r="B148" s="126" t="str">
        <f>IF(P_Paramétrage!B658&lt;&gt;"",P_Paramétrage!B658,"")</f>
        <v/>
      </c>
      <c r="C148" s="20">
        <v>21</v>
      </c>
      <c r="D148" s="20" t="str">
        <f t="shared" si="12"/>
        <v/>
      </c>
      <c r="E148" s="20"/>
      <c r="F148" s="20" t="str" cm="1">
        <f t="array" ref="F148">IF(AND(OR(SUMPRODUCT(($I$6:$I$60=G148)*1),SUMPRODUCT(($I$67:$I$121=G148)*1)),G148&lt;&gt;""),IF(SUMPRODUCT((F$127:F147&lt;&gt;"")*1),SUMPRODUCT((F$127:F147&lt;&gt;"")*1)+1,1),"")</f>
        <v/>
      </c>
      <c r="G148" s="20" t="str">
        <f>IF(P_Paramétrage!G658&lt;&gt;"",P_Paramétrage!G658,"")</f>
        <v/>
      </c>
      <c r="H148" s="20">
        <v>21</v>
      </c>
      <c r="I148" s="21" t="str">
        <f t="shared" si="13"/>
        <v/>
      </c>
    </row>
    <row r="149" spans="1:9" x14ac:dyDescent="0.35">
      <c r="A149" s="19" t="str" cm="1">
        <f t="array" ref="A149">IF(AND(OR(SUMPRODUCT(($D$6:$D$60=B149)*1),SUMPRODUCT(($D$67:$D$121=B149)*1)),B149&lt;&gt;""),IF(SUMPRODUCT((A$127:A148&lt;&gt;"")*1),SUMPRODUCT((A$127:A148&lt;&gt;"")*1)+1,1),"")</f>
        <v/>
      </c>
      <c r="B149" s="126" t="str">
        <f>IF(P_Paramétrage!B659&lt;&gt;"",P_Paramétrage!B659,"")</f>
        <v/>
      </c>
      <c r="C149" s="20">
        <v>22</v>
      </c>
      <c r="D149" s="20" t="str">
        <f t="shared" si="12"/>
        <v/>
      </c>
      <c r="E149" s="20"/>
      <c r="F149" s="20" t="str" cm="1">
        <f t="array" ref="F149">IF(AND(OR(SUMPRODUCT(($I$6:$I$60=G149)*1),SUMPRODUCT(($I$67:$I$121=G149)*1)),G149&lt;&gt;""),IF(SUMPRODUCT((F$127:F148&lt;&gt;"")*1),SUMPRODUCT((F$127:F148&lt;&gt;"")*1)+1,1),"")</f>
        <v/>
      </c>
      <c r="G149" s="20" t="str">
        <f>IF(P_Paramétrage!G659&lt;&gt;"",P_Paramétrage!G659,"")</f>
        <v/>
      </c>
      <c r="H149" s="20">
        <v>22</v>
      </c>
      <c r="I149" s="21" t="str">
        <f t="shared" si="13"/>
        <v/>
      </c>
    </row>
    <row r="150" spans="1:9" x14ac:dyDescent="0.35">
      <c r="A150" s="19" t="str" cm="1">
        <f t="array" ref="A150">IF(AND(OR(SUMPRODUCT(($D$6:$D$60=B150)*1),SUMPRODUCT(($D$67:$D$121=B150)*1)),B150&lt;&gt;""),IF(SUMPRODUCT((A$127:A149&lt;&gt;"")*1),SUMPRODUCT((A$127:A149&lt;&gt;"")*1)+1,1),"")</f>
        <v/>
      </c>
      <c r="B150" s="126" t="str">
        <f>IF(P_Paramétrage!B660&lt;&gt;"",P_Paramétrage!B660,"")</f>
        <v/>
      </c>
      <c r="C150" s="20">
        <v>23</v>
      </c>
      <c r="D150" s="20" t="str">
        <f t="shared" si="12"/>
        <v/>
      </c>
      <c r="E150" s="20"/>
      <c r="F150" s="20" t="str" cm="1">
        <f t="array" ref="F150">IF(AND(OR(SUMPRODUCT(($I$6:$I$60=G150)*1),SUMPRODUCT(($I$67:$I$121=G150)*1)),G150&lt;&gt;""),IF(SUMPRODUCT((F$127:F149&lt;&gt;"")*1),SUMPRODUCT((F$127:F149&lt;&gt;"")*1)+1,1),"")</f>
        <v/>
      </c>
      <c r="G150" s="20" t="str">
        <f>IF(P_Paramétrage!G660&lt;&gt;"",P_Paramétrage!G660,"")</f>
        <v/>
      </c>
      <c r="H150" s="20">
        <v>23</v>
      </c>
      <c r="I150" s="21" t="str">
        <f t="shared" si="13"/>
        <v/>
      </c>
    </row>
    <row r="151" spans="1:9" x14ac:dyDescent="0.35">
      <c r="A151" s="19" t="str" cm="1">
        <f t="array" ref="A151">IF(AND(OR(SUMPRODUCT(($D$6:$D$60=B151)*1),SUMPRODUCT(($D$67:$D$121=B151)*1)),B151&lt;&gt;""),IF(SUMPRODUCT((A$127:A150&lt;&gt;"")*1),SUMPRODUCT((A$127:A150&lt;&gt;"")*1)+1,1),"")</f>
        <v/>
      </c>
      <c r="B151" s="126" t="str">
        <f>IF(P_Paramétrage!B661&lt;&gt;"",P_Paramétrage!B661,"")</f>
        <v/>
      </c>
      <c r="C151" s="20">
        <v>24</v>
      </c>
      <c r="D151" s="20" t="str">
        <f t="shared" si="12"/>
        <v/>
      </c>
      <c r="E151" s="20"/>
      <c r="F151" s="20" t="str" cm="1">
        <f t="array" ref="F151">IF(AND(OR(SUMPRODUCT(($I$6:$I$60=G151)*1),SUMPRODUCT(($I$67:$I$121=G151)*1)),G151&lt;&gt;""),IF(SUMPRODUCT((F$127:F150&lt;&gt;"")*1),SUMPRODUCT((F$127:F150&lt;&gt;"")*1)+1,1),"")</f>
        <v/>
      </c>
      <c r="G151" s="20" t="str">
        <f>IF(P_Paramétrage!G661&lt;&gt;"",P_Paramétrage!G661,"")</f>
        <v/>
      </c>
      <c r="H151" s="20">
        <v>24</v>
      </c>
      <c r="I151" s="21" t="str">
        <f t="shared" si="13"/>
        <v/>
      </c>
    </row>
    <row r="152" spans="1:9" x14ac:dyDescent="0.35">
      <c r="A152" s="19" t="str" cm="1">
        <f t="array" ref="A152">IF(AND(OR(SUMPRODUCT(($D$6:$D$60=B152)*1),SUMPRODUCT(($D$67:$D$121=B152)*1)),B152&lt;&gt;""),IF(SUMPRODUCT((A$127:A151&lt;&gt;"")*1),SUMPRODUCT((A$127:A151&lt;&gt;"")*1)+1,1),"")</f>
        <v/>
      </c>
      <c r="B152" s="126" t="str">
        <f>IF(P_Paramétrage!B662&lt;&gt;"",P_Paramétrage!B662,"")</f>
        <v/>
      </c>
      <c r="C152" s="20">
        <v>25</v>
      </c>
      <c r="D152" s="20" t="str">
        <f t="shared" si="12"/>
        <v/>
      </c>
      <c r="E152" s="20"/>
      <c r="F152" s="20" t="str" cm="1">
        <f t="array" ref="F152">IF(AND(OR(SUMPRODUCT(($I$6:$I$60=G152)*1),SUMPRODUCT(($I$67:$I$121=G152)*1)),G152&lt;&gt;""),IF(SUMPRODUCT((F$127:F151&lt;&gt;"")*1),SUMPRODUCT((F$127:F151&lt;&gt;"")*1)+1,1),"")</f>
        <v/>
      </c>
      <c r="G152" s="20" t="str">
        <f>IF(P_Paramétrage!G662&lt;&gt;"",P_Paramétrage!G662,"")</f>
        <v/>
      </c>
      <c r="H152" s="20">
        <v>25</v>
      </c>
      <c r="I152" s="21" t="str">
        <f t="shared" si="13"/>
        <v/>
      </c>
    </row>
    <row r="153" spans="1:9" x14ac:dyDescent="0.35">
      <c r="A153" s="19" t="str" cm="1">
        <f t="array" ref="A153">IF(AND(OR(SUMPRODUCT(($D$6:$D$60=B153)*1),SUMPRODUCT(($D$67:$D$121=B153)*1)),B153&lt;&gt;""),IF(SUMPRODUCT((A$127:A152&lt;&gt;"")*1),SUMPRODUCT((A$127:A152&lt;&gt;"")*1)+1,1),"")</f>
        <v/>
      </c>
      <c r="B153" s="126" t="str">
        <f>IF(P_Paramétrage!B663&lt;&gt;"",P_Paramétrage!B663,"")</f>
        <v/>
      </c>
      <c r="C153" s="20">
        <v>26</v>
      </c>
      <c r="D153" s="20" t="str">
        <f t="shared" si="12"/>
        <v/>
      </c>
      <c r="E153" s="20"/>
      <c r="F153" s="20" t="str" cm="1">
        <f t="array" ref="F153">IF(AND(OR(SUMPRODUCT(($I$6:$I$60=G153)*1),SUMPRODUCT(($I$67:$I$121=G153)*1)),G153&lt;&gt;""),IF(SUMPRODUCT((F$127:F152&lt;&gt;"")*1),SUMPRODUCT((F$127:F152&lt;&gt;"")*1)+1,1),"")</f>
        <v/>
      </c>
      <c r="G153" s="20" t="str">
        <f>IF(P_Paramétrage!G663&lt;&gt;"",P_Paramétrage!G663,"")</f>
        <v/>
      </c>
      <c r="H153" s="20">
        <v>26</v>
      </c>
      <c r="I153" s="21" t="str">
        <f t="shared" si="13"/>
        <v/>
      </c>
    </row>
    <row r="154" spans="1:9" x14ac:dyDescent="0.35">
      <c r="A154" s="19" t="str" cm="1">
        <f t="array" ref="A154">IF(AND(OR(SUMPRODUCT(($D$6:$D$60=B154)*1),SUMPRODUCT(($D$67:$D$121=B154)*1)),B154&lt;&gt;""),IF(SUMPRODUCT((A$127:A153&lt;&gt;"")*1),SUMPRODUCT((A$127:A153&lt;&gt;"")*1)+1,1),"")</f>
        <v/>
      </c>
      <c r="B154" s="126" t="str">
        <f>IF(P_Paramétrage!B664&lt;&gt;"",P_Paramétrage!B664,"")</f>
        <v/>
      </c>
      <c r="C154" s="20">
        <v>27</v>
      </c>
      <c r="D154" s="20" t="str">
        <f t="shared" si="12"/>
        <v/>
      </c>
      <c r="E154" s="20"/>
      <c r="F154" s="20" t="str" cm="1">
        <f t="array" ref="F154">IF(AND(OR(SUMPRODUCT(($I$6:$I$60=G154)*1),SUMPRODUCT(($I$67:$I$121=G154)*1)),G154&lt;&gt;""),IF(SUMPRODUCT((F$127:F153&lt;&gt;"")*1),SUMPRODUCT((F$127:F153&lt;&gt;"")*1)+1,1),"")</f>
        <v/>
      </c>
      <c r="G154" s="20" t="str">
        <f>IF(P_Paramétrage!G664&lt;&gt;"",P_Paramétrage!G664,"")</f>
        <v/>
      </c>
      <c r="H154" s="20">
        <v>27</v>
      </c>
      <c r="I154" s="21" t="str">
        <f t="shared" si="13"/>
        <v/>
      </c>
    </row>
    <row r="155" spans="1:9" x14ac:dyDescent="0.35">
      <c r="A155" s="19" t="str" cm="1">
        <f t="array" ref="A155">IF(AND(OR(SUMPRODUCT(($D$6:$D$60=B155)*1),SUMPRODUCT(($D$67:$D$121=B155)*1)),B155&lt;&gt;""),IF(SUMPRODUCT((A$127:A154&lt;&gt;"")*1),SUMPRODUCT((A$127:A154&lt;&gt;"")*1)+1,1),"")</f>
        <v/>
      </c>
      <c r="B155" s="126" t="str">
        <f>IF(P_Paramétrage!B665&lt;&gt;"",P_Paramétrage!B665,"")</f>
        <v/>
      </c>
      <c r="C155" s="20">
        <v>28</v>
      </c>
      <c r="D155" s="20" t="str">
        <f t="shared" si="12"/>
        <v/>
      </c>
      <c r="E155" s="20"/>
      <c r="F155" s="20" t="str" cm="1">
        <f t="array" ref="F155">IF(AND(OR(SUMPRODUCT(($I$6:$I$60=G155)*1),SUMPRODUCT(($I$67:$I$121=G155)*1)),G155&lt;&gt;""),IF(SUMPRODUCT((F$127:F154&lt;&gt;"")*1),SUMPRODUCT((F$127:F154&lt;&gt;"")*1)+1,1),"")</f>
        <v/>
      </c>
      <c r="G155" s="20" t="str">
        <f>IF(P_Paramétrage!G665&lt;&gt;"",P_Paramétrage!G665,"")</f>
        <v/>
      </c>
      <c r="H155" s="20">
        <v>28</v>
      </c>
      <c r="I155" s="21" t="str">
        <f t="shared" si="13"/>
        <v/>
      </c>
    </row>
    <row r="156" spans="1:9" x14ac:dyDescent="0.35">
      <c r="A156" s="19" t="str" cm="1">
        <f t="array" ref="A156">IF(AND(OR(SUMPRODUCT(($D$6:$D$60=B156)*1),SUMPRODUCT(($D$67:$D$121=B156)*1)),B156&lt;&gt;""),IF(SUMPRODUCT((A$127:A155&lt;&gt;"")*1),SUMPRODUCT((A$127:A155&lt;&gt;"")*1)+1,1),"")</f>
        <v/>
      </c>
      <c r="B156" s="126" t="str">
        <f>IF(P_Paramétrage!B666&lt;&gt;"",P_Paramétrage!B666,"")</f>
        <v/>
      </c>
      <c r="C156" s="20">
        <v>29</v>
      </c>
      <c r="D156" s="20" t="str">
        <f t="shared" si="12"/>
        <v/>
      </c>
      <c r="E156" s="20"/>
      <c r="F156" s="20" t="str" cm="1">
        <f t="array" ref="F156">IF(AND(OR(SUMPRODUCT(($I$6:$I$60=G156)*1),SUMPRODUCT(($I$67:$I$121=G156)*1)),G156&lt;&gt;""),IF(SUMPRODUCT((F$127:F155&lt;&gt;"")*1),SUMPRODUCT((F$127:F155&lt;&gt;"")*1)+1,1),"")</f>
        <v/>
      </c>
      <c r="G156" s="20" t="str">
        <f>IF(P_Paramétrage!G666&lt;&gt;"",P_Paramétrage!G666,"")</f>
        <v/>
      </c>
      <c r="H156" s="20">
        <v>29</v>
      </c>
      <c r="I156" s="21" t="str">
        <f t="shared" si="13"/>
        <v/>
      </c>
    </row>
    <row r="157" spans="1:9" x14ac:dyDescent="0.35">
      <c r="A157" s="19" t="str" cm="1">
        <f t="array" ref="A157">IF(AND(OR(SUMPRODUCT(($D$6:$D$60=B157)*1),SUMPRODUCT(($D$67:$D$121=B157)*1)),B157&lt;&gt;""),IF(SUMPRODUCT((A$127:A156&lt;&gt;"")*1),SUMPRODUCT((A$127:A156&lt;&gt;"")*1)+1,1),"")</f>
        <v/>
      </c>
      <c r="B157" s="126" t="str">
        <f>IF(P_Paramétrage!B667&lt;&gt;"",P_Paramétrage!B667,"")</f>
        <v/>
      </c>
      <c r="C157" s="20">
        <v>30</v>
      </c>
      <c r="D157" s="20" t="str">
        <f t="shared" si="12"/>
        <v/>
      </c>
      <c r="E157" s="20"/>
      <c r="F157" s="20" t="str" cm="1">
        <f t="array" ref="F157">IF(AND(OR(SUMPRODUCT(($I$6:$I$60=G157)*1),SUMPRODUCT(($I$67:$I$121=G157)*1)),G157&lt;&gt;""),IF(SUMPRODUCT((F$127:F156&lt;&gt;"")*1),SUMPRODUCT((F$127:F156&lt;&gt;"")*1)+1,1),"")</f>
        <v/>
      </c>
      <c r="G157" s="20" t="str">
        <f>IF(P_Paramétrage!G667&lt;&gt;"",P_Paramétrage!G667,"")</f>
        <v/>
      </c>
      <c r="H157" s="20">
        <v>30</v>
      </c>
      <c r="I157" s="21" t="str">
        <f t="shared" si="13"/>
        <v/>
      </c>
    </row>
    <row r="158" spans="1:9" x14ac:dyDescent="0.35">
      <c r="A158" s="19" t="str" cm="1">
        <f t="array" ref="A158">IF(AND(OR(SUMPRODUCT(($D$6:$D$60=B158)*1),SUMPRODUCT(($D$67:$D$121=B158)*1)),B158&lt;&gt;""),IF(SUMPRODUCT((A$127:A157&lt;&gt;"")*1),SUMPRODUCT((A$127:A157&lt;&gt;"")*1)+1,1),"")</f>
        <v/>
      </c>
      <c r="B158" s="126" t="str">
        <f>IF(P_Paramétrage!B668&lt;&gt;"",P_Paramétrage!B668,"")</f>
        <v/>
      </c>
      <c r="C158" s="20">
        <v>31</v>
      </c>
      <c r="D158" s="20" t="str">
        <f t="shared" si="12"/>
        <v/>
      </c>
      <c r="E158" s="20"/>
      <c r="F158" s="20" t="str" cm="1">
        <f t="array" ref="F158">IF(AND(OR(SUMPRODUCT(($I$6:$I$60=G158)*1),SUMPRODUCT(($I$67:$I$121=G158)*1)),G158&lt;&gt;""),IF(SUMPRODUCT((F$127:F157&lt;&gt;"")*1),SUMPRODUCT((F$127:F157&lt;&gt;"")*1)+1,1),"")</f>
        <v/>
      </c>
      <c r="G158" s="20" t="str">
        <f>IF(P_Paramétrage!G668&lt;&gt;"",P_Paramétrage!G668,"")</f>
        <v/>
      </c>
      <c r="H158" s="20">
        <v>31</v>
      </c>
      <c r="I158" s="21" t="str">
        <f t="shared" si="13"/>
        <v/>
      </c>
    </row>
    <row r="159" spans="1:9" x14ac:dyDescent="0.35">
      <c r="A159" s="19" t="str" cm="1">
        <f t="array" ref="A159">IF(AND(OR(SUMPRODUCT(($D$6:$D$60=B159)*1),SUMPRODUCT(($D$67:$D$121=B159)*1)),B159&lt;&gt;""),IF(SUMPRODUCT((A$127:A158&lt;&gt;"")*1),SUMPRODUCT((A$127:A158&lt;&gt;"")*1)+1,1),"")</f>
        <v/>
      </c>
      <c r="B159" s="126" t="str">
        <f>IF(P_Paramétrage!B669&lt;&gt;"",P_Paramétrage!B669,"")</f>
        <v/>
      </c>
      <c r="C159" s="20">
        <v>32</v>
      </c>
      <c r="D159" s="20" t="str">
        <f t="shared" si="12"/>
        <v/>
      </c>
      <c r="E159" s="20"/>
      <c r="F159" s="20" t="str" cm="1">
        <f t="array" ref="F159">IF(AND(OR(SUMPRODUCT(($I$6:$I$60=G159)*1),SUMPRODUCT(($I$67:$I$121=G159)*1)),G159&lt;&gt;""),IF(SUMPRODUCT((F$127:F158&lt;&gt;"")*1),SUMPRODUCT((F$127:F158&lt;&gt;"")*1)+1,1),"")</f>
        <v/>
      </c>
      <c r="G159" s="20" t="str">
        <f>IF(P_Paramétrage!G669&lt;&gt;"",P_Paramétrage!G669,"")</f>
        <v/>
      </c>
      <c r="H159" s="20">
        <v>32</v>
      </c>
      <c r="I159" s="21" t="str">
        <f t="shared" si="13"/>
        <v/>
      </c>
    </row>
    <row r="160" spans="1:9" x14ac:dyDescent="0.35">
      <c r="A160" s="19" t="str" cm="1">
        <f t="array" ref="A160">IF(AND(OR(SUMPRODUCT(($D$6:$D$60=B160)*1),SUMPRODUCT(($D$67:$D$121=B160)*1)),B160&lt;&gt;""),IF(SUMPRODUCT((A$127:A159&lt;&gt;"")*1),SUMPRODUCT((A$127:A159&lt;&gt;"")*1)+1,1),"")</f>
        <v/>
      </c>
      <c r="B160" s="126" t="str">
        <f>IF(P_Paramétrage!B670&lt;&gt;"",P_Paramétrage!B670,"")</f>
        <v/>
      </c>
      <c r="C160" s="20">
        <v>33</v>
      </c>
      <c r="D160" s="20" t="str">
        <f t="shared" si="12"/>
        <v/>
      </c>
      <c r="E160" s="20"/>
      <c r="F160" s="20" t="str" cm="1">
        <f t="array" ref="F160">IF(AND(OR(SUMPRODUCT(($I$6:$I$60=G160)*1),SUMPRODUCT(($I$67:$I$121=G160)*1)),G160&lt;&gt;""),IF(SUMPRODUCT((F$127:F159&lt;&gt;"")*1),SUMPRODUCT((F$127:F159&lt;&gt;"")*1)+1,1),"")</f>
        <v/>
      </c>
      <c r="G160" s="20" t="str">
        <f>IF(P_Paramétrage!G670&lt;&gt;"",P_Paramétrage!G670,"")</f>
        <v/>
      </c>
      <c r="H160" s="20">
        <v>33</v>
      </c>
      <c r="I160" s="21" t="str">
        <f t="shared" si="13"/>
        <v/>
      </c>
    </row>
    <row r="161" spans="1:9" x14ac:dyDescent="0.35">
      <c r="A161" s="19" t="str" cm="1">
        <f t="array" ref="A161">IF(AND(OR(SUMPRODUCT(($D$6:$D$60=B161)*1),SUMPRODUCT(($D$67:$D$121=B161)*1)),B161&lt;&gt;""),IF(SUMPRODUCT((A$127:A160&lt;&gt;"")*1),SUMPRODUCT((A$127:A160&lt;&gt;"")*1)+1,1),"")</f>
        <v/>
      </c>
      <c r="B161" s="126" t="str">
        <f>IF(P_Paramétrage!B671&lt;&gt;"",P_Paramétrage!B671,"")</f>
        <v/>
      </c>
      <c r="C161" s="20">
        <v>34</v>
      </c>
      <c r="D161" s="20" t="str">
        <f t="shared" si="12"/>
        <v/>
      </c>
      <c r="E161" s="20"/>
      <c r="F161" s="20" t="str" cm="1">
        <f t="array" ref="F161">IF(AND(OR(SUMPRODUCT(($I$6:$I$60=G161)*1),SUMPRODUCT(($I$67:$I$121=G161)*1)),G161&lt;&gt;""),IF(SUMPRODUCT((F$127:F160&lt;&gt;"")*1),SUMPRODUCT((F$127:F160&lt;&gt;"")*1)+1,1),"")</f>
        <v/>
      </c>
      <c r="G161" s="20" t="str">
        <f>IF(P_Paramétrage!G671&lt;&gt;"",P_Paramétrage!G671,"")</f>
        <v/>
      </c>
      <c r="H161" s="20">
        <v>34</v>
      </c>
      <c r="I161" s="21" t="str">
        <f t="shared" si="13"/>
        <v/>
      </c>
    </row>
    <row r="162" spans="1:9" x14ac:dyDescent="0.35">
      <c r="A162" s="19" t="str" cm="1">
        <f t="array" ref="A162">IF(AND(OR(SUMPRODUCT(($D$6:$D$60=B162)*1),SUMPRODUCT(($D$67:$D$121=B162)*1)),B162&lt;&gt;""),IF(SUMPRODUCT((A$127:A161&lt;&gt;"")*1),SUMPRODUCT((A$127:A161&lt;&gt;"")*1)+1,1),"")</f>
        <v/>
      </c>
      <c r="B162" s="126" t="str">
        <f>IF(P_Paramétrage!B672&lt;&gt;"",P_Paramétrage!B672,"")</f>
        <v/>
      </c>
      <c r="C162" s="20">
        <v>35</v>
      </c>
      <c r="D162" s="20" t="str">
        <f t="shared" si="12"/>
        <v/>
      </c>
      <c r="E162" s="20"/>
      <c r="F162" s="20" t="str" cm="1">
        <f t="array" ref="F162">IF(AND(OR(SUMPRODUCT(($I$6:$I$60=G162)*1),SUMPRODUCT(($I$67:$I$121=G162)*1)),G162&lt;&gt;""),IF(SUMPRODUCT((F$127:F161&lt;&gt;"")*1),SUMPRODUCT((F$127:F161&lt;&gt;"")*1)+1,1),"")</f>
        <v/>
      </c>
      <c r="G162" s="20" t="str">
        <f>IF(P_Paramétrage!G672&lt;&gt;"",P_Paramétrage!G672,"")</f>
        <v/>
      </c>
      <c r="H162" s="20">
        <v>35</v>
      </c>
      <c r="I162" s="21" t="str">
        <f t="shared" si="13"/>
        <v/>
      </c>
    </row>
    <row r="163" spans="1:9" x14ac:dyDescent="0.35">
      <c r="A163" s="19" t="str" cm="1">
        <f t="array" ref="A163">IF(AND(OR(SUMPRODUCT(($D$6:$D$60=B163)*1),SUMPRODUCT(($D$67:$D$121=B163)*1)),B163&lt;&gt;""),IF(SUMPRODUCT((A$127:A162&lt;&gt;"")*1),SUMPRODUCT((A$127:A162&lt;&gt;"")*1)+1,1),"")</f>
        <v/>
      </c>
      <c r="B163" s="126" t="str">
        <f>IF(P_Paramétrage!B673&lt;&gt;"",P_Paramétrage!B673,"")</f>
        <v/>
      </c>
      <c r="C163" s="20">
        <v>36</v>
      </c>
      <c r="D163" s="20" t="str">
        <f t="shared" si="12"/>
        <v/>
      </c>
      <c r="E163" s="20"/>
      <c r="F163" s="20" t="str" cm="1">
        <f t="array" ref="F163">IF(AND(OR(SUMPRODUCT(($I$6:$I$60=G163)*1),SUMPRODUCT(($I$67:$I$121=G163)*1)),G163&lt;&gt;""),IF(SUMPRODUCT((F$127:F162&lt;&gt;"")*1),SUMPRODUCT((F$127:F162&lt;&gt;"")*1)+1,1),"")</f>
        <v/>
      </c>
      <c r="G163" s="20" t="str">
        <f>IF(P_Paramétrage!G673&lt;&gt;"",P_Paramétrage!G673,"")</f>
        <v/>
      </c>
      <c r="H163" s="20">
        <v>36</v>
      </c>
      <c r="I163" s="21" t="str">
        <f t="shared" si="13"/>
        <v/>
      </c>
    </row>
    <row r="164" spans="1:9" x14ac:dyDescent="0.35">
      <c r="A164" s="19" t="str" cm="1">
        <f t="array" ref="A164">IF(AND(OR(SUMPRODUCT(($D$6:$D$60=B164)*1),SUMPRODUCT(($D$67:$D$121=B164)*1)),B164&lt;&gt;""),IF(SUMPRODUCT((A$127:A163&lt;&gt;"")*1),SUMPRODUCT((A$127:A163&lt;&gt;"")*1)+1,1),"")</f>
        <v/>
      </c>
      <c r="B164" s="126" t="str">
        <f>IF(P_Paramétrage!B674&lt;&gt;"",P_Paramétrage!B674,"")</f>
        <v/>
      </c>
      <c r="C164" s="20">
        <v>37</v>
      </c>
      <c r="D164" s="20" t="str">
        <f t="shared" si="12"/>
        <v/>
      </c>
      <c r="E164" s="20"/>
      <c r="F164" s="20" t="str" cm="1">
        <f t="array" ref="F164">IF(AND(OR(SUMPRODUCT(($I$6:$I$60=G164)*1),SUMPRODUCT(($I$67:$I$121=G164)*1)),G164&lt;&gt;""),IF(SUMPRODUCT((F$127:F163&lt;&gt;"")*1),SUMPRODUCT((F$127:F163&lt;&gt;"")*1)+1,1),"")</f>
        <v/>
      </c>
      <c r="G164" s="20" t="str">
        <f>IF(P_Paramétrage!G674&lt;&gt;"",P_Paramétrage!G674,"")</f>
        <v/>
      </c>
      <c r="H164" s="20">
        <v>37</v>
      </c>
      <c r="I164" s="21" t="str">
        <f t="shared" si="13"/>
        <v/>
      </c>
    </row>
    <row r="165" spans="1:9" x14ac:dyDescent="0.35">
      <c r="A165" s="19" t="str" cm="1">
        <f t="array" ref="A165">IF(AND(OR(SUMPRODUCT(($D$6:$D$60=B165)*1),SUMPRODUCT(($D$67:$D$121=B165)*1)),B165&lt;&gt;""),IF(SUMPRODUCT((A$127:A164&lt;&gt;"")*1),SUMPRODUCT((A$127:A164&lt;&gt;"")*1)+1,1),"")</f>
        <v/>
      </c>
      <c r="B165" s="126" t="str">
        <f>IF(P_Paramétrage!B675&lt;&gt;"",P_Paramétrage!B675,"")</f>
        <v/>
      </c>
      <c r="C165" s="20">
        <v>38</v>
      </c>
      <c r="D165" s="20" t="str">
        <f t="shared" si="12"/>
        <v/>
      </c>
      <c r="E165" s="20"/>
      <c r="F165" s="20" t="str" cm="1">
        <f t="array" ref="F165">IF(AND(OR(SUMPRODUCT(($I$6:$I$60=G165)*1),SUMPRODUCT(($I$67:$I$121=G165)*1)),G165&lt;&gt;""),IF(SUMPRODUCT((F$127:F164&lt;&gt;"")*1),SUMPRODUCT((F$127:F164&lt;&gt;"")*1)+1,1),"")</f>
        <v/>
      </c>
      <c r="G165" s="20" t="str">
        <f>IF(P_Paramétrage!G675&lt;&gt;"",P_Paramétrage!G675,"")</f>
        <v/>
      </c>
      <c r="H165" s="20">
        <v>38</v>
      </c>
      <c r="I165" s="21" t="str">
        <f t="shared" si="13"/>
        <v/>
      </c>
    </row>
    <row r="166" spans="1:9" x14ac:dyDescent="0.35">
      <c r="A166" s="19" t="str" cm="1">
        <f t="array" ref="A166">IF(AND(OR(SUMPRODUCT(($D$6:$D$60=B166)*1),SUMPRODUCT(($D$67:$D$121=B166)*1)),B166&lt;&gt;""),IF(SUMPRODUCT((A$127:A165&lt;&gt;"")*1),SUMPRODUCT((A$127:A165&lt;&gt;"")*1)+1,1),"")</f>
        <v/>
      </c>
      <c r="B166" s="126" t="str">
        <f>IF(P_Paramétrage!B676&lt;&gt;"",P_Paramétrage!B676,"")</f>
        <v/>
      </c>
      <c r="C166" s="20">
        <v>39</v>
      </c>
      <c r="D166" s="20" t="str">
        <f t="shared" si="12"/>
        <v/>
      </c>
      <c r="E166" s="20"/>
      <c r="F166" s="20" t="str" cm="1">
        <f t="array" ref="F166">IF(AND(OR(SUMPRODUCT(($I$6:$I$60=G166)*1),SUMPRODUCT(($I$67:$I$121=G166)*1)),G166&lt;&gt;""),IF(SUMPRODUCT((F$127:F165&lt;&gt;"")*1),SUMPRODUCT((F$127:F165&lt;&gt;"")*1)+1,1),"")</f>
        <v/>
      </c>
      <c r="G166" s="20" t="str">
        <f>IF(P_Paramétrage!G676&lt;&gt;"",P_Paramétrage!G676,"")</f>
        <v/>
      </c>
      <c r="H166" s="20">
        <v>39</v>
      </c>
      <c r="I166" s="21" t="str">
        <f t="shared" si="13"/>
        <v/>
      </c>
    </row>
    <row r="167" spans="1:9" x14ac:dyDescent="0.35">
      <c r="A167" s="19" t="str" cm="1">
        <f t="array" ref="A167">IF(AND(OR(SUMPRODUCT(($D$6:$D$60=B167)*1),SUMPRODUCT(($D$67:$D$121=B167)*1)),B167&lt;&gt;""),IF(SUMPRODUCT((A$127:A166&lt;&gt;"")*1),SUMPRODUCT((A$127:A166&lt;&gt;"")*1)+1,1),"")</f>
        <v/>
      </c>
      <c r="B167" s="126" t="str">
        <f>IF(P_Paramétrage!B677&lt;&gt;"",P_Paramétrage!B677,"")</f>
        <v/>
      </c>
      <c r="C167" s="20">
        <v>40</v>
      </c>
      <c r="D167" s="20" t="str">
        <f t="shared" si="12"/>
        <v/>
      </c>
      <c r="E167" s="20"/>
      <c r="F167" s="20" t="str" cm="1">
        <f t="array" ref="F167">IF(AND(OR(SUMPRODUCT(($I$6:$I$60=G167)*1),SUMPRODUCT(($I$67:$I$121=G167)*1)),G167&lt;&gt;""),IF(SUMPRODUCT((F$127:F166&lt;&gt;"")*1),SUMPRODUCT((F$127:F166&lt;&gt;"")*1)+1,1),"")</f>
        <v/>
      </c>
      <c r="G167" s="20" t="str">
        <f>IF(P_Paramétrage!G677&lt;&gt;"",P_Paramétrage!G677,"")</f>
        <v/>
      </c>
      <c r="H167" s="20">
        <v>40</v>
      </c>
      <c r="I167" s="21" t="str">
        <f t="shared" si="13"/>
        <v/>
      </c>
    </row>
    <row r="168" spans="1:9" x14ac:dyDescent="0.35">
      <c r="A168" s="19" t="str" cm="1">
        <f t="array" ref="A168">IF(AND(OR(SUMPRODUCT(($D$6:$D$60=B168)*1),SUMPRODUCT(($D$67:$D$121=B168)*1)),B168&lt;&gt;""),IF(SUMPRODUCT((A$127:A167&lt;&gt;"")*1),SUMPRODUCT((A$127:A167&lt;&gt;"")*1)+1,1),"")</f>
        <v/>
      </c>
      <c r="B168" s="126" t="str">
        <f>IF(P_Paramétrage!B678&lt;&gt;"",P_Paramétrage!B678,"")</f>
        <v/>
      </c>
      <c r="C168" s="20">
        <v>41</v>
      </c>
      <c r="D168" s="20" t="str">
        <f t="shared" si="12"/>
        <v/>
      </c>
      <c r="E168" s="20"/>
      <c r="F168" s="20" t="str" cm="1">
        <f t="array" ref="F168">IF(AND(OR(SUMPRODUCT(($I$6:$I$60=G168)*1),SUMPRODUCT(($I$67:$I$121=G168)*1)),G168&lt;&gt;""),IF(SUMPRODUCT((F$127:F167&lt;&gt;"")*1),SUMPRODUCT((F$127:F167&lt;&gt;"")*1)+1,1),"")</f>
        <v/>
      </c>
      <c r="G168" s="20" t="str">
        <f>IF(P_Paramétrage!G678&lt;&gt;"",P_Paramétrage!G678,"")</f>
        <v/>
      </c>
      <c r="H168" s="20">
        <v>41</v>
      </c>
      <c r="I168" s="21" t="str">
        <f t="shared" si="13"/>
        <v/>
      </c>
    </row>
    <row r="169" spans="1:9" x14ac:dyDescent="0.35">
      <c r="A169" s="19" t="str" cm="1">
        <f t="array" ref="A169">IF(AND(OR(SUMPRODUCT(($D$6:$D$60=B169)*1),SUMPRODUCT(($D$67:$D$121=B169)*1)),B169&lt;&gt;""),IF(SUMPRODUCT((A$127:A168&lt;&gt;"")*1),SUMPRODUCT((A$127:A168&lt;&gt;"")*1)+1,1),"")</f>
        <v/>
      </c>
      <c r="B169" s="126" t="str">
        <f>IF(P_Paramétrage!B679&lt;&gt;"",P_Paramétrage!B679,"")</f>
        <v/>
      </c>
      <c r="C169" s="20">
        <v>42</v>
      </c>
      <c r="D169" s="20" t="str">
        <f t="shared" si="12"/>
        <v/>
      </c>
      <c r="E169" s="20"/>
      <c r="F169" s="20" t="str" cm="1">
        <f t="array" ref="F169">IF(AND(OR(SUMPRODUCT(($I$6:$I$60=G169)*1),SUMPRODUCT(($I$67:$I$121=G169)*1)),G169&lt;&gt;""),IF(SUMPRODUCT((F$127:F168&lt;&gt;"")*1),SUMPRODUCT((F$127:F168&lt;&gt;"")*1)+1,1),"")</f>
        <v/>
      </c>
      <c r="G169" s="20" t="str">
        <f>IF(P_Paramétrage!G679&lt;&gt;"",P_Paramétrage!G679,"")</f>
        <v/>
      </c>
      <c r="H169" s="20">
        <v>42</v>
      </c>
      <c r="I169" s="21" t="str">
        <f t="shared" si="13"/>
        <v/>
      </c>
    </row>
    <row r="170" spans="1:9" x14ac:dyDescent="0.35">
      <c r="A170" s="19" t="str" cm="1">
        <f t="array" ref="A170">IF(AND(OR(SUMPRODUCT(($D$6:$D$60=B170)*1),SUMPRODUCT(($D$67:$D$121=B170)*1)),B170&lt;&gt;""),IF(SUMPRODUCT((A$127:A169&lt;&gt;"")*1),SUMPRODUCT((A$127:A169&lt;&gt;"")*1)+1,1),"")</f>
        <v/>
      </c>
      <c r="B170" s="126" t="str">
        <f>IF(P_Paramétrage!B680&lt;&gt;"",P_Paramétrage!B680,"")</f>
        <v/>
      </c>
      <c r="C170" s="20">
        <v>43</v>
      </c>
      <c r="D170" s="20" t="str">
        <f t="shared" si="12"/>
        <v/>
      </c>
      <c r="E170" s="20"/>
      <c r="F170" s="20" t="str" cm="1">
        <f t="array" ref="F170">IF(AND(OR(SUMPRODUCT(($I$6:$I$60=G170)*1),SUMPRODUCT(($I$67:$I$121=G170)*1)),G170&lt;&gt;""),IF(SUMPRODUCT((F$127:F169&lt;&gt;"")*1),SUMPRODUCT((F$127:F169&lt;&gt;"")*1)+1,1),"")</f>
        <v/>
      </c>
      <c r="G170" s="20" t="str">
        <f>IF(P_Paramétrage!G680&lt;&gt;"",P_Paramétrage!G680,"")</f>
        <v/>
      </c>
      <c r="H170" s="20">
        <v>43</v>
      </c>
      <c r="I170" s="21" t="str">
        <f t="shared" si="13"/>
        <v/>
      </c>
    </row>
    <row r="171" spans="1:9" x14ac:dyDescent="0.35">
      <c r="A171" s="19" t="str" cm="1">
        <f t="array" ref="A171">IF(AND(OR(SUMPRODUCT(($D$6:$D$60=B171)*1),SUMPRODUCT(($D$67:$D$121=B171)*1)),B171&lt;&gt;""),IF(SUMPRODUCT((A$127:A170&lt;&gt;"")*1),SUMPRODUCT((A$127:A170&lt;&gt;"")*1)+1,1),"")</f>
        <v/>
      </c>
      <c r="B171" s="126" t="str">
        <f>IF(P_Paramétrage!B681&lt;&gt;"",P_Paramétrage!B681,"")</f>
        <v/>
      </c>
      <c r="C171" s="20">
        <v>44</v>
      </c>
      <c r="D171" s="20" t="str">
        <f t="shared" si="12"/>
        <v/>
      </c>
      <c r="E171" s="20"/>
      <c r="F171" s="20" t="str" cm="1">
        <f t="array" ref="F171">IF(AND(OR(SUMPRODUCT(($I$6:$I$60=G171)*1),SUMPRODUCT(($I$67:$I$121=G171)*1)),G171&lt;&gt;""),IF(SUMPRODUCT((F$127:F170&lt;&gt;"")*1),SUMPRODUCT((F$127:F170&lt;&gt;"")*1)+1,1),"")</f>
        <v/>
      </c>
      <c r="G171" s="20" t="str">
        <f>IF(P_Paramétrage!G681&lt;&gt;"",P_Paramétrage!G681,"")</f>
        <v/>
      </c>
      <c r="H171" s="20">
        <v>44</v>
      </c>
      <c r="I171" s="21" t="str">
        <f t="shared" si="13"/>
        <v/>
      </c>
    </row>
    <row r="172" spans="1:9" x14ac:dyDescent="0.35">
      <c r="A172" s="19" t="str" cm="1">
        <f t="array" ref="A172">IF(AND(OR(SUMPRODUCT(($D$6:$D$60=B172)*1),SUMPRODUCT(($D$67:$D$121=B172)*1)),B172&lt;&gt;""),IF(SUMPRODUCT((A$127:A171&lt;&gt;"")*1),SUMPRODUCT((A$127:A171&lt;&gt;"")*1)+1,1),"")</f>
        <v/>
      </c>
      <c r="B172" s="126" t="str">
        <f>IF(P_Paramétrage!B682&lt;&gt;"",P_Paramétrage!B682,"")</f>
        <v/>
      </c>
      <c r="C172" s="20">
        <v>45</v>
      </c>
      <c r="D172" s="20" t="str">
        <f t="shared" si="12"/>
        <v/>
      </c>
      <c r="E172" s="20"/>
      <c r="F172" s="20" t="str" cm="1">
        <f t="array" ref="F172">IF(AND(OR(SUMPRODUCT(($I$6:$I$60=G172)*1),SUMPRODUCT(($I$67:$I$121=G172)*1)),G172&lt;&gt;""),IF(SUMPRODUCT((F$127:F171&lt;&gt;"")*1),SUMPRODUCT((F$127:F171&lt;&gt;"")*1)+1,1),"")</f>
        <v/>
      </c>
      <c r="G172" s="20" t="str">
        <f>IF(P_Paramétrage!G682&lt;&gt;"",P_Paramétrage!G682,"")</f>
        <v/>
      </c>
      <c r="H172" s="20">
        <v>45</v>
      </c>
      <c r="I172" s="21" t="str">
        <f t="shared" si="13"/>
        <v/>
      </c>
    </row>
    <row r="173" spans="1:9" x14ac:dyDescent="0.35">
      <c r="A173" s="19" t="str" cm="1">
        <f t="array" ref="A173">IF(AND(OR(SUMPRODUCT(($D$6:$D$60=B173)*1),SUMPRODUCT(($D$67:$D$121=B173)*1)),B173&lt;&gt;""),IF(SUMPRODUCT((A$127:A172&lt;&gt;"")*1),SUMPRODUCT((A$127:A172&lt;&gt;"")*1)+1,1),"")</f>
        <v/>
      </c>
      <c r="B173" s="126" t="str">
        <f>IF(P_Paramétrage!B683&lt;&gt;"",P_Paramétrage!B683,"")</f>
        <v/>
      </c>
      <c r="C173" s="20">
        <v>46</v>
      </c>
      <c r="D173" s="20" t="str">
        <f t="shared" si="12"/>
        <v/>
      </c>
      <c r="E173" s="20"/>
      <c r="F173" s="20" t="str" cm="1">
        <f t="array" ref="F173">IF(AND(OR(SUMPRODUCT(($I$6:$I$60=G173)*1),SUMPRODUCT(($I$67:$I$121=G173)*1)),G173&lt;&gt;""),IF(SUMPRODUCT((F$127:F172&lt;&gt;"")*1),SUMPRODUCT((F$127:F172&lt;&gt;"")*1)+1,1),"")</f>
        <v/>
      </c>
      <c r="G173" s="20" t="str">
        <f>IF(P_Paramétrage!G683&lt;&gt;"",P_Paramétrage!G683,"")</f>
        <v/>
      </c>
      <c r="H173" s="20">
        <v>46</v>
      </c>
      <c r="I173" s="21" t="str">
        <f t="shared" si="13"/>
        <v/>
      </c>
    </row>
    <row r="174" spans="1:9" x14ac:dyDescent="0.35">
      <c r="A174" s="19" t="str" cm="1">
        <f t="array" ref="A174">IF(AND(OR(SUMPRODUCT(($D$6:$D$60=B174)*1),SUMPRODUCT(($D$67:$D$121=B174)*1)),B174&lt;&gt;""),IF(SUMPRODUCT((A$127:A173&lt;&gt;"")*1),SUMPRODUCT((A$127:A173&lt;&gt;"")*1)+1,1),"")</f>
        <v/>
      </c>
      <c r="B174" s="126" t="str">
        <f>IF(P_Paramétrage!B684&lt;&gt;"",P_Paramétrage!B684,"")</f>
        <v/>
      </c>
      <c r="C174" s="20">
        <v>47</v>
      </c>
      <c r="D174" s="20" t="str">
        <f t="shared" si="12"/>
        <v/>
      </c>
      <c r="E174" s="20"/>
      <c r="F174" s="20" t="str" cm="1">
        <f t="array" ref="F174">IF(AND(OR(SUMPRODUCT(($I$6:$I$60=G174)*1),SUMPRODUCT(($I$67:$I$121=G174)*1)),G174&lt;&gt;""),IF(SUMPRODUCT((F$127:F173&lt;&gt;"")*1),SUMPRODUCT((F$127:F173&lt;&gt;"")*1)+1,1),"")</f>
        <v/>
      </c>
      <c r="G174" s="20" t="str">
        <f>IF(P_Paramétrage!G684&lt;&gt;"",P_Paramétrage!G684,"")</f>
        <v/>
      </c>
      <c r="H174" s="20">
        <v>47</v>
      </c>
      <c r="I174" s="21" t="str">
        <f t="shared" si="13"/>
        <v/>
      </c>
    </row>
    <row r="175" spans="1:9" x14ac:dyDescent="0.35">
      <c r="A175" s="19" t="str" cm="1">
        <f t="array" ref="A175">IF(AND(OR(SUMPRODUCT(($D$6:$D$60=B175)*1),SUMPRODUCT(($D$67:$D$121=B175)*1)),B175&lt;&gt;""),IF(SUMPRODUCT((A$127:A174&lt;&gt;"")*1),SUMPRODUCT((A$127:A174&lt;&gt;"")*1)+1,1),"")</f>
        <v/>
      </c>
      <c r="B175" s="126" t="str">
        <f>IF(P_Paramétrage!B685&lt;&gt;"",P_Paramétrage!B685,"")</f>
        <v/>
      </c>
      <c r="C175" s="20">
        <v>48</v>
      </c>
      <c r="D175" s="20" t="str">
        <f t="shared" si="12"/>
        <v/>
      </c>
      <c r="E175" s="20"/>
      <c r="F175" s="20" t="str" cm="1">
        <f t="array" ref="F175">IF(AND(OR(SUMPRODUCT(($I$6:$I$60=G175)*1),SUMPRODUCT(($I$67:$I$121=G175)*1)),G175&lt;&gt;""),IF(SUMPRODUCT((F$127:F174&lt;&gt;"")*1),SUMPRODUCT((F$127:F174&lt;&gt;"")*1)+1,1),"")</f>
        <v/>
      </c>
      <c r="G175" s="20" t="str">
        <f>IF(P_Paramétrage!G685&lt;&gt;"",P_Paramétrage!G685,"")</f>
        <v/>
      </c>
      <c r="H175" s="20">
        <v>48</v>
      </c>
      <c r="I175" s="21" t="str">
        <f t="shared" si="13"/>
        <v/>
      </c>
    </row>
    <row r="176" spans="1:9" x14ac:dyDescent="0.35">
      <c r="A176" s="19" t="str" cm="1">
        <f t="array" ref="A176">IF(AND(OR(SUMPRODUCT(($D$6:$D$60=B176)*1),SUMPRODUCT(($D$67:$D$121=B176)*1)),B176&lt;&gt;""),IF(SUMPRODUCT((A$127:A175&lt;&gt;"")*1),SUMPRODUCT((A$127:A175&lt;&gt;"")*1)+1,1),"")</f>
        <v/>
      </c>
      <c r="B176" s="126" t="str">
        <f>IF(P_Paramétrage!B686&lt;&gt;"",P_Paramétrage!B686,"")</f>
        <v/>
      </c>
      <c r="C176" s="20">
        <v>49</v>
      </c>
      <c r="D176" s="20" t="str">
        <f t="shared" si="12"/>
        <v/>
      </c>
      <c r="E176" s="20"/>
      <c r="F176" s="20" t="str" cm="1">
        <f t="array" ref="F176">IF(AND(OR(SUMPRODUCT(($I$6:$I$60=G176)*1),SUMPRODUCT(($I$67:$I$121=G176)*1)),G176&lt;&gt;""),IF(SUMPRODUCT((F$127:F175&lt;&gt;"")*1),SUMPRODUCT((F$127:F175&lt;&gt;"")*1)+1,1),"")</f>
        <v/>
      </c>
      <c r="G176" s="20" t="str">
        <f>IF(P_Paramétrage!G686&lt;&gt;"",P_Paramétrage!G686,"")</f>
        <v/>
      </c>
      <c r="H176" s="20">
        <v>49</v>
      </c>
      <c r="I176" s="21" t="str">
        <f t="shared" si="13"/>
        <v/>
      </c>
    </row>
    <row r="177" spans="1:9" x14ac:dyDescent="0.35">
      <c r="A177" s="19" t="str" cm="1">
        <f t="array" ref="A177">IF(AND(OR(SUMPRODUCT(($D$6:$D$60=B177)*1),SUMPRODUCT(($D$67:$D$121=B177)*1)),B177&lt;&gt;""),IF(SUMPRODUCT((A$127:A176&lt;&gt;"")*1),SUMPRODUCT((A$127:A176&lt;&gt;"")*1)+1,1),"")</f>
        <v/>
      </c>
      <c r="B177" s="126" t="str">
        <f>IF(P_Paramétrage!B687&lt;&gt;"",P_Paramétrage!B687,"")</f>
        <v/>
      </c>
      <c r="C177" s="20">
        <v>50</v>
      </c>
      <c r="D177" s="20" t="str">
        <f t="shared" si="12"/>
        <v/>
      </c>
      <c r="E177" s="20"/>
      <c r="F177" s="20" t="str" cm="1">
        <f t="array" ref="F177">IF(AND(OR(SUMPRODUCT(($I$6:$I$60=G177)*1),SUMPRODUCT(($I$67:$I$121=G177)*1)),G177&lt;&gt;""),IF(SUMPRODUCT((F$127:F176&lt;&gt;"")*1),SUMPRODUCT((F$127:F176&lt;&gt;"")*1)+1,1),"")</f>
        <v/>
      </c>
      <c r="G177" s="20" t="str">
        <f>IF(P_Paramétrage!G687&lt;&gt;"",P_Paramétrage!G687,"")</f>
        <v/>
      </c>
      <c r="H177" s="20">
        <v>50</v>
      </c>
      <c r="I177" s="21" t="str">
        <f t="shared" si="13"/>
        <v/>
      </c>
    </row>
    <row r="178" spans="1:9" x14ac:dyDescent="0.35">
      <c r="A178" s="19" t="str" cm="1">
        <f t="array" ref="A178">IF(AND(OR(SUMPRODUCT(($D$6:$D$60=B178)*1),SUMPRODUCT(($D$67:$D$121=B178)*1)),B178&lt;&gt;""),IF(SUMPRODUCT((A$127:A177&lt;&gt;"")*1),SUMPRODUCT((A$127:A177&lt;&gt;"")*1)+1,1),"")</f>
        <v/>
      </c>
      <c r="B178" s="126" t="str">
        <f>IF(P_Paramétrage!B688&lt;&gt;"",P_Paramétrage!B688,"")</f>
        <v/>
      </c>
      <c r="C178" s="20">
        <v>51</v>
      </c>
      <c r="D178" s="20" t="str">
        <f t="shared" si="12"/>
        <v/>
      </c>
      <c r="E178" s="20"/>
      <c r="F178" s="20" t="str" cm="1">
        <f t="array" ref="F178">IF(AND(OR(SUMPRODUCT(($I$6:$I$60=G178)*1),SUMPRODUCT(($I$67:$I$121=G178)*1)),G178&lt;&gt;""),IF(SUMPRODUCT((F$127:F177&lt;&gt;"")*1),SUMPRODUCT((F$127:F177&lt;&gt;"")*1)+1,1),"")</f>
        <v/>
      </c>
      <c r="G178" s="20" t="str">
        <f>IF(P_Paramétrage!G688&lt;&gt;"",P_Paramétrage!G688,"")</f>
        <v/>
      </c>
      <c r="H178" s="20">
        <v>51</v>
      </c>
      <c r="I178" s="21" t="str">
        <f t="shared" si="13"/>
        <v/>
      </c>
    </row>
    <row r="179" spans="1:9" x14ac:dyDescent="0.35">
      <c r="A179" s="19" t="str" cm="1">
        <f t="array" ref="A179">IF(AND(OR(SUMPRODUCT(($D$6:$D$60=B179)*1),SUMPRODUCT(($D$67:$D$121=B179)*1)),B179&lt;&gt;""),IF(SUMPRODUCT((A$127:A178&lt;&gt;"")*1),SUMPRODUCT((A$127:A178&lt;&gt;"")*1)+1,1),"")</f>
        <v/>
      </c>
      <c r="B179" s="126" t="str">
        <f>IF(P_Paramétrage!B689&lt;&gt;"",P_Paramétrage!B689,"")</f>
        <v/>
      </c>
      <c r="C179" s="20">
        <v>52</v>
      </c>
      <c r="D179" s="20" t="str">
        <f t="shared" si="12"/>
        <v/>
      </c>
      <c r="E179" s="20"/>
      <c r="F179" s="20" t="str" cm="1">
        <f t="array" ref="F179">IF(AND(OR(SUMPRODUCT(($I$6:$I$60=G179)*1),SUMPRODUCT(($I$67:$I$121=G179)*1)),G179&lt;&gt;""),IF(SUMPRODUCT((F$127:F178&lt;&gt;"")*1),SUMPRODUCT((F$127:F178&lt;&gt;"")*1)+1,1),"")</f>
        <v/>
      </c>
      <c r="G179" s="20" t="str">
        <f>IF(P_Paramétrage!G689&lt;&gt;"",P_Paramétrage!G689,"")</f>
        <v/>
      </c>
      <c r="H179" s="20">
        <v>52</v>
      </c>
      <c r="I179" s="21" t="str">
        <f t="shared" si="13"/>
        <v/>
      </c>
    </row>
    <row r="180" spans="1:9" x14ac:dyDescent="0.35">
      <c r="A180" s="19" t="str" cm="1">
        <f t="array" ref="A180">IF(AND(OR(SUMPRODUCT(($D$6:$D$60=B180)*1),SUMPRODUCT(($D$67:$D$121=B180)*1)),B180&lt;&gt;""),IF(SUMPRODUCT((A$127:A179&lt;&gt;"")*1),SUMPRODUCT((A$127:A179&lt;&gt;"")*1)+1,1),"")</f>
        <v/>
      </c>
      <c r="B180" s="126" t="str">
        <f>IF(P_Paramétrage!B690&lt;&gt;"",P_Paramétrage!B690,"")</f>
        <v/>
      </c>
      <c r="C180" s="20">
        <v>53</v>
      </c>
      <c r="D180" s="20" t="str">
        <f t="shared" si="12"/>
        <v/>
      </c>
      <c r="E180" s="20"/>
      <c r="F180" s="20" t="str" cm="1">
        <f t="array" ref="F180">IF(AND(OR(SUMPRODUCT(($I$6:$I$60=G180)*1),SUMPRODUCT(($I$67:$I$121=G180)*1)),G180&lt;&gt;""),IF(SUMPRODUCT((F$127:F179&lt;&gt;"")*1),SUMPRODUCT((F$127:F179&lt;&gt;"")*1)+1,1),"")</f>
        <v/>
      </c>
      <c r="G180" s="20" t="str">
        <f>IF(P_Paramétrage!G690&lt;&gt;"",P_Paramétrage!G690,"")</f>
        <v/>
      </c>
      <c r="H180" s="20">
        <v>53</v>
      </c>
      <c r="I180" s="21" t="str">
        <f t="shared" si="13"/>
        <v/>
      </c>
    </row>
    <row r="181" spans="1:9" x14ac:dyDescent="0.35">
      <c r="A181" s="19" t="str" cm="1">
        <f t="array" ref="A181">IF(AND(OR(SUMPRODUCT(($D$6:$D$60=B181)*1),SUMPRODUCT(($D$67:$D$121=B181)*1)),B181&lt;&gt;""),IF(SUMPRODUCT((A$127:A180&lt;&gt;"")*1),SUMPRODUCT((A$127:A180&lt;&gt;"")*1)+1,1),"")</f>
        <v/>
      </c>
      <c r="B181" s="126" t="str">
        <f>IF(P_Paramétrage!B691&lt;&gt;"",P_Paramétrage!B691,"")</f>
        <v/>
      </c>
      <c r="C181" s="20">
        <v>54</v>
      </c>
      <c r="D181" s="20" t="str">
        <f t="shared" si="12"/>
        <v/>
      </c>
      <c r="E181" s="20"/>
      <c r="F181" s="20" t="str" cm="1">
        <f t="array" ref="F181">IF(AND(OR(SUMPRODUCT(($I$6:$I$60=G181)*1),SUMPRODUCT(($I$67:$I$121=G181)*1)),G181&lt;&gt;""),IF(SUMPRODUCT((F$127:F180&lt;&gt;"")*1),SUMPRODUCT((F$127:F180&lt;&gt;"")*1)+1,1),"")</f>
        <v/>
      </c>
      <c r="G181" s="20" t="str">
        <f>IF(P_Paramétrage!G691&lt;&gt;"",P_Paramétrage!G691,"")</f>
        <v/>
      </c>
      <c r="H181" s="20">
        <v>54</v>
      </c>
      <c r="I181" s="21" t="str">
        <f t="shared" si="13"/>
        <v/>
      </c>
    </row>
    <row r="182" spans="1:9" x14ac:dyDescent="0.35">
      <c r="A182" s="19" t="str" cm="1">
        <f t="array" ref="A182">IF(AND(OR(SUMPRODUCT(($D$6:$D$60=B182)*1),SUMPRODUCT(($D$67:$D$121=B182)*1)),B182&lt;&gt;""),IF(SUMPRODUCT((A$127:A181&lt;&gt;"")*1),SUMPRODUCT((A$127:A181&lt;&gt;"")*1)+1,1),"")</f>
        <v/>
      </c>
      <c r="B182" s="126" t="str">
        <f>IF(P_Paramétrage!B692&lt;&gt;"",P_Paramétrage!B692,"")</f>
        <v/>
      </c>
      <c r="C182" s="20">
        <v>55</v>
      </c>
      <c r="D182" s="20" t="str">
        <f t="shared" si="12"/>
        <v/>
      </c>
      <c r="E182" s="20"/>
      <c r="F182" s="20" t="str" cm="1">
        <f t="array" ref="F182">IF(AND(OR(SUMPRODUCT(($I$6:$I$60=G182)*1),SUMPRODUCT(($I$67:$I$121=G182)*1)),G182&lt;&gt;""),IF(SUMPRODUCT((F$127:F181&lt;&gt;"")*1),SUMPRODUCT((F$127:F181&lt;&gt;"")*1)+1,1),"")</f>
        <v/>
      </c>
      <c r="G182" s="20" t="str">
        <f>IF(P_Paramétrage!G692&lt;&gt;"",P_Paramétrage!G692,"")</f>
        <v/>
      </c>
      <c r="H182" s="20">
        <v>55</v>
      </c>
      <c r="I182" s="21" t="str">
        <f t="shared" si="13"/>
        <v/>
      </c>
    </row>
  </sheetData>
  <sheetProtection algorithmName="SHA-512" hashValue="4t78/1atxsbimAg4ygkzV6bHH7npykQ2YYmAfYcusp+74LEllDtHy+sLdLFdQJAVfgDlNTkbMDWh/IwJ/RF2Mw==" saltValue="i4bKY1nTYDbLhF1DOXbJqA==" spinCount="100000" sheet="1" objects="1" scenarios="1" selectLockedCell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A82B5-A2E1-4C2B-84EF-CEBB87A30EE9}">
  <sheetPr>
    <pageSetUpPr fitToPage="1"/>
  </sheetPr>
  <dimension ref="A1:AB608"/>
  <sheetViews>
    <sheetView showGridLines="0" view="pageBreakPreview" topLeftCell="B1" zoomScaleNormal="100" zoomScaleSheetLayoutView="100" workbookViewId="0">
      <pane xSplit="1" topLeftCell="C1" activePane="topRight" state="frozen"/>
      <selection activeCell="B1" sqref="B1"/>
      <selection pane="topRight" activeCell="C8" sqref="C8"/>
    </sheetView>
  </sheetViews>
  <sheetFormatPr baseColWidth="10" defaultColWidth="11.54296875" defaultRowHeight="14.5" x14ac:dyDescent="0.35"/>
  <cols>
    <col min="1" max="1" width="4.7265625" style="54" hidden="1" customWidth="1"/>
    <col min="2" max="2" width="8.7265625" style="54" customWidth="1"/>
    <col min="3" max="6" width="30.7265625" style="54" customWidth="1"/>
    <col min="7" max="7" width="30.7265625" style="54" hidden="1" customWidth="1"/>
    <col min="8" max="8" width="30.7265625" style="54" hidden="1" customWidth="1" collapsed="1"/>
    <col min="9" max="9" width="30.7265625" style="54" hidden="1" customWidth="1"/>
    <col min="10" max="21" width="30.7265625" style="54" customWidth="1"/>
    <col min="22" max="22" width="51.54296875" style="54" customWidth="1"/>
    <col min="23" max="23" width="30.7265625" style="54" hidden="1" customWidth="1"/>
    <col min="24" max="27" width="21.54296875" style="54" customWidth="1"/>
    <col min="28" max="28" width="45.1796875" style="54" customWidth="1"/>
    <col min="29" max="30" width="30.7265625" style="54" customWidth="1"/>
    <col min="31" max="16384" width="11.54296875" style="54"/>
  </cols>
  <sheetData>
    <row r="1" spans="2:28" s="53" customFormat="1" ht="34.9" customHeight="1" x14ac:dyDescent="0.35">
      <c r="B1" s="328" t="str">
        <f>"INSTRUCTION : "&amp;IF(P_Z_1_B_INTITULE_DEPENSES_DEVIS_STANDARD=P_Z_G_R_G_BOOLEEN_NON,P_Z_1_N_INTITULE_DEPENSES_DEVIS_STANDARD,P_Z_1_N_INTITULE_DEPENSES_DEVIS_DEFAUT)</f>
        <v>INSTRUCTION : Dépenses sur Devis</v>
      </c>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row>
    <row r="2" spans="2:28" ht="7.5" customHeight="1" x14ac:dyDescent="0.35"/>
    <row r="3" spans="2:28" ht="45" customHeight="1" x14ac:dyDescent="0.35">
      <c r="B3" s="325" t="str">
        <f>IF(P_Z_1_N_CONSIGNE_DEPENSES_DEVIS_I&lt;&gt;"",P_Z_1_N_CONSIGNE_DEPENSES_DEVIS_I,"")</f>
        <v xml:space="preserve">Tracer dans cet onglet l'instruction de l'éligibilité et la raisonnabilité de chacune des dépenses. </v>
      </c>
      <c r="C3" s="325"/>
      <c r="D3" s="325"/>
      <c r="E3" s="325"/>
      <c r="F3" s="325"/>
      <c r="G3" s="325"/>
      <c r="H3" s="325"/>
      <c r="I3" s="325"/>
      <c r="J3" s="325"/>
      <c r="K3" s="325"/>
      <c r="L3" s="325"/>
      <c r="M3" s="325"/>
      <c r="N3" s="325"/>
      <c r="O3" s="325"/>
      <c r="P3" s="325"/>
      <c r="Q3" s="325"/>
      <c r="R3" s="325"/>
      <c r="S3" s="325"/>
      <c r="T3" s="325"/>
      <c r="U3" s="325"/>
      <c r="V3" s="325"/>
      <c r="W3" s="85"/>
    </row>
    <row r="4" spans="2:28" ht="7.5" customHeight="1" x14ac:dyDescent="0.35"/>
    <row r="5" spans="2:28" ht="43.5" x14ac:dyDescent="0.35">
      <c r="B5" s="326" t="s">
        <v>0</v>
      </c>
      <c r="C5" s="67" t="str">
        <f>IF(P_Z_1_B_COLONNE_DESCRIPTION=P_Z_G_R_G_BOOLEEN_NON,P_Z_1_N_COLONNE_DESCRIPTION_SPECIFIQUE,P_Z_1_N_COLONNE_DESCRIPTION_STANDARD)</f>
        <v>Description dépense</v>
      </c>
      <c r="D5" s="67" t="str">
        <f>IF(P_Z_1_B_COLONNE_FOURNISSEUR=P_Z_G_R_G_BOOLEEN_NON,P_Z_1_N_COLONNE_FOURNISSEUR_SPECIFIQUE,P_Z_1_N_COLONNE_FOURNISSEUR_STANDARD)</f>
        <v>Fournisseur retenu</v>
      </c>
      <c r="E5" s="67" t="str">
        <f>IF(P_Z_1_B_COLONNE_JUSTIFICATIF=P_Z_G_R_G_BOOLEEN_NON,P_Z_1_N_COLONNE_JUSTIFICATIF_SPECIFIQUE,P_Z_1_N_COLONNE_JUSTIFICATIF_STANDARD)</f>
        <v>Identifiant justificatif(s)</v>
      </c>
      <c r="F5" s="67" t="str">
        <f>IF(P_Z_1_B_COLONNE_POSTE=P_Z_G_R_G_BOOLEEN_NON,P_Z_1_N_COLONNE_POSTE_SPECIFIQUE,P_Z_1_N_COLONNE_POSTE_STANDARD)</f>
        <v>Poste</v>
      </c>
      <c r="G5" s="67" t="str">
        <f>IF(P_Z_1_B_COLONNE_SOUS_OPERATION=P_Z_G_R_G_BOOLEEN_NON,P_Z_1_N_COLONNE_SOUS_OPERATION_SPECIFIQUE,P_Z_1_N_COLONNE_SOUS_OPERATION_STANDARD)</f>
        <v>Sous-opération</v>
      </c>
      <c r="H5" s="67" t="str">
        <f>IF(P_Z_1_B_COLONNE_QUANTITE=P_Z_G_R_G_BOOLEEN_NON,P_Z_1_N_COLONNE_QUANTITE_SPECIFIQUE,P_Z_1_N_COLONNE_QUANTITE_STANDARD)</f>
        <v>Quantité</v>
      </c>
      <c r="I5" s="67" t="str">
        <f>IF(P_Z_1_B_COLONNE_UNITE=P_Z_G_R_G_BOOLEEN_NON,P_Z_1_N_COLONNE_UNITE_SPECIFIQUE,P_Z_1_N_COLONNE_UNITE_STANDARD)</f>
        <v>Unité</v>
      </c>
      <c r="J5" s="67" t="str">
        <f>IF(P_Z_1_B_COLONNE_MT_PRESENTE_HT=P_Z_G_R_G_BOOLEEN_NON,P_Z_1_N_COLONNE_MT_PRESENTE_HT_SPECIFIQUE,P_Z_1_N_COLONNE_MT_PRESENTE_HT_STANDARD)</f>
        <v>Montant présenté HT</v>
      </c>
      <c r="K5" s="67" t="str">
        <f>IF(P_Z_1_B_COLONNE_MT_PRESENTE_TVA=P_Z_G_R_G_BOOLEEN_NON,P_Z_1_N_COLONNE_MT_PRESENTE_TVA_SPECIFIQUE,P_Z_1_N_COLONNE_MT_PRESENTE_TVA_STANDARD)</f>
        <v>Montant présenté de la TVA</v>
      </c>
      <c r="L5" s="226" t="str">
        <f>IF(P_Z_1_B_COLONNE_MT_PRESENTE_TTC=P_Z_G_R_G_BOOLEEN_NON,P_Z_1_N_COLONNE_MT_PRESENTE_TTC_SPECIFIQUE,P_Z_1_N_COLONNE_MT_PRESENTE_TTC_STANDARD)</f>
        <v>Montant  TTC</v>
      </c>
      <c r="M5" s="67" t="str">
        <f>IF(P_Z_1_B_COLONNE_CT_RAISONNABLE_MARCHE=P_Z_G_R_G_BOOLEEN_NON,P_Z_1_N_COLONNE_CT_RAISONNABLE_MARCHE_SPECIFIQUE,P_Z_1_N_COLONNE_CT_RAISONNABLE_MARCHE_STANDARD)</f>
        <v>Présence d'un marché public</v>
      </c>
      <c r="N5" s="67" t="str">
        <f>IF(P_Z_1_B_COLONNE_CT_RAISONNABLE_JUSTIFICATIF_2=P_Z_G_R_G_BOOLEEN_NON,P_Z_1_N_COLONNE_CT_RAISONNABLE_JUSTIFICATIF_2_SPECIFIQUE,P_Z_1_N_COLONNE_CT_RAISONNABLE_JUSTIFICATIF_2_STANDARD)</f>
        <v>2eme pièce estimative (comparative) : Identifiant justificatif(s)</v>
      </c>
      <c r="O5" s="67" t="str">
        <f>IF(P_Z_1_B_COLONNE_CT_RAISONNABLE_FOURNISSEUR_2=P_Z_G_R_G_BOOLEEN_NON,P_Z_1_N_COLONNE_CT_RAISONNABLE_FOURNISSEUR_2_SPECIFIQUE,P_Z_1_N_COLONNE_CT_RAISONNABLE_FOURNISSEUR_2_STANDARD)</f>
        <v>2eme pièce estimative (comparative) : Fournisseur</v>
      </c>
      <c r="P5" s="67" t="str">
        <f>IF(P_Z_1_B_COLONNE_CT_RAISONNABLE_MT_HT_2=P_Z_G_R_G_BOOLEEN_NON,P_Z_1_N_COLONNE_CT_RAISONNABLE_MT_HT_2_SPECIFIQUE,P_Z_1_N_COLONNE_CT_RAISONNABLE_MT_HT_2_STANDARD)</f>
        <v>2eme pièce estimative (comparative) : Montant présenté HT</v>
      </c>
      <c r="Q5" s="67" t="str">
        <f>IF(P_Z_1_B_COLONNE_CT_RAISONNABLE_MT_TVA_2=P_Z_G_R_G_BOOLEEN_NON,P_Z_1_N_COLONNE_CT_RAISONNABLE_MT_TVA_2_SPECIFIQUE,P_Z_1_N_COLONNE_CT_RAISONNABLE_MT_TVA_2_STANDARD)</f>
        <v>2eme pièce estimative (comparative) : Montant présenté TVA</v>
      </c>
      <c r="R5" s="67" t="str">
        <f>IF(P_Z_1_B_COLONNE_CT_RAISONNABLE_JUSTIFICATIF_3=P_Z_G_R_G_BOOLEEN_NON,P_Z_1_N_COLONNE_CT_RAISONNABLE_JUSTIFICATIF_3_SPECIFIQUE,P_Z_1_N_COLONNE_CT_RAISONNABLE_JUSTIFICATIF_3_STANDARD)</f>
        <v>3eme pièce estimative (comparative) : Identifiant justificatif(s)</v>
      </c>
      <c r="S5" s="67" t="str">
        <f>IF(P_Z_1_B_COLONNE_CT_RAISONNABLE_FOURNISSEUR_3=P_Z_G_R_G_BOOLEEN_NON,P_Z_1_N_COLONNE_CT_RAISONNABLE_FOURNISSEUR_3_SPECIFIQUE,P_Z_1_N_COLONNE_CT_RAISONNABLE_FOURNISSEUR_3_STANDARD)</f>
        <v>3eme pièce estimative (comparative) : Fournisseur</v>
      </c>
      <c r="T5" s="67" t="str">
        <f>IF(P_Z_1_B_COLONNE_CT_RAISONNABLE_MT_HT_3=P_Z_G_R_G_BOOLEEN_NON,P_Z_1_N_COLONNE_CT_RAISONNABLE_MT_HT_3_SPECIFIQUE,P_Z_1_N_COLONNE_CT_RAISONNABLE_MT_HT_3_STANDARD)</f>
        <v>3eme pièce estimative (comparative) : Montant présenté HT</v>
      </c>
      <c r="U5" s="67" t="str">
        <f>IF(P_Z_1_B_COLONNE_CT_RAISONNABLE_MT_TVA_3=P_Z_G_R_G_BOOLEEN_NON,P_Z_1_N_COLONNE_CT_RAISONNABLE_MT_TVA_3_SPECIFIQUE,P_Z_1_N_COLONNE_CT_RAISONNABLE_MT_TVA_3_STANDARD)</f>
        <v>3eme pièce estimative (comparative) : Montant présenté TVA</v>
      </c>
      <c r="V5" s="67" t="str">
        <f>IF(P_Z_1_B_COLONNE_COMMENTAIRE=P_Z_G_R_G_BOOLEEN_NON,P_Z_1_N_COLONNE_COMMENTAIRE_SPECIFIQUE,P_Z_1_N_COLONNE_COMMENTAIRE_STANDARD)</f>
        <v>Commentaire(s)</v>
      </c>
      <c r="W5" s="67" t="str">
        <f>IF(P_Z_1_B_COLONNE_MT_MAX_LIBELLE_STANDARD&lt;&gt;P_Z_G_R_G_BOOLEEN_NON,P_Z_1_N_COLONNE_MT_MAX_LIBELLE_DEFAUT,P_Z_1_N_COLONNE_MT_MAX_LIBELLE_STANDARD)</f>
        <v>Montant maximal</v>
      </c>
      <c r="X5" s="67" t="str">
        <f>IF(P_Z_1_B_COLONNE_MT_INELIGIBLE_LIBELLE_STANDARD&lt;&gt;P_Z_G_R_G_BOOLEEN_NON,P_Z_1_N_COLONNE_MT_INELIGIBLE_LIBELLE_DEFAUT,P_Z_1_N_COLONNE_MT_INELIGIBLE_LIBELLE_STANDARD)</f>
        <v>Montant inéligible</v>
      </c>
      <c r="Y5" s="67" t="str">
        <f>IF(P_Z_1_B_COLONNE_MOTIFS_INELIGIBILITE_LIBELLE_STANDARD&lt;&gt;P_Z_G_R_G_BOOLEEN_NON,P_Z_1_N_COLONNE_MOTIFS_INELIGIBILITE_LIBELLE_DEFAUT,P_Z_1_N_COLONNE_MOTIFS_INELIGIBILITE_LIBELLE_STANDARD)</f>
        <v>Motif d'inéligibilité</v>
      </c>
      <c r="Z5" s="67" t="str">
        <f>IF(P_Z_1_B_COLONNE_MT_ELIGIBLE_LIBELLE_STANDARD&lt;&gt;P_Z_G_R_G_BOOLEEN_NON,P_Z_1_N_COLONNE_MT_ELIGIBLE_LIBELLE_DEFAUT,P_Z_1_N_COLONNE_MT_ELIGIBLE_LIBELLE_STANDARD)</f>
        <v>Montant éligible</v>
      </c>
      <c r="AA5" s="67" t="str">
        <f>IF(P_Z_1_B_COLONNE_MT_RAISONNABLE_LIBELLE_STANDARD&lt;&gt;P_Z_G_R_G_BOOLEEN_NON,P_Z_1_N_COLONNE_MT_RAISONNABLE_DEFAUT,P_Z_1_N_COLONNE_MT_RAISONNABLE_STANDARD)</f>
        <v>Montant raisonnable</v>
      </c>
      <c r="AB5" s="82" t="str">
        <f>IF(P_Z_1_B_COLONNE_COMMENTAIRE_SI_LIBELLE_STANDARD&lt;&gt;P_Z_G_R_G_BOOLEEN_NON,P_Z_1_N_COLONNE_COMMENTAIRE_SI_LIBELLE_DEFAUT,P_Z_1_N_COLONNE_COMMENTAIRE_SI_LIBELLE_STANDARD)</f>
        <v>Commentaire(s) du SI</v>
      </c>
    </row>
    <row r="6" spans="2:28" ht="43.5" x14ac:dyDescent="0.35">
      <c r="B6" s="327"/>
      <c r="C6" s="68" t="str">
        <f>IF(P_Z_1_B_COLONNE_DESCRIPTION_INDICATION=P_Z_G_R_G_BOOLEEN_NON,P_Z_1_N_COLONNE_DESCRIPTION_INDICATION,P_Z_1_N_COLONNE_DESCRIPTION_INDICATION_STANDARD)</f>
        <v>(nature de la dépense indiquée sur le devis : désignation de l’article, de l’objet…)</v>
      </c>
      <c r="D6" s="68" t="str">
        <f>IF(P_Z_1_B_COLONNE_FOURNISSEUR_INDICATION=P_Z_G_R_G_BOOLEEN_NON,P_Z_1_N_COLONNE_FOURNISSEUR_INDICATION,P_Z_1_N_COLONNE_FOURNISSEUR_INDICATION_STANDARD)</f>
        <v>(nom de l’entreprise, de la structure émettrice du devis)</v>
      </c>
      <c r="E6" s="68" t="str">
        <f>IF(P_Z_1_B_COLONNE_JUSTIFICATIF_INDICATION=P_Z_G_R_G_BOOLEEN_NON,P_Z_1_N_COLONNE_JUSTIFICATIF_INDICATION,P_Z_1_N_COLONNE_JUSTIFICATIF_INDICATION_STANDARD)</f>
        <v>(information sur le justificatif joint et qui permet de l’identifier, ex. : N° du devis)</v>
      </c>
      <c r="F6" s="68" t="str">
        <f>IF(P_Z_1_B_COLONNE_POSTE_INDICATION=P_Z_G_R_G_BOOLEEN_NON,P_Z_1_N_COLONNE_POSTE_INDICATION,P_Z_1_N_COLONNE_POSTE_INDICATION_STANDARD)</f>
        <v>(à choisir dans le menu déroulant)</v>
      </c>
      <c r="G6" s="68" t="str">
        <f>IF(P_Z_1_B_COLONNE_SOUS_OPERATION_INDICATION=P_Z_G_R_G_BOOLEEN_NON,P_Z_1_N_COLONNE_SOUS_OPERATION_INDICATION,P_Z_1_N_COLONNE_SOUS_OPERATION_INDICATION_STANDARD)</f>
        <v>(à choisir dans le menu déroulant)</v>
      </c>
      <c r="H6" s="68" t="str">
        <f>IF(P_Z_1_B_COLONNE_QUANTITE_INDICATION=P_Z_G_R_G_BOOLEEN_NON,P_Z_1_N_COLONNE_QUANTITE_INDICATION,P_Z_1_N_COLONNE_QUANTITE_INDICATION_STANDARD)</f>
        <v>(nombre prévu correspondant à la dépense)</v>
      </c>
      <c r="I6" s="68" t="str">
        <f>IF(P_Z_1_B_COLONNE_UNITE_INDICATION=P_Z_G_R_G_BOOLEEN_NON,P_Z_1_N_COLONNE_UNITE_INDICATION,P_Z_1_N_COLONNE_UNITE_INDICATION_STANDARD)</f>
        <v>(unité dans laquelle s'exprime le nombre pour la dépense)</v>
      </c>
      <c r="J6" s="68" t="str">
        <f>IF(P_Z_1_B_COLONNE_MT_PRESENTE_HT_INDICATION=P_Z_G_R_G_BOOLEEN_NON,P_Z_1_N_COLONNE_MT_PRESENTE_HT_INDICATION,P_Z_1_N_COLONNE_MT_PRESENTE_HT_INDICATION_STANDARD)</f>
        <v>(2 décimales possibles)</v>
      </c>
      <c r="K6" s="68" t="str">
        <f>IF(P_Z_1_B_COLONNE_MT_PRESENTE_TVA_INDICATION=P_Z_G_R_G_BOOLEEN_NON,P_Z_1_N_COLONNE_MT_PRESENTE_TVA_INDICATION,P_Z_1_N_COLONNE_MT_PRESENTE_TVA_INDICATION_STANDARD)</f>
        <v>(2 décimales possibles, à renseigner si la TVA n'est pas récupérée et le justificatif joint)</v>
      </c>
      <c r="L6" s="68" t="str" cm="1">
        <f t="array" ref="L6">IF(P_Z_1_B_COLONNE_MT_PRESENTE_TTC_INDICATION=P_Z_G_R_G_BOOLEEN_NON,P_Z_1_N_COLONNE_MT_PRESENTE_TTC_INDICATION,P_Z_1_N_COLONNE_MT_PRESENTE_TTC_INDICATION_STANDARD)</f>
        <v>(2 décimales possibles)</v>
      </c>
      <c r="M6" s="68" t="str">
        <f>IF(P_Z_1_B_COLONNE_CT_RAISONNABLE_MARCHE_INDICATION=P_Z_G_R_G_BOOLEEN_NON,P_Z_1_N_COLONNE_CT_RAISONNABLE_MARCHE_INDICATION,P_Z_1_N_COLONNE_CT_RAISONNABLE_MARCHE_INDICATION_STANDARD)</f>
        <v>Indiquez si les dépenses sont soumises à marché public</v>
      </c>
      <c r="N6" s="68" t="str">
        <f>IF(P_Z_1_B_COLONNE_CT_RAISONNABLE_JUSTIFICATIF_2_INDICATION=P_Z_G_R_G_BOOLEEN_NON,P_Z_1_N_COLONNE_CT_RAISONNABLE_JUSTIFICATIF_2_INDICATION,P_Z_1_N_COLONNE_CT_RAISONNABLE_JUSTIFICATIF_2_INDICATION_STANDARD)</f>
        <v>(obligatoire pour toute dépense à partir de 3001 €)</v>
      </c>
      <c r="O6" s="68" t="str">
        <f>IF(P_Z_1_B_COLONNE_CT_RAISONNABLE_FOURNISSEUR_2_INDICATION=P_Z_G_R_G_BOOLEEN_NON,P_Z_1_N_COLONNE_CT_RAISONNABLE_FOURNISSEUR_2_INDICATION,P_Z_1_N_COLONNE_CT_RAISONNABLE_FOURNISSEUR_2_INDICATION_STANDARD)</f>
        <v>(obligatoire pour toute dépense à partir de 3001 €)</v>
      </c>
      <c r="P6" s="68" t="str">
        <f>IF(P_Z_1_B_COLONNE_CT_RAISONNABLE_MT_HT_2_INDICATION=P_Z_G_R_G_BOOLEEN_NON,P_Z_1_N_COLONNE_CT_RAISONNABLE_MT_HT_2_INDICATION,P_Z_1_N_COLONNE_CT_RAISONNABLE_MT_HT_2_INDICATION_STANDARD)</f>
        <v>(obligatoire pour toute dépense à partir de 3001 €)</v>
      </c>
      <c r="Q6" s="68" t="str">
        <f>IF(P_Z_1_B_COLONNE_CT_RAISONNABLE_MT_TVA_2_INDICATION=P_Z_G_R_G_BOOLEEN_NON,P_Z_1_N_COLONNE_CT_RAISONNABLE_MT_TVA_2_INDICATION,P_Z_1_N_COLONNE_CT_RAISONNABLE_MT_TVA_2_INDICATION_STANDARD)</f>
        <v>(obligatoire pour toute dépense à partir de 3001 €)</v>
      </c>
      <c r="R6" s="68" t="str">
        <f>IF(P_Z_1_B_COLONNE_CT_RAISONNABLE_JUSTIFICATIF_3_INDICATION=P_Z_G_R_G_BOOLEEN_NON,P_Z_1_N_COLONNE_CT_RAISONNABLE_JUSTIFICATIF_3_INDICATION,P_Z_1_N_COLONNE_CT_RAISONNABLE_JUSTIFICATIF_3_INDICATION_STANDARD)</f>
        <v>(obligatoire pour toute dépense à partir de 70000 €)</v>
      </c>
      <c r="S6" s="68" t="str">
        <f>IF(P_Z_1_B_COLONNE_CT_RAISONNABLE_FOURNISSEUR_3_INDICATION=P_Z_G_R_G_BOOLEEN_NON,P_Z_1_N_COLONNE_CT_RAISONNABLE_FOURNISSEUR_3_INDICATION,P_Z_1_N_COLONNE_CT_RAISONNABLE_FOURNISSEUR_3_INDICATION_STANDARD)</f>
        <v>(obligatoire pour toute dépense à partir de 70000 €)</v>
      </c>
      <c r="T6" s="68" t="str">
        <f>IF(P_Z_1_B_COLONNE_CT_RAISONNABLE_MT_HT_3_INDICATION=P_Z_G_R_G_BOOLEEN_NON,P_Z_1_N_COLONNE_CT_RAISONNABLE_MT_HT_3_INDICATION,P_Z_1_N_COLONNE_CT_RAISONNABLE_MT_HT_3_INDICATION_STANDARD)</f>
        <v>(obligatoire pour toute dépense à partir de 70000 €)</v>
      </c>
      <c r="U6" s="68" t="str">
        <f>IF(P_Z_1_B_COLONNE_CT_RAISONNABLE_MT_TVA_3_INDICATION=P_Z_G_R_G_BOOLEEN_NON,P_Z_1_N_COLONNE_CT_RAISONNABLE_MT_TVA_3_INDICATION,P_Z_1_N_COLONNE_CT_RAISONNABLE_MT_TVA_3_INDICATION_STANDARD)</f>
        <v>(obligatoire pour toute dépense à partir de 70000 €)</v>
      </c>
      <c r="V6" s="68" t="str">
        <f>IF(P_Z_1_B_COLONNE_COMMENTAIRE_INDICATION=P_Z_G_R_G_BOOLEEN_NON,P_Z_1_N_COLONNE_COMMENTAIRE_INDICATION,P_Z_1_N_COLONNE_COMMENTAIRE_INDICATION_STANDARD)</f>
        <v>(toute précision jugée pertinente, par exemple explication du choix du devis retenu lorsque celui-ci n'est pas le moins cher)</v>
      </c>
      <c r="W6" s="68"/>
      <c r="X6" s="68"/>
      <c r="Y6" s="68" t="s">
        <v>603</v>
      </c>
      <c r="Z6" s="68" t="s">
        <v>602</v>
      </c>
      <c r="AA6" s="68"/>
      <c r="AB6" s="68" t="s">
        <v>604</v>
      </c>
    </row>
    <row r="7" spans="2:28" s="63" customFormat="1" ht="19.899999999999999" customHeight="1" x14ac:dyDescent="0.35">
      <c r="B7" s="69" t="s">
        <v>195</v>
      </c>
      <c r="C7" s="117" t="str">
        <f>IF(P_Z_1_B_EXEMPLE_UTILISATION&lt;&gt;P_Z_G_R_G_BOOLEEN_OUI,"",P_Z_1_N_EXEMPLE_DESCRIPTION)</f>
        <v>Equipement 1</v>
      </c>
      <c r="D7" s="70" t="str">
        <f>IF(P_Z_1_B_EXEMPLE_UTILISATION&lt;&gt;P_Z_G_R_G_BOOLEEN_OUI,"",P_Z_1_N_EXEMPLE_FOURNISSEUR)</f>
        <v>Fournisseur A</v>
      </c>
      <c r="E7" s="70" t="str">
        <f>IF(P_Z_1_B_EXEMPLE_UTILISATION&lt;&gt;P_Z_G_R_G_BOOLEEN_OUI,"",P_Z_1_N_EXEMPLE_JUSTIFICATIF)</f>
        <v>01_Fournisseur A_Retenu</v>
      </c>
      <c r="F7" s="70" t="str">
        <f>IF(P_Z_1_B_EXEMPLE_UTILISATION&lt;&gt;P_Z_G_R_G_BOOLEEN_OUI,"",P_Z_1_N_EXEMPLE_POSTE)</f>
        <v>Equipements</v>
      </c>
      <c r="G7" s="70" t="str">
        <f>IF(P_Z_1_B_EXEMPLE_UTILISATION&lt;&gt;P_Z_G_R_G_BOOLEEN_OUI,"",P_Z_1_N_EXEMPLE_SOUS_OPERATION)</f>
        <v>Sous Op 2</v>
      </c>
      <c r="H7" s="71">
        <f>IF(P_Z_1_B_EXEMPLE_UTILISATION&lt;&gt;P_Z_G_R_G_BOOLEEN_OUI,"",P_Z_1_N_EXEMPLE_QUANTITE)</f>
        <v>1</v>
      </c>
      <c r="I7" s="72">
        <f>IF(P_Z_1_B_EXEMPLE_UTILISATION&lt;&gt;P_Z_G_R_G_BOOLEEN_OUI,"",P_Z_1_N_EXEMPLE_UNITE)</f>
        <v>0</v>
      </c>
      <c r="J7" s="73">
        <f>IF(P_Z_1_B_EXEMPLE_UTILISATION&lt;&gt;P_Z_G_R_G_BOOLEEN_OUI,"",P_Z_1_N_EXEMPLE_MT_PRESENTE_HT)</f>
        <v>5000</v>
      </c>
      <c r="K7" s="73">
        <f>IF(P_Z_1_B_EXEMPLE_UTILISATION&lt;&gt;P_Z_G_R_G_BOOLEEN_OUI,"",P_Z_1_N_EXEMPLE_MT_PRESENTE_TVA)</f>
        <v>1000</v>
      </c>
      <c r="L7" s="73">
        <f>IF(P_Z_1_B_EXEMPLE_UTILISATION&lt;&gt;P_Z_G_R_G_BOOLEEN_OUI,"",P_Z_1_N_EXEMPLE_MT_PRESENTE_TTC)</f>
        <v>6000</v>
      </c>
      <c r="M7" s="70" t="str">
        <f>IF(P_Z_1_B_EXEMPLE_UTILISATION&lt;&gt;P_Z_G_R_G_BOOLEEN_OUI,"",P_Z_1_N_EXEMPLE_CT_RAISONNABLE_MARCHE)</f>
        <v>Non concerné</v>
      </c>
      <c r="N7" s="70" t="str">
        <f>IF(P_Z_1_B_EXEMPLE_UTILISATION&lt;&gt;P_Z_G_R_G_BOOLEEN_OUI,"",P_Z_1_N_EXEMPLE_CT_RAISONNABLE_JUSTIFICATIF_2)</f>
        <v>02_Fournisseur B_Non retenu</v>
      </c>
      <c r="O7" s="70" t="str">
        <f>IF(P_Z_1_B_EXEMPLE_UTILISATION&lt;&gt;P_Z_G_R_G_BOOLEEN_OUI,"",P_Z_1_N_EXEMPLE_CT_RAISONNABLE_FOURNISSEUR_2)</f>
        <v>Fournisseur B</v>
      </c>
      <c r="P7" s="74">
        <f>IF(P_Z_1_B_EXEMPLE_UTILISATION&lt;&gt;P_Z_G_R_G_BOOLEEN_OUI,"",P_Z_1_N_EXEMPLE_CT_RAISONNABLE_MT_HT_2)</f>
        <v>6000</v>
      </c>
      <c r="Q7" s="74">
        <f>IF(P_Z_1_B_EXEMPLE_UTILISATION&lt;&gt;P_Z_G_R_G_BOOLEEN_OUI,"",P_Z_1_N_EXEMPLE_CT_RAISONNABLE_MT_TVA_2)</f>
        <v>1200</v>
      </c>
      <c r="R7" s="70">
        <f>IF(P_Z_1_B_EXEMPLE_UTILISATION&lt;&gt;P_Z_G_R_G_BOOLEEN_OUI,"",P_Z_1_N_EXEMPLE_CT_RAISONNABLE_JUSTIFICATIF_3)</f>
        <v>0</v>
      </c>
      <c r="S7" s="70">
        <f>IF(P_Z_1_B_EXEMPLE_UTILISATION&lt;&gt;P_Z_G_R_G_BOOLEEN_OUI,"",P_Z_1_N_EXEMPLE_CT_RAISONNABLE_FOURNISSEUR_3)</f>
        <v>0</v>
      </c>
      <c r="T7" s="74">
        <f>IF(P_Z_1_B_EXEMPLE_UTILISATION&lt;&gt;P_Z_G_R_G_BOOLEEN_OUI,"",P_Z_1_N_EXEMPLE_CT_RAISONNABLE_MT_HT_3)</f>
        <v>0</v>
      </c>
      <c r="U7" s="74">
        <f>IF(P_Z_1_B_EXEMPLE_UTILISATION&lt;&gt;P_Z_G_R_G_BOOLEEN_OUI,"",P_Z_1_N_EXEMPLE_CT_RAISONNABLE_MT_TVA_3)</f>
        <v>0</v>
      </c>
      <c r="V7" s="72" t="str">
        <f>IF(P_Z_1_B_EXEMPLE_UTILISATION&lt;&gt;P_Z_G_R_G_BOOLEEN_OUI,"",P_Z_1_N_EXEMPLE_COMMENTAIRE)</f>
        <v>Devis le moins cher retenu</v>
      </c>
      <c r="W7" s="72"/>
      <c r="X7" s="72"/>
      <c r="Y7" s="72"/>
      <c r="Z7" s="72"/>
      <c r="AA7" s="72"/>
      <c r="AB7" s="72"/>
    </row>
    <row r="8" spans="2:28" s="63" customFormat="1" ht="19.899999999999999" customHeight="1" x14ac:dyDescent="0.35">
      <c r="B8" s="75">
        <v>1</v>
      </c>
      <c r="C8" s="80" t="str">
        <f>IF('Dépenses sur devis'!C8&lt;&gt;"",'Dépenses sur devis'!C8,"")</f>
        <v/>
      </c>
      <c r="D8" s="80" t="str">
        <f>IF('Dépenses sur devis'!D8&lt;&gt;"",'Dépenses sur devis'!D8,"")</f>
        <v/>
      </c>
      <c r="E8" s="80" t="str">
        <f>IF('Dépenses sur devis'!E8&lt;&gt;"",'Dépenses sur devis'!E8,"")</f>
        <v/>
      </c>
      <c r="F8" s="80" t="str">
        <f>IF('Dépenses sur devis'!F8&lt;&gt;"",'Dépenses sur devis'!F8,"")</f>
        <v/>
      </c>
      <c r="G8" s="80" t="str">
        <f>IF('Dépenses sur devis'!G8&lt;&gt;"",'Dépenses sur devis'!G8,"")</f>
        <v/>
      </c>
      <c r="H8" s="79" t="str">
        <f>IF('Dépenses sur devis'!H8&lt;&gt;"",'Dépenses sur devis'!H8,"")</f>
        <v/>
      </c>
      <c r="I8" s="80" t="str">
        <f>IF('Dépenses sur devis'!I8&lt;&gt;"",'Dépenses sur devis'!I8,"")</f>
        <v/>
      </c>
      <c r="J8" s="243">
        <f>IF('Dépenses sur devis'!J8&lt;&gt;"",'Dépenses sur devis'!J8,0)</f>
        <v>0</v>
      </c>
      <c r="K8" s="243">
        <f>IF('Dépenses sur devis'!K8&lt;&gt;"",'Dépenses sur devis'!K8,0)</f>
        <v>0</v>
      </c>
      <c r="L8" s="243">
        <f>IF('Dépenses sur devis'!L8&lt;&gt;"",'Dépenses sur devis'!L8,0)</f>
        <v>0</v>
      </c>
      <c r="M8" s="80" t="str">
        <f>IF('Dépenses sur devis'!M8&lt;&gt;"",'Dépenses sur devis'!M8,"")</f>
        <v/>
      </c>
      <c r="N8" s="244" t="str">
        <f>IF('Dépenses sur devis'!N8&lt;&gt;"",'Dépenses sur devis'!N8,"")</f>
        <v/>
      </c>
      <c r="O8" s="244" t="str">
        <f>IF('Dépenses sur devis'!O8&lt;&gt;"",'Dépenses sur devis'!O8,"")</f>
        <v/>
      </c>
      <c r="P8" s="245">
        <f>IF('Dépenses sur devis'!P8&lt;&gt;"",'Dépenses sur devis'!P8,0)</f>
        <v>0</v>
      </c>
      <c r="Q8" s="245">
        <f>IF('Dépenses sur devis'!Q8&lt;&gt;"",'Dépenses sur devis'!Q8,0)</f>
        <v>0</v>
      </c>
      <c r="R8" s="244" t="str">
        <f>IF('Dépenses sur devis'!R8&lt;&gt;"",'Dépenses sur devis'!R8,"")</f>
        <v/>
      </c>
      <c r="S8" s="244" t="str">
        <f>IF('Dépenses sur devis'!S8&lt;&gt;"",'Dépenses sur devis'!S8,"")</f>
        <v/>
      </c>
      <c r="T8" s="245">
        <f>IF('Dépenses sur devis'!T8&lt;&gt;"",'Dépenses sur devis'!T8,0)</f>
        <v>0</v>
      </c>
      <c r="U8" s="245">
        <f>IF('Dépenses sur devis'!U8&lt;&gt;"",'Dépenses sur devis'!U8,0)</f>
        <v>0</v>
      </c>
      <c r="V8" s="244" t="str">
        <f>IF('Dépenses sur devis'!V8&lt;&gt;"",'Dépenses sur devis'!V8,"")</f>
        <v/>
      </c>
      <c r="W8" s="245"/>
      <c r="X8" s="81">
        <v>0</v>
      </c>
      <c r="Y8" s="80"/>
      <c r="Z8" s="245">
        <f t="shared" ref="Z8:Z71" si="0">IF(AND(P_Z_1_B_COLONNE_MT_MAX_ACTIVE=P_Z_G_R_G_BOOLEEN_OUI,W8&gt;0),MIN(W8,J8+K8-X8),J8+K8-X8)</f>
        <v>0</v>
      </c>
      <c r="AA8" s="81">
        <f>Z8</f>
        <v>0</v>
      </c>
      <c r="AB8" s="78"/>
    </row>
    <row r="9" spans="2:28" s="63" customFormat="1" ht="19.899999999999999" customHeight="1" x14ac:dyDescent="0.35">
      <c r="B9" s="75">
        <v>2</v>
      </c>
      <c r="C9" s="80" t="str">
        <f>IF('Dépenses sur devis'!C9&lt;&gt;"",'Dépenses sur devis'!C9,"")</f>
        <v/>
      </c>
      <c r="D9" s="80" t="str">
        <f>IF('Dépenses sur devis'!D9&lt;&gt;"",'Dépenses sur devis'!D9,"")</f>
        <v/>
      </c>
      <c r="E9" s="80" t="str">
        <f>IF('Dépenses sur devis'!E9&lt;&gt;"",'Dépenses sur devis'!E9,"")</f>
        <v/>
      </c>
      <c r="F9" s="80" t="str">
        <f>IF('Dépenses sur devis'!F9&lt;&gt;"",'Dépenses sur devis'!F9,"")</f>
        <v/>
      </c>
      <c r="G9" s="80" t="str">
        <f>IF('Dépenses sur devis'!G9&lt;&gt;"",'Dépenses sur devis'!G9,"")</f>
        <v/>
      </c>
      <c r="H9" s="79" t="str">
        <f>IF('Dépenses sur devis'!H9&lt;&gt;"",'Dépenses sur devis'!H9,"")</f>
        <v/>
      </c>
      <c r="I9" s="80" t="str">
        <f>IF('Dépenses sur devis'!I9&lt;&gt;"",'Dépenses sur devis'!I9,"")</f>
        <v/>
      </c>
      <c r="J9" s="243">
        <f>IF('Dépenses sur devis'!J9&lt;&gt;"",'Dépenses sur devis'!J9,0)</f>
        <v>0</v>
      </c>
      <c r="K9" s="243">
        <f>IF('Dépenses sur devis'!K9&lt;&gt;"",'Dépenses sur devis'!K9,0)</f>
        <v>0</v>
      </c>
      <c r="L9" s="243">
        <f>IF('Dépenses sur devis'!L9&lt;&gt;"",'Dépenses sur devis'!L9,0)</f>
        <v>0</v>
      </c>
      <c r="M9" s="80" t="str">
        <f>IF('Dépenses sur devis'!M9&lt;&gt;"",'Dépenses sur devis'!M9,"")</f>
        <v/>
      </c>
      <c r="N9" s="244" t="str">
        <f>IF('Dépenses sur devis'!N9&lt;&gt;"",'Dépenses sur devis'!N9,"")</f>
        <v/>
      </c>
      <c r="O9" s="244" t="str">
        <f>IF('Dépenses sur devis'!O9&lt;&gt;"",'Dépenses sur devis'!O9,"")</f>
        <v/>
      </c>
      <c r="P9" s="245">
        <f>IF('Dépenses sur devis'!P9&lt;&gt;"",'Dépenses sur devis'!P9,0)</f>
        <v>0</v>
      </c>
      <c r="Q9" s="245">
        <f>IF('Dépenses sur devis'!Q9&lt;&gt;"",'Dépenses sur devis'!Q9,0)</f>
        <v>0</v>
      </c>
      <c r="R9" s="244" t="str">
        <f>IF('Dépenses sur devis'!R9&lt;&gt;"",'Dépenses sur devis'!R9,"")</f>
        <v/>
      </c>
      <c r="S9" s="244" t="str">
        <f>IF('Dépenses sur devis'!S9&lt;&gt;"",'Dépenses sur devis'!S9,"")</f>
        <v/>
      </c>
      <c r="T9" s="245">
        <f>IF('Dépenses sur devis'!T9&lt;&gt;"",'Dépenses sur devis'!T9,0)</f>
        <v>0</v>
      </c>
      <c r="U9" s="245">
        <f>IF('Dépenses sur devis'!U9&lt;&gt;"",'Dépenses sur devis'!U9,0)</f>
        <v>0</v>
      </c>
      <c r="V9" s="244" t="str">
        <f>IF('Dépenses sur devis'!V9&lt;&gt;"",'Dépenses sur devis'!V9,"")</f>
        <v/>
      </c>
      <c r="W9" s="245"/>
      <c r="X9" s="81">
        <v>0</v>
      </c>
      <c r="Y9" s="80"/>
      <c r="Z9" s="245">
        <f t="shared" si="0"/>
        <v>0</v>
      </c>
      <c r="AA9" s="81">
        <f t="shared" ref="AA9:AA72" si="1">Z9</f>
        <v>0</v>
      </c>
      <c r="AB9" s="78"/>
    </row>
    <row r="10" spans="2:28" s="63" customFormat="1" ht="19.899999999999999" customHeight="1" x14ac:dyDescent="0.35">
      <c r="B10" s="75">
        <v>3</v>
      </c>
      <c r="C10" s="80" t="str">
        <f>IF('Dépenses sur devis'!C10&lt;&gt;"",'Dépenses sur devis'!C10,"")</f>
        <v/>
      </c>
      <c r="D10" s="80" t="str">
        <f>IF('Dépenses sur devis'!D10&lt;&gt;"",'Dépenses sur devis'!D10,"")</f>
        <v/>
      </c>
      <c r="E10" s="80" t="str">
        <f>IF('Dépenses sur devis'!E10&lt;&gt;"",'Dépenses sur devis'!E10,"")</f>
        <v/>
      </c>
      <c r="F10" s="80" t="str">
        <f>IF('Dépenses sur devis'!F10&lt;&gt;"",'Dépenses sur devis'!F10,"")</f>
        <v/>
      </c>
      <c r="G10" s="80" t="str">
        <f>IF('Dépenses sur devis'!G10&lt;&gt;"",'Dépenses sur devis'!G10,"")</f>
        <v/>
      </c>
      <c r="H10" s="79" t="str">
        <f>IF('Dépenses sur devis'!H10&lt;&gt;"",'Dépenses sur devis'!H10,"")</f>
        <v/>
      </c>
      <c r="I10" s="80" t="str">
        <f>IF('Dépenses sur devis'!I10&lt;&gt;"",'Dépenses sur devis'!I10,"")</f>
        <v/>
      </c>
      <c r="J10" s="243">
        <f>IF('Dépenses sur devis'!J10&lt;&gt;"",'Dépenses sur devis'!J10,0)</f>
        <v>0</v>
      </c>
      <c r="K10" s="243">
        <f>IF('Dépenses sur devis'!K10&lt;&gt;"",'Dépenses sur devis'!K10,0)</f>
        <v>0</v>
      </c>
      <c r="L10" s="243">
        <f>IF('Dépenses sur devis'!L10&lt;&gt;"",'Dépenses sur devis'!L10,0)</f>
        <v>0</v>
      </c>
      <c r="M10" s="80" t="str">
        <f>IF('Dépenses sur devis'!M10&lt;&gt;"",'Dépenses sur devis'!M10,"")</f>
        <v/>
      </c>
      <c r="N10" s="244" t="str">
        <f>IF('Dépenses sur devis'!N10&lt;&gt;"",'Dépenses sur devis'!N10,"")</f>
        <v/>
      </c>
      <c r="O10" s="244" t="str">
        <f>IF('Dépenses sur devis'!O10&lt;&gt;"",'Dépenses sur devis'!O10,"")</f>
        <v/>
      </c>
      <c r="P10" s="245">
        <f>IF('Dépenses sur devis'!P10&lt;&gt;"",'Dépenses sur devis'!P10,0)</f>
        <v>0</v>
      </c>
      <c r="Q10" s="245">
        <f>IF('Dépenses sur devis'!Q10&lt;&gt;"",'Dépenses sur devis'!Q10,0)</f>
        <v>0</v>
      </c>
      <c r="R10" s="244" t="str">
        <f>IF('Dépenses sur devis'!R10&lt;&gt;"",'Dépenses sur devis'!R10,"")</f>
        <v/>
      </c>
      <c r="S10" s="244" t="str">
        <f>IF('Dépenses sur devis'!S10&lt;&gt;"",'Dépenses sur devis'!S10,"")</f>
        <v/>
      </c>
      <c r="T10" s="245">
        <f>IF('Dépenses sur devis'!T10&lt;&gt;"",'Dépenses sur devis'!T10,0)</f>
        <v>0</v>
      </c>
      <c r="U10" s="245">
        <f>IF('Dépenses sur devis'!U10&lt;&gt;"",'Dépenses sur devis'!U10,0)</f>
        <v>0</v>
      </c>
      <c r="V10" s="244" t="str">
        <f>IF('Dépenses sur devis'!V10&lt;&gt;"",'Dépenses sur devis'!V10,"")</f>
        <v/>
      </c>
      <c r="W10" s="245"/>
      <c r="X10" s="81">
        <v>0</v>
      </c>
      <c r="Y10" s="80"/>
      <c r="Z10" s="245">
        <f t="shared" si="0"/>
        <v>0</v>
      </c>
      <c r="AA10" s="81">
        <f t="shared" si="1"/>
        <v>0</v>
      </c>
      <c r="AB10" s="78"/>
    </row>
    <row r="11" spans="2:28" s="63" customFormat="1" ht="19.899999999999999" customHeight="1" x14ac:dyDescent="0.35">
      <c r="B11" s="75">
        <v>4</v>
      </c>
      <c r="C11" s="80" t="str">
        <f>IF('Dépenses sur devis'!C11&lt;&gt;"",'Dépenses sur devis'!C11,"")</f>
        <v/>
      </c>
      <c r="D11" s="80" t="str">
        <f>IF('Dépenses sur devis'!D11&lt;&gt;"",'Dépenses sur devis'!D11,"")</f>
        <v/>
      </c>
      <c r="E11" s="80" t="str">
        <f>IF('Dépenses sur devis'!E11&lt;&gt;"",'Dépenses sur devis'!E11,"")</f>
        <v/>
      </c>
      <c r="F11" s="80" t="str">
        <f>IF('Dépenses sur devis'!F11&lt;&gt;"",'Dépenses sur devis'!F11,"")</f>
        <v/>
      </c>
      <c r="G11" s="80" t="str">
        <f>IF('Dépenses sur devis'!G11&lt;&gt;"",'Dépenses sur devis'!G11,"")</f>
        <v/>
      </c>
      <c r="H11" s="79" t="str">
        <f>IF('Dépenses sur devis'!H11&lt;&gt;"",'Dépenses sur devis'!H11,"")</f>
        <v/>
      </c>
      <c r="I11" s="80" t="str">
        <f>IF('Dépenses sur devis'!I11&lt;&gt;"",'Dépenses sur devis'!I11,"")</f>
        <v/>
      </c>
      <c r="J11" s="243">
        <f>IF('Dépenses sur devis'!J11&lt;&gt;"",'Dépenses sur devis'!J11,0)</f>
        <v>0</v>
      </c>
      <c r="K11" s="243">
        <f>IF('Dépenses sur devis'!K11&lt;&gt;"",'Dépenses sur devis'!K11,0)</f>
        <v>0</v>
      </c>
      <c r="L11" s="243">
        <f>IF('Dépenses sur devis'!L11&lt;&gt;"",'Dépenses sur devis'!L11,0)</f>
        <v>0</v>
      </c>
      <c r="M11" s="80" t="str">
        <f>IF('Dépenses sur devis'!M11&lt;&gt;"",'Dépenses sur devis'!M11,"")</f>
        <v/>
      </c>
      <c r="N11" s="244" t="str">
        <f>IF('Dépenses sur devis'!N11&lt;&gt;"",'Dépenses sur devis'!N11,"")</f>
        <v/>
      </c>
      <c r="O11" s="244" t="str">
        <f>IF('Dépenses sur devis'!O11&lt;&gt;"",'Dépenses sur devis'!O11,"")</f>
        <v/>
      </c>
      <c r="P11" s="245">
        <f>IF('Dépenses sur devis'!P11&lt;&gt;"",'Dépenses sur devis'!P11,0)</f>
        <v>0</v>
      </c>
      <c r="Q11" s="245">
        <f>IF('Dépenses sur devis'!Q11&lt;&gt;"",'Dépenses sur devis'!Q11,0)</f>
        <v>0</v>
      </c>
      <c r="R11" s="244" t="str">
        <f>IF('Dépenses sur devis'!R11&lt;&gt;"",'Dépenses sur devis'!R11,"")</f>
        <v/>
      </c>
      <c r="S11" s="244" t="str">
        <f>IF('Dépenses sur devis'!S11&lt;&gt;"",'Dépenses sur devis'!S11,"")</f>
        <v/>
      </c>
      <c r="T11" s="245">
        <f>IF('Dépenses sur devis'!T11&lt;&gt;"",'Dépenses sur devis'!T11,0)</f>
        <v>0</v>
      </c>
      <c r="U11" s="245">
        <f>IF('Dépenses sur devis'!U11&lt;&gt;"",'Dépenses sur devis'!U11,0)</f>
        <v>0</v>
      </c>
      <c r="V11" s="244" t="str">
        <f>IF('Dépenses sur devis'!V11&lt;&gt;"",'Dépenses sur devis'!V11,"")</f>
        <v/>
      </c>
      <c r="W11" s="245"/>
      <c r="X11" s="81">
        <v>0</v>
      </c>
      <c r="Y11" s="80"/>
      <c r="Z11" s="245">
        <f t="shared" si="0"/>
        <v>0</v>
      </c>
      <c r="AA11" s="81">
        <f t="shared" si="1"/>
        <v>0</v>
      </c>
      <c r="AB11" s="78"/>
    </row>
    <row r="12" spans="2:28" s="63" customFormat="1" ht="19.899999999999999" customHeight="1" x14ac:dyDescent="0.35">
      <c r="B12" s="75">
        <v>5</v>
      </c>
      <c r="C12" s="80" t="str">
        <f>IF('Dépenses sur devis'!C12&lt;&gt;"",'Dépenses sur devis'!C12,"")</f>
        <v/>
      </c>
      <c r="D12" s="80" t="str">
        <f>IF('Dépenses sur devis'!D12&lt;&gt;"",'Dépenses sur devis'!D12,"")</f>
        <v/>
      </c>
      <c r="E12" s="80" t="str">
        <f>IF('Dépenses sur devis'!E12&lt;&gt;"",'Dépenses sur devis'!E12,"")</f>
        <v/>
      </c>
      <c r="F12" s="80" t="str">
        <f>IF('Dépenses sur devis'!F12&lt;&gt;"",'Dépenses sur devis'!F12,"")</f>
        <v/>
      </c>
      <c r="G12" s="80" t="str">
        <f>IF('Dépenses sur devis'!G12&lt;&gt;"",'Dépenses sur devis'!G12,"")</f>
        <v/>
      </c>
      <c r="H12" s="79" t="str">
        <f>IF('Dépenses sur devis'!H12&lt;&gt;"",'Dépenses sur devis'!H12,"")</f>
        <v/>
      </c>
      <c r="I12" s="80" t="str">
        <f>IF('Dépenses sur devis'!I12&lt;&gt;"",'Dépenses sur devis'!I12,"")</f>
        <v/>
      </c>
      <c r="J12" s="243">
        <f>IF('Dépenses sur devis'!J12&lt;&gt;"",'Dépenses sur devis'!J12,0)</f>
        <v>0</v>
      </c>
      <c r="K12" s="243">
        <f>IF('Dépenses sur devis'!K12&lt;&gt;"",'Dépenses sur devis'!K12,0)</f>
        <v>0</v>
      </c>
      <c r="L12" s="243">
        <f>IF('Dépenses sur devis'!L12&lt;&gt;"",'Dépenses sur devis'!L12,0)</f>
        <v>0</v>
      </c>
      <c r="M12" s="80" t="str">
        <f>IF('Dépenses sur devis'!M12&lt;&gt;"",'Dépenses sur devis'!M12,"")</f>
        <v/>
      </c>
      <c r="N12" s="244" t="str">
        <f>IF('Dépenses sur devis'!N12&lt;&gt;"",'Dépenses sur devis'!N12,"")</f>
        <v/>
      </c>
      <c r="O12" s="244" t="str">
        <f>IF('Dépenses sur devis'!O12&lt;&gt;"",'Dépenses sur devis'!O12,"")</f>
        <v/>
      </c>
      <c r="P12" s="245">
        <f>IF('Dépenses sur devis'!P12&lt;&gt;"",'Dépenses sur devis'!P12,0)</f>
        <v>0</v>
      </c>
      <c r="Q12" s="245">
        <f>IF('Dépenses sur devis'!Q12&lt;&gt;"",'Dépenses sur devis'!Q12,0)</f>
        <v>0</v>
      </c>
      <c r="R12" s="244" t="str">
        <f>IF('Dépenses sur devis'!R12&lt;&gt;"",'Dépenses sur devis'!R12,"")</f>
        <v/>
      </c>
      <c r="S12" s="244" t="str">
        <f>IF('Dépenses sur devis'!S12&lt;&gt;"",'Dépenses sur devis'!S12,"")</f>
        <v/>
      </c>
      <c r="T12" s="245">
        <f>IF('Dépenses sur devis'!T12&lt;&gt;"",'Dépenses sur devis'!T12,0)</f>
        <v>0</v>
      </c>
      <c r="U12" s="245">
        <f>IF('Dépenses sur devis'!U12&lt;&gt;"",'Dépenses sur devis'!U12,0)</f>
        <v>0</v>
      </c>
      <c r="V12" s="244" t="str">
        <f>IF('Dépenses sur devis'!V12&lt;&gt;"",'Dépenses sur devis'!V12,"")</f>
        <v/>
      </c>
      <c r="W12" s="245"/>
      <c r="X12" s="81">
        <v>0</v>
      </c>
      <c r="Y12" s="80"/>
      <c r="Z12" s="245">
        <f t="shared" si="0"/>
        <v>0</v>
      </c>
      <c r="AA12" s="81">
        <f t="shared" si="1"/>
        <v>0</v>
      </c>
      <c r="AB12" s="78"/>
    </row>
    <row r="13" spans="2:28" s="63" customFormat="1" ht="19.899999999999999" customHeight="1" x14ac:dyDescent="0.35">
      <c r="B13" s="75">
        <v>6</v>
      </c>
      <c r="C13" s="80" t="str">
        <f>IF('Dépenses sur devis'!C13&lt;&gt;"",'Dépenses sur devis'!C13,"")</f>
        <v/>
      </c>
      <c r="D13" s="80" t="str">
        <f>IF('Dépenses sur devis'!D13&lt;&gt;"",'Dépenses sur devis'!D13,"")</f>
        <v/>
      </c>
      <c r="E13" s="80" t="str">
        <f>IF('Dépenses sur devis'!E13&lt;&gt;"",'Dépenses sur devis'!E13,"")</f>
        <v/>
      </c>
      <c r="F13" s="80" t="str">
        <f>IF('Dépenses sur devis'!F13&lt;&gt;"",'Dépenses sur devis'!F13,"")</f>
        <v/>
      </c>
      <c r="G13" s="80" t="str">
        <f>IF('Dépenses sur devis'!G13&lt;&gt;"",'Dépenses sur devis'!G13,"")</f>
        <v/>
      </c>
      <c r="H13" s="79" t="str">
        <f>IF('Dépenses sur devis'!H13&lt;&gt;"",'Dépenses sur devis'!H13,"")</f>
        <v/>
      </c>
      <c r="I13" s="80" t="str">
        <f>IF('Dépenses sur devis'!I13&lt;&gt;"",'Dépenses sur devis'!I13,"")</f>
        <v/>
      </c>
      <c r="J13" s="243">
        <f>IF('Dépenses sur devis'!J13&lt;&gt;"",'Dépenses sur devis'!J13,0)</f>
        <v>0</v>
      </c>
      <c r="K13" s="243">
        <f>IF('Dépenses sur devis'!K13&lt;&gt;"",'Dépenses sur devis'!K13,0)</f>
        <v>0</v>
      </c>
      <c r="L13" s="243">
        <f>IF('Dépenses sur devis'!L13&lt;&gt;"",'Dépenses sur devis'!L13,0)</f>
        <v>0</v>
      </c>
      <c r="M13" s="80" t="str">
        <f>IF('Dépenses sur devis'!M13&lt;&gt;"",'Dépenses sur devis'!M13,"")</f>
        <v/>
      </c>
      <c r="N13" s="244" t="str">
        <f>IF('Dépenses sur devis'!N13&lt;&gt;"",'Dépenses sur devis'!N13,"")</f>
        <v/>
      </c>
      <c r="O13" s="244" t="str">
        <f>IF('Dépenses sur devis'!O13&lt;&gt;"",'Dépenses sur devis'!O13,"")</f>
        <v/>
      </c>
      <c r="P13" s="245">
        <f>IF('Dépenses sur devis'!P13&lt;&gt;"",'Dépenses sur devis'!P13,0)</f>
        <v>0</v>
      </c>
      <c r="Q13" s="245">
        <f>IF('Dépenses sur devis'!Q13&lt;&gt;"",'Dépenses sur devis'!Q13,0)</f>
        <v>0</v>
      </c>
      <c r="R13" s="244" t="str">
        <f>IF('Dépenses sur devis'!R13&lt;&gt;"",'Dépenses sur devis'!R13,"")</f>
        <v/>
      </c>
      <c r="S13" s="244" t="str">
        <f>IF('Dépenses sur devis'!S13&lt;&gt;"",'Dépenses sur devis'!S13,"")</f>
        <v/>
      </c>
      <c r="T13" s="245">
        <f>IF('Dépenses sur devis'!T13&lt;&gt;"",'Dépenses sur devis'!T13,0)</f>
        <v>0</v>
      </c>
      <c r="U13" s="245">
        <f>IF('Dépenses sur devis'!U13&lt;&gt;"",'Dépenses sur devis'!U13,0)</f>
        <v>0</v>
      </c>
      <c r="V13" s="244" t="str">
        <f>IF('Dépenses sur devis'!V13&lt;&gt;"",'Dépenses sur devis'!V13,"")</f>
        <v/>
      </c>
      <c r="W13" s="245"/>
      <c r="X13" s="81">
        <v>0</v>
      </c>
      <c r="Y13" s="80"/>
      <c r="Z13" s="245">
        <f t="shared" si="0"/>
        <v>0</v>
      </c>
      <c r="AA13" s="81">
        <f t="shared" si="1"/>
        <v>0</v>
      </c>
      <c r="AB13" s="78"/>
    </row>
    <row r="14" spans="2:28" s="63" customFormat="1" ht="19.899999999999999" customHeight="1" x14ac:dyDescent="0.35">
      <c r="B14" s="75">
        <v>7</v>
      </c>
      <c r="C14" s="80" t="str">
        <f>IF('Dépenses sur devis'!C14&lt;&gt;"",'Dépenses sur devis'!C14,"")</f>
        <v/>
      </c>
      <c r="D14" s="80" t="str">
        <f>IF('Dépenses sur devis'!D14&lt;&gt;"",'Dépenses sur devis'!D14,"")</f>
        <v/>
      </c>
      <c r="E14" s="80" t="str">
        <f>IF('Dépenses sur devis'!E14&lt;&gt;"",'Dépenses sur devis'!E14,"")</f>
        <v/>
      </c>
      <c r="F14" s="80" t="str">
        <f>IF('Dépenses sur devis'!F14&lt;&gt;"",'Dépenses sur devis'!F14,"")</f>
        <v/>
      </c>
      <c r="G14" s="80" t="str">
        <f>IF('Dépenses sur devis'!G14&lt;&gt;"",'Dépenses sur devis'!G14,"")</f>
        <v/>
      </c>
      <c r="H14" s="79" t="str">
        <f>IF('Dépenses sur devis'!H14&lt;&gt;"",'Dépenses sur devis'!H14,"")</f>
        <v/>
      </c>
      <c r="I14" s="80" t="str">
        <f>IF('Dépenses sur devis'!I14&lt;&gt;"",'Dépenses sur devis'!I14,"")</f>
        <v/>
      </c>
      <c r="J14" s="243">
        <f>IF('Dépenses sur devis'!J14&lt;&gt;"",'Dépenses sur devis'!J14,0)</f>
        <v>0</v>
      </c>
      <c r="K14" s="243">
        <f>IF('Dépenses sur devis'!K14&lt;&gt;"",'Dépenses sur devis'!K14,0)</f>
        <v>0</v>
      </c>
      <c r="L14" s="243">
        <f>IF('Dépenses sur devis'!L14&lt;&gt;"",'Dépenses sur devis'!L14,0)</f>
        <v>0</v>
      </c>
      <c r="M14" s="80" t="str">
        <f>IF('Dépenses sur devis'!M14&lt;&gt;"",'Dépenses sur devis'!M14,"")</f>
        <v/>
      </c>
      <c r="N14" s="244" t="str">
        <f>IF('Dépenses sur devis'!N14&lt;&gt;"",'Dépenses sur devis'!N14,"")</f>
        <v/>
      </c>
      <c r="O14" s="244" t="str">
        <f>IF('Dépenses sur devis'!O14&lt;&gt;"",'Dépenses sur devis'!O14,"")</f>
        <v/>
      </c>
      <c r="P14" s="245">
        <f>IF('Dépenses sur devis'!P14&lt;&gt;"",'Dépenses sur devis'!P14,0)</f>
        <v>0</v>
      </c>
      <c r="Q14" s="245">
        <f>IF('Dépenses sur devis'!Q14&lt;&gt;"",'Dépenses sur devis'!Q14,0)</f>
        <v>0</v>
      </c>
      <c r="R14" s="244" t="str">
        <f>IF('Dépenses sur devis'!R14&lt;&gt;"",'Dépenses sur devis'!R14,"")</f>
        <v/>
      </c>
      <c r="S14" s="244" t="str">
        <f>IF('Dépenses sur devis'!S14&lt;&gt;"",'Dépenses sur devis'!S14,"")</f>
        <v/>
      </c>
      <c r="T14" s="245">
        <f>IF('Dépenses sur devis'!T14&lt;&gt;"",'Dépenses sur devis'!T14,0)</f>
        <v>0</v>
      </c>
      <c r="U14" s="245">
        <f>IF('Dépenses sur devis'!U14&lt;&gt;"",'Dépenses sur devis'!U14,0)</f>
        <v>0</v>
      </c>
      <c r="V14" s="244" t="str">
        <f>IF('Dépenses sur devis'!V14&lt;&gt;"",'Dépenses sur devis'!V14,"")</f>
        <v/>
      </c>
      <c r="W14" s="245"/>
      <c r="X14" s="81">
        <v>0</v>
      </c>
      <c r="Y14" s="80"/>
      <c r="Z14" s="245">
        <f t="shared" si="0"/>
        <v>0</v>
      </c>
      <c r="AA14" s="81">
        <f t="shared" si="1"/>
        <v>0</v>
      </c>
      <c r="AB14" s="78"/>
    </row>
    <row r="15" spans="2:28" s="63" customFormat="1" ht="19.899999999999999" customHeight="1" x14ac:dyDescent="0.35">
      <c r="B15" s="75">
        <v>8</v>
      </c>
      <c r="C15" s="80" t="str">
        <f>IF('Dépenses sur devis'!C15&lt;&gt;"",'Dépenses sur devis'!C15,"")</f>
        <v/>
      </c>
      <c r="D15" s="80" t="str">
        <f>IF('Dépenses sur devis'!D15&lt;&gt;"",'Dépenses sur devis'!D15,"")</f>
        <v/>
      </c>
      <c r="E15" s="80" t="str">
        <f>IF('Dépenses sur devis'!E15&lt;&gt;"",'Dépenses sur devis'!E15,"")</f>
        <v/>
      </c>
      <c r="F15" s="80" t="str">
        <f>IF('Dépenses sur devis'!F15&lt;&gt;"",'Dépenses sur devis'!F15,"")</f>
        <v/>
      </c>
      <c r="G15" s="80" t="str">
        <f>IF('Dépenses sur devis'!G15&lt;&gt;"",'Dépenses sur devis'!G15,"")</f>
        <v/>
      </c>
      <c r="H15" s="79" t="str">
        <f>IF('Dépenses sur devis'!H15&lt;&gt;"",'Dépenses sur devis'!H15,"")</f>
        <v/>
      </c>
      <c r="I15" s="80" t="str">
        <f>IF('Dépenses sur devis'!I15&lt;&gt;"",'Dépenses sur devis'!I15,"")</f>
        <v/>
      </c>
      <c r="J15" s="243">
        <f>IF('Dépenses sur devis'!J15&lt;&gt;"",'Dépenses sur devis'!J15,0)</f>
        <v>0</v>
      </c>
      <c r="K15" s="243">
        <f>IF('Dépenses sur devis'!K15&lt;&gt;"",'Dépenses sur devis'!K15,0)</f>
        <v>0</v>
      </c>
      <c r="L15" s="243">
        <f>IF('Dépenses sur devis'!L15&lt;&gt;"",'Dépenses sur devis'!L15,0)</f>
        <v>0</v>
      </c>
      <c r="M15" s="80" t="str">
        <f>IF('Dépenses sur devis'!M15&lt;&gt;"",'Dépenses sur devis'!M15,"")</f>
        <v/>
      </c>
      <c r="N15" s="244" t="str">
        <f>IF('Dépenses sur devis'!N15&lt;&gt;"",'Dépenses sur devis'!N15,"")</f>
        <v/>
      </c>
      <c r="O15" s="244" t="str">
        <f>IF('Dépenses sur devis'!O15&lt;&gt;"",'Dépenses sur devis'!O15,"")</f>
        <v/>
      </c>
      <c r="P15" s="245">
        <f>IF('Dépenses sur devis'!P15&lt;&gt;"",'Dépenses sur devis'!P15,0)</f>
        <v>0</v>
      </c>
      <c r="Q15" s="245">
        <f>IF('Dépenses sur devis'!Q15&lt;&gt;"",'Dépenses sur devis'!Q15,0)</f>
        <v>0</v>
      </c>
      <c r="R15" s="244" t="str">
        <f>IF('Dépenses sur devis'!R15&lt;&gt;"",'Dépenses sur devis'!R15,"")</f>
        <v/>
      </c>
      <c r="S15" s="244" t="str">
        <f>IF('Dépenses sur devis'!S15&lt;&gt;"",'Dépenses sur devis'!S15,"")</f>
        <v/>
      </c>
      <c r="T15" s="245">
        <f>IF('Dépenses sur devis'!T15&lt;&gt;"",'Dépenses sur devis'!T15,0)</f>
        <v>0</v>
      </c>
      <c r="U15" s="245">
        <f>IF('Dépenses sur devis'!U15&lt;&gt;"",'Dépenses sur devis'!U15,0)</f>
        <v>0</v>
      </c>
      <c r="V15" s="244" t="str">
        <f>IF('Dépenses sur devis'!V15&lt;&gt;"",'Dépenses sur devis'!V15,"")</f>
        <v/>
      </c>
      <c r="W15" s="245"/>
      <c r="X15" s="81">
        <v>0</v>
      </c>
      <c r="Y15" s="80"/>
      <c r="Z15" s="245">
        <f t="shared" si="0"/>
        <v>0</v>
      </c>
      <c r="AA15" s="81">
        <f t="shared" si="1"/>
        <v>0</v>
      </c>
      <c r="AB15" s="78"/>
    </row>
    <row r="16" spans="2:28" s="63" customFormat="1" ht="19.899999999999999" customHeight="1" x14ac:dyDescent="0.35">
      <c r="B16" s="75">
        <v>9</v>
      </c>
      <c r="C16" s="80" t="str">
        <f>IF('Dépenses sur devis'!C16&lt;&gt;"",'Dépenses sur devis'!C16,"")</f>
        <v/>
      </c>
      <c r="D16" s="80" t="str">
        <f>IF('Dépenses sur devis'!D16&lt;&gt;"",'Dépenses sur devis'!D16,"")</f>
        <v/>
      </c>
      <c r="E16" s="80" t="str">
        <f>IF('Dépenses sur devis'!E16&lt;&gt;"",'Dépenses sur devis'!E16,"")</f>
        <v/>
      </c>
      <c r="F16" s="80" t="str">
        <f>IF('Dépenses sur devis'!F16&lt;&gt;"",'Dépenses sur devis'!F16,"")</f>
        <v/>
      </c>
      <c r="G16" s="80" t="str">
        <f>IF('Dépenses sur devis'!G16&lt;&gt;"",'Dépenses sur devis'!G16,"")</f>
        <v/>
      </c>
      <c r="H16" s="79" t="str">
        <f>IF('Dépenses sur devis'!H16&lt;&gt;"",'Dépenses sur devis'!H16,"")</f>
        <v/>
      </c>
      <c r="I16" s="80" t="str">
        <f>IF('Dépenses sur devis'!I16&lt;&gt;"",'Dépenses sur devis'!I16,"")</f>
        <v/>
      </c>
      <c r="J16" s="243">
        <f>IF('Dépenses sur devis'!J16&lt;&gt;"",'Dépenses sur devis'!J16,0)</f>
        <v>0</v>
      </c>
      <c r="K16" s="243">
        <f>IF('Dépenses sur devis'!K16&lt;&gt;"",'Dépenses sur devis'!K16,0)</f>
        <v>0</v>
      </c>
      <c r="L16" s="243">
        <f>IF('Dépenses sur devis'!L16&lt;&gt;"",'Dépenses sur devis'!L16,0)</f>
        <v>0</v>
      </c>
      <c r="M16" s="80" t="str">
        <f>IF('Dépenses sur devis'!M16&lt;&gt;"",'Dépenses sur devis'!M16,"")</f>
        <v/>
      </c>
      <c r="N16" s="244" t="str">
        <f>IF('Dépenses sur devis'!N16&lt;&gt;"",'Dépenses sur devis'!N16,"")</f>
        <v/>
      </c>
      <c r="O16" s="244" t="str">
        <f>IF('Dépenses sur devis'!O16&lt;&gt;"",'Dépenses sur devis'!O16,"")</f>
        <v/>
      </c>
      <c r="P16" s="245">
        <f>IF('Dépenses sur devis'!P16&lt;&gt;"",'Dépenses sur devis'!P16,0)</f>
        <v>0</v>
      </c>
      <c r="Q16" s="245">
        <f>IF('Dépenses sur devis'!Q16&lt;&gt;"",'Dépenses sur devis'!Q16,0)</f>
        <v>0</v>
      </c>
      <c r="R16" s="244" t="str">
        <f>IF('Dépenses sur devis'!R16&lt;&gt;"",'Dépenses sur devis'!R16,"")</f>
        <v/>
      </c>
      <c r="S16" s="244" t="str">
        <f>IF('Dépenses sur devis'!S16&lt;&gt;"",'Dépenses sur devis'!S16,"")</f>
        <v/>
      </c>
      <c r="T16" s="245">
        <f>IF('Dépenses sur devis'!T16&lt;&gt;"",'Dépenses sur devis'!T16,0)</f>
        <v>0</v>
      </c>
      <c r="U16" s="245">
        <f>IF('Dépenses sur devis'!U16&lt;&gt;"",'Dépenses sur devis'!U16,0)</f>
        <v>0</v>
      </c>
      <c r="V16" s="244" t="str">
        <f>IF('Dépenses sur devis'!V16&lt;&gt;"",'Dépenses sur devis'!V16,"")</f>
        <v/>
      </c>
      <c r="W16" s="245"/>
      <c r="X16" s="81">
        <v>0</v>
      </c>
      <c r="Y16" s="80"/>
      <c r="Z16" s="245">
        <f t="shared" si="0"/>
        <v>0</v>
      </c>
      <c r="AA16" s="81">
        <f t="shared" si="1"/>
        <v>0</v>
      </c>
      <c r="AB16" s="78"/>
    </row>
    <row r="17" spans="2:28" s="63" customFormat="1" ht="19.899999999999999" customHeight="1" x14ac:dyDescent="0.35">
      <c r="B17" s="75">
        <v>10</v>
      </c>
      <c r="C17" s="80" t="str">
        <f>IF('Dépenses sur devis'!C17&lt;&gt;"",'Dépenses sur devis'!C17,"")</f>
        <v/>
      </c>
      <c r="D17" s="80" t="str">
        <f>IF('Dépenses sur devis'!D17&lt;&gt;"",'Dépenses sur devis'!D17,"")</f>
        <v/>
      </c>
      <c r="E17" s="80" t="str">
        <f>IF('Dépenses sur devis'!E17&lt;&gt;"",'Dépenses sur devis'!E17,"")</f>
        <v/>
      </c>
      <c r="F17" s="80" t="str">
        <f>IF('Dépenses sur devis'!F17&lt;&gt;"",'Dépenses sur devis'!F17,"")</f>
        <v/>
      </c>
      <c r="G17" s="80" t="str">
        <f>IF('Dépenses sur devis'!G17&lt;&gt;"",'Dépenses sur devis'!G17,"")</f>
        <v/>
      </c>
      <c r="H17" s="79" t="str">
        <f>IF('Dépenses sur devis'!H17&lt;&gt;"",'Dépenses sur devis'!H17,"")</f>
        <v/>
      </c>
      <c r="I17" s="80" t="str">
        <f>IF('Dépenses sur devis'!I17&lt;&gt;"",'Dépenses sur devis'!I17,"")</f>
        <v/>
      </c>
      <c r="J17" s="243">
        <f>IF('Dépenses sur devis'!J17&lt;&gt;"",'Dépenses sur devis'!J17,0)</f>
        <v>0</v>
      </c>
      <c r="K17" s="243">
        <f>IF('Dépenses sur devis'!K17&lt;&gt;"",'Dépenses sur devis'!K17,0)</f>
        <v>0</v>
      </c>
      <c r="L17" s="243">
        <f>IF('Dépenses sur devis'!L17&lt;&gt;"",'Dépenses sur devis'!L17,0)</f>
        <v>0</v>
      </c>
      <c r="M17" s="80" t="str">
        <f>IF('Dépenses sur devis'!M17&lt;&gt;"",'Dépenses sur devis'!M17,"")</f>
        <v/>
      </c>
      <c r="N17" s="244" t="str">
        <f>IF('Dépenses sur devis'!N17&lt;&gt;"",'Dépenses sur devis'!N17,"")</f>
        <v/>
      </c>
      <c r="O17" s="244" t="str">
        <f>IF('Dépenses sur devis'!O17&lt;&gt;"",'Dépenses sur devis'!O17,"")</f>
        <v/>
      </c>
      <c r="P17" s="245">
        <f>IF('Dépenses sur devis'!P17&lt;&gt;"",'Dépenses sur devis'!P17,0)</f>
        <v>0</v>
      </c>
      <c r="Q17" s="245">
        <f>IF('Dépenses sur devis'!Q17&lt;&gt;"",'Dépenses sur devis'!Q17,0)</f>
        <v>0</v>
      </c>
      <c r="R17" s="244" t="str">
        <f>IF('Dépenses sur devis'!R17&lt;&gt;"",'Dépenses sur devis'!R17,"")</f>
        <v/>
      </c>
      <c r="S17" s="244" t="str">
        <f>IF('Dépenses sur devis'!S17&lt;&gt;"",'Dépenses sur devis'!S17,"")</f>
        <v/>
      </c>
      <c r="T17" s="245">
        <f>IF('Dépenses sur devis'!T17&lt;&gt;"",'Dépenses sur devis'!T17,0)</f>
        <v>0</v>
      </c>
      <c r="U17" s="245">
        <f>IF('Dépenses sur devis'!U17&lt;&gt;"",'Dépenses sur devis'!U17,0)</f>
        <v>0</v>
      </c>
      <c r="V17" s="244" t="str">
        <f>IF('Dépenses sur devis'!V17&lt;&gt;"",'Dépenses sur devis'!V17,"")</f>
        <v/>
      </c>
      <c r="W17" s="245"/>
      <c r="X17" s="81">
        <v>0</v>
      </c>
      <c r="Y17" s="80"/>
      <c r="Z17" s="245">
        <f t="shared" si="0"/>
        <v>0</v>
      </c>
      <c r="AA17" s="81">
        <f t="shared" si="1"/>
        <v>0</v>
      </c>
      <c r="AB17" s="78"/>
    </row>
    <row r="18" spans="2:28" s="63" customFormat="1" ht="19.899999999999999" customHeight="1" x14ac:dyDescent="0.35">
      <c r="B18" s="75">
        <v>11</v>
      </c>
      <c r="C18" s="80" t="str">
        <f>IF('Dépenses sur devis'!C18&lt;&gt;"",'Dépenses sur devis'!C18,"")</f>
        <v/>
      </c>
      <c r="D18" s="80" t="str">
        <f>IF('Dépenses sur devis'!D18&lt;&gt;"",'Dépenses sur devis'!D18,"")</f>
        <v/>
      </c>
      <c r="E18" s="80" t="str">
        <f>IF('Dépenses sur devis'!E18&lt;&gt;"",'Dépenses sur devis'!E18,"")</f>
        <v/>
      </c>
      <c r="F18" s="80" t="str">
        <f>IF('Dépenses sur devis'!F18&lt;&gt;"",'Dépenses sur devis'!F18,"")</f>
        <v/>
      </c>
      <c r="G18" s="80" t="str">
        <f>IF('Dépenses sur devis'!G18&lt;&gt;"",'Dépenses sur devis'!G18,"")</f>
        <v/>
      </c>
      <c r="H18" s="79" t="str">
        <f>IF('Dépenses sur devis'!H18&lt;&gt;"",'Dépenses sur devis'!H18,"")</f>
        <v/>
      </c>
      <c r="I18" s="80" t="str">
        <f>IF('Dépenses sur devis'!I18&lt;&gt;"",'Dépenses sur devis'!I18,"")</f>
        <v/>
      </c>
      <c r="J18" s="243">
        <f>IF('Dépenses sur devis'!J18&lt;&gt;"",'Dépenses sur devis'!J18,0)</f>
        <v>0</v>
      </c>
      <c r="K18" s="243">
        <f>IF('Dépenses sur devis'!K18&lt;&gt;"",'Dépenses sur devis'!K18,0)</f>
        <v>0</v>
      </c>
      <c r="L18" s="243">
        <f>IF('Dépenses sur devis'!L18&lt;&gt;"",'Dépenses sur devis'!L18,0)</f>
        <v>0</v>
      </c>
      <c r="M18" s="80" t="str">
        <f>IF('Dépenses sur devis'!M18&lt;&gt;"",'Dépenses sur devis'!M18,"")</f>
        <v/>
      </c>
      <c r="N18" s="244" t="str">
        <f>IF('Dépenses sur devis'!N18&lt;&gt;"",'Dépenses sur devis'!N18,"")</f>
        <v/>
      </c>
      <c r="O18" s="244" t="str">
        <f>IF('Dépenses sur devis'!O18&lt;&gt;"",'Dépenses sur devis'!O18,"")</f>
        <v/>
      </c>
      <c r="P18" s="245">
        <f>IF('Dépenses sur devis'!P18&lt;&gt;"",'Dépenses sur devis'!P18,0)</f>
        <v>0</v>
      </c>
      <c r="Q18" s="245">
        <f>IF('Dépenses sur devis'!Q18&lt;&gt;"",'Dépenses sur devis'!Q18,0)</f>
        <v>0</v>
      </c>
      <c r="R18" s="244" t="str">
        <f>IF('Dépenses sur devis'!R18&lt;&gt;"",'Dépenses sur devis'!R18,"")</f>
        <v/>
      </c>
      <c r="S18" s="244" t="str">
        <f>IF('Dépenses sur devis'!S18&lt;&gt;"",'Dépenses sur devis'!S18,"")</f>
        <v/>
      </c>
      <c r="T18" s="245">
        <f>IF('Dépenses sur devis'!T18&lt;&gt;"",'Dépenses sur devis'!T18,0)</f>
        <v>0</v>
      </c>
      <c r="U18" s="245">
        <f>IF('Dépenses sur devis'!U18&lt;&gt;"",'Dépenses sur devis'!U18,0)</f>
        <v>0</v>
      </c>
      <c r="V18" s="244" t="str">
        <f>IF('Dépenses sur devis'!V18&lt;&gt;"",'Dépenses sur devis'!V18,"")</f>
        <v/>
      </c>
      <c r="W18" s="245"/>
      <c r="X18" s="81">
        <v>0</v>
      </c>
      <c r="Y18" s="80"/>
      <c r="Z18" s="245">
        <f t="shared" si="0"/>
        <v>0</v>
      </c>
      <c r="AA18" s="81">
        <f t="shared" si="1"/>
        <v>0</v>
      </c>
      <c r="AB18" s="78"/>
    </row>
    <row r="19" spans="2:28" s="63" customFormat="1" ht="19.899999999999999" customHeight="1" x14ac:dyDescent="0.35">
      <c r="B19" s="75">
        <v>12</v>
      </c>
      <c r="C19" s="80" t="str">
        <f>IF('Dépenses sur devis'!C19&lt;&gt;"",'Dépenses sur devis'!C19,"")</f>
        <v/>
      </c>
      <c r="D19" s="80" t="str">
        <f>IF('Dépenses sur devis'!D19&lt;&gt;"",'Dépenses sur devis'!D19,"")</f>
        <v/>
      </c>
      <c r="E19" s="80" t="str">
        <f>IF('Dépenses sur devis'!E19&lt;&gt;"",'Dépenses sur devis'!E19,"")</f>
        <v/>
      </c>
      <c r="F19" s="80" t="str">
        <f>IF('Dépenses sur devis'!F19&lt;&gt;"",'Dépenses sur devis'!F19,"")</f>
        <v/>
      </c>
      <c r="G19" s="80" t="str">
        <f>IF('Dépenses sur devis'!G19&lt;&gt;"",'Dépenses sur devis'!G19,"")</f>
        <v/>
      </c>
      <c r="H19" s="79" t="str">
        <f>IF('Dépenses sur devis'!H19&lt;&gt;"",'Dépenses sur devis'!H19,"")</f>
        <v/>
      </c>
      <c r="I19" s="80" t="str">
        <f>IF('Dépenses sur devis'!I19&lt;&gt;"",'Dépenses sur devis'!I19,"")</f>
        <v/>
      </c>
      <c r="J19" s="243">
        <f>IF('Dépenses sur devis'!J19&lt;&gt;"",'Dépenses sur devis'!J19,0)</f>
        <v>0</v>
      </c>
      <c r="K19" s="243">
        <f>IF('Dépenses sur devis'!K19&lt;&gt;"",'Dépenses sur devis'!K19,0)</f>
        <v>0</v>
      </c>
      <c r="L19" s="243">
        <f>IF('Dépenses sur devis'!L19&lt;&gt;"",'Dépenses sur devis'!L19,0)</f>
        <v>0</v>
      </c>
      <c r="M19" s="80" t="str">
        <f>IF('Dépenses sur devis'!M19&lt;&gt;"",'Dépenses sur devis'!M19,"")</f>
        <v/>
      </c>
      <c r="N19" s="244" t="str">
        <f>IF('Dépenses sur devis'!N19&lt;&gt;"",'Dépenses sur devis'!N19,"")</f>
        <v/>
      </c>
      <c r="O19" s="244" t="str">
        <f>IF('Dépenses sur devis'!O19&lt;&gt;"",'Dépenses sur devis'!O19,"")</f>
        <v/>
      </c>
      <c r="P19" s="245">
        <f>IF('Dépenses sur devis'!P19&lt;&gt;"",'Dépenses sur devis'!P19,0)</f>
        <v>0</v>
      </c>
      <c r="Q19" s="245">
        <f>IF('Dépenses sur devis'!Q19&lt;&gt;"",'Dépenses sur devis'!Q19,0)</f>
        <v>0</v>
      </c>
      <c r="R19" s="244" t="str">
        <f>IF('Dépenses sur devis'!R19&lt;&gt;"",'Dépenses sur devis'!R19,"")</f>
        <v/>
      </c>
      <c r="S19" s="244" t="str">
        <f>IF('Dépenses sur devis'!S19&lt;&gt;"",'Dépenses sur devis'!S19,"")</f>
        <v/>
      </c>
      <c r="T19" s="245">
        <f>IF('Dépenses sur devis'!T19&lt;&gt;"",'Dépenses sur devis'!T19,0)</f>
        <v>0</v>
      </c>
      <c r="U19" s="245">
        <f>IF('Dépenses sur devis'!U19&lt;&gt;"",'Dépenses sur devis'!U19,0)</f>
        <v>0</v>
      </c>
      <c r="V19" s="244" t="str">
        <f>IF('Dépenses sur devis'!V19&lt;&gt;"",'Dépenses sur devis'!V19,"")</f>
        <v/>
      </c>
      <c r="W19" s="245"/>
      <c r="X19" s="81">
        <v>0</v>
      </c>
      <c r="Y19" s="80"/>
      <c r="Z19" s="245">
        <f t="shared" si="0"/>
        <v>0</v>
      </c>
      <c r="AA19" s="81">
        <f t="shared" si="1"/>
        <v>0</v>
      </c>
      <c r="AB19" s="78"/>
    </row>
    <row r="20" spans="2:28" s="63" customFormat="1" ht="19.899999999999999" customHeight="1" x14ac:dyDescent="0.35">
      <c r="B20" s="75">
        <v>13</v>
      </c>
      <c r="C20" s="80" t="str">
        <f>IF('Dépenses sur devis'!C20&lt;&gt;"",'Dépenses sur devis'!C20,"")</f>
        <v/>
      </c>
      <c r="D20" s="80" t="str">
        <f>IF('Dépenses sur devis'!D20&lt;&gt;"",'Dépenses sur devis'!D20,"")</f>
        <v/>
      </c>
      <c r="E20" s="80" t="str">
        <f>IF('Dépenses sur devis'!E20&lt;&gt;"",'Dépenses sur devis'!E20,"")</f>
        <v/>
      </c>
      <c r="F20" s="80" t="str">
        <f>IF('Dépenses sur devis'!F20&lt;&gt;"",'Dépenses sur devis'!F20,"")</f>
        <v/>
      </c>
      <c r="G20" s="80" t="str">
        <f>IF('Dépenses sur devis'!G20&lt;&gt;"",'Dépenses sur devis'!G20,"")</f>
        <v/>
      </c>
      <c r="H20" s="79" t="str">
        <f>IF('Dépenses sur devis'!H20&lt;&gt;"",'Dépenses sur devis'!H20,"")</f>
        <v/>
      </c>
      <c r="I20" s="80" t="str">
        <f>IF('Dépenses sur devis'!I20&lt;&gt;"",'Dépenses sur devis'!I20,"")</f>
        <v/>
      </c>
      <c r="J20" s="243">
        <f>IF('Dépenses sur devis'!J20&lt;&gt;"",'Dépenses sur devis'!J20,0)</f>
        <v>0</v>
      </c>
      <c r="K20" s="243">
        <f>IF('Dépenses sur devis'!K20&lt;&gt;"",'Dépenses sur devis'!K20,0)</f>
        <v>0</v>
      </c>
      <c r="L20" s="243">
        <f>IF('Dépenses sur devis'!L20&lt;&gt;"",'Dépenses sur devis'!L20,0)</f>
        <v>0</v>
      </c>
      <c r="M20" s="80" t="str">
        <f>IF('Dépenses sur devis'!M20&lt;&gt;"",'Dépenses sur devis'!M20,"")</f>
        <v/>
      </c>
      <c r="N20" s="244" t="str">
        <f>IF('Dépenses sur devis'!N20&lt;&gt;"",'Dépenses sur devis'!N20,"")</f>
        <v/>
      </c>
      <c r="O20" s="244" t="str">
        <f>IF('Dépenses sur devis'!O20&lt;&gt;"",'Dépenses sur devis'!O20,"")</f>
        <v/>
      </c>
      <c r="P20" s="245">
        <f>IF('Dépenses sur devis'!P20&lt;&gt;"",'Dépenses sur devis'!P20,0)</f>
        <v>0</v>
      </c>
      <c r="Q20" s="245">
        <f>IF('Dépenses sur devis'!Q20&lt;&gt;"",'Dépenses sur devis'!Q20,0)</f>
        <v>0</v>
      </c>
      <c r="R20" s="244" t="str">
        <f>IF('Dépenses sur devis'!R20&lt;&gt;"",'Dépenses sur devis'!R20,"")</f>
        <v/>
      </c>
      <c r="S20" s="244" t="str">
        <f>IF('Dépenses sur devis'!S20&lt;&gt;"",'Dépenses sur devis'!S20,"")</f>
        <v/>
      </c>
      <c r="T20" s="245">
        <f>IF('Dépenses sur devis'!T20&lt;&gt;"",'Dépenses sur devis'!T20,0)</f>
        <v>0</v>
      </c>
      <c r="U20" s="245">
        <f>IF('Dépenses sur devis'!U20&lt;&gt;"",'Dépenses sur devis'!U20,0)</f>
        <v>0</v>
      </c>
      <c r="V20" s="244" t="str">
        <f>IF('Dépenses sur devis'!V20&lt;&gt;"",'Dépenses sur devis'!V20,"")</f>
        <v/>
      </c>
      <c r="W20" s="245"/>
      <c r="X20" s="81">
        <v>0</v>
      </c>
      <c r="Y20" s="80"/>
      <c r="Z20" s="245">
        <f t="shared" si="0"/>
        <v>0</v>
      </c>
      <c r="AA20" s="81">
        <f t="shared" si="1"/>
        <v>0</v>
      </c>
      <c r="AB20" s="78"/>
    </row>
    <row r="21" spans="2:28" s="63" customFormat="1" ht="19.899999999999999" customHeight="1" x14ac:dyDescent="0.35">
      <c r="B21" s="75">
        <v>14</v>
      </c>
      <c r="C21" s="80" t="str">
        <f>IF('Dépenses sur devis'!C21&lt;&gt;"",'Dépenses sur devis'!C21,"")</f>
        <v/>
      </c>
      <c r="D21" s="80" t="str">
        <f>IF('Dépenses sur devis'!D21&lt;&gt;"",'Dépenses sur devis'!D21,"")</f>
        <v/>
      </c>
      <c r="E21" s="80" t="str">
        <f>IF('Dépenses sur devis'!E21&lt;&gt;"",'Dépenses sur devis'!E21,"")</f>
        <v/>
      </c>
      <c r="F21" s="80" t="str">
        <f>IF('Dépenses sur devis'!F21&lt;&gt;"",'Dépenses sur devis'!F21,"")</f>
        <v/>
      </c>
      <c r="G21" s="80" t="str">
        <f>IF('Dépenses sur devis'!G21&lt;&gt;"",'Dépenses sur devis'!G21,"")</f>
        <v/>
      </c>
      <c r="H21" s="79" t="str">
        <f>IF('Dépenses sur devis'!H21&lt;&gt;"",'Dépenses sur devis'!H21,"")</f>
        <v/>
      </c>
      <c r="I21" s="80" t="str">
        <f>IF('Dépenses sur devis'!I21&lt;&gt;"",'Dépenses sur devis'!I21,"")</f>
        <v/>
      </c>
      <c r="J21" s="243">
        <f>IF('Dépenses sur devis'!J21&lt;&gt;"",'Dépenses sur devis'!J21,0)</f>
        <v>0</v>
      </c>
      <c r="K21" s="243">
        <f>IF('Dépenses sur devis'!K21&lt;&gt;"",'Dépenses sur devis'!K21,0)</f>
        <v>0</v>
      </c>
      <c r="L21" s="243">
        <f>IF('Dépenses sur devis'!L21&lt;&gt;"",'Dépenses sur devis'!L21,0)</f>
        <v>0</v>
      </c>
      <c r="M21" s="80" t="str">
        <f>IF('Dépenses sur devis'!M21&lt;&gt;"",'Dépenses sur devis'!M21,"")</f>
        <v/>
      </c>
      <c r="N21" s="244" t="str">
        <f>IF('Dépenses sur devis'!N21&lt;&gt;"",'Dépenses sur devis'!N21,"")</f>
        <v/>
      </c>
      <c r="O21" s="244" t="str">
        <f>IF('Dépenses sur devis'!O21&lt;&gt;"",'Dépenses sur devis'!O21,"")</f>
        <v/>
      </c>
      <c r="P21" s="245">
        <f>IF('Dépenses sur devis'!P21&lt;&gt;"",'Dépenses sur devis'!P21,0)</f>
        <v>0</v>
      </c>
      <c r="Q21" s="245">
        <f>IF('Dépenses sur devis'!Q21&lt;&gt;"",'Dépenses sur devis'!Q21,0)</f>
        <v>0</v>
      </c>
      <c r="R21" s="244" t="str">
        <f>IF('Dépenses sur devis'!R21&lt;&gt;"",'Dépenses sur devis'!R21,"")</f>
        <v/>
      </c>
      <c r="S21" s="244" t="str">
        <f>IF('Dépenses sur devis'!S21&lt;&gt;"",'Dépenses sur devis'!S21,"")</f>
        <v/>
      </c>
      <c r="T21" s="245">
        <f>IF('Dépenses sur devis'!T21&lt;&gt;"",'Dépenses sur devis'!T21,0)</f>
        <v>0</v>
      </c>
      <c r="U21" s="245">
        <f>IF('Dépenses sur devis'!U21&lt;&gt;"",'Dépenses sur devis'!U21,0)</f>
        <v>0</v>
      </c>
      <c r="V21" s="244" t="str">
        <f>IF('Dépenses sur devis'!V21&lt;&gt;"",'Dépenses sur devis'!V21,"")</f>
        <v/>
      </c>
      <c r="W21" s="245"/>
      <c r="X21" s="81">
        <v>0</v>
      </c>
      <c r="Y21" s="80"/>
      <c r="Z21" s="245">
        <f t="shared" si="0"/>
        <v>0</v>
      </c>
      <c r="AA21" s="81">
        <f t="shared" si="1"/>
        <v>0</v>
      </c>
      <c r="AB21" s="78"/>
    </row>
    <row r="22" spans="2:28" s="63" customFormat="1" ht="19.899999999999999" customHeight="1" x14ac:dyDescent="0.35">
      <c r="B22" s="75">
        <v>15</v>
      </c>
      <c r="C22" s="80" t="str">
        <f>IF('Dépenses sur devis'!C22&lt;&gt;"",'Dépenses sur devis'!C22,"")</f>
        <v/>
      </c>
      <c r="D22" s="80" t="str">
        <f>IF('Dépenses sur devis'!D22&lt;&gt;"",'Dépenses sur devis'!D22,"")</f>
        <v/>
      </c>
      <c r="E22" s="80" t="str">
        <f>IF('Dépenses sur devis'!E22&lt;&gt;"",'Dépenses sur devis'!E22,"")</f>
        <v/>
      </c>
      <c r="F22" s="80" t="str">
        <f>IF('Dépenses sur devis'!F22&lt;&gt;"",'Dépenses sur devis'!F22,"")</f>
        <v/>
      </c>
      <c r="G22" s="80" t="str">
        <f>IF('Dépenses sur devis'!G22&lt;&gt;"",'Dépenses sur devis'!G22,"")</f>
        <v/>
      </c>
      <c r="H22" s="79" t="str">
        <f>IF('Dépenses sur devis'!H22&lt;&gt;"",'Dépenses sur devis'!H22,"")</f>
        <v/>
      </c>
      <c r="I22" s="80" t="str">
        <f>IF('Dépenses sur devis'!I22&lt;&gt;"",'Dépenses sur devis'!I22,"")</f>
        <v/>
      </c>
      <c r="J22" s="243">
        <f>IF('Dépenses sur devis'!J22&lt;&gt;"",'Dépenses sur devis'!J22,0)</f>
        <v>0</v>
      </c>
      <c r="K22" s="243">
        <f>IF('Dépenses sur devis'!K22&lt;&gt;"",'Dépenses sur devis'!K22,0)</f>
        <v>0</v>
      </c>
      <c r="L22" s="243">
        <f>IF('Dépenses sur devis'!L22&lt;&gt;"",'Dépenses sur devis'!L22,0)</f>
        <v>0</v>
      </c>
      <c r="M22" s="80" t="str">
        <f>IF('Dépenses sur devis'!M22&lt;&gt;"",'Dépenses sur devis'!M22,"")</f>
        <v/>
      </c>
      <c r="N22" s="244" t="str">
        <f>IF('Dépenses sur devis'!N22&lt;&gt;"",'Dépenses sur devis'!N22,"")</f>
        <v/>
      </c>
      <c r="O22" s="244" t="str">
        <f>IF('Dépenses sur devis'!O22&lt;&gt;"",'Dépenses sur devis'!O22,"")</f>
        <v/>
      </c>
      <c r="P22" s="245">
        <f>IF('Dépenses sur devis'!P22&lt;&gt;"",'Dépenses sur devis'!P22,0)</f>
        <v>0</v>
      </c>
      <c r="Q22" s="245">
        <f>IF('Dépenses sur devis'!Q22&lt;&gt;"",'Dépenses sur devis'!Q22,0)</f>
        <v>0</v>
      </c>
      <c r="R22" s="244" t="str">
        <f>IF('Dépenses sur devis'!R22&lt;&gt;"",'Dépenses sur devis'!R22,"")</f>
        <v/>
      </c>
      <c r="S22" s="244" t="str">
        <f>IF('Dépenses sur devis'!S22&lt;&gt;"",'Dépenses sur devis'!S22,"")</f>
        <v/>
      </c>
      <c r="T22" s="245">
        <f>IF('Dépenses sur devis'!T22&lt;&gt;"",'Dépenses sur devis'!T22,0)</f>
        <v>0</v>
      </c>
      <c r="U22" s="245">
        <f>IF('Dépenses sur devis'!U22&lt;&gt;"",'Dépenses sur devis'!U22,0)</f>
        <v>0</v>
      </c>
      <c r="V22" s="244" t="str">
        <f>IF('Dépenses sur devis'!V22&lt;&gt;"",'Dépenses sur devis'!V22,"")</f>
        <v/>
      </c>
      <c r="W22" s="245"/>
      <c r="X22" s="81">
        <v>0</v>
      </c>
      <c r="Y22" s="80"/>
      <c r="Z22" s="245">
        <f t="shared" si="0"/>
        <v>0</v>
      </c>
      <c r="AA22" s="81">
        <f t="shared" si="1"/>
        <v>0</v>
      </c>
      <c r="AB22" s="78"/>
    </row>
    <row r="23" spans="2:28" s="63" customFormat="1" ht="19.899999999999999" customHeight="1" x14ac:dyDescent="0.35">
      <c r="B23" s="75">
        <v>16</v>
      </c>
      <c r="C23" s="80" t="str">
        <f>IF('Dépenses sur devis'!C23&lt;&gt;"",'Dépenses sur devis'!C23,"")</f>
        <v/>
      </c>
      <c r="D23" s="80" t="str">
        <f>IF('Dépenses sur devis'!D23&lt;&gt;"",'Dépenses sur devis'!D23,"")</f>
        <v/>
      </c>
      <c r="E23" s="80" t="str">
        <f>IF('Dépenses sur devis'!E23&lt;&gt;"",'Dépenses sur devis'!E23,"")</f>
        <v/>
      </c>
      <c r="F23" s="80" t="str">
        <f>IF('Dépenses sur devis'!F23&lt;&gt;"",'Dépenses sur devis'!F23,"")</f>
        <v/>
      </c>
      <c r="G23" s="80" t="str">
        <f>IF('Dépenses sur devis'!G23&lt;&gt;"",'Dépenses sur devis'!G23,"")</f>
        <v/>
      </c>
      <c r="H23" s="79" t="str">
        <f>IF('Dépenses sur devis'!H23&lt;&gt;"",'Dépenses sur devis'!H23,"")</f>
        <v/>
      </c>
      <c r="I23" s="80" t="str">
        <f>IF('Dépenses sur devis'!I23&lt;&gt;"",'Dépenses sur devis'!I23,"")</f>
        <v/>
      </c>
      <c r="J23" s="243">
        <f>IF('Dépenses sur devis'!J23&lt;&gt;"",'Dépenses sur devis'!J23,0)</f>
        <v>0</v>
      </c>
      <c r="K23" s="243">
        <f>IF('Dépenses sur devis'!K23&lt;&gt;"",'Dépenses sur devis'!K23,0)</f>
        <v>0</v>
      </c>
      <c r="L23" s="243">
        <f>IF('Dépenses sur devis'!L23&lt;&gt;"",'Dépenses sur devis'!L23,0)</f>
        <v>0</v>
      </c>
      <c r="M23" s="80" t="str">
        <f>IF('Dépenses sur devis'!M23&lt;&gt;"",'Dépenses sur devis'!M23,"")</f>
        <v/>
      </c>
      <c r="N23" s="244" t="str">
        <f>IF('Dépenses sur devis'!N23&lt;&gt;"",'Dépenses sur devis'!N23,"")</f>
        <v/>
      </c>
      <c r="O23" s="244" t="str">
        <f>IF('Dépenses sur devis'!O23&lt;&gt;"",'Dépenses sur devis'!O23,"")</f>
        <v/>
      </c>
      <c r="P23" s="245">
        <f>IF('Dépenses sur devis'!P23&lt;&gt;"",'Dépenses sur devis'!P23,0)</f>
        <v>0</v>
      </c>
      <c r="Q23" s="245">
        <f>IF('Dépenses sur devis'!Q23&lt;&gt;"",'Dépenses sur devis'!Q23,0)</f>
        <v>0</v>
      </c>
      <c r="R23" s="244" t="str">
        <f>IF('Dépenses sur devis'!R23&lt;&gt;"",'Dépenses sur devis'!R23,"")</f>
        <v/>
      </c>
      <c r="S23" s="244" t="str">
        <f>IF('Dépenses sur devis'!S23&lt;&gt;"",'Dépenses sur devis'!S23,"")</f>
        <v/>
      </c>
      <c r="T23" s="245">
        <f>IF('Dépenses sur devis'!T23&lt;&gt;"",'Dépenses sur devis'!T23,0)</f>
        <v>0</v>
      </c>
      <c r="U23" s="245">
        <f>IF('Dépenses sur devis'!U23&lt;&gt;"",'Dépenses sur devis'!U23,0)</f>
        <v>0</v>
      </c>
      <c r="V23" s="244" t="str">
        <f>IF('Dépenses sur devis'!V23&lt;&gt;"",'Dépenses sur devis'!V23,"")</f>
        <v/>
      </c>
      <c r="W23" s="245"/>
      <c r="X23" s="81">
        <v>0</v>
      </c>
      <c r="Y23" s="80"/>
      <c r="Z23" s="245">
        <f t="shared" si="0"/>
        <v>0</v>
      </c>
      <c r="AA23" s="81">
        <f t="shared" si="1"/>
        <v>0</v>
      </c>
      <c r="AB23" s="78"/>
    </row>
    <row r="24" spans="2:28" s="63" customFormat="1" ht="19.899999999999999" customHeight="1" x14ac:dyDescent="0.35">
      <c r="B24" s="75">
        <v>17</v>
      </c>
      <c r="C24" s="80" t="str">
        <f>IF('Dépenses sur devis'!C24&lt;&gt;"",'Dépenses sur devis'!C24,"")</f>
        <v/>
      </c>
      <c r="D24" s="80" t="str">
        <f>IF('Dépenses sur devis'!D24&lt;&gt;"",'Dépenses sur devis'!D24,"")</f>
        <v/>
      </c>
      <c r="E24" s="80" t="str">
        <f>IF('Dépenses sur devis'!E24&lt;&gt;"",'Dépenses sur devis'!E24,"")</f>
        <v/>
      </c>
      <c r="F24" s="80" t="str">
        <f>IF('Dépenses sur devis'!F24&lt;&gt;"",'Dépenses sur devis'!F24,"")</f>
        <v/>
      </c>
      <c r="G24" s="80" t="str">
        <f>IF('Dépenses sur devis'!G24&lt;&gt;"",'Dépenses sur devis'!G24,"")</f>
        <v/>
      </c>
      <c r="H24" s="79" t="str">
        <f>IF('Dépenses sur devis'!H24&lt;&gt;"",'Dépenses sur devis'!H24,"")</f>
        <v/>
      </c>
      <c r="I24" s="80" t="str">
        <f>IF('Dépenses sur devis'!I24&lt;&gt;"",'Dépenses sur devis'!I24,"")</f>
        <v/>
      </c>
      <c r="J24" s="243">
        <f>IF('Dépenses sur devis'!J24&lt;&gt;"",'Dépenses sur devis'!J24,0)</f>
        <v>0</v>
      </c>
      <c r="K24" s="243">
        <f>IF('Dépenses sur devis'!K24&lt;&gt;"",'Dépenses sur devis'!K24,0)</f>
        <v>0</v>
      </c>
      <c r="L24" s="243">
        <f>IF('Dépenses sur devis'!L24&lt;&gt;"",'Dépenses sur devis'!L24,0)</f>
        <v>0</v>
      </c>
      <c r="M24" s="80" t="str">
        <f>IF('Dépenses sur devis'!M24&lt;&gt;"",'Dépenses sur devis'!M24,"")</f>
        <v/>
      </c>
      <c r="N24" s="244" t="str">
        <f>IF('Dépenses sur devis'!N24&lt;&gt;"",'Dépenses sur devis'!N24,"")</f>
        <v/>
      </c>
      <c r="O24" s="244" t="str">
        <f>IF('Dépenses sur devis'!O24&lt;&gt;"",'Dépenses sur devis'!O24,"")</f>
        <v/>
      </c>
      <c r="P24" s="245">
        <f>IF('Dépenses sur devis'!P24&lt;&gt;"",'Dépenses sur devis'!P24,0)</f>
        <v>0</v>
      </c>
      <c r="Q24" s="245">
        <f>IF('Dépenses sur devis'!Q24&lt;&gt;"",'Dépenses sur devis'!Q24,0)</f>
        <v>0</v>
      </c>
      <c r="R24" s="244" t="str">
        <f>IF('Dépenses sur devis'!R24&lt;&gt;"",'Dépenses sur devis'!R24,"")</f>
        <v/>
      </c>
      <c r="S24" s="244" t="str">
        <f>IF('Dépenses sur devis'!S24&lt;&gt;"",'Dépenses sur devis'!S24,"")</f>
        <v/>
      </c>
      <c r="T24" s="245">
        <f>IF('Dépenses sur devis'!T24&lt;&gt;"",'Dépenses sur devis'!T24,0)</f>
        <v>0</v>
      </c>
      <c r="U24" s="245">
        <f>IF('Dépenses sur devis'!U24&lt;&gt;"",'Dépenses sur devis'!U24,0)</f>
        <v>0</v>
      </c>
      <c r="V24" s="244" t="str">
        <f>IF('Dépenses sur devis'!V24&lt;&gt;"",'Dépenses sur devis'!V24,"")</f>
        <v/>
      </c>
      <c r="W24" s="245"/>
      <c r="X24" s="81">
        <v>0</v>
      </c>
      <c r="Y24" s="80"/>
      <c r="Z24" s="245">
        <f t="shared" si="0"/>
        <v>0</v>
      </c>
      <c r="AA24" s="81">
        <f t="shared" si="1"/>
        <v>0</v>
      </c>
      <c r="AB24" s="78"/>
    </row>
    <row r="25" spans="2:28" s="63" customFormat="1" ht="19.899999999999999" customHeight="1" x14ac:dyDescent="0.35">
      <c r="B25" s="75">
        <v>18</v>
      </c>
      <c r="C25" s="80" t="str">
        <f>IF('Dépenses sur devis'!C25&lt;&gt;"",'Dépenses sur devis'!C25,"")</f>
        <v/>
      </c>
      <c r="D25" s="80" t="str">
        <f>IF('Dépenses sur devis'!D25&lt;&gt;"",'Dépenses sur devis'!D25,"")</f>
        <v/>
      </c>
      <c r="E25" s="80" t="str">
        <f>IF('Dépenses sur devis'!E25&lt;&gt;"",'Dépenses sur devis'!E25,"")</f>
        <v/>
      </c>
      <c r="F25" s="80" t="str">
        <f>IF('Dépenses sur devis'!F25&lt;&gt;"",'Dépenses sur devis'!F25,"")</f>
        <v/>
      </c>
      <c r="G25" s="80" t="str">
        <f>IF('Dépenses sur devis'!G25&lt;&gt;"",'Dépenses sur devis'!G25,"")</f>
        <v/>
      </c>
      <c r="H25" s="79" t="str">
        <f>IF('Dépenses sur devis'!H25&lt;&gt;"",'Dépenses sur devis'!H25,"")</f>
        <v/>
      </c>
      <c r="I25" s="80" t="str">
        <f>IF('Dépenses sur devis'!I25&lt;&gt;"",'Dépenses sur devis'!I25,"")</f>
        <v/>
      </c>
      <c r="J25" s="243">
        <f>IF('Dépenses sur devis'!J25&lt;&gt;"",'Dépenses sur devis'!J25,0)</f>
        <v>0</v>
      </c>
      <c r="K25" s="243">
        <f>IF('Dépenses sur devis'!K25&lt;&gt;"",'Dépenses sur devis'!K25,0)</f>
        <v>0</v>
      </c>
      <c r="L25" s="243">
        <f>IF('Dépenses sur devis'!L25&lt;&gt;"",'Dépenses sur devis'!L25,0)</f>
        <v>0</v>
      </c>
      <c r="M25" s="80" t="str">
        <f>IF('Dépenses sur devis'!M25&lt;&gt;"",'Dépenses sur devis'!M25,"")</f>
        <v/>
      </c>
      <c r="N25" s="244" t="str">
        <f>IF('Dépenses sur devis'!N25&lt;&gt;"",'Dépenses sur devis'!N25,"")</f>
        <v/>
      </c>
      <c r="O25" s="244" t="str">
        <f>IF('Dépenses sur devis'!O25&lt;&gt;"",'Dépenses sur devis'!O25,"")</f>
        <v/>
      </c>
      <c r="P25" s="245">
        <f>IF('Dépenses sur devis'!P25&lt;&gt;"",'Dépenses sur devis'!P25,0)</f>
        <v>0</v>
      </c>
      <c r="Q25" s="245">
        <f>IF('Dépenses sur devis'!Q25&lt;&gt;"",'Dépenses sur devis'!Q25,0)</f>
        <v>0</v>
      </c>
      <c r="R25" s="244" t="str">
        <f>IF('Dépenses sur devis'!R25&lt;&gt;"",'Dépenses sur devis'!R25,"")</f>
        <v/>
      </c>
      <c r="S25" s="244" t="str">
        <f>IF('Dépenses sur devis'!S25&lt;&gt;"",'Dépenses sur devis'!S25,"")</f>
        <v/>
      </c>
      <c r="T25" s="245">
        <f>IF('Dépenses sur devis'!T25&lt;&gt;"",'Dépenses sur devis'!T25,0)</f>
        <v>0</v>
      </c>
      <c r="U25" s="245">
        <f>IF('Dépenses sur devis'!U25&lt;&gt;"",'Dépenses sur devis'!U25,0)</f>
        <v>0</v>
      </c>
      <c r="V25" s="244" t="str">
        <f>IF('Dépenses sur devis'!V25&lt;&gt;"",'Dépenses sur devis'!V25,"")</f>
        <v/>
      </c>
      <c r="W25" s="245"/>
      <c r="X25" s="81">
        <v>0</v>
      </c>
      <c r="Y25" s="80"/>
      <c r="Z25" s="245">
        <f t="shared" si="0"/>
        <v>0</v>
      </c>
      <c r="AA25" s="81">
        <f t="shared" si="1"/>
        <v>0</v>
      </c>
      <c r="AB25" s="78"/>
    </row>
    <row r="26" spans="2:28" s="63" customFormat="1" ht="19.899999999999999" customHeight="1" x14ac:dyDescent="0.35">
      <c r="B26" s="75">
        <v>19</v>
      </c>
      <c r="C26" s="80" t="str">
        <f>IF('Dépenses sur devis'!C26&lt;&gt;"",'Dépenses sur devis'!C26,"")</f>
        <v/>
      </c>
      <c r="D26" s="80" t="str">
        <f>IF('Dépenses sur devis'!D26&lt;&gt;"",'Dépenses sur devis'!D26,"")</f>
        <v/>
      </c>
      <c r="E26" s="80" t="str">
        <f>IF('Dépenses sur devis'!E26&lt;&gt;"",'Dépenses sur devis'!E26,"")</f>
        <v/>
      </c>
      <c r="F26" s="80" t="str">
        <f>IF('Dépenses sur devis'!F26&lt;&gt;"",'Dépenses sur devis'!F26,"")</f>
        <v/>
      </c>
      <c r="G26" s="80" t="str">
        <f>IF('Dépenses sur devis'!G26&lt;&gt;"",'Dépenses sur devis'!G26,"")</f>
        <v/>
      </c>
      <c r="H26" s="79" t="str">
        <f>IF('Dépenses sur devis'!H26&lt;&gt;"",'Dépenses sur devis'!H26,"")</f>
        <v/>
      </c>
      <c r="I26" s="80" t="str">
        <f>IF('Dépenses sur devis'!I26&lt;&gt;"",'Dépenses sur devis'!I26,"")</f>
        <v/>
      </c>
      <c r="J26" s="243">
        <f>IF('Dépenses sur devis'!J26&lt;&gt;"",'Dépenses sur devis'!J26,0)</f>
        <v>0</v>
      </c>
      <c r="K26" s="243">
        <f>IF('Dépenses sur devis'!K26&lt;&gt;"",'Dépenses sur devis'!K26,0)</f>
        <v>0</v>
      </c>
      <c r="L26" s="243">
        <f>IF('Dépenses sur devis'!L26&lt;&gt;"",'Dépenses sur devis'!L26,0)</f>
        <v>0</v>
      </c>
      <c r="M26" s="80" t="str">
        <f>IF('Dépenses sur devis'!M26&lt;&gt;"",'Dépenses sur devis'!M26,"")</f>
        <v/>
      </c>
      <c r="N26" s="244" t="str">
        <f>IF('Dépenses sur devis'!N26&lt;&gt;"",'Dépenses sur devis'!N26,"")</f>
        <v/>
      </c>
      <c r="O26" s="244" t="str">
        <f>IF('Dépenses sur devis'!O26&lt;&gt;"",'Dépenses sur devis'!O26,"")</f>
        <v/>
      </c>
      <c r="P26" s="245">
        <f>IF('Dépenses sur devis'!P26&lt;&gt;"",'Dépenses sur devis'!P26,0)</f>
        <v>0</v>
      </c>
      <c r="Q26" s="245">
        <f>IF('Dépenses sur devis'!Q26&lt;&gt;"",'Dépenses sur devis'!Q26,0)</f>
        <v>0</v>
      </c>
      <c r="R26" s="244" t="str">
        <f>IF('Dépenses sur devis'!R26&lt;&gt;"",'Dépenses sur devis'!R26,"")</f>
        <v/>
      </c>
      <c r="S26" s="244" t="str">
        <f>IF('Dépenses sur devis'!S26&lt;&gt;"",'Dépenses sur devis'!S26,"")</f>
        <v/>
      </c>
      <c r="T26" s="245">
        <f>IF('Dépenses sur devis'!T26&lt;&gt;"",'Dépenses sur devis'!T26,0)</f>
        <v>0</v>
      </c>
      <c r="U26" s="245">
        <f>IF('Dépenses sur devis'!U26&lt;&gt;"",'Dépenses sur devis'!U26,0)</f>
        <v>0</v>
      </c>
      <c r="V26" s="244" t="str">
        <f>IF('Dépenses sur devis'!V26&lt;&gt;"",'Dépenses sur devis'!V26,"")</f>
        <v/>
      </c>
      <c r="W26" s="245"/>
      <c r="X26" s="81">
        <v>0</v>
      </c>
      <c r="Y26" s="80"/>
      <c r="Z26" s="245">
        <f t="shared" si="0"/>
        <v>0</v>
      </c>
      <c r="AA26" s="81">
        <f t="shared" si="1"/>
        <v>0</v>
      </c>
      <c r="AB26" s="78"/>
    </row>
    <row r="27" spans="2:28" s="63" customFormat="1" ht="19.899999999999999" customHeight="1" x14ac:dyDescent="0.35">
      <c r="B27" s="75">
        <v>20</v>
      </c>
      <c r="C27" s="80" t="str">
        <f>IF('Dépenses sur devis'!C27&lt;&gt;"",'Dépenses sur devis'!C27,"")</f>
        <v/>
      </c>
      <c r="D27" s="80" t="str">
        <f>IF('Dépenses sur devis'!D27&lt;&gt;"",'Dépenses sur devis'!D27,"")</f>
        <v/>
      </c>
      <c r="E27" s="80" t="str">
        <f>IF('Dépenses sur devis'!E27&lt;&gt;"",'Dépenses sur devis'!E27,"")</f>
        <v/>
      </c>
      <c r="F27" s="80" t="str">
        <f>IF('Dépenses sur devis'!F27&lt;&gt;"",'Dépenses sur devis'!F27,"")</f>
        <v/>
      </c>
      <c r="G27" s="80" t="str">
        <f>IF('Dépenses sur devis'!G27&lt;&gt;"",'Dépenses sur devis'!G27,"")</f>
        <v/>
      </c>
      <c r="H27" s="79" t="str">
        <f>IF('Dépenses sur devis'!H27&lt;&gt;"",'Dépenses sur devis'!H27,"")</f>
        <v/>
      </c>
      <c r="I27" s="80" t="str">
        <f>IF('Dépenses sur devis'!I27&lt;&gt;"",'Dépenses sur devis'!I27,"")</f>
        <v/>
      </c>
      <c r="J27" s="243">
        <f>IF('Dépenses sur devis'!J27&lt;&gt;"",'Dépenses sur devis'!J27,0)</f>
        <v>0</v>
      </c>
      <c r="K27" s="243">
        <f>IF('Dépenses sur devis'!K27&lt;&gt;"",'Dépenses sur devis'!K27,0)</f>
        <v>0</v>
      </c>
      <c r="L27" s="243">
        <f>IF('Dépenses sur devis'!L27&lt;&gt;"",'Dépenses sur devis'!L27,0)</f>
        <v>0</v>
      </c>
      <c r="M27" s="80" t="str">
        <f>IF('Dépenses sur devis'!M27&lt;&gt;"",'Dépenses sur devis'!M27,"")</f>
        <v/>
      </c>
      <c r="N27" s="244" t="str">
        <f>IF('Dépenses sur devis'!N27&lt;&gt;"",'Dépenses sur devis'!N27,"")</f>
        <v/>
      </c>
      <c r="O27" s="244" t="str">
        <f>IF('Dépenses sur devis'!O27&lt;&gt;"",'Dépenses sur devis'!O27,"")</f>
        <v/>
      </c>
      <c r="P27" s="245">
        <f>IF('Dépenses sur devis'!P27&lt;&gt;"",'Dépenses sur devis'!P27,0)</f>
        <v>0</v>
      </c>
      <c r="Q27" s="245">
        <f>IF('Dépenses sur devis'!Q27&lt;&gt;"",'Dépenses sur devis'!Q27,0)</f>
        <v>0</v>
      </c>
      <c r="R27" s="244" t="str">
        <f>IF('Dépenses sur devis'!R27&lt;&gt;"",'Dépenses sur devis'!R27,"")</f>
        <v/>
      </c>
      <c r="S27" s="244" t="str">
        <f>IF('Dépenses sur devis'!S27&lt;&gt;"",'Dépenses sur devis'!S27,"")</f>
        <v/>
      </c>
      <c r="T27" s="245">
        <f>IF('Dépenses sur devis'!T27&lt;&gt;"",'Dépenses sur devis'!T27,0)</f>
        <v>0</v>
      </c>
      <c r="U27" s="245">
        <f>IF('Dépenses sur devis'!U27&lt;&gt;"",'Dépenses sur devis'!U27,0)</f>
        <v>0</v>
      </c>
      <c r="V27" s="244" t="str">
        <f>IF('Dépenses sur devis'!V27&lt;&gt;"",'Dépenses sur devis'!V27,"")</f>
        <v/>
      </c>
      <c r="W27" s="245"/>
      <c r="X27" s="81">
        <v>0</v>
      </c>
      <c r="Y27" s="80"/>
      <c r="Z27" s="245">
        <f t="shared" si="0"/>
        <v>0</v>
      </c>
      <c r="AA27" s="81">
        <f t="shared" si="1"/>
        <v>0</v>
      </c>
      <c r="AB27" s="78"/>
    </row>
    <row r="28" spans="2:28" s="63" customFormat="1" ht="19.899999999999999" customHeight="1" x14ac:dyDescent="0.35">
      <c r="B28" s="75">
        <v>21</v>
      </c>
      <c r="C28" s="80" t="str">
        <f>IF('Dépenses sur devis'!C28&lt;&gt;"",'Dépenses sur devis'!C28,"")</f>
        <v/>
      </c>
      <c r="D28" s="80" t="str">
        <f>IF('Dépenses sur devis'!D28&lt;&gt;"",'Dépenses sur devis'!D28,"")</f>
        <v/>
      </c>
      <c r="E28" s="80" t="str">
        <f>IF('Dépenses sur devis'!E28&lt;&gt;"",'Dépenses sur devis'!E28,"")</f>
        <v/>
      </c>
      <c r="F28" s="80" t="str">
        <f>IF('Dépenses sur devis'!F28&lt;&gt;"",'Dépenses sur devis'!F28,"")</f>
        <v/>
      </c>
      <c r="G28" s="80" t="str">
        <f>IF('Dépenses sur devis'!G28&lt;&gt;"",'Dépenses sur devis'!G28,"")</f>
        <v/>
      </c>
      <c r="H28" s="79" t="str">
        <f>IF('Dépenses sur devis'!H28&lt;&gt;"",'Dépenses sur devis'!H28,"")</f>
        <v/>
      </c>
      <c r="I28" s="80" t="str">
        <f>IF('Dépenses sur devis'!I28&lt;&gt;"",'Dépenses sur devis'!I28,"")</f>
        <v/>
      </c>
      <c r="J28" s="243">
        <f>IF('Dépenses sur devis'!J28&lt;&gt;"",'Dépenses sur devis'!J28,0)</f>
        <v>0</v>
      </c>
      <c r="K28" s="243">
        <f>IF('Dépenses sur devis'!K28&lt;&gt;"",'Dépenses sur devis'!K28,0)</f>
        <v>0</v>
      </c>
      <c r="L28" s="243">
        <f>IF('Dépenses sur devis'!L28&lt;&gt;"",'Dépenses sur devis'!L28,0)</f>
        <v>0</v>
      </c>
      <c r="M28" s="80" t="str">
        <f>IF('Dépenses sur devis'!M28&lt;&gt;"",'Dépenses sur devis'!M28,"")</f>
        <v/>
      </c>
      <c r="N28" s="244" t="str">
        <f>IF('Dépenses sur devis'!N28&lt;&gt;"",'Dépenses sur devis'!N28,"")</f>
        <v/>
      </c>
      <c r="O28" s="244" t="str">
        <f>IF('Dépenses sur devis'!O28&lt;&gt;"",'Dépenses sur devis'!O28,"")</f>
        <v/>
      </c>
      <c r="P28" s="245">
        <f>IF('Dépenses sur devis'!P28&lt;&gt;"",'Dépenses sur devis'!P28,0)</f>
        <v>0</v>
      </c>
      <c r="Q28" s="245">
        <f>IF('Dépenses sur devis'!Q28&lt;&gt;"",'Dépenses sur devis'!Q28,0)</f>
        <v>0</v>
      </c>
      <c r="R28" s="244" t="str">
        <f>IF('Dépenses sur devis'!R28&lt;&gt;"",'Dépenses sur devis'!R28,"")</f>
        <v/>
      </c>
      <c r="S28" s="244" t="str">
        <f>IF('Dépenses sur devis'!S28&lt;&gt;"",'Dépenses sur devis'!S28,"")</f>
        <v/>
      </c>
      <c r="T28" s="245">
        <f>IF('Dépenses sur devis'!T28&lt;&gt;"",'Dépenses sur devis'!T28,0)</f>
        <v>0</v>
      </c>
      <c r="U28" s="245">
        <f>IF('Dépenses sur devis'!U28&lt;&gt;"",'Dépenses sur devis'!U28,0)</f>
        <v>0</v>
      </c>
      <c r="V28" s="244" t="str">
        <f>IF('Dépenses sur devis'!V28&lt;&gt;"",'Dépenses sur devis'!V28,"")</f>
        <v/>
      </c>
      <c r="W28" s="245"/>
      <c r="X28" s="81">
        <v>0</v>
      </c>
      <c r="Y28" s="80"/>
      <c r="Z28" s="245">
        <f t="shared" si="0"/>
        <v>0</v>
      </c>
      <c r="AA28" s="81">
        <f t="shared" si="1"/>
        <v>0</v>
      </c>
      <c r="AB28" s="78"/>
    </row>
    <row r="29" spans="2:28" s="63" customFormat="1" ht="19.899999999999999" customHeight="1" x14ac:dyDescent="0.35">
      <c r="B29" s="75">
        <v>22</v>
      </c>
      <c r="C29" s="80" t="str">
        <f>IF('Dépenses sur devis'!C29&lt;&gt;"",'Dépenses sur devis'!C29,"")</f>
        <v/>
      </c>
      <c r="D29" s="80" t="str">
        <f>IF('Dépenses sur devis'!D29&lt;&gt;"",'Dépenses sur devis'!D29,"")</f>
        <v/>
      </c>
      <c r="E29" s="80" t="str">
        <f>IF('Dépenses sur devis'!E29&lt;&gt;"",'Dépenses sur devis'!E29,"")</f>
        <v/>
      </c>
      <c r="F29" s="80" t="str">
        <f>IF('Dépenses sur devis'!F29&lt;&gt;"",'Dépenses sur devis'!F29,"")</f>
        <v/>
      </c>
      <c r="G29" s="80" t="str">
        <f>IF('Dépenses sur devis'!G29&lt;&gt;"",'Dépenses sur devis'!G29,"")</f>
        <v/>
      </c>
      <c r="H29" s="79" t="str">
        <f>IF('Dépenses sur devis'!H29&lt;&gt;"",'Dépenses sur devis'!H29,"")</f>
        <v/>
      </c>
      <c r="I29" s="80" t="str">
        <f>IF('Dépenses sur devis'!I29&lt;&gt;"",'Dépenses sur devis'!I29,"")</f>
        <v/>
      </c>
      <c r="J29" s="243">
        <f>IF('Dépenses sur devis'!J29&lt;&gt;"",'Dépenses sur devis'!J29,0)</f>
        <v>0</v>
      </c>
      <c r="K29" s="243">
        <f>IF('Dépenses sur devis'!K29&lt;&gt;"",'Dépenses sur devis'!K29,0)</f>
        <v>0</v>
      </c>
      <c r="L29" s="243">
        <f>IF('Dépenses sur devis'!L29&lt;&gt;"",'Dépenses sur devis'!L29,0)</f>
        <v>0</v>
      </c>
      <c r="M29" s="80" t="str">
        <f>IF('Dépenses sur devis'!M29&lt;&gt;"",'Dépenses sur devis'!M29,"")</f>
        <v/>
      </c>
      <c r="N29" s="244" t="str">
        <f>IF('Dépenses sur devis'!N29&lt;&gt;"",'Dépenses sur devis'!N29,"")</f>
        <v/>
      </c>
      <c r="O29" s="244" t="str">
        <f>IF('Dépenses sur devis'!O29&lt;&gt;"",'Dépenses sur devis'!O29,"")</f>
        <v/>
      </c>
      <c r="P29" s="245">
        <f>IF('Dépenses sur devis'!P29&lt;&gt;"",'Dépenses sur devis'!P29,0)</f>
        <v>0</v>
      </c>
      <c r="Q29" s="245">
        <f>IF('Dépenses sur devis'!Q29&lt;&gt;"",'Dépenses sur devis'!Q29,0)</f>
        <v>0</v>
      </c>
      <c r="R29" s="244" t="str">
        <f>IF('Dépenses sur devis'!R29&lt;&gt;"",'Dépenses sur devis'!R29,"")</f>
        <v/>
      </c>
      <c r="S29" s="244" t="str">
        <f>IF('Dépenses sur devis'!S29&lt;&gt;"",'Dépenses sur devis'!S29,"")</f>
        <v/>
      </c>
      <c r="T29" s="245">
        <f>IF('Dépenses sur devis'!T29&lt;&gt;"",'Dépenses sur devis'!T29,0)</f>
        <v>0</v>
      </c>
      <c r="U29" s="245">
        <f>IF('Dépenses sur devis'!U29&lt;&gt;"",'Dépenses sur devis'!U29,0)</f>
        <v>0</v>
      </c>
      <c r="V29" s="244" t="str">
        <f>IF('Dépenses sur devis'!V29&lt;&gt;"",'Dépenses sur devis'!V29,"")</f>
        <v/>
      </c>
      <c r="W29" s="245"/>
      <c r="X29" s="81">
        <v>0</v>
      </c>
      <c r="Y29" s="80"/>
      <c r="Z29" s="245">
        <f t="shared" si="0"/>
        <v>0</v>
      </c>
      <c r="AA29" s="81">
        <f t="shared" si="1"/>
        <v>0</v>
      </c>
      <c r="AB29" s="78"/>
    </row>
    <row r="30" spans="2:28" s="63" customFormat="1" ht="19.899999999999999" customHeight="1" x14ac:dyDescent="0.35">
      <c r="B30" s="75">
        <v>23</v>
      </c>
      <c r="C30" s="80" t="str">
        <f>IF('Dépenses sur devis'!C30&lt;&gt;"",'Dépenses sur devis'!C30,"")</f>
        <v/>
      </c>
      <c r="D30" s="80" t="str">
        <f>IF('Dépenses sur devis'!D30&lt;&gt;"",'Dépenses sur devis'!D30,"")</f>
        <v/>
      </c>
      <c r="E30" s="80" t="str">
        <f>IF('Dépenses sur devis'!E30&lt;&gt;"",'Dépenses sur devis'!E30,"")</f>
        <v/>
      </c>
      <c r="F30" s="80" t="str">
        <f>IF('Dépenses sur devis'!F30&lt;&gt;"",'Dépenses sur devis'!F30,"")</f>
        <v/>
      </c>
      <c r="G30" s="80" t="str">
        <f>IF('Dépenses sur devis'!G30&lt;&gt;"",'Dépenses sur devis'!G30,"")</f>
        <v/>
      </c>
      <c r="H30" s="79" t="str">
        <f>IF('Dépenses sur devis'!H30&lt;&gt;"",'Dépenses sur devis'!H30,"")</f>
        <v/>
      </c>
      <c r="I30" s="80" t="str">
        <f>IF('Dépenses sur devis'!I30&lt;&gt;"",'Dépenses sur devis'!I30,"")</f>
        <v/>
      </c>
      <c r="J30" s="243">
        <f>IF('Dépenses sur devis'!J30&lt;&gt;"",'Dépenses sur devis'!J30,0)</f>
        <v>0</v>
      </c>
      <c r="K30" s="243">
        <f>IF('Dépenses sur devis'!K30&lt;&gt;"",'Dépenses sur devis'!K30,0)</f>
        <v>0</v>
      </c>
      <c r="L30" s="243">
        <f>IF('Dépenses sur devis'!L30&lt;&gt;"",'Dépenses sur devis'!L30,0)</f>
        <v>0</v>
      </c>
      <c r="M30" s="80" t="str">
        <f>IF('Dépenses sur devis'!M30&lt;&gt;"",'Dépenses sur devis'!M30,"")</f>
        <v/>
      </c>
      <c r="N30" s="244" t="str">
        <f>IF('Dépenses sur devis'!N30&lt;&gt;"",'Dépenses sur devis'!N30,"")</f>
        <v/>
      </c>
      <c r="O30" s="244" t="str">
        <f>IF('Dépenses sur devis'!O30&lt;&gt;"",'Dépenses sur devis'!O30,"")</f>
        <v/>
      </c>
      <c r="P30" s="245">
        <f>IF('Dépenses sur devis'!P30&lt;&gt;"",'Dépenses sur devis'!P30,0)</f>
        <v>0</v>
      </c>
      <c r="Q30" s="245">
        <f>IF('Dépenses sur devis'!Q30&lt;&gt;"",'Dépenses sur devis'!Q30,0)</f>
        <v>0</v>
      </c>
      <c r="R30" s="244" t="str">
        <f>IF('Dépenses sur devis'!R30&lt;&gt;"",'Dépenses sur devis'!R30,"")</f>
        <v/>
      </c>
      <c r="S30" s="244" t="str">
        <f>IF('Dépenses sur devis'!S30&lt;&gt;"",'Dépenses sur devis'!S30,"")</f>
        <v/>
      </c>
      <c r="T30" s="245">
        <f>IF('Dépenses sur devis'!T30&lt;&gt;"",'Dépenses sur devis'!T30,0)</f>
        <v>0</v>
      </c>
      <c r="U30" s="245">
        <f>IF('Dépenses sur devis'!U30&lt;&gt;"",'Dépenses sur devis'!U30,0)</f>
        <v>0</v>
      </c>
      <c r="V30" s="244" t="str">
        <f>IF('Dépenses sur devis'!V30&lt;&gt;"",'Dépenses sur devis'!V30,"")</f>
        <v/>
      </c>
      <c r="W30" s="245"/>
      <c r="X30" s="81">
        <v>0</v>
      </c>
      <c r="Y30" s="80"/>
      <c r="Z30" s="245">
        <f t="shared" si="0"/>
        <v>0</v>
      </c>
      <c r="AA30" s="81">
        <f t="shared" si="1"/>
        <v>0</v>
      </c>
      <c r="AB30" s="78"/>
    </row>
    <row r="31" spans="2:28" s="63" customFormat="1" ht="19.899999999999999" customHeight="1" x14ac:dyDescent="0.35">
      <c r="B31" s="75">
        <v>24</v>
      </c>
      <c r="C31" s="80" t="str">
        <f>IF('Dépenses sur devis'!C31&lt;&gt;"",'Dépenses sur devis'!C31,"")</f>
        <v/>
      </c>
      <c r="D31" s="80" t="str">
        <f>IF('Dépenses sur devis'!D31&lt;&gt;"",'Dépenses sur devis'!D31,"")</f>
        <v/>
      </c>
      <c r="E31" s="80" t="str">
        <f>IF('Dépenses sur devis'!E31&lt;&gt;"",'Dépenses sur devis'!E31,"")</f>
        <v/>
      </c>
      <c r="F31" s="80" t="str">
        <f>IF('Dépenses sur devis'!F31&lt;&gt;"",'Dépenses sur devis'!F31,"")</f>
        <v/>
      </c>
      <c r="G31" s="80" t="str">
        <f>IF('Dépenses sur devis'!G31&lt;&gt;"",'Dépenses sur devis'!G31,"")</f>
        <v/>
      </c>
      <c r="H31" s="79" t="str">
        <f>IF('Dépenses sur devis'!H31&lt;&gt;"",'Dépenses sur devis'!H31,"")</f>
        <v/>
      </c>
      <c r="I31" s="80" t="str">
        <f>IF('Dépenses sur devis'!I31&lt;&gt;"",'Dépenses sur devis'!I31,"")</f>
        <v/>
      </c>
      <c r="J31" s="243">
        <f>IF('Dépenses sur devis'!J31&lt;&gt;"",'Dépenses sur devis'!J31,0)</f>
        <v>0</v>
      </c>
      <c r="K31" s="243">
        <f>IF('Dépenses sur devis'!K31&lt;&gt;"",'Dépenses sur devis'!K31,0)</f>
        <v>0</v>
      </c>
      <c r="L31" s="243">
        <f>IF('Dépenses sur devis'!L31&lt;&gt;"",'Dépenses sur devis'!L31,0)</f>
        <v>0</v>
      </c>
      <c r="M31" s="80" t="str">
        <f>IF('Dépenses sur devis'!M31&lt;&gt;"",'Dépenses sur devis'!M31,"")</f>
        <v/>
      </c>
      <c r="N31" s="244" t="str">
        <f>IF('Dépenses sur devis'!N31&lt;&gt;"",'Dépenses sur devis'!N31,"")</f>
        <v/>
      </c>
      <c r="O31" s="244" t="str">
        <f>IF('Dépenses sur devis'!O31&lt;&gt;"",'Dépenses sur devis'!O31,"")</f>
        <v/>
      </c>
      <c r="P31" s="245">
        <f>IF('Dépenses sur devis'!P31&lt;&gt;"",'Dépenses sur devis'!P31,0)</f>
        <v>0</v>
      </c>
      <c r="Q31" s="245">
        <f>IF('Dépenses sur devis'!Q31&lt;&gt;"",'Dépenses sur devis'!Q31,0)</f>
        <v>0</v>
      </c>
      <c r="R31" s="244" t="str">
        <f>IF('Dépenses sur devis'!R31&lt;&gt;"",'Dépenses sur devis'!R31,"")</f>
        <v/>
      </c>
      <c r="S31" s="244" t="str">
        <f>IF('Dépenses sur devis'!S31&lt;&gt;"",'Dépenses sur devis'!S31,"")</f>
        <v/>
      </c>
      <c r="T31" s="245">
        <f>IF('Dépenses sur devis'!T31&lt;&gt;"",'Dépenses sur devis'!T31,0)</f>
        <v>0</v>
      </c>
      <c r="U31" s="245">
        <f>IF('Dépenses sur devis'!U31&lt;&gt;"",'Dépenses sur devis'!U31,0)</f>
        <v>0</v>
      </c>
      <c r="V31" s="244" t="str">
        <f>IF('Dépenses sur devis'!V31&lt;&gt;"",'Dépenses sur devis'!V31,"")</f>
        <v/>
      </c>
      <c r="W31" s="245"/>
      <c r="X31" s="81">
        <v>0</v>
      </c>
      <c r="Y31" s="80"/>
      <c r="Z31" s="245">
        <f t="shared" si="0"/>
        <v>0</v>
      </c>
      <c r="AA31" s="81">
        <f t="shared" si="1"/>
        <v>0</v>
      </c>
      <c r="AB31" s="78"/>
    </row>
    <row r="32" spans="2:28" s="63" customFormat="1" ht="19.899999999999999" customHeight="1" x14ac:dyDescent="0.35">
      <c r="B32" s="75">
        <v>25</v>
      </c>
      <c r="C32" s="80" t="str">
        <f>IF('Dépenses sur devis'!C32&lt;&gt;"",'Dépenses sur devis'!C32,"")</f>
        <v/>
      </c>
      <c r="D32" s="80" t="str">
        <f>IF('Dépenses sur devis'!D32&lt;&gt;"",'Dépenses sur devis'!D32,"")</f>
        <v/>
      </c>
      <c r="E32" s="80" t="str">
        <f>IF('Dépenses sur devis'!E32&lt;&gt;"",'Dépenses sur devis'!E32,"")</f>
        <v/>
      </c>
      <c r="F32" s="80" t="str">
        <f>IF('Dépenses sur devis'!F32&lt;&gt;"",'Dépenses sur devis'!F32,"")</f>
        <v/>
      </c>
      <c r="G32" s="80" t="str">
        <f>IF('Dépenses sur devis'!G32&lt;&gt;"",'Dépenses sur devis'!G32,"")</f>
        <v/>
      </c>
      <c r="H32" s="79" t="str">
        <f>IF('Dépenses sur devis'!H32&lt;&gt;"",'Dépenses sur devis'!H32,"")</f>
        <v/>
      </c>
      <c r="I32" s="80" t="str">
        <f>IF('Dépenses sur devis'!I32&lt;&gt;"",'Dépenses sur devis'!I32,"")</f>
        <v/>
      </c>
      <c r="J32" s="243">
        <f>IF('Dépenses sur devis'!J32&lt;&gt;"",'Dépenses sur devis'!J32,0)</f>
        <v>0</v>
      </c>
      <c r="K32" s="243">
        <f>IF('Dépenses sur devis'!K32&lt;&gt;"",'Dépenses sur devis'!K32,0)</f>
        <v>0</v>
      </c>
      <c r="L32" s="243">
        <f>IF('Dépenses sur devis'!L32&lt;&gt;"",'Dépenses sur devis'!L32,0)</f>
        <v>0</v>
      </c>
      <c r="M32" s="80" t="str">
        <f>IF('Dépenses sur devis'!M32&lt;&gt;"",'Dépenses sur devis'!M32,"")</f>
        <v/>
      </c>
      <c r="N32" s="244" t="str">
        <f>IF('Dépenses sur devis'!N32&lt;&gt;"",'Dépenses sur devis'!N32,"")</f>
        <v/>
      </c>
      <c r="O32" s="244" t="str">
        <f>IF('Dépenses sur devis'!O32&lt;&gt;"",'Dépenses sur devis'!O32,"")</f>
        <v/>
      </c>
      <c r="P32" s="245">
        <f>IF('Dépenses sur devis'!P32&lt;&gt;"",'Dépenses sur devis'!P32,0)</f>
        <v>0</v>
      </c>
      <c r="Q32" s="245">
        <f>IF('Dépenses sur devis'!Q32&lt;&gt;"",'Dépenses sur devis'!Q32,0)</f>
        <v>0</v>
      </c>
      <c r="R32" s="244" t="str">
        <f>IF('Dépenses sur devis'!R32&lt;&gt;"",'Dépenses sur devis'!R32,"")</f>
        <v/>
      </c>
      <c r="S32" s="244" t="str">
        <f>IF('Dépenses sur devis'!S32&lt;&gt;"",'Dépenses sur devis'!S32,"")</f>
        <v/>
      </c>
      <c r="T32" s="245">
        <f>IF('Dépenses sur devis'!T32&lt;&gt;"",'Dépenses sur devis'!T32,0)</f>
        <v>0</v>
      </c>
      <c r="U32" s="245">
        <f>IF('Dépenses sur devis'!U32&lt;&gt;"",'Dépenses sur devis'!U32,0)</f>
        <v>0</v>
      </c>
      <c r="V32" s="244" t="str">
        <f>IF('Dépenses sur devis'!V32&lt;&gt;"",'Dépenses sur devis'!V32,"")</f>
        <v/>
      </c>
      <c r="W32" s="245"/>
      <c r="X32" s="81">
        <v>0</v>
      </c>
      <c r="Y32" s="80"/>
      <c r="Z32" s="245">
        <f t="shared" si="0"/>
        <v>0</v>
      </c>
      <c r="AA32" s="81">
        <f t="shared" si="1"/>
        <v>0</v>
      </c>
      <c r="AB32" s="78"/>
    </row>
    <row r="33" spans="2:28" s="63" customFormat="1" ht="19.899999999999999" customHeight="1" x14ac:dyDescent="0.35">
      <c r="B33" s="75">
        <v>26</v>
      </c>
      <c r="C33" s="80" t="str">
        <f>IF('Dépenses sur devis'!C33&lt;&gt;"",'Dépenses sur devis'!C33,"")</f>
        <v/>
      </c>
      <c r="D33" s="80" t="str">
        <f>IF('Dépenses sur devis'!D33&lt;&gt;"",'Dépenses sur devis'!D33,"")</f>
        <v/>
      </c>
      <c r="E33" s="80" t="str">
        <f>IF('Dépenses sur devis'!E33&lt;&gt;"",'Dépenses sur devis'!E33,"")</f>
        <v/>
      </c>
      <c r="F33" s="80" t="str">
        <f>IF('Dépenses sur devis'!F33&lt;&gt;"",'Dépenses sur devis'!F33,"")</f>
        <v/>
      </c>
      <c r="G33" s="80" t="str">
        <f>IF('Dépenses sur devis'!G33&lt;&gt;"",'Dépenses sur devis'!G33,"")</f>
        <v/>
      </c>
      <c r="H33" s="79" t="str">
        <f>IF('Dépenses sur devis'!H33&lt;&gt;"",'Dépenses sur devis'!H33,"")</f>
        <v/>
      </c>
      <c r="I33" s="80" t="str">
        <f>IF('Dépenses sur devis'!I33&lt;&gt;"",'Dépenses sur devis'!I33,"")</f>
        <v/>
      </c>
      <c r="J33" s="243">
        <f>IF('Dépenses sur devis'!J33&lt;&gt;"",'Dépenses sur devis'!J33,0)</f>
        <v>0</v>
      </c>
      <c r="K33" s="243">
        <f>IF('Dépenses sur devis'!K33&lt;&gt;"",'Dépenses sur devis'!K33,0)</f>
        <v>0</v>
      </c>
      <c r="L33" s="243">
        <f>IF('Dépenses sur devis'!L33&lt;&gt;"",'Dépenses sur devis'!L33,0)</f>
        <v>0</v>
      </c>
      <c r="M33" s="80" t="str">
        <f>IF('Dépenses sur devis'!M33&lt;&gt;"",'Dépenses sur devis'!M33,"")</f>
        <v/>
      </c>
      <c r="N33" s="244" t="str">
        <f>IF('Dépenses sur devis'!N33&lt;&gt;"",'Dépenses sur devis'!N33,"")</f>
        <v/>
      </c>
      <c r="O33" s="244" t="str">
        <f>IF('Dépenses sur devis'!O33&lt;&gt;"",'Dépenses sur devis'!O33,"")</f>
        <v/>
      </c>
      <c r="P33" s="245">
        <f>IF('Dépenses sur devis'!P33&lt;&gt;"",'Dépenses sur devis'!P33,0)</f>
        <v>0</v>
      </c>
      <c r="Q33" s="245">
        <f>IF('Dépenses sur devis'!Q33&lt;&gt;"",'Dépenses sur devis'!Q33,0)</f>
        <v>0</v>
      </c>
      <c r="R33" s="244" t="str">
        <f>IF('Dépenses sur devis'!R33&lt;&gt;"",'Dépenses sur devis'!R33,"")</f>
        <v/>
      </c>
      <c r="S33" s="244" t="str">
        <f>IF('Dépenses sur devis'!S33&lt;&gt;"",'Dépenses sur devis'!S33,"")</f>
        <v/>
      </c>
      <c r="T33" s="245">
        <f>IF('Dépenses sur devis'!T33&lt;&gt;"",'Dépenses sur devis'!T33,0)</f>
        <v>0</v>
      </c>
      <c r="U33" s="245">
        <f>IF('Dépenses sur devis'!U33&lt;&gt;"",'Dépenses sur devis'!U33,0)</f>
        <v>0</v>
      </c>
      <c r="V33" s="244" t="str">
        <f>IF('Dépenses sur devis'!V33&lt;&gt;"",'Dépenses sur devis'!V33,"")</f>
        <v/>
      </c>
      <c r="W33" s="245"/>
      <c r="X33" s="81">
        <v>0</v>
      </c>
      <c r="Y33" s="80"/>
      <c r="Z33" s="245">
        <f t="shared" si="0"/>
        <v>0</v>
      </c>
      <c r="AA33" s="81">
        <f t="shared" si="1"/>
        <v>0</v>
      </c>
      <c r="AB33" s="78"/>
    </row>
    <row r="34" spans="2:28" s="63" customFormat="1" ht="19.899999999999999" customHeight="1" x14ac:dyDescent="0.35">
      <c r="B34" s="75">
        <v>27</v>
      </c>
      <c r="C34" s="80" t="str">
        <f>IF('Dépenses sur devis'!C34&lt;&gt;"",'Dépenses sur devis'!C34,"")</f>
        <v/>
      </c>
      <c r="D34" s="80" t="str">
        <f>IF('Dépenses sur devis'!D34&lt;&gt;"",'Dépenses sur devis'!D34,"")</f>
        <v/>
      </c>
      <c r="E34" s="80" t="str">
        <f>IF('Dépenses sur devis'!E34&lt;&gt;"",'Dépenses sur devis'!E34,"")</f>
        <v/>
      </c>
      <c r="F34" s="80" t="str">
        <f>IF('Dépenses sur devis'!F34&lt;&gt;"",'Dépenses sur devis'!F34,"")</f>
        <v/>
      </c>
      <c r="G34" s="80" t="str">
        <f>IF('Dépenses sur devis'!G34&lt;&gt;"",'Dépenses sur devis'!G34,"")</f>
        <v/>
      </c>
      <c r="H34" s="79" t="str">
        <f>IF('Dépenses sur devis'!H34&lt;&gt;"",'Dépenses sur devis'!H34,"")</f>
        <v/>
      </c>
      <c r="I34" s="80" t="str">
        <f>IF('Dépenses sur devis'!I34&lt;&gt;"",'Dépenses sur devis'!I34,"")</f>
        <v/>
      </c>
      <c r="J34" s="243">
        <f>IF('Dépenses sur devis'!J34&lt;&gt;"",'Dépenses sur devis'!J34,0)</f>
        <v>0</v>
      </c>
      <c r="K34" s="243">
        <f>IF('Dépenses sur devis'!K34&lt;&gt;"",'Dépenses sur devis'!K34,0)</f>
        <v>0</v>
      </c>
      <c r="L34" s="243">
        <f>IF('Dépenses sur devis'!L34&lt;&gt;"",'Dépenses sur devis'!L34,0)</f>
        <v>0</v>
      </c>
      <c r="M34" s="80" t="str">
        <f>IF('Dépenses sur devis'!M34&lt;&gt;"",'Dépenses sur devis'!M34,"")</f>
        <v/>
      </c>
      <c r="N34" s="244" t="str">
        <f>IF('Dépenses sur devis'!N34&lt;&gt;"",'Dépenses sur devis'!N34,"")</f>
        <v/>
      </c>
      <c r="O34" s="244" t="str">
        <f>IF('Dépenses sur devis'!O34&lt;&gt;"",'Dépenses sur devis'!O34,"")</f>
        <v/>
      </c>
      <c r="P34" s="245">
        <f>IF('Dépenses sur devis'!P34&lt;&gt;"",'Dépenses sur devis'!P34,0)</f>
        <v>0</v>
      </c>
      <c r="Q34" s="245">
        <f>IF('Dépenses sur devis'!Q34&lt;&gt;"",'Dépenses sur devis'!Q34,0)</f>
        <v>0</v>
      </c>
      <c r="R34" s="244" t="str">
        <f>IF('Dépenses sur devis'!R34&lt;&gt;"",'Dépenses sur devis'!R34,"")</f>
        <v/>
      </c>
      <c r="S34" s="244" t="str">
        <f>IF('Dépenses sur devis'!S34&lt;&gt;"",'Dépenses sur devis'!S34,"")</f>
        <v/>
      </c>
      <c r="T34" s="245">
        <f>IF('Dépenses sur devis'!T34&lt;&gt;"",'Dépenses sur devis'!T34,0)</f>
        <v>0</v>
      </c>
      <c r="U34" s="245">
        <f>IF('Dépenses sur devis'!U34&lt;&gt;"",'Dépenses sur devis'!U34,0)</f>
        <v>0</v>
      </c>
      <c r="V34" s="244" t="str">
        <f>IF('Dépenses sur devis'!V34&lt;&gt;"",'Dépenses sur devis'!V34,"")</f>
        <v/>
      </c>
      <c r="W34" s="245"/>
      <c r="X34" s="81">
        <v>0</v>
      </c>
      <c r="Y34" s="80"/>
      <c r="Z34" s="245">
        <f t="shared" si="0"/>
        <v>0</v>
      </c>
      <c r="AA34" s="81">
        <f t="shared" si="1"/>
        <v>0</v>
      </c>
      <c r="AB34" s="78"/>
    </row>
    <row r="35" spans="2:28" s="63" customFormat="1" ht="19.899999999999999" customHeight="1" x14ac:dyDescent="0.35">
      <c r="B35" s="75">
        <v>28</v>
      </c>
      <c r="C35" s="80" t="str">
        <f>IF('Dépenses sur devis'!C35&lt;&gt;"",'Dépenses sur devis'!C35,"")</f>
        <v/>
      </c>
      <c r="D35" s="80" t="str">
        <f>IF('Dépenses sur devis'!D35&lt;&gt;"",'Dépenses sur devis'!D35,"")</f>
        <v/>
      </c>
      <c r="E35" s="80" t="str">
        <f>IF('Dépenses sur devis'!E35&lt;&gt;"",'Dépenses sur devis'!E35,"")</f>
        <v/>
      </c>
      <c r="F35" s="80" t="str">
        <f>IF('Dépenses sur devis'!F35&lt;&gt;"",'Dépenses sur devis'!F35,"")</f>
        <v/>
      </c>
      <c r="G35" s="80" t="str">
        <f>IF('Dépenses sur devis'!G35&lt;&gt;"",'Dépenses sur devis'!G35,"")</f>
        <v/>
      </c>
      <c r="H35" s="79" t="str">
        <f>IF('Dépenses sur devis'!H35&lt;&gt;"",'Dépenses sur devis'!H35,"")</f>
        <v/>
      </c>
      <c r="I35" s="80" t="str">
        <f>IF('Dépenses sur devis'!I35&lt;&gt;"",'Dépenses sur devis'!I35,"")</f>
        <v/>
      </c>
      <c r="J35" s="243">
        <f>IF('Dépenses sur devis'!J35&lt;&gt;"",'Dépenses sur devis'!J35,0)</f>
        <v>0</v>
      </c>
      <c r="K35" s="243">
        <f>IF('Dépenses sur devis'!K35&lt;&gt;"",'Dépenses sur devis'!K35,0)</f>
        <v>0</v>
      </c>
      <c r="L35" s="243">
        <f>IF('Dépenses sur devis'!L35&lt;&gt;"",'Dépenses sur devis'!L35,0)</f>
        <v>0</v>
      </c>
      <c r="M35" s="80" t="str">
        <f>IF('Dépenses sur devis'!M35&lt;&gt;"",'Dépenses sur devis'!M35,"")</f>
        <v/>
      </c>
      <c r="N35" s="244" t="str">
        <f>IF('Dépenses sur devis'!N35&lt;&gt;"",'Dépenses sur devis'!N35,"")</f>
        <v/>
      </c>
      <c r="O35" s="244" t="str">
        <f>IF('Dépenses sur devis'!O35&lt;&gt;"",'Dépenses sur devis'!O35,"")</f>
        <v/>
      </c>
      <c r="P35" s="245">
        <f>IF('Dépenses sur devis'!P35&lt;&gt;"",'Dépenses sur devis'!P35,0)</f>
        <v>0</v>
      </c>
      <c r="Q35" s="245">
        <f>IF('Dépenses sur devis'!Q35&lt;&gt;"",'Dépenses sur devis'!Q35,0)</f>
        <v>0</v>
      </c>
      <c r="R35" s="244" t="str">
        <f>IF('Dépenses sur devis'!R35&lt;&gt;"",'Dépenses sur devis'!R35,"")</f>
        <v/>
      </c>
      <c r="S35" s="244" t="str">
        <f>IF('Dépenses sur devis'!S35&lt;&gt;"",'Dépenses sur devis'!S35,"")</f>
        <v/>
      </c>
      <c r="T35" s="245">
        <f>IF('Dépenses sur devis'!T35&lt;&gt;"",'Dépenses sur devis'!T35,0)</f>
        <v>0</v>
      </c>
      <c r="U35" s="245">
        <f>IF('Dépenses sur devis'!U35&lt;&gt;"",'Dépenses sur devis'!U35,0)</f>
        <v>0</v>
      </c>
      <c r="V35" s="244" t="str">
        <f>IF('Dépenses sur devis'!V35&lt;&gt;"",'Dépenses sur devis'!V35,"")</f>
        <v/>
      </c>
      <c r="W35" s="245"/>
      <c r="X35" s="81">
        <v>0</v>
      </c>
      <c r="Y35" s="80"/>
      <c r="Z35" s="245">
        <f t="shared" si="0"/>
        <v>0</v>
      </c>
      <c r="AA35" s="81">
        <f t="shared" si="1"/>
        <v>0</v>
      </c>
      <c r="AB35" s="78"/>
    </row>
    <row r="36" spans="2:28" s="63" customFormat="1" ht="19.899999999999999" customHeight="1" x14ac:dyDescent="0.35">
      <c r="B36" s="75">
        <v>29</v>
      </c>
      <c r="C36" s="80" t="str">
        <f>IF('Dépenses sur devis'!C36&lt;&gt;"",'Dépenses sur devis'!C36,"")</f>
        <v/>
      </c>
      <c r="D36" s="80" t="str">
        <f>IF('Dépenses sur devis'!D36&lt;&gt;"",'Dépenses sur devis'!D36,"")</f>
        <v/>
      </c>
      <c r="E36" s="80" t="str">
        <f>IF('Dépenses sur devis'!E36&lt;&gt;"",'Dépenses sur devis'!E36,"")</f>
        <v/>
      </c>
      <c r="F36" s="80" t="str">
        <f>IF('Dépenses sur devis'!F36&lt;&gt;"",'Dépenses sur devis'!F36,"")</f>
        <v/>
      </c>
      <c r="G36" s="80" t="str">
        <f>IF('Dépenses sur devis'!G36&lt;&gt;"",'Dépenses sur devis'!G36,"")</f>
        <v/>
      </c>
      <c r="H36" s="79" t="str">
        <f>IF('Dépenses sur devis'!H36&lt;&gt;"",'Dépenses sur devis'!H36,"")</f>
        <v/>
      </c>
      <c r="I36" s="80" t="str">
        <f>IF('Dépenses sur devis'!I36&lt;&gt;"",'Dépenses sur devis'!I36,"")</f>
        <v/>
      </c>
      <c r="J36" s="243">
        <f>IF('Dépenses sur devis'!J36&lt;&gt;"",'Dépenses sur devis'!J36,0)</f>
        <v>0</v>
      </c>
      <c r="K36" s="243">
        <f>IF('Dépenses sur devis'!K36&lt;&gt;"",'Dépenses sur devis'!K36,0)</f>
        <v>0</v>
      </c>
      <c r="L36" s="243">
        <f>IF('Dépenses sur devis'!L36&lt;&gt;"",'Dépenses sur devis'!L36,0)</f>
        <v>0</v>
      </c>
      <c r="M36" s="80" t="str">
        <f>IF('Dépenses sur devis'!M36&lt;&gt;"",'Dépenses sur devis'!M36,"")</f>
        <v/>
      </c>
      <c r="N36" s="244" t="str">
        <f>IF('Dépenses sur devis'!N36&lt;&gt;"",'Dépenses sur devis'!N36,"")</f>
        <v/>
      </c>
      <c r="O36" s="244" t="str">
        <f>IF('Dépenses sur devis'!O36&lt;&gt;"",'Dépenses sur devis'!O36,"")</f>
        <v/>
      </c>
      <c r="P36" s="245">
        <f>IF('Dépenses sur devis'!P36&lt;&gt;"",'Dépenses sur devis'!P36,0)</f>
        <v>0</v>
      </c>
      <c r="Q36" s="245">
        <f>IF('Dépenses sur devis'!Q36&lt;&gt;"",'Dépenses sur devis'!Q36,0)</f>
        <v>0</v>
      </c>
      <c r="R36" s="244" t="str">
        <f>IF('Dépenses sur devis'!R36&lt;&gt;"",'Dépenses sur devis'!R36,"")</f>
        <v/>
      </c>
      <c r="S36" s="244" t="str">
        <f>IF('Dépenses sur devis'!S36&lt;&gt;"",'Dépenses sur devis'!S36,"")</f>
        <v/>
      </c>
      <c r="T36" s="245">
        <f>IF('Dépenses sur devis'!T36&lt;&gt;"",'Dépenses sur devis'!T36,0)</f>
        <v>0</v>
      </c>
      <c r="U36" s="245">
        <f>IF('Dépenses sur devis'!U36&lt;&gt;"",'Dépenses sur devis'!U36,0)</f>
        <v>0</v>
      </c>
      <c r="V36" s="244" t="str">
        <f>IF('Dépenses sur devis'!V36&lt;&gt;"",'Dépenses sur devis'!V36,"")</f>
        <v/>
      </c>
      <c r="W36" s="245"/>
      <c r="X36" s="81">
        <v>0</v>
      </c>
      <c r="Y36" s="80"/>
      <c r="Z36" s="245">
        <f t="shared" si="0"/>
        <v>0</v>
      </c>
      <c r="AA36" s="81">
        <f t="shared" si="1"/>
        <v>0</v>
      </c>
      <c r="AB36" s="78"/>
    </row>
    <row r="37" spans="2:28" s="63" customFormat="1" ht="19.899999999999999" customHeight="1" x14ac:dyDescent="0.35">
      <c r="B37" s="75">
        <v>30</v>
      </c>
      <c r="C37" s="80" t="str">
        <f>IF('Dépenses sur devis'!C37&lt;&gt;"",'Dépenses sur devis'!C37,"")</f>
        <v/>
      </c>
      <c r="D37" s="80" t="str">
        <f>IF('Dépenses sur devis'!D37&lt;&gt;"",'Dépenses sur devis'!D37,"")</f>
        <v/>
      </c>
      <c r="E37" s="80" t="str">
        <f>IF('Dépenses sur devis'!E37&lt;&gt;"",'Dépenses sur devis'!E37,"")</f>
        <v/>
      </c>
      <c r="F37" s="80" t="str">
        <f>IF('Dépenses sur devis'!F37&lt;&gt;"",'Dépenses sur devis'!F37,"")</f>
        <v/>
      </c>
      <c r="G37" s="80" t="str">
        <f>IF('Dépenses sur devis'!G37&lt;&gt;"",'Dépenses sur devis'!G37,"")</f>
        <v/>
      </c>
      <c r="H37" s="79" t="str">
        <f>IF('Dépenses sur devis'!H37&lt;&gt;"",'Dépenses sur devis'!H37,"")</f>
        <v/>
      </c>
      <c r="I37" s="80" t="str">
        <f>IF('Dépenses sur devis'!I37&lt;&gt;"",'Dépenses sur devis'!I37,"")</f>
        <v/>
      </c>
      <c r="J37" s="243">
        <f>IF('Dépenses sur devis'!J37&lt;&gt;"",'Dépenses sur devis'!J37,0)</f>
        <v>0</v>
      </c>
      <c r="K37" s="243">
        <f>IF('Dépenses sur devis'!K37&lt;&gt;"",'Dépenses sur devis'!K37,0)</f>
        <v>0</v>
      </c>
      <c r="L37" s="243">
        <f>IF('Dépenses sur devis'!L37&lt;&gt;"",'Dépenses sur devis'!L37,0)</f>
        <v>0</v>
      </c>
      <c r="M37" s="80" t="str">
        <f>IF('Dépenses sur devis'!M37&lt;&gt;"",'Dépenses sur devis'!M37,"")</f>
        <v/>
      </c>
      <c r="N37" s="244" t="str">
        <f>IF('Dépenses sur devis'!N37&lt;&gt;"",'Dépenses sur devis'!N37,"")</f>
        <v/>
      </c>
      <c r="O37" s="244" t="str">
        <f>IF('Dépenses sur devis'!O37&lt;&gt;"",'Dépenses sur devis'!O37,"")</f>
        <v/>
      </c>
      <c r="P37" s="245">
        <f>IF('Dépenses sur devis'!P37&lt;&gt;"",'Dépenses sur devis'!P37,0)</f>
        <v>0</v>
      </c>
      <c r="Q37" s="245">
        <f>IF('Dépenses sur devis'!Q37&lt;&gt;"",'Dépenses sur devis'!Q37,0)</f>
        <v>0</v>
      </c>
      <c r="R37" s="244" t="str">
        <f>IF('Dépenses sur devis'!R37&lt;&gt;"",'Dépenses sur devis'!R37,"")</f>
        <v/>
      </c>
      <c r="S37" s="244" t="str">
        <f>IF('Dépenses sur devis'!S37&lt;&gt;"",'Dépenses sur devis'!S37,"")</f>
        <v/>
      </c>
      <c r="T37" s="245">
        <f>IF('Dépenses sur devis'!T37&lt;&gt;"",'Dépenses sur devis'!T37,0)</f>
        <v>0</v>
      </c>
      <c r="U37" s="245">
        <f>IF('Dépenses sur devis'!U37&lt;&gt;"",'Dépenses sur devis'!U37,0)</f>
        <v>0</v>
      </c>
      <c r="V37" s="244" t="str">
        <f>IF('Dépenses sur devis'!V37&lt;&gt;"",'Dépenses sur devis'!V37,"")</f>
        <v/>
      </c>
      <c r="W37" s="245"/>
      <c r="X37" s="81">
        <v>0</v>
      </c>
      <c r="Y37" s="80"/>
      <c r="Z37" s="245">
        <f t="shared" si="0"/>
        <v>0</v>
      </c>
      <c r="AA37" s="81">
        <f t="shared" si="1"/>
        <v>0</v>
      </c>
      <c r="AB37" s="78"/>
    </row>
    <row r="38" spans="2:28" s="63" customFormat="1" ht="19.899999999999999" customHeight="1" x14ac:dyDescent="0.35">
      <c r="B38" s="75">
        <v>31</v>
      </c>
      <c r="C38" s="80" t="str">
        <f>IF('Dépenses sur devis'!C38&lt;&gt;"",'Dépenses sur devis'!C38,"")</f>
        <v/>
      </c>
      <c r="D38" s="80" t="str">
        <f>IF('Dépenses sur devis'!D38&lt;&gt;"",'Dépenses sur devis'!D38,"")</f>
        <v/>
      </c>
      <c r="E38" s="80" t="str">
        <f>IF('Dépenses sur devis'!E38&lt;&gt;"",'Dépenses sur devis'!E38,"")</f>
        <v/>
      </c>
      <c r="F38" s="80" t="str">
        <f>IF('Dépenses sur devis'!F38&lt;&gt;"",'Dépenses sur devis'!F38,"")</f>
        <v/>
      </c>
      <c r="G38" s="80" t="str">
        <f>IF('Dépenses sur devis'!G38&lt;&gt;"",'Dépenses sur devis'!G38,"")</f>
        <v/>
      </c>
      <c r="H38" s="79" t="str">
        <f>IF('Dépenses sur devis'!H38&lt;&gt;"",'Dépenses sur devis'!H38,"")</f>
        <v/>
      </c>
      <c r="I38" s="80" t="str">
        <f>IF('Dépenses sur devis'!I38&lt;&gt;"",'Dépenses sur devis'!I38,"")</f>
        <v/>
      </c>
      <c r="J38" s="243">
        <f>IF('Dépenses sur devis'!J38&lt;&gt;"",'Dépenses sur devis'!J38,0)</f>
        <v>0</v>
      </c>
      <c r="K38" s="243">
        <f>IF('Dépenses sur devis'!K38&lt;&gt;"",'Dépenses sur devis'!K38,0)</f>
        <v>0</v>
      </c>
      <c r="L38" s="243">
        <f>IF('Dépenses sur devis'!L38&lt;&gt;"",'Dépenses sur devis'!L38,0)</f>
        <v>0</v>
      </c>
      <c r="M38" s="80" t="str">
        <f>IF('Dépenses sur devis'!M38&lt;&gt;"",'Dépenses sur devis'!M38,"")</f>
        <v/>
      </c>
      <c r="N38" s="244" t="str">
        <f>IF('Dépenses sur devis'!N38&lt;&gt;"",'Dépenses sur devis'!N38,"")</f>
        <v/>
      </c>
      <c r="O38" s="244" t="str">
        <f>IF('Dépenses sur devis'!O38&lt;&gt;"",'Dépenses sur devis'!O38,"")</f>
        <v/>
      </c>
      <c r="P38" s="245">
        <f>IF('Dépenses sur devis'!P38&lt;&gt;"",'Dépenses sur devis'!P38,0)</f>
        <v>0</v>
      </c>
      <c r="Q38" s="245">
        <f>IF('Dépenses sur devis'!Q38&lt;&gt;"",'Dépenses sur devis'!Q38,0)</f>
        <v>0</v>
      </c>
      <c r="R38" s="244" t="str">
        <f>IF('Dépenses sur devis'!R38&lt;&gt;"",'Dépenses sur devis'!R38,"")</f>
        <v/>
      </c>
      <c r="S38" s="244" t="str">
        <f>IF('Dépenses sur devis'!S38&lt;&gt;"",'Dépenses sur devis'!S38,"")</f>
        <v/>
      </c>
      <c r="T38" s="245">
        <f>IF('Dépenses sur devis'!T38&lt;&gt;"",'Dépenses sur devis'!T38,0)</f>
        <v>0</v>
      </c>
      <c r="U38" s="245">
        <f>IF('Dépenses sur devis'!U38&lt;&gt;"",'Dépenses sur devis'!U38,0)</f>
        <v>0</v>
      </c>
      <c r="V38" s="244" t="str">
        <f>IF('Dépenses sur devis'!V38&lt;&gt;"",'Dépenses sur devis'!V38,"")</f>
        <v/>
      </c>
      <c r="W38" s="245"/>
      <c r="X38" s="81">
        <v>0</v>
      </c>
      <c r="Y38" s="80"/>
      <c r="Z38" s="245">
        <f t="shared" si="0"/>
        <v>0</v>
      </c>
      <c r="AA38" s="81">
        <f t="shared" si="1"/>
        <v>0</v>
      </c>
      <c r="AB38" s="78"/>
    </row>
    <row r="39" spans="2:28" s="63" customFormat="1" ht="19.899999999999999" customHeight="1" x14ac:dyDescent="0.35">
      <c r="B39" s="75">
        <v>32</v>
      </c>
      <c r="C39" s="80" t="str">
        <f>IF('Dépenses sur devis'!C39&lt;&gt;"",'Dépenses sur devis'!C39,"")</f>
        <v/>
      </c>
      <c r="D39" s="80" t="str">
        <f>IF('Dépenses sur devis'!D39&lt;&gt;"",'Dépenses sur devis'!D39,"")</f>
        <v/>
      </c>
      <c r="E39" s="80" t="str">
        <f>IF('Dépenses sur devis'!E39&lt;&gt;"",'Dépenses sur devis'!E39,"")</f>
        <v/>
      </c>
      <c r="F39" s="80" t="str">
        <f>IF('Dépenses sur devis'!F39&lt;&gt;"",'Dépenses sur devis'!F39,"")</f>
        <v/>
      </c>
      <c r="G39" s="80" t="str">
        <f>IF('Dépenses sur devis'!G39&lt;&gt;"",'Dépenses sur devis'!G39,"")</f>
        <v/>
      </c>
      <c r="H39" s="79" t="str">
        <f>IF('Dépenses sur devis'!H39&lt;&gt;"",'Dépenses sur devis'!H39,"")</f>
        <v/>
      </c>
      <c r="I39" s="80" t="str">
        <f>IF('Dépenses sur devis'!I39&lt;&gt;"",'Dépenses sur devis'!I39,"")</f>
        <v/>
      </c>
      <c r="J39" s="243">
        <f>IF('Dépenses sur devis'!J39&lt;&gt;"",'Dépenses sur devis'!J39,0)</f>
        <v>0</v>
      </c>
      <c r="K39" s="243">
        <f>IF('Dépenses sur devis'!K39&lt;&gt;"",'Dépenses sur devis'!K39,0)</f>
        <v>0</v>
      </c>
      <c r="L39" s="243">
        <f>IF('Dépenses sur devis'!L39&lt;&gt;"",'Dépenses sur devis'!L39,0)</f>
        <v>0</v>
      </c>
      <c r="M39" s="80" t="str">
        <f>IF('Dépenses sur devis'!M39&lt;&gt;"",'Dépenses sur devis'!M39,"")</f>
        <v/>
      </c>
      <c r="N39" s="244" t="str">
        <f>IF('Dépenses sur devis'!N39&lt;&gt;"",'Dépenses sur devis'!N39,"")</f>
        <v/>
      </c>
      <c r="O39" s="244" t="str">
        <f>IF('Dépenses sur devis'!O39&lt;&gt;"",'Dépenses sur devis'!O39,"")</f>
        <v/>
      </c>
      <c r="P39" s="245">
        <f>IF('Dépenses sur devis'!P39&lt;&gt;"",'Dépenses sur devis'!P39,0)</f>
        <v>0</v>
      </c>
      <c r="Q39" s="245">
        <f>IF('Dépenses sur devis'!Q39&lt;&gt;"",'Dépenses sur devis'!Q39,0)</f>
        <v>0</v>
      </c>
      <c r="R39" s="244" t="str">
        <f>IF('Dépenses sur devis'!R39&lt;&gt;"",'Dépenses sur devis'!R39,"")</f>
        <v/>
      </c>
      <c r="S39" s="244" t="str">
        <f>IF('Dépenses sur devis'!S39&lt;&gt;"",'Dépenses sur devis'!S39,"")</f>
        <v/>
      </c>
      <c r="T39" s="245">
        <f>IF('Dépenses sur devis'!T39&lt;&gt;"",'Dépenses sur devis'!T39,0)</f>
        <v>0</v>
      </c>
      <c r="U39" s="245">
        <f>IF('Dépenses sur devis'!U39&lt;&gt;"",'Dépenses sur devis'!U39,0)</f>
        <v>0</v>
      </c>
      <c r="V39" s="244" t="str">
        <f>IF('Dépenses sur devis'!V39&lt;&gt;"",'Dépenses sur devis'!V39,"")</f>
        <v/>
      </c>
      <c r="W39" s="245"/>
      <c r="X39" s="81">
        <v>0</v>
      </c>
      <c r="Y39" s="80"/>
      <c r="Z39" s="245">
        <f t="shared" si="0"/>
        <v>0</v>
      </c>
      <c r="AA39" s="81">
        <f t="shared" si="1"/>
        <v>0</v>
      </c>
      <c r="AB39" s="78"/>
    </row>
    <row r="40" spans="2:28" s="63" customFormat="1" ht="19.899999999999999" customHeight="1" x14ac:dyDescent="0.35">
      <c r="B40" s="75">
        <v>33</v>
      </c>
      <c r="C40" s="80" t="str">
        <f>IF('Dépenses sur devis'!C40&lt;&gt;"",'Dépenses sur devis'!C40,"")</f>
        <v/>
      </c>
      <c r="D40" s="80" t="str">
        <f>IF('Dépenses sur devis'!D40&lt;&gt;"",'Dépenses sur devis'!D40,"")</f>
        <v/>
      </c>
      <c r="E40" s="80" t="str">
        <f>IF('Dépenses sur devis'!E40&lt;&gt;"",'Dépenses sur devis'!E40,"")</f>
        <v/>
      </c>
      <c r="F40" s="80" t="str">
        <f>IF('Dépenses sur devis'!F40&lt;&gt;"",'Dépenses sur devis'!F40,"")</f>
        <v/>
      </c>
      <c r="G40" s="80" t="str">
        <f>IF('Dépenses sur devis'!G40&lt;&gt;"",'Dépenses sur devis'!G40,"")</f>
        <v/>
      </c>
      <c r="H40" s="79" t="str">
        <f>IF('Dépenses sur devis'!H40&lt;&gt;"",'Dépenses sur devis'!H40,"")</f>
        <v/>
      </c>
      <c r="I40" s="80" t="str">
        <f>IF('Dépenses sur devis'!I40&lt;&gt;"",'Dépenses sur devis'!I40,"")</f>
        <v/>
      </c>
      <c r="J40" s="243">
        <f>IF('Dépenses sur devis'!J40&lt;&gt;"",'Dépenses sur devis'!J40,0)</f>
        <v>0</v>
      </c>
      <c r="K40" s="243">
        <f>IF('Dépenses sur devis'!K40&lt;&gt;"",'Dépenses sur devis'!K40,0)</f>
        <v>0</v>
      </c>
      <c r="L40" s="243">
        <f>IF('Dépenses sur devis'!L40&lt;&gt;"",'Dépenses sur devis'!L40,0)</f>
        <v>0</v>
      </c>
      <c r="M40" s="80" t="str">
        <f>IF('Dépenses sur devis'!M40&lt;&gt;"",'Dépenses sur devis'!M40,"")</f>
        <v/>
      </c>
      <c r="N40" s="244" t="str">
        <f>IF('Dépenses sur devis'!N40&lt;&gt;"",'Dépenses sur devis'!N40,"")</f>
        <v/>
      </c>
      <c r="O40" s="244" t="str">
        <f>IF('Dépenses sur devis'!O40&lt;&gt;"",'Dépenses sur devis'!O40,"")</f>
        <v/>
      </c>
      <c r="P40" s="245">
        <f>IF('Dépenses sur devis'!P40&lt;&gt;"",'Dépenses sur devis'!P40,0)</f>
        <v>0</v>
      </c>
      <c r="Q40" s="245">
        <f>IF('Dépenses sur devis'!Q40&lt;&gt;"",'Dépenses sur devis'!Q40,0)</f>
        <v>0</v>
      </c>
      <c r="R40" s="244" t="str">
        <f>IF('Dépenses sur devis'!R40&lt;&gt;"",'Dépenses sur devis'!R40,"")</f>
        <v/>
      </c>
      <c r="S40" s="244" t="str">
        <f>IF('Dépenses sur devis'!S40&lt;&gt;"",'Dépenses sur devis'!S40,"")</f>
        <v/>
      </c>
      <c r="T40" s="245">
        <f>IF('Dépenses sur devis'!T40&lt;&gt;"",'Dépenses sur devis'!T40,0)</f>
        <v>0</v>
      </c>
      <c r="U40" s="245">
        <f>IF('Dépenses sur devis'!U40&lt;&gt;"",'Dépenses sur devis'!U40,0)</f>
        <v>0</v>
      </c>
      <c r="V40" s="244" t="str">
        <f>IF('Dépenses sur devis'!V40&lt;&gt;"",'Dépenses sur devis'!V40,"")</f>
        <v/>
      </c>
      <c r="W40" s="245"/>
      <c r="X40" s="81">
        <v>0</v>
      </c>
      <c r="Y40" s="80"/>
      <c r="Z40" s="245">
        <f t="shared" si="0"/>
        <v>0</v>
      </c>
      <c r="AA40" s="81">
        <f t="shared" si="1"/>
        <v>0</v>
      </c>
      <c r="AB40" s="78"/>
    </row>
    <row r="41" spans="2:28" s="63" customFormat="1" ht="19.899999999999999" customHeight="1" x14ac:dyDescent="0.35">
      <c r="B41" s="75">
        <v>34</v>
      </c>
      <c r="C41" s="80" t="str">
        <f>IF('Dépenses sur devis'!C41&lt;&gt;"",'Dépenses sur devis'!C41,"")</f>
        <v/>
      </c>
      <c r="D41" s="80" t="str">
        <f>IF('Dépenses sur devis'!D41&lt;&gt;"",'Dépenses sur devis'!D41,"")</f>
        <v/>
      </c>
      <c r="E41" s="80" t="str">
        <f>IF('Dépenses sur devis'!E41&lt;&gt;"",'Dépenses sur devis'!E41,"")</f>
        <v/>
      </c>
      <c r="F41" s="80" t="str">
        <f>IF('Dépenses sur devis'!F41&lt;&gt;"",'Dépenses sur devis'!F41,"")</f>
        <v/>
      </c>
      <c r="G41" s="80" t="str">
        <f>IF('Dépenses sur devis'!G41&lt;&gt;"",'Dépenses sur devis'!G41,"")</f>
        <v/>
      </c>
      <c r="H41" s="79" t="str">
        <f>IF('Dépenses sur devis'!H41&lt;&gt;"",'Dépenses sur devis'!H41,"")</f>
        <v/>
      </c>
      <c r="I41" s="80" t="str">
        <f>IF('Dépenses sur devis'!I41&lt;&gt;"",'Dépenses sur devis'!I41,"")</f>
        <v/>
      </c>
      <c r="J41" s="243">
        <f>IF('Dépenses sur devis'!J41&lt;&gt;"",'Dépenses sur devis'!J41,0)</f>
        <v>0</v>
      </c>
      <c r="K41" s="243">
        <f>IF('Dépenses sur devis'!K41&lt;&gt;"",'Dépenses sur devis'!K41,0)</f>
        <v>0</v>
      </c>
      <c r="L41" s="243">
        <f>IF('Dépenses sur devis'!L41&lt;&gt;"",'Dépenses sur devis'!L41,0)</f>
        <v>0</v>
      </c>
      <c r="M41" s="80" t="str">
        <f>IF('Dépenses sur devis'!M41&lt;&gt;"",'Dépenses sur devis'!M41,"")</f>
        <v/>
      </c>
      <c r="N41" s="244" t="str">
        <f>IF('Dépenses sur devis'!N41&lt;&gt;"",'Dépenses sur devis'!N41,"")</f>
        <v/>
      </c>
      <c r="O41" s="244" t="str">
        <f>IF('Dépenses sur devis'!O41&lt;&gt;"",'Dépenses sur devis'!O41,"")</f>
        <v/>
      </c>
      <c r="P41" s="245">
        <f>IF('Dépenses sur devis'!P41&lt;&gt;"",'Dépenses sur devis'!P41,0)</f>
        <v>0</v>
      </c>
      <c r="Q41" s="245">
        <f>IF('Dépenses sur devis'!Q41&lt;&gt;"",'Dépenses sur devis'!Q41,0)</f>
        <v>0</v>
      </c>
      <c r="R41" s="244" t="str">
        <f>IF('Dépenses sur devis'!R41&lt;&gt;"",'Dépenses sur devis'!R41,"")</f>
        <v/>
      </c>
      <c r="S41" s="244" t="str">
        <f>IF('Dépenses sur devis'!S41&lt;&gt;"",'Dépenses sur devis'!S41,"")</f>
        <v/>
      </c>
      <c r="T41" s="245">
        <f>IF('Dépenses sur devis'!T41&lt;&gt;"",'Dépenses sur devis'!T41,0)</f>
        <v>0</v>
      </c>
      <c r="U41" s="245">
        <f>IF('Dépenses sur devis'!U41&lt;&gt;"",'Dépenses sur devis'!U41,0)</f>
        <v>0</v>
      </c>
      <c r="V41" s="244" t="str">
        <f>IF('Dépenses sur devis'!V41&lt;&gt;"",'Dépenses sur devis'!V41,"")</f>
        <v/>
      </c>
      <c r="W41" s="245"/>
      <c r="X41" s="81">
        <v>0</v>
      </c>
      <c r="Y41" s="80"/>
      <c r="Z41" s="245">
        <f t="shared" si="0"/>
        <v>0</v>
      </c>
      <c r="AA41" s="81">
        <f t="shared" si="1"/>
        <v>0</v>
      </c>
      <c r="AB41" s="78"/>
    </row>
    <row r="42" spans="2:28" s="63" customFormat="1" ht="19.899999999999999" customHeight="1" x14ac:dyDescent="0.35">
      <c r="B42" s="75">
        <v>35</v>
      </c>
      <c r="C42" s="80" t="str">
        <f>IF('Dépenses sur devis'!C42&lt;&gt;"",'Dépenses sur devis'!C42,"")</f>
        <v/>
      </c>
      <c r="D42" s="80" t="str">
        <f>IF('Dépenses sur devis'!D42&lt;&gt;"",'Dépenses sur devis'!D42,"")</f>
        <v/>
      </c>
      <c r="E42" s="80" t="str">
        <f>IF('Dépenses sur devis'!E42&lt;&gt;"",'Dépenses sur devis'!E42,"")</f>
        <v/>
      </c>
      <c r="F42" s="80" t="str">
        <f>IF('Dépenses sur devis'!F42&lt;&gt;"",'Dépenses sur devis'!F42,"")</f>
        <v/>
      </c>
      <c r="G42" s="80" t="str">
        <f>IF('Dépenses sur devis'!G42&lt;&gt;"",'Dépenses sur devis'!G42,"")</f>
        <v/>
      </c>
      <c r="H42" s="79" t="str">
        <f>IF('Dépenses sur devis'!H42&lt;&gt;"",'Dépenses sur devis'!H42,"")</f>
        <v/>
      </c>
      <c r="I42" s="80" t="str">
        <f>IF('Dépenses sur devis'!I42&lt;&gt;"",'Dépenses sur devis'!I42,"")</f>
        <v/>
      </c>
      <c r="J42" s="243">
        <f>IF('Dépenses sur devis'!J42&lt;&gt;"",'Dépenses sur devis'!J42,0)</f>
        <v>0</v>
      </c>
      <c r="K42" s="243">
        <f>IF('Dépenses sur devis'!K42&lt;&gt;"",'Dépenses sur devis'!K42,0)</f>
        <v>0</v>
      </c>
      <c r="L42" s="243">
        <f>IF('Dépenses sur devis'!L42&lt;&gt;"",'Dépenses sur devis'!L42,0)</f>
        <v>0</v>
      </c>
      <c r="M42" s="80" t="str">
        <f>IF('Dépenses sur devis'!M42&lt;&gt;"",'Dépenses sur devis'!M42,"")</f>
        <v/>
      </c>
      <c r="N42" s="244" t="str">
        <f>IF('Dépenses sur devis'!N42&lt;&gt;"",'Dépenses sur devis'!N42,"")</f>
        <v/>
      </c>
      <c r="O42" s="244" t="str">
        <f>IF('Dépenses sur devis'!O42&lt;&gt;"",'Dépenses sur devis'!O42,"")</f>
        <v/>
      </c>
      <c r="P42" s="245">
        <f>IF('Dépenses sur devis'!P42&lt;&gt;"",'Dépenses sur devis'!P42,0)</f>
        <v>0</v>
      </c>
      <c r="Q42" s="245">
        <f>IF('Dépenses sur devis'!Q42&lt;&gt;"",'Dépenses sur devis'!Q42,0)</f>
        <v>0</v>
      </c>
      <c r="R42" s="244" t="str">
        <f>IF('Dépenses sur devis'!R42&lt;&gt;"",'Dépenses sur devis'!R42,"")</f>
        <v/>
      </c>
      <c r="S42" s="244" t="str">
        <f>IF('Dépenses sur devis'!S42&lt;&gt;"",'Dépenses sur devis'!S42,"")</f>
        <v/>
      </c>
      <c r="T42" s="245">
        <f>IF('Dépenses sur devis'!T42&lt;&gt;"",'Dépenses sur devis'!T42,0)</f>
        <v>0</v>
      </c>
      <c r="U42" s="245">
        <f>IF('Dépenses sur devis'!U42&lt;&gt;"",'Dépenses sur devis'!U42,0)</f>
        <v>0</v>
      </c>
      <c r="V42" s="244" t="str">
        <f>IF('Dépenses sur devis'!V42&lt;&gt;"",'Dépenses sur devis'!V42,"")</f>
        <v/>
      </c>
      <c r="W42" s="245"/>
      <c r="X42" s="81">
        <v>0</v>
      </c>
      <c r="Y42" s="80"/>
      <c r="Z42" s="245">
        <f t="shared" si="0"/>
        <v>0</v>
      </c>
      <c r="AA42" s="81">
        <f t="shared" si="1"/>
        <v>0</v>
      </c>
      <c r="AB42" s="78"/>
    </row>
    <row r="43" spans="2:28" s="63" customFormat="1" ht="19.899999999999999" customHeight="1" x14ac:dyDescent="0.35">
      <c r="B43" s="75">
        <v>36</v>
      </c>
      <c r="C43" s="80" t="str">
        <f>IF('Dépenses sur devis'!C43&lt;&gt;"",'Dépenses sur devis'!C43,"")</f>
        <v/>
      </c>
      <c r="D43" s="80" t="str">
        <f>IF('Dépenses sur devis'!D43&lt;&gt;"",'Dépenses sur devis'!D43,"")</f>
        <v/>
      </c>
      <c r="E43" s="80" t="str">
        <f>IF('Dépenses sur devis'!E43&lt;&gt;"",'Dépenses sur devis'!E43,"")</f>
        <v/>
      </c>
      <c r="F43" s="80" t="str">
        <f>IF('Dépenses sur devis'!F43&lt;&gt;"",'Dépenses sur devis'!F43,"")</f>
        <v/>
      </c>
      <c r="G43" s="80" t="str">
        <f>IF('Dépenses sur devis'!G43&lt;&gt;"",'Dépenses sur devis'!G43,"")</f>
        <v/>
      </c>
      <c r="H43" s="79" t="str">
        <f>IF('Dépenses sur devis'!H43&lt;&gt;"",'Dépenses sur devis'!H43,"")</f>
        <v/>
      </c>
      <c r="I43" s="80" t="str">
        <f>IF('Dépenses sur devis'!I43&lt;&gt;"",'Dépenses sur devis'!I43,"")</f>
        <v/>
      </c>
      <c r="J43" s="243">
        <f>IF('Dépenses sur devis'!J43&lt;&gt;"",'Dépenses sur devis'!J43,0)</f>
        <v>0</v>
      </c>
      <c r="K43" s="243">
        <f>IF('Dépenses sur devis'!K43&lt;&gt;"",'Dépenses sur devis'!K43,0)</f>
        <v>0</v>
      </c>
      <c r="L43" s="243">
        <f>IF('Dépenses sur devis'!L43&lt;&gt;"",'Dépenses sur devis'!L43,0)</f>
        <v>0</v>
      </c>
      <c r="M43" s="80" t="str">
        <f>IF('Dépenses sur devis'!M43&lt;&gt;"",'Dépenses sur devis'!M43,"")</f>
        <v/>
      </c>
      <c r="N43" s="244" t="str">
        <f>IF('Dépenses sur devis'!N43&lt;&gt;"",'Dépenses sur devis'!N43,"")</f>
        <v/>
      </c>
      <c r="O43" s="244" t="str">
        <f>IF('Dépenses sur devis'!O43&lt;&gt;"",'Dépenses sur devis'!O43,"")</f>
        <v/>
      </c>
      <c r="P43" s="245">
        <f>IF('Dépenses sur devis'!P43&lt;&gt;"",'Dépenses sur devis'!P43,0)</f>
        <v>0</v>
      </c>
      <c r="Q43" s="245">
        <f>IF('Dépenses sur devis'!Q43&lt;&gt;"",'Dépenses sur devis'!Q43,0)</f>
        <v>0</v>
      </c>
      <c r="R43" s="244" t="str">
        <f>IF('Dépenses sur devis'!R43&lt;&gt;"",'Dépenses sur devis'!R43,"")</f>
        <v/>
      </c>
      <c r="S43" s="244" t="str">
        <f>IF('Dépenses sur devis'!S43&lt;&gt;"",'Dépenses sur devis'!S43,"")</f>
        <v/>
      </c>
      <c r="T43" s="245">
        <f>IF('Dépenses sur devis'!T43&lt;&gt;"",'Dépenses sur devis'!T43,0)</f>
        <v>0</v>
      </c>
      <c r="U43" s="245">
        <f>IF('Dépenses sur devis'!U43&lt;&gt;"",'Dépenses sur devis'!U43,0)</f>
        <v>0</v>
      </c>
      <c r="V43" s="244" t="str">
        <f>IF('Dépenses sur devis'!V43&lt;&gt;"",'Dépenses sur devis'!V43,"")</f>
        <v/>
      </c>
      <c r="W43" s="245"/>
      <c r="X43" s="81">
        <v>0</v>
      </c>
      <c r="Y43" s="80"/>
      <c r="Z43" s="245">
        <f t="shared" si="0"/>
        <v>0</v>
      </c>
      <c r="AA43" s="81">
        <f t="shared" si="1"/>
        <v>0</v>
      </c>
      <c r="AB43" s="78"/>
    </row>
    <row r="44" spans="2:28" s="63" customFormat="1" ht="19.899999999999999" customHeight="1" x14ac:dyDescent="0.35">
      <c r="B44" s="75">
        <v>37</v>
      </c>
      <c r="C44" s="80" t="str">
        <f>IF('Dépenses sur devis'!C44&lt;&gt;"",'Dépenses sur devis'!C44,"")</f>
        <v/>
      </c>
      <c r="D44" s="80" t="str">
        <f>IF('Dépenses sur devis'!D44&lt;&gt;"",'Dépenses sur devis'!D44,"")</f>
        <v/>
      </c>
      <c r="E44" s="80" t="str">
        <f>IF('Dépenses sur devis'!E44&lt;&gt;"",'Dépenses sur devis'!E44,"")</f>
        <v/>
      </c>
      <c r="F44" s="80" t="str">
        <f>IF('Dépenses sur devis'!F44&lt;&gt;"",'Dépenses sur devis'!F44,"")</f>
        <v/>
      </c>
      <c r="G44" s="80" t="str">
        <f>IF('Dépenses sur devis'!G44&lt;&gt;"",'Dépenses sur devis'!G44,"")</f>
        <v/>
      </c>
      <c r="H44" s="79" t="str">
        <f>IF('Dépenses sur devis'!H44&lt;&gt;"",'Dépenses sur devis'!H44,"")</f>
        <v/>
      </c>
      <c r="I44" s="80" t="str">
        <f>IF('Dépenses sur devis'!I44&lt;&gt;"",'Dépenses sur devis'!I44,"")</f>
        <v/>
      </c>
      <c r="J44" s="243">
        <f>IF('Dépenses sur devis'!J44&lt;&gt;"",'Dépenses sur devis'!J44,0)</f>
        <v>0</v>
      </c>
      <c r="K44" s="243">
        <f>IF('Dépenses sur devis'!K44&lt;&gt;"",'Dépenses sur devis'!K44,0)</f>
        <v>0</v>
      </c>
      <c r="L44" s="243">
        <f>IF('Dépenses sur devis'!L44&lt;&gt;"",'Dépenses sur devis'!L44,0)</f>
        <v>0</v>
      </c>
      <c r="M44" s="80" t="str">
        <f>IF('Dépenses sur devis'!M44&lt;&gt;"",'Dépenses sur devis'!M44,"")</f>
        <v/>
      </c>
      <c r="N44" s="244" t="str">
        <f>IF('Dépenses sur devis'!N44&lt;&gt;"",'Dépenses sur devis'!N44,"")</f>
        <v/>
      </c>
      <c r="O44" s="244" t="str">
        <f>IF('Dépenses sur devis'!O44&lt;&gt;"",'Dépenses sur devis'!O44,"")</f>
        <v/>
      </c>
      <c r="P44" s="245">
        <f>IF('Dépenses sur devis'!P44&lt;&gt;"",'Dépenses sur devis'!P44,0)</f>
        <v>0</v>
      </c>
      <c r="Q44" s="245">
        <f>IF('Dépenses sur devis'!Q44&lt;&gt;"",'Dépenses sur devis'!Q44,0)</f>
        <v>0</v>
      </c>
      <c r="R44" s="244" t="str">
        <f>IF('Dépenses sur devis'!R44&lt;&gt;"",'Dépenses sur devis'!R44,"")</f>
        <v/>
      </c>
      <c r="S44" s="244" t="str">
        <f>IF('Dépenses sur devis'!S44&lt;&gt;"",'Dépenses sur devis'!S44,"")</f>
        <v/>
      </c>
      <c r="T44" s="245">
        <f>IF('Dépenses sur devis'!T44&lt;&gt;"",'Dépenses sur devis'!T44,0)</f>
        <v>0</v>
      </c>
      <c r="U44" s="245">
        <f>IF('Dépenses sur devis'!U44&lt;&gt;"",'Dépenses sur devis'!U44,0)</f>
        <v>0</v>
      </c>
      <c r="V44" s="244" t="str">
        <f>IF('Dépenses sur devis'!V44&lt;&gt;"",'Dépenses sur devis'!V44,"")</f>
        <v/>
      </c>
      <c r="W44" s="245"/>
      <c r="X44" s="81">
        <v>0</v>
      </c>
      <c r="Y44" s="80"/>
      <c r="Z44" s="245">
        <f t="shared" si="0"/>
        <v>0</v>
      </c>
      <c r="AA44" s="81">
        <f t="shared" si="1"/>
        <v>0</v>
      </c>
      <c r="AB44" s="78"/>
    </row>
    <row r="45" spans="2:28" s="63" customFormat="1" ht="19.899999999999999" customHeight="1" x14ac:dyDescent="0.35">
      <c r="B45" s="75">
        <v>38</v>
      </c>
      <c r="C45" s="80" t="str">
        <f>IF('Dépenses sur devis'!C45&lt;&gt;"",'Dépenses sur devis'!C45,"")</f>
        <v/>
      </c>
      <c r="D45" s="80" t="str">
        <f>IF('Dépenses sur devis'!D45&lt;&gt;"",'Dépenses sur devis'!D45,"")</f>
        <v/>
      </c>
      <c r="E45" s="80" t="str">
        <f>IF('Dépenses sur devis'!E45&lt;&gt;"",'Dépenses sur devis'!E45,"")</f>
        <v/>
      </c>
      <c r="F45" s="80" t="str">
        <f>IF('Dépenses sur devis'!F45&lt;&gt;"",'Dépenses sur devis'!F45,"")</f>
        <v/>
      </c>
      <c r="G45" s="80" t="str">
        <f>IF('Dépenses sur devis'!G45&lt;&gt;"",'Dépenses sur devis'!G45,"")</f>
        <v/>
      </c>
      <c r="H45" s="79" t="str">
        <f>IF('Dépenses sur devis'!H45&lt;&gt;"",'Dépenses sur devis'!H45,"")</f>
        <v/>
      </c>
      <c r="I45" s="80" t="str">
        <f>IF('Dépenses sur devis'!I45&lt;&gt;"",'Dépenses sur devis'!I45,"")</f>
        <v/>
      </c>
      <c r="J45" s="243">
        <f>IF('Dépenses sur devis'!J45&lt;&gt;"",'Dépenses sur devis'!J45,0)</f>
        <v>0</v>
      </c>
      <c r="K45" s="243">
        <f>IF('Dépenses sur devis'!K45&lt;&gt;"",'Dépenses sur devis'!K45,0)</f>
        <v>0</v>
      </c>
      <c r="L45" s="243">
        <f>IF('Dépenses sur devis'!L45&lt;&gt;"",'Dépenses sur devis'!L45,0)</f>
        <v>0</v>
      </c>
      <c r="M45" s="80" t="str">
        <f>IF('Dépenses sur devis'!M45&lt;&gt;"",'Dépenses sur devis'!M45,"")</f>
        <v/>
      </c>
      <c r="N45" s="244" t="str">
        <f>IF('Dépenses sur devis'!N45&lt;&gt;"",'Dépenses sur devis'!N45,"")</f>
        <v/>
      </c>
      <c r="O45" s="244" t="str">
        <f>IF('Dépenses sur devis'!O45&lt;&gt;"",'Dépenses sur devis'!O45,"")</f>
        <v/>
      </c>
      <c r="P45" s="245">
        <f>IF('Dépenses sur devis'!P45&lt;&gt;"",'Dépenses sur devis'!P45,0)</f>
        <v>0</v>
      </c>
      <c r="Q45" s="245">
        <f>IF('Dépenses sur devis'!Q45&lt;&gt;"",'Dépenses sur devis'!Q45,0)</f>
        <v>0</v>
      </c>
      <c r="R45" s="244" t="str">
        <f>IF('Dépenses sur devis'!R45&lt;&gt;"",'Dépenses sur devis'!R45,"")</f>
        <v/>
      </c>
      <c r="S45" s="244" t="str">
        <f>IF('Dépenses sur devis'!S45&lt;&gt;"",'Dépenses sur devis'!S45,"")</f>
        <v/>
      </c>
      <c r="T45" s="245">
        <f>IF('Dépenses sur devis'!T45&lt;&gt;"",'Dépenses sur devis'!T45,0)</f>
        <v>0</v>
      </c>
      <c r="U45" s="245">
        <f>IF('Dépenses sur devis'!U45&lt;&gt;"",'Dépenses sur devis'!U45,0)</f>
        <v>0</v>
      </c>
      <c r="V45" s="244" t="str">
        <f>IF('Dépenses sur devis'!V45&lt;&gt;"",'Dépenses sur devis'!V45,"")</f>
        <v/>
      </c>
      <c r="W45" s="245"/>
      <c r="X45" s="81">
        <v>0</v>
      </c>
      <c r="Y45" s="80"/>
      <c r="Z45" s="245">
        <f t="shared" si="0"/>
        <v>0</v>
      </c>
      <c r="AA45" s="81">
        <f t="shared" si="1"/>
        <v>0</v>
      </c>
      <c r="AB45" s="78"/>
    </row>
    <row r="46" spans="2:28" s="63" customFormat="1" ht="19.899999999999999" customHeight="1" x14ac:dyDescent="0.35">
      <c r="B46" s="75">
        <v>39</v>
      </c>
      <c r="C46" s="80" t="str">
        <f>IF('Dépenses sur devis'!C46&lt;&gt;"",'Dépenses sur devis'!C46,"")</f>
        <v/>
      </c>
      <c r="D46" s="80" t="str">
        <f>IF('Dépenses sur devis'!D46&lt;&gt;"",'Dépenses sur devis'!D46,"")</f>
        <v/>
      </c>
      <c r="E46" s="80" t="str">
        <f>IF('Dépenses sur devis'!E46&lt;&gt;"",'Dépenses sur devis'!E46,"")</f>
        <v/>
      </c>
      <c r="F46" s="80" t="str">
        <f>IF('Dépenses sur devis'!F46&lt;&gt;"",'Dépenses sur devis'!F46,"")</f>
        <v/>
      </c>
      <c r="G46" s="80" t="str">
        <f>IF('Dépenses sur devis'!G46&lt;&gt;"",'Dépenses sur devis'!G46,"")</f>
        <v/>
      </c>
      <c r="H46" s="79" t="str">
        <f>IF('Dépenses sur devis'!H46&lt;&gt;"",'Dépenses sur devis'!H46,"")</f>
        <v/>
      </c>
      <c r="I46" s="80" t="str">
        <f>IF('Dépenses sur devis'!I46&lt;&gt;"",'Dépenses sur devis'!I46,"")</f>
        <v/>
      </c>
      <c r="J46" s="243">
        <f>IF('Dépenses sur devis'!J46&lt;&gt;"",'Dépenses sur devis'!J46,0)</f>
        <v>0</v>
      </c>
      <c r="K46" s="243">
        <f>IF('Dépenses sur devis'!K46&lt;&gt;"",'Dépenses sur devis'!K46,0)</f>
        <v>0</v>
      </c>
      <c r="L46" s="243">
        <f>IF('Dépenses sur devis'!L46&lt;&gt;"",'Dépenses sur devis'!L46,0)</f>
        <v>0</v>
      </c>
      <c r="M46" s="80" t="str">
        <f>IF('Dépenses sur devis'!M46&lt;&gt;"",'Dépenses sur devis'!M46,"")</f>
        <v/>
      </c>
      <c r="N46" s="244" t="str">
        <f>IF('Dépenses sur devis'!N46&lt;&gt;"",'Dépenses sur devis'!N46,"")</f>
        <v/>
      </c>
      <c r="O46" s="244" t="str">
        <f>IF('Dépenses sur devis'!O46&lt;&gt;"",'Dépenses sur devis'!O46,"")</f>
        <v/>
      </c>
      <c r="P46" s="245">
        <f>IF('Dépenses sur devis'!P46&lt;&gt;"",'Dépenses sur devis'!P46,0)</f>
        <v>0</v>
      </c>
      <c r="Q46" s="245">
        <f>IF('Dépenses sur devis'!Q46&lt;&gt;"",'Dépenses sur devis'!Q46,0)</f>
        <v>0</v>
      </c>
      <c r="R46" s="244" t="str">
        <f>IF('Dépenses sur devis'!R46&lt;&gt;"",'Dépenses sur devis'!R46,"")</f>
        <v/>
      </c>
      <c r="S46" s="244" t="str">
        <f>IF('Dépenses sur devis'!S46&lt;&gt;"",'Dépenses sur devis'!S46,"")</f>
        <v/>
      </c>
      <c r="T46" s="245">
        <f>IF('Dépenses sur devis'!T46&lt;&gt;"",'Dépenses sur devis'!T46,0)</f>
        <v>0</v>
      </c>
      <c r="U46" s="245">
        <f>IF('Dépenses sur devis'!U46&lt;&gt;"",'Dépenses sur devis'!U46,0)</f>
        <v>0</v>
      </c>
      <c r="V46" s="244" t="str">
        <f>IF('Dépenses sur devis'!V46&lt;&gt;"",'Dépenses sur devis'!V46,"")</f>
        <v/>
      </c>
      <c r="W46" s="245"/>
      <c r="X46" s="81">
        <v>0</v>
      </c>
      <c r="Y46" s="80"/>
      <c r="Z46" s="245">
        <f t="shared" si="0"/>
        <v>0</v>
      </c>
      <c r="AA46" s="81">
        <f t="shared" si="1"/>
        <v>0</v>
      </c>
      <c r="AB46" s="78"/>
    </row>
    <row r="47" spans="2:28" s="63" customFormat="1" ht="19.899999999999999" customHeight="1" x14ac:dyDescent="0.35">
      <c r="B47" s="75">
        <v>40</v>
      </c>
      <c r="C47" s="80" t="str">
        <f>IF('Dépenses sur devis'!C47&lt;&gt;"",'Dépenses sur devis'!C47,"")</f>
        <v/>
      </c>
      <c r="D47" s="80" t="str">
        <f>IF('Dépenses sur devis'!D47&lt;&gt;"",'Dépenses sur devis'!D47,"")</f>
        <v/>
      </c>
      <c r="E47" s="80" t="str">
        <f>IF('Dépenses sur devis'!E47&lt;&gt;"",'Dépenses sur devis'!E47,"")</f>
        <v/>
      </c>
      <c r="F47" s="80" t="str">
        <f>IF('Dépenses sur devis'!F47&lt;&gt;"",'Dépenses sur devis'!F47,"")</f>
        <v/>
      </c>
      <c r="G47" s="80" t="str">
        <f>IF('Dépenses sur devis'!G47&lt;&gt;"",'Dépenses sur devis'!G47,"")</f>
        <v/>
      </c>
      <c r="H47" s="79" t="str">
        <f>IF('Dépenses sur devis'!H47&lt;&gt;"",'Dépenses sur devis'!H47,"")</f>
        <v/>
      </c>
      <c r="I47" s="80" t="str">
        <f>IF('Dépenses sur devis'!I47&lt;&gt;"",'Dépenses sur devis'!I47,"")</f>
        <v/>
      </c>
      <c r="J47" s="243">
        <f>IF('Dépenses sur devis'!J47&lt;&gt;"",'Dépenses sur devis'!J47,0)</f>
        <v>0</v>
      </c>
      <c r="K47" s="243">
        <f>IF('Dépenses sur devis'!K47&lt;&gt;"",'Dépenses sur devis'!K47,0)</f>
        <v>0</v>
      </c>
      <c r="L47" s="243">
        <f>IF('Dépenses sur devis'!L47&lt;&gt;"",'Dépenses sur devis'!L47,0)</f>
        <v>0</v>
      </c>
      <c r="M47" s="80" t="str">
        <f>IF('Dépenses sur devis'!M47&lt;&gt;"",'Dépenses sur devis'!M47,"")</f>
        <v/>
      </c>
      <c r="N47" s="244" t="str">
        <f>IF('Dépenses sur devis'!N47&lt;&gt;"",'Dépenses sur devis'!N47,"")</f>
        <v/>
      </c>
      <c r="O47" s="244" t="str">
        <f>IF('Dépenses sur devis'!O47&lt;&gt;"",'Dépenses sur devis'!O47,"")</f>
        <v/>
      </c>
      <c r="P47" s="245">
        <f>IF('Dépenses sur devis'!P47&lt;&gt;"",'Dépenses sur devis'!P47,0)</f>
        <v>0</v>
      </c>
      <c r="Q47" s="245">
        <f>IF('Dépenses sur devis'!Q47&lt;&gt;"",'Dépenses sur devis'!Q47,0)</f>
        <v>0</v>
      </c>
      <c r="R47" s="244" t="str">
        <f>IF('Dépenses sur devis'!R47&lt;&gt;"",'Dépenses sur devis'!R47,"")</f>
        <v/>
      </c>
      <c r="S47" s="244" t="str">
        <f>IF('Dépenses sur devis'!S47&lt;&gt;"",'Dépenses sur devis'!S47,"")</f>
        <v/>
      </c>
      <c r="T47" s="245">
        <f>IF('Dépenses sur devis'!T47&lt;&gt;"",'Dépenses sur devis'!T47,0)</f>
        <v>0</v>
      </c>
      <c r="U47" s="245">
        <f>IF('Dépenses sur devis'!U47&lt;&gt;"",'Dépenses sur devis'!U47,0)</f>
        <v>0</v>
      </c>
      <c r="V47" s="244" t="str">
        <f>IF('Dépenses sur devis'!V47&lt;&gt;"",'Dépenses sur devis'!V47,"")</f>
        <v/>
      </c>
      <c r="W47" s="245"/>
      <c r="X47" s="81">
        <v>0</v>
      </c>
      <c r="Y47" s="80"/>
      <c r="Z47" s="245">
        <f t="shared" si="0"/>
        <v>0</v>
      </c>
      <c r="AA47" s="81">
        <f t="shared" si="1"/>
        <v>0</v>
      </c>
      <c r="AB47" s="78"/>
    </row>
    <row r="48" spans="2:28" s="63" customFormat="1" ht="19.899999999999999" customHeight="1" x14ac:dyDescent="0.35">
      <c r="B48" s="75">
        <v>41</v>
      </c>
      <c r="C48" s="80" t="str">
        <f>IF('Dépenses sur devis'!C48&lt;&gt;"",'Dépenses sur devis'!C48,"")</f>
        <v/>
      </c>
      <c r="D48" s="80" t="str">
        <f>IF('Dépenses sur devis'!D48&lt;&gt;"",'Dépenses sur devis'!D48,"")</f>
        <v/>
      </c>
      <c r="E48" s="80" t="str">
        <f>IF('Dépenses sur devis'!E48&lt;&gt;"",'Dépenses sur devis'!E48,"")</f>
        <v/>
      </c>
      <c r="F48" s="80" t="str">
        <f>IF('Dépenses sur devis'!F48&lt;&gt;"",'Dépenses sur devis'!F48,"")</f>
        <v/>
      </c>
      <c r="G48" s="80" t="str">
        <f>IF('Dépenses sur devis'!G48&lt;&gt;"",'Dépenses sur devis'!G48,"")</f>
        <v/>
      </c>
      <c r="H48" s="79" t="str">
        <f>IF('Dépenses sur devis'!H48&lt;&gt;"",'Dépenses sur devis'!H48,"")</f>
        <v/>
      </c>
      <c r="I48" s="80" t="str">
        <f>IF('Dépenses sur devis'!I48&lt;&gt;"",'Dépenses sur devis'!I48,"")</f>
        <v/>
      </c>
      <c r="J48" s="243">
        <f>IF('Dépenses sur devis'!J48&lt;&gt;"",'Dépenses sur devis'!J48,0)</f>
        <v>0</v>
      </c>
      <c r="K48" s="243">
        <f>IF('Dépenses sur devis'!K48&lt;&gt;"",'Dépenses sur devis'!K48,0)</f>
        <v>0</v>
      </c>
      <c r="L48" s="243">
        <f>IF('Dépenses sur devis'!L48&lt;&gt;"",'Dépenses sur devis'!L48,0)</f>
        <v>0</v>
      </c>
      <c r="M48" s="80" t="str">
        <f>IF('Dépenses sur devis'!M48&lt;&gt;"",'Dépenses sur devis'!M48,"")</f>
        <v/>
      </c>
      <c r="N48" s="244" t="str">
        <f>IF('Dépenses sur devis'!N48&lt;&gt;"",'Dépenses sur devis'!N48,"")</f>
        <v/>
      </c>
      <c r="O48" s="244" t="str">
        <f>IF('Dépenses sur devis'!O48&lt;&gt;"",'Dépenses sur devis'!O48,"")</f>
        <v/>
      </c>
      <c r="P48" s="245">
        <f>IF('Dépenses sur devis'!P48&lt;&gt;"",'Dépenses sur devis'!P48,0)</f>
        <v>0</v>
      </c>
      <c r="Q48" s="245">
        <f>IF('Dépenses sur devis'!Q48&lt;&gt;"",'Dépenses sur devis'!Q48,0)</f>
        <v>0</v>
      </c>
      <c r="R48" s="244" t="str">
        <f>IF('Dépenses sur devis'!R48&lt;&gt;"",'Dépenses sur devis'!R48,"")</f>
        <v/>
      </c>
      <c r="S48" s="244" t="str">
        <f>IF('Dépenses sur devis'!S48&lt;&gt;"",'Dépenses sur devis'!S48,"")</f>
        <v/>
      </c>
      <c r="T48" s="245">
        <f>IF('Dépenses sur devis'!T48&lt;&gt;"",'Dépenses sur devis'!T48,0)</f>
        <v>0</v>
      </c>
      <c r="U48" s="245">
        <f>IF('Dépenses sur devis'!U48&lt;&gt;"",'Dépenses sur devis'!U48,0)</f>
        <v>0</v>
      </c>
      <c r="V48" s="244" t="str">
        <f>IF('Dépenses sur devis'!V48&lt;&gt;"",'Dépenses sur devis'!V48,"")</f>
        <v/>
      </c>
      <c r="W48" s="245"/>
      <c r="X48" s="81">
        <v>0</v>
      </c>
      <c r="Y48" s="80"/>
      <c r="Z48" s="245">
        <f t="shared" si="0"/>
        <v>0</v>
      </c>
      <c r="AA48" s="81">
        <f t="shared" si="1"/>
        <v>0</v>
      </c>
      <c r="AB48" s="78"/>
    </row>
    <row r="49" spans="2:28" s="63" customFormat="1" ht="19.899999999999999" customHeight="1" x14ac:dyDescent="0.35">
      <c r="B49" s="75">
        <v>42</v>
      </c>
      <c r="C49" s="80" t="str">
        <f>IF('Dépenses sur devis'!C49&lt;&gt;"",'Dépenses sur devis'!C49,"")</f>
        <v/>
      </c>
      <c r="D49" s="80" t="str">
        <f>IF('Dépenses sur devis'!D49&lt;&gt;"",'Dépenses sur devis'!D49,"")</f>
        <v/>
      </c>
      <c r="E49" s="80" t="str">
        <f>IF('Dépenses sur devis'!E49&lt;&gt;"",'Dépenses sur devis'!E49,"")</f>
        <v/>
      </c>
      <c r="F49" s="80" t="str">
        <f>IF('Dépenses sur devis'!F49&lt;&gt;"",'Dépenses sur devis'!F49,"")</f>
        <v/>
      </c>
      <c r="G49" s="80" t="str">
        <f>IF('Dépenses sur devis'!G49&lt;&gt;"",'Dépenses sur devis'!G49,"")</f>
        <v/>
      </c>
      <c r="H49" s="79" t="str">
        <f>IF('Dépenses sur devis'!H49&lt;&gt;"",'Dépenses sur devis'!H49,"")</f>
        <v/>
      </c>
      <c r="I49" s="80" t="str">
        <f>IF('Dépenses sur devis'!I49&lt;&gt;"",'Dépenses sur devis'!I49,"")</f>
        <v/>
      </c>
      <c r="J49" s="243">
        <f>IF('Dépenses sur devis'!J49&lt;&gt;"",'Dépenses sur devis'!J49,0)</f>
        <v>0</v>
      </c>
      <c r="K49" s="243">
        <f>IF('Dépenses sur devis'!K49&lt;&gt;"",'Dépenses sur devis'!K49,0)</f>
        <v>0</v>
      </c>
      <c r="L49" s="243">
        <f>IF('Dépenses sur devis'!L49&lt;&gt;"",'Dépenses sur devis'!L49,0)</f>
        <v>0</v>
      </c>
      <c r="M49" s="80" t="str">
        <f>IF('Dépenses sur devis'!M49&lt;&gt;"",'Dépenses sur devis'!M49,"")</f>
        <v/>
      </c>
      <c r="N49" s="244" t="str">
        <f>IF('Dépenses sur devis'!N49&lt;&gt;"",'Dépenses sur devis'!N49,"")</f>
        <v/>
      </c>
      <c r="O49" s="244" t="str">
        <f>IF('Dépenses sur devis'!O49&lt;&gt;"",'Dépenses sur devis'!O49,"")</f>
        <v/>
      </c>
      <c r="P49" s="245">
        <f>IF('Dépenses sur devis'!P49&lt;&gt;"",'Dépenses sur devis'!P49,0)</f>
        <v>0</v>
      </c>
      <c r="Q49" s="245">
        <f>IF('Dépenses sur devis'!Q49&lt;&gt;"",'Dépenses sur devis'!Q49,0)</f>
        <v>0</v>
      </c>
      <c r="R49" s="244" t="str">
        <f>IF('Dépenses sur devis'!R49&lt;&gt;"",'Dépenses sur devis'!R49,"")</f>
        <v/>
      </c>
      <c r="S49" s="244" t="str">
        <f>IF('Dépenses sur devis'!S49&lt;&gt;"",'Dépenses sur devis'!S49,"")</f>
        <v/>
      </c>
      <c r="T49" s="245">
        <f>IF('Dépenses sur devis'!T49&lt;&gt;"",'Dépenses sur devis'!T49,0)</f>
        <v>0</v>
      </c>
      <c r="U49" s="245">
        <f>IF('Dépenses sur devis'!U49&lt;&gt;"",'Dépenses sur devis'!U49,0)</f>
        <v>0</v>
      </c>
      <c r="V49" s="244" t="str">
        <f>IF('Dépenses sur devis'!V49&lt;&gt;"",'Dépenses sur devis'!V49,"")</f>
        <v/>
      </c>
      <c r="W49" s="245"/>
      <c r="X49" s="81">
        <v>0</v>
      </c>
      <c r="Y49" s="80"/>
      <c r="Z49" s="245">
        <f t="shared" si="0"/>
        <v>0</v>
      </c>
      <c r="AA49" s="81">
        <f t="shared" si="1"/>
        <v>0</v>
      </c>
      <c r="AB49" s="78"/>
    </row>
    <row r="50" spans="2:28" s="63" customFormat="1" ht="19.899999999999999" customHeight="1" x14ac:dyDescent="0.35">
      <c r="B50" s="75">
        <v>43</v>
      </c>
      <c r="C50" s="80" t="str">
        <f>IF('Dépenses sur devis'!C50&lt;&gt;"",'Dépenses sur devis'!C50,"")</f>
        <v/>
      </c>
      <c r="D50" s="80" t="str">
        <f>IF('Dépenses sur devis'!D50&lt;&gt;"",'Dépenses sur devis'!D50,"")</f>
        <v/>
      </c>
      <c r="E50" s="80" t="str">
        <f>IF('Dépenses sur devis'!E50&lt;&gt;"",'Dépenses sur devis'!E50,"")</f>
        <v/>
      </c>
      <c r="F50" s="80" t="str">
        <f>IF('Dépenses sur devis'!F50&lt;&gt;"",'Dépenses sur devis'!F50,"")</f>
        <v/>
      </c>
      <c r="G50" s="80" t="str">
        <f>IF('Dépenses sur devis'!G50&lt;&gt;"",'Dépenses sur devis'!G50,"")</f>
        <v/>
      </c>
      <c r="H50" s="79" t="str">
        <f>IF('Dépenses sur devis'!H50&lt;&gt;"",'Dépenses sur devis'!H50,"")</f>
        <v/>
      </c>
      <c r="I50" s="80" t="str">
        <f>IF('Dépenses sur devis'!I50&lt;&gt;"",'Dépenses sur devis'!I50,"")</f>
        <v/>
      </c>
      <c r="J50" s="243">
        <f>IF('Dépenses sur devis'!J50&lt;&gt;"",'Dépenses sur devis'!J50,0)</f>
        <v>0</v>
      </c>
      <c r="K50" s="243">
        <f>IF('Dépenses sur devis'!K50&lt;&gt;"",'Dépenses sur devis'!K50,0)</f>
        <v>0</v>
      </c>
      <c r="L50" s="243">
        <f>IF('Dépenses sur devis'!L50&lt;&gt;"",'Dépenses sur devis'!L50,0)</f>
        <v>0</v>
      </c>
      <c r="M50" s="80" t="str">
        <f>IF('Dépenses sur devis'!M50&lt;&gt;"",'Dépenses sur devis'!M50,"")</f>
        <v/>
      </c>
      <c r="N50" s="244" t="str">
        <f>IF('Dépenses sur devis'!N50&lt;&gt;"",'Dépenses sur devis'!N50,"")</f>
        <v/>
      </c>
      <c r="O50" s="244" t="str">
        <f>IF('Dépenses sur devis'!O50&lt;&gt;"",'Dépenses sur devis'!O50,"")</f>
        <v/>
      </c>
      <c r="P50" s="245">
        <f>IF('Dépenses sur devis'!P50&lt;&gt;"",'Dépenses sur devis'!P50,0)</f>
        <v>0</v>
      </c>
      <c r="Q50" s="245">
        <f>IF('Dépenses sur devis'!Q50&lt;&gt;"",'Dépenses sur devis'!Q50,0)</f>
        <v>0</v>
      </c>
      <c r="R50" s="244" t="str">
        <f>IF('Dépenses sur devis'!R50&lt;&gt;"",'Dépenses sur devis'!R50,"")</f>
        <v/>
      </c>
      <c r="S50" s="244" t="str">
        <f>IF('Dépenses sur devis'!S50&lt;&gt;"",'Dépenses sur devis'!S50,"")</f>
        <v/>
      </c>
      <c r="T50" s="245">
        <f>IF('Dépenses sur devis'!T50&lt;&gt;"",'Dépenses sur devis'!T50,0)</f>
        <v>0</v>
      </c>
      <c r="U50" s="245">
        <f>IF('Dépenses sur devis'!U50&lt;&gt;"",'Dépenses sur devis'!U50,0)</f>
        <v>0</v>
      </c>
      <c r="V50" s="244" t="str">
        <f>IF('Dépenses sur devis'!V50&lt;&gt;"",'Dépenses sur devis'!V50,"")</f>
        <v/>
      </c>
      <c r="W50" s="245"/>
      <c r="X50" s="81">
        <v>0</v>
      </c>
      <c r="Y50" s="80"/>
      <c r="Z50" s="245">
        <f t="shared" si="0"/>
        <v>0</v>
      </c>
      <c r="AA50" s="81">
        <f t="shared" si="1"/>
        <v>0</v>
      </c>
      <c r="AB50" s="78"/>
    </row>
    <row r="51" spans="2:28" s="63" customFormat="1" ht="19.899999999999999" customHeight="1" x14ac:dyDescent="0.35">
      <c r="B51" s="75">
        <v>44</v>
      </c>
      <c r="C51" s="80" t="str">
        <f>IF('Dépenses sur devis'!C51&lt;&gt;"",'Dépenses sur devis'!C51,"")</f>
        <v/>
      </c>
      <c r="D51" s="80" t="str">
        <f>IF('Dépenses sur devis'!D51&lt;&gt;"",'Dépenses sur devis'!D51,"")</f>
        <v/>
      </c>
      <c r="E51" s="80" t="str">
        <f>IF('Dépenses sur devis'!E51&lt;&gt;"",'Dépenses sur devis'!E51,"")</f>
        <v/>
      </c>
      <c r="F51" s="80" t="str">
        <f>IF('Dépenses sur devis'!F51&lt;&gt;"",'Dépenses sur devis'!F51,"")</f>
        <v/>
      </c>
      <c r="G51" s="80" t="str">
        <f>IF('Dépenses sur devis'!G51&lt;&gt;"",'Dépenses sur devis'!G51,"")</f>
        <v/>
      </c>
      <c r="H51" s="79" t="str">
        <f>IF('Dépenses sur devis'!H51&lt;&gt;"",'Dépenses sur devis'!H51,"")</f>
        <v/>
      </c>
      <c r="I51" s="80" t="str">
        <f>IF('Dépenses sur devis'!I51&lt;&gt;"",'Dépenses sur devis'!I51,"")</f>
        <v/>
      </c>
      <c r="J51" s="243">
        <f>IF('Dépenses sur devis'!J51&lt;&gt;"",'Dépenses sur devis'!J51,0)</f>
        <v>0</v>
      </c>
      <c r="K51" s="243">
        <f>IF('Dépenses sur devis'!K51&lt;&gt;"",'Dépenses sur devis'!K51,0)</f>
        <v>0</v>
      </c>
      <c r="L51" s="243">
        <f>IF('Dépenses sur devis'!L51&lt;&gt;"",'Dépenses sur devis'!L51,0)</f>
        <v>0</v>
      </c>
      <c r="M51" s="80" t="str">
        <f>IF('Dépenses sur devis'!M51&lt;&gt;"",'Dépenses sur devis'!M51,"")</f>
        <v/>
      </c>
      <c r="N51" s="244" t="str">
        <f>IF('Dépenses sur devis'!N51&lt;&gt;"",'Dépenses sur devis'!N51,"")</f>
        <v/>
      </c>
      <c r="O51" s="244" t="str">
        <f>IF('Dépenses sur devis'!O51&lt;&gt;"",'Dépenses sur devis'!O51,"")</f>
        <v/>
      </c>
      <c r="P51" s="245">
        <f>IF('Dépenses sur devis'!P51&lt;&gt;"",'Dépenses sur devis'!P51,0)</f>
        <v>0</v>
      </c>
      <c r="Q51" s="245">
        <f>IF('Dépenses sur devis'!Q51&lt;&gt;"",'Dépenses sur devis'!Q51,0)</f>
        <v>0</v>
      </c>
      <c r="R51" s="244" t="str">
        <f>IF('Dépenses sur devis'!R51&lt;&gt;"",'Dépenses sur devis'!R51,"")</f>
        <v/>
      </c>
      <c r="S51" s="244" t="str">
        <f>IF('Dépenses sur devis'!S51&lt;&gt;"",'Dépenses sur devis'!S51,"")</f>
        <v/>
      </c>
      <c r="T51" s="245">
        <f>IF('Dépenses sur devis'!T51&lt;&gt;"",'Dépenses sur devis'!T51,0)</f>
        <v>0</v>
      </c>
      <c r="U51" s="245">
        <f>IF('Dépenses sur devis'!U51&lt;&gt;"",'Dépenses sur devis'!U51,0)</f>
        <v>0</v>
      </c>
      <c r="V51" s="244" t="str">
        <f>IF('Dépenses sur devis'!V51&lt;&gt;"",'Dépenses sur devis'!V51,"")</f>
        <v/>
      </c>
      <c r="W51" s="245"/>
      <c r="X51" s="81">
        <v>0</v>
      </c>
      <c r="Y51" s="80"/>
      <c r="Z51" s="245">
        <f t="shared" si="0"/>
        <v>0</v>
      </c>
      <c r="AA51" s="81">
        <f t="shared" si="1"/>
        <v>0</v>
      </c>
      <c r="AB51" s="78"/>
    </row>
    <row r="52" spans="2:28" s="63" customFormat="1" ht="19.899999999999999" customHeight="1" x14ac:dyDescent="0.35">
      <c r="B52" s="75">
        <v>45</v>
      </c>
      <c r="C52" s="80" t="str">
        <f>IF('Dépenses sur devis'!C52&lt;&gt;"",'Dépenses sur devis'!C52,"")</f>
        <v/>
      </c>
      <c r="D52" s="80" t="str">
        <f>IF('Dépenses sur devis'!D52&lt;&gt;"",'Dépenses sur devis'!D52,"")</f>
        <v/>
      </c>
      <c r="E52" s="80" t="str">
        <f>IF('Dépenses sur devis'!E52&lt;&gt;"",'Dépenses sur devis'!E52,"")</f>
        <v/>
      </c>
      <c r="F52" s="80" t="str">
        <f>IF('Dépenses sur devis'!F52&lt;&gt;"",'Dépenses sur devis'!F52,"")</f>
        <v/>
      </c>
      <c r="G52" s="80" t="str">
        <f>IF('Dépenses sur devis'!G52&lt;&gt;"",'Dépenses sur devis'!G52,"")</f>
        <v/>
      </c>
      <c r="H52" s="79" t="str">
        <f>IF('Dépenses sur devis'!H52&lt;&gt;"",'Dépenses sur devis'!H52,"")</f>
        <v/>
      </c>
      <c r="I52" s="80" t="str">
        <f>IF('Dépenses sur devis'!I52&lt;&gt;"",'Dépenses sur devis'!I52,"")</f>
        <v/>
      </c>
      <c r="J52" s="243">
        <f>IF('Dépenses sur devis'!J52&lt;&gt;"",'Dépenses sur devis'!J52,0)</f>
        <v>0</v>
      </c>
      <c r="K52" s="243">
        <f>IF('Dépenses sur devis'!K52&lt;&gt;"",'Dépenses sur devis'!K52,0)</f>
        <v>0</v>
      </c>
      <c r="L52" s="243">
        <f>IF('Dépenses sur devis'!L52&lt;&gt;"",'Dépenses sur devis'!L52,0)</f>
        <v>0</v>
      </c>
      <c r="M52" s="80" t="str">
        <f>IF('Dépenses sur devis'!M52&lt;&gt;"",'Dépenses sur devis'!M52,"")</f>
        <v/>
      </c>
      <c r="N52" s="244" t="str">
        <f>IF('Dépenses sur devis'!N52&lt;&gt;"",'Dépenses sur devis'!N52,"")</f>
        <v/>
      </c>
      <c r="O52" s="244" t="str">
        <f>IF('Dépenses sur devis'!O52&lt;&gt;"",'Dépenses sur devis'!O52,"")</f>
        <v/>
      </c>
      <c r="P52" s="245">
        <f>IF('Dépenses sur devis'!P52&lt;&gt;"",'Dépenses sur devis'!P52,0)</f>
        <v>0</v>
      </c>
      <c r="Q52" s="245">
        <f>IF('Dépenses sur devis'!Q52&lt;&gt;"",'Dépenses sur devis'!Q52,0)</f>
        <v>0</v>
      </c>
      <c r="R52" s="244" t="str">
        <f>IF('Dépenses sur devis'!R52&lt;&gt;"",'Dépenses sur devis'!R52,"")</f>
        <v/>
      </c>
      <c r="S52" s="244" t="str">
        <f>IF('Dépenses sur devis'!S52&lt;&gt;"",'Dépenses sur devis'!S52,"")</f>
        <v/>
      </c>
      <c r="T52" s="245">
        <f>IF('Dépenses sur devis'!T52&lt;&gt;"",'Dépenses sur devis'!T52,0)</f>
        <v>0</v>
      </c>
      <c r="U52" s="245">
        <f>IF('Dépenses sur devis'!U52&lt;&gt;"",'Dépenses sur devis'!U52,0)</f>
        <v>0</v>
      </c>
      <c r="V52" s="244" t="str">
        <f>IF('Dépenses sur devis'!V52&lt;&gt;"",'Dépenses sur devis'!V52,"")</f>
        <v/>
      </c>
      <c r="W52" s="245"/>
      <c r="X52" s="81">
        <v>0</v>
      </c>
      <c r="Y52" s="80"/>
      <c r="Z52" s="245">
        <f t="shared" si="0"/>
        <v>0</v>
      </c>
      <c r="AA52" s="81">
        <f t="shared" si="1"/>
        <v>0</v>
      </c>
      <c r="AB52" s="78"/>
    </row>
    <row r="53" spans="2:28" s="63" customFormat="1" ht="19.899999999999999" customHeight="1" x14ac:dyDescent="0.35">
      <c r="B53" s="75">
        <v>46</v>
      </c>
      <c r="C53" s="80" t="str">
        <f>IF('Dépenses sur devis'!C53&lt;&gt;"",'Dépenses sur devis'!C53,"")</f>
        <v/>
      </c>
      <c r="D53" s="80" t="str">
        <f>IF('Dépenses sur devis'!D53&lt;&gt;"",'Dépenses sur devis'!D53,"")</f>
        <v/>
      </c>
      <c r="E53" s="80" t="str">
        <f>IF('Dépenses sur devis'!E53&lt;&gt;"",'Dépenses sur devis'!E53,"")</f>
        <v/>
      </c>
      <c r="F53" s="80" t="str">
        <f>IF('Dépenses sur devis'!F53&lt;&gt;"",'Dépenses sur devis'!F53,"")</f>
        <v/>
      </c>
      <c r="G53" s="80" t="str">
        <f>IF('Dépenses sur devis'!G53&lt;&gt;"",'Dépenses sur devis'!G53,"")</f>
        <v/>
      </c>
      <c r="H53" s="79" t="str">
        <f>IF('Dépenses sur devis'!H53&lt;&gt;"",'Dépenses sur devis'!H53,"")</f>
        <v/>
      </c>
      <c r="I53" s="80" t="str">
        <f>IF('Dépenses sur devis'!I53&lt;&gt;"",'Dépenses sur devis'!I53,"")</f>
        <v/>
      </c>
      <c r="J53" s="243">
        <f>IF('Dépenses sur devis'!J53&lt;&gt;"",'Dépenses sur devis'!J53,0)</f>
        <v>0</v>
      </c>
      <c r="K53" s="243">
        <f>IF('Dépenses sur devis'!K53&lt;&gt;"",'Dépenses sur devis'!K53,0)</f>
        <v>0</v>
      </c>
      <c r="L53" s="243">
        <f>IF('Dépenses sur devis'!L53&lt;&gt;"",'Dépenses sur devis'!L53,0)</f>
        <v>0</v>
      </c>
      <c r="M53" s="80" t="str">
        <f>IF('Dépenses sur devis'!M53&lt;&gt;"",'Dépenses sur devis'!M53,"")</f>
        <v/>
      </c>
      <c r="N53" s="244" t="str">
        <f>IF('Dépenses sur devis'!N53&lt;&gt;"",'Dépenses sur devis'!N53,"")</f>
        <v/>
      </c>
      <c r="O53" s="244" t="str">
        <f>IF('Dépenses sur devis'!O53&lt;&gt;"",'Dépenses sur devis'!O53,"")</f>
        <v/>
      </c>
      <c r="P53" s="245">
        <f>IF('Dépenses sur devis'!P53&lt;&gt;"",'Dépenses sur devis'!P53,0)</f>
        <v>0</v>
      </c>
      <c r="Q53" s="245">
        <f>IF('Dépenses sur devis'!Q53&lt;&gt;"",'Dépenses sur devis'!Q53,0)</f>
        <v>0</v>
      </c>
      <c r="R53" s="244" t="str">
        <f>IF('Dépenses sur devis'!R53&lt;&gt;"",'Dépenses sur devis'!R53,"")</f>
        <v/>
      </c>
      <c r="S53" s="244" t="str">
        <f>IF('Dépenses sur devis'!S53&lt;&gt;"",'Dépenses sur devis'!S53,"")</f>
        <v/>
      </c>
      <c r="T53" s="245">
        <f>IF('Dépenses sur devis'!T53&lt;&gt;"",'Dépenses sur devis'!T53,0)</f>
        <v>0</v>
      </c>
      <c r="U53" s="245">
        <f>IF('Dépenses sur devis'!U53&lt;&gt;"",'Dépenses sur devis'!U53,0)</f>
        <v>0</v>
      </c>
      <c r="V53" s="244" t="str">
        <f>IF('Dépenses sur devis'!V53&lt;&gt;"",'Dépenses sur devis'!V53,"")</f>
        <v/>
      </c>
      <c r="W53" s="245"/>
      <c r="X53" s="81">
        <v>0</v>
      </c>
      <c r="Y53" s="80"/>
      <c r="Z53" s="245">
        <f t="shared" si="0"/>
        <v>0</v>
      </c>
      <c r="AA53" s="81">
        <f t="shared" si="1"/>
        <v>0</v>
      </c>
      <c r="AB53" s="78"/>
    </row>
    <row r="54" spans="2:28" s="63" customFormat="1" ht="19.899999999999999" customHeight="1" x14ac:dyDescent="0.35">
      <c r="B54" s="75">
        <v>47</v>
      </c>
      <c r="C54" s="80" t="str">
        <f>IF('Dépenses sur devis'!C54&lt;&gt;"",'Dépenses sur devis'!C54,"")</f>
        <v/>
      </c>
      <c r="D54" s="80" t="str">
        <f>IF('Dépenses sur devis'!D54&lt;&gt;"",'Dépenses sur devis'!D54,"")</f>
        <v/>
      </c>
      <c r="E54" s="80" t="str">
        <f>IF('Dépenses sur devis'!E54&lt;&gt;"",'Dépenses sur devis'!E54,"")</f>
        <v/>
      </c>
      <c r="F54" s="80" t="str">
        <f>IF('Dépenses sur devis'!F54&lt;&gt;"",'Dépenses sur devis'!F54,"")</f>
        <v/>
      </c>
      <c r="G54" s="80" t="str">
        <f>IF('Dépenses sur devis'!G54&lt;&gt;"",'Dépenses sur devis'!G54,"")</f>
        <v/>
      </c>
      <c r="H54" s="79" t="str">
        <f>IF('Dépenses sur devis'!H54&lt;&gt;"",'Dépenses sur devis'!H54,"")</f>
        <v/>
      </c>
      <c r="I54" s="80" t="str">
        <f>IF('Dépenses sur devis'!I54&lt;&gt;"",'Dépenses sur devis'!I54,"")</f>
        <v/>
      </c>
      <c r="J54" s="243">
        <f>IF('Dépenses sur devis'!J54&lt;&gt;"",'Dépenses sur devis'!J54,0)</f>
        <v>0</v>
      </c>
      <c r="K54" s="243">
        <f>IF('Dépenses sur devis'!K54&lt;&gt;"",'Dépenses sur devis'!K54,0)</f>
        <v>0</v>
      </c>
      <c r="L54" s="243">
        <f>IF('Dépenses sur devis'!L54&lt;&gt;"",'Dépenses sur devis'!L54,0)</f>
        <v>0</v>
      </c>
      <c r="M54" s="80" t="str">
        <f>IF('Dépenses sur devis'!M54&lt;&gt;"",'Dépenses sur devis'!M54,"")</f>
        <v/>
      </c>
      <c r="N54" s="244" t="str">
        <f>IF('Dépenses sur devis'!N54&lt;&gt;"",'Dépenses sur devis'!N54,"")</f>
        <v/>
      </c>
      <c r="O54" s="244" t="str">
        <f>IF('Dépenses sur devis'!O54&lt;&gt;"",'Dépenses sur devis'!O54,"")</f>
        <v/>
      </c>
      <c r="P54" s="245">
        <f>IF('Dépenses sur devis'!P54&lt;&gt;"",'Dépenses sur devis'!P54,0)</f>
        <v>0</v>
      </c>
      <c r="Q54" s="245">
        <f>IF('Dépenses sur devis'!Q54&lt;&gt;"",'Dépenses sur devis'!Q54,0)</f>
        <v>0</v>
      </c>
      <c r="R54" s="244" t="str">
        <f>IF('Dépenses sur devis'!R54&lt;&gt;"",'Dépenses sur devis'!R54,"")</f>
        <v/>
      </c>
      <c r="S54" s="244" t="str">
        <f>IF('Dépenses sur devis'!S54&lt;&gt;"",'Dépenses sur devis'!S54,"")</f>
        <v/>
      </c>
      <c r="T54" s="245">
        <f>IF('Dépenses sur devis'!T54&lt;&gt;"",'Dépenses sur devis'!T54,0)</f>
        <v>0</v>
      </c>
      <c r="U54" s="245">
        <f>IF('Dépenses sur devis'!U54&lt;&gt;"",'Dépenses sur devis'!U54,0)</f>
        <v>0</v>
      </c>
      <c r="V54" s="244" t="str">
        <f>IF('Dépenses sur devis'!V54&lt;&gt;"",'Dépenses sur devis'!V54,"")</f>
        <v/>
      </c>
      <c r="W54" s="245"/>
      <c r="X54" s="81">
        <v>0</v>
      </c>
      <c r="Y54" s="80"/>
      <c r="Z54" s="245">
        <f t="shared" si="0"/>
        <v>0</v>
      </c>
      <c r="AA54" s="81">
        <f t="shared" si="1"/>
        <v>0</v>
      </c>
      <c r="AB54" s="78"/>
    </row>
    <row r="55" spans="2:28" s="63" customFormat="1" ht="19.899999999999999" customHeight="1" x14ac:dyDescent="0.35">
      <c r="B55" s="75">
        <v>48</v>
      </c>
      <c r="C55" s="80" t="str">
        <f>IF('Dépenses sur devis'!C55&lt;&gt;"",'Dépenses sur devis'!C55,"")</f>
        <v/>
      </c>
      <c r="D55" s="80" t="str">
        <f>IF('Dépenses sur devis'!D55&lt;&gt;"",'Dépenses sur devis'!D55,"")</f>
        <v/>
      </c>
      <c r="E55" s="80" t="str">
        <f>IF('Dépenses sur devis'!E55&lt;&gt;"",'Dépenses sur devis'!E55,"")</f>
        <v/>
      </c>
      <c r="F55" s="80" t="str">
        <f>IF('Dépenses sur devis'!F55&lt;&gt;"",'Dépenses sur devis'!F55,"")</f>
        <v/>
      </c>
      <c r="G55" s="80" t="str">
        <f>IF('Dépenses sur devis'!G55&lt;&gt;"",'Dépenses sur devis'!G55,"")</f>
        <v/>
      </c>
      <c r="H55" s="79" t="str">
        <f>IF('Dépenses sur devis'!H55&lt;&gt;"",'Dépenses sur devis'!H55,"")</f>
        <v/>
      </c>
      <c r="I55" s="80" t="str">
        <f>IF('Dépenses sur devis'!I55&lt;&gt;"",'Dépenses sur devis'!I55,"")</f>
        <v/>
      </c>
      <c r="J55" s="243">
        <f>IF('Dépenses sur devis'!J55&lt;&gt;"",'Dépenses sur devis'!J55,0)</f>
        <v>0</v>
      </c>
      <c r="K55" s="243">
        <f>IF('Dépenses sur devis'!K55&lt;&gt;"",'Dépenses sur devis'!K55,0)</f>
        <v>0</v>
      </c>
      <c r="L55" s="243">
        <f>IF('Dépenses sur devis'!L55&lt;&gt;"",'Dépenses sur devis'!L55,0)</f>
        <v>0</v>
      </c>
      <c r="M55" s="80" t="str">
        <f>IF('Dépenses sur devis'!M55&lt;&gt;"",'Dépenses sur devis'!M55,"")</f>
        <v/>
      </c>
      <c r="N55" s="244" t="str">
        <f>IF('Dépenses sur devis'!N55&lt;&gt;"",'Dépenses sur devis'!N55,"")</f>
        <v/>
      </c>
      <c r="O55" s="244" t="str">
        <f>IF('Dépenses sur devis'!O55&lt;&gt;"",'Dépenses sur devis'!O55,"")</f>
        <v/>
      </c>
      <c r="P55" s="245">
        <f>IF('Dépenses sur devis'!P55&lt;&gt;"",'Dépenses sur devis'!P55,0)</f>
        <v>0</v>
      </c>
      <c r="Q55" s="245">
        <f>IF('Dépenses sur devis'!Q55&lt;&gt;"",'Dépenses sur devis'!Q55,0)</f>
        <v>0</v>
      </c>
      <c r="R55" s="244" t="str">
        <f>IF('Dépenses sur devis'!R55&lt;&gt;"",'Dépenses sur devis'!R55,"")</f>
        <v/>
      </c>
      <c r="S55" s="244" t="str">
        <f>IF('Dépenses sur devis'!S55&lt;&gt;"",'Dépenses sur devis'!S55,"")</f>
        <v/>
      </c>
      <c r="T55" s="245">
        <f>IF('Dépenses sur devis'!T55&lt;&gt;"",'Dépenses sur devis'!T55,0)</f>
        <v>0</v>
      </c>
      <c r="U55" s="245">
        <f>IF('Dépenses sur devis'!U55&lt;&gt;"",'Dépenses sur devis'!U55,0)</f>
        <v>0</v>
      </c>
      <c r="V55" s="244" t="str">
        <f>IF('Dépenses sur devis'!V55&lt;&gt;"",'Dépenses sur devis'!V55,"")</f>
        <v/>
      </c>
      <c r="W55" s="245"/>
      <c r="X55" s="81">
        <v>0</v>
      </c>
      <c r="Y55" s="80"/>
      <c r="Z55" s="245">
        <f t="shared" si="0"/>
        <v>0</v>
      </c>
      <c r="AA55" s="81">
        <f t="shared" si="1"/>
        <v>0</v>
      </c>
      <c r="AB55" s="78"/>
    </row>
    <row r="56" spans="2:28" s="63" customFormat="1" ht="19.899999999999999" customHeight="1" x14ac:dyDescent="0.35">
      <c r="B56" s="75">
        <v>49</v>
      </c>
      <c r="C56" s="80" t="str">
        <f>IF('Dépenses sur devis'!C56&lt;&gt;"",'Dépenses sur devis'!C56,"")</f>
        <v/>
      </c>
      <c r="D56" s="80" t="str">
        <f>IF('Dépenses sur devis'!D56&lt;&gt;"",'Dépenses sur devis'!D56,"")</f>
        <v/>
      </c>
      <c r="E56" s="80" t="str">
        <f>IF('Dépenses sur devis'!E56&lt;&gt;"",'Dépenses sur devis'!E56,"")</f>
        <v/>
      </c>
      <c r="F56" s="80" t="str">
        <f>IF('Dépenses sur devis'!F56&lt;&gt;"",'Dépenses sur devis'!F56,"")</f>
        <v/>
      </c>
      <c r="G56" s="80" t="str">
        <f>IF('Dépenses sur devis'!G56&lt;&gt;"",'Dépenses sur devis'!G56,"")</f>
        <v/>
      </c>
      <c r="H56" s="79" t="str">
        <f>IF('Dépenses sur devis'!H56&lt;&gt;"",'Dépenses sur devis'!H56,"")</f>
        <v/>
      </c>
      <c r="I56" s="80" t="str">
        <f>IF('Dépenses sur devis'!I56&lt;&gt;"",'Dépenses sur devis'!I56,"")</f>
        <v/>
      </c>
      <c r="J56" s="243">
        <f>IF('Dépenses sur devis'!J56&lt;&gt;"",'Dépenses sur devis'!J56,0)</f>
        <v>0</v>
      </c>
      <c r="K56" s="243">
        <f>IF('Dépenses sur devis'!K56&lt;&gt;"",'Dépenses sur devis'!K56,0)</f>
        <v>0</v>
      </c>
      <c r="L56" s="243">
        <f>IF('Dépenses sur devis'!L56&lt;&gt;"",'Dépenses sur devis'!L56,0)</f>
        <v>0</v>
      </c>
      <c r="M56" s="80" t="str">
        <f>IF('Dépenses sur devis'!M56&lt;&gt;"",'Dépenses sur devis'!M56,"")</f>
        <v/>
      </c>
      <c r="N56" s="244" t="str">
        <f>IF('Dépenses sur devis'!N56&lt;&gt;"",'Dépenses sur devis'!N56,"")</f>
        <v/>
      </c>
      <c r="O56" s="244" t="str">
        <f>IF('Dépenses sur devis'!O56&lt;&gt;"",'Dépenses sur devis'!O56,"")</f>
        <v/>
      </c>
      <c r="P56" s="245">
        <f>IF('Dépenses sur devis'!P56&lt;&gt;"",'Dépenses sur devis'!P56,0)</f>
        <v>0</v>
      </c>
      <c r="Q56" s="245">
        <f>IF('Dépenses sur devis'!Q56&lt;&gt;"",'Dépenses sur devis'!Q56,0)</f>
        <v>0</v>
      </c>
      <c r="R56" s="244" t="str">
        <f>IF('Dépenses sur devis'!R56&lt;&gt;"",'Dépenses sur devis'!R56,"")</f>
        <v/>
      </c>
      <c r="S56" s="244" t="str">
        <f>IF('Dépenses sur devis'!S56&lt;&gt;"",'Dépenses sur devis'!S56,"")</f>
        <v/>
      </c>
      <c r="T56" s="245">
        <f>IF('Dépenses sur devis'!T56&lt;&gt;"",'Dépenses sur devis'!T56,0)</f>
        <v>0</v>
      </c>
      <c r="U56" s="245">
        <f>IF('Dépenses sur devis'!U56&lt;&gt;"",'Dépenses sur devis'!U56,0)</f>
        <v>0</v>
      </c>
      <c r="V56" s="244" t="str">
        <f>IF('Dépenses sur devis'!V56&lt;&gt;"",'Dépenses sur devis'!V56,"")</f>
        <v/>
      </c>
      <c r="W56" s="245"/>
      <c r="X56" s="81">
        <v>0</v>
      </c>
      <c r="Y56" s="80"/>
      <c r="Z56" s="245">
        <f t="shared" si="0"/>
        <v>0</v>
      </c>
      <c r="AA56" s="81">
        <f t="shared" si="1"/>
        <v>0</v>
      </c>
      <c r="AB56" s="78"/>
    </row>
    <row r="57" spans="2:28" s="63" customFormat="1" ht="19.899999999999999" customHeight="1" x14ac:dyDescent="0.35">
      <c r="B57" s="75">
        <v>50</v>
      </c>
      <c r="C57" s="80" t="str">
        <f>IF('Dépenses sur devis'!C57&lt;&gt;"",'Dépenses sur devis'!C57,"")</f>
        <v/>
      </c>
      <c r="D57" s="80" t="str">
        <f>IF('Dépenses sur devis'!D57&lt;&gt;"",'Dépenses sur devis'!D57,"")</f>
        <v/>
      </c>
      <c r="E57" s="80" t="str">
        <f>IF('Dépenses sur devis'!E57&lt;&gt;"",'Dépenses sur devis'!E57,"")</f>
        <v/>
      </c>
      <c r="F57" s="80" t="str">
        <f>IF('Dépenses sur devis'!F57&lt;&gt;"",'Dépenses sur devis'!F57,"")</f>
        <v/>
      </c>
      <c r="G57" s="80" t="str">
        <f>IF('Dépenses sur devis'!G57&lt;&gt;"",'Dépenses sur devis'!G57,"")</f>
        <v/>
      </c>
      <c r="H57" s="79" t="str">
        <f>IF('Dépenses sur devis'!H57&lt;&gt;"",'Dépenses sur devis'!H57,"")</f>
        <v/>
      </c>
      <c r="I57" s="80" t="str">
        <f>IF('Dépenses sur devis'!I57&lt;&gt;"",'Dépenses sur devis'!I57,"")</f>
        <v/>
      </c>
      <c r="J57" s="243">
        <f>IF('Dépenses sur devis'!J57&lt;&gt;"",'Dépenses sur devis'!J57,0)</f>
        <v>0</v>
      </c>
      <c r="K57" s="243">
        <f>IF('Dépenses sur devis'!K57&lt;&gt;"",'Dépenses sur devis'!K57,0)</f>
        <v>0</v>
      </c>
      <c r="L57" s="243">
        <f>IF('Dépenses sur devis'!L57&lt;&gt;"",'Dépenses sur devis'!L57,0)</f>
        <v>0</v>
      </c>
      <c r="M57" s="80" t="str">
        <f>IF('Dépenses sur devis'!M57&lt;&gt;"",'Dépenses sur devis'!M57,"")</f>
        <v/>
      </c>
      <c r="N57" s="244" t="str">
        <f>IF('Dépenses sur devis'!N57&lt;&gt;"",'Dépenses sur devis'!N57,"")</f>
        <v/>
      </c>
      <c r="O57" s="244" t="str">
        <f>IF('Dépenses sur devis'!O57&lt;&gt;"",'Dépenses sur devis'!O57,"")</f>
        <v/>
      </c>
      <c r="P57" s="245">
        <f>IF('Dépenses sur devis'!P57&lt;&gt;"",'Dépenses sur devis'!P57,0)</f>
        <v>0</v>
      </c>
      <c r="Q57" s="245">
        <f>IF('Dépenses sur devis'!Q57&lt;&gt;"",'Dépenses sur devis'!Q57,0)</f>
        <v>0</v>
      </c>
      <c r="R57" s="244" t="str">
        <f>IF('Dépenses sur devis'!R57&lt;&gt;"",'Dépenses sur devis'!R57,"")</f>
        <v/>
      </c>
      <c r="S57" s="244" t="str">
        <f>IF('Dépenses sur devis'!S57&lt;&gt;"",'Dépenses sur devis'!S57,"")</f>
        <v/>
      </c>
      <c r="T57" s="245">
        <f>IF('Dépenses sur devis'!T57&lt;&gt;"",'Dépenses sur devis'!T57,0)</f>
        <v>0</v>
      </c>
      <c r="U57" s="245">
        <f>IF('Dépenses sur devis'!U57&lt;&gt;"",'Dépenses sur devis'!U57,0)</f>
        <v>0</v>
      </c>
      <c r="V57" s="244" t="str">
        <f>IF('Dépenses sur devis'!V57&lt;&gt;"",'Dépenses sur devis'!V57,"")</f>
        <v/>
      </c>
      <c r="W57" s="245"/>
      <c r="X57" s="81">
        <v>0</v>
      </c>
      <c r="Y57" s="80"/>
      <c r="Z57" s="245">
        <f t="shared" si="0"/>
        <v>0</v>
      </c>
      <c r="AA57" s="81">
        <f t="shared" si="1"/>
        <v>0</v>
      </c>
      <c r="AB57" s="78"/>
    </row>
    <row r="58" spans="2:28" s="63" customFormat="1" ht="19.899999999999999" customHeight="1" x14ac:dyDescent="0.35">
      <c r="B58" s="75">
        <v>51</v>
      </c>
      <c r="C58" s="80" t="str">
        <f>IF('Dépenses sur devis'!C58&lt;&gt;"",'Dépenses sur devis'!C58,"")</f>
        <v/>
      </c>
      <c r="D58" s="80" t="str">
        <f>IF('Dépenses sur devis'!D58&lt;&gt;"",'Dépenses sur devis'!D58,"")</f>
        <v/>
      </c>
      <c r="E58" s="80" t="str">
        <f>IF('Dépenses sur devis'!E58&lt;&gt;"",'Dépenses sur devis'!E58,"")</f>
        <v/>
      </c>
      <c r="F58" s="80" t="str">
        <f>IF('Dépenses sur devis'!F58&lt;&gt;"",'Dépenses sur devis'!F58,"")</f>
        <v/>
      </c>
      <c r="G58" s="80" t="str">
        <f>IF('Dépenses sur devis'!G58&lt;&gt;"",'Dépenses sur devis'!G58,"")</f>
        <v/>
      </c>
      <c r="H58" s="79" t="str">
        <f>IF('Dépenses sur devis'!H58&lt;&gt;"",'Dépenses sur devis'!H58,"")</f>
        <v/>
      </c>
      <c r="I58" s="80" t="str">
        <f>IF('Dépenses sur devis'!I58&lt;&gt;"",'Dépenses sur devis'!I58,"")</f>
        <v/>
      </c>
      <c r="J58" s="243">
        <f>IF('Dépenses sur devis'!J58&lt;&gt;"",'Dépenses sur devis'!J58,0)</f>
        <v>0</v>
      </c>
      <c r="K58" s="243">
        <f>IF('Dépenses sur devis'!K58&lt;&gt;"",'Dépenses sur devis'!K58,0)</f>
        <v>0</v>
      </c>
      <c r="L58" s="243">
        <f>IF('Dépenses sur devis'!L58&lt;&gt;"",'Dépenses sur devis'!L58,0)</f>
        <v>0</v>
      </c>
      <c r="M58" s="80" t="str">
        <f>IF('Dépenses sur devis'!M58&lt;&gt;"",'Dépenses sur devis'!M58,"")</f>
        <v/>
      </c>
      <c r="N58" s="244" t="str">
        <f>IF('Dépenses sur devis'!N58&lt;&gt;"",'Dépenses sur devis'!N58,"")</f>
        <v/>
      </c>
      <c r="O58" s="244" t="str">
        <f>IF('Dépenses sur devis'!O58&lt;&gt;"",'Dépenses sur devis'!O58,"")</f>
        <v/>
      </c>
      <c r="P58" s="245">
        <f>IF('Dépenses sur devis'!P58&lt;&gt;"",'Dépenses sur devis'!P58,0)</f>
        <v>0</v>
      </c>
      <c r="Q58" s="245">
        <f>IF('Dépenses sur devis'!Q58&lt;&gt;"",'Dépenses sur devis'!Q58,0)</f>
        <v>0</v>
      </c>
      <c r="R58" s="244" t="str">
        <f>IF('Dépenses sur devis'!R58&lt;&gt;"",'Dépenses sur devis'!R58,"")</f>
        <v/>
      </c>
      <c r="S58" s="244" t="str">
        <f>IF('Dépenses sur devis'!S58&lt;&gt;"",'Dépenses sur devis'!S58,"")</f>
        <v/>
      </c>
      <c r="T58" s="245">
        <f>IF('Dépenses sur devis'!T58&lt;&gt;"",'Dépenses sur devis'!T58,0)</f>
        <v>0</v>
      </c>
      <c r="U58" s="245">
        <f>IF('Dépenses sur devis'!U58&lt;&gt;"",'Dépenses sur devis'!U58,0)</f>
        <v>0</v>
      </c>
      <c r="V58" s="244" t="str">
        <f>IF('Dépenses sur devis'!V58&lt;&gt;"",'Dépenses sur devis'!V58,"")</f>
        <v/>
      </c>
      <c r="W58" s="245"/>
      <c r="X58" s="81">
        <v>0</v>
      </c>
      <c r="Y58" s="80"/>
      <c r="Z58" s="245">
        <f t="shared" si="0"/>
        <v>0</v>
      </c>
      <c r="AA58" s="81">
        <f t="shared" si="1"/>
        <v>0</v>
      </c>
      <c r="AB58" s="78"/>
    </row>
    <row r="59" spans="2:28" s="63" customFormat="1" ht="19.899999999999999" customHeight="1" x14ac:dyDescent="0.35">
      <c r="B59" s="75">
        <v>52</v>
      </c>
      <c r="C59" s="80" t="str">
        <f>IF('Dépenses sur devis'!C59&lt;&gt;"",'Dépenses sur devis'!C59,"")</f>
        <v/>
      </c>
      <c r="D59" s="80" t="str">
        <f>IF('Dépenses sur devis'!D59&lt;&gt;"",'Dépenses sur devis'!D59,"")</f>
        <v/>
      </c>
      <c r="E59" s="80" t="str">
        <f>IF('Dépenses sur devis'!E59&lt;&gt;"",'Dépenses sur devis'!E59,"")</f>
        <v/>
      </c>
      <c r="F59" s="80" t="str">
        <f>IF('Dépenses sur devis'!F59&lt;&gt;"",'Dépenses sur devis'!F59,"")</f>
        <v/>
      </c>
      <c r="G59" s="80" t="str">
        <f>IF('Dépenses sur devis'!G59&lt;&gt;"",'Dépenses sur devis'!G59,"")</f>
        <v/>
      </c>
      <c r="H59" s="79" t="str">
        <f>IF('Dépenses sur devis'!H59&lt;&gt;"",'Dépenses sur devis'!H59,"")</f>
        <v/>
      </c>
      <c r="I59" s="80" t="str">
        <f>IF('Dépenses sur devis'!I59&lt;&gt;"",'Dépenses sur devis'!I59,"")</f>
        <v/>
      </c>
      <c r="J59" s="243">
        <f>IF('Dépenses sur devis'!J59&lt;&gt;"",'Dépenses sur devis'!J59,0)</f>
        <v>0</v>
      </c>
      <c r="K59" s="243">
        <f>IF('Dépenses sur devis'!K59&lt;&gt;"",'Dépenses sur devis'!K59,0)</f>
        <v>0</v>
      </c>
      <c r="L59" s="243">
        <f>IF('Dépenses sur devis'!L59&lt;&gt;"",'Dépenses sur devis'!L59,0)</f>
        <v>0</v>
      </c>
      <c r="M59" s="80" t="str">
        <f>IF('Dépenses sur devis'!M59&lt;&gt;"",'Dépenses sur devis'!M59,"")</f>
        <v/>
      </c>
      <c r="N59" s="244" t="str">
        <f>IF('Dépenses sur devis'!N59&lt;&gt;"",'Dépenses sur devis'!N59,"")</f>
        <v/>
      </c>
      <c r="O59" s="244" t="str">
        <f>IF('Dépenses sur devis'!O59&lt;&gt;"",'Dépenses sur devis'!O59,"")</f>
        <v/>
      </c>
      <c r="P59" s="245">
        <f>IF('Dépenses sur devis'!P59&lt;&gt;"",'Dépenses sur devis'!P59,0)</f>
        <v>0</v>
      </c>
      <c r="Q59" s="245">
        <f>IF('Dépenses sur devis'!Q59&lt;&gt;"",'Dépenses sur devis'!Q59,0)</f>
        <v>0</v>
      </c>
      <c r="R59" s="244" t="str">
        <f>IF('Dépenses sur devis'!R59&lt;&gt;"",'Dépenses sur devis'!R59,"")</f>
        <v/>
      </c>
      <c r="S59" s="244" t="str">
        <f>IF('Dépenses sur devis'!S59&lt;&gt;"",'Dépenses sur devis'!S59,"")</f>
        <v/>
      </c>
      <c r="T59" s="245">
        <f>IF('Dépenses sur devis'!T59&lt;&gt;"",'Dépenses sur devis'!T59,0)</f>
        <v>0</v>
      </c>
      <c r="U59" s="245">
        <f>IF('Dépenses sur devis'!U59&lt;&gt;"",'Dépenses sur devis'!U59,0)</f>
        <v>0</v>
      </c>
      <c r="V59" s="244" t="str">
        <f>IF('Dépenses sur devis'!V59&lt;&gt;"",'Dépenses sur devis'!V59,"")</f>
        <v/>
      </c>
      <c r="W59" s="245"/>
      <c r="X59" s="81">
        <v>0</v>
      </c>
      <c r="Y59" s="80"/>
      <c r="Z59" s="245">
        <f t="shared" si="0"/>
        <v>0</v>
      </c>
      <c r="AA59" s="81">
        <f t="shared" si="1"/>
        <v>0</v>
      </c>
      <c r="AB59" s="78"/>
    </row>
    <row r="60" spans="2:28" s="63" customFormat="1" ht="19.899999999999999" customHeight="1" x14ac:dyDescent="0.35">
      <c r="B60" s="75">
        <v>53</v>
      </c>
      <c r="C60" s="80" t="str">
        <f>IF('Dépenses sur devis'!C60&lt;&gt;"",'Dépenses sur devis'!C60,"")</f>
        <v/>
      </c>
      <c r="D60" s="80" t="str">
        <f>IF('Dépenses sur devis'!D60&lt;&gt;"",'Dépenses sur devis'!D60,"")</f>
        <v/>
      </c>
      <c r="E60" s="80" t="str">
        <f>IF('Dépenses sur devis'!E60&lt;&gt;"",'Dépenses sur devis'!E60,"")</f>
        <v/>
      </c>
      <c r="F60" s="80" t="str">
        <f>IF('Dépenses sur devis'!F60&lt;&gt;"",'Dépenses sur devis'!F60,"")</f>
        <v/>
      </c>
      <c r="G60" s="80" t="str">
        <f>IF('Dépenses sur devis'!G60&lt;&gt;"",'Dépenses sur devis'!G60,"")</f>
        <v/>
      </c>
      <c r="H60" s="79" t="str">
        <f>IF('Dépenses sur devis'!H60&lt;&gt;"",'Dépenses sur devis'!H60,"")</f>
        <v/>
      </c>
      <c r="I60" s="80" t="str">
        <f>IF('Dépenses sur devis'!I60&lt;&gt;"",'Dépenses sur devis'!I60,"")</f>
        <v/>
      </c>
      <c r="J60" s="243">
        <f>IF('Dépenses sur devis'!J60&lt;&gt;"",'Dépenses sur devis'!J60,0)</f>
        <v>0</v>
      </c>
      <c r="K60" s="243">
        <f>IF('Dépenses sur devis'!K60&lt;&gt;"",'Dépenses sur devis'!K60,0)</f>
        <v>0</v>
      </c>
      <c r="L60" s="243">
        <f>IF('Dépenses sur devis'!L60&lt;&gt;"",'Dépenses sur devis'!L60,0)</f>
        <v>0</v>
      </c>
      <c r="M60" s="80" t="str">
        <f>IF('Dépenses sur devis'!M60&lt;&gt;"",'Dépenses sur devis'!M60,"")</f>
        <v/>
      </c>
      <c r="N60" s="244" t="str">
        <f>IF('Dépenses sur devis'!N60&lt;&gt;"",'Dépenses sur devis'!N60,"")</f>
        <v/>
      </c>
      <c r="O60" s="244" t="str">
        <f>IF('Dépenses sur devis'!O60&lt;&gt;"",'Dépenses sur devis'!O60,"")</f>
        <v/>
      </c>
      <c r="P60" s="245">
        <f>IF('Dépenses sur devis'!P60&lt;&gt;"",'Dépenses sur devis'!P60,0)</f>
        <v>0</v>
      </c>
      <c r="Q60" s="245">
        <f>IF('Dépenses sur devis'!Q60&lt;&gt;"",'Dépenses sur devis'!Q60,0)</f>
        <v>0</v>
      </c>
      <c r="R60" s="244" t="str">
        <f>IF('Dépenses sur devis'!R60&lt;&gt;"",'Dépenses sur devis'!R60,"")</f>
        <v/>
      </c>
      <c r="S60" s="244" t="str">
        <f>IF('Dépenses sur devis'!S60&lt;&gt;"",'Dépenses sur devis'!S60,"")</f>
        <v/>
      </c>
      <c r="T60" s="245">
        <f>IF('Dépenses sur devis'!T60&lt;&gt;"",'Dépenses sur devis'!T60,0)</f>
        <v>0</v>
      </c>
      <c r="U60" s="245">
        <f>IF('Dépenses sur devis'!U60&lt;&gt;"",'Dépenses sur devis'!U60,0)</f>
        <v>0</v>
      </c>
      <c r="V60" s="244" t="str">
        <f>IF('Dépenses sur devis'!V60&lt;&gt;"",'Dépenses sur devis'!V60,"")</f>
        <v/>
      </c>
      <c r="W60" s="245"/>
      <c r="X60" s="81">
        <v>0</v>
      </c>
      <c r="Y60" s="80"/>
      <c r="Z60" s="245">
        <f t="shared" si="0"/>
        <v>0</v>
      </c>
      <c r="AA60" s="81">
        <f t="shared" si="1"/>
        <v>0</v>
      </c>
      <c r="AB60" s="78"/>
    </row>
    <row r="61" spans="2:28" s="63" customFormat="1" ht="19.899999999999999" customHeight="1" x14ac:dyDescent="0.35">
      <c r="B61" s="75">
        <v>54</v>
      </c>
      <c r="C61" s="80" t="str">
        <f>IF('Dépenses sur devis'!C61&lt;&gt;"",'Dépenses sur devis'!C61,"")</f>
        <v/>
      </c>
      <c r="D61" s="80" t="str">
        <f>IF('Dépenses sur devis'!D61&lt;&gt;"",'Dépenses sur devis'!D61,"")</f>
        <v/>
      </c>
      <c r="E61" s="80" t="str">
        <f>IF('Dépenses sur devis'!E61&lt;&gt;"",'Dépenses sur devis'!E61,"")</f>
        <v/>
      </c>
      <c r="F61" s="80" t="str">
        <f>IF('Dépenses sur devis'!F61&lt;&gt;"",'Dépenses sur devis'!F61,"")</f>
        <v/>
      </c>
      <c r="G61" s="80" t="str">
        <f>IF('Dépenses sur devis'!G61&lt;&gt;"",'Dépenses sur devis'!G61,"")</f>
        <v/>
      </c>
      <c r="H61" s="79" t="str">
        <f>IF('Dépenses sur devis'!H61&lt;&gt;"",'Dépenses sur devis'!H61,"")</f>
        <v/>
      </c>
      <c r="I61" s="80" t="str">
        <f>IF('Dépenses sur devis'!I61&lt;&gt;"",'Dépenses sur devis'!I61,"")</f>
        <v/>
      </c>
      <c r="J61" s="243">
        <f>IF('Dépenses sur devis'!J61&lt;&gt;"",'Dépenses sur devis'!J61,0)</f>
        <v>0</v>
      </c>
      <c r="K61" s="243">
        <f>IF('Dépenses sur devis'!K61&lt;&gt;"",'Dépenses sur devis'!K61,0)</f>
        <v>0</v>
      </c>
      <c r="L61" s="243">
        <f>IF('Dépenses sur devis'!L61&lt;&gt;"",'Dépenses sur devis'!L61,0)</f>
        <v>0</v>
      </c>
      <c r="M61" s="80" t="str">
        <f>IF('Dépenses sur devis'!M61&lt;&gt;"",'Dépenses sur devis'!M61,"")</f>
        <v/>
      </c>
      <c r="N61" s="244" t="str">
        <f>IF('Dépenses sur devis'!N61&lt;&gt;"",'Dépenses sur devis'!N61,"")</f>
        <v/>
      </c>
      <c r="O61" s="244" t="str">
        <f>IF('Dépenses sur devis'!O61&lt;&gt;"",'Dépenses sur devis'!O61,"")</f>
        <v/>
      </c>
      <c r="P61" s="245">
        <f>IF('Dépenses sur devis'!P61&lt;&gt;"",'Dépenses sur devis'!P61,0)</f>
        <v>0</v>
      </c>
      <c r="Q61" s="245">
        <f>IF('Dépenses sur devis'!Q61&lt;&gt;"",'Dépenses sur devis'!Q61,0)</f>
        <v>0</v>
      </c>
      <c r="R61" s="244" t="str">
        <f>IF('Dépenses sur devis'!R61&lt;&gt;"",'Dépenses sur devis'!R61,"")</f>
        <v/>
      </c>
      <c r="S61" s="244" t="str">
        <f>IF('Dépenses sur devis'!S61&lt;&gt;"",'Dépenses sur devis'!S61,"")</f>
        <v/>
      </c>
      <c r="T61" s="245">
        <f>IF('Dépenses sur devis'!T61&lt;&gt;"",'Dépenses sur devis'!T61,0)</f>
        <v>0</v>
      </c>
      <c r="U61" s="245">
        <f>IF('Dépenses sur devis'!U61&lt;&gt;"",'Dépenses sur devis'!U61,0)</f>
        <v>0</v>
      </c>
      <c r="V61" s="244" t="str">
        <f>IF('Dépenses sur devis'!V61&lt;&gt;"",'Dépenses sur devis'!V61,"")</f>
        <v/>
      </c>
      <c r="W61" s="245"/>
      <c r="X61" s="81">
        <v>0</v>
      </c>
      <c r="Y61" s="80"/>
      <c r="Z61" s="245">
        <f t="shared" si="0"/>
        <v>0</v>
      </c>
      <c r="AA61" s="81">
        <f t="shared" si="1"/>
        <v>0</v>
      </c>
      <c r="AB61" s="78"/>
    </row>
    <row r="62" spans="2:28" s="63" customFormat="1" ht="19.899999999999999" customHeight="1" x14ac:dyDescent="0.35">
      <c r="B62" s="75">
        <v>55</v>
      </c>
      <c r="C62" s="80" t="str">
        <f>IF('Dépenses sur devis'!C62&lt;&gt;"",'Dépenses sur devis'!C62,"")</f>
        <v/>
      </c>
      <c r="D62" s="80" t="str">
        <f>IF('Dépenses sur devis'!D62&lt;&gt;"",'Dépenses sur devis'!D62,"")</f>
        <v/>
      </c>
      <c r="E62" s="80" t="str">
        <f>IF('Dépenses sur devis'!E62&lt;&gt;"",'Dépenses sur devis'!E62,"")</f>
        <v/>
      </c>
      <c r="F62" s="80" t="str">
        <f>IF('Dépenses sur devis'!F62&lt;&gt;"",'Dépenses sur devis'!F62,"")</f>
        <v/>
      </c>
      <c r="G62" s="80" t="str">
        <f>IF('Dépenses sur devis'!G62&lt;&gt;"",'Dépenses sur devis'!G62,"")</f>
        <v/>
      </c>
      <c r="H62" s="79" t="str">
        <f>IF('Dépenses sur devis'!H62&lt;&gt;"",'Dépenses sur devis'!H62,"")</f>
        <v/>
      </c>
      <c r="I62" s="80" t="str">
        <f>IF('Dépenses sur devis'!I62&lt;&gt;"",'Dépenses sur devis'!I62,"")</f>
        <v/>
      </c>
      <c r="J62" s="243">
        <f>IF('Dépenses sur devis'!J62&lt;&gt;"",'Dépenses sur devis'!J62,0)</f>
        <v>0</v>
      </c>
      <c r="K62" s="243">
        <f>IF('Dépenses sur devis'!K62&lt;&gt;"",'Dépenses sur devis'!K62,0)</f>
        <v>0</v>
      </c>
      <c r="L62" s="243">
        <f>IF('Dépenses sur devis'!L62&lt;&gt;"",'Dépenses sur devis'!L62,0)</f>
        <v>0</v>
      </c>
      <c r="M62" s="80" t="str">
        <f>IF('Dépenses sur devis'!M62&lt;&gt;"",'Dépenses sur devis'!M62,"")</f>
        <v/>
      </c>
      <c r="N62" s="244" t="str">
        <f>IF('Dépenses sur devis'!N62&lt;&gt;"",'Dépenses sur devis'!N62,"")</f>
        <v/>
      </c>
      <c r="O62" s="244" t="str">
        <f>IF('Dépenses sur devis'!O62&lt;&gt;"",'Dépenses sur devis'!O62,"")</f>
        <v/>
      </c>
      <c r="P62" s="245">
        <f>IF('Dépenses sur devis'!P62&lt;&gt;"",'Dépenses sur devis'!P62,0)</f>
        <v>0</v>
      </c>
      <c r="Q62" s="245">
        <f>IF('Dépenses sur devis'!Q62&lt;&gt;"",'Dépenses sur devis'!Q62,0)</f>
        <v>0</v>
      </c>
      <c r="R62" s="244" t="str">
        <f>IF('Dépenses sur devis'!R62&lt;&gt;"",'Dépenses sur devis'!R62,"")</f>
        <v/>
      </c>
      <c r="S62" s="244" t="str">
        <f>IF('Dépenses sur devis'!S62&lt;&gt;"",'Dépenses sur devis'!S62,"")</f>
        <v/>
      </c>
      <c r="T62" s="245">
        <f>IF('Dépenses sur devis'!T62&lt;&gt;"",'Dépenses sur devis'!T62,0)</f>
        <v>0</v>
      </c>
      <c r="U62" s="245">
        <f>IF('Dépenses sur devis'!U62&lt;&gt;"",'Dépenses sur devis'!U62,0)</f>
        <v>0</v>
      </c>
      <c r="V62" s="244" t="str">
        <f>IF('Dépenses sur devis'!V62&lt;&gt;"",'Dépenses sur devis'!V62,"")</f>
        <v/>
      </c>
      <c r="W62" s="245"/>
      <c r="X62" s="81">
        <v>0</v>
      </c>
      <c r="Y62" s="80"/>
      <c r="Z62" s="245">
        <f t="shared" si="0"/>
        <v>0</v>
      </c>
      <c r="AA62" s="81">
        <f t="shared" si="1"/>
        <v>0</v>
      </c>
      <c r="AB62" s="78"/>
    </row>
    <row r="63" spans="2:28" s="63" customFormat="1" ht="19.899999999999999" customHeight="1" x14ac:dyDescent="0.35">
      <c r="B63" s="75">
        <v>56</v>
      </c>
      <c r="C63" s="80" t="str">
        <f>IF('Dépenses sur devis'!C63&lt;&gt;"",'Dépenses sur devis'!C63,"")</f>
        <v/>
      </c>
      <c r="D63" s="80" t="str">
        <f>IF('Dépenses sur devis'!D63&lt;&gt;"",'Dépenses sur devis'!D63,"")</f>
        <v/>
      </c>
      <c r="E63" s="80" t="str">
        <f>IF('Dépenses sur devis'!E63&lt;&gt;"",'Dépenses sur devis'!E63,"")</f>
        <v/>
      </c>
      <c r="F63" s="80" t="str">
        <f>IF('Dépenses sur devis'!F63&lt;&gt;"",'Dépenses sur devis'!F63,"")</f>
        <v/>
      </c>
      <c r="G63" s="80" t="str">
        <f>IF('Dépenses sur devis'!G63&lt;&gt;"",'Dépenses sur devis'!G63,"")</f>
        <v/>
      </c>
      <c r="H63" s="79" t="str">
        <f>IF('Dépenses sur devis'!H63&lt;&gt;"",'Dépenses sur devis'!H63,"")</f>
        <v/>
      </c>
      <c r="I63" s="80" t="str">
        <f>IF('Dépenses sur devis'!I63&lt;&gt;"",'Dépenses sur devis'!I63,"")</f>
        <v/>
      </c>
      <c r="J63" s="243">
        <f>IF('Dépenses sur devis'!J63&lt;&gt;"",'Dépenses sur devis'!J63,0)</f>
        <v>0</v>
      </c>
      <c r="K63" s="243">
        <f>IF('Dépenses sur devis'!K63&lt;&gt;"",'Dépenses sur devis'!K63,0)</f>
        <v>0</v>
      </c>
      <c r="L63" s="243">
        <f>IF('Dépenses sur devis'!L63&lt;&gt;"",'Dépenses sur devis'!L63,0)</f>
        <v>0</v>
      </c>
      <c r="M63" s="80" t="str">
        <f>IF('Dépenses sur devis'!M63&lt;&gt;"",'Dépenses sur devis'!M63,"")</f>
        <v/>
      </c>
      <c r="N63" s="244" t="str">
        <f>IF('Dépenses sur devis'!N63&lt;&gt;"",'Dépenses sur devis'!N63,"")</f>
        <v/>
      </c>
      <c r="O63" s="244" t="str">
        <f>IF('Dépenses sur devis'!O63&lt;&gt;"",'Dépenses sur devis'!O63,"")</f>
        <v/>
      </c>
      <c r="P63" s="245">
        <f>IF('Dépenses sur devis'!P63&lt;&gt;"",'Dépenses sur devis'!P63,0)</f>
        <v>0</v>
      </c>
      <c r="Q63" s="245">
        <f>IF('Dépenses sur devis'!Q63&lt;&gt;"",'Dépenses sur devis'!Q63,0)</f>
        <v>0</v>
      </c>
      <c r="R63" s="244" t="str">
        <f>IF('Dépenses sur devis'!R63&lt;&gt;"",'Dépenses sur devis'!R63,"")</f>
        <v/>
      </c>
      <c r="S63" s="244" t="str">
        <f>IF('Dépenses sur devis'!S63&lt;&gt;"",'Dépenses sur devis'!S63,"")</f>
        <v/>
      </c>
      <c r="T63" s="245">
        <f>IF('Dépenses sur devis'!T63&lt;&gt;"",'Dépenses sur devis'!T63,0)</f>
        <v>0</v>
      </c>
      <c r="U63" s="245">
        <f>IF('Dépenses sur devis'!U63&lt;&gt;"",'Dépenses sur devis'!U63,0)</f>
        <v>0</v>
      </c>
      <c r="V63" s="244" t="str">
        <f>IF('Dépenses sur devis'!V63&lt;&gt;"",'Dépenses sur devis'!V63,"")</f>
        <v/>
      </c>
      <c r="W63" s="245"/>
      <c r="X63" s="81">
        <v>0</v>
      </c>
      <c r="Y63" s="80"/>
      <c r="Z63" s="245">
        <f t="shared" si="0"/>
        <v>0</v>
      </c>
      <c r="AA63" s="81">
        <f t="shared" si="1"/>
        <v>0</v>
      </c>
      <c r="AB63" s="78"/>
    </row>
    <row r="64" spans="2:28" s="63" customFormat="1" ht="19.899999999999999" customHeight="1" x14ac:dyDescent="0.35">
      <c r="B64" s="75">
        <v>57</v>
      </c>
      <c r="C64" s="80" t="str">
        <f>IF('Dépenses sur devis'!C64&lt;&gt;"",'Dépenses sur devis'!C64,"")</f>
        <v/>
      </c>
      <c r="D64" s="80" t="str">
        <f>IF('Dépenses sur devis'!D64&lt;&gt;"",'Dépenses sur devis'!D64,"")</f>
        <v/>
      </c>
      <c r="E64" s="80" t="str">
        <f>IF('Dépenses sur devis'!E64&lt;&gt;"",'Dépenses sur devis'!E64,"")</f>
        <v/>
      </c>
      <c r="F64" s="80" t="str">
        <f>IF('Dépenses sur devis'!F64&lt;&gt;"",'Dépenses sur devis'!F64,"")</f>
        <v/>
      </c>
      <c r="G64" s="80" t="str">
        <f>IF('Dépenses sur devis'!G64&lt;&gt;"",'Dépenses sur devis'!G64,"")</f>
        <v/>
      </c>
      <c r="H64" s="79" t="str">
        <f>IF('Dépenses sur devis'!H64&lt;&gt;"",'Dépenses sur devis'!H64,"")</f>
        <v/>
      </c>
      <c r="I64" s="80" t="str">
        <f>IF('Dépenses sur devis'!I64&lt;&gt;"",'Dépenses sur devis'!I64,"")</f>
        <v/>
      </c>
      <c r="J64" s="243">
        <f>IF('Dépenses sur devis'!J64&lt;&gt;"",'Dépenses sur devis'!J64,0)</f>
        <v>0</v>
      </c>
      <c r="K64" s="243">
        <f>IF('Dépenses sur devis'!K64&lt;&gt;"",'Dépenses sur devis'!K64,0)</f>
        <v>0</v>
      </c>
      <c r="L64" s="243">
        <f>IF('Dépenses sur devis'!L64&lt;&gt;"",'Dépenses sur devis'!L64,0)</f>
        <v>0</v>
      </c>
      <c r="M64" s="80" t="str">
        <f>IF('Dépenses sur devis'!M64&lt;&gt;"",'Dépenses sur devis'!M64,"")</f>
        <v/>
      </c>
      <c r="N64" s="244" t="str">
        <f>IF('Dépenses sur devis'!N64&lt;&gt;"",'Dépenses sur devis'!N64,"")</f>
        <v/>
      </c>
      <c r="O64" s="244" t="str">
        <f>IF('Dépenses sur devis'!O64&lt;&gt;"",'Dépenses sur devis'!O64,"")</f>
        <v/>
      </c>
      <c r="P64" s="245">
        <f>IF('Dépenses sur devis'!P64&lt;&gt;"",'Dépenses sur devis'!P64,0)</f>
        <v>0</v>
      </c>
      <c r="Q64" s="245">
        <f>IF('Dépenses sur devis'!Q64&lt;&gt;"",'Dépenses sur devis'!Q64,0)</f>
        <v>0</v>
      </c>
      <c r="R64" s="244" t="str">
        <f>IF('Dépenses sur devis'!R64&lt;&gt;"",'Dépenses sur devis'!R64,"")</f>
        <v/>
      </c>
      <c r="S64" s="244" t="str">
        <f>IF('Dépenses sur devis'!S64&lt;&gt;"",'Dépenses sur devis'!S64,"")</f>
        <v/>
      </c>
      <c r="T64" s="245">
        <f>IF('Dépenses sur devis'!T64&lt;&gt;"",'Dépenses sur devis'!T64,0)</f>
        <v>0</v>
      </c>
      <c r="U64" s="245">
        <f>IF('Dépenses sur devis'!U64&lt;&gt;"",'Dépenses sur devis'!U64,0)</f>
        <v>0</v>
      </c>
      <c r="V64" s="244" t="str">
        <f>IF('Dépenses sur devis'!V64&lt;&gt;"",'Dépenses sur devis'!V64,"")</f>
        <v/>
      </c>
      <c r="W64" s="245"/>
      <c r="X64" s="81">
        <v>0</v>
      </c>
      <c r="Y64" s="80"/>
      <c r="Z64" s="245">
        <f t="shared" si="0"/>
        <v>0</v>
      </c>
      <c r="AA64" s="81">
        <f t="shared" si="1"/>
        <v>0</v>
      </c>
      <c r="AB64" s="78"/>
    </row>
    <row r="65" spans="2:28" s="63" customFormat="1" ht="19.899999999999999" customHeight="1" x14ac:dyDescent="0.35">
      <c r="B65" s="75">
        <v>58</v>
      </c>
      <c r="C65" s="80" t="str">
        <f>IF('Dépenses sur devis'!C65&lt;&gt;"",'Dépenses sur devis'!C65,"")</f>
        <v/>
      </c>
      <c r="D65" s="80" t="str">
        <f>IF('Dépenses sur devis'!D65&lt;&gt;"",'Dépenses sur devis'!D65,"")</f>
        <v/>
      </c>
      <c r="E65" s="80" t="str">
        <f>IF('Dépenses sur devis'!E65&lt;&gt;"",'Dépenses sur devis'!E65,"")</f>
        <v/>
      </c>
      <c r="F65" s="80" t="str">
        <f>IF('Dépenses sur devis'!F65&lt;&gt;"",'Dépenses sur devis'!F65,"")</f>
        <v/>
      </c>
      <c r="G65" s="80" t="str">
        <f>IF('Dépenses sur devis'!G65&lt;&gt;"",'Dépenses sur devis'!G65,"")</f>
        <v/>
      </c>
      <c r="H65" s="79" t="str">
        <f>IF('Dépenses sur devis'!H65&lt;&gt;"",'Dépenses sur devis'!H65,"")</f>
        <v/>
      </c>
      <c r="I65" s="80" t="str">
        <f>IF('Dépenses sur devis'!I65&lt;&gt;"",'Dépenses sur devis'!I65,"")</f>
        <v/>
      </c>
      <c r="J65" s="243">
        <f>IF('Dépenses sur devis'!J65&lt;&gt;"",'Dépenses sur devis'!J65,0)</f>
        <v>0</v>
      </c>
      <c r="K65" s="243">
        <f>IF('Dépenses sur devis'!K65&lt;&gt;"",'Dépenses sur devis'!K65,0)</f>
        <v>0</v>
      </c>
      <c r="L65" s="243">
        <f>IF('Dépenses sur devis'!L65&lt;&gt;"",'Dépenses sur devis'!L65,0)</f>
        <v>0</v>
      </c>
      <c r="M65" s="80" t="str">
        <f>IF('Dépenses sur devis'!M65&lt;&gt;"",'Dépenses sur devis'!M65,"")</f>
        <v/>
      </c>
      <c r="N65" s="244" t="str">
        <f>IF('Dépenses sur devis'!N65&lt;&gt;"",'Dépenses sur devis'!N65,"")</f>
        <v/>
      </c>
      <c r="O65" s="244" t="str">
        <f>IF('Dépenses sur devis'!O65&lt;&gt;"",'Dépenses sur devis'!O65,"")</f>
        <v/>
      </c>
      <c r="P65" s="245">
        <f>IF('Dépenses sur devis'!P65&lt;&gt;"",'Dépenses sur devis'!P65,0)</f>
        <v>0</v>
      </c>
      <c r="Q65" s="245">
        <f>IF('Dépenses sur devis'!Q65&lt;&gt;"",'Dépenses sur devis'!Q65,0)</f>
        <v>0</v>
      </c>
      <c r="R65" s="244" t="str">
        <f>IF('Dépenses sur devis'!R65&lt;&gt;"",'Dépenses sur devis'!R65,"")</f>
        <v/>
      </c>
      <c r="S65" s="244" t="str">
        <f>IF('Dépenses sur devis'!S65&lt;&gt;"",'Dépenses sur devis'!S65,"")</f>
        <v/>
      </c>
      <c r="T65" s="245">
        <f>IF('Dépenses sur devis'!T65&lt;&gt;"",'Dépenses sur devis'!T65,0)</f>
        <v>0</v>
      </c>
      <c r="U65" s="245">
        <f>IF('Dépenses sur devis'!U65&lt;&gt;"",'Dépenses sur devis'!U65,0)</f>
        <v>0</v>
      </c>
      <c r="V65" s="244" t="str">
        <f>IF('Dépenses sur devis'!V65&lt;&gt;"",'Dépenses sur devis'!V65,"")</f>
        <v/>
      </c>
      <c r="W65" s="245"/>
      <c r="X65" s="81">
        <v>0</v>
      </c>
      <c r="Y65" s="80"/>
      <c r="Z65" s="245">
        <f t="shared" si="0"/>
        <v>0</v>
      </c>
      <c r="AA65" s="81">
        <f t="shared" si="1"/>
        <v>0</v>
      </c>
      <c r="AB65" s="78"/>
    </row>
    <row r="66" spans="2:28" s="63" customFormat="1" ht="19.899999999999999" customHeight="1" x14ac:dyDescent="0.35">
      <c r="B66" s="75">
        <v>59</v>
      </c>
      <c r="C66" s="80" t="str">
        <f>IF('Dépenses sur devis'!C66&lt;&gt;"",'Dépenses sur devis'!C66,"")</f>
        <v/>
      </c>
      <c r="D66" s="80" t="str">
        <f>IF('Dépenses sur devis'!D66&lt;&gt;"",'Dépenses sur devis'!D66,"")</f>
        <v/>
      </c>
      <c r="E66" s="80" t="str">
        <f>IF('Dépenses sur devis'!E66&lt;&gt;"",'Dépenses sur devis'!E66,"")</f>
        <v/>
      </c>
      <c r="F66" s="80" t="str">
        <f>IF('Dépenses sur devis'!F66&lt;&gt;"",'Dépenses sur devis'!F66,"")</f>
        <v/>
      </c>
      <c r="G66" s="80" t="str">
        <f>IF('Dépenses sur devis'!G66&lt;&gt;"",'Dépenses sur devis'!G66,"")</f>
        <v/>
      </c>
      <c r="H66" s="79" t="str">
        <f>IF('Dépenses sur devis'!H66&lt;&gt;"",'Dépenses sur devis'!H66,"")</f>
        <v/>
      </c>
      <c r="I66" s="80" t="str">
        <f>IF('Dépenses sur devis'!I66&lt;&gt;"",'Dépenses sur devis'!I66,"")</f>
        <v/>
      </c>
      <c r="J66" s="243">
        <f>IF('Dépenses sur devis'!J66&lt;&gt;"",'Dépenses sur devis'!J66,0)</f>
        <v>0</v>
      </c>
      <c r="K66" s="243">
        <f>IF('Dépenses sur devis'!K66&lt;&gt;"",'Dépenses sur devis'!K66,0)</f>
        <v>0</v>
      </c>
      <c r="L66" s="243">
        <f>IF('Dépenses sur devis'!L66&lt;&gt;"",'Dépenses sur devis'!L66,0)</f>
        <v>0</v>
      </c>
      <c r="M66" s="80" t="str">
        <f>IF('Dépenses sur devis'!M66&lt;&gt;"",'Dépenses sur devis'!M66,"")</f>
        <v/>
      </c>
      <c r="N66" s="244" t="str">
        <f>IF('Dépenses sur devis'!N66&lt;&gt;"",'Dépenses sur devis'!N66,"")</f>
        <v/>
      </c>
      <c r="O66" s="244" t="str">
        <f>IF('Dépenses sur devis'!O66&lt;&gt;"",'Dépenses sur devis'!O66,"")</f>
        <v/>
      </c>
      <c r="P66" s="245">
        <f>IF('Dépenses sur devis'!P66&lt;&gt;"",'Dépenses sur devis'!P66,0)</f>
        <v>0</v>
      </c>
      <c r="Q66" s="245">
        <f>IF('Dépenses sur devis'!Q66&lt;&gt;"",'Dépenses sur devis'!Q66,0)</f>
        <v>0</v>
      </c>
      <c r="R66" s="244" t="str">
        <f>IF('Dépenses sur devis'!R66&lt;&gt;"",'Dépenses sur devis'!R66,"")</f>
        <v/>
      </c>
      <c r="S66" s="244" t="str">
        <f>IF('Dépenses sur devis'!S66&lt;&gt;"",'Dépenses sur devis'!S66,"")</f>
        <v/>
      </c>
      <c r="T66" s="245">
        <f>IF('Dépenses sur devis'!T66&lt;&gt;"",'Dépenses sur devis'!T66,0)</f>
        <v>0</v>
      </c>
      <c r="U66" s="245">
        <f>IF('Dépenses sur devis'!U66&lt;&gt;"",'Dépenses sur devis'!U66,0)</f>
        <v>0</v>
      </c>
      <c r="V66" s="244" t="str">
        <f>IF('Dépenses sur devis'!V66&lt;&gt;"",'Dépenses sur devis'!V66,"")</f>
        <v/>
      </c>
      <c r="W66" s="245"/>
      <c r="X66" s="81">
        <v>0</v>
      </c>
      <c r="Y66" s="80"/>
      <c r="Z66" s="245">
        <f t="shared" si="0"/>
        <v>0</v>
      </c>
      <c r="AA66" s="81">
        <f t="shared" si="1"/>
        <v>0</v>
      </c>
      <c r="AB66" s="78"/>
    </row>
    <row r="67" spans="2:28" s="63" customFormat="1" ht="19.899999999999999" customHeight="1" x14ac:dyDescent="0.35">
      <c r="B67" s="75">
        <v>60</v>
      </c>
      <c r="C67" s="80" t="str">
        <f>IF('Dépenses sur devis'!C67&lt;&gt;"",'Dépenses sur devis'!C67,"")</f>
        <v/>
      </c>
      <c r="D67" s="80" t="str">
        <f>IF('Dépenses sur devis'!D67&lt;&gt;"",'Dépenses sur devis'!D67,"")</f>
        <v/>
      </c>
      <c r="E67" s="80" t="str">
        <f>IF('Dépenses sur devis'!E67&lt;&gt;"",'Dépenses sur devis'!E67,"")</f>
        <v/>
      </c>
      <c r="F67" s="80" t="str">
        <f>IF('Dépenses sur devis'!F67&lt;&gt;"",'Dépenses sur devis'!F67,"")</f>
        <v/>
      </c>
      <c r="G67" s="80" t="str">
        <f>IF('Dépenses sur devis'!G67&lt;&gt;"",'Dépenses sur devis'!G67,"")</f>
        <v/>
      </c>
      <c r="H67" s="79" t="str">
        <f>IF('Dépenses sur devis'!H67&lt;&gt;"",'Dépenses sur devis'!H67,"")</f>
        <v/>
      </c>
      <c r="I67" s="80" t="str">
        <f>IF('Dépenses sur devis'!I67&lt;&gt;"",'Dépenses sur devis'!I67,"")</f>
        <v/>
      </c>
      <c r="J67" s="243">
        <f>IF('Dépenses sur devis'!J67&lt;&gt;"",'Dépenses sur devis'!J67,0)</f>
        <v>0</v>
      </c>
      <c r="K67" s="243">
        <f>IF('Dépenses sur devis'!K67&lt;&gt;"",'Dépenses sur devis'!K67,0)</f>
        <v>0</v>
      </c>
      <c r="L67" s="243">
        <f>IF('Dépenses sur devis'!L67&lt;&gt;"",'Dépenses sur devis'!L67,0)</f>
        <v>0</v>
      </c>
      <c r="M67" s="80" t="str">
        <f>IF('Dépenses sur devis'!M67&lt;&gt;"",'Dépenses sur devis'!M67,"")</f>
        <v/>
      </c>
      <c r="N67" s="244" t="str">
        <f>IF('Dépenses sur devis'!N67&lt;&gt;"",'Dépenses sur devis'!N67,"")</f>
        <v/>
      </c>
      <c r="O67" s="244" t="str">
        <f>IF('Dépenses sur devis'!O67&lt;&gt;"",'Dépenses sur devis'!O67,"")</f>
        <v/>
      </c>
      <c r="P67" s="245">
        <f>IF('Dépenses sur devis'!P67&lt;&gt;"",'Dépenses sur devis'!P67,0)</f>
        <v>0</v>
      </c>
      <c r="Q67" s="245">
        <f>IF('Dépenses sur devis'!Q67&lt;&gt;"",'Dépenses sur devis'!Q67,0)</f>
        <v>0</v>
      </c>
      <c r="R67" s="244" t="str">
        <f>IF('Dépenses sur devis'!R67&lt;&gt;"",'Dépenses sur devis'!R67,"")</f>
        <v/>
      </c>
      <c r="S67" s="244" t="str">
        <f>IF('Dépenses sur devis'!S67&lt;&gt;"",'Dépenses sur devis'!S67,"")</f>
        <v/>
      </c>
      <c r="T67" s="245">
        <f>IF('Dépenses sur devis'!T67&lt;&gt;"",'Dépenses sur devis'!T67,0)</f>
        <v>0</v>
      </c>
      <c r="U67" s="245">
        <f>IF('Dépenses sur devis'!U67&lt;&gt;"",'Dépenses sur devis'!U67,0)</f>
        <v>0</v>
      </c>
      <c r="V67" s="244" t="str">
        <f>IF('Dépenses sur devis'!V67&lt;&gt;"",'Dépenses sur devis'!V67,"")</f>
        <v/>
      </c>
      <c r="W67" s="245"/>
      <c r="X67" s="81">
        <v>0</v>
      </c>
      <c r="Y67" s="80"/>
      <c r="Z67" s="245">
        <f t="shared" si="0"/>
        <v>0</v>
      </c>
      <c r="AA67" s="81">
        <f t="shared" si="1"/>
        <v>0</v>
      </c>
      <c r="AB67" s="78"/>
    </row>
    <row r="68" spans="2:28" s="63" customFormat="1" ht="19.899999999999999" customHeight="1" x14ac:dyDescent="0.35">
      <c r="B68" s="75">
        <v>61</v>
      </c>
      <c r="C68" s="80" t="str">
        <f>IF('Dépenses sur devis'!C68&lt;&gt;"",'Dépenses sur devis'!C68,"")</f>
        <v/>
      </c>
      <c r="D68" s="80" t="str">
        <f>IF('Dépenses sur devis'!D68&lt;&gt;"",'Dépenses sur devis'!D68,"")</f>
        <v/>
      </c>
      <c r="E68" s="80" t="str">
        <f>IF('Dépenses sur devis'!E68&lt;&gt;"",'Dépenses sur devis'!E68,"")</f>
        <v/>
      </c>
      <c r="F68" s="80" t="str">
        <f>IF('Dépenses sur devis'!F68&lt;&gt;"",'Dépenses sur devis'!F68,"")</f>
        <v/>
      </c>
      <c r="G68" s="80" t="str">
        <f>IF('Dépenses sur devis'!G68&lt;&gt;"",'Dépenses sur devis'!G68,"")</f>
        <v/>
      </c>
      <c r="H68" s="79" t="str">
        <f>IF('Dépenses sur devis'!H68&lt;&gt;"",'Dépenses sur devis'!H68,"")</f>
        <v/>
      </c>
      <c r="I68" s="80" t="str">
        <f>IF('Dépenses sur devis'!I68&lt;&gt;"",'Dépenses sur devis'!I68,"")</f>
        <v/>
      </c>
      <c r="J68" s="243">
        <f>IF('Dépenses sur devis'!J68&lt;&gt;"",'Dépenses sur devis'!J68,0)</f>
        <v>0</v>
      </c>
      <c r="K68" s="243">
        <f>IF('Dépenses sur devis'!K68&lt;&gt;"",'Dépenses sur devis'!K68,0)</f>
        <v>0</v>
      </c>
      <c r="L68" s="243">
        <f>IF('Dépenses sur devis'!L68&lt;&gt;"",'Dépenses sur devis'!L68,0)</f>
        <v>0</v>
      </c>
      <c r="M68" s="80" t="str">
        <f>IF('Dépenses sur devis'!M68&lt;&gt;"",'Dépenses sur devis'!M68,"")</f>
        <v/>
      </c>
      <c r="N68" s="244" t="str">
        <f>IF('Dépenses sur devis'!N68&lt;&gt;"",'Dépenses sur devis'!N68,"")</f>
        <v/>
      </c>
      <c r="O68" s="244" t="str">
        <f>IF('Dépenses sur devis'!O68&lt;&gt;"",'Dépenses sur devis'!O68,"")</f>
        <v/>
      </c>
      <c r="P68" s="245">
        <f>IF('Dépenses sur devis'!P68&lt;&gt;"",'Dépenses sur devis'!P68,0)</f>
        <v>0</v>
      </c>
      <c r="Q68" s="245">
        <f>IF('Dépenses sur devis'!Q68&lt;&gt;"",'Dépenses sur devis'!Q68,0)</f>
        <v>0</v>
      </c>
      <c r="R68" s="244" t="str">
        <f>IF('Dépenses sur devis'!R68&lt;&gt;"",'Dépenses sur devis'!R68,"")</f>
        <v/>
      </c>
      <c r="S68" s="244" t="str">
        <f>IF('Dépenses sur devis'!S68&lt;&gt;"",'Dépenses sur devis'!S68,"")</f>
        <v/>
      </c>
      <c r="T68" s="245">
        <f>IF('Dépenses sur devis'!T68&lt;&gt;"",'Dépenses sur devis'!T68,0)</f>
        <v>0</v>
      </c>
      <c r="U68" s="245">
        <f>IF('Dépenses sur devis'!U68&lt;&gt;"",'Dépenses sur devis'!U68,0)</f>
        <v>0</v>
      </c>
      <c r="V68" s="244" t="str">
        <f>IF('Dépenses sur devis'!V68&lt;&gt;"",'Dépenses sur devis'!V68,"")</f>
        <v/>
      </c>
      <c r="W68" s="245"/>
      <c r="X68" s="81">
        <v>0</v>
      </c>
      <c r="Y68" s="80"/>
      <c r="Z68" s="245">
        <f t="shared" si="0"/>
        <v>0</v>
      </c>
      <c r="AA68" s="81">
        <f t="shared" si="1"/>
        <v>0</v>
      </c>
      <c r="AB68" s="78"/>
    </row>
    <row r="69" spans="2:28" s="63" customFormat="1" ht="19.899999999999999" customHeight="1" x14ac:dyDescent="0.35">
      <c r="B69" s="75">
        <v>62</v>
      </c>
      <c r="C69" s="80" t="str">
        <f>IF('Dépenses sur devis'!C69&lt;&gt;"",'Dépenses sur devis'!C69,"")</f>
        <v/>
      </c>
      <c r="D69" s="80" t="str">
        <f>IF('Dépenses sur devis'!D69&lt;&gt;"",'Dépenses sur devis'!D69,"")</f>
        <v/>
      </c>
      <c r="E69" s="80" t="str">
        <f>IF('Dépenses sur devis'!E69&lt;&gt;"",'Dépenses sur devis'!E69,"")</f>
        <v/>
      </c>
      <c r="F69" s="80" t="str">
        <f>IF('Dépenses sur devis'!F69&lt;&gt;"",'Dépenses sur devis'!F69,"")</f>
        <v/>
      </c>
      <c r="G69" s="80" t="str">
        <f>IF('Dépenses sur devis'!G69&lt;&gt;"",'Dépenses sur devis'!G69,"")</f>
        <v/>
      </c>
      <c r="H69" s="79" t="str">
        <f>IF('Dépenses sur devis'!H69&lt;&gt;"",'Dépenses sur devis'!H69,"")</f>
        <v/>
      </c>
      <c r="I69" s="80" t="str">
        <f>IF('Dépenses sur devis'!I69&lt;&gt;"",'Dépenses sur devis'!I69,"")</f>
        <v/>
      </c>
      <c r="J69" s="243">
        <f>IF('Dépenses sur devis'!J69&lt;&gt;"",'Dépenses sur devis'!J69,0)</f>
        <v>0</v>
      </c>
      <c r="K69" s="243">
        <f>IF('Dépenses sur devis'!K69&lt;&gt;"",'Dépenses sur devis'!K69,0)</f>
        <v>0</v>
      </c>
      <c r="L69" s="243">
        <f>IF('Dépenses sur devis'!L69&lt;&gt;"",'Dépenses sur devis'!L69,0)</f>
        <v>0</v>
      </c>
      <c r="M69" s="80" t="str">
        <f>IF('Dépenses sur devis'!M69&lt;&gt;"",'Dépenses sur devis'!M69,"")</f>
        <v/>
      </c>
      <c r="N69" s="244" t="str">
        <f>IF('Dépenses sur devis'!N69&lt;&gt;"",'Dépenses sur devis'!N69,"")</f>
        <v/>
      </c>
      <c r="O69" s="244" t="str">
        <f>IF('Dépenses sur devis'!O69&lt;&gt;"",'Dépenses sur devis'!O69,"")</f>
        <v/>
      </c>
      <c r="P69" s="245">
        <f>IF('Dépenses sur devis'!P69&lt;&gt;"",'Dépenses sur devis'!P69,0)</f>
        <v>0</v>
      </c>
      <c r="Q69" s="245">
        <f>IF('Dépenses sur devis'!Q69&lt;&gt;"",'Dépenses sur devis'!Q69,0)</f>
        <v>0</v>
      </c>
      <c r="R69" s="244" t="str">
        <f>IF('Dépenses sur devis'!R69&lt;&gt;"",'Dépenses sur devis'!R69,"")</f>
        <v/>
      </c>
      <c r="S69" s="244" t="str">
        <f>IF('Dépenses sur devis'!S69&lt;&gt;"",'Dépenses sur devis'!S69,"")</f>
        <v/>
      </c>
      <c r="T69" s="245">
        <f>IF('Dépenses sur devis'!T69&lt;&gt;"",'Dépenses sur devis'!T69,0)</f>
        <v>0</v>
      </c>
      <c r="U69" s="245">
        <f>IF('Dépenses sur devis'!U69&lt;&gt;"",'Dépenses sur devis'!U69,0)</f>
        <v>0</v>
      </c>
      <c r="V69" s="244" t="str">
        <f>IF('Dépenses sur devis'!V69&lt;&gt;"",'Dépenses sur devis'!V69,"")</f>
        <v/>
      </c>
      <c r="W69" s="245"/>
      <c r="X69" s="81">
        <v>0</v>
      </c>
      <c r="Y69" s="80"/>
      <c r="Z69" s="245">
        <f t="shared" si="0"/>
        <v>0</v>
      </c>
      <c r="AA69" s="81">
        <f t="shared" si="1"/>
        <v>0</v>
      </c>
      <c r="AB69" s="78"/>
    </row>
    <row r="70" spans="2:28" s="63" customFormat="1" ht="19.899999999999999" customHeight="1" x14ac:dyDescent="0.35">
      <c r="B70" s="75">
        <v>63</v>
      </c>
      <c r="C70" s="80" t="str">
        <f>IF('Dépenses sur devis'!C70&lt;&gt;"",'Dépenses sur devis'!C70,"")</f>
        <v/>
      </c>
      <c r="D70" s="80" t="str">
        <f>IF('Dépenses sur devis'!D70&lt;&gt;"",'Dépenses sur devis'!D70,"")</f>
        <v/>
      </c>
      <c r="E70" s="80" t="str">
        <f>IF('Dépenses sur devis'!E70&lt;&gt;"",'Dépenses sur devis'!E70,"")</f>
        <v/>
      </c>
      <c r="F70" s="80" t="str">
        <f>IF('Dépenses sur devis'!F70&lt;&gt;"",'Dépenses sur devis'!F70,"")</f>
        <v/>
      </c>
      <c r="G70" s="80" t="str">
        <f>IF('Dépenses sur devis'!G70&lt;&gt;"",'Dépenses sur devis'!G70,"")</f>
        <v/>
      </c>
      <c r="H70" s="79" t="str">
        <f>IF('Dépenses sur devis'!H70&lt;&gt;"",'Dépenses sur devis'!H70,"")</f>
        <v/>
      </c>
      <c r="I70" s="80" t="str">
        <f>IF('Dépenses sur devis'!I70&lt;&gt;"",'Dépenses sur devis'!I70,"")</f>
        <v/>
      </c>
      <c r="J70" s="243">
        <f>IF('Dépenses sur devis'!J70&lt;&gt;"",'Dépenses sur devis'!J70,0)</f>
        <v>0</v>
      </c>
      <c r="K70" s="243">
        <f>IF('Dépenses sur devis'!K70&lt;&gt;"",'Dépenses sur devis'!K70,0)</f>
        <v>0</v>
      </c>
      <c r="L70" s="243">
        <f>IF('Dépenses sur devis'!L70&lt;&gt;"",'Dépenses sur devis'!L70,0)</f>
        <v>0</v>
      </c>
      <c r="M70" s="80" t="str">
        <f>IF('Dépenses sur devis'!M70&lt;&gt;"",'Dépenses sur devis'!M70,"")</f>
        <v/>
      </c>
      <c r="N70" s="244" t="str">
        <f>IF('Dépenses sur devis'!N70&lt;&gt;"",'Dépenses sur devis'!N70,"")</f>
        <v/>
      </c>
      <c r="O70" s="244" t="str">
        <f>IF('Dépenses sur devis'!O70&lt;&gt;"",'Dépenses sur devis'!O70,"")</f>
        <v/>
      </c>
      <c r="P70" s="245">
        <f>IF('Dépenses sur devis'!P70&lt;&gt;"",'Dépenses sur devis'!P70,0)</f>
        <v>0</v>
      </c>
      <c r="Q70" s="245">
        <f>IF('Dépenses sur devis'!Q70&lt;&gt;"",'Dépenses sur devis'!Q70,0)</f>
        <v>0</v>
      </c>
      <c r="R70" s="244" t="str">
        <f>IF('Dépenses sur devis'!R70&lt;&gt;"",'Dépenses sur devis'!R70,"")</f>
        <v/>
      </c>
      <c r="S70" s="244" t="str">
        <f>IF('Dépenses sur devis'!S70&lt;&gt;"",'Dépenses sur devis'!S70,"")</f>
        <v/>
      </c>
      <c r="T70" s="245">
        <f>IF('Dépenses sur devis'!T70&lt;&gt;"",'Dépenses sur devis'!T70,0)</f>
        <v>0</v>
      </c>
      <c r="U70" s="245">
        <f>IF('Dépenses sur devis'!U70&lt;&gt;"",'Dépenses sur devis'!U70,0)</f>
        <v>0</v>
      </c>
      <c r="V70" s="244" t="str">
        <f>IF('Dépenses sur devis'!V70&lt;&gt;"",'Dépenses sur devis'!V70,"")</f>
        <v/>
      </c>
      <c r="W70" s="245"/>
      <c r="X70" s="81">
        <v>0</v>
      </c>
      <c r="Y70" s="80"/>
      <c r="Z70" s="245">
        <f t="shared" si="0"/>
        <v>0</v>
      </c>
      <c r="AA70" s="81">
        <f t="shared" si="1"/>
        <v>0</v>
      </c>
      <c r="AB70" s="78"/>
    </row>
    <row r="71" spans="2:28" s="63" customFormat="1" ht="19.899999999999999" customHeight="1" x14ac:dyDescent="0.35">
      <c r="B71" s="75">
        <v>64</v>
      </c>
      <c r="C71" s="80" t="str">
        <f>IF('Dépenses sur devis'!C71&lt;&gt;"",'Dépenses sur devis'!C71,"")</f>
        <v/>
      </c>
      <c r="D71" s="80" t="str">
        <f>IF('Dépenses sur devis'!D71&lt;&gt;"",'Dépenses sur devis'!D71,"")</f>
        <v/>
      </c>
      <c r="E71" s="80" t="str">
        <f>IF('Dépenses sur devis'!E71&lt;&gt;"",'Dépenses sur devis'!E71,"")</f>
        <v/>
      </c>
      <c r="F71" s="80" t="str">
        <f>IF('Dépenses sur devis'!F71&lt;&gt;"",'Dépenses sur devis'!F71,"")</f>
        <v/>
      </c>
      <c r="G71" s="80" t="str">
        <f>IF('Dépenses sur devis'!G71&lt;&gt;"",'Dépenses sur devis'!G71,"")</f>
        <v/>
      </c>
      <c r="H71" s="79" t="str">
        <f>IF('Dépenses sur devis'!H71&lt;&gt;"",'Dépenses sur devis'!H71,"")</f>
        <v/>
      </c>
      <c r="I71" s="80" t="str">
        <f>IF('Dépenses sur devis'!I71&lt;&gt;"",'Dépenses sur devis'!I71,"")</f>
        <v/>
      </c>
      <c r="J71" s="243">
        <f>IF('Dépenses sur devis'!J71&lt;&gt;"",'Dépenses sur devis'!J71,0)</f>
        <v>0</v>
      </c>
      <c r="K71" s="243">
        <f>IF('Dépenses sur devis'!K71&lt;&gt;"",'Dépenses sur devis'!K71,0)</f>
        <v>0</v>
      </c>
      <c r="L71" s="243">
        <f>IF('Dépenses sur devis'!L71&lt;&gt;"",'Dépenses sur devis'!L71,0)</f>
        <v>0</v>
      </c>
      <c r="M71" s="80" t="str">
        <f>IF('Dépenses sur devis'!M71&lt;&gt;"",'Dépenses sur devis'!M71,"")</f>
        <v/>
      </c>
      <c r="N71" s="244" t="str">
        <f>IF('Dépenses sur devis'!N71&lt;&gt;"",'Dépenses sur devis'!N71,"")</f>
        <v/>
      </c>
      <c r="O71" s="244" t="str">
        <f>IF('Dépenses sur devis'!O71&lt;&gt;"",'Dépenses sur devis'!O71,"")</f>
        <v/>
      </c>
      <c r="P71" s="245">
        <f>IF('Dépenses sur devis'!P71&lt;&gt;"",'Dépenses sur devis'!P71,0)</f>
        <v>0</v>
      </c>
      <c r="Q71" s="245">
        <f>IF('Dépenses sur devis'!Q71&lt;&gt;"",'Dépenses sur devis'!Q71,0)</f>
        <v>0</v>
      </c>
      <c r="R71" s="244" t="str">
        <f>IF('Dépenses sur devis'!R71&lt;&gt;"",'Dépenses sur devis'!R71,"")</f>
        <v/>
      </c>
      <c r="S71" s="244" t="str">
        <f>IF('Dépenses sur devis'!S71&lt;&gt;"",'Dépenses sur devis'!S71,"")</f>
        <v/>
      </c>
      <c r="T71" s="245">
        <f>IF('Dépenses sur devis'!T71&lt;&gt;"",'Dépenses sur devis'!T71,0)</f>
        <v>0</v>
      </c>
      <c r="U71" s="245">
        <f>IF('Dépenses sur devis'!U71&lt;&gt;"",'Dépenses sur devis'!U71,0)</f>
        <v>0</v>
      </c>
      <c r="V71" s="244" t="str">
        <f>IF('Dépenses sur devis'!V71&lt;&gt;"",'Dépenses sur devis'!V71,"")</f>
        <v/>
      </c>
      <c r="W71" s="245"/>
      <c r="X71" s="81">
        <v>0</v>
      </c>
      <c r="Y71" s="80"/>
      <c r="Z71" s="245">
        <f t="shared" si="0"/>
        <v>0</v>
      </c>
      <c r="AA71" s="81">
        <f t="shared" si="1"/>
        <v>0</v>
      </c>
      <c r="AB71" s="78"/>
    </row>
    <row r="72" spans="2:28" s="63" customFormat="1" ht="19.899999999999999" customHeight="1" x14ac:dyDescent="0.35">
      <c r="B72" s="75">
        <v>65</v>
      </c>
      <c r="C72" s="80" t="str">
        <f>IF('Dépenses sur devis'!C72&lt;&gt;"",'Dépenses sur devis'!C72,"")</f>
        <v/>
      </c>
      <c r="D72" s="80" t="str">
        <f>IF('Dépenses sur devis'!D72&lt;&gt;"",'Dépenses sur devis'!D72,"")</f>
        <v/>
      </c>
      <c r="E72" s="80" t="str">
        <f>IF('Dépenses sur devis'!E72&lt;&gt;"",'Dépenses sur devis'!E72,"")</f>
        <v/>
      </c>
      <c r="F72" s="80" t="str">
        <f>IF('Dépenses sur devis'!F72&lt;&gt;"",'Dépenses sur devis'!F72,"")</f>
        <v/>
      </c>
      <c r="G72" s="80" t="str">
        <f>IF('Dépenses sur devis'!G72&lt;&gt;"",'Dépenses sur devis'!G72,"")</f>
        <v/>
      </c>
      <c r="H72" s="79" t="str">
        <f>IF('Dépenses sur devis'!H72&lt;&gt;"",'Dépenses sur devis'!H72,"")</f>
        <v/>
      </c>
      <c r="I72" s="80" t="str">
        <f>IF('Dépenses sur devis'!I72&lt;&gt;"",'Dépenses sur devis'!I72,"")</f>
        <v/>
      </c>
      <c r="J72" s="243">
        <f>IF('Dépenses sur devis'!J72&lt;&gt;"",'Dépenses sur devis'!J72,0)</f>
        <v>0</v>
      </c>
      <c r="K72" s="243">
        <f>IF('Dépenses sur devis'!K72&lt;&gt;"",'Dépenses sur devis'!K72,0)</f>
        <v>0</v>
      </c>
      <c r="L72" s="243">
        <f>IF('Dépenses sur devis'!L72&lt;&gt;"",'Dépenses sur devis'!L72,0)</f>
        <v>0</v>
      </c>
      <c r="M72" s="80" t="str">
        <f>IF('Dépenses sur devis'!M72&lt;&gt;"",'Dépenses sur devis'!M72,"")</f>
        <v/>
      </c>
      <c r="N72" s="244" t="str">
        <f>IF('Dépenses sur devis'!N72&lt;&gt;"",'Dépenses sur devis'!N72,"")</f>
        <v/>
      </c>
      <c r="O72" s="244" t="str">
        <f>IF('Dépenses sur devis'!O72&lt;&gt;"",'Dépenses sur devis'!O72,"")</f>
        <v/>
      </c>
      <c r="P72" s="245">
        <f>IF('Dépenses sur devis'!P72&lt;&gt;"",'Dépenses sur devis'!P72,0)</f>
        <v>0</v>
      </c>
      <c r="Q72" s="245">
        <f>IF('Dépenses sur devis'!Q72&lt;&gt;"",'Dépenses sur devis'!Q72,0)</f>
        <v>0</v>
      </c>
      <c r="R72" s="244" t="str">
        <f>IF('Dépenses sur devis'!R72&lt;&gt;"",'Dépenses sur devis'!R72,"")</f>
        <v/>
      </c>
      <c r="S72" s="244" t="str">
        <f>IF('Dépenses sur devis'!S72&lt;&gt;"",'Dépenses sur devis'!S72,"")</f>
        <v/>
      </c>
      <c r="T72" s="245">
        <f>IF('Dépenses sur devis'!T72&lt;&gt;"",'Dépenses sur devis'!T72,0)</f>
        <v>0</v>
      </c>
      <c r="U72" s="245">
        <f>IF('Dépenses sur devis'!U72&lt;&gt;"",'Dépenses sur devis'!U72,0)</f>
        <v>0</v>
      </c>
      <c r="V72" s="244" t="str">
        <f>IF('Dépenses sur devis'!V72&lt;&gt;"",'Dépenses sur devis'!V72,"")</f>
        <v/>
      </c>
      <c r="W72" s="245"/>
      <c r="X72" s="81">
        <v>0</v>
      </c>
      <c r="Y72" s="80"/>
      <c r="Z72" s="245">
        <f t="shared" ref="Z72:Z135" si="2">IF(AND(P_Z_1_B_COLONNE_MT_MAX_ACTIVE=P_Z_G_R_G_BOOLEEN_OUI,W72&gt;0),MIN(W72,J72+K72-X72),J72+K72-X72)</f>
        <v>0</v>
      </c>
      <c r="AA72" s="81">
        <f t="shared" si="1"/>
        <v>0</v>
      </c>
      <c r="AB72" s="78"/>
    </row>
    <row r="73" spans="2:28" s="63" customFormat="1" ht="19.899999999999999" customHeight="1" x14ac:dyDescent="0.35">
      <c r="B73" s="75">
        <v>66</v>
      </c>
      <c r="C73" s="80" t="str">
        <f>IF('Dépenses sur devis'!C73&lt;&gt;"",'Dépenses sur devis'!C73,"")</f>
        <v/>
      </c>
      <c r="D73" s="80" t="str">
        <f>IF('Dépenses sur devis'!D73&lt;&gt;"",'Dépenses sur devis'!D73,"")</f>
        <v/>
      </c>
      <c r="E73" s="80" t="str">
        <f>IF('Dépenses sur devis'!E73&lt;&gt;"",'Dépenses sur devis'!E73,"")</f>
        <v/>
      </c>
      <c r="F73" s="80" t="str">
        <f>IF('Dépenses sur devis'!F73&lt;&gt;"",'Dépenses sur devis'!F73,"")</f>
        <v/>
      </c>
      <c r="G73" s="80" t="str">
        <f>IF('Dépenses sur devis'!G73&lt;&gt;"",'Dépenses sur devis'!G73,"")</f>
        <v/>
      </c>
      <c r="H73" s="79" t="str">
        <f>IF('Dépenses sur devis'!H73&lt;&gt;"",'Dépenses sur devis'!H73,"")</f>
        <v/>
      </c>
      <c r="I73" s="80" t="str">
        <f>IF('Dépenses sur devis'!I73&lt;&gt;"",'Dépenses sur devis'!I73,"")</f>
        <v/>
      </c>
      <c r="J73" s="243">
        <f>IF('Dépenses sur devis'!J73&lt;&gt;"",'Dépenses sur devis'!J73,0)</f>
        <v>0</v>
      </c>
      <c r="K73" s="243">
        <f>IF('Dépenses sur devis'!K73&lt;&gt;"",'Dépenses sur devis'!K73,0)</f>
        <v>0</v>
      </c>
      <c r="L73" s="243">
        <f>IF('Dépenses sur devis'!L73&lt;&gt;"",'Dépenses sur devis'!L73,0)</f>
        <v>0</v>
      </c>
      <c r="M73" s="80" t="str">
        <f>IF('Dépenses sur devis'!M73&lt;&gt;"",'Dépenses sur devis'!M73,"")</f>
        <v/>
      </c>
      <c r="N73" s="244" t="str">
        <f>IF('Dépenses sur devis'!N73&lt;&gt;"",'Dépenses sur devis'!N73,"")</f>
        <v/>
      </c>
      <c r="O73" s="244" t="str">
        <f>IF('Dépenses sur devis'!O73&lt;&gt;"",'Dépenses sur devis'!O73,"")</f>
        <v/>
      </c>
      <c r="P73" s="245">
        <f>IF('Dépenses sur devis'!P73&lt;&gt;"",'Dépenses sur devis'!P73,0)</f>
        <v>0</v>
      </c>
      <c r="Q73" s="245">
        <f>IF('Dépenses sur devis'!Q73&lt;&gt;"",'Dépenses sur devis'!Q73,0)</f>
        <v>0</v>
      </c>
      <c r="R73" s="244" t="str">
        <f>IF('Dépenses sur devis'!R73&lt;&gt;"",'Dépenses sur devis'!R73,"")</f>
        <v/>
      </c>
      <c r="S73" s="244" t="str">
        <f>IF('Dépenses sur devis'!S73&lt;&gt;"",'Dépenses sur devis'!S73,"")</f>
        <v/>
      </c>
      <c r="T73" s="245">
        <f>IF('Dépenses sur devis'!T73&lt;&gt;"",'Dépenses sur devis'!T73,0)</f>
        <v>0</v>
      </c>
      <c r="U73" s="245">
        <f>IF('Dépenses sur devis'!U73&lt;&gt;"",'Dépenses sur devis'!U73,0)</f>
        <v>0</v>
      </c>
      <c r="V73" s="244" t="str">
        <f>IF('Dépenses sur devis'!V73&lt;&gt;"",'Dépenses sur devis'!V73,"")</f>
        <v/>
      </c>
      <c r="W73" s="245"/>
      <c r="X73" s="81">
        <v>0</v>
      </c>
      <c r="Y73" s="80"/>
      <c r="Z73" s="245">
        <f t="shared" si="2"/>
        <v>0</v>
      </c>
      <c r="AA73" s="81">
        <f t="shared" ref="AA73:AA136" si="3">Z73</f>
        <v>0</v>
      </c>
      <c r="AB73" s="78"/>
    </row>
    <row r="74" spans="2:28" s="63" customFormat="1" ht="19.899999999999999" customHeight="1" x14ac:dyDescent="0.35">
      <c r="B74" s="75">
        <v>67</v>
      </c>
      <c r="C74" s="80" t="str">
        <f>IF('Dépenses sur devis'!C74&lt;&gt;"",'Dépenses sur devis'!C74,"")</f>
        <v/>
      </c>
      <c r="D74" s="80" t="str">
        <f>IF('Dépenses sur devis'!D74&lt;&gt;"",'Dépenses sur devis'!D74,"")</f>
        <v/>
      </c>
      <c r="E74" s="80" t="str">
        <f>IF('Dépenses sur devis'!E74&lt;&gt;"",'Dépenses sur devis'!E74,"")</f>
        <v/>
      </c>
      <c r="F74" s="80" t="str">
        <f>IF('Dépenses sur devis'!F74&lt;&gt;"",'Dépenses sur devis'!F74,"")</f>
        <v/>
      </c>
      <c r="G74" s="80" t="str">
        <f>IF('Dépenses sur devis'!G74&lt;&gt;"",'Dépenses sur devis'!G74,"")</f>
        <v/>
      </c>
      <c r="H74" s="79" t="str">
        <f>IF('Dépenses sur devis'!H74&lt;&gt;"",'Dépenses sur devis'!H74,"")</f>
        <v/>
      </c>
      <c r="I74" s="80" t="str">
        <f>IF('Dépenses sur devis'!I74&lt;&gt;"",'Dépenses sur devis'!I74,"")</f>
        <v/>
      </c>
      <c r="J74" s="243">
        <f>IF('Dépenses sur devis'!J74&lt;&gt;"",'Dépenses sur devis'!J74,0)</f>
        <v>0</v>
      </c>
      <c r="K74" s="243">
        <f>IF('Dépenses sur devis'!K74&lt;&gt;"",'Dépenses sur devis'!K74,0)</f>
        <v>0</v>
      </c>
      <c r="L74" s="243">
        <f>IF('Dépenses sur devis'!L74&lt;&gt;"",'Dépenses sur devis'!L74,0)</f>
        <v>0</v>
      </c>
      <c r="M74" s="80" t="str">
        <f>IF('Dépenses sur devis'!M74&lt;&gt;"",'Dépenses sur devis'!M74,"")</f>
        <v/>
      </c>
      <c r="N74" s="244" t="str">
        <f>IF('Dépenses sur devis'!N74&lt;&gt;"",'Dépenses sur devis'!N74,"")</f>
        <v/>
      </c>
      <c r="O74" s="244" t="str">
        <f>IF('Dépenses sur devis'!O74&lt;&gt;"",'Dépenses sur devis'!O74,"")</f>
        <v/>
      </c>
      <c r="P74" s="245">
        <f>IF('Dépenses sur devis'!P74&lt;&gt;"",'Dépenses sur devis'!P74,0)</f>
        <v>0</v>
      </c>
      <c r="Q74" s="245">
        <f>IF('Dépenses sur devis'!Q74&lt;&gt;"",'Dépenses sur devis'!Q74,0)</f>
        <v>0</v>
      </c>
      <c r="R74" s="244" t="str">
        <f>IF('Dépenses sur devis'!R74&lt;&gt;"",'Dépenses sur devis'!R74,"")</f>
        <v/>
      </c>
      <c r="S74" s="244" t="str">
        <f>IF('Dépenses sur devis'!S74&lt;&gt;"",'Dépenses sur devis'!S74,"")</f>
        <v/>
      </c>
      <c r="T74" s="245">
        <f>IF('Dépenses sur devis'!T74&lt;&gt;"",'Dépenses sur devis'!T74,0)</f>
        <v>0</v>
      </c>
      <c r="U74" s="245">
        <f>IF('Dépenses sur devis'!U74&lt;&gt;"",'Dépenses sur devis'!U74,0)</f>
        <v>0</v>
      </c>
      <c r="V74" s="244" t="str">
        <f>IF('Dépenses sur devis'!V74&lt;&gt;"",'Dépenses sur devis'!V74,"")</f>
        <v/>
      </c>
      <c r="W74" s="245"/>
      <c r="X74" s="81">
        <v>0</v>
      </c>
      <c r="Y74" s="80"/>
      <c r="Z74" s="245">
        <f t="shared" si="2"/>
        <v>0</v>
      </c>
      <c r="AA74" s="81">
        <f t="shared" si="3"/>
        <v>0</v>
      </c>
      <c r="AB74" s="78"/>
    </row>
    <row r="75" spans="2:28" s="63" customFormat="1" ht="19.899999999999999" customHeight="1" x14ac:dyDescent="0.35">
      <c r="B75" s="75">
        <v>68</v>
      </c>
      <c r="C75" s="80" t="str">
        <f>IF('Dépenses sur devis'!C75&lt;&gt;"",'Dépenses sur devis'!C75,"")</f>
        <v/>
      </c>
      <c r="D75" s="80" t="str">
        <f>IF('Dépenses sur devis'!D75&lt;&gt;"",'Dépenses sur devis'!D75,"")</f>
        <v/>
      </c>
      <c r="E75" s="80" t="str">
        <f>IF('Dépenses sur devis'!E75&lt;&gt;"",'Dépenses sur devis'!E75,"")</f>
        <v/>
      </c>
      <c r="F75" s="80" t="str">
        <f>IF('Dépenses sur devis'!F75&lt;&gt;"",'Dépenses sur devis'!F75,"")</f>
        <v/>
      </c>
      <c r="G75" s="80" t="str">
        <f>IF('Dépenses sur devis'!G75&lt;&gt;"",'Dépenses sur devis'!G75,"")</f>
        <v/>
      </c>
      <c r="H75" s="79" t="str">
        <f>IF('Dépenses sur devis'!H75&lt;&gt;"",'Dépenses sur devis'!H75,"")</f>
        <v/>
      </c>
      <c r="I75" s="80" t="str">
        <f>IF('Dépenses sur devis'!I75&lt;&gt;"",'Dépenses sur devis'!I75,"")</f>
        <v/>
      </c>
      <c r="J75" s="243">
        <f>IF('Dépenses sur devis'!J75&lt;&gt;"",'Dépenses sur devis'!J75,0)</f>
        <v>0</v>
      </c>
      <c r="K75" s="243">
        <f>IF('Dépenses sur devis'!K75&lt;&gt;"",'Dépenses sur devis'!K75,0)</f>
        <v>0</v>
      </c>
      <c r="L75" s="243">
        <f>IF('Dépenses sur devis'!L75&lt;&gt;"",'Dépenses sur devis'!L75,0)</f>
        <v>0</v>
      </c>
      <c r="M75" s="80" t="str">
        <f>IF('Dépenses sur devis'!M75&lt;&gt;"",'Dépenses sur devis'!M75,"")</f>
        <v/>
      </c>
      <c r="N75" s="244" t="str">
        <f>IF('Dépenses sur devis'!N75&lt;&gt;"",'Dépenses sur devis'!N75,"")</f>
        <v/>
      </c>
      <c r="O75" s="244" t="str">
        <f>IF('Dépenses sur devis'!O75&lt;&gt;"",'Dépenses sur devis'!O75,"")</f>
        <v/>
      </c>
      <c r="P75" s="245">
        <f>IF('Dépenses sur devis'!P75&lt;&gt;"",'Dépenses sur devis'!P75,0)</f>
        <v>0</v>
      </c>
      <c r="Q75" s="245">
        <f>IF('Dépenses sur devis'!Q75&lt;&gt;"",'Dépenses sur devis'!Q75,0)</f>
        <v>0</v>
      </c>
      <c r="R75" s="244" t="str">
        <f>IF('Dépenses sur devis'!R75&lt;&gt;"",'Dépenses sur devis'!R75,"")</f>
        <v/>
      </c>
      <c r="S75" s="244" t="str">
        <f>IF('Dépenses sur devis'!S75&lt;&gt;"",'Dépenses sur devis'!S75,"")</f>
        <v/>
      </c>
      <c r="T75" s="245">
        <f>IF('Dépenses sur devis'!T75&lt;&gt;"",'Dépenses sur devis'!T75,0)</f>
        <v>0</v>
      </c>
      <c r="U75" s="245">
        <f>IF('Dépenses sur devis'!U75&lt;&gt;"",'Dépenses sur devis'!U75,0)</f>
        <v>0</v>
      </c>
      <c r="V75" s="244" t="str">
        <f>IF('Dépenses sur devis'!V75&lt;&gt;"",'Dépenses sur devis'!V75,"")</f>
        <v/>
      </c>
      <c r="W75" s="245"/>
      <c r="X75" s="81">
        <v>0</v>
      </c>
      <c r="Y75" s="80"/>
      <c r="Z75" s="245">
        <f t="shared" si="2"/>
        <v>0</v>
      </c>
      <c r="AA75" s="81">
        <f t="shared" si="3"/>
        <v>0</v>
      </c>
      <c r="AB75" s="78"/>
    </row>
    <row r="76" spans="2:28" s="63" customFormat="1" ht="19.899999999999999" customHeight="1" x14ac:dyDescent="0.35">
      <c r="B76" s="75">
        <v>69</v>
      </c>
      <c r="C76" s="80" t="str">
        <f>IF('Dépenses sur devis'!C76&lt;&gt;"",'Dépenses sur devis'!C76,"")</f>
        <v/>
      </c>
      <c r="D76" s="80" t="str">
        <f>IF('Dépenses sur devis'!D76&lt;&gt;"",'Dépenses sur devis'!D76,"")</f>
        <v/>
      </c>
      <c r="E76" s="80" t="str">
        <f>IF('Dépenses sur devis'!E76&lt;&gt;"",'Dépenses sur devis'!E76,"")</f>
        <v/>
      </c>
      <c r="F76" s="80" t="str">
        <f>IF('Dépenses sur devis'!F76&lt;&gt;"",'Dépenses sur devis'!F76,"")</f>
        <v/>
      </c>
      <c r="G76" s="80" t="str">
        <f>IF('Dépenses sur devis'!G76&lt;&gt;"",'Dépenses sur devis'!G76,"")</f>
        <v/>
      </c>
      <c r="H76" s="79" t="str">
        <f>IF('Dépenses sur devis'!H76&lt;&gt;"",'Dépenses sur devis'!H76,"")</f>
        <v/>
      </c>
      <c r="I76" s="80" t="str">
        <f>IF('Dépenses sur devis'!I76&lt;&gt;"",'Dépenses sur devis'!I76,"")</f>
        <v/>
      </c>
      <c r="J76" s="243">
        <f>IF('Dépenses sur devis'!J76&lt;&gt;"",'Dépenses sur devis'!J76,0)</f>
        <v>0</v>
      </c>
      <c r="K76" s="243">
        <f>IF('Dépenses sur devis'!K76&lt;&gt;"",'Dépenses sur devis'!K76,0)</f>
        <v>0</v>
      </c>
      <c r="L76" s="243">
        <f>IF('Dépenses sur devis'!L76&lt;&gt;"",'Dépenses sur devis'!L76,0)</f>
        <v>0</v>
      </c>
      <c r="M76" s="80" t="str">
        <f>IF('Dépenses sur devis'!M76&lt;&gt;"",'Dépenses sur devis'!M76,"")</f>
        <v/>
      </c>
      <c r="N76" s="244" t="str">
        <f>IF('Dépenses sur devis'!N76&lt;&gt;"",'Dépenses sur devis'!N76,"")</f>
        <v/>
      </c>
      <c r="O76" s="244" t="str">
        <f>IF('Dépenses sur devis'!O76&lt;&gt;"",'Dépenses sur devis'!O76,"")</f>
        <v/>
      </c>
      <c r="P76" s="245">
        <f>IF('Dépenses sur devis'!P76&lt;&gt;"",'Dépenses sur devis'!P76,0)</f>
        <v>0</v>
      </c>
      <c r="Q76" s="245">
        <f>IF('Dépenses sur devis'!Q76&lt;&gt;"",'Dépenses sur devis'!Q76,0)</f>
        <v>0</v>
      </c>
      <c r="R76" s="244" t="str">
        <f>IF('Dépenses sur devis'!R76&lt;&gt;"",'Dépenses sur devis'!R76,"")</f>
        <v/>
      </c>
      <c r="S76" s="244" t="str">
        <f>IF('Dépenses sur devis'!S76&lt;&gt;"",'Dépenses sur devis'!S76,"")</f>
        <v/>
      </c>
      <c r="T76" s="245">
        <f>IF('Dépenses sur devis'!T76&lt;&gt;"",'Dépenses sur devis'!T76,0)</f>
        <v>0</v>
      </c>
      <c r="U76" s="245">
        <f>IF('Dépenses sur devis'!U76&lt;&gt;"",'Dépenses sur devis'!U76,0)</f>
        <v>0</v>
      </c>
      <c r="V76" s="244" t="str">
        <f>IF('Dépenses sur devis'!V76&lt;&gt;"",'Dépenses sur devis'!V76,"")</f>
        <v/>
      </c>
      <c r="W76" s="245"/>
      <c r="X76" s="81">
        <v>0</v>
      </c>
      <c r="Y76" s="80"/>
      <c r="Z76" s="245">
        <f t="shared" si="2"/>
        <v>0</v>
      </c>
      <c r="AA76" s="81">
        <f t="shared" si="3"/>
        <v>0</v>
      </c>
      <c r="AB76" s="78"/>
    </row>
    <row r="77" spans="2:28" s="63" customFormat="1" ht="19.899999999999999" customHeight="1" x14ac:dyDescent="0.35">
      <c r="B77" s="75">
        <v>70</v>
      </c>
      <c r="C77" s="80" t="str">
        <f>IF('Dépenses sur devis'!C77&lt;&gt;"",'Dépenses sur devis'!C77,"")</f>
        <v/>
      </c>
      <c r="D77" s="80" t="str">
        <f>IF('Dépenses sur devis'!D77&lt;&gt;"",'Dépenses sur devis'!D77,"")</f>
        <v/>
      </c>
      <c r="E77" s="80" t="str">
        <f>IF('Dépenses sur devis'!E77&lt;&gt;"",'Dépenses sur devis'!E77,"")</f>
        <v/>
      </c>
      <c r="F77" s="80" t="str">
        <f>IF('Dépenses sur devis'!F77&lt;&gt;"",'Dépenses sur devis'!F77,"")</f>
        <v/>
      </c>
      <c r="G77" s="80" t="str">
        <f>IF('Dépenses sur devis'!G77&lt;&gt;"",'Dépenses sur devis'!G77,"")</f>
        <v/>
      </c>
      <c r="H77" s="79" t="str">
        <f>IF('Dépenses sur devis'!H77&lt;&gt;"",'Dépenses sur devis'!H77,"")</f>
        <v/>
      </c>
      <c r="I77" s="80" t="str">
        <f>IF('Dépenses sur devis'!I77&lt;&gt;"",'Dépenses sur devis'!I77,"")</f>
        <v/>
      </c>
      <c r="J77" s="243">
        <f>IF('Dépenses sur devis'!J77&lt;&gt;"",'Dépenses sur devis'!J77,0)</f>
        <v>0</v>
      </c>
      <c r="K77" s="243">
        <f>IF('Dépenses sur devis'!K77&lt;&gt;"",'Dépenses sur devis'!K77,0)</f>
        <v>0</v>
      </c>
      <c r="L77" s="243">
        <f>IF('Dépenses sur devis'!L77&lt;&gt;"",'Dépenses sur devis'!L77,0)</f>
        <v>0</v>
      </c>
      <c r="M77" s="80" t="str">
        <f>IF('Dépenses sur devis'!M77&lt;&gt;"",'Dépenses sur devis'!M77,"")</f>
        <v/>
      </c>
      <c r="N77" s="244" t="str">
        <f>IF('Dépenses sur devis'!N77&lt;&gt;"",'Dépenses sur devis'!N77,"")</f>
        <v/>
      </c>
      <c r="O77" s="244" t="str">
        <f>IF('Dépenses sur devis'!O77&lt;&gt;"",'Dépenses sur devis'!O77,"")</f>
        <v/>
      </c>
      <c r="P77" s="245">
        <f>IF('Dépenses sur devis'!P77&lt;&gt;"",'Dépenses sur devis'!P77,0)</f>
        <v>0</v>
      </c>
      <c r="Q77" s="245">
        <f>IF('Dépenses sur devis'!Q77&lt;&gt;"",'Dépenses sur devis'!Q77,0)</f>
        <v>0</v>
      </c>
      <c r="R77" s="244" t="str">
        <f>IF('Dépenses sur devis'!R77&lt;&gt;"",'Dépenses sur devis'!R77,"")</f>
        <v/>
      </c>
      <c r="S77" s="244" t="str">
        <f>IF('Dépenses sur devis'!S77&lt;&gt;"",'Dépenses sur devis'!S77,"")</f>
        <v/>
      </c>
      <c r="T77" s="245">
        <f>IF('Dépenses sur devis'!T77&lt;&gt;"",'Dépenses sur devis'!T77,0)</f>
        <v>0</v>
      </c>
      <c r="U77" s="245">
        <f>IF('Dépenses sur devis'!U77&lt;&gt;"",'Dépenses sur devis'!U77,0)</f>
        <v>0</v>
      </c>
      <c r="V77" s="244" t="str">
        <f>IF('Dépenses sur devis'!V77&lt;&gt;"",'Dépenses sur devis'!V77,"")</f>
        <v/>
      </c>
      <c r="W77" s="245"/>
      <c r="X77" s="81">
        <v>0</v>
      </c>
      <c r="Y77" s="80"/>
      <c r="Z77" s="245">
        <f t="shared" si="2"/>
        <v>0</v>
      </c>
      <c r="AA77" s="81">
        <f t="shared" si="3"/>
        <v>0</v>
      </c>
      <c r="AB77" s="78"/>
    </row>
    <row r="78" spans="2:28" s="63" customFormat="1" ht="19.899999999999999" customHeight="1" x14ac:dyDescent="0.35">
      <c r="B78" s="75">
        <v>71</v>
      </c>
      <c r="C78" s="80" t="str">
        <f>IF('Dépenses sur devis'!C78&lt;&gt;"",'Dépenses sur devis'!C78,"")</f>
        <v/>
      </c>
      <c r="D78" s="80" t="str">
        <f>IF('Dépenses sur devis'!D78&lt;&gt;"",'Dépenses sur devis'!D78,"")</f>
        <v/>
      </c>
      <c r="E78" s="80" t="str">
        <f>IF('Dépenses sur devis'!E78&lt;&gt;"",'Dépenses sur devis'!E78,"")</f>
        <v/>
      </c>
      <c r="F78" s="80" t="str">
        <f>IF('Dépenses sur devis'!F78&lt;&gt;"",'Dépenses sur devis'!F78,"")</f>
        <v/>
      </c>
      <c r="G78" s="80" t="str">
        <f>IF('Dépenses sur devis'!G78&lt;&gt;"",'Dépenses sur devis'!G78,"")</f>
        <v/>
      </c>
      <c r="H78" s="79" t="str">
        <f>IF('Dépenses sur devis'!H78&lt;&gt;"",'Dépenses sur devis'!H78,"")</f>
        <v/>
      </c>
      <c r="I78" s="80" t="str">
        <f>IF('Dépenses sur devis'!I78&lt;&gt;"",'Dépenses sur devis'!I78,"")</f>
        <v/>
      </c>
      <c r="J78" s="243">
        <f>IF('Dépenses sur devis'!J78&lt;&gt;"",'Dépenses sur devis'!J78,0)</f>
        <v>0</v>
      </c>
      <c r="K78" s="243">
        <f>IF('Dépenses sur devis'!K78&lt;&gt;"",'Dépenses sur devis'!K78,0)</f>
        <v>0</v>
      </c>
      <c r="L78" s="243">
        <f>IF('Dépenses sur devis'!L78&lt;&gt;"",'Dépenses sur devis'!L78,0)</f>
        <v>0</v>
      </c>
      <c r="M78" s="80" t="str">
        <f>IF('Dépenses sur devis'!M78&lt;&gt;"",'Dépenses sur devis'!M78,"")</f>
        <v/>
      </c>
      <c r="N78" s="244" t="str">
        <f>IF('Dépenses sur devis'!N78&lt;&gt;"",'Dépenses sur devis'!N78,"")</f>
        <v/>
      </c>
      <c r="O78" s="244" t="str">
        <f>IF('Dépenses sur devis'!O78&lt;&gt;"",'Dépenses sur devis'!O78,"")</f>
        <v/>
      </c>
      <c r="P78" s="245">
        <f>IF('Dépenses sur devis'!P78&lt;&gt;"",'Dépenses sur devis'!P78,0)</f>
        <v>0</v>
      </c>
      <c r="Q78" s="245">
        <f>IF('Dépenses sur devis'!Q78&lt;&gt;"",'Dépenses sur devis'!Q78,0)</f>
        <v>0</v>
      </c>
      <c r="R78" s="244" t="str">
        <f>IF('Dépenses sur devis'!R78&lt;&gt;"",'Dépenses sur devis'!R78,"")</f>
        <v/>
      </c>
      <c r="S78" s="244" t="str">
        <f>IF('Dépenses sur devis'!S78&lt;&gt;"",'Dépenses sur devis'!S78,"")</f>
        <v/>
      </c>
      <c r="T78" s="245">
        <f>IF('Dépenses sur devis'!T78&lt;&gt;"",'Dépenses sur devis'!T78,0)</f>
        <v>0</v>
      </c>
      <c r="U78" s="245">
        <f>IF('Dépenses sur devis'!U78&lt;&gt;"",'Dépenses sur devis'!U78,0)</f>
        <v>0</v>
      </c>
      <c r="V78" s="244" t="str">
        <f>IF('Dépenses sur devis'!V78&lt;&gt;"",'Dépenses sur devis'!V78,"")</f>
        <v/>
      </c>
      <c r="W78" s="245"/>
      <c r="X78" s="81">
        <v>0</v>
      </c>
      <c r="Y78" s="80"/>
      <c r="Z78" s="245">
        <f t="shared" si="2"/>
        <v>0</v>
      </c>
      <c r="AA78" s="81">
        <f t="shared" si="3"/>
        <v>0</v>
      </c>
      <c r="AB78" s="78"/>
    </row>
    <row r="79" spans="2:28" s="63" customFormat="1" ht="19.899999999999999" customHeight="1" x14ac:dyDescent="0.35">
      <c r="B79" s="75">
        <v>72</v>
      </c>
      <c r="C79" s="80" t="str">
        <f>IF('Dépenses sur devis'!C79&lt;&gt;"",'Dépenses sur devis'!C79,"")</f>
        <v/>
      </c>
      <c r="D79" s="80" t="str">
        <f>IF('Dépenses sur devis'!D79&lt;&gt;"",'Dépenses sur devis'!D79,"")</f>
        <v/>
      </c>
      <c r="E79" s="80" t="str">
        <f>IF('Dépenses sur devis'!E79&lt;&gt;"",'Dépenses sur devis'!E79,"")</f>
        <v/>
      </c>
      <c r="F79" s="80" t="str">
        <f>IF('Dépenses sur devis'!F79&lt;&gt;"",'Dépenses sur devis'!F79,"")</f>
        <v/>
      </c>
      <c r="G79" s="80" t="str">
        <f>IF('Dépenses sur devis'!G79&lt;&gt;"",'Dépenses sur devis'!G79,"")</f>
        <v/>
      </c>
      <c r="H79" s="79" t="str">
        <f>IF('Dépenses sur devis'!H79&lt;&gt;"",'Dépenses sur devis'!H79,"")</f>
        <v/>
      </c>
      <c r="I79" s="80" t="str">
        <f>IF('Dépenses sur devis'!I79&lt;&gt;"",'Dépenses sur devis'!I79,"")</f>
        <v/>
      </c>
      <c r="J79" s="243">
        <f>IF('Dépenses sur devis'!J79&lt;&gt;"",'Dépenses sur devis'!J79,0)</f>
        <v>0</v>
      </c>
      <c r="K79" s="243">
        <f>IF('Dépenses sur devis'!K79&lt;&gt;"",'Dépenses sur devis'!K79,0)</f>
        <v>0</v>
      </c>
      <c r="L79" s="243">
        <f>IF('Dépenses sur devis'!L79&lt;&gt;"",'Dépenses sur devis'!L79,0)</f>
        <v>0</v>
      </c>
      <c r="M79" s="80" t="str">
        <f>IF('Dépenses sur devis'!M79&lt;&gt;"",'Dépenses sur devis'!M79,"")</f>
        <v/>
      </c>
      <c r="N79" s="244" t="str">
        <f>IF('Dépenses sur devis'!N79&lt;&gt;"",'Dépenses sur devis'!N79,"")</f>
        <v/>
      </c>
      <c r="O79" s="244" t="str">
        <f>IF('Dépenses sur devis'!O79&lt;&gt;"",'Dépenses sur devis'!O79,"")</f>
        <v/>
      </c>
      <c r="P79" s="245">
        <f>IF('Dépenses sur devis'!P79&lt;&gt;"",'Dépenses sur devis'!P79,0)</f>
        <v>0</v>
      </c>
      <c r="Q79" s="245">
        <f>IF('Dépenses sur devis'!Q79&lt;&gt;"",'Dépenses sur devis'!Q79,0)</f>
        <v>0</v>
      </c>
      <c r="R79" s="244" t="str">
        <f>IF('Dépenses sur devis'!R79&lt;&gt;"",'Dépenses sur devis'!R79,"")</f>
        <v/>
      </c>
      <c r="S79" s="244" t="str">
        <f>IF('Dépenses sur devis'!S79&lt;&gt;"",'Dépenses sur devis'!S79,"")</f>
        <v/>
      </c>
      <c r="T79" s="245">
        <f>IF('Dépenses sur devis'!T79&lt;&gt;"",'Dépenses sur devis'!T79,0)</f>
        <v>0</v>
      </c>
      <c r="U79" s="245">
        <f>IF('Dépenses sur devis'!U79&lt;&gt;"",'Dépenses sur devis'!U79,0)</f>
        <v>0</v>
      </c>
      <c r="V79" s="244" t="str">
        <f>IF('Dépenses sur devis'!V79&lt;&gt;"",'Dépenses sur devis'!V79,"")</f>
        <v/>
      </c>
      <c r="W79" s="245"/>
      <c r="X79" s="81">
        <v>0</v>
      </c>
      <c r="Y79" s="80"/>
      <c r="Z79" s="245">
        <f t="shared" si="2"/>
        <v>0</v>
      </c>
      <c r="AA79" s="81">
        <f t="shared" si="3"/>
        <v>0</v>
      </c>
      <c r="AB79" s="78"/>
    </row>
    <row r="80" spans="2:28" s="63" customFormat="1" ht="19.899999999999999" customHeight="1" x14ac:dyDescent="0.35">
      <c r="B80" s="75">
        <v>73</v>
      </c>
      <c r="C80" s="80" t="str">
        <f>IF('Dépenses sur devis'!C80&lt;&gt;"",'Dépenses sur devis'!C80,"")</f>
        <v/>
      </c>
      <c r="D80" s="80" t="str">
        <f>IF('Dépenses sur devis'!D80&lt;&gt;"",'Dépenses sur devis'!D80,"")</f>
        <v/>
      </c>
      <c r="E80" s="80" t="str">
        <f>IF('Dépenses sur devis'!E80&lt;&gt;"",'Dépenses sur devis'!E80,"")</f>
        <v/>
      </c>
      <c r="F80" s="80" t="str">
        <f>IF('Dépenses sur devis'!F80&lt;&gt;"",'Dépenses sur devis'!F80,"")</f>
        <v/>
      </c>
      <c r="G80" s="80" t="str">
        <f>IF('Dépenses sur devis'!G80&lt;&gt;"",'Dépenses sur devis'!G80,"")</f>
        <v/>
      </c>
      <c r="H80" s="79" t="str">
        <f>IF('Dépenses sur devis'!H80&lt;&gt;"",'Dépenses sur devis'!H80,"")</f>
        <v/>
      </c>
      <c r="I80" s="80" t="str">
        <f>IF('Dépenses sur devis'!I80&lt;&gt;"",'Dépenses sur devis'!I80,"")</f>
        <v/>
      </c>
      <c r="J80" s="243">
        <f>IF('Dépenses sur devis'!J80&lt;&gt;"",'Dépenses sur devis'!J80,0)</f>
        <v>0</v>
      </c>
      <c r="K80" s="243">
        <f>IF('Dépenses sur devis'!K80&lt;&gt;"",'Dépenses sur devis'!K80,0)</f>
        <v>0</v>
      </c>
      <c r="L80" s="243">
        <f>IF('Dépenses sur devis'!L80&lt;&gt;"",'Dépenses sur devis'!L80,0)</f>
        <v>0</v>
      </c>
      <c r="M80" s="80" t="str">
        <f>IF('Dépenses sur devis'!M80&lt;&gt;"",'Dépenses sur devis'!M80,"")</f>
        <v/>
      </c>
      <c r="N80" s="244" t="str">
        <f>IF('Dépenses sur devis'!N80&lt;&gt;"",'Dépenses sur devis'!N80,"")</f>
        <v/>
      </c>
      <c r="O80" s="244" t="str">
        <f>IF('Dépenses sur devis'!O80&lt;&gt;"",'Dépenses sur devis'!O80,"")</f>
        <v/>
      </c>
      <c r="P80" s="245">
        <f>IF('Dépenses sur devis'!P80&lt;&gt;"",'Dépenses sur devis'!P80,0)</f>
        <v>0</v>
      </c>
      <c r="Q80" s="245">
        <f>IF('Dépenses sur devis'!Q80&lt;&gt;"",'Dépenses sur devis'!Q80,0)</f>
        <v>0</v>
      </c>
      <c r="R80" s="244" t="str">
        <f>IF('Dépenses sur devis'!R80&lt;&gt;"",'Dépenses sur devis'!R80,"")</f>
        <v/>
      </c>
      <c r="S80" s="244" t="str">
        <f>IF('Dépenses sur devis'!S80&lt;&gt;"",'Dépenses sur devis'!S80,"")</f>
        <v/>
      </c>
      <c r="T80" s="245">
        <f>IF('Dépenses sur devis'!T80&lt;&gt;"",'Dépenses sur devis'!T80,0)</f>
        <v>0</v>
      </c>
      <c r="U80" s="245">
        <f>IF('Dépenses sur devis'!U80&lt;&gt;"",'Dépenses sur devis'!U80,0)</f>
        <v>0</v>
      </c>
      <c r="V80" s="244" t="str">
        <f>IF('Dépenses sur devis'!V80&lt;&gt;"",'Dépenses sur devis'!V80,"")</f>
        <v/>
      </c>
      <c r="W80" s="245"/>
      <c r="X80" s="81">
        <v>0</v>
      </c>
      <c r="Y80" s="80"/>
      <c r="Z80" s="245">
        <f t="shared" si="2"/>
        <v>0</v>
      </c>
      <c r="AA80" s="81">
        <f t="shared" si="3"/>
        <v>0</v>
      </c>
      <c r="AB80" s="78"/>
    </row>
    <row r="81" spans="2:28" s="63" customFormat="1" ht="19.899999999999999" customHeight="1" x14ac:dyDescent="0.35">
      <c r="B81" s="75">
        <v>74</v>
      </c>
      <c r="C81" s="80" t="str">
        <f>IF('Dépenses sur devis'!C81&lt;&gt;"",'Dépenses sur devis'!C81,"")</f>
        <v/>
      </c>
      <c r="D81" s="80" t="str">
        <f>IF('Dépenses sur devis'!D81&lt;&gt;"",'Dépenses sur devis'!D81,"")</f>
        <v/>
      </c>
      <c r="E81" s="80" t="str">
        <f>IF('Dépenses sur devis'!E81&lt;&gt;"",'Dépenses sur devis'!E81,"")</f>
        <v/>
      </c>
      <c r="F81" s="80" t="str">
        <f>IF('Dépenses sur devis'!F81&lt;&gt;"",'Dépenses sur devis'!F81,"")</f>
        <v/>
      </c>
      <c r="G81" s="80" t="str">
        <f>IF('Dépenses sur devis'!G81&lt;&gt;"",'Dépenses sur devis'!G81,"")</f>
        <v/>
      </c>
      <c r="H81" s="79" t="str">
        <f>IF('Dépenses sur devis'!H81&lt;&gt;"",'Dépenses sur devis'!H81,"")</f>
        <v/>
      </c>
      <c r="I81" s="80" t="str">
        <f>IF('Dépenses sur devis'!I81&lt;&gt;"",'Dépenses sur devis'!I81,"")</f>
        <v/>
      </c>
      <c r="J81" s="243">
        <f>IF('Dépenses sur devis'!J81&lt;&gt;"",'Dépenses sur devis'!J81,0)</f>
        <v>0</v>
      </c>
      <c r="K81" s="243">
        <f>IF('Dépenses sur devis'!K81&lt;&gt;"",'Dépenses sur devis'!K81,0)</f>
        <v>0</v>
      </c>
      <c r="L81" s="243">
        <f>IF('Dépenses sur devis'!L81&lt;&gt;"",'Dépenses sur devis'!L81,0)</f>
        <v>0</v>
      </c>
      <c r="M81" s="80" t="str">
        <f>IF('Dépenses sur devis'!M81&lt;&gt;"",'Dépenses sur devis'!M81,"")</f>
        <v/>
      </c>
      <c r="N81" s="244" t="str">
        <f>IF('Dépenses sur devis'!N81&lt;&gt;"",'Dépenses sur devis'!N81,"")</f>
        <v/>
      </c>
      <c r="O81" s="244" t="str">
        <f>IF('Dépenses sur devis'!O81&lt;&gt;"",'Dépenses sur devis'!O81,"")</f>
        <v/>
      </c>
      <c r="P81" s="245">
        <f>IF('Dépenses sur devis'!P81&lt;&gt;"",'Dépenses sur devis'!P81,0)</f>
        <v>0</v>
      </c>
      <c r="Q81" s="245">
        <f>IF('Dépenses sur devis'!Q81&lt;&gt;"",'Dépenses sur devis'!Q81,0)</f>
        <v>0</v>
      </c>
      <c r="R81" s="244" t="str">
        <f>IF('Dépenses sur devis'!R81&lt;&gt;"",'Dépenses sur devis'!R81,"")</f>
        <v/>
      </c>
      <c r="S81" s="244" t="str">
        <f>IF('Dépenses sur devis'!S81&lt;&gt;"",'Dépenses sur devis'!S81,"")</f>
        <v/>
      </c>
      <c r="T81" s="245">
        <f>IF('Dépenses sur devis'!T81&lt;&gt;"",'Dépenses sur devis'!T81,0)</f>
        <v>0</v>
      </c>
      <c r="U81" s="245">
        <f>IF('Dépenses sur devis'!U81&lt;&gt;"",'Dépenses sur devis'!U81,0)</f>
        <v>0</v>
      </c>
      <c r="V81" s="244" t="str">
        <f>IF('Dépenses sur devis'!V81&lt;&gt;"",'Dépenses sur devis'!V81,"")</f>
        <v/>
      </c>
      <c r="W81" s="245"/>
      <c r="X81" s="81">
        <v>0</v>
      </c>
      <c r="Y81" s="80"/>
      <c r="Z81" s="245">
        <f t="shared" si="2"/>
        <v>0</v>
      </c>
      <c r="AA81" s="81">
        <f t="shared" si="3"/>
        <v>0</v>
      </c>
      <c r="AB81" s="78"/>
    </row>
    <row r="82" spans="2:28" s="63" customFormat="1" ht="19.899999999999999" customHeight="1" x14ac:dyDescent="0.35">
      <c r="B82" s="75">
        <v>75</v>
      </c>
      <c r="C82" s="80" t="str">
        <f>IF('Dépenses sur devis'!C82&lt;&gt;"",'Dépenses sur devis'!C82,"")</f>
        <v/>
      </c>
      <c r="D82" s="80" t="str">
        <f>IF('Dépenses sur devis'!D82&lt;&gt;"",'Dépenses sur devis'!D82,"")</f>
        <v/>
      </c>
      <c r="E82" s="80" t="str">
        <f>IF('Dépenses sur devis'!E82&lt;&gt;"",'Dépenses sur devis'!E82,"")</f>
        <v/>
      </c>
      <c r="F82" s="80" t="str">
        <f>IF('Dépenses sur devis'!F82&lt;&gt;"",'Dépenses sur devis'!F82,"")</f>
        <v/>
      </c>
      <c r="G82" s="80" t="str">
        <f>IF('Dépenses sur devis'!G82&lt;&gt;"",'Dépenses sur devis'!G82,"")</f>
        <v/>
      </c>
      <c r="H82" s="79" t="str">
        <f>IF('Dépenses sur devis'!H82&lt;&gt;"",'Dépenses sur devis'!H82,"")</f>
        <v/>
      </c>
      <c r="I82" s="80" t="str">
        <f>IF('Dépenses sur devis'!I82&lt;&gt;"",'Dépenses sur devis'!I82,"")</f>
        <v/>
      </c>
      <c r="J82" s="243">
        <f>IF('Dépenses sur devis'!J82&lt;&gt;"",'Dépenses sur devis'!J82,0)</f>
        <v>0</v>
      </c>
      <c r="K82" s="243">
        <f>IF('Dépenses sur devis'!K82&lt;&gt;"",'Dépenses sur devis'!K82,0)</f>
        <v>0</v>
      </c>
      <c r="L82" s="243">
        <f>IF('Dépenses sur devis'!L82&lt;&gt;"",'Dépenses sur devis'!L82,0)</f>
        <v>0</v>
      </c>
      <c r="M82" s="80" t="str">
        <f>IF('Dépenses sur devis'!M82&lt;&gt;"",'Dépenses sur devis'!M82,"")</f>
        <v/>
      </c>
      <c r="N82" s="244" t="str">
        <f>IF('Dépenses sur devis'!N82&lt;&gt;"",'Dépenses sur devis'!N82,"")</f>
        <v/>
      </c>
      <c r="O82" s="244" t="str">
        <f>IF('Dépenses sur devis'!O82&lt;&gt;"",'Dépenses sur devis'!O82,"")</f>
        <v/>
      </c>
      <c r="P82" s="245">
        <f>IF('Dépenses sur devis'!P82&lt;&gt;"",'Dépenses sur devis'!P82,0)</f>
        <v>0</v>
      </c>
      <c r="Q82" s="245">
        <f>IF('Dépenses sur devis'!Q82&lt;&gt;"",'Dépenses sur devis'!Q82,0)</f>
        <v>0</v>
      </c>
      <c r="R82" s="244" t="str">
        <f>IF('Dépenses sur devis'!R82&lt;&gt;"",'Dépenses sur devis'!R82,"")</f>
        <v/>
      </c>
      <c r="S82" s="244" t="str">
        <f>IF('Dépenses sur devis'!S82&lt;&gt;"",'Dépenses sur devis'!S82,"")</f>
        <v/>
      </c>
      <c r="T82" s="245">
        <f>IF('Dépenses sur devis'!T82&lt;&gt;"",'Dépenses sur devis'!T82,0)</f>
        <v>0</v>
      </c>
      <c r="U82" s="245">
        <f>IF('Dépenses sur devis'!U82&lt;&gt;"",'Dépenses sur devis'!U82,0)</f>
        <v>0</v>
      </c>
      <c r="V82" s="244" t="str">
        <f>IF('Dépenses sur devis'!V82&lt;&gt;"",'Dépenses sur devis'!V82,"")</f>
        <v/>
      </c>
      <c r="W82" s="245"/>
      <c r="X82" s="81">
        <v>0</v>
      </c>
      <c r="Y82" s="80"/>
      <c r="Z82" s="245">
        <f t="shared" si="2"/>
        <v>0</v>
      </c>
      <c r="AA82" s="81">
        <f t="shared" si="3"/>
        <v>0</v>
      </c>
      <c r="AB82" s="78"/>
    </row>
    <row r="83" spans="2:28" s="63" customFormat="1" ht="19.899999999999999" customHeight="1" x14ac:dyDescent="0.35">
      <c r="B83" s="75">
        <v>76</v>
      </c>
      <c r="C83" s="80" t="str">
        <f>IF('Dépenses sur devis'!C83&lt;&gt;"",'Dépenses sur devis'!C83,"")</f>
        <v/>
      </c>
      <c r="D83" s="80" t="str">
        <f>IF('Dépenses sur devis'!D83&lt;&gt;"",'Dépenses sur devis'!D83,"")</f>
        <v/>
      </c>
      <c r="E83" s="80" t="str">
        <f>IF('Dépenses sur devis'!E83&lt;&gt;"",'Dépenses sur devis'!E83,"")</f>
        <v/>
      </c>
      <c r="F83" s="80" t="str">
        <f>IF('Dépenses sur devis'!F83&lt;&gt;"",'Dépenses sur devis'!F83,"")</f>
        <v/>
      </c>
      <c r="G83" s="80" t="str">
        <f>IF('Dépenses sur devis'!G83&lt;&gt;"",'Dépenses sur devis'!G83,"")</f>
        <v/>
      </c>
      <c r="H83" s="79" t="str">
        <f>IF('Dépenses sur devis'!H83&lt;&gt;"",'Dépenses sur devis'!H83,"")</f>
        <v/>
      </c>
      <c r="I83" s="80" t="str">
        <f>IF('Dépenses sur devis'!I83&lt;&gt;"",'Dépenses sur devis'!I83,"")</f>
        <v/>
      </c>
      <c r="J83" s="243">
        <f>IF('Dépenses sur devis'!J83&lt;&gt;"",'Dépenses sur devis'!J83,0)</f>
        <v>0</v>
      </c>
      <c r="K83" s="243">
        <f>IF('Dépenses sur devis'!K83&lt;&gt;"",'Dépenses sur devis'!K83,0)</f>
        <v>0</v>
      </c>
      <c r="L83" s="243">
        <f>IF('Dépenses sur devis'!L83&lt;&gt;"",'Dépenses sur devis'!L83,0)</f>
        <v>0</v>
      </c>
      <c r="M83" s="80" t="str">
        <f>IF('Dépenses sur devis'!M83&lt;&gt;"",'Dépenses sur devis'!M83,"")</f>
        <v/>
      </c>
      <c r="N83" s="244" t="str">
        <f>IF('Dépenses sur devis'!N83&lt;&gt;"",'Dépenses sur devis'!N83,"")</f>
        <v/>
      </c>
      <c r="O83" s="244" t="str">
        <f>IF('Dépenses sur devis'!O83&lt;&gt;"",'Dépenses sur devis'!O83,"")</f>
        <v/>
      </c>
      <c r="P83" s="245">
        <f>IF('Dépenses sur devis'!P83&lt;&gt;"",'Dépenses sur devis'!P83,0)</f>
        <v>0</v>
      </c>
      <c r="Q83" s="245">
        <f>IF('Dépenses sur devis'!Q83&lt;&gt;"",'Dépenses sur devis'!Q83,0)</f>
        <v>0</v>
      </c>
      <c r="R83" s="244" t="str">
        <f>IF('Dépenses sur devis'!R83&lt;&gt;"",'Dépenses sur devis'!R83,"")</f>
        <v/>
      </c>
      <c r="S83" s="244" t="str">
        <f>IF('Dépenses sur devis'!S83&lt;&gt;"",'Dépenses sur devis'!S83,"")</f>
        <v/>
      </c>
      <c r="T83" s="245">
        <f>IF('Dépenses sur devis'!T83&lt;&gt;"",'Dépenses sur devis'!T83,0)</f>
        <v>0</v>
      </c>
      <c r="U83" s="245">
        <f>IF('Dépenses sur devis'!U83&lt;&gt;"",'Dépenses sur devis'!U83,0)</f>
        <v>0</v>
      </c>
      <c r="V83" s="244" t="str">
        <f>IF('Dépenses sur devis'!V83&lt;&gt;"",'Dépenses sur devis'!V83,"")</f>
        <v/>
      </c>
      <c r="W83" s="245"/>
      <c r="X83" s="81">
        <v>0</v>
      </c>
      <c r="Y83" s="80"/>
      <c r="Z83" s="245">
        <f t="shared" si="2"/>
        <v>0</v>
      </c>
      <c r="AA83" s="81">
        <f t="shared" si="3"/>
        <v>0</v>
      </c>
      <c r="AB83" s="78"/>
    </row>
    <row r="84" spans="2:28" s="63" customFormat="1" ht="19.899999999999999" customHeight="1" x14ac:dyDescent="0.35">
      <c r="B84" s="75">
        <v>77</v>
      </c>
      <c r="C84" s="80" t="str">
        <f>IF('Dépenses sur devis'!C84&lt;&gt;"",'Dépenses sur devis'!C84,"")</f>
        <v/>
      </c>
      <c r="D84" s="80" t="str">
        <f>IF('Dépenses sur devis'!D84&lt;&gt;"",'Dépenses sur devis'!D84,"")</f>
        <v/>
      </c>
      <c r="E84" s="80" t="str">
        <f>IF('Dépenses sur devis'!E84&lt;&gt;"",'Dépenses sur devis'!E84,"")</f>
        <v/>
      </c>
      <c r="F84" s="80" t="str">
        <f>IF('Dépenses sur devis'!F84&lt;&gt;"",'Dépenses sur devis'!F84,"")</f>
        <v/>
      </c>
      <c r="G84" s="80" t="str">
        <f>IF('Dépenses sur devis'!G84&lt;&gt;"",'Dépenses sur devis'!G84,"")</f>
        <v/>
      </c>
      <c r="H84" s="79" t="str">
        <f>IF('Dépenses sur devis'!H84&lt;&gt;"",'Dépenses sur devis'!H84,"")</f>
        <v/>
      </c>
      <c r="I84" s="80" t="str">
        <f>IF('Dépenses sur devis'!I84&lt;&gt;"",'Dépenses sur devis'!I84,"")</f>
        <v/>
      </c>
      <c r="J84" s="243">
        <f>IF('Dépenses sur devis'!J84&lt;&gt;"",'Dépenses sur devis'!J84,0)</f>
        <v>0</v>
      </c>
      <c r="K84" s="243">
        <f>IF('Dépenses sur devis'!K84&lt;&gt;"",'Dépenses sur devis'!K84,0)</f>
        <v>0</v>
      </c>
      <c r="L84" s="243">
        <f>IF('Dépenses sur devis'!L84&lt;&gt;"",'Dépenses sur devis'!L84,0)</f>
        <v>0</v>
      </c>
      <c r="M84" s="80" t="str">
        <f>IF('Dépenses sur devis'!M84&lt;&gt;"",'Dépenses sur devis'!M84,"")</f>
        <v/>
      </c>
      <c r="N84" s="244" t="str">
        <f>IF('Dépenses sur devis'!N84&lt;&gt;"",'Dépenses sur devis'!N84,"")</f>
        <v/>
      </c>
      <c r="O84" s="244" t="str">
        <f>IF('Dépenses sur devis'!O84&lt;&gt;"",'Dépenses sur devis'!O84,"")</f>
        <v/>
      </c>
      <c r="P84" s="245">
        <f>IF('Dépenses sur devis'!P84&lt;&gt;"",'Dépenses sur devis'!P84,0)</f>
        <v>0</v>
      </c>
      <c r="Q84" s="245">
        <f>IF('Dépenses sur devis'!Q84&lt;&gt;"",'Dépenses sur devis'!Q84,0)</f>
        <v>0</v>
      </c>
      <c r="R84" s="244" t="str">
        <f>IF('Dépenses sur devis'!R84&lt;&gt;"",'Dépenses sur devis'!R84,"")</f>
        <v/>
      </c>
      <c r="S84" s="244" t="str">
        <f>IF('Dépenses sur devis'!S84&lt;&gt;"",'Dépenses sur devis'!S84,"")</f>
        <v/>
      </c>
      <c r="T84" s="245">
        <f>IF('Dépenses sur devis'!T84&lt;&gt;"",'Dépenses sur devis'!T84,0)</f>
        <v>0</v>
      </c>
      <c r="U84" s="245">
        <f>IF('Dépenses sur devis'!U84&lt;&gt;"",'Dépenses sur devis'!U84,0)</f>
        <v>0</v>
      </c>
      <c r="V84" s="244" t="str">
        <f>IF('Dépenses sur devis'!V84&lt;&gt;"",'Dépenses sur devis'!V84,"")</f>
        <v/>
      </c>
      <c r="W84" s="245"/>
      <c r="X84" s="81">
        <v>0</v>
      </c>
      <c r="Y84" s="80"/>
      <c r="Z84" s="245">
        <f t="shared" si="2"/>
        <v>0</v>
      </c>
      <c r="AA84" s="81">
        <f t="shared" si="3"/>
        <v>0</v>
      </c>
      <c r="AB84" s="78"/>
    </row>
    <row r="85" spans="2:28" s="63" customFormat="1" ht="19.899999999999999" customHeight="1" x14ac:dyDescent="0.35">
      <c r="B85" s="75">
        <v>78</v>
      </c>
      <c r="C85" s="80" t="str">
        <f>IF('Dépenses sur devis'!C85&lt;&gt;"",'Dépenses sur devis'!C85,"")</f>
        <v/>
      </c>
      <c r="D85" s="80" t="str">
        <f>IF('Dépenses sur devis'!D85&lt;&gt;"",'Dépenses sur devis'!D85,"")</f>
        <v/>
      </c>
      <c r="E85" s="80" t="str">
        <f>IF('Dépenses sur devis'!E85&lt;&gt;"",'Dépenses sur devis'!E85,"")</f>
        <v/>
      </c>
      <c r="F85" s="80" t="str">
        <f>IF('Dépenses sur devis'!F85&lt;&gt;"",'Dépenses sur devis'!F85,"")</f>
        <v/>
      </c>
      <c r="G85" s="80" t="str">
        <f>IF('Dépenses sur devis'!G85&lt;&gt;"",'Dépenses sur devis'!G85,"")</f>
        <v/>
      </c>
      <c r="H85" s="79" t="str">
        <f>IF('Dépenses sur devis'!H85&lt;&gt;"",'Dépenses sur devis'!H85,"")</f>
        <v/>
      </c>
      <c r="I85" s="80" t="str">
        <f>IF('Dépenses sur devis'!I85&lt;&gt;"",'Dépenses sur devis'!I85,"")</f>
        <v/>
      </c>
      <c r="J85" s="243">
        <f>IF('Dépenses sur devis'!J85&lt;&gt;"",'Dépenses sur devis'!J85,0)</f>
        <v>0</v>
      </c>
      <c r="K85" s="243">
        <f>IF('Dépenses sur devis'!K85&lt;&gt;"",'Dépenses sur devis'!K85,0)</f>
        <v>0</v>
      </c>
      <c r="L85" s="243">
        <f>IF('Dépenses sur devis'!L85&lt;&gt;"",'Dépenses sur devis'!L85,0)</f>
        <v>0</v>
      </c>
      <c r="M85" s="80" t="str">
        <f>IF('Dépenses sur devis'!M85&lt;&gt;"",'Dépenses sur devis'!M85,"")</f>
        <v/>
      </c>
      <c r="N85" s="244" t="str">
        <f>IF('Dépenses sur devis'!N85&lt;&gt;"",'Dépenses sur devis'!N85,"")</f>
        <v/>
      </c>
      <c r="O85" s="244" t="str">
        <f>IF('Dépenses sur devis'!O85&lt;&gt;"",'Dépenses sur devis'!O85,"")</f>
        <v/>
      </c>
      <c r="P85" s="245">
        <f>IF('Dépenses sur devis'!P85&lt;&gt;"",'Dépenses sur devis'!P85,0)</f>
        <v>0</v>
      </c>
      <c r="Q85" s="245">
        <f>IF('Dépenses sur devis'!Q85&lt;&gt;"",'Dépenses sur devis'!Q85,0)</f>
        <v>0</v>
      </c>
      <c r="R85" s="244" t="str">
        <f>IF('Dépenses sur devis'!R85&lt;&gt;"",'Dépenses sur devis'!R85,"")</f>
        <v/>
      </c>
      <c r="S85" s="244" t="str">
        <f>IF('Dépenses sur devis'!S85&lt;&gt;"",'Dépenses sur devis'!S85,"")</f>
        <v/>
      </c>
      <c r="T85" s="245">
        <f>IF('Dépenses sur devis'!T85&lt;&gt;"",'Dépenses sur devis'!T85,0)</f>
        <v>0</v>
      </c>
      <c r="U85" s="245">
        <f>IF('Dépenses sur devis'!U85&lt;&gt;"",'Dépenses sur devis'!U85,0)</f>
        <v>0</v>
      </c>
      <c r="V85" s="244" t="str">
        <f>IF('Dépenses sur devis'!V85&lt;&gt;"",'Dépenses sur devis'!V85,"")</f>
        <v/>
      </c>
      <c r="W85" s="245"/>
      <c r="X85" s="81">
        <v>0</v>
      </c>
      <c r="Y85" s="80"/>
      <c r="Z85" s="245">
        <f t="shared" si="2"/>
        <v>0</v>
      </c>
      <c r="AA85" s="81">
        <f t="shared" si="3"/>
        <v>0</v>
      </c>
      <c r="AB85" s="78"/>
    </row>
    <row r="86" spans="2:28" s="63" customFormat="1" ht="19.899999999999999" customHeight="1" x14ac:dyDescent="0.35">
      <c r="B86" s="75">
        <v>79</v>
      </c>
      <c r="C86" s="80" t="str">
        <f>IF('Dépenses sur devis'!C86&lt;&gt;"",'Dépenses sur devis'!C86,"")</f>
        <v/>
      </c>
      <c r="D86" s="80" t="str">
        <f>IF('Dépenses sur devis'!D86&lt;&gt;"",'Dépenses sur devis'!D86,"")</f>
        <v/>
      </c>
      <c r="E86" s="80" t="str">
        <f>IF('Dépenses sur devis'!E86&lt;&gt;"",'Dépenses sur devis'!E86,"")</f>
        <v/>
      </c>
      <c r="F86" s="80" t="str">
        <f>IF('Dépenses sur devis'!F86&lt;&gt;"",'Dépenses sur devis'!F86,"")</f>
        <v/>
      </c>
      <c r="G86" s="80" t="str">
        <f>IF('Dépenses sur devis'!G86&lt;&gt;"",'Dépenses sur devis'!G86,"")</f>
        <v/>
      </c>
      <c r="H86" s="79" t="str">
        <f>IF('Dépenses sur devis'!H86&lt;&gt;"",'Dépenses sur devis'!H86,"")</f>
        <v/>
      </c>
      <c r="I86" s="80" t="str">
        <f>IF('Dépenses sur devis'!I86&lt;&gt;"",'Dépenses sur devis'!I86,"")</f>
        <v/>
      </c>
      <c r="J86" s="243">
        <f>IF('Dépenses sur devis'!J86&lt;&gt;"",'Dépenses sur devis'!J86,0)</f>
        <v>0</v>
      </c>
      <c r="K86" s="243">
        <f>IF('Dépenses sur devis'!K86&lt;&gt;"",'Dépenses sur devis'!K86,0)</f>
        <v>0</v>
      </c>
      <c r="L86" s="243">
        <f>IF('Dépenses sur devis'!L86&lt;&gt;"",'Dépenses sur devis'!L86,0)</f>
        <v>0</v>
      </c>
      <c r="M86" s="80" t="str">
        <f>IF('Dépenses sur devis'!M86&lt;&gt;"",'Dépenses sur devis'!M86,"")</f>
        <v/>
      </c>
      <c r="N86" s="244" t="str">
        <f>IF('Dépenses sur devis'!N86&lt;&gt;"",'Dépenses sur devis'!N86,"")</f>
        <v/>
      </c>
      <c r="O86" s="244" t="str">
        <f>IF('Dépenses sur devis'!O86&lt;&gt;"",'Dépenses sur devis'!O86,"")</f>
        <v/>
      </c>
      <c r="P86" s="245">
        <f>IF('Dépenses sur devis'!P86&lt;&gt;"",'Dépenses sur devis'!P86,0)</f>
        <v>0</v>
      </c>
      <c r="Q86" s="245">
        <f>IF('Dépenses sur devis'!Q86&lt;&gt;"",'Dépenses sur devis'!Q86,0)</f>
        <v>0</v>
      </c>
      <c r="R86" s="244" t="str">
        <f>IF('Dépenses sur devis'!R86&lt;&gt;"",'Dépenses sur devis'!R86,"")</f>
        <v/>
      </c>
      <c r="S86" s="244" t="str">
        <f>IF('Dépenses sur devis'!S86&lt;&gt;"",'Dépenses sur devis'!S86,"")</f>
        <v/>
      </c>
      <c r="T86" s="245">
        <f>IF('Dépenses sur devis'!T86&lt;&gt;"",'Dépenses sur devis'!T86,0)</f>
        <v>0</v>
      </c>
      <c r="U86" s="245">
        <f>IF('Dépenses sur devis'!U86&lt;&gt;"",'Dépenses sur devis'!U86,0)</f>
        <v>0</v>
      </c>
      <c r="V86" s="244" t="str">
        <f>IF('Dépenses sur devis'!V86&lt;&gt;"",'Dépenses sur devis'!V86,"")</f>
        <v/>
      </c>
      <c r="W86" s="245"/>
      <c r="X86" s="81">
        <v>0</v>
      </c>
      <c r="Y86" s="80"/>
      <c r="Z86" s="245">
        <f t="shared" si="2"/>
        <v>0</v>
      </c>
      <c r="AA86" s="81">
        <f t="shared" si="3"/>
        <v>0</v>
      </c>
      <c r="AB86" s="78"/>
    </row>
    <row r="87" spans="2:28" s="63" customFormat="1" ht="19.899999999999999" customHeight="1" x14ac:dyDescent="0.35">
      <c r="B87" s="75">
        <v>80</v>
      </c>
      <c r="C87" s="80" t="str">
        <f>IF('Dépenses sur devis'!C87&lt;&gt;"",'Dépenses sur devis'!C87,"")</f>
        <v/>
      </c>
      <c r="D87" s="80" t="str">
        <f>IF('Dépenses sur devis'!D87&lt;&gt;"",'Dépenses sur devis'!D87,"")</f>
        <v/>
      </c>
      <c r="E87" s="80" t="str">
        <f>IF('Dépenses sur devis'!E87&lt;&gt;"",'Dépenses sur devis'!E87,"")</f>
        <v/>
      </c>
      <c r="F87" s="80" t="str">
        <f>IF('Dépenses sur devis'!F87&lt;&gt;"",'Dépenses sur devis'!F87,"")</f>
        <v/>
      </c>
      <c r="G87" s="80" t="str">
        <f>IF('Dépenses sur devis'!G87&lt;&gt;"",'Dépenses sur devis'!G87,"")</f>
        <v/>
      </c>
      <c r="H87" s="79" t="str">
        <f>IF('Dépenses sur devis'!H87&lt;&gt;"",'Dépenses sur devis'!H87,"")</f>
        <v/>
      </c>
      <c r="I87" s="80" t="str">
        <f>IF('Dépenses sur devis'!I87&lt;&gt;"",'Dépenses sur devis'!I87,"")</f>
        <v/>
      </c>
      <c r="J87" s="243">
        <f>IF('Dépenses sur devis'!J87&lt;&gt;"",'Dépenses sur devis'!J87,0)</f>
        <v>0</v>
      </c>
      <c r="K87" s="243">
        <f>IF('Dépenses sur devis'!K87&lt;&gt;"",'Dépenses sur devis'!K87,0)</f>
        <v>0</v>
      </c>
      <c r="L87" s="243">
        <f>IF('Dépenses sur devis'!L87&lt;&gt;"",'Dépenses sur devis'!L87,0)</f>
        <v>0</v>
      </c>
      <c r="M87" s="80" t="str">
        <f>IF('Dépenses sur devis'!M87&lt;&gt;"",'Dépenses sur devis'!M87,"")</f>
        <v/>
      </c>
      <c r="N87" s="244" t="str">
        <f>IF('Dépenses sur devis'!N87&lt;&gt;"",'Dépenses sur devis'!N87,"")</f>
        <v/>
      </c>
      <c r="O87" s="244" t="str">
        <f>IF('Dépenses sur devis'!O87&lt;&gt;"",'Dépenses sur devis'!O87,"")</f>
        <v/>
      </c>
      <c r="P87" s="245">
        <f>IF('Dépenses sur devis'!P87&lt;&gt;"",'Dépenses sur devis'!P87,0)</f>
        <v>0</v>
      </c>
      <c r="Q87" s="245">
        <f>IF('Dépenses sur devis'!Q87&lt;&gt;"",'Dépenses sur devis'!Q87,0)</f>
        <v>0</v>
      </c>
      <c r="R87" s="244" t="str">
        <f>IF('Dépenses sur devis'!R87&lt;&gt;"",'Dépenses sur devis'!R87,"")</f>
        <v/>
      </c>
      <c r="S87" s="244" t="str">
        <f>IF('Dépenses sur devis'!S87&lt;&gt;"",'Dépenses sur devis'!S87,"")</f>
        <v/>
      </c>
      <c r="T87" s="245">
        <f>IF('Dépenses sur devis'!T87&lt;&gt;"",'Dépenses sur devis'!T87,0)</f>
        <v>0</v>
      </c>
      <c r="U87" s="245">
        <f>IF('Dépenses sur devis'!U87&lt;&gt;"",'Dépenses sur devis'!U87,0)</f>
        <v>0</v>
      </c>
      <c r="V87" s="244" t="str">
        <f>IF('Dépenses sur devis'!V87&lt;&gt;"",'Dépenses sur devis'!V87,"")</f>
        <v/>
      </c>
      <c r="W87" s="245"/>
      <c r="X87" s="81">
        <v>0</v>
      </c>
      <c r="Y87" s="80"/>
      <c r="Z87" s="245">
        <f t="shared" si="2"/>
        <v>0</v>
      </c>
      <c r="AA87" s="81">
        <f t="shared" si="3"/>
        <v>0</v>
      </c>
      <c r="AB87" s="78"/>
    </row>
    <row r="88" spans="2:28" s="63" customFormat="1" ht="19.899999999999999" customHeight="1" x14ac:dyDescent="0.35">
      <c r="B88" s="75">
        <v>81</v>
      </c>
      <c r="C88" s="80" t="str">
        <f>IF('Dépenses sur devis'!C88&lt;&gt;"",'Dépenses sur devis'!C88,"")</f>
        <v/>
      </c>
      <c r="D88" s="80" t="str">
        <f>IF('Dépenses sur devis'!D88&lt;&gt;"",'Dépenses sur devis'!D88,"")</f>
        <v/>
      </c>
      <c r="E88" s="80" t="str">
        <f>IF('Dépenses sur devis'!E88&lt;&gt;"",'Dépenses sur devis'!E88,"")</f>
        <v/>
      </c>
      <c r="F88" s="80" t="str">
        <f>IF('Dépenses sur devis'!F88&lt;&gt;"",'Dépenses sur devis'!F88,"")</f>
        <v/>
      </c>
      <c r="G88" s="80" t="str">
        <f>IF('Dépenses sur devis'!G88&lt;&gt;"",'Dépenses sur devis'!G88,"")</f>
        <v/>
      </c>
      <c r="H88" s="79" t="str">
        <f>IF('Dépenses sur devis'!H88&lt;&gt;"",'Dépenses sur devis'!H88,"")</f>
        <v/>
      </c>
      <c r="I88" s="80" t="str">
        <f>IF('Dépenses sur devis'!I88&lt;&gt;"",'Dépenses sur devis'!I88,"")</f>
        <v/>
      </c>
      <c r="J88" s="243">
        <f>IF('Dépenses sur devis'!J88&lt;&gt;"",'Dépenses sur devis'!J88,0)</f>
        <v>0</v>
      </c>
      <c r="K88" s="243">
        <f>IF('Dépenses sur devis'!K88&lt;&gt;"",'Dépenses sur devis'!K88,0)</f>
        <v>0</v>
      </c>
      <c r="L88" s="243">
        <f>IF('Dépenses sur devis'!L88&lt;&gt;"",'Dépenses sur devis'!L88,0)</f>
        <v>0</v>
      </c>
      <c r="M88" s="80" t="str">
        <f>IF('Dépenses sur devis'!M88&lt;&gt;"",'Dépenses sur devis'!M88,"")</f>
        <v/>
      </c>
      <c r="N88" s="244" t="str">
        <f>IF('Dépenses sur devis'!N88&lt;&gt;"",'Dépenses sur devis'!N88,"")</f>
        <v/>
      </c>
      <c r="O88" s="244" t="str">
        <f>IF('Dépenses sur devis'!O88&lt;&gt;"",'Dépenses sur devis'!O88,"")</f>
        <v/>
      </c>
      <c r="P88" s="245">
        <f>IF('Dépenses sur devis'!P88&lt;&gt;"",'Dépenses sur devis'!P88,0)</f>
        <v>0</v>
      </c>
      <c r="Q88" s="245">
        <f>IF('Dépenses sur devis'!Q88&lt;&gt;"",'Dépenses sur devis'!Q88,0)</f>
        <v>0</v>
      </c>
      <c r="R88" s="244" t="str">
        <f>IF('Dépenses sur devis'!R88&lt;&gt;"",'Dépenses sur devis'!R88,"")</f>
        <v/>
      </c>
      <c r="S88" s="244" t="str">
        <f>IF('Dépenses sur devis'!S88&lt;&gt;"",'Dépenses sur devis'!S88,"")</f>
        <v/>
      </c>
      <c r="T88" s="245">
        <f>IF('Dépenses sur devis'!T88&lt;&gt;"",'Dépenses sur devis'!T88,0)</f>
        <v>0</v>
      </c>
      <c r="U88" s="245">
        <f>IF('Dépenses sur devis'!U88&lt;&gt;"",'Dépenses sur devis'!U88,0)</f>
        <v>0</v>
      </c>
      <c r="V88" s="244" t="str">
        <f>IF('Dépenses sur devis'!V88&lt;&gt;"",'Dépenses sur devis'!V88,"")</f>
        <v/>
      </c>
      <c r="W88" s="245"/>
      <c r="X88" s="81">
        <v>0</v>
      </c>
      <c r="Y88" s="80"/>
      <c r="Z88" s="245">
        <f t="shared" si="2"/>
        <v>0</v>
      </c>
      <c r="AA88" s="81">
        <f t="shared" si="3"/>
        <v>0</v>
      </c>
      <c r="AB88" s="78"/>
    </row>
    <row r="89" spans="2:28" s="63" customFormat="1" ht="19.899999999999999" customHeight="1" x14ac:dyDescent="0.35">
      <c r="B89" s="75">
        <v>82</v>
      </c>
      <c r="C89" s="80" t="str">
        <f>IF('Dépenses sur devis'!C89&lt;&gt;"",'Dépenses sur devis'!C89,"")</f>
        <v/>
      </c>
      <c r="D89" s="80" t="str">
        <f>IF('Dépenses sur devis'!D89&lt;&gt;"",'Dépenses sur devis'!D89,"")</f>
        <v/>
      </c>
      <c r="E89" s="80" t="str">
        <f>IF('Dépenses sur devis'!E89&lt;&gt;"",'Dépenses sur devis'!E89,"")</f>
        <v/>
      </c>
      <c r="F89" s="80" t="str">
        <f>IF('Dépenses sur devis'!F89&lt;&gt;"",'Dépenses sur devis'!F89,"")</f>
        <v/>
      </c>
      <c r="G89" s="80" t="str">
        <f>IF('Dépenses sur devis'!G89&lt;&gt;"",'Dépenses sur devis'!G89,"")</f>
        <v/>
      </c>
      <c r="H89" s="79" t="str">
        <f>IF('Dépenses sur devis'!H89&lt;&gt;"",'Dépenses sur devis'!H89,"")</f>
        <v/>
      </c>
      <c r="I89" s="80" t="str">
        <f>IF('Dépenses sur devis'!I89&lt;&gt;"",'Dépenses sur devis'!I89,"")</f>
        <v/>
      </c>
      <c r="J89" s="243">
        <f>IF('Dépenses sur devis'!J89&lt;&gt;"",'Dépenses sur devis'!J89,0)</f>
        <v>0</v>
      </c>
      <c r="K89" s="243">
        <f>IF('Dépenses sur devis'!K89&lt;&gt;"",'Dépenses sur devis'!K89,0)</f>
        <v>0</v>
      </c>
      <c r="L89" s="243">
        <f>IF('Dépenses sur devis'!L89&lt;&gt;"",'Dépenses sur devis'!L89,0)</f>
        <v>0</v>
      </c>
      <c r="M89" s="80" t="str">
        <f>IF('Dépenses sur devis'!M89&lt;&gt;"",'Dépenses sur devis'!M89,"")</f>
        <v/>
      </c>
      <c r="N89" s="244" t="str">
        <f>IF('Dépenses sur devis'!N89&lt;&gt;"",'Dépenses sur devis'!N89,"")</f>
        <v/>
      </c>
      <c r="O89" s="244" t="str">
        <f>IF('Dépenses sur devis'!O89&lt;&gt;"",'Dépenses sur devis'!O89,"")</f>
        <v/>
      </c>
      <c r="P89" s="245">
        <f>IF('Dépenses sur devis'!P89&lt;&gt;"",'Dépenses sur devis'!P89,0)</f>
        <v>0</v>
      </c>
      <c r="Q89" s="245">
        <f>IF('Dépenses sur devis'!Q89&lt;&gt;"",'Dépenses sur devis'!Q89,0)</f>
        <v>0</v>
      </c>
      <c r="R89" s="244" t="str">
        <f>IF('Dépenses sur devis'!R89&lt;&gt;"",'Dépenses sur devis'!R89,"")</f>
        <v/>
      </c>
      <c r="S89" s="244" t="str">
        <f>IF('Dépenses sur devis'!S89&lt;&gt;"",'Dépenses sur devis'!S89,"")</f>
        <v/>
      </c>
      <c r="T89" s="245">
        <f>IF('Dépenses sur devis'!T89&lt;&gt;"",'Dépenses sur devis'!T89,0)</f>
        <v>0</v>
      </c>
      <c r="U89" s="245">
        <f>IF('Dépenses sur devis'!U89&lt;&gt;"",'Dépenses sur devis'!U89,0)</f>
        <v>0</v>
      </c>
      <c r="V89" s="244" t="str">
        <f>IF('Dépenses sur devis'!V89&lt;&gt;"",'Dépenses sur devis'!V89,"")</f>
        <v/>
      </c>
      <c r="W89" s="245"/>
      <c r="X89" s="81">
        <v>0</v>
      </c>
      <c r="Y89" s="80"/>
      <c r="Z89" s="245">
        <f t="shared" si="2"/>
        <v>0</v>
      </c>
      <c r="AA89" s="81">
        <f t="shared" si="3"/>
        <v>0</v>
      </c>
      <c r="AB89" s="78"/>
    </row>
    <row r="90" spans="2:28" s="63" customFormat="1" ht="19.899999999999999" customHeight="1" x14ac:dyDescent="0.35">
      <c r="B90" s="75">
        <v>83</v>
      </c>
      <c r="C90" s="80" t="str">
        <f>IF('Dépenses sur devis'!C90&lt;&gt;"",'Dépenses sur devis'!C90,"")</f>
        <v/>
      </c>
      <c r="D90" s="80" t="str">
        <f>IF('Dépenses sur devis'!D90&lt;&gt;"",'Dépenses sur devis'!D90,"")</f>
        <v/>
      </c>
      <c r="E90" s="80" t="str">
        <f>IF('Dépenses sur devis'!E90&lt;&gt;"",'Dépenses sur devis'!E90,"")</f>
        <v/>
      </c>
      <c r="F90" s="80" t="str">
        <f>IF('Dépenses sur devis'!F90&lt;&gt;"",'Dépenses sur devis'!F90,"")</f>
        <v/>
      </c>
      <c r="G90" s="80" t="str">
        <f>IF('Dépenses sur devis'!G90&lt;&gt;"",'Dépenses sur devis'!G90,"")</f>
        <v/>
      </c>
      <c r="H90" s="79" t="str">
        <f>IF('Dépenses sur devis'!H90&lt;&gt;"",'Dépenses sur devis'!H90,"")</f>
        <v/>
      </c>
      <c r="I90" s="80" t="str">
        <f>IF('Dépenses sur devis'!I90&lt;&gt;"",'Dépenses sur devis'!I90,"")</f>
        <v/>
      </c>
      <c r="J90" s="243">
        <f>IF('Dépenses sur devis'!J90&lt;&gt;"",'Dépenses sur devis'!J90,0)</f>
        <v>0</v>
      </c>
      <c r="K90" s="243">
        <f>IF('Dépenses sur devis'!K90&lt;&gt;"",'Dépenses sur devis'!K90,0)</f>
        <v>0</v>
      </c>
      <c r="L90" s="243">
        <f>IF('Dépenses sur devis'!L90&lt;&gt;"",'Dépenses sur devis'!L90,0)</f>
        <v>0</v>
      </c>
      <c r="M90" s="80" t="str">
        <f>IF('Dépenses sur devis'!M90&lt;&gt;"",'Dépenses sur devis'!M90,"")</f>
        <v/>
      </c>
      <c r="N90" s="244" t="str">
        <f>IF('Dépenses sur devis'!N90&lt;&gt;"",'Dépenses sur devis'!N90,"")</f>
        <v/>
      </c>
      <c r="O90" s="244" t="str">
        <f>IF('Dépenses sur devis'!O90&lt;&gt;"",'Dépenses sur devis'!O90,"")</f>
        <v/>
      </c>
      <c r="P90" s="245">
        <f>IF('Dépenses sur devis'!P90&lt;&gt;"",'Dépenses sur devis'!P90,0)</f>
        <v>0</v>
      </c>
      <c r="Q90" s="245">
        <f>IF('Dépenses sur devis'!Q90&lt;&gt;"",'Dépenses sur devis'!Q90,0)</f>
        <v>0</v>
      </c>
      <c r="R90" s="244" t="str">
        <f>IF('Dépenses sur devis'!R90&lt;&gt;"",'Dépenses sur devis'!R90,"")</f>
        <v/>
      </c>
      <c r="S90" s="244" t="str">
        <f>IF('Dépenses sur devis'!S90&lt;&gt;"",'Dépenses sur devis'!S90,"")</f>
        <v/>
      </c>
      <c r="T90" s="245">
        <f>IF('Dépenses sur devis'!T90&lt;&gt;"",'Dépenses sur devis'!T90,0)</f>
        <v>0</v>
      </c>
      <c r="U90" s="245">
        <f>IF('Dépenses sur devis'!U90&lt;&gt;"",'Dépenses sur devis'!U90,0)</f>
        <v>0</v>
      </c>
      <c r="V90" s="244" t="str">
        <f>IF('Dépenses sur devis'!V90&lt;&gt;"",'Dépenses sur devis'!V90,"")</f>
        <v/>
      </c>
      <c r="W90" s="245"/>
      <c r="X90" s="81">
        <v>0</v>
      </c>
      <c r="Y90" s="80"/>
      <c r="Z90" s="245">
        <f t="shared" si="2"/>
        <v>0</v>
      </c>
      <c r="AA90" s="81">
        <f t="shared" si="3"/>
        <v>0</v>
      </c>
      <c r="AB90" s="78"/>
    </row>
    <row r="91" spans="2:28" s="63" customFormat="1" ht="19.899999999999999" customHeight="1" x14ac:dyDescent="0.35">
      <c r="B91" s="75">
        <v>84</v>
      </c>
      <c r="C91" s="80" t="str">
        <f>IF('Dépenses sur devis'!C91&lt;&gt;"",'Dépenses sur devis'!C91,"")</f>
        <v/>
      </c>
      <c r="D91" s="80" t="str">
        <f>IF('Dépenses sur devis'!D91&lt;&gt;"",'Dépenses sur devis'!D91,"")</f>
        <v/>
      </c>
      <c r="E91" s="80" t="str">
        <f>IF('Dépenses sur devis'!E91&lt;&gt;"",'Dépenses sur devis'!E91,"")</f>
        <v/>
      </c>
      <c r="F91" s="80" t="str">
        <f>IF('Dépenses sur devis'!F91&lt;&gt;"",'Dépenses sur devis'!F91,"")</f>
        <v/>
      </c>
      <c r="G91" s="80" t="str">
        <f>IF('Dépenses sur devis'!G91&lt;&gt;"",'Dépenses sur devis'!G91,"")</f>
        <v/>
      </c>
      <c r="H91" s="79" t="str">
        <f>IF('Dépenses sur devis'!H91&lt;&gt;"",'Dépenses sur devis'!H91,"")</f>
        <v/>
      </c>
      <c r="I91" s="80" t="str">
        <f>IF('Dépenses sur devis'!I91&lt;&gt;"",'Dépenses sur devis'!I91,"")</f>
        <v/>
      </c>
      <c r="J91" s="243">
        <f>IF('Dépenses sur devis'!J91&lt;&gt;"",'Dépenses sur devis'!J91,0)</f>
        <v>0</v>
      </c>
      <c r="K91" s="243">
        <f>IF('Dépenses sur devis'!K91&lt;&gt;"",'Dépenses sur devis'!K91,0)</f>
        <v>0</v>
      </c>
      <c r="L91" s="243">
        <f>IF('Dépenses sur devis'!L91&lt;&gt;"",'Dépenses sur devis'!L91,0)</f>
        <v>0</v>
      </c>
      <c r="M91" s="80" t="str">
        <f>IF('Dépenses sur devis'!M91&lt;&gt;"",'Dépenses sur devis'!M91,"")</f>
        <v/>
      </c>
      <c r="N91" s="244" t="str">
        <f>IF('Dépenses sur devis'!N91&lt;&gt;"",'Dépenses sur devis'!N91,"")</f>
        <v/>
      </c>
      <c r="O91" s="244" t="str">
        <f>IF('Dépenses sur devis'!O91&lt;&gt;"",'Dépenses sur devis'!O91,"")</f>
        <v/>
      </c>
      <c r="P91" s="245">
        <f>IF('Dépenses sur devis'!P91&lt;&gt;"",'Dépenses sur devis'!P91,0)</f>
        <v>0</v>
      </c>
      <c r="Q91" s="245">
        <f>IF('Dépenses sur devis'!Q91&lt;&gt;"",'Dépenses sur devis'!Q91,0)</f>
        <v>0</v>
      </c>
      <c r="R91" s="244" t="str">
        <f>IF('Dépenses sur devis'!R91&lt;&gt;"",'Dépenses sur devis'!R91,"")</f>
        <v/>
      </c>
      <c r="S91" s="244" t="str">
        <f>IF('Dépenses sur devis'!S91&lt;&gt;"",'Dépenses sur devis'!S91,"")</f>
        <v/>
      </c>
      <c r="T91" s="245">
        <f>IF('Dépenses sur devis'!T91&lt;&gt;"",'Dépenses sur devis'!T91,0)</f>
        <v>0</v>
      </c>
      <c r="U91" s="245">
        <f>IF('Dépenses sur devis'!U91&lt;&gt;"",'Dépenses sur devis'!U91,0)</f>
        <v>0</v>
      </c>
      <c r="V91" s="244" t="str">
        <f>IF('Dépenses sur devis'!V91&lt;&gt;"",'Dépenses sur devis'!V91,"")</f>
        <v/>
      </c>
      <c r="W91" s="245"/>
      <c r="X91" s="81">
        <v>0</v>
      </c>
      <c r="Y91" s="80"/>
      <c r="Z91" s="245">
        <f t="shared" si="2"/>
        <v>0</v>
      </c>
      <c r="AA91" s="81">
        <f t="shared" si="3"/>
        <v>0</v>
      </c>
      <c r="AB91" s="78"/>
    </row>
    <row r="92" spans="2:28" s="63" customFormat="1" ht="19.899999999999999" customHeight="1" x14ac:dyDescent="0.35">
      <c r="B92" s="75">
        <v>85</v>
      </c>
      <c r="C92" s="80" t="str">
        <f>IF('Dépenses sur devis'!C92&lt;&gt;"",'Dépenses sur devis'!C92,"")</f>
        <v/>
      </c>
      <c r="D92" s="80" t="str">
        <f>IF('Dépenses sur devis'!D92&lt;&gt;"",'Dépenses sur devis'!D92,"")</f>
        <v/>
      </c>
      <c r="E92" s="80" t="str">
        <f>IF('Dépenses sur devis'!E92&lt;&gt;"",'Dépenses sur devis'!E92,"")</f>
        <v/>
      </c>
      <c r="F92" s="80" t="str">
        <f>IF('Dépenses sur devis'!F92&lt;&gt;"",'Dépenses sur devis'!F92,"")</f>
        <v/>
      </c>
      <c r="G92" s="80" t="str">
        <f>IF('Dépenses sur devis'!G92&lt;&gt;"",'Dépenses sur devis'!G92,"")</f>
        <v/>
      </c>
      <c r="H92" s="79" t="str">
        <f>IF('Dépenses sur devis'!H92&lt;&gt;"",'Dépenses sur devis'!H92,"")</f>
        <v/>
      </c>
      <c r="I92" s="80" t="str">
        <f>IF('Dépenses sur devis'!I92&lt;&gt;"",'Dépenses sur devis'!I92,"")</f>
        <v/>
      </c>
      <c r="J92" s="243">
        <f>IF('Dépenses sur devis'!J92&lt;&gt;"",'Dépenses sur devis'!J92,0)</f>
        <v>0</v>
      </c>
      <c r="K92" s="243">
        <f>IF('Dépenses sur devis'!K92&lt;&gt;"",'Dépenses sur devis'!K92,0)</f>
        <v>0</v>
      </c>
      <c r="L92" s="243">
        <f>IF('Dépenses sur devis'!L92&lt;&gt;"",'Dépenses sur devis'!L92,0)</f>
        <v>0</v>
      </c>
      <c r="M92" s="80" t="str">
        <f>IF('Dépenses sur devis'!M92&lt;&gt;"",'Dépenses sur devis'!M92,"")</f>
        <v/>
      </c>
      <c r="N92" s="244" t="str">
        <f>IF('Dépenses sur devis'!N92&lt;&gt;"",'Dépenses sur devis'!N92,"")</f>
        <v/>
      </c>
      <c r="O92" s="244" t="str">
        <f>IF('Dépenses sur devis'!O92&lt;&gt;"",'Dépenses sur devis'!O92,"")</f>
        <v/>
      </c>
      <c r="P92" s="245">
        <f>IF('Dépenses sur devis'!P92&lt;&gt;"",'Dépenses sur devis'!P92,0)</f>
        <v>0</v>
      </c>
      <c r="Q92" s="245">
        <f>IF('Dépenses sur devis'!Q92&lt;&gt;"",'Dépenses sur devis'!Q92,0)</f>
        <v>0</v>
      </c>
      <c r="R92" s="244" t="str">
        <f>IF('Dépenses sur devis'!R92&lt;&gt;"",'Dépenses sur devis'!R92,"")</f>
        <v/>
      </c>
      <c r="S92" s="244" t="str">
        <f>IF('Dépenses sur devis'!S92&lt;&gt;"",'Dépenses sur devis'!S92,"")</f>
        <v/>
      </c>
      <c r="T92" s="245">
        <f>IF('Dépenses sur devis'!T92&lt;&gt;"",'Dépenses sur devis'!T92,0)</f>
        <v>0</v>
      </c>
      <c r="U92" s="245">
        <f>IF('Dépenses sur devis'!U92&lt;&gt;"",'Dépenses sur devis'!U92,0)</f>
        <v>0</v>
      </c>
      <c r="V92" s="244" t="str">
        <f>IF('Dépenses sur devis'!V92&lt;&gt;"",'Dépenses sur devis'!V92,"")</f>
        <v/>
      </c>
      <c r="W92" s="245"/>
      <c r="X92" s="81">
        <v>0</v>
      </c>
      <c r="Y92" s="80"/>
      <c r="Z92" s="245">
        <f t="shared" si="2"/>
        <v>0</v>
      </c>
      <c r="AA92" s="81">
        <f t="shared" si="3"/>
        <v>0</v>
      </c>
      <c r="AB92" s="78"/>
    </row>
    <row r="93" spans="2:28" s="63" customFormat="1" ht="19.899999999999999" customHeight="1" x14ac:dyDescent="0.35">
      <c r="B93" s="75">
        <v>86</v>
      </c>
      <c r="C93" s="80" t="str">
        <f>IF('Dépenses sur devis'!C93&lt;&gt;"",'Dépenses sur devis'!C93,"")</f>
        <v/>
      </c>
      <c r="D93" s="80" t="str">
        <f>IF('Dépenses sur devis'!D93&lt;&gt;"",'Dépenses sur devis'!D93,"")</f>
        <v/>
      </c>
      <c r="E93" s="80" t="str">
        <f>IF('Dépenses sur devis'!E93&lt;&gt;"",'Dépenses sur devis'!E93,"")</f>
        <v/>
      </c>
      <c r="F93" s="80" t="str">
        <f>IF('Dépenses sur devis'!F93&lt;&gt;"",'Dépenses sur devis'!F93,"")</f>
        <v/>
      </c>
      <c r="G93" s="80" t="str">
        <f>IF('Dépenses sur devis'!G93&lt;&gt;"",'Dépenses sur devis'!G93,"")</f>
        <v/>
      </c>
      <c r="H93" s="79" t="str">
        <f>IF('Dépenses sur devis'!H93&lt;&gt;"",'Dépenses sur devis'!H93,"")</f>
        <v/>
      </c>
      <c r="I93" s="80" t="str">
        <f>IF('Dépenses sur devis'!I93&lt;&gt;"",'Dépenses sur devis'!I93,"")</f>
        <v/>
      </c>
      <c r="J93" s="243">
        <f>IF('Dépenses sur devis'!J93&lt;&gt;"",'Dépenses sur devis'!J93,0)</f>
        <v>0</v>
      </c>
      <c r="K93" s="243">
        <f>IF('Dépenses sur devis'!K93&lt;&gt;"",'Dépenses sur devis'!K93,0)</f>
        <v>0</v>
      </c>
      <c r="L93" s="243">
        <f>IF('Dépenses sur devis'!L93&lt;&gt;"",'Dépenses sur devis'!L93,0)</f>
        <v>0</v>
      </c>
      <c r="M93" s="80" t="str">
        <f>IF('Dépenses sur devis'!M93&lt;&gt;"",'Dépenses sur devis'!M93,"")</f>
        <v/>
      </c>
      <c r="N93" s="244" t="str">
        <f>IF('Dépenses sur devis'!N93&lt;&gt;"",'Dépenses sur devis'!N93,"")</f>
        <v/>
      </c>
      <c r="O93" s="244" t="str">
        <f>IF('Dépenses sur devis'!O93&lt;&gt;"",'Dépenses sur devis'!O93,"")</f>
        <v/>
      </c>
      <c r="P93" s="245">
        <f>IF('Dépenses sur devis'!P93&lt;&gt;"",'Dépenses sur devis'!P93,0)</f>
        <v>0</v>
      </c>
      <c r="Q93" s="245">
        <f>IF('Dépenses sur devis'!Q93&lt;&gt;"",'Dépenses sur devis'!Q93,0)</f>
        <v>0</v>
      </c>
      <c r="R93" s="244" t="str">
        <f>IF('Dépenses sur devis'!R93&lt;&gt;"",'Dépenses sur devis'!R93,"")</f>
        <v/>
      </c>
      <c r="S93" s="244" t="str">
        <f>IF('Dépenses sur devis'!S93&lt;&gt;"",'Dépenses sur devis'!S93,"")</f>
        <v/>
      </c>
      <c r="T93" s="245">
        <f>IF('Dépenses sur devis'!T93&lt;&gt;"",'Dépenses sur devis'!T93,0)</f>
        <v>0</v>
      </c>
      <c r="U93" s="245">
        <f>IF('Dépenses sur devis'!U93&lt;&gt;"",'Dépenses sur devis'!U93,0)</f>
        <v>0</v>
      </c>
      <c r="V93" s="244" t="str">
        <f>IF('Dépenses sur devis'!V93&lt;&gt;"",'Dépenses sur devis'!V93,"")</f>
        <v/>
      </c>
      <c r="W93" s="245"/>
      <c r="X93" s="81">
        <v>0</v>
      </c>
      <c r="Y93" s="80"/>
      <c r="Z93" s="245">
        <f t="shared" si="2"/>
        <v>0</v>
      </c>
      <c r="AA93" s="81">
        <f t="shared" si="3"/>
        <v>0</v>
      </c>
      <c r="AB93" s="78"/>
    </row>
    <row r="94" spans="2:28" s="63" customFormat="1" ht="19.899999999999999" customHeight="1" x14ac:dyDescent="0.35">
      <c r="B94" s="75">
        <v>87</v>
      </c>
      <c r="C94" s="80" t="str">
        <f>IF('Dépenses sur devis'!C94&lt;&gt;"",'Dépenses sur devis'!C94,"")</f>
        <v/>
      </c>
      <c r="D94" s="80" t="str">
        <f>IF('Dépenses sur devis'!D94&lt;&gt;"",'Dépenses sur devis'!D94,"")</f>
        <v/>
      </c>
      <c r="E94" s="80" t="str">
        <f>IF('Dépenses sur devis'!E94&lt;&gt;"",'Dépenses sur devis'!E94,"")</f>
        <v/>
      </c>
      <c r="F94" s="80" t="str">
        <f>IF('Dépenses sur devis'!F94&lt;&gt;"",'Dépenses sur devis'!F94,"")</f>
        <v/>
      </c>
      <c r="G94" s="80" t="str">
        <f>IF('Dépenses sur devis'!G94&lt;&gt;"",'Dépenses sur devis'!G94,"")</f>
        <v/>
      </c>
      <c r="H94" s="79" t="str">
        <f>IF('Dépenses sur devis'!H94&lt;&gt;"",'Dépenses sur devis'!H94,"")</f>
        <v/>
      </c>
      <c r="I94" s="80" t="str">
        <f>IF('Dépenses sur devis'!I94&lt;&gt;"",'Dépenses sur devis'!I94,"")</f>
        <v/>
      </c>
      <c r="J94" s="243">
        <f>IF('Dépenses sur devis'!J94&lt;&gt;"",'Dépenses sur devis'!J94,0)</f>
        <v>0</v>
      </c>
      <c r="K94" s="243">
        <f>IF('Dépenses sur devis'!K94&lt;&gt;"",'Dépenses sur devis'!K94,0)</f>
        <v>0</v>
      </c>
      <c r="L94" s="243">
        <f>IF('Dépenses sur devis'!L94&lt;&gt;"",'Dépenses sur devis'!L94,0)</f>
        <v>0</v>
      </c>
      <c r="M94" s="80" t="str">
        <f>IF('Dépenses sur devis'!M94&lt;&gt;"",'Dépenses sur devis'!M94,"")</f>
        <v/>
      </c>
      <c r="N94" s="244" t="str">
        <f>IF('Dépenses sur devis'!N94&lt;&gt;"",'Dépenses sur devis'!N94,"")</f>
        <v/>
      </c>
      <c r="O94" s="244" t="str">
        <f>IF('Dépenses sur devis'!O94&lt;&gt;"",'Dépenses sur devis'!O94,"")</f>
        <v/>
      </c>
      <c r="P94" s="245">
        <f>IF('Dépenses sur devis'!P94&lt;&gt;"",'Dépenses sur devis'!P94,0)</f>
        <v>0</v>
      </c>
      <c r="Q94" s="245">
        <f>IF('Dépenses sur devis'!Q94&lt;&gt;"",'Dépenses sur devis'!Q94,0)</f>
        <v>0</v>
      </c>
      <c r="R94" s="244" t="str">
        <f>IF('Dépenses sur devis'!R94&lt;&gt;"",'Dépenses sur devis'!R94,"")</f>
        <v/>
      </c>
      <c r="S94" s="244" t="str">
        <f>IF('Dépenses sur devis'!S94&lt;&gt;"",'Dépenses sur devis'!S94,"")</f>
        <v/>
      </c>
      <c r="T94" s="245">
        <f>IF('Dépenses sur devis'!T94&lt;&gt;"",'Dépenses sur devis'!T94,0)</f>
        <v>0</v>
      </c>
      <c r="U94" s="245">
        <f>IF('Dépenses sur devis'!U94&lt;&gt;"",'Dépenses sur devis'!U94,0)</f>
        <v>0</v>
      </c>
      <c r="V94" s="244" t="str">
        <f>IF('Dépenses sur devis'!V94&lt;&gt;"",'Dépenses sur devis'!V94,"")</f>
        <v/>
      </c>
      <c r="W94" s="245"/>
      <c r="X94" s="81">
        <v>0</v>
      </c>
      <c r="Y94" s="80"/>
      <c r="Z94" s="245">
        <f t="shared" si="2"/>
        <v>0</v>
      </c>
      <c r="AA94" s="81">
        <f t="shared" si="3"/>
        <v>0</v>
      </c>
      <c r="AB94" s="78"/>
    </row>
    <row r="95" spans="2:28" s="63" customFormat="1" ht="19.899999999999999" customHeight="1" x14ac:dyDescent="0.35">
      <c r="B95" s="75">
        <v>88</v>
      </c>
      <c r="C95" s="80" t="str">
        <f>IF('Dépenses sur devis'!C95&lt;&gt;"",'Dépenses sur devis'!C95,"")</f>
        <v/>
      </c>
      <c r="D95" s="80" t="str">
        <f>IF('Dépenses sur devis'!D95&lt;&gt;"",'Dépenses sur devis'!D95,"")</f>
        <v/>
      </c>
      <c r="E95" s="80" t="str">
        <f>IF('Dépenses sur devis'!E95&lt;&gt;"",'Dépenses sur devis'!E95,"")</f>
        <v/>
      </c>
      <c r="F95" s="80" t="str">
        <f>IF('Dépenses sur devis'!F95&lt;&gt;"",'Dépenses sur devis'!F95,"")</f>
        <v/>
      </c>
      <c r="G95" s="80" t="str">
        <f>IF('Dépenses sur devis'!G95&lt;&gt;"",'Dépenses sur devis'!G95,"")</f>
        <v/>
      </c>
      <c r="H95" s="79" t="str">
        <f>IF('Dépenses sur devis'!H95&lt;&gt;"",'Dépenses sur devis'!H95,"")</f>
        <v/>
      </c>
      <c r="I95" s="80" t="str">
        <f>IF('Dépenses sur devis'!I95&lt;&gt;"",'Dépenses sur devis'!I95,"")</f>
        <v/>
      </c>
      <c r="J95" s="243">
        <f>IF('Dépenses sur devis'!J95&lt;&gt;"",'Dépenses sur devis'!J95,0)</f>
        <v>0</v>
      </c>
      <c r="K95" s="243">
        <f>IF('Dépenses sur devis'!K95&lt;&gt;"",'Dépenses sur devis'!K95,0)</f>
        <v>0</v>
      </c>
      <c r="L95" s="243">
        <f>IF('Dépenses sur devis'!L95&lt;&gt;"",'Dépenses sur devis'!L95,0)</f>
        <v>0</v>
      </c>
      <c r="M95" s="80" t="str">
        <f>IF('Dépenses sur devis'!M95&lt;&gt;"",'Dépenses sur devis'!M95,"")</f>
        <v/>
      </c>
      <c r="N95" s="244" t="str">
        <f>IF('Dépenses sur devis'!N95&lt;&gt;"",'Dépenses sur devis'!N95,"")</f>
        <v/>
      </c>
      <c r="O95" s="244" t="str">
        <f>IF('Dépenses sur devis'!O95&lt;&gt;"",'Dépenses sur devis'!O95,"")</f>
        <v/>
      </c>
      <c r="P95" s="245">
        <f>IF('Dépenses sur devis'!P95&lt;&gt;"",'Dépenses sur devis'!P95,0)</f>
        <v>0</v>
      </c>
      <c r="Q95" s="245">
        <f>IF('Dépenses sur devis'!Q95&lt;&gt;"",'Dépenses sur devis'!Q95,0)</f>
        <v>0</v>
      </c>
      <c r="R95" s="244" t="str">
        <f>IF('Dépenses sur devis'!R95&lt;&gt;"",'Dépenses sur devis'!R95,"")</f>
        <v/>
      </c>
      <c r="S95" s="244" t="str">
        <f>IF('Dépenses sur devis'!S95&lt;&gt;"",'Dépenses sur devis'!S95,"")</f>
        <v/>
      </c>
      <c r="T95" s="245">
        <f>IF('Dépenses sur devis'!T95&lt;&gt;"",'Dépenses sur devis'!T95,0)</f>
        <v>0</v>
      </c>
      <c r="U95" s="245">
        <f>IF('Dépenses sur devis'!U95&lt;&gt;"",'Dépenses sur devis'!U95,0)</f>
        <v>0</v>
      </c>
      <c r="V95" s="244" t="str">
        <f>IF('Dépenses sur devis'!V95&lt;&gt;"",'Dépenses sur devis'!V95,"")</f>
        <v/>
      </c>
      <c r="W95" s="245"/>
      <c r="X95" s="81">
        <v>0</v>
      </c>
      <c r="Y95" s="80"/>
      <c r="Z95" s="245">
        <f t="shared" si="2"/>
        <v>0</v>
      </c>
      <c r="AA95" s="81">
        <f t="shared" si="3"/>
        <v>0</v>
      </c>
      <c r="AB95" s="78"/>
    </row>
    <row r="96" spans="2:28" s="63" customFormat="1" ht="19.899999999999999" customHeight="1" x14ac:dyDescent="0.35">
      <c r="B96" s="75">
        <v>89</v>
      </c>
      <c r="C96" s="80" t="str">
        <f>IF('Dépenses sur devis'!C96&lt;&gt;"",'Dépenses sur devis'!C96,"")</f>
        <v/>
      </c>
      <c r="D96" s="80" t="str">
        <f>IF('Dépenses sur devis'!D96&lt;&gt;"",'Dépenses sur devis'!D96,"")</f>
        <v/>
      </c>
      <c r="E96" s="80" t="str">
        <f>IF('Dépenses sur devis'!E96&lt;&gt;"",'Dépenses sur devis'!E96,"")</f>
        <v/>
      </c>
      <c r="F96" s="80" t="str">
        <f>IF('Dépenses sur devis'!F96&lt;&gt;"",'Dépenses sur devis'!F96,"")</f>
        <v/>
      </c>
      <c r="G96" s="80" t="str">
        <f>IF('Dépenses sur devis'!G96&lt;&gt;"",'Dépenses sur devis'!G96,"")</f>
        <v/>
      </c>
      <c r="H96" s="79" t="str">
        <f>IF('Dépenses sur devis'!H96&lt;&gt;"",'Dépenses sur devis'!H96,"")</f>
        <v/>
      </c>
      <c r="I96" s="80" t="str">
        <f>IF('Dépenses sur devis'!I96&lt;&gt;"",'Dépenses sur devis'!I96,"")</f>
        <v/>
      </c>
      <c r="J96" s="243">
        <f>IF('Dépenses sur devis'!J96&lt;&gt;"",'Dépenses sur devis'!J96,0)</f>
        <v>0</v>
      </c>
      <c r="K96" s="243">
        <f>IF('Dépenses sur devis'!K96&lt;&gt;"",'Dépenses sur devis'!K96,0)</f>
        <v>0</v>
      </c>
      <c r="L96" s="243">
        <f>IF('Dépenses sur devis'!L96&lt;&gt;"",'Dépenses sur devis'!L96,0)</f>
        <v>0</v>
      </c>
      <c r="M96" s="80" t="str">
        <f>IF('Dépenses sur devis'!M96&lt;&gt;"",'Dépenses sur devis'!M96,"")</f>
        <v/>
      </c>
      <c r="N96" s="244" t="str">
        <f>IF('Dépenses sur devis'!N96&lt;&gt;"",'Dépenses sur devis'!N96,"")</f>
        <v/>
      </c>
      <c r="O96" s="244" t="str">
        <f>IF('Dépenses sur devis'!O96&lt;&gt;"",'Dépenses sur devis'!O96,"")</f>
        <v/>
      </c>
      <c r="P96" s="245">
        <f>IF('Dépenses sur devis'!P96&lt;&gt;"",'Dépenses sur devis'!P96,0)</f>
        <v>0</v>
      </c>
      <c r="Q96" s="245">
        <f>IF('Dépenses sur devis'!Q96&lt;&gt;"",'Dépenses sur devis'!Q96,0)</f>
        <v>0</v>
      </c>
      <c r="R96" s="244" t="str">
        <f>IF('Dépenses sur devis'!R96&lt;&gt;"",'Dépenses sur devis'!R96,"")</f>
        <v/>
      </c>
      <c r="S96" s="244" t="str">
        <f>IF('Dépenses sur devis'!S96&lt;&gt;"",'Dépenses sur devis'!S96,"")</f>
        <v/>
      </c>
      <c r="T96" s="245">
        <f>IF('Dépenses sur devis'!T96&lt;&gt;"",'Dépenses sur devis'!T96,0)</f>
        <v>0</v>
      </c>
      <c r="U96" s="245">
        <f>IF('Dépenses sur devis'!U96&lt;&gt;"",'Dépenses sur devis'!U96,0)</f>
        <v>0</v>
      </c>
      <c r="V96" s="244" t="str">
        <f>IF('Dépenses sur devis'!V96&lt;&gt;"",'Dépenses sur devis'!V96,"")</f>
        <v/>
      </c>
      <c r="W96" s="245"/>
      <c r="X96" s="81">
        <v>0</v>
      </c>
      <c r="Y96" s="80"/>
      <c r="Z96" s="245">
        <f t="shared" si="2"/>
        <v>0</v>
      </c>
      <c r="AA96" s="81">
        <f t="shared" si="3"/>
        <v>0</v>
      </c>
      <c r="AB96" s="78"/>
    </row>
    <row r="97" spans="2:28" s="63" customFormat="1" ht="19.899999999999999" customHeight="1" x14ac:dyDescent="0.35">
      <c r="B97" s="75">
        <v>90</v>
      </c>
      <c r="C97" s="80" t="str">
        <f>IF('Dépenses sur devis'!C97&lt;&gt;"",'Dépenses sur devis'!C97,"")</f>
        <v/>
      </c>
      <c r="D97" s="80" t="str">
        <f>IF('Dépenses sur devis'!D97&lt;&gt;"",'Dépenses sur devis'!D97,"")</f>
        <v/>
      </c>
      <c r="E97" s="80" t="str">
        <f>IF('Dépenses sur devis'!E97&lt;&gt;"",'Dépenses sur devis'!E97,"")</f>
        <v/>
      </c>
      <c r="F97" s="80" t="str">
        <f>IF('Dépenses sur devis'!F97&lt;&gt;"",'Dépenses sur devis'!F97,"")</f>
        <v/>
      </c>
      <c r="G97" s="80" t="str">
        <f>IF('Dépenses sur devis'!G97&lt;&gt;"",'Dépenses sur devis'!G97,"")</f>
        <v/>
      </c>
      <c r="H97" s="79" t="str">
        <f>IF('Dépenses sur devis'!H97&lt;&gt;"",'Dépenses sur devis'!H97,"")</f>
        <v/>
      </c>
      <c r="I97" s="80" t="str">
        <f>IF('Dépenses sur devis'!I97&lt;&gt;"",'Dépenses sur devis'!I97,"")</f>
        <v/>
      </c>
      <c r="J97" s="243">
        <f>IF('Dépenses sur devis'!J97&lt;&gt;"",'Dépenses sur devis'!J97,0)</f>
        <v>0</v>
      </c>
      <c r="K97" s="243">
        <f>IF('Dépenses sur devis'!K97&lt;&gt;"",'Dépenses sur devis'!K97,0)</f>
        <v>0</v>
      </c>
      <c r="L97" s="243">
        <f>IF('Dépenses sur devis'!L97&lt;&gt;"",'Dépenses sur devis'!L97,0)</f>
        <v>0</v>
      </c>
      <c r="M97" s="80" t="str">
        <f>IF('Dépenses sur devis'!M97&lt;&gt;"",'Dépenses sur devis'!M97,"")</f>
        <v/>
      </c>
      <c r="N97" s="244" t="str">
        <f>IF('Dépenses sur devis'!N97&lt;&gt;"",'Dépenses sur devis'!N97,"")</f>
        <v/>
      </c>
      <c r="O97" s="244" t="str">
        <f>IF('Dépenses sur devis'!O97&lt;&gt;"",'Dépenses sur devis'!O97,"")</f>
        <v/>
      </c>
      <c r="P97" s="245">
        <f>IF('Dépenses sur devis'!P97&lt;&gt;"",'Dépenses sur devis'!P97,0)</f>
        <v>0</v>
      </c>
      <c r="Q97" s="245">
        <f>IF('Dépenses sur devis'!Q97&lt;&gt;"",'Dépenses sur devis'!Q97,0)</f>
        <v>0</v>
      </c>
      <c r="R97" s="244" t="str">
        <f>IF('Dépenses sur devis'!R97&lt;&gt;"",'Dépenses sur devis'!R97,"")</f>
        <v/>
      </c>
      <c r="S97" s="244" t="str">
        <f>IF('Dépenses sur devis'!S97&lt;&gt;"",'Dépenses sur devis'!S97,"")</f>
        <v/>
      </c>
      <c r="T97" s="245">
        <f>IF('Dépenses sur devis'!T97&lt;&gt;"",'Dépenses sur devis'!T97,0)</f>
        <v>0</v>
      </c>
      <c r="U97" s="245">
        <f>IF('Dépenses sur devis'!U97&lt;&gt;"",'Dépenses sur devis'!U97,0)</f>
        <v>0</v>
      </c>
      <c r="V97" s="244" t="str">
        <f>IF('Dépenses sur devis'!V97&lt;&gt;"",'Dépenses sur devis'!V97,"")</f>
        <v/>
      </c>
      <c r="W97" s="245"/>
      <c r="X97" s="81">
        <v>0</v>
      </c>
      <c r="Y97" s="80"/>
      <c r="Z97" s="245">
        <f t="shared" si="2"/>
        <v>0</v>
      </c>
      <c r="AA97" s="81">
        <f t="shared" si="3"/>
        <v>0</v>
      </c>
      <c r="AB97" s="78"/>
    </row>
    <row r="98" spans="2:28" s="63" customFormat="1" ht="19.899999999999999" customHeight="1" x14ac:dyDescent="0.35">
      <c r="B98" s="75">
        <v>91</v>
      </c>
      <c r="C98" s="80" t="str">
        <f>IF('Dépenses sur devis'!C98&lt;&gt;"",'Dépenses sur devis'!C98,"")</f>
        <v/>
      </c>
      <c r="D98" s="80" t="str">
        <f>IF('Dépenses sur devis'!D98&lt;&gt;"",'Dépenses sur devis'!D98,"")</f>
        <v/>
      </c>
      <c r="E98" s="80" t="str">
        <f>IF('Dépenses sur devis'!E98&lt;&gt;"",'Dépenses sur devis'!E98,"")</f>
        <v/>
      </c>
      <c r="F98" s="80" t="str">
        <f>IF('Dépenses sur devis'!F98&lt;&gt;"",'Dépenses sur devis'!F98,"")</f>
        <v/>
      </c>
      <c r="G98" s="80" t="str">
        <f>IF('Dépenses sur devis'!G98&lt;&gt;"",'Dépenses sur devis'!G98,"")</f>
        <v/>
      </c>
      <c r="H98" s="79" t="str">
        <f>IF('Dépenses sur devis'!H98&lt;&gt;"",'Dépenses sur devis'!H98,"")</f>
        <v/>
      </c>
      <c r="I98" s="80" t="str">
        <f>IF('Dépenses sur devis'!I98&lt;&gt;"",'Dépenses sur devis'!I98,"")</f>
        <v/>
      </c>
      <c r="J98" s="243">
        <f>IF('Dépenses sur devis'!J98&lt;&gt;"",'Dépenses sur devis'!J98,0)</f>
        <v>0</v>
      </c>
      <c r="K98" s="243">
        <f>IF('Dépenses sur devis'!K98&lt;&gt;"",'Dépenses sur devis'!K98,0)</f>
        <v>0</v>
      </c>
      <c r="L98" s="243">
        <f>IF('Dépenses sur devis'!L98&lt;&gt;"",'Dépenses sur devis'!L98,0)</f>
        <v>0</v>
      </c>
      <c r="M98" s="80" t="str">
        <f>IF('Dépenses sur devis'!M98&lt;&gt;"",'Dépenses sur devis'!M98,"")</f>
        <v/>
      </c>
      <c r="N98" s="244" t="str">
        <f>IF('Dépenses sur devis'!N98&lt;&gt;"",'Dépenses sur devis'!N98,"")</f>
        <v/>
      </c>
      <c r="O98" s="244" t="str">
        <f>IF('Dépenses sur devis'!O98&lt;&gt;"",'Dépenses sur devis'!O98,"")</f>
        <v/>
      </c>
      <c r="P98" s="245">
        <f>IF('Dépenses sur devis'!P98&lt;&gt;"",'Dépenses sur devis'!P98,0)</f>
        <v>0</v>
      </c>
      <c r="Q98" s="245">
        <f>IF('Dépenses sur devis'!Q98&lt;&gt;"",'Dépenses sur devis'!Q98,0)</f>
        <v>0</v>
      </c>
      <c r="R98" s="244" t="str">
        <f>IF('Dépenses sur devis'!R98&lt;&gt;"",'Dépenses sur devis'!R98,"")</f>
        <v/>
      </c>
      <c r="S98" s="244" t="str">
        <f>IF('Dépenses sur devis'!S98&lt;&gt;"",'Dépenses sur devis'!S98,"")</f>
        <v/>
      </c>
      <c r="T98" s="245">
        <f>IF('Dépenses sur devis'!T98&lt;&gt;"",'Dépenses sur devis'!T98,0)</f>
        <v>0</v>
      </c>
      <c r="U98" s="245">
        <f>IF('Dépenses sur devis'!U98&lt;&gt;"",'Dépenses sur devis'!U98,0)</f>
        <v>0</v>
      </c>
      <c r="V98" s="244" t="str">
        <f>IF('Dépenses sur devis'!V98&lt;&gt;"",'Dépenses sur devis'!V98,"")</f>
        <v/>
      </c>
      <c r="W98" s="245"/>
      <c r="X98" s="81">
        <v>0</v>
      </c>
      <c r="Y98" s="80"/>
      <c r="Z98" s="245">
        <f t="shared" si="2"/>
        <v>0</v>
      </c>
      <c r="AA98" s="81">
        <f t="shared" si="3"/>
        <v>0</v>
      </c>
      <c r="AB98" s="78"/>
    </row>
    <row r="99" spans="2:28" s="63" customFormat="1" ht="19.899999999999999" customHeight="1" x14ac:dyDescent="0.35">
      <c r="B99" s="75">
        <v>92</v>
      </c>
      <c r="C99" s="80" t="str">
        <f>IF('Dépenses sur devis'!C99&lt;&gt;"",'Dépenses sur devis'!C99,"")</f>
        <v/>
      </c>
      <c r="D99" s="80" t="str">
        <f>IF('Dépenses sur devis'!D99&lt;&gt;"",'Dépenses sur devis'!D99,"")</f>
        <v/>
      </c>
      <c r="E99" s="80" t="str">
        <f>IF('Dépenses sur devis'!E99&lt;&gt;"",'Dépenses sur devis'!E99,"")</f>
        <v/>
      </c>
      <c r="F99" s="80" t="str">
        <f>IF('Dépenses sur devis'!F99&lt;&gt;"",'Dépenses sur devis'!F99,"")</f>
        <v/>
      </c>
      <c r="G99" s="80" t="str">
        <f>IF('Dépenses sur devis'!G99&lt;&gt;"",'Dépenses sur devis'!G99,"")</f>
        <v/>
      </c>
      <c r="H99" s="79" t="str">
        <f>IF('Dépenses sur devis'!H99&lt;&gt;"",'Dépenses sur devis'!H99,"")</f>
        <v/>
      </c>
      <c r="I99" s="80" t="str">
        <f>IF('Dépenses sur devis'!I99&lt;&gt;"",'Dépenses sur devis'!I99,"")</f>
        <v/>
      </c>
      <c r="J99" s="243">
        <f>IF('Dépenses sur devis'!J99&lt;&gt;"",'Dépenses sur devis'!J99,0)</f>
        <v>0</v>
      </c>
      <c r="K99" s="243">
        <f>IF('Dépenses sur devis'!K99&lt;&gt;"",'Dépenses sur devis'!K99,0)</f>
        <v>0</v>
      </c>
      <c r="L99" s="243">
        <f>IF('Dépenses sur devis'!L99&lt;&gt;"",'Dépenses sur devis'!L99,0)</f>
        <v>0</v>
      </c>
      <c r="M99" s="80" t="str">
        <f>IF('Dépenses sur devis'!M99&lt;&gt;"",'Dépenses sur devis'!M99,"")</f>
        <v/>
      </c>
      <c r="N99" s="244" t="str">
        <f>IF('Dépenses sur devis'!N99&lt;&gt;"",'Dépenses sur devis'!N99,"")</f>
        <v/>
      </c>
      <c r="O99" s="244" t="str">
        <f>IF('Dépenses sur devis'!O99&lt;&gt;"",'Dépenses sur devis'!O99,"")</f>
        <v/>
      </c>
      <c r="P99" s="245">
        <f>IF('Dépenses sur devis'!P99&lt;&gt;"",'Dépenses sur devis'!P99,0)</f>
        <v>0</v>
      </c>
      <c r="Q99" s="245">
        <f>IF('Dépenses sur devis'!Q99&lt;&gt;"",'Dépenses sur devis'!Q99,0)</f>
        <v>0</v>
      </c>
      <c r="R99" s="244" t="str">
        <f>IF('Dépenses sur devis'!R99&lt;&gt;"",'Dépenses sur devis'!R99,"")</f>
        <v/>
      </c>
      <c r="S99" s="244" t="str">
        <f>IF('Dépenses sur devis'!S99&lt;&gt;"",'Dépenses sur devis'!S99,"")</f>
        <v/>
      </c>
      <c r="T99" s="245">
        <f>IF('Dépenses sur devis'!T99&lt;&gt;"",'Dépenses sur devis'!T99,0)</f>
        <v>0</v>
      </c>
      <c r="U99" s="245">
        <f>IF('Dépenses sur devis'!U99&lt;&gt;"",'Dépenses sur devis'!U99,0)</f>
        <v>0</v>
      </c>
      <c r="V99" s="244" t="str">
        <f>IF('Dépenses sur devis'!V99&lt;&gt;"",'Dépenses sur devis'!V99,"")</f>
        <v/>
      </c>
      <c r="W99" s="245"/>
      <c r="X99" s="81">
        <v>0</v>
      </c>
      <c r="Y99" s="80"/>
      <c r="Z99" s="245">
        <f t="shared" si="2"/>
        <v>0</v>
      </c>
      <c r="AA99" s="81">
        <f t="shared" si="3"/>
        <v>0</v>
      </c>
      <c r="AB99" s="78"/>
    </row>
    <row r="100" spans="2:28" s="63" customFormat="1" ht="19.899999999999999" customHeight="1" x14ac:dyDescent="0.35">
      <c r="B100" s="75">
        <v>93</v>
      </c>
      <c r="C100" s="80" t="str">
        <f>IF('Dépenses sur devis'!C100&lt;&gt;"",'Dépenses sur devis'!C100,"")</f>
        <v/>
      </c>
      <c r="D100" s="80" t="str">
        <f>IF('Dépenses sur devis'!D100&lt;&gt;"",'Dépenses sur devis'!D100,"")</f>
        <v/>
      </c>
      <c r="E100" s="80" t="str">
        <f>IF('Dépenses sur devis'!E100&lt;&gt;"",'Dépenses sur devis'!E100,"")</f>
        <v/>
      </c>
      <c r="F100" s="80" t="str">
        <f>IF('Dépenses sur devis'!F100&lt;&gt;"",'Dépenses sur devis'!F100,"")</f>
        <v/>
      </c>
      <c r="G100" s="80" t="str">
        <f>IF('Dépenses sur devis'!G100&lt;&gt;"",'Dépenses sur devis'!G100,"")</f>
        <v/>
      </c>
      <c r="H100" s="79" t="str">
        <f>IF('Dépenses sur devis'!H100&lt;&gt;"",'Dépenses sur devis'!H100,"")</f>
        <v/>
      </c>
      <c r="I100" s="80" t="str">
        <f>IF('Dépenses sur devis'!I100&lt;&gt;"",'Dépenses sur devis'!I100,"")</f>
        <v/>
      </c>
      <c r="J100" s="243">
        <f>IF('Dépenses sur devis'!J100&lt;&gt;"",'Dépenses sur devis'!J100,0)</f>
        <v>0</v>
      </c>
      <c r="K100" s="243">
        <f>IF('Dépenses sur devis'!K100&lt;&gt;"",'Dépenses sur devis'!K100,0)</f>
        <v>0</v>
      </c>
      <c r="L100" s="243">
        <f>IF('Dépenses sur devis'!L100&lt;&gt;"",'Dépenses sur devis'!L100,0)</f>
        <v>0</v>
      </c>
      <c r="M100" s="80" t="str">
        <f>IF('Dépenses sur devis'!M100&lt;&gt;"",'Dépenses sur devis'!M100,"")</f>
        <v/>
      </c>
      <c r="N100" s="244" t="str">
        <f>IF('Dépenses sur devis'!N100&lt;&gt;"",'Dépenses sur devis'!N100,"")</f>
        <v/>
      </c>
      <c r="O100" s="244" t="str">
        <f>IF('Dépenses sur devis'!O100&lt;&gt;"",'Dépenses sur devis'!O100,"")</f>
        <v/>
      </c>
      <c r="P100" s="245">
        <f>IF('Dépenses sur devis'!P100&lt;&gt;"",'Dépenses sur devis'!P100,0)</f>
        <v>0</v>
      </c>
      <c r="Q100" s="245">
        <f>IF('Dépenses sur devis'!Q100&lt;&gt;"",'Dépenses sur devis'!Q100,0)</f>
        <v>0</v>
      </c>
      <c r="R100" s="244" t="str">
        <f>IF('Dépenses sur devis'!R100&lt;&gt;"",'Dépenses sur devis'!R100,"")</f>
        <v/>
      </c>
      <c r="S100" s="244" t="str">
        <f>IF('Dépenses sur devis'!S100&lt;&gt;"",'Dépenses sur devis'!S100,"")</f>
        <v/>
      </c>
      <c r="T100" s="245">
        <f>IF('Dépenses sur devis'!T100&lt;&gt;"",'Dépenses sur devis'!T100,0)</f>
        <v>0</v>
      </c>
      <c r="U100" s="245">
        <f>IF('Dépenses sur devis'!U100&lt;&gt;"",'Dépenses sur devis'!U100,0)</f>
        <v>0</v>
      </c>
      <c r="V100" s="244" t="str">
        <f>IF('Dépenses sur devis'!V100&lt;&gt;"",'Dépenses sur devis'!V100,"")</f>
        <v/>
      </c>
      <c r="W100" s="245"/>
      <c r="X100" s="81">
        <v>0</v>
      </c>
      <c r="Y100" s="80"/>
      <c r="Z100" s="245">
        <f t="shared" si="2"/>
        <v>0</v>
      </c>
      <c r="AA100" s="81">
        <f t="shared" si="3"/>
        <v>0</v>
      </c>
      <c r="AB100" s="78"/>
    </row>
    <row r="101" spans="2:28" s="63" customFormat="1" ht="19.899999999999999" customHeight="1" x14ac:dyDescent="0.35">
      <c r="B101" s="75">
        <v>94</v>
      </c>
      <c r="C101" s="80" t="str">
        <f>IF('Dépenses sur devis'!C101&lt;&gt;"",'Dépenses sur devis'!C101,"")</f>
        <v/>
      </c>
      <c r="D101" s="80" t="str">
        <f>IF('Dépenses sur devis'!D101&lt;&gt;"",'Dépenses sur devis'!D101,"")</f>
        <v/>
      </c>
      <c r="E101" s="80" t="str">
        <f>IF('Dépenses sur devis'!E101&lt;&gt;"",'Dépenses sur devis'!E101,"")</f>
        <v/>
      </c>
      <c r="F101" s="80" t="str">
        <f>IF('Dépenses sur devis'!F101&lt;&gt;"",'Dépenses sur devis'!F101,"")</f>
        <v/>
      </c>
      <c r="G101" s="80" t="str">
        <f>IF('Dépenses sur devis'!G101&lt;&gt;"",'Dépenses sur devis'!G101,"")</f>
        <v/>
      </c>
      <c r="H101" s="79" t="str">
        <f>IF('Dépenses sur devis'!H101&lt;&gt;"",'Dépenses sur devis'!H101,"")</f>
        <v/>
      </c>
      <c r="I101" s="80" t="str">
        <f>IF('Dépenses sur devis'!I101&lt;&gt;"",'Dépenses sur devis'!I101,"")</f>
        <v/>
      </c>
      <c r="J101" s="243">
        <f>IF('Dépenses sur devis'!J101&lt;&gt;"",'Dépenses sur devis'!J101,0)</f>
        <v>0</v>
      </c>
      <c r="K101" s="243">
        <f>IF('Dépenses sur devis'!K101&lt;&gt;"",'Dépenses sur devis'!K101,0)</f>
        <v>0</v>
      </c>
      <c r="L101" s="243">
        <f>IF('Dépenses sur devis'!L101&lt;&gt;"",'Dépenses sur devis'!L101,0)</f>
        <v>0</v>
      </c>
      <c r="M101" s="80" t="str">
        <f>IF('Dépenses sur devis'!M101&lt;&gt;"",'Dépenses sur devis'!M101,"")</f>
        <v/>
      </c>
      <c r="N101" s="244" t="str">
        <f>IF('Dépenses sur devis'!N101&lt;&gt;"",'Dépenses sur devis'!N101,"")</f>
        <v/>
      </c>
      <c r="O101" s="244" t="str">
        <f>IF('Dépenses sur devis'!O101&lt;&gt;"",'Dépenses sur devis'!O101,"")</f>
        <v/>
      </c>
      <c r="P101" s="245">
        <f>IF('Dépenses sur devis'!P101&lt;&gt;"",'Dépenses sur devis'!P101,0)</f>
        <v>0</v>
      </c>
      <c r="Q101" s="245">
        <f>IF('Dépenses sur devis'!Q101&lt;&gt;"",'Dépenses sur devis'!Q101,0)</f>
        <v>0</v>
      </c>
      <c r="R101" s="244" t="str">
        <f>IF('Dépenses sur devis'!R101&lt;&gt;"",'Dépenses sur devis'!R101,"")</f>
        <v/>
      </c>
      <c r="S101" s="244" t="str">
        <f>IF('Dépenses sur devis'!S101&lt;&gt;"",'Dépenses sur devis'!S101,"")</f>
        <v/>
      </c>
      <c r="T101" s="245">
        <f>IF('Dépenses sur devis'!T101&lt;&gt;"",'Dépenses sur devis'!T101,0)</f>
        <v>0</v>
      </c>
      <c r="U101" s="245">
        <f>IF('Dépenses sur devis'!U101&lt;&gt;"",'Dépenses sur devis'!U101,0)</f>
        <v>0</v>
      </c>
      <c r="V101" s="244" t="str">
        <f>IF('Dépenses sur devis'!V101&lt;&gt;"",'Dépenses sur devis'!V101,"")</f>
        <v/>
      </c>
      <c r="W101" s="245"/>
      <c r="X101" s="81">
        <v>0</v>
      </c>
      <c r="Y101" s="80"/>
      <c r="Z101" s="245">
        <f t="shared" si="2"/>
        <v>0</v>
      </c>
      <c r="AA101" s="81">
        <f t="shared" si="3"/>
        <v>0</v>
      </c>
      <c r="AB101" s="78"/>
    </row>
    <row r="102" spans="2:28" s="63" customFormat="1" ht="19.899999999999999" customHeight="1" x14ac:dyDescent="0.35">
      <c r="B102" s="75">
        <v>95</v>
      </c>
      <c r="C102" s="80" t="str">
        <f>IF('Dépenses sur devis'!C102&lt;&gt;"",'Dépenses sur devis'!C102,"")</f>
        <v/>
      </c>
      <c r="D102" s="80" t="str">
        <f>IF('Dépenses sur devis'!D102&lt;&gt;"",'Dépenses sur devis'!D102,"")</f>
        <v/>
      </c>
      <c r="E102" s="80" t="str">
        <f>IF('Dépenses sur devis'!E102&lt;&gt;"",'Dépenses sur devis'!E102,"")</f>
        <v/>
      </c>
      <c r="F102" s="80" t="str">
        <f>IF('Dépenses sur devis'!F102&lt;&gt;"",'Dépenses sur devis'!F102,"")</f>
        <v/>
      </c>
      <c r="G102" s="80" t="str">
        <f>IF('Dépenses sur devis'!G102&lt;&gt;"",'Dépenses sur devis'!G102,"")</f>
        <v/>
      </c>
      <c r="H102" s="79" t="str">
        <f>IF('Dépenses sur devis'!H102&lt;&gt;"",'Dépenses sur devis'!H102,"")</f>
        <v/>
      </c>
      <c r="I102" s="80" t="str">
        <f>IF('Dépenses sur devis'!I102&lt;&gt;"",'Dépenses sur devis'!I102,"")</f>
        <v/>
      </c>
      <c r="J102" s="243">
        <f>IF('Dépenses sur devis'!J102&lt;&gt;"",'Dépenses sur devis'!J102,0)</f>
        <v>0</v>
      </c>
      <c r="K102" s="243">
        <f>IF('Dépenses sur devis'!K102&lt;&gt;"",'Dépenses sur devis'!K102,0)</f>
        <v>0</v>
      </c>
      <c r="L102" s="243">
        <f>IF('Dépenses sur devis'!L102&lt;&gt;"",'Dépenses sur devis'!L102,0)</f>
        <v>0</v>
      </c>
      <c r="M102" s="80" t="str">
        <f>IF('Dépenses sur devis'!M102&lt;&gt;"",'Dépenses sur devis'!M102,"")</f>
        <v/>
      </c>
      <c r="N102" s="244" t="str">
        <f>IF('Dépenses sur devis'!N102&lt;&gt;"",'Dépenses sur devis'!N102,"")</f>
        <v/>
      </c>
      <c r="O102" s="244" t="str">
        <f>IF('Dépenses sur devis'!O102&lt;&gt;"",'Dépenses sur devis'!O102,"")</f>
        <v/>
      </c>
      <c r="P102" s="245">
        <f>IF('Dépenses sur devis'!P102&lt;&gt;"",'Dépenses sur devis'!P102,0)</f>
        <v>0</v>
      </c>
      <c r="Q102" s="245">
        <f>IF('Dépenses sur devis'!Q102&lt;&gt;"",'Dépenses sur devis'!Q102,0)</f>
        <v>0</v>
      </c>
      <c r="R102" s="244" t="str">
        <f>IF('Dépenses sur devis'!R102&lt;&gt;"",'Dépenses sur devis'!R102,"")</f>
        <v/>
      </c>
      <c r="S102" s="244" t="str">
        <f>IF('Dépenses sur devis'!S102&lt;&gt;"",'Dépenses sur devis'!S102,"")</f>
        <v/>
      </c>
      <c r="T102" s="245">
        <f>IF('Dépenses sur devis'!T102&lt;&gt;"",'Dépenses sur devis'!T102,0)</f>
        <v>0</v>
      </c>
      <c r="U102" s="245">
        <f>IF('Dépenses sur devis'!U102&lt;&gt;"",'Dépenses sur devis'!U102,0)</f>
        <v>0</v>
      </c>
      <c r="V102" s="244" t="str">
        <f>IF('Dépenses sur devis'!V102&lt;&gt;"",'Dépenses sur devis'!V102,"")</f>
        <v/>
      </c>
      <c r="W102" s="245"/>
      <c r="X102" s="81">
        <v>0</v>
      </c>
      <c r="Y102" s="80"/>
      <c r="Z102" s="245">
        <f t="shared" si="2"/>
        <v>0</v>
      </c>
      <c r="AA102" s="81">
        <f t="shared" si="3"/>
        <v>0</v>
      </c>
      <c r="AB102" s="78"/>
    </row>
    <row r="103" spans="2:28" s="63" customFormat="1" ht="19.899999999999999" customHeight="1" x14ac:dyDescent="0.35">
      <c r="B103" s="75">
        <v>96</v>
      </c>
      <c r="C103" s="80" t="str">
        <f>IF('Dépenses sur devis'!C103&lt;&gt;"",'Dépenses sur devis'!C103,"")</f>
        <v/>
      </c>
      <c r="D103" s="80" t="str">
        <f>IF('Dépenses sur devis'!D103&lt;&gt;"",'Dépenses sur devis'!D103,"")</f>
        <v/>
      </c>
      <c r="E103" s="80" t="str">
        <f>IF('Dépenses sur devis'!E103&lt;&gt;"",'Dépenses sur devis'!E103,"")</f>
        <v/>
      </c>
      <c r="F103" s="80" t="str">
        <f>IF('Dépenses sur devis'!F103&lt;&gt;"",'Dépenses sur devis'!F103,"")</f>
        <v/>
      </c>
      <c r="G103" s="80" t="str">
        <f>IF('Dépenses sur devis'!G103&lt;&gt;"",'Dépenses sur devis'!G103,"")</f>
        <v/>
      </c>
      <c r="H103" s="79" t="str">
        <f>IF('Dépenses sur devis'!H103&lt;&gt;"",'Dépenses sur devis'!H103,"")</f>
        <v/>
      </c>
      <c r="I103" s="80" t="str">
        <f>IF('Dépenses sur devis'!I103&lt;&gt;"",'Dépenses sur devis'!I103,"")</f>
        <v/>
      </c>
      <c r="J103" s="243">
        <f>IF('Dépenses sur devis'!J103&lt;&gt;"",'Dépenses sur devis'!J103,0)</f>
        <v>0</v>
      </c>
      <c r="K103" s="243">
        <f>IF('Dépenses sur devis'!K103&lt;&gt;"",'Dépenses sur devis'!K103,0)</f>
        <v>0</v>
      </c>
      <c r="L103" s="243">
        <f>IF('Dépenses sur devis'!L103&lt;&gt;"",'Dépenses sur devis'!L103,0)</f>
        <v>0</v>
      </c>
      <c r="M103" s="80" t="str">
        <f>IF('Dépenses sur devis'!M103&lt;&gt;"",'Dépenses sur devis'!M103,"")</f>
        <v/>
      </c>
      <c r="N103" s="244" t="str">
        <f>IF('Dépenses sur devis'!N103&lt;&gt;"",'Dépenses sur devis'!N103,"")</f>
        <v/>
      </c>
      <c r="O103" s="244" t="str">
        <f>IF('Dépenses sur devis'!O103&lt;&gt;"",'Dépenses sur devis'!O103,"")</f>
        <v/>
      </c>
      <c r="P103" s="245">
        <f>IF('Dépenses sur devis'!P103&lt;&gt;"",'Dépenses sur devis'!P103,0)</f>
        <v>0</v>
      </c>
      <c r="Q103" s="245">
        <f>IF('Dépenses sur devis'!Q103&lt;&gt;"",'Dépenses sur devis'!Q103,0)</f>
        <v>0</v>
      </c>
      <c r="R103" s="244" t="str">
        <f>IF('Dépenses sur devis'!R103&lt;&gt;"",'Dépenses sur devis'!R103,"")</f>
        <v/>
      </c>
      <c r="S103" s="244" t="str">
        <f>IF('Dépenses sur devis'!S103&lt;&gt;"",'Dépenses sur devis'!S103,"")</f>
        <v/>
      </c>
      <c r="T103" s="245">
        <f>IF('Dépenses sur devis'!T103&lt;&gt;"",'Dépenses sur devis'!T103,0)</f>
        <v>0</v>
      </c>
      <c r="U103" s="245">
        <f>IF('Dépenses sur devis'!U103&lt;&gt;"",'Dépenses sur devis'!U103,0)</f>
        <v>0</v>
      </c>
      <c r="V103" s="244" t="str">
        <f>IF('Dépenses sur devis'!V103&lt;&gt;"",'Dépenses sur devis'!V103,"")</f>
        <v/>
      </c>
      <c r="W103" s="245"/>
      <c r="X103" s="81">
        <v>0</v>
      </c>
      <c r="Y103" s="80"/>
      <c r="Z103" s="245">
        <f t="shared" si="2"/>
        <v>0</v>
      </c>
      <c r="AA103" s="81">
        <f t="shared" si="3"/>
        <v>0</v>
      </c>
      <c r="AB103" s="78"/>
    </row>
    <row r="104" spans="2:28" s="63" customFormat="1" ht="19.899999999999999" customHeight="1" x14ac:dyDescent="0.35">
      <c r="B104" s="75">
        <v>97</v>
      </c>
      <c r="C104" s="80" t="str">
        <f>IF('Dépenses sur devis'!C104&lt;&gt;"",'Dépenses sur devis'!C104,"")</f>
        <v/>
      </c>
      <c r="D104" s="80" t="str">
        <f>IF('Dépenses sur devis'!D104&lt;&gt;"",'Dépenses sur devis'!D104,"")</f>
        <v/>
      </c>
      <c r="E104" s="80" t="str">
        <f>IF('Dépenses sur devis'!E104&lt;&gt;"",'Dépenses sur devis'!E104,"")</f>
        <v/>
      </c>
      <c r="F104" s="80" t="str">
        <f>IF('Dépenses sur devis'!F104&lt;&gt;"",'Dépenses sur devis'!F104,"")</f>
        <v/>
      </c>
      <c r="G104" s="80" t="str">
        <f>IF('Dépenses sur devis'!G104&lt;&gt;"",'Dépenses sur devis'!G104,"")</f>
        <v/>
      </c>
      <c r="H104" s="79" t="str">
        <f>IF('Dépenses sur devis'!H104&lt;&gt;"",'Dépenses sur devis'!H104,"")</f>
        <v/>
      </c>
      <c r="I104" s="80" t="str">
        <f>IF('Dépenses sur devis'!I104&lt;&gt;"",'Dépenses sur devis'!I104,"")</f>
        <v/>
      </c>
      <c r="J104" s="243">
        <f>IF('Dépenses sur devis'!J104&lt;&gt;"",'Dépenses sur devis'!J104,0)</f>
        <v>0</v>
      </c>
      <c r="K104" s="243">
        <f>IF('Dépenses sur devis'!K104&lt;&gt;"",'Dépenses sur devis'!K104,0)</f>
        <v>0</v>
      </c>
      <c r="L104" s="243">
        <f>IF('Dépenses sur devis'!L104&lt;&gt;"",'Dépenses sur devis'!L104,0)</f>
        <v>0</v>
      </c>
      <c r="M104" s="80" t="str">
        <f>IF('Dépenses sur devis'!M104&lt;&gt;"",'Dépenses sur devis'!M104,"")</f>
        <v/>
      </c>
      <c r="N104" s="244" t="str">
        <f>IF('Dépenses sur devis'!N104&lt;&gt;"",'Dépenses sur devis'!N104,"")</f>
        <v/>
      </c>
      <c r="O104" s="244" t="str">
        <f>IF('Dépenses sur devis'!O104&lt;&gt;"",'Dépenses sur devis'!O104,"")</f>
        <v/>
      </c>
      <c r="P104" s="245">
        <f>IF('Dépenses sur devis'!P104&lt;&gt;"",'Dépenses sur devis'!P104,0)</f>
        <v>0</v>
      </c>
      <c r="Q104" s="245">
        <f>IF('Dépenses sur devis'!Q104&lt;&gt;"",'Dépenses sur devis'!Q104,0)</f>
        <v>0</v>
      </c>
      <c r="R104" s="244" t="str">
        <f>IF('Dépenses sur devis'!R104&lt;&gt;"",'Dépenses sur devis'!R104,"")</f>
        <v/>
      </c>
      <c r="S104" s="244" t="str">
        <f>IF('Dépenses sur devis'!S104&lt;&gt;"",'Dépenses sur devis'!S104,"")</f>
        <v/>
      </c>
      <c r="T104" s="245">
        <f>IF('Dépenses sur devis'!T104&lt;&gt;"",'Dépenses sur devis'!T104,0)</f>
        <v>0</v>
      </c>
      <c r="U104" s="245">
        <f>IF('Dépenses sur devis'!U104&lt;&gt;"",'Dépenses sur devis'!U104,0)</f>
        <v>0</v>
      </c>
      <c r="V104" s="244" t="str">
        <f>IF('Dépenses sur devis'!V104&lt;&gt;"",'Dépenses sur devis'!V104,"")</f>
        <v/>
      </c>
      <c r="W104" s="245"/>
      <c r="X104" s="81">
        <v>0</v>
      </c>
      <c r="Y104" s="80"/>
      <c r="Z104" s="245">
        <f t="shared" si="2"/>
        <v>0</v>
      </c>
      <c r="AA104" s="81">
        <f t="shared" si="3"/>
        <v>0</v>
      </c>
      <c r="AB104" s="78"/>
    </row>
    <row r="105" spans="2:28" s="63" customFormat="1" ht="19.899999999999999" customHeight="1" x14ac:dyDescent="0.35">
      <c r="B105" s="75">
        <v>98</v>
      </c>
      <c r="C105" s="80" t="str">
        <f>IF('Dépenses sur devis'!C105&lt;&gt;"",'Dépenses sur devis'!C105,"")</f>
        <v/>
      </c>
      <c r="D105" s="80" t="str">
        <f>IF('Dépenses sur devis'!D105&lt;&gt;"",'Dépenses sur devis'!D105,"")</f>
        <v/>
      </c>
      <c r="E105" s="80" t="str">
        <f>IF('Dépenses sur devis'!E105&lt;&gt;"",'Dépenses sur devis'!E105,"")</f>
        <v/>
      </c>
      <c r="F105" s="80" t="str">
        <f>IF('Dépenses sur devis'!F105&lt;&gt;"",'Dépenses sur devis'!F105,"")</f>
        <v/>
      </c>
      <c r="G105" s="80" t="str">
        <f>IF('Dépenses sur devis'!G105&lt;&gt;"",'Dépenses sur devis'!G105,"")</f>
        <v/>
      </c>
      <c r="H105" s="79" t="str">
        <f>IF('Dépenses sur devis'!H105&lt;&gt;"",'Dépenses sur devis'!H105,"")</f>
        <v/>
      </c>
      <c r="I105" s="80" t="str">
        <f>IF('Dépenses sur devis'!I105&lt;&gt;"",'Dépenses sur devis'!I105,"")</f>
        <v/>
      </c>
      <c r="J105" s="243">
        <f>IF('Dépenses sur devis'!J105&lt;&gt;"",'Dépenses sur devis'!J105,0)</f>
        <v>0</v>
      </c>
      <c r="K105" s="243">
        <f>IF('Dépenses sur devis'!K105&lt;&gt;"",'Dépenses sur devis'!K105,0)</f>
        <v>0</v>
      </c>
      <c r="L105" s="243">
        <f>IF('Dépenses sur devis'!L105&lt;&gt;"",'Dépenses sur devis'!L105,0)</f>
        <v>0</v>
      </c>
      <c r="M105" s="80" t="str">
        <f>IF('Dépenses sur devis'!M105&lt;&gt;"",'Dépenses sur devis'!M105,"")</f>
        <v/>
      </c>
      <c r="N105" s="244" t="str">
        <f>IF('Dépenses sur devis'!N105&lt;&gt;"",'Dépenses sur devis'!N105,"")</f>
        <v/>
      </c>
      <c r="O105" s="244" t="str">
        <f>IF('Dépenses sur devis'!O105&lt;&gt;"",'Dépenses sur devis'!O105,"")</f>
        <v/>
      </c>
      <c r="P105" s="245">
        <f>IF('Dépenses sur devis'!P105&lt;&gt;"",'Dépenses sur devis'!P105,0)</f>
        <v>0</v>
      </c>
      <c r="Q105" s="245">
        <f>IF('Dépenses sur devis'!Q105&lt;&gt;"",'Dépenses sur devis'!Q105,0)</f>
        <v>0</v>
      </c>
      <c r="R105" s="244" t="str">
        <f>IF('Dépenses sur devis'!R105&lt;&gt;"",'Dépenses sur devis'!R105,"")</f>
        <v/>
      </c>
      <c r="S105" s="244" t="str">
        <f>IF('Dépenses sur devis'!S105&lt;&gt;"",'Dépenses sur devis'!S105,"")</f>
        <v/>
      </c>
      <c r="T105" s="245">
        <f>IF('Dépenses sur devis'!T105&lt;&gt;"",'Dépenses sur devis'!T105,0)</f>
        <v>0</v>
      </c>
      <c r="U105" s="245">
        <f>IF('Dépenses sur devis'!U105&lt;&gt;"",'Dépenses sur devis'!U105,0)</f>
        <v>0</v>
      </c>
      <c r="V105" s="244" t="str">
        <f>IF('Dépenses sur devis'!V105&lt;&gt;"",'Dépenses sur devis'!V105,"")</f>
        <v/>
      </c>
      <c r="W105" s="245"/>
      <c r="X105" s="81">
        <v>0</v>
      </c>
      <c r="Y105" s="80"/>
      <c r="Z105" s="245">
        <f t="shared" si="2"/>
        <v>0</v>
      </c>
      <c r="AA105" s="81">
        <f t="shared" si="3"/>
        <v>0</v>
      </c>
      <c r="AB105" s="78"/>
    </row>
    <row r="106" spans="2:28" s="63" customFormat="1" ht="19.899999999999999" customHeight="1" x14ac:dyDescent="0.35">
      <c r="B106" s="75">
        <v>99</v>
      </c>
      <c r="C106" s="80" t="str">
        <f>IF('Dépenses sur devis'!C106&lt;&gt;"",'Dépenses sur devis'!C106,"")</f>
        <v/>
      </c>
      <c r="D106" s="80" t="str">
        <f>IF('Dépenses sur devis'!D106&lt;&gt;"",'Dépenses sur devis'!D106,"")</f>
        <v/>
      </c>
      <c r="E106" s="80" t="str">
        <f>IF('Dépenses sur devis'!E106&lt;&gt;"",'Dépenses sur devis'!E106,"")</f>
        <v/>
      </c>
      <c r="F106" s="80" t="str">
        <f>IF('Dépenses sur devis'!F106&lt;&gt;"",'Dépenses sur devis'!F106,"")</f>
        <v/>
      </c>
      <c r="G106" s="80" t="str">
        <f>IF('Dépenses sur devis'!G106&lt;&gt;"",'Dépenses sur devis'!G106,"")</f>
        <v/>
      </c>
      <c r="H106" s="79" t="str">
        <f>IF('Dépenses sur devis'!H106&lt;&gt;"",'Dépenses sur devis'!H106,"")</f>
        <v/>
      </c>
      <c r="I106" s="80" t="str">
        <f>IF('Dépenses sur devis'!I106&lt;&gt;"",'Dépenses sur devis'!I106,"")</f>
        <v/>
      </c>
      <c r="J106" s="243">
        <f>IF('Dépenses sur devis'!J106&lt;&gt;"",'Dépenses sur devis'!J106,0)</f>
        <v>0</v>
      </c>
      <c r="K106" s="243">
        <f>IF('Dépenses sur devis'!K106&lt;&gt;"",'Dépenses sur devis'!K106,0)</f>
        <v>0</v>
      </c>
      <c r="L106" s="243">
        <f>IF('Dépenses sur devis'!L106&lt;&gt;"",'Dépenses sur devis'!L106,0)</f>
        <v>0</v>
      </c>
      <c r="M106" s="80" t="str">
        <f>IF('Dépenses sur devis'!M106&lt;&gt;"",'Dépenses sur devis'!M106,"")</f>
        <v/>
      </c>
      <c r="N106" s="244" t="str">
        <f>IF('Dépenses sur devis'!N106&lt;&gt;"",'Dépenses sur devis'!N106,"")</f>
        <v/>
      </c>
      <c r="O106" s="244" t="str">
        <f>IF('Dépenses sur devis'!O106&lt;&gt;"",'Dépenses sur devis'!O106,"")</f>
        <v/>
      </c>
      <c r="P106" s="245">
        <f>IF('Dépenses sur devis'!P106&lt;&gt;"",'Dépenses sur devis'!P106,0)</f>
        <v>0</v>
      </c>
      <c r="Q106" s="245">
        <f>IF('Dépenses sur devis'!Q106&lt;&gt;"",'Dépenses sur devis'!Q106,0)</f>
        <v>0</v>
      </c>
      <c r="R106" s="244" t="str">
        <f>IF('Dépenses sur devis'!R106&lt;&gt;"",'Dépenses sur devis'!R106,"")</f>
        <v/>
      </c>
      <c r="S106" s="244" t="str">
        <f>IF('Dépenses sur devis'!S106&lt;&gt;"",'Dépenses sur devis'!S106,"")</f>
        <v/>
      </c>
      <c r="T106" s="245">
        <f>IF('Dépenses sur devis'!T106&lt;&gt;"",'Dépenses sur devis'!T106,0)</f>
        <v>0</v>
      </c>
      <c r="U106" s="245">
        <f>IF('Dépenses sur devis'!U106&lt;&gt;"",'Dépenses sur devis'!U106,0)</f>
        <v>0</v>
      </c>
      <c r="V106" s="244" t="str">
        <f>IF('Dépenses sur devis'!V106&lt;&gt;"",'Dépenses sur devis'!V106,"")</f>
        <v/>
      </c>
      <c r="W106" s="245"/>
      <c r="X106" s="81">
        <v>0</v>
      </c>
      <c r="Y106" s="80"/>
      <c r="Z106" s="245">
        <f t="shared" si="2"/>
        <v>0</v>
      </c>
      <c r="AA106" s="81">
        <f t="shared" si="3"/>
        <v>0</v>
      </c>
      <c r="AB106" s="78"/>
    </row>
    <row r="107" spans="2:28" s="63" customFormat="1" ht="19.899999999999999" customHeight="1" x14ac:dyDescent="0.35">
      <c r="B107" s="75">
        <v>100</v>
      </c>
      <c r="C107" s="80" t="str">
        <f>IF('Dépenses sur devis'!C107&lt;&gt;"",'Dépenses sur devis'!C107,"")</f>
        <v/>
      </c>
      <c r="D107" s="80" t="str">
        <f>IF('Dépenses sur devis'!D107&lt;&gt;"",'Dépenses sur devis'!D107,"")</f>
        <v/>
      </c>
      <c r="E107" s="80" t="str">
        <f>IF('Dépenses sur devis'!E107&lt;&gt;"",'Dépenses sur devis'!E107,"")</f>
        <v/>
      </c>
      <c r="F107" s="80" t="str">
        <f>IF('Dépenses sur devis'!F107&lt;&gt;"",'Dépenses sur devis'!F107,"")</f>
        <v/>
      </c>
      <c r="G107" s="80" t="str">
        <f>IF('Dépenses sur devis'!G107&lt;&gt;"",'Dépenses sur devis'!G107,"")</f>
        <v/>
      </c>
      <c r="H107" s="79" t="str">
        <f>IF('Dépenses sur devis'!H107&lt;&gt;"",'Dépenses sur devis'!H107,"")</f>
        <v/>
      </c>
      <c r="I107" s="80" t="str">
        <f>IF('Dépenses sur devis'!I107&lt;&gt;"",'Dépenses sur devis'!I107,"")</f>
        <v/>
      </c>
      <c r="J107" s="243">
        <f>IF('Dépenses sur devis'!J107&lt;&gt;"",'Dépenses sur devis'!J107,0)</f>
        <v>0</v>
      </c>
      <c r="K107" s="243">
        <f>IF('Dépenses sur devis'!K107&lt;&gt;"",'Dépenses sur devis'!K107,0)</f>
        <v>0</v>
      </c>
      <c r="L107" s="243">
        <f>IF('Dépenses sur devis'!L107&lt;&gt;"",'Dépenses sur devis'!L107,0)</f>
        <v>0</v>
      </c>
      <c r="M107" s="80" t="str">
        <f>IF('Dépenses sur devis'!M107&lt;&gt;"",'Dépenses sur devis'!M107,"")</f>
        <v/>
      </c>
      <c r="N107" s="244" t="str">
        <f>IF('Dépenses sur devis'!N107&lt;&gt;"",'Dépenses sur devis'!N107,"")</f>
        <v/>
      </c>
      <c r="O107" s="244" t="str">
        <f>IF('Dépenses sur devis'!O107&lt;&gt;"",'Dépenses sur devis'!O107,"")</f>
        <v/>
      </c>
      <c r="P107" s="245">
        <f>IF('Dépenses sur devis'!P107&lt;&gt;"",'Dépenses sur devis'!P107,0)</f>
        <v>0</v>
      </c>
      <c r="Q107" s="245">
        <f>IF('Dépenses sur devis'!Q107&lt;&gt;"",'Dépenses sur devis'!Q107,0)</f>
        <v>0</v>
      </c>
      <c r="R107" s="244" t="str">
        <f>IF('Dépenses sur devis'!R107&lt;&gt;"",'Dépenses sur devis'!R107,"")</f>
        <v/>
      </c>
      <c r="S107" s="244" t="str">
        <f>IF('Dépenses sur devis'!S107&lt;&gt;"",'Dépenses sur devis'!S107,"")</f>
        <v/>
      </c>
      <c r="T107" s="245">
        <f>IF('Dépenses sur devis'!T107&lt;&gt;"",'Dépenses sur devis'!T107,0)</f>
        <v>0</v>
      </c>
      <c r="U107" s="245">
        <f>IF('Dépenses sur devis'!U107&lt;&gt;"",'Dépenses sur devis'!U107,0)</f>
        <v>0</v>
      </c>
      <c r="V107" s="244" t="str">
        <f>IF('Dépenses sur devis'!V107&lt;&gt;"",'Dépenses sur devis'!V107,"")</f>
        <v/>
      </c>
      <c r="W107" s="245"/>
      <c r="X107" s="81">
        <v>0</v>
      </c>
      <c r="Y107" s="80"/>
      <c r="Z107" s="245">
        <f t="shared" si="2"/>
        <v>0</v>
      </c>
      <c r="AA107" s="81">
        <f t="shared" si="3"/>
        <v>0</v>
      </c>
      <c r="AB107" s="78"/>
    </row>
    <row r="108" spans="2:28" s="63" customFormat="1" ht="19.899999999999999" customHeight="1" x14ac:dyDescent="0.35">
      <c r="B108" s="75">
        <v>101</v>
      </c>
      <c r="C108" s="80" t="str">
        <f>IF('Dépenses sur devis'!C108&lt;&gt;"",'Dépenses sur devis'!C108,"")</f>
        <v/>
      </c>
      <c r="D108" s="80" t="str">
        <f>IF('Dépenses sur devis'!D108&lt;&gt;"",'Dépenses sur devis'!D108,"")</f>
        <v/>
      </c>
      <c r="E108" s="80" t="str">
        <f>IF('Dépenses sur devis'!E108&lt;&gt;"",'Dépenses sur devis'!E108,"")</f>
        <v/>
      </c>
      <c r="F108" s="80" t="str">
        <f>IF('Dépenses sur devis'!F108&lt;&gt;"",'Dépenses sur devis'!F108,"")</f>
        <v/>
      </c>
      <c r="G108" s="80" t="str">
        <f>IF('Dépenses sur devis'!G108&lt;&gt;"",'Dépenses sur devis'!G108,"")</f>
        <v/>
      </c>
      <c r="H108" s="79" t="str">
        <f>IF('Dépenses sur devis'!H108&lt;&gt;"",'Dépenses sur devis'!H108,"")</f>
        <v/>
      </c>
      <c r="I108" s="80" t="str">
        <f>IF('Dépenses sur devis'!I108&lt;&gt;"",'Dépenses sur devis'!I108,"")</f>
        <v/>
      </c>
      <c r="J108" s="243">
        <f>IF('Dépenses sur devis'!J108&lt;&gt;"",'Dépenses sur devis'!J108,0)</f>
        <v>0</v>
      </c>
      <c r="K108" s="243">
        <f>IF('Dépenses sur devis'!K108&lt;&gt;"",'Dépenses sur devis'!K108,0)</f>
        <v>0</v>
      </c>
      <c r="L108" s="243">
        <f>IF('Dépenses sur devis'!L108&lt;&gt;"",'Dépenses sur devis'!L108,0)</f>
        <v>0</v>
      </c>
      <c r="M108" s="80" t="str">
        <f>IF('Dépenses sur devis'!M108&lt;&gt;"",'Dépenses sur devis'!M108,"")</f>
        <v/>
      </c>
      <c r="N108" s="244" t="str">
        <f>IF('Dépenses sur devis'!N108&lt;&gt;"",'Dépenses sur devis'!N108,"")</f>
        <v/>
      </c>
      <c r="O108" s="244" t="str">
        <f>IF('Dépenses sur devis'!O108&lt;&gt;"",'Dépenses sur devis'!O108,"")</f>
        <v/>
      </c>
      <c r="P108" s="245">
        <f>IF('Dépenses sur devis'!P108&lt;&gt;"",'Dépenses sur devis'!P108,0)</f>
        <v>0</v>
      </c>
      <c r="Q108" s="245">
        <f>IF('Dépenses sur devis'!Q108&lt;&gt;"",'Dépenses sur devis'!Q108,0)</f>
        <v>0</v>
      </c>
      <c r="R108" s="244" t="str">
        <f>IF('Dépenses sur devis'!R108&lt;&gt;"",'Dépenses sur devis'!R108,"")</f>
        <v/>
      </c>
      <c r="S108" s="244" t="str">
        <f>IF('Dépenses sur devis'!S108&lt;&gt;"",'Dépenses sur devis'!S108,"")</f>
        <v/>
      </c>
      <c r="T108" s="245">
        <f>IF('Dépenses sur devis'!T108&lt;&gt;"",'Dépenses sur devis'!T108,0)</f>
        <v>0</v>
      </c>
      <c r="U108" s="245">
        <f>IF('Dépenses sur devis'!U108&lt;&gt;"",'Dépenses sur devis'!U108,0)</f>
        <v>0</v>
      </c>
      <c r="V108" s="244" t="str">
        <f>IF('Dépenses sur devis'!V108&lt;&gt;"",'Dépenses sur devis'!V108,"")</f>
        <v/>
      </c>
      <c r="W108" s="245"/>
      <c r="X108" s="81">
        <v>0</v>
      </c>
      <c r="Y108" s="80"/>
      <c r="Z108" s="245">
        <f t="shared" si="2"/>
        <v>0</v>
      </c>
      <c r="AA108" s="81">
        <f t="shared" si="3"/>
        <v>0</v>
      </c>
      <c r="AB108" s="78"/>
    </row>
    <row r="109" spans="2:28" s="63" customFormat="1" ht="19.899999999999999" customHeight="1" x14ac:dyDescent="0.35">
      <c r="B109" s="75">
        <v>102</v>
      </c>
      <c r="C109" s="80" t="str">
        <f>IF('Dépenses sur devis'!C109&lt;&gt;"",'Dépenses sur devis'!C109,"")</f>
        <v/>
      </c>
      <c r="D109" s="80" t="str">
        <f>IF('Dépenses sur devis'!D109&lt;&gt;"",'Dépenses sur devis'!D109,"")</f>
        <v/>
      </c>
      <c r="E109" s="80" t="str">
        <f>IF('Dépenses sur devis'!E109&lt;&gt;"",'Dépenses sur devis'!E109,"")</f>
        <v/>
      </c>
      <c r="F109" s="80" t="str">
        <f>IF('Dépenses sur devis'!F109&lt;&gt;"",'Dépenses sur devis'!F109,"")</f>
        <v/>
      </c>
      <c r="G109" s="80" t="str">
        <f>IF('Dépenses sur devis'!G109&lt;&gt;"",'Dépenses sur devis'!G109,"")</f>
        <v/>
      </c>
      <c r="H109" s="79" t="str">
        <f>IF('Dépenses sur devis'!H109&lt;&gt;"",'Dépenses sur devis'!H109,"")</f>
        <v/>
      </c>
      <c r="I109" s="80" t="str">
        <f>IF('Dépenses sur devis'!I109&lt;&gt;"",'Dépenses sur devis'!I109,"")</f>
        <v/>
      </c>
      <c r="J109" s="243">
        <f>IF('Dépenses sur devis'!J109&lt;&gt;"",'Dépenses sur devis'!J109,0)</f>
        <v>0</v>
      </c>
      <c r="K109" s="243">
        <f>IF('Dépenses sur devis'!K109&lt;&gt;"",'Dépenses sur devis'!K109,0)</f>
        <v>0</v>
      </c>
      <c r="L109" s="243">
        <f>IF('Dépenses sur devis'!L109&lt;&gt;"",'Dépenses sur devis'!L109,0)</f>
        <v>0</v>
      </c>
      <c r="M109" s="80" t="str">
        <f>IF('Dépenses sur devis'!M109&lt;&gt;"",'Dépenses sur devis'!M109,"")</f>
        <v/>
      </c>
      <c r="N109" s="244" t="str">
        <f>IF('Dépenses sur devis'!N109&lt;&gt;"",'Dépenses sur devis'!N109,"")</f>
        <v/>
      </c>
      <c r="O109" s="244" t="str">
        <f>IF('Dépenses sur devis'!O109&lt;&gt;"",'Dépenses sur devis'!O109,"")</f>
        <v/>
      </c>
      <c r="P109" s="245">
        <f>IF('Dépenses sur devis'!P109&lt;&gt;"",'Dépenses sur devis'!P109,0)</f>
        <v>0</v>
      </c>
      <c r="Q109" s="245">
        <f>IF('Dépenses sur devis'!Q109&lt;&gt;"",'Dépenses sur devis'!Q109,0)</f>
        <v>0</v>
      </c>
      <c r="R109" s="244" t="str">
        <f>IF('Dépenses sur devis'!R109&lt;&gt;"",'Dépenses sur devis'!R109,"")</f>
        <v/>
      </c>
      <c r="S109" s="244" t="str">
        <f>IF('Dépenses sur devis'!S109&lt;&gt;"",'Dépenses sur devis'!S109,"")</f>
        <v/>
      </c>
      <c r="T109" s="245">
        <f>IF('Dépenses sur devis'!T109&lt;&gt;"",'Dépenses sur devis'!T109,0)</f>
        <v>0</v>
      </c>
      <c r="U109" s="245">
        <f>IF('Dépenses sur devis'!U109&lt;&gt;"",'Dépenses sur devis'!U109,0)</f>
        <v>0</v>
      </c>
      <c r="V109" s="244" t="str">
        <f>IF('Dépenses sur devis'!V109&lt;&gt;"",'Dépenses sur devis'!V109,"")</f>
        <v/>
      </c>
      <c r="W109" s="245"/>
      <c r="X109" s="81">
        <v>0</v>
      </c>
      <c r="Y109" s="80"/>
      <c r="Z109" s="245">
        <f t="shared" si="2"/>
        <v>0</v>
      </c>
      <c r="AA109" s="81">
        <f t="shared" si="3"/>
        <v>0</v>
      </c>
      <c r="AB109" s="78"/>
    </row>
    <row r="110" spans="2:28" s="63" customFormat="1" ht="19.899999999999999" customHeight="1" x14ac:dyDescent="0.35">
      <c r="B110" s="75">
        <v>103</v>
      </c>
      <c r="C110" s="80" t="str">
        <f>IF('Dépenses sur devis'!C110&lt;&gt;"",'Dépenses sur devis'!C110,"")</f>
        <v/>
      </c>
      <c r="D110" s="80" t="str">
        <f>IF('Dépenses sur devis'!D110&lt;&gt;"",'Dépenses sur devis'!D110,"")</f>
        <v/>
      </c>
      <c r="E110" s="80" t="str">
        <f>IF('Dépenses sur devis'!E110&lt;&gt;"",'Dépenses sur devis'!E110,"")</f>
        <v/>
      </c>
      <c r="F110" s="80" t="str">
        <f>IF('Dépenses sur devis'!F110&lt;&gt;"",'Dépenses sur devis'!F110,"")</f>
        <v/>
      </c>
      <c r="G110" s="80" t="str">
        <f>IF('Dépenses sur devis'!G110&lt;&gt;"",'Dépenses sur devis'!G110,"")</f>
        <v/>
      </c>
      <c r="H110" s="79" t="str">
        <f>IF('Dépenses sur devis'!H110&lt;&gt;"",'Dépenses sur devis'!H110,"")</f>
        <v/>
      </c>
      <c r="I110" s="80" t="str">
        <f>IF('Dépenses sur devis'!I110&lt;&gt;"",'Dépenses sur devis'!I110,"")</f>
        <v/>
      </c>
      <c r="J110" s="243">
        <f>IF('Dépenses sur devis'!J110&lt;&gt;"",'Dépenses sur devis'!J110,0)</f>
        <v>0</v>
      </c>
      <c r="K110" s="243">
        <f>IF('Dépenses sur devis'!K110&lt;&gt;"",'Dépenses sur devis'!K110,0)</f>
        <v>0</v>
      </c>
      <c r="L110" s="243">
        <f>IF('Dépenses sur devis'!L110&lt;&gt;"",'Dépenses sur devis'!L110,0)</f>
        <v>0</v>
      </c>
      <c r="M110" s="80" t="str">
        <f>IF('Dépenses sur devis'!M110&lt;&gt;"",'Dépenses sur devis'!M110,"")</f>
        <v/>
      </c>
      <c r="N110" s="244" t="str">
        <f>IF('Dépenses sur devis'!N110&lt;&gt;"",'Dépenses sur devis'!N110,"")</f>
        <v/>
      </c>
      <c r="O110" s="244" t="str">
        <f>IF('Dépenses sur devis'!O110&lt;&gt;"",'Dépenses sur devis'!O110,"")</f>
        <v/>
      </c>
      <c r="P110" s="245">
        <f>IF('Dépenses sur devis'!P110&lt;&gt;"",'Dépenses sur devis'!P110,0)</f>
        <v>0</v>
      </c>
      <c r="Q110" s="245">
        <f>IF('Dépenses sur devis'!Q110&lt;&gt;"",'Dépenses sur devis'!Q110,0)</f>
        <v>0</v>
      </c>
      <c r="R110" s="244" t="str">
        <f>IF('Dépenses sur devis'!R110&lt;&gt;"",'Dépenses sur devis'!R110,"")</f>
        <v/>
      </c>
      <c r="S110" s="244" t="str">
        <f>IF('Dépenses sur devis'!S110&lt;&gt;"",'Dépenses sur devis'!S110,"")</f>
        <v/>
      </c>
      <c r="T110" s="245">
        <f>IF('Dépenses sur devis'!T110&lt;&gt;"",'Dépenses sur devis'!T110,0)</f>
        <v>0</v>
      </c>
      <c r="U110" s="245">
        <f>IF('Dépenses sur devis'!U110&lt;&gt;"",'Dépenses sur devis'!U110,0)</f>
        <v>0</v>
      </c>
      <c r="V110" s="244" t="str">
        <f>IF('Dépenses sur devis'!V110&lt;&gt;"",'Dépenses sur devis'!V110,"")</f>
        <v/>
      </c>
      <c r="W110" s="245"/>
      <c r="X110" s="81">
        <v>0</v>
      </c>
      <c r="Y110" s="80"/>
      <c r="Z110" s="245">
        <f t="shared" si="2"/>
        <v>0</v>
      </c>
      <c r="AA110" s="81">
        <f t="shared" si="3"/>
        <v>0</v>
      </c>
      <c r="AB110" s="78"/>
    </row>
    <row r="111" spans="2:28" s="63" customFormat="1" ht="19.899999999999999" customHeight="1" x14ac:dyDescent="0.35">
      <c r="B111" s="75">
        <v>104</v>
      </c>
      <c r="C111" s="80" t="str">
        <f>IF('Dépenses sur devis'!C111&lt;&gt;"",'Dépenses sur devis'!C111,"")</f>
        <v/>
      </c>
      <c r="D111" s="80" t="str">
        <f>IF('Dépenses sur devis'!D111&lt;&gt;"",'Dépenses sur devis'!D111,"")</f>
        <v/>
      </c>
      <c r="E111" s="80" t="str">
        <f>IF('Dépenses sur devis'!E111&lt;&gt;"",'Dépenses sur devis'!E111,"")</f>
        <v/>
      </c>
      <c r="F111" s="80" t="str">
        <f>IF('Dépenses sur devis'!F111&lt;&gt;"",'Dépenses sur devis'!F111,"")</f>
        <v/>
      </c>
      <c r="G111" s="80" t="str">
        <f>IF('Dépenses sur devis'!G111&lt;&gt;"",'Dépenses sur devis'!G111,"")</f>
        <v/>
      </c>
      <c r="H111" s="79" t="str">
        <f>IF('Dépenses sur devis'!H111&lt;&gt;"",'Dépenses sur devis'!H111,"")</f>
        <v/>
      </c>
      <c r="I111" s="80" t="str">
        <f>IF('Dépenses sur devis'!I111&lt;&gt;"",'Dépenses sur devis'!I111,"")</f>
        <v/>
      </c>
      <c r="J111" s="243">
        <f>IF('Dépenses sur devis'!J111&lt;&gt;"",'Dépenses sur devis'!J111,0)</f>
        <v>0</v>
      </c>
      <c r="K111" s="243">
        <f>IF('Dépenses sur devis'!K111&lt;&gt;"",'Dépenses sur devis'!K111,0)</f>
        <v>0</v>
      </c>
      <c r="L111" s="243">
        <f>IF('Dépenses sur devis'!L111&lt;&gt;"",'Dépenses sur devis'!L111,0)</f>
        <v>0</v>
      </c>
      <c r="M111" s="80" t="str">
        <f>IF('Dépenses sur devis'!M111&lt;&gt;"",'Dépenses sur devis'!M111,"")</f>
        <v/>
      </c>
      <c r="N111" s="244" t="str">
        <f>IF('Dépenses sur devis'!N111&lt;&gt;"",'Dépenses sur devis'!N111,"")</f>
        <v/>
      </c>
      <c r="O111" s="244" t="str">
        <f>IF('Dépenses sur devis'!O111&lt;&gt;"",'Dépenses sur devis'!O111,"")</f>
        <v/>
      </c>
      <c r="P111" s="245">
        <f>IF('Dépenses sur devis'!P111&lt;&gt;"",'Dépenses sur devis'!P111,0)</f>
        <v>0</v>
      </c>
      <c r="Q111" s="245">
        <f>IF('Dépenses sur devis'!Q111&lt;&gt;"",'Dépenses sur devis'!Q111,0)</f>
        <v>0</v>
      </c>
      <c r="R111" s="244" t="str">
        <f>IF('Dépenses sur devis'!R111&lt;&gt;"",'Dépenses sur devis'!R111,"")</f>
        <v/>
      </c>
      <c r="S111" s="244" t="str">
        <f>IF('Dépenses sur devis'!S111&lt;&gt;"",'Dépenses sur devis'!S111,"")</f>
        <v/>
      </c>
      <c r="T111" s="245">
        <f>IF('Dépenses sur devis'!T111&lt;&gt;"",'Dépenses sur devis'!T111,0)</f>
        <v>0</v>
      </c>
      <c r="U111" s="245">
        <f>IF('Dépenses sur devis'!U111&lt;&gt;"",'Dépenses sur devis'!U111,0)</f>
        <v>0</v>
      </c>
      <c r="V111" s="244" t="str">
        <f>IF('Dépenses sur devis'!V111&lt;&gt;"",'Dépenses sur devis'!V111,"")</f>
        <v/>
      </c>
      <c r="W111" s="245"/>
      <c r="X111" s="81">
        <v>0</v>
      </c>
      <c r="Y111" s="80"/>
      <c r="Z111" s="245">
        <f t="shared" si="2"/>
        <v>0</v>
      </c>
      <c r="AA111" s="81">
        <f t="shared" si="3"/>
        <v>0</v>
      </c>
      <c r="AB111" s="78"/>
    </row>
    <row r="112" spans="2:28" s="63" customFormat="1" ht="19.899999999999999" customHeight="1" x14ac:dyDescent="0.35">
      <c r="B112" s="75">
        <v>105</v>
      </c>
      <c r="C112" s="80" t="str">
        <f>IF('Dépenses sur devis'!C112&lt;&gt;"",'Dépenses sur devis'!C112,"")</f>
        <v/>
      </c>
      <c r="D112" s="80" t="str">
        <f>IF('Dépenses sur devis'!D112&lt;&gt;"",'Dépenses sur devis'!D112,"")</f>
        <v/>
      </c>
      <c r="E112" s="80" t="str">
        <f>IF('Dépenses sur devis'!E112&lt;&gt;"",'Dépenses sur devis'!E112,"")</f>
        <v/>
      </c>
      <c r="F112" s="80" t="str">
        <f>IF('Dépenses sur devis'!F112&lt;&gt;"",'Dépenses sur devis'!F112,"")</f>
        <v/>
      </c>
      <c r="G112" s="80" t="str">
        <f>IF('Dépenses sur devis'!G112&lt;&gt;"",'Dépenses sur devis'!G112,"")</f>
        <v/>
      </c>
      <c r="H112" s="79" t="str">
        <f>IF('Dépenses sur devis'!H112&lt;&gt;"",'Dépenses sur devis'!H112,"")</f>
        <v/>
      </c>
      <c r="I112" s="80" t="str">
        <f>IF('Dépenses sur devis'!I112&lt;&gt;"",'Dépenses sur devis'!I112,"")</f>
        <v/>
      </c>
      <c r="J112" s="243">
        <f>IF('Dépenses sur devis'!J112&lt;&gt;"",'Dépenses sur devis'!J112,0)</f>
        <v>0</v>
      </c>
      <c r="K112" s="243">
        <f>IF('Dépenses sur devis'!K112&lt;&gt;"",'Dépenses sur devis'!K112,0)</f>
        <v>0</v>
      </c>
      <c r="L112" s="243">
        <f>IF('Dépenses sur devis'!L112&lt;&gt;"",'Dépenses sur devis'!L112,0)</f>
        <v>0</v>
      </c>
      <c r="M112" s="80" t="str">
        <f>IF('Dépenses sur devis'!M112&lt;&gt;"",'Dépenses sur devis'!M112,"")</f>
        <v/>
      </c>
      <c r="N112" s="244" t="str">
        <f>IF('Dépenses sur devis'!N112&lt;&gt;"",'Dépenses sur devis'!N112,"")</f>
        <v/>
      </c>
      <c r="O112" s="244" t="str">
        <f>IF('Dépenses sur devis'!O112&lt;&gt;"",'Dépenses sur devis'!O112,"")</f>
        <v/>
      </c>
      <c r="P112" s="245">
        <f>IF('Dépenses sur devis'!P112&lt;&gt;"",'Dépenses sur devis'!P112,0)</f>
        <v>0</v>
      </c>
      <c r="Q112" s="245">
        <f>IF('Dépenses sur devis'!Q112&lt;&gt;"",'Dépenses sur devis'!Q112,0)</f>
        <v>0</v>
      </c>
      <c r="R112" s="244" t="str">
        <f>IF('Dépenses sur devis'!R112&lt;&gt;"",'Dépenses sur devis'!R112,"")</f>
        <v/>
      </c>
      <c r="S112" s="244" t="str">
        <f>IF('Dépenses sur devis'!S112&lt;&gt;"",'Dépenses sur devis'!S112,"")</f>
        <v/>
      </c>
      <c r="T112" s="245">
        <f>IF('Dépenses sur devis'!T112&lt;&gt;"",'Dépenses sur devis'!T112,0)</f>
        <v>0</v>
      </c>
      <c r="U112" s="245">
        <f>IF('Dépenses sur devis'!U112&lt;&gt;"",'Dépenses sur devis'!U112,0)</f>
        <v>0</v>
      </c>
      <c r="V112" s="244" t="str">
        <f>IF('Dépenses sur devis'!V112&lt;&gt;"",'Dépenses sur devis'!V112,"")</f>
        <v/>
      </c>
      <c r="W112" s="245"/>
      <c r="X112" s="81">
        <v>0</v>
      </c>
      <c r="Y112" s="80"/>
      <c r="Z112" s="245">
        <f t="shared" si="2"/>
        <v>0</v>
      </c>
      <c r="AA112" s="81">
        <f t="shared" si="3"/>
        <v>0</v>
      </c>
      <c r="AB112" s="78"/>
    </row>
    <row r="113" spans="2:28" s="63" customFormat="1" ht="19.899999999999999" customHeight="1" x14ac:dyDescent="0.35">
      <c r="B113" s="75">
        <v>106</v>
      </c>
      <c r="C113" s="80" t="str">
        <f>IF('Dépenses sur devis'!C113&lt;&gt;"",'Dépenses sur devis'!C113,"")</f>
        <v/>
      </c>
      <c r="D113" s="80" t="str">
        <f>IF('Dépenses sur devis'!D113&lt;&gt;"",'Dépenses sur devis'!D113,"")</f>
        <v/>
      </c>
      <c r="E113" s="80" t="str">
        <f>IF('Dépenses sur devis'!E113&lt;&gt;"",'Dépenses sur devis'!E113,"")</f>
        <v/>
      </c>
      <c r="F113" s="80" t="str">
        <f>IF('Dépenses sur devis'!F113&lt;&gt;"",'Dépenses sur devis'!F113,"")</f>
        <v/>
      </c>
      <c r="G113" s="80" t="str">
        <f>IF('Dépenses sur devis'!G113&lt;&gt;"",'Dépenses sur devis'!G113,"")</f>
        <v/>
      </c>
      <c r="H113" s="79" t="str">
        <f>IF('Dépenses sur devis'!H113&lt;&gt;"",'Dépenses sur devis'!H113,"")</f>
        <v/>
      </c>
      <c r="I113" s="80" t="str">
        <f>IF('Dépenses sur devis'!I113&lt;&gt;"",'Dépenses sur devis'!I113,"")</f>
        <v/>
      </c>
      <c r="J113" s="243">
        <f>IF('Dépenses sur devis'!J113&lt;&gt;"",'Dépenses sur devis'!J113,0)</f>
        <v>0</v>
      </c>
      <c r="K113" s="243">
        <f>IF('Dépenses sur devis'!K113&lt;&gt;"",'Dépenses sur devis'!K113,0)</f>
        <v>0</v>
      </c>
      <c r="L113" s="243">
        <f>IF('Dépenses sur devis'!L113&lt;&gt;"",'Dépenses sur devis'!L113,0)</f>
        <v>0</v>
      </c>
      <c r="M113" s="80" t="str">
        <f>IF('Dépenses sur devis'!M113&lt;&gt;"",'Dépenses sur devis'!M113,"")</f>
        <v/>
      </c>
      <c r="N113" s="244" t="str">
        <f>IF('Dépenses sur devis'!N113&lt;&gt;"",'Dépenses sur devis'!N113,"")</f>
        <v/>
      </c>
      <c r="O113" s="244" t="str">
        <f>IF('Dépenses sur devis'!O113&lt;&gt;"",'Dépenses sur devis'!O113,"")</f>
        <v/>
      </c>
      <c r="P113" s="245">
        <f>IF('Dépenses sur devis'!P113&lt;&gt;"",'Dépenses sur devis'!P113,0)</f>
        <v>0</v>
      </c>
      <c r="Q113" s="245">
        <f>IF('Dépenses sur devis'!Q113&lt;&gt;"",'Dépenses sur devis'!Q113,0)</f>
        <v>0</v>
      </c>
      <c r="R113" s="244" t="str">
        <f>IF('Dépenses sur devis'!R113&lt;&gt;"",'Dépenses sur devis'!R113,"")</f>
        <v/>
      </c>
      <c r="S113" s="244" t="str">
        <f>IF('Dépenses sur devis'!S113&lt;&gt;"",'Dépenses sur devis'!S113,"")</f>
        <v/>
      </c>
      <c r="T113" s="245">
        <f>IF('Dépenses sur devis'!T113&lt;&gt;"",'Dépenses sur devis'!T113,0)</f>
        <v>0</v>
      </c>
      <c r="U113" s="245">
        <f>IF('Dépenses sur devis'!U113&lt;&gt;"",'Dépenses sur devis'!U113,0)</f>
        <v>0</v>
      </c>
      <c r="V113" s="244" t="str">
        <f>IF('Dépenses sur devis'!V113&lt;&gt;"",'Dépenses sur devis'!V113,"")</f>
        <v/>
      </c>
      <c r="W113" s="245"/>
      <c r="X113" s="81">
        <v>0</v>
      </c>
      <c r="Y113" s="80"/>
      <c r="Z113" s="245">
        <f t="shared" si="2"/>
        <v>0</v>
      </c>
      <c r="AA113" s="81">
        <f t="shared" si="3"/>
        <v>0</v>
      </c>
      <c r="AB113" s="78"/>
    </row>
    <row r="114" spans="2:28" s="63" customFormat="1" ht="19.899999999999999" customHeight="1" x14ac:dyDescent="0.35">
      <c r="B114" s="75">
        <v>107</v>
      </c>
      <c r="C114" s="80" t="str">
        <f>IF('Dépenses sur devis'!C114&lt;&gt;"",'Dépenses sur devis'!C114,"")</f>
        <v/>
      </c>
      <c r="D114" s="80" t="str">
        <f>IF('Dépenses sur devis'!D114&lt;&gt;"",'Dépenses sur devis'!D114,"")</f>
        <v/>
      </c>
      <c r="E114" s="80" t="str">
        <f>IF('Dépenses sur devis'!E114&lt;&gt;"",'Dépenses sur devis'!E114,"")</f>
        <v/>
      </c>
      <c r="F114" s="80" t="str">
        <f>IF('Dépenses sur devis'!F114&lt;&gt;"",'Dépenses sur devis'!F114,"")</f>
        <v/>
      </c>
      <c r="G114" s="80" t="str">
        <f>IF('Dépenses sur devis'!G114&lt;&gt;"",'Dépenses sur devis'!G114,"")</f>
        <v/>
      </c>
      <c r="H114" s="79" t="str">
        <f>IF('Dépenses sur devis'!H114&lt;&gt;"",'Dépenses sur devis'!H114,"")</f>
        <v/>
      </c>
      <c r="I114" s="80" t="str">
        <f>IF('Dépenses sur devis'!I114&lt;&gt;"",'Dépenses sur devis'!I114,"")</f>
        <v/>
      </c>
      <c r="J114" s="243">
        <f>IF('Dépenses sur devis'!J114&lt;&gt;"",'Dépenses sur devis'!J114,0)</f>
        <v>0</v>
      </c>
      <c r="K114" s="243">
        <f>IF('Dépenses sur devis'!K114&lt;&gt;"",'Dépenses sur devis'!K114,0)</f>
        <v>0</v>
      </c>
      <c r="L114" s="243">
        <f>IF('Dépenses sur devis'!L114&lt;&gt;"",'Dépenses sur devis'!L114,0)</f>
        <v>0</v>
      </c>
      <c r="M114" s="80" t="str">
        <f>IF('Dépenses sur devis'!M114&lt;&gt;"",'Dépenses sur devis'!M114,"")</f>
        <v/>
      </c>
      <c r="N114" s="244" t="str">
        <f>IF('Dépenses sur devis'!N114&lt;&gt;"",'Dépenses sur devis'!N114,"")</f>
        <v/>
      </c>
      <c r="O114" s="244" t="str">
        <f>IF('Dépenses sur devis'!O114&lt;&gt;"",'Dépenses sur devis'!O114,"")</f>
        <v/>
      </c>
      <c r="P114" s="245">
        <f>IF('Dépenses sur devis'!P114&lt;&gt;"",'Dépenses sur devis'!P114,0)</f>
        <v>0</v>
      </c>
      <c r="Q114" s="245">
        <f>IF('Dépenses sur devis'!Q114&lt;&gt;"",'Dépenses sur devis'!Q114,0)</f>
        <v>0</v>
      </c>
      <c r="R114" s="244" t="str">
        <f>IF('Dépenses sur devis'!R114&lt;&gt;"",'Dépenses sur devis'!R114,"")</f>
        <v/>
      </c>
      <c r="S114" s="244" t="str">
        <f>IF('Dépenses sur devis'!S114&lt;&gt;"",'Dépenses sur devis'!S114,"")</f>
        <v/>
      </c>
      <c r="T114" s="245">
        <f>IF('Dépenses sur devis'!T114&lt;&gt;"",'Dépenses sur devis'!T114,0)</f>
        <v>0</v>
      </c>
      <c r="U114" s="245">
        <f>IF('Dépenses sur devis'!U114&lt;&gt;"",'Dépenses sur devis'!U114,0)</f>
        <v>0</v>
      </c>
      <c r="V114" s="244" t="str">
        <f>IF('Dépenses sur devis'!V114&lt;&gt;"",'Dépenses sur devis'!V114,"")</f>
        <v/>
      </c>
      <c r="W114" s="245"/>
      <c r="X114" s="81">
        <v>0</v>
      </c>
      <c r="Y114" s="80"/>
      <c r="Z114" s="245">
        <f t="shared" si="2"/>
        <v>0</v>
      </c>
      <c r="AA114" s="81">
        <f t="shared" si="3"/>
        <v>0</v>
      </c>
      <c r="AB114" s="78"/>
    </row>
    <row r="115" spans="2:28" s="63" customFormat="1" ht="19.899999999999999" customHeight="1" x14ac:dyDescent="0.35">
      <c r="B115" s="75">
        <v>108</v>
      </c>
      <c r="C115" s="80" t="str">
        <f>IF('Dépenses sur devis'!C115&lt;&gt;"",'Dépenses sur devis'!C115,"")</f>
        <v/>
      </c>
      <c r="D115" s="80" t="str">
        <f>IF('Dépenses sur devis'!D115&lt;&gt;"",'Dépenses sur devis'!D115,"")</f>
        <v/>
      </c>
      <c r="E115" s="80" t="str">
        <f>IF('Dépenses sur devis'!E115&lt;&gt;"",'Dépenses sur devis'!E115,"")</f>
        <v/>
      </c>
      <c r="F115" s="80" t="str">
        <f>IF('Dépenses sur devis'!F115&lt;&gt;"",'Dépenses sur devis'!F115,"")</f>
        <v/>
      </c>
      <c r="G115" s="80" t="str">
        <f>IF('Dépenses sur devis'!G115&lt;&gt;"",'Dépenses sur devis'!G115,"")</f>
        <v/>
      </c>
      <c r="H115" s="79" t="str">
        <f>IF('Dépenses sur devis'!H115&lt;&gt;"",'Dépenses sur devis'!H115,"")</f>
        <v/>
      </c>
      <c r="I115" s="80" t="str">
        <f>IF('Dépenses sur devis'!I115&lt;&gt;"",'Dépenses sur devis'!I115,"")</f>
        <v/>
      </c>
      <c r="J115" s="243">
        <f>IF('Dépenses sur devis'!J115&lt;&gt;"",'Dépenses sur devis'!J115,0)</f>
        <v>0</v>
      </c>
      <c r="K115" s="243">
        <f>IF('Dépenses sur devis'!K115&lt;&gt;"",'Dépenses sur devis'!K115,0)</f>
        <v>0</v>
      </c>
      <c r="L115" s="243">
        <f>IF('Dépenses sur devis'!L115&lt;&gt;"",'Dépenses sur devis'!L115,0)</f>
        <v>0</v>
      </c>
      <c r="M115" s="80" t="str">
        <f>IF('Dépenses sur devis'!M115&lt;&gt;"",'Dépenses sur devis'!M115,"")</f>
        <v/>
      </c>
      <c r="N115" s="244" t="str">
        <f>IF('Dépenses sur devis'!N115&lt;&gt;"",'Dépenses sur devis'!N115,"")</f>
        <v/>
      </c>
      <c r="O115" s="244" t="str">
        <f>IF('Dépenses sur devis'!O115&lt;&gt;"",'Dépenses sur devis'!O115,"")</f>
        <v/>
      </c>
      <c r="P115" s="245">
        <f>IF('Dépenses sur devis'!P115&lt;&gt;"",'Dépenses sur devis'!P115,0)</f>
        <v>0</v>
      </c>
      <c r="Q115" s="245">
        <f>IF('Dépenses sur devis'!Q115&lt;&gt;"",'Dépenses sur devis'!Q115,0)</f>
        <v>0</v>
      </c>
      <c r="R115" s="244" t="str">
        <f>IF('Dépenses sur devis'!R115&lt;&gt;"",'Dépenses sur devis'!R115,"")</f>
        <v/>
      </c>
      <c r="S115" s="244" t="str">
        <f>IF('Dépenses sur devis'!S115&lt;&gt;"",'Dépenses sur devis'!S115,"")</f>
        <v/>
      </c>
      <c r="T115" s="245">
        <f>IF('Dépenses sur devis'!T115&lt;&gt;"",'Dépenses sur devis'!T115,0)</f>
        <v>0</v>
      </c>
      <c r="U115" s="245">
        <f>IF('Dépenses sur devis'!U115&lt;&gt;"",'Dépenses sur devis'!U115,0)</f>
        <v>0</v>
      </c>
      <c r="V115" s="244" t="str">
        <f>IF('Dépenses sur devis'!V115&lt;&gt;"",'Dépenses sur devis'!V115,"")</f>
        <v/>
      </c>
      <c r="W115" s="245"/>
      <c r="X115" s="81">
        <v>0</v>
      </c>
      <c r="Y115" s="80"/>
      <c r="Z115" s="245">
        <f t="shared" si="2"/>
        <v>0</v>
      </c>
      <c r="AA115" s="81">
        <f t="shared" si="3"/>
        <v>0</v>
      </c>
      <c r="AB115" s="78"/>
    </row>
    <row r="116" spans="2:28" s="63" customFormat="1" ht="19.899999999999999" customHeight="1" x14ac:dyDescent="0.35">
      <c r="B116" s="75">
        <v>109</v>
      </c>
      <c r="C116" s="80" t="str">
        <f>IF('Dépenses sur devis'!C116&lt;&gt;"",'Dépenses sur devis'!C116,"")</f>
        <v/>
      </c>
      <c r="D116" s="80" t="str">
        <f>IF('Dépenses sur devis'!D116&lt;&gt;"",'Dépenses sur devis'!D116,"")</f>
        <v/>
      </c>
      <c r="E116" s="80" t="str">
        <f>IF('Dépenses sur devis'!E116&lt;&gt;"",'Dépenses sur devis'!E116,"")</f>
        <v/>
      </c>
      <c r="F116" s="80" t="str">
        <f>IF('Dépenses sur devis'!F116&lt;&gt;"",'Dépenses sur devis'!F116,"")</f>
        <v/>
      </c>
      <c r="G116" s="80" t="str">
        <f>IF('Dépenses sur devis'!G116&lt;&gt;"",'Dépenses sur devis'!G116,"")</f>
        <v/>
      </c>
      <c r="H116" s="79" t="str">
        <f>IF('Dépenses sur devis'!H116&lt;&gt;"",'Dépenses sur devis'!H116,"")</f>
        <v/>
      </c>
      <c r="I116" s="80" t="str">
        <f>IF('Dépenses sur devis'!I116&lt;&gt;"",'Dépenses sur devis'!I116,"")</f>
        <v/>
      </c>
      <c r="J116" s="243">
        <f>IF('Dépenses sur devis'!J116&lt;&gt;"",'Dépenses sur devis'!J116,0)</f>
        <v>0</v>
      </c>
      <c r="K116" s="243">
        <f>IF('Dépenses sur devis'!K116&lt;&gt;"",'Dépenses sur devis'!K116,0)</f>
        <v>0</v>
      </c>
      <c r="L116" s="243">
        <f>IF('Dépenses sur devis'!L116&lt;&gt;"",'Dépenses sur devis'!L116,0)</f>
        <v>0</v>
      </c>
      <c r="M116" s="80" t="str">
        <f>IF('Dépenses sur devis'!M116&lt;&gt;"",'Dépenses sur devis'!M116,"")</f>
        <v/>
      </c>
      <c r="N116" s="244" t="str">
        <f>IF('Dépenses sur devis'!N116&lt;&gt;"",'Dépenses sur devis'!N116,"")</f>
        <v/>
      </c>
      <c r="O116" s="244" t="str">
        <f>IF('Dépenses sur devis'!O116&lt;&gt;"",'Dépenses sur devis'!O116,"")</f>
        <v/>
      </c>
      <c r="P116" s="245">
        <f>IF('Dépenses sur devis'!P116&lt;&gt;"",'Dépenses sur devis'!P116,0)</f>
        <v>0</v>
      </c>
      <c r="Q116" s="245">
        <f>IF('Dépenses sur devis'!Q116&lt;&gt;"",'Dépenses sur devis'!Q116,0)</f>
        <v>0</v>
      </c>
      <c r="R116" s="244" t="str">
        <f>IF('Dépenses sur devis'!R116&lt;&gt;"",'Dépenses sur devis'!R116,"")</f>
        <v/>
      </c>
      <c r="S116" s="244" t="str">
        <f>IF('Dépenses sur devis'!S116&lt;&gt;"",'Dépenses sur devis'!S116,"")</f>
        <v/>
      </c>
      <c r="T116" s="245">
        <f>IF('Dépenses sur devis'!T116&lt;&gt;"",'Dépenses sur devis'!T116,0)</f>
        <v>0</v>
      </c>
      <c r="U116" s="245">
        <f>IF('Dépenses sur devis'!U116&lt;&gt;"",'Dépenses sur devis'!U116,0)</f>
        <v>0</v>
      </c>
      <c r="V116" s="244" t="str">
        <f>IF('Dépenses sur devis'!V116&lt;&gt;"",'Dépenses sur devis'!V116,"")</f>
        <v/>
      </c>
      <c r="W116" s="245"/>
      <c r="X116" s="81">
        <v>0</v>
      </c>
      <c r="Y116" s="80"/>
      <c r="Z116" s="245">
        <f t="shared" si="2"/>
        <v>0</v>
      </c>
      <c r="AA116" s="81">
        <f t="shared" si="3"/>
        <v>0</v>
      </c>
      <c r="AB116" s="78"/>
    </row>
    <row r="117" spans="2:28" s="63" customFormat="1" ht="19.899999999999999" customHeight="1" x14ac:dyDescent="0.35">
      <c r="B117" s="75">
        <v>110</v>
      </c>
      <c r="C117" s="80" t="str">
        <f>IF('Dépenses sur devis'!C117&lt;&gt;"",'Dépenses sur devis'!C117,"")</f>
        <v/>
      </c>
      <c r="D117" s="80" t="str">
        <f>IF('Dépenses sur devis'!D117&lt;&gt;"",'Dépenses sur devis'!D117,"")</f>
        <v/>
      </c>
      <c r="E117" s="80" t="str">
        <f>IF('Dépenses sur devis'!E117&lt;&gt;"",'Dépenses sur devis'!E117,"")</f>
        <v/>
      </c>
      <c r="F117" s="80" t="str">
        <f>IF('Dépenses sur devis'!F117&lt;&gt;"",'Dépenses sur devis'!F117,"")</f>
        <v/>
      </c>
      <c r="G117" s="80" t="str">
        <f>IF('Dépenses sur devis'!G117&lt;&gt;"",'Dépenses sur devis'!G117,"")</f>
        <v/>
      </c>
      <c r="H117" s="79" t="str">
        <f>IF('Dépenses sur devis'!H117&lt;&gt;"",'Dépenses sur devis'!H117,"")</f>
        <v/>
      </c>
      <c r="I117" s="80" t="str">
        <f>IF('Dépenses sur devis'!I117&lt;&gt;"",'Dépenses sur devis'!I117,"")</f>
        <v/>
      </c>
      <c r="J117" s="243">
        <f>IF('Dépenses sur devis'!J117&lt;&gt;"",'Dépenses sur devis'!J117,0)</f>
        <v>0</v>
      </c>
      <c r="K117" s="243">
        <f>IF('Dépenses sur devis'!K117&lt;&gt;"",'Dépenses sur devis'!K117,0)</f>
        <v>0</v>
      </c>
      <c r="L117" s="243">
        <f>IF('Dépenses sur devis'!L117&lt;&gt;"",'Dépenses sur devis'!L117,0)</f>
        <v>0</v>
      </c>
      <c r="M117" s="80" t="str">
        <f>IF('Dépenses sur devis'!M117&lt;&gt;"",'Dépenses sur devis'!M117,"")</f>
        <v/>
      </c>
      <c r="N117" s="244" t="str">
        <f>IF('Dépenses sur devis'!N117&lt;&gt;"",'Dépenses sur devis'!N117,"")</f>
        <v/>
      </c>
      <c r="O117" s="244" t="str">
        <f>IF('Dépenses sur devis'!O117&lt;&gt;"",'Dépenses sur devis'!O117,"")</f>
        <v/>
      </c>
      <c r="P117" s="245">
        <f>IF('Dépenses sur devis'!P117&lt;&gt;"",'Dépenses sur devis'!P117,0)</f>
        <v>0</v>
      </c>
      <c r="Q117" s="245">
        <f>IF('Dépenses sur devis'!Q117&lt;&gt;"",'Dépenses sur devis'!Q117,0)</f>
        <v>0</v>
      </c>
      <c r="R117" s="244" t="str">
        <f>IF('Dépenses sur devis'!R117&lt;&gt;"",'Dépenses sur devis'!R117,"")</f>
        <v/>
      </c>
      <c r="S117" s="244" t="str">
        <f>IF('Dépenses sur devis'!S117&lt;&gt;"",'Dépenses sur devis'!S117,"")</f>
        <v/>
      </c>
      <c r="T117" s="245">
        <f>IF('Dépenses sur devis'!T117&lt;&gt;"",'Dépenses sur devis'!T117,0)</f>
        <v>0</v>
      </c>
      <c r="U117" s="245">
        <f>IF('Dépenses sur devis'!U117&lt;&gt;"",'Dépenses sur devis'!U117,0)</f>
        <v>0</v>
      </c>
      <c r="V117" s="244" t="str">
        <f>IF('Dépenses sur devis'!V117&lt;&gt;"",'Dépenses sur devis'!V117,"")</f>
        <v/>
      </c>
      <c r="W117" s="245"/>
      <c r="X117" s="81">
        <v>0</v>
      </c>
      <c r="Y117" s="80"/>
      <c r="Z117" s="245">
        <f t="shared" si="2"/>
        <v>0</v>
      </c>
      <c r="AA117" s="81">
        <f t="shared" si="3"/>
        <v>0</v>
      </c>
      <c r="AB117" s="78"/>
    </row>
    <row r="118" spans="2:28" s="63" customFormat="1" ht="19.899999999999999" customHeight="1" x14ac:dyDescent="0.35">
      <c r="B118" s="75">
        <v>111</v>
      </c>
      <c r="C118" s="80" t="str">
        <f>IF('Dépenses sur devis'!C118&lt;&gt;"",'Dépenses sur devis'!C118,"")</f>
        <v/>
      </c>
      <c r="D118" s="80" t="str">
        <f>IF('Dépenses sur devis'!D118&lt;&gt;"",'Dépenses sur devis'!D118,"")</f>
        <v/>
      </c>
      <c r="E118" s="80" t="str">
        <f>IF('Dépenses sur devis'!E118&lt;&gt;"",'Dépenses sur devis'!E118,"")</f>
        <v/>
      </c>
      <c r="F118" s="80" t="str">
        <f>IF('Dépenses sur devis'!F118&lt;&gt;"",'Dépenses sur devis'!F118,"")</f>
        <v/>
      </c>
      <c r="G118" s="80" t="str">
        <f>IF('Dépenses sur devis'!G118&lt;&gt;"",'Dépenses sur devis'!G118,"")</f>
        <v/>
      </c>
      <c r="H118" s="79" t="str">
        <f>IF('Dépenses sur devis'!H118&lt;&gt;"",'Dépenses sur devis'!H118,"")</f>
        <v/>
      </c>
      <c r="I118" s="80" t="str">
        <f>IF('Dépenses sur devis'!I118&lt;&gt;"",'Dépenses sur devis'!I118,"")</f>
        <v/>
      </c>
      <c r="J118" s="243">
        <f>IF('Dépenses sur devis'!J118&lt;&gt;"",'Dépenses sur devis'!J118,0)</f>
        <v>0</v>
      </c>
      <c r="K118" s="243">
        <f>IF('Dépenses sur devis'!K118&lt;&gt;"",'Dépenses sur devis'!K118,0)</f>
        <v>0</v>
      </c>
      <c r="L118" s="243">
        <f>IF('Dépenses sur devis'!L118&lt;&gt;"",'Dépenses sur devis'!L118,0)</f>
        <v>0</v>
      </c>
      <c r="M118" s="80" t="str">
        <f>IF('Dépenses sur devis'!M118&lt;&gt;"",'Dépenses sur devis'!M118,"")</f>
        <v/>
      </c>
      <c r="N118" s="244" t="str">
        <f>IF('Dépenses sur devis'!N118&lt;&gt;"",'Dépenses sur devis'!N118,"")</f>
        <v/>
      </c>
      <c r="O118" s="244" t="str">
        <f>IF('Dépenses sur devis'!O118&lt;&gt;"",'Dépenses sur devis'!O118,"")</f>
        <v/>
      </c>
      <c r="P118" s="245">
        <f>IF('Dépenses sur devis'!P118&lt;&gt;"",'Dépenses sur devis'!P118,0)</f>
        <v>0</v>
      </c>
      <c r="Q118" s="245">
        <f>IF('Dépenses sur devis'!Q118&lt;&gt;"",'Dépenses sur devis'!Q118,0)</f>
        <v>0</v>
      </c>
      <c r="R118" s="244" t="str">
        <f>IF('Dépenses sur devis'!R118&lt;&gt;"",'Dépenses sur devis'!R118,"")</f>
        <v/>
      </c>
      <c r="S118" s="244" t="str">
        <f>IF('Dépenses sur devis'!S118&lt;&gt;"",'Dépenses sur devis'!S118,"")</f>
        <v/>
      </c>
      <c r="T118" s="245">
        <f>IF('Dépenses sur devis'!T118&lt;&gt;"",'Dépenses sur devis'!T118,0)</f>
        <v>0</v>
      </c>
      <c r="U118" s="245">
        <f>IF('Dépenses sur devis'!U118&lt;&gt;"",'Dépenses sur devis'!U118,0)</f>
        <v>0</v>
      </c>
      <c r="V118" s="244" t="str">
        <f>IF('Dépenses sur devis'!V118&lt;&gt;"",'Dépenses sur devis'!V118,"")</f>
        <v/>
      </c>
      <c r="W118" s="245"/>
      <c r="X118" s="81">
        <v>0</v>
      </c>
      <c r="Y118" s="80"/>
      <c r="Z118" s="245">
        <f t="shared" si="2"/>
        <v>0</v>
      </c>
      <c r="AA118" s="81">
        <f t="shared" si="3"/>
        <v>0</v>
      </c>
      <c r="AB118" s="78"/>
    </row>
    <row r="119" spans="2:28" s="63" customFormat="1" ht="19.899999999999999" customHeight="1" x14ac:dyDescent="0.35">
      <c r="B119" s="75">
        <v>112</v>
      </c>
      <c r="C119" s="80" t="str">
        <f>IF('Dépenses sur devis'!C119&lt;&gt;"",'Dépenses sur devis'!C119,"")</f>
        <v/>
      </c>
      <c r="D119" s="80" t="str">
        <f>IF('Dépenses sur devis'!D119&lt;&gt;"",'Dépenses sur devis'!D119,"")</f>
        <v/>
      </c>
      <c r="E119" s="80" t="str">
        <f>IF('Dépenses sur devis'!E119&lt;&gt;"",'Dépenses sur devis'!E119,"")</f>
        <v/>
      </c>
      <c r="F119" s="80" t="str">
        <f>IF('Dépenses sur devis'!F119&lt;&gt;"",'Dépenses sur devis'!F119,"")</f>
        <v/>
      </c>
      <c r="G119" s="80" t="str">
        <f>IF('Dépenses sur devis'!G119&lt;&gt;"",'Dépenses sur devis'!G119,"")</f>
        <v/>
      </c>
      <c r="H119" s="79" t="str">
        <f>IF('Dépenses sur devis'!H119&lt;&gt;"",'Dépenses sur devis'!H119,"")</f>
        <v/>
      </c>
      <c r="I119" s="80" t="str">
        <f>IF('Dépenses sur devis'!I119&lt;&gt;"",'Dépenses sur devis'!I119,"")</f>
        <v/>
      </c>
      <c r="J119" s="243">
        <f>IF('Dépenses sur devis'!J119&lt;&gt;"",'Dépenses sur devis'!J119,0)</f>
        <v>0</v>
      </c>
      <c r="K119" s="243">
        <f>IF('Dépenses sur devis'!K119&lt;&gt;"",'Dépenses sur devis'!K119,0)</f>
        <v>0</v>
      </c>
      <c r="L119" s="243">
        <f>IF('Dépenses sur devis'!L119&lt;&gt;"",'Dépenses sur devis'!L119,0)</f>
        <v>0</v>
      </c>
      <c r="M119" s="80" t="str">
        <f>IF('Dépenses sur devis'!M119&lt;&gt;"",'Dépenses sur devis'!M119,"")</f>
        <v/>
      </c>
      <c r="N119" s="244" t="str">
        <f>IF('Dépenses sur devis'!N119&lt;&gt;"",'Dépenses sur devis'!N119,"")</f>
        <v/>
      </c>
      <c r="O119" s="244" t="str">
        <f>IF('Dépenses sur devis'!O119&lt;&gt;"",'Dépenses sur devis'!O119,"")</f>
        <v/>
      </c>
      <c r="P119" s="245">
        <f>IF('Dépenses sur devis'!P119&lt;&gt;"",'Dépenses sur devis'!P119,0)</f>
        <v>0</v>
      </c>
      <c r="Q119" s="245">
        <f>IF('Dépenses sur devis'!Q119&lt;&gt;"",'Dépenses sur devis'!Q119,0)</f>
        <v>0</v>
      </c>
      <c r="R119" s="244" t="str">
        <f>IF('Dépenses sur devis'!R119&lt;&gt;"",'Dépenses sur devis'!R119,"")</f>
        <v/>
      </c>
      <c r="S119" s="244" t="str">
        <f>IF('Dépenses sur devis'!S119&lt;&gt;"",'Dépenses sur devis'!S119,"")</f>
        <v/>
      </c>
      <c r="T119" s="245">
        <f>IF('Dépenses sur devis'!T119&lt;&gt;"",'Dépenses sur devis'!T119,0)</f>
        <v>0</v>
      </c>
      <c r="U119" s="245">
        <f>IF('Dépenses sur devis'!U119&lt;&gt;"",'Dépenses sur devis'!U119,0)</f>
        <v>0</v>
      </c>
      <c r="V119" s="244" t="str">
        <f>IF('Dépenses sur devis'!V119&lt;&gt;"",'Dépenses sur devis'!V119,"")</f>
        <v/>
      </c>
      <c r="W119" s="245"/>
      <c r="X119" s="81">
        <v>0</v>
      </c>
      <c r="Y119" s="80"/>
      <c r="Z119" s="245">
        <f t="shared" si="2"/>
        <v>0</v>
      </c>
      <c r="AA119" s="81">
        <f t="shared" si="3"/>
        <v>0</v>
      </c>
      <c r="AB119" s="78"/>
    </row>
    <row r="120" spans="2:28" s="63" customFormat="1" ht="19.899999999999999" customHeight="1" x14ac:dyDescent="0.35">
      <c r="B120" s="75">
        <v>113</v>
      </c>
      <c r="C120" s="80" t="str">
        <f>IF('Dépenses sur devis'!C120&lt;&gt;"",'Dépenses sur devis'!C120,"")</f>
        <v/>
      </c>
      <c r="D120" s="80" t="str">
        <f>IF('Dépenses sur devis'!D120&lt;&gt;"",'Dépenses sur devis'!D120,"")</f>
        <v/>
      </c>
      <c r="E120" s="80" t="str">
        <f>IF('Dépenses sur devis'!E120&lt;&gt;"",'Dépenses sur devis'!E120,"")</f>
        <v/>
      </c>
      <c r="F120" s="80" t="str">
        <f>IF('Dépenses sur devis'!F120&lt;&gt;"",'Dépenses sur devis'!F120,"")</f>
        <v/>
      </c>
      <c r="G120" s="80" t="str">
        <f>IF('Dépenses sur devis'!G120&lt;&gt;"",'Dépenses sur devis'!G120,"")</f>
        <v/>
      </c>
      <c r="H120" s="79" t="str">
        <f>IF('Dépenses sur devis'!H120&lt;&gt;"",'Dépenses sur devis'!H120,"")</f>
        <v/>
      </c>
      <c r="I120" s="80" t="str">
        <f>IF('Dépenses sur devis'!I120&lt;&gt;"",'Dépenses sur devis'!I120,"")</f>
        <v/>
      </c>
      <c r="J120" s="243">
        <f>IF('Dépenses sur devis'!J120&lt;&gt;"",'Dépenses sur devis'!J120,0)</f>
        <v>0</v>
      </c>
      <c r="K120" s="243">
        <f>IF('Dépenses sur devis'!K120&lt;&gt;"",'Dépenses sur devis'!K120,0)</f>
        <v>0</v>
      </c>
      <c r="L120" s="243">
        <f>IF('Dépenses sur devis'!L120&lt;&gt;"",'Dépenses sur devis'!L120,0)</f>
        <v>0</v>
      </c>
      <c r="M120" s="80" t="str">
        <f>IF('Dépenses sur devis'!M120&lt;&gt;"",'Dépenses sur devis'!M120,"")</f>
        <v/>
      </c>
      <c r="N120" s="244" t="str">
        <f>IF('Dépenses sur devis'!N120&lt;&gt;"",'Dépenses sur devis'!N120,"")</f>
        <v/>
      </c>
      <c r="O120" s="244" t="str">
        <f>IF('Dépenses sur devis'!O120&lt;&gt;"",'Dépenses sur devis'!O120,"")</f>
        <v/>
      </c>
      <c r="P120" s="245">
        <f>IF('Dépenses sur devis'!P120&lt;&gt;"",'Dépenses sur devis'!P120,0)</f>
        <v>0</v>
      </c>
      <c r="Q120" s="245">
        <f>IF('Dépenses sur devis'!Q120&lt;&gt;"",'Dépenses sur devis'!Q120,0)</f>
        <v>0</v>
      </c>
      <c r="R120" s="244" t="str">
        <f>IF('Dépenses sur devis'!R120&lt;&gt;"",'Dépenses sur devis'!R120,"")</f>
        <v/>
      </c>
      <c r="S120" s="244" t="str">
        <f>IF('Dépenses sur devis'!S120&lt;&gt;"",'Dépenses sur devis'!S120,"")</f>
        <v/>
      </c>
      <c r="T120" s="245">
        <f>IF('Dépenses sur devis'!T120&lt;&gt;"",'Dépenses sur devis'!T120,0)</f>
        <v>0</v>
      </c>
      <c r="U120" s="245">
        <f>IF('Dépenses sur devis'!U120&lt;&gt;"",'Dépenses sur devis'!U120,0)</f>
        <v>0</v>
      </c>
      <c r="V120" s="244" t="str">
        <f>IF('Dépenses sur devis'!V120&lt;&gt;"",'Dépenses sur devis'!V120,"")</f>
        <v/>
      </c>
      <c r="W120" s="245"/>
      <c r="X120" s="81">
        <v>0</v>
      </c>
      <c r="Y120" s="80"/>
      <c r="Z120" s="245">
        <f t="shared" si="2"/>
        <v>0</v>
      </c>
      <c r="AA120" s="81">
        <f t="shared" si="3"/>
        <v>0</v>
      </c>
      <c r="AB120" s="78"/>
    </row>
    <row r="121" spans="2:28" s="63" customFormat="1" ht="19.899999999999999" customHeight="1" x14ac:dyDescent="0.35">
      <c r="B121" s="75">
        <v>114</v>
      </c>
      <c r="C121" s="80" t="str">
        <f>IF('Dépenses sur devis'!C121&lt;&gt;"",'Dépenses sur devis'!C121,"")</f>
        <v/>
      </c>
      <c r="D121" s="80" t="str">
        <f>IF('Dépenses sur devis'!D121&lt;&gt;"",'Dépenses sur devis'!D121,"")</f>
        <v/>
      </c>
      <c r="E121" s="80" t="str">
        <f>IF('Dépenses sur devis'!E121&lt;&gt;"",'Dépenses sur devis'!E121,"")</f>
        <v/>
      </c>
      <c r="F121" s="80" t="str">
        <f>IF('Dépenses sur devis'!F121&lt;&gt;"",'Dépenses sur devis'!F121,"")</f>
        <v/>
      </c>
      <c r="G121" s="80" t="str">
        <f>IF('Dépenses sur devis'!G121&lt;&gt;"",'Dépenses sur devis'!G121,"")</f>
        <v/>
      </c>
      <c r="H121" s="79" t="str">
        <f>IF('Dépenses sur devis'!H121&lt;&gt;"",'Dépenses sur devis'!H121,"")</f>
        <v/>
      </c>
      <c r="I121" s="80" t="str">
        <f>IF('Dépenses sur devis'!I121&lt;&gt;"",'Dépenses sur devis'!I121,"")</f>
        <v/>
      </c>
      <c r="J121" s="243">
        <f>IF('Dépenses sur devis'!J121&lt;&gt;"",'Dépenses sur devis'!J121,0)</f>
        <v>0</v>
      </c>
      <c r="K121" s="243">
        <f>IF('Dépenses sur devis'!K121&lt;&gt;"",'Dépenses sur devis'!K121,0)</f>
        <v>0</v>
      </c>
      <c r="L121" s="243">
        <f>IF('Dépenses sur devis'!L121&lt;&gt;"",'Dépenses sur devis'!L121,0)</f>
        <v>0</v>
      </c>
      <c r="M121" s="80" t="str">
        <f>IF('Dépenses sur devis'!M121&lt;&gt;"",'Dépenses sur devis'!M121,"")</f>
        <v/>
      </c>
      <c r="N121" s="244" t="str">
        <f>IF('Dépenses sur devis'!N121&lt;&gt;"",'Dépenses sur devis'!N121,"")</f>
        <v/>
      </c>
      <c r="O121" s="244" t="str">
        <f>IF('Dépenses sur devis'!O121&lt;&gt;"",'Dépenses sur devis'!O121,"")</f>
        <v/>
      </c>
      <c r="P121" s="245">
        <f>IF('Dépenses sur devis'!P121&lt;&gt;"",'Dépenses sur devis'!P121,0)</f>
        <v>0</v>
      </c>
      <c r="Q121" s="245">
        <f>IF('Dépenses sur devis'!Q121&lt;&gt;"",'Dépenses sur devis'!Q121,0)</f>
        <v>0</v>
      </c>
      <c r="R121" s="244" t="str">
        <f>IF('Dépenses sur devis'!R121&lt;&gt;"",'Dépenses sur devis'!R121,"")</f>
        <v/>
      </c>
      <c r="S121" s="244" t="str">
        <f>IF('Dépenses sur devis'!S121&lt;&gt;"",'Dépenses sur devis'!S121,"")</f>
        <v/>
      </c>
      <c r="T121" s="245">
        <f>IF('Dépenses sur devis'!T121&lt;&gt;"",'Dépenses sur devis'!T121,0)</f>
        <v>0</v>
      </c>
      <c r="U121" s="245">
        <f>IF('Dépenses sur devis'!U121&lt;&gt;"",'Dépenses sur devis'!U121,0)</f>
        <v>0</v>
      </c>
      <c r="V121" s="244" t="str">
        <f>IF('Dépenses sur devis'!V121&lt;&gt;"",'Dépenses sur devis'!V121,"")</f>
        <v/>
      </c>
      <c r="W121" s="245"/>
      <c r="X121" s="81">
        <v>0</v>
      </c>
      <c r="Y121" s="80"/>
      <c r="Z121" s="245">
        <f t="shared" si="2"/>
        <v>0</v>
      </c>
      <c r="AA121" s="81">
        <f t="shared" si="3"/>
        <v>0</v>
      </c>
      <c r="AB121" s="78"/>
    </row>
    <row r="122" spans="2:28" s="63" customFormat="1" ht="19.899999999999999" customHeight="1" x14ac:dyDescent="0.35">
      <c r="B122" s="75">
        <v>115</v>
      </c>
      <c r="C122" s="80" t="str">
        <f>IF('Dépenses sur devis'!C122&lt;&gt;"",'Dépenses sur devis'!C122,"")</f>
        <v/>
      </c>
      <c r="D122" s="80" t="str">
        <f>IF('Dépenses sur devis'!D122&lt;&gt;"",'Dépenses sur devis'!D122,"")</f>
        <v/>
      </c>
      <c r="E122" s="80" t="str">
        <f>IF('Dépenses sur devis'!E122&lt;&gt;"",'Dépenses sur devis'!E122,"")</f>
        <v/>
      </c>
      <c r="F122" s="80" t="str">
        <f>IF('Dépenses sur devis'!F122&lt;&gt;"",'Dépenses sur devis'!F122,"")</f>
        <v/>
      </c>
      <c r="G122" s="80" t="str">
        <f>IF('Dépenses sur devis'!G122&lt;&gt;"",'Dépenses sur devis'!G122,"")</f>
        <v/>
      </c>
      <c r="H122" s="79" t="str">
        <f>IF('Dépenses sur devis'!H122&lt;&gt;"",'Dépenses sur devis'!H122,"")</f>
        <v/>
      </c>
      <c r="I122" s="80" t="str">
        <f>IF('Dépenses sur devis'!I122&lt;&gt;"",'Dépenses sur devis'!I122,"")</f>
        <v/>
      </c>
      <c r="J122" s="243">
        <f>IF('Dépenses sur devis'!J122&lt;&gt;"",'Dépenses sur devis'!J122,0)</f>
        <v>0</v>
      </c>
      <c r="K122" s="243">
        <f>IF('Dépenses sur devis'!K122&lt;&gt;"",'Dépenses sur devis'!K122,0)</f>
        <v>0</v>
      </c>
      <c r="L122" s="243">
        <f>IF('Dépenses sur devis'!L122&lt;&gt;"",'Dépenses sur devis'!L122,0)</f>
        <v>0</v>
      </c>
      <c r="M122" s="80" t="str">
        <f>IF('Dépenses sur devis'!M122&lt;&gt;"",'Dépenses sur devis'!M122,"")</f>
        <v/>
      </c>
      <c r="N122" s="244" t="str">
        <f>IF('Dépenses sur devis'!N122&lt;&gt;"",'Dépenses sur devis'!N122,"")</f>
        <v/>
      </c>
      <c r="O122" s="244" t="str">
        <f>IF('Dépenses sur devis'!O122&lt;&gt;"",'Dépenses sur devis'!O122,"")</f>
        <v/>
      </c>
      <c r="P122" s="245">
        <f>IF('Dépenses sur devis'!P122&lt;&gt;"",'Dépenses sur devis'!P122,0)</f>
        <v>0</v>
      </c>
      <c r="Q122" s="245">
        <f>IF('Dépenses sur devis'!Q122&lt;&gt;"",'Dépenses sur devis'!Q122,0)</f>
        <v>0</v>
      </c>
      <c r="R122" s="244" t="str">
        <f>IF('Dépenses sur devis'!R122&lt;&gt;"",'Dépenses sur devis'!R122,"")</f>
        <v/>
      </c>
      <c r="S122" s="244" t="str">
        <f>IF('Dépenses sur devis'!S122&lt;&gt;"",'Dépenses sur devis'!S122,"")</f>
        <v/>
      </c>
      <c r="T122" s="245">
        <f>IF('Dépenses sur devis'!T122&lt;&gt;"",'Dépenses sur devis'!T122,0)</f>
        <v>0</v>
      </c>
      <c r="U122" s="245">
        <f>IF('Dépenses sur devis'!U122&lt;&gt;"",'Dépenses sur devis'!U122,0)</f>
        <v>0</v>
      </c>
      <c r="V122" s="244" t="str">
        <f>IF('Dépenses sur devis'!V122&lt;&gt;"",'Dépenses sur devis'!V122,"")</f>
        <v/>
      </c>
      <c r="W122" s="245"/>
      <c r="X122" s="81">
        <v>0</v>
      </c>
      <c r="Y122" s="80"/>
      <c r="Z122" s="245">
        <f t="shared" si="2"/>
        <v>0</v>
      </c>
      <c r="AA122" s="81">
        <f t="shared" si="3"/>
        <v>0</v>
      </c>
      <c r="AB122" s="78"/>
    </row>
    <row r="123" spans="2:28" s="63" customFormat="1" ht="19.899999999999999" customHeight="1" x14ac:dyDescent="0.35">
      <c r="B123" s="75">
        <v>116</v>
      </c>
      <c r="C123" s="80" t="str">
        <f>IF('Dépenses sur devis'!C123&lt;&gt;"",'Dépenses sur devis'!C123,"")</f>
        <v/>
      </c>
      <c r="D123" s="80" t="str">
        <f>IF('Dépenses sur devis'!D123&lt;&gt;"",'Dépenses sur devis'!D123,"")</f>
        <v/>
      </c>
      <c r="E123" s="80" t="str">
        <f>IF('Dépenses sur devis'!E123&lt;&gt;"",'Dépenses sur devis'!E123,"")</f>
        <v/>
      </c>
      <c r="F123" s="80" t="str">
        <f>IF('Dépenses sur devis'!F123&lt;&gt;"",'Dépenses sur devis'!F123,"")</f>
        <v/>
      </c>
      <c r="G123" s="80" t="str">
        <f>IF('Dépenses sur devis'!G123&lt;&gt;"",'Dépenses sur devis'!G123,"")</f>
        <v/>
      </c>
      <c r="H123" s="79" t="str">
        <f>IF('Dépenses sur devis'!H123&lt;&gt;"",'Dépenses sur devis'!H123,"")</f>
        <v/>
      </c>
      <c r="I123" s="80" t="str">
        <f>IF('Dépenses sur devis'!I123&lt;&gt;"",'Dépenses sur devis'!I123,"")</f>
        <v/>
      </c>
      <c r="J123" s="243">
        <f>IF('Dépenses sur devis'!J123&lt;&gt;"",'Dépenses sur devis'!J123,0)</f>
        <v>0</v>
      </c>
      <c r="K123" s="243">
        <f>IF('Dépenses sur devis'!K123&lt;&gt;"",'Dépenses sur devis'!K123,0)</f>
        <v>0</v>
      </c>
      <c r="L123" s="243">
        <f>IF('Dépenses sur devis'!L123&lt;&gt;"",'Dépenses sur devis'!L123,0)</f>
        <v>0</v>
      </c>
      <c r="M123" s="80" t="str">
        <f>IF('Dépenses sur devis'!M123&lt;&gt;"",'Dépenses sur devis'!M123,"")</f>
        <v/>
      </c>
      <c r="N123" s="244" t="str">
        <f>IF('Dépenses sur devis'!N123&lt;&gt;"",'Dépenses sur devis'!N123,"")</f>
        <v/>
      </c>
      <c r="O123" s="244" t="str">
        <f>IF('Dépenses sur devis'!O123&lt;&gt;"",'Dépenses sur devis'!O123,"")</f>
        <v/>
      </c>
      <c r="P123" s="245">
        <f>IF('Dépenses sur devis'!P123&lt;&gt;"",'Dépenses sur devis'!P123,0)</f>
        <v>0</v>
      </c>
      <c r="Q123" s="245">
        <f>IF('Dépenses sur devis'!Q123&lt;&gt;"",'Dépenses sur devis'!Q123,0)</f>
        <v>0</v>
      </c>
      <c r="R123" s="244" t="str">
        <f>IF('Dépenses sur devis'!R123&lt;&gt;"",'Dépenses sur devis'!R123,"")</f>
        <v/>
      </c>
      <c r="S123" s="244" t="str">
        <f>IF('Dépenses sur devis'!S123&lt;&gt;"",'Dépenses sur devis'!S123,"")</f>
        <v/>
      </c>
      <c r="T123" s="245">
        <f>IF('Dépenses sur devis'!T123&lt;&gt;"",'Dépenses sur devis'!T123,0)</f>
        <v>0</v>
      </c>
      <c r="U123" s="245">
        <f>IF('Dépenses sur devis'!U123&lt;&gt;"",'Dépenses sur devis'!U123,0)</f>
        <v>0</v>
      </c>
      <c r="V123" s="244" t="str">
        <f>IF('Dépenses sur devis'!V123&lt;&gt;"",'Dépenses sur devis'!V123,"")</f>
        <v/>
      </c>
      <c r="W123" s="245"/>
      <c r="X123" s="81">
        <v>0</v>
      </c>
      <c r="Y123" s="80"/>
      <c r="Z123" s="245">
        <f t="shared" si="2"/>
        <v>0</v>
      </c>
      <c r="AA123" s="81">
        <f t="shared" si="3"/>
        <v>0</v>
      </c>
      <c r="AB123" s="78"/>
    </row>
    <row r="124" spans="2:28" s="63" customFormat="1" ht="19.899999999999999" customHeight="1" x14ac:dyDescent="0.35">
      <c r="B124" s="75">
        <v>117</v>
      </c>
      <c r="C124" s="80" t="str">
        <f>IF('Dépenses sur devis'!C124&lt;&gt;"",'Dépenses sur devis'!C124,"")</f>
        <v/>
      </c>
      <c r="D124" s="80" t="str">
        <f>IF('Dépenses sur devis'!D124&lt;&gt;"",'Dépenses sur devis'!D124,"")</f>
        <v/>
      </c>
      <c r="E124" s="80" t="str">
        <f>IF('Dépenses sur devis'!E124&lt;&gt;"",'Dépenses sur devis'!E124,"")</f>
        <v/>
      </c>
      <c r="F124" s="80" t="str">
        <f>IF('Dépenses sur devis'!F124&lt;&gt;"",'Dépenses sur devis'!F124,"")</f>
        <v/>
      </c>
      <c r="G124" s="80" t="str">
        <f>IF('Dépenses sur devis'!G124&lt;&gt;"",'Dépenses sur devis'!G124,"")</f>
        <v/>
      </c>
      <c r="H124" s="79" t="str">
        <f>IF('Dépenses sur devis'!H124&lt;&gt;"",'Dépenses sur devis'!H124,"")</f>
        <v/>
      </c>
      <c r="I124" s="80" t="str">
        <f>IF('Dépenses sur devis'!I124&lt;&gt;"",'Dépenses sur devis'!I124,"")</f>
        <v/>
      </c>
      <c r="J124" s="243">
        <f>IF('Dépenses sur devis'!J124&lt;&gt;"",'Dépenses sur devis'!J124,0)</f>
        <v>0</v>
      </c>
      <c r="K124" s="243">
        <f>IF('Dépenses sur devis'!K124&lt;&gt;"",'Dépenses sur devis'!K124,0)</f>
        <v>0</v>
      </c>
      <c r="L124" s="243">
        <f>IF('Dépenses sur devis'!L124&lt;&gt;"",'Dépenses sur devis'!L124,0)</f>
        <v>0</v>
      </c>
      <c r="M124" s="80" t="str">
        <f>IF('Dépenses sur devis'!M124&lt;&gt;"",'Dépenses sur devis'!M124,"")</f>
        <v/>
      </c>
      <c r="N124" s="244" t="str">
        <f>IF('Dépenses sur devis'!N124&lt;&gt;"",'Dépenses sur devis'!N124,"")</f>
        <v/>
      </c>
      <c r="O124" s="244" t="str">
        <f>IF('Dépenses sur devis'!O124&lt;&gt;"",'Dépenses sur devis'!O124,"")</f>
        <v/>
      </c>
      <c r="P124" s="245">
        <f>IF('Dépenses sur devis'!P124&lt;&gt;"",'Dépenses sur devis'!P124,0)</f>
        <v>0</v>
      </c>
      <c r="Q124" s="245">
        <f>IF('Dépenses sur devis'!Q124&lt;&gt;"",'Dépenses sur devis'!Q124,0)</f>
        <v>0</v>
      </c>
      <c r="R124" s="244" t="str">
        <f>IF('Dépenses sur devis'!R124&lt;&gt;"",'Dépenses sur devis'!R124,"")</f>
        <v/>
      </c>
      <c r="S124" s="244" t="str">
        <f>IF('Dépenses sur devis'!S124&lt;&gt;"",'Dépenses sur devis'!S124,"")</f>
        <v/>
      </c>
      <c r="T124" s="245">
        <f>IF('Dépenses sur devis'!T124&lt;&gt;"",'Dépenses sur devis'!T124,0)</f>
        <v>0</v>
      </c>
      <c r="U124" s="245">
        <f>IF('Dépenses sur devis'!U124&lt;&gt;"",'Dépenses sur devis'!U124,0)</f>
        <v>0</v>
      </c>
      <c r="V124" s="244" t="str">
        <f>IF('Dépenses sur devis'!V124&lt;&gt;"",'Dépenses sur devis'!V124,"")</f>
        <v/>
      </c>
      <c r="W124" s="245"/>
      <c r="X124" s="81">
        <v>0</v>
      </c>
      <c r="Y124" s="80"/>
      <c r="Z124" s="245">
        <f t="shared" si="2"/>
        <v>0</v>
      </c>
      <c r="AA124" s="81">
        <f t="shared" si="3"/>
        <v>0</v>
      </c>
      <c r="AB124" s="78"/>
    </row>
    <row r="125" spans="2:28" s="63" customFormat="1" ht="19.899999999999999" customHeight="1" x14ac:dyDescent="0.35">
      <c r="B125" s="75">
        <v>118</v>
      </c>
      <c r="C125" s="80" t="str">
        <f>IF('Dépenses sur devis'!C125&lt;&gt;"",'Dépenses sur devis'!C125,"")</f>
        <v/>
      </c>
      <c r="D125" s="80" t="str">
        <f>IF('Dépenses sur devis'!D125&lt;&gt;"",'Dépenses sur devis'!D125,"")</f>
        <v/>
      </c>
      <c r="E125" s="80" t="str">
        <f>IF('Dépenses sur devis'!E125&lt;&gt;"",'Dépenses sur devis'!E125,"")</f>
        <v/>
      </c>
      <c r="F125" s="80" t="str">
        <f>IF('Dépenses sur devis'!F125&lt;&gt;"",'Dépenses sur devis'!F125,"")</f>
        <v/>
      </c>
      <c r="G125" s="80" t="str">
        <f>IF('Dépenses sur devis'!G125&lt;&gt;"",'Dépenses sur devis'!G125,"")</f>
        <v/>
      </c>
      <c r="H125" s="79" t="str">
        <f>IF('Dépenses sur devis'!H125&lt;&gt;"",'Dépenses sur devis'!H125,"")</f>
        <v/>
      </c>
      <c r="I125" s="80" t="str">
        <f>IF('Dépenses sur devis'!I125&lt;&gt;"",'Dépenses sur devis'!I125,"")</f>
        <v/>
      </c>
      <c r="J125" s="243">
        <f>IF('Dépenses sur devis'!J125&lt;&gt;"",'Dépenses sur devis'!J125,0)</f>
        <v>0</v>
      </c>
      <c r="K125" s="243">
        <f>IF('Dépenses sur devis'!K125&lt;&gt;"",'Dépenses sur devis'!K125,0)</f>
        <v>0</v>
      </c>
      <c r="L125" s="243">
        <f>IF('Dépenses sur devis'!L125&lt;&gt;"",'Dépenses sur devis'!L125,0)</f>
        <v>0</v>
      </c>
      <c r="M125" s="80" t="str">
        <f>IF('Dépenses sur devis'!M125&lt;&gt;"",'Dépenses sur devis'!M125,"")</f>
        <v/>
      </c>
      <c r="N125" s="244" t="str">
        <f>IF('Dépenses sur devis'!N125&lt;&gt;"",'Dépenses sur devis'!N125,"")</f>
        <v/>
      </c>
      <c r="O125" s="244" t="str">
        <f>IF('Dépenses sur devis'!O125&lt;&gt;"",'Dépenses sur devis'!O125,"")</f>
        <v/>
      </c>
      <c r="P125" s="245">
        <f>IF('Dépenses sur devis'!P125&lt;&gt;"",'Dépenses sur devis'!P125,0)</f>
        <v>0</v>
      </c>
      <c r="Q125" s="245">
        <f>IF('Dépenses sur devis'!Q125&lt;&gt;"",'Dépenses sur devis'!Q125,0)</f>
        <v>0</v>
      </c>
      <c r="R125" s="244" t="str">
        <f>IF('Dépenses sur devis'!R125&lt;&gt;"",'Dépenses sur devis'!R125,"")</f>
        <v/>
      </c>
      <c r="S125" s="244" t="str">
        <f>IF('Dépenses sur devis'!S125&lt;&gt;"",'Dépenses sur devis'!S125,"")</f>
        <v/>
      </c>
      <c r="T125" s="245">
        <f>IF('Dépenses sur devis'!T125&lt;&gt;"",'Dépenses sur devis'!T125,0)</f>
        <v>0</v>
      </c>
      <c r="U125" s="245">
        <f>IF('Dépenses sur devis'!U125&lt;&gt;"",'Dépenses sur devis'!U125,0)</f>
        <v>0</v>
      </c>
      <c r="V125" s="244" t="str">
        <f>IF('Dépenses sur devis'!V125&lt;&gt;"",'Dépenses sur devis'!V125,"")</f>
        <v/>
      </c>
      <c r="W125" s="245"/>
      <c r="X125" s="81">
        <v>0</v>
      </c>
      <c r="Y125" s="80"/>
      <c r="Z125" s="245">
        <f t="shared" si="2"/>
        <v>0</v>
      </c>
      <c r="AA125" s="81">
        <f t="shared" si="3"/>
        <v>0</v>
      </c>
      <c r="AB125" s="78"/>
    </row>
    <row r="126" spans="2:28" s="63" customFormat="1" ht="19.899999999999999" customHeight="1" x14ac:dyDescent="0.35">
      <c r="B126" s="75">
        <v>119</v>
      </c>
      <c r="C126" s="80" t="str">
        <f>IF('Dépenses sur devis'!C126&lt;&gt;"",'Dépenses sur devis'!C126,"")</f>
        <v/>
      </c>
      <c r="D126" s="80" t="str">
        <f>IF('Dépenses sur devis'!D126&lt;&gt;"",'Dépenses sur devis'!D126,"")</f>
        <v/>
      </c>
      <c r="E126" s="80" t="str">
        <f>IF('Dépenses sur devis'!E126&lt;&gt;"",'Dépenses sur devis'!E126,"")</f>
        <v/>
      </c>
      <c r="F126" s="80" t="str">
        <f>IF('Dépenses sur devis'!F126&lt;&gt;"",'Dépenses sur devis'!F126,"")</f>
        <v/>
      </c>
      <c r="G126" s="80" t="str">
        <f>IF('Dépenses sur devis'!G126&lt;&gt;"",'Dépenses sur devis'!G126,"")</f>
        <v/>
      </c>
      <c r="H126" s="79" t="str">
        <f>IF('Dépenses sur devis'!H126&lt;&gt;"",'Dépenses sur devis'!H126,"")</f>
        <v/>
      </c>
      <c r="I126" s="80" t="str">
        <f>IF('Dépenses sur devis'!I126&lt;&gt;"",'Dépenses sur devis'!I126,"")</f>
        <v/>
      </c>
      <c r="J126" s="243">
        <f>IF('Dépenses sur devis'!J126&lt;&gt;"",'Dépenses sur devis'!J126,0)</f>
        <v>0</v>
      </c>
      <c r="K126" s="243">
        <f>IF('Dépenses sur devis'!K126&lt;&gt;"",'Dépenses sur devis'!K126,0)</f>
        <v>0</v>
      </c>
      <c r="L126" s="243">
        <f>IF('Dépenses sur devis'!L126&lt;&gt;"",'Dépenses sur devis'!L126,0)</f>
        <v>0</v>
      </c>
      <c r="M126" s="80" t="str">
        <f>IF('Dépenses sur devis'!M126&lt;&gt;"",'Dépenses sur devis'!M126,"")</f>
        <v/>
      </c>
      <c r="N126" s="244" t="str">
        <f>IF('Dépenses sur devis'!N126&lt;&gt;"",'Dépenses sur devis'!N126,"")</f>
        <v/>
      </c>
      <c r="O126" s="244" t="str">
        <f>IF('Dépenses sur devis'!O126&lt;&gt;"",'Dépenses sur devis'!O126,"")</f>
        <v/>
      </c>
      <c r="P126" s="245">
        <f>IF('Dépenses sur devis'!P126&lt;&gt;"",'Dépenses sur devis'!P126,0)</f>
        <v>0</v>
      </c>
      <c r="Q126" s="245">
        <f>IF('Dépenses sur devis'!Q126&lt;&gt;"",'Dépenses sur devis'!Q126,0)</f>
        <v>0</v>
      </c>
      <c r="R126" s="244" t="str">
        <f>IF('Dépenses sur devis'!R126&lt;&gt;"",'Dépenses sur devis'!R126,"")</f>
        <v/>
      </c>
      <c r="S126" s="244" t="str">
        <f>IF('Dépenses sur devis'!S126&lt;&gt;"",'Dépenses sur devis'!S126,"")</f>
        <v/>
      </c>
      <c r="T126" s="245">
        <f>IF('Dépenses sur devis'!T126&lt;&gt;"",'Dépenses sur devis'!T126,0)</f>
        <v>0</v>
      </c>
      <c r="U126" s="245">
        <f>IF('Dépenses sur devis'!U126&lt;&gt;"",'Dépenses sur devis'!U126,0)</f>
        <v>0</v>
      </c>
      <c r="V126" s="244" t="str">
        <f>IF('Dépenses sur devis'!V126&lt;&gt;"",'Dépenses sur devis'!V126,"")</f>
        <v/>
      </c>
      <c r="W126" s="245"/>
      <c r="X126" s="81">
        <v>0</v>
      </c>
      <c r="Y126" s="80"/>
      <c r="Z126" s="245">
        <f t="shared" si="2"/>
        <v>0</v>
      </c>
      <c r="AA126" s="81">
        <f t="shared" si="3"/>
        <v>0</v>
      </c>
      <c r="AB126" s="78"/>
    </row>
    <row r="127" spans="2:28" s="63" customFormat="1" ht="19.899999999999999" customHeight="1" x14ac:dyDescent="0.35">
      <c r="B127" s="75">
        <v>120</v>
      </c>
      <c r="C127" s="80" t="str">
        <f>IF('Dépenses sur devis'!C127&lt;&gt;"",'Dépenses sur devis'!C127,"")</f>
        <v/>
      </c>
      <c r="D127" s="80" t="str">
        <f>IF('Dépenses sur devis'!D127&lt;&gt;"",'Dépenses sur devis'!D127,"")</f>
        <v/>
      </c>
      <c r="E127" s="80" t="str">
        <f>IF('Dépenses sur devis'!E127&lt;&gt;"",'Dépenses sur devis'!E127,"")</f>
        <v/>
      </c>
      <c r="F127" s="80" t="str">
        <f>IF('Dépenses sur devis'!F127&lt;&gt;"",'Dépenses sur devis'!F127,"")</f>
        <v/>
      </c>
      <c r="G127" s="80" t="str">
        <f>IF('Dépenses sur devis'!G127&lt;&gt;"",'Dépenses sur devis'!G127,"")</f>
        <v/>
      </c>
      <c r="H127" s="79" t="str">
        <f>IF('Dépenses sur devis'!H127&lt;&gt;"",'Dépenses sur devis'!H127,"")</f>
        <v/>
      </c>
      <c r="I127" s="80" t="str">
        <f>IF('Dépenses sur devis'!I127&lt;&gt;"",'Dépenses sur devis'!I127,"")</f>
        <v/>
      </c>
      <c r="J127" s="243">
        <f>IF('Dépenses sur devis'!J127&lt;&gt;"",'Dépenses sur devis'!J127,0)</f>
        <v>0</v>
      </c>
      <c r="K127" s="243">
        <f>IF('Dépenses sur devis'!K127&lt;&gt;"",'Dépenses sur devis'!K127,0)</f>
        <v>0</v>
      </c>
      <c r="L127" s="243">
        <f>IF('Dépenses sur devis'!L127&lt;&gt;"",'Dépenses sur devis'!L127,0)</f>
        <v>0</v>
      </c>
      <c r="M127" s="80" t="str">
        <f>IF('Dépenses sur devis'!M127&lt;&gt;"",'Dépenses sur devis'!M127,"")</f>
        <v/>
      </c>
      <c r="N127" s="244" t="str">
        <f>IF('Dépenses sur devis'!N127&lt;&gt;"",'Dépenses sur devis'!N127,"")</f>
        <v/>
      </c>
      <c r="O127" s="244" t="str">
        <f>IF('Dépenses sur devis'!O127&lt;&gt;"",'Dépenses sur devis'!O127,"")</f>
        <v/>
      </c>
      <c r="P127" s="245">
        <f>IF('Dépenses sur devis'!P127&lt;&gt;"",'Dépenses sur devis'!P127,0)</f>
        <v>0</v>
      </c>
      <c r="Q127" s="245">
        <f>IF('Dépenses sur devis'!Q127&lt;&gt;"",'Dépenses sur devis'!Q127,0)</f>
        <v>0</v>
      </c>
      <c r="R127" s="244" t="str">
        <f>IF('Dépenses sur devis'!R127&lt;&gt;"",'Dépenses sur devis'!R127,"")</f>
        <v/>
      </c>
      <c r="S127" s="244" t="str">
        <f>IF('Dépenses sur devis'!S127&lt;&gt;"",'Dépenses sur devis'!S127,"")</f>
        <v/>
      </c>
      <c r="T127" s="245">
        <f>IF('Dépenses sur devis'!T127&lt;&gt;"",'Dépenses sur devis'!T127,0)</f>
        <v>0</v>
      </c>
      <c r="U127" s="245">
        <f>IF('Dépenses sur devis'!U127&lt;&gt;"",'Dépenses sur devis'!U127,0)</f>
        <v>0</v>
      </c>
      <c r="V127" s="244" t="str">
        <f>IF('Dépenses sur devis'!V127&lt;&gt;"",'Dépenses sur devis'!V127,"")</f>
        <v/>
      </c>
      <c r="W127" s="245"/>
      <c r="X127" s="81">
        <v>0</v>
      </c>
      <c r="Y127" s="80"/>
      <c r="Z127" s="245">
        <f t="shared" si="2"/>
        <v>0</v>
      </c>
      <c r="AA127" s="81">
        <f t="shared" si="3"/>
        <v>0</v>
      </c>
      <c r="AB127" s="78"/>
    </row>
    <row r="128" spans="2:28" s="63" customFormat="1" ht="19.899999999999999" customHeight="1" x14ac:dyDescent="0.35">
      <c r="B128" s="75">
        <v>121</v>
      </c>
      <c r="C128" s="80" t="str">
        <f>IF('Dépenses sur devis'!C128&lt;&gt;"",'Dépenses sur devis'!C128,"")</f>
        <v/>
      </c>
      <c r="D128" s="80" t="str">
        <f>IF('Dépenses sur devis'!D128&lt;&gt;"",'Dépenses sur devis'!D128,"")</f>
        <v/>
      </c>
      <c r="E128" s="80" t="str">
        <f>IF('Dépenses sur devis'!E128&lt;&gt;"",'Dépenses sur devis'!E128,"")</f>
        <v/>
      </c>
      <c r="F128" s="80" t="str">
        <f>IF('Dépenses sur devis'!F128&lt;&gt;"",'Dépenses sur devis'!F128,"")</f>
        <v/>
      </c>
      <c r="G128" s="80" t="str">
        <f>IF('Dépenses sur devis'!G128&lt;&gt;"",'Dépenses sur devis'!G128,"")</f>
        <v/>
      </c>
      <c r="H128" s="79" t="str">
        <f>IF('Dépenses sur devis'!H128&lt;&gt;"",'Dépenses sur devis'!H128,"")</f>
        <v/>
      </c>
      <c r="I128" s="80" t="str">
        <f>IF('Dépenses sur devis'!I128&lt;&gt;"",'Dépenses sur devis'!I128,"")</f>
        <v/>
      </c>
      <c r="J128" s="243">
        <f>IF('Dépenses sur devis'!J128&lt;&gt;"",'Dépenses sur devis'!J128,0)</f>
        <v>0</v>
      </c>
      <c r="K128" s="243">
        <f>IF('Dépenses sur devis'!K128&lt;&gt;"",'Dépenses sur devis'!K128,0)</f>
        <v>0</v>
      </c>
      <c r="L128" s="243">
        <f>IF('Dépenses sur devis'!L128&lt;&gt;"",'Dépenses sur devis'!L128,0)</f>
        <v>0</v>
      </c>
      <c r="M128" s="80" t="str">
        <f>IF('Dépenses sur devis'!M128&lt;&gt;"",'Dépenses sur devis'!M128,"")</f>
        <v/>
      </c>
      <c r="N128" s="244" t="str">
        <f>IF('Dépenses sur devis'!N128&lt;&gt;"",'Dépenses sur devis'!N128,"")</f>
        <v/>
      </c>
      <c r="O128" s="244" t="str">
        <f>IF('Dépenses sur devis'!O128&lt;&gt;"",'Dépenses sur devis'!O128,"")</f>
        <v/>
      </c>
      <c r="P128" s="245">
        <f>IF('Dépenses sur devis'!P128&lt;&gt;"",'Dépenses sur devis'!P128,0)</f>
        <v>0</v>
      </c>
      <c r="Q128" s="245">
        <f>IF('Dépenses sur devis'!Q128&lt;&gt;"",'Dépenses sur devis'!Q128,0)</f>
        <v>0</v>
      </c>
      <c r="R128" s="244" t="str">
        <f>IF('Dépenses sur devis'!R128&lt;&gt;"",'Dépenses sur devis'!R128,"")</f>
        <v/>
      </c>
      <c r="S128" s="244" t="str">
        <f>IF('Dépenses sur devis'!S128&lt;&gt;"",'Dépenses sur devis'!S128,"")</f>
        <v/>
      </c>
      <c r="T128" s="245">
        <f>IF('Dépenses sur devis'!T128&lt;&gt;"",'Dépenses sur devis'!T128,0)</f>
        <v>0</v>
      </c>
      <c r="U128" s="245">
        <f>IF('Dépenses sur devis'!U128&lt;&gt;"",'Dépenses sur devis'!U128,0)</f>
        <v>0</v>
      </c>
      <c r="V128" s="244" t="str">
        <f>IF('Dépenses sur devis'!V128&lt;&gt;"",'Dépenses sur devis'!V128,"")</f>
        <v/>
      </c>
      <c r="W128" s="245"/>
      <c r="X128" s="81">
        <v>0</v>
      </c>
      <c r="Y128" s="80"/>
      <c r="Z128" s="245">
        <f t="shared" si="2"/>
        <v>0</v>
      </c>
      <c r="AA128" s="81">
        <f t="shared" si="3"/>
        <v>0</v>
      </c>
      <c r="AB128" s="78"/>
    </row>
    <row r="129" spans="2:28" s="63" customFormat="1" ht="19.899999999999999" customHeight="1" x14ac:dyDescent="0.35">
      <c r="B129" s="75">
        <v>122</v>
      </c>
      <c r="C129" s="80" t="str">
        <f>IF('Dépenses sur devis'!C129&lt;&gt;"",'Dépenses sur devis'!C129,"")</f>
        <v/>
      </c>
      <c r="D129" s="80" t="str">
        <f>IF('Dépenses sur devis'!D129&lt;&gt;"",'Dépenses sur devis'!D129,"")</f>
        <v/>
      </c>
      <c r="E129" s="80" t="str">
        <f>IF('Dépenses sur devis'!E129&lt;&gt;"",'Dépenses sur devis'!E129,"")</f>
        <v/>
      </c>
      <c r="F129" s="80" t="str">
        <f>IF('Dépenses sur devis'!F129&lt;&gt;"",'Dépenses sur devis'!F129,"")</f>
        <v/>
      </c>
      <c r="G129" s="80" t="str">
        <f>IF('Dépenses sur devis'!G129&lt;&gt;"",'Dépenses sur devis'!G129,"")</f>
        <v/>
      </c>
      <c r="H129" s="79" t="str">
        <f>IF('Dépenses sur devis'!H129&lt;&gt;"",'Dépenses sur devis'!H129,"")</f>
        <v/>
      </c>
      <c r="I129" s="80" t="str">
        <f>IF('Dépenses sur devis'!I129&lt;&gt;"",'Dépenses sur devis'!I129,"")</f>
        <v/>
      </c>
      <c r="J129" s="243">
        <f>IF('Dépenses sur devis'!J129&lt;&gt;"",'Dépenses sur devis'!J129,0)</f>
        <v>0</v>
      </c>
      <c r="K129" s="243">
        <f>IF('Dépenses sur devis'!K129&lt;&gt;"",'Dépenses sur devis'!K129,0)</f>
        <v>0</v>
      </c>
      <c r="L129" s="243">
        <f>IF('Dépenses sur devis'!L129&lt;&gt;"",'Dépenses sur devis'!L129,0)</f>
        <v>0</v>
      </c>
      <c r="M129" s="80" t="str">
        <f>IF('Dépenses sur devis'!M129&lt;&gt;"",'Dépenses sur devis'!M129,"")</f>
        <v/>
      </c>
      <c r="N129" s="244" t="str">
        <f>IF('Dépenses sur devis'!N129&lt;&gt;"",'Dépenses sur devis'!N129,"")</f>
        <v/>
      </c>
      <c r="O129" s="244" t="str">
        <f>IF('Dépenses sur devis'!O129&lt;&gt;"",'Dépenses sur devis'!O129,"")</f>
        <v/>
      </c>
      <c r="P129" s="245">
        <f>IF('Dépenses sur devis'!P129&lt;&gt;"",'Dépenses sur devis'!P129,0)</f>
        <v>0</v>
      </c>
      <c r="Q129" s="245">
        <f>IF('Dépenses sur devis'!Q129&lt;&gt;"",'Dépenses sur devis'!Q129,0)</f>
        <v>0</v>
      </c>
      <c r="R129" s="244" t="str">
        <f>IF('Dépenses sur devis'!R129&lt;&gt;"",'Dépenses sur devis'!R129,"")</f>
        <v/>
      </c>
      <c r="S129" s="244" t="str">
        <f>IF('Dépenses sur devis'!S129&lt;&gt;"",'Dépenses sur devis'!S129,"")</f>
        <v/>
      </c>
      <c r="T129" s="245">
        <f>IF('Dépenses sur devis'!T129&lt;&gt;"",'Dépenses sur devis'!T129,0)</f>
        <v>0</v>
      </c>
      <c r="U129" s="245">
        <f>IF('Dépenses sur devis'!U129&lt;&gt;"",'Dépenses sur devis'!U129,0)</f>
        <v>0</v>
      </c>
      <c r="V129" s="244" t="str">
        <f>IF('Dépenses sur devis'!V129&lt;&gt;"",'Dépenses sur devis'!V129,"")</f>
        <v/>
      </c>
      <c r="W129" s="245"/>
      <c r="X129" s="81">
        <v>0</v>
      </c>
      <c r="Y129" s="80"/>
      <c r="Z129" s="245">
        <f t="shared" si="2"/>
        <v>0</v>
      </c>
      <c r="AA129" s="81">
        <f t="shared" si="3"/>
        <v>0</v>
      </c>
      <c r="AB129" s="78"/>
    </row>
    <row r="130" spans="2:28" s="63" customFormat="1" ht="19.899999999999999" customHeight="1" x14ac:dyDescent="0.35">
      <c r="B130" s="75">
        <v>123</v>
      </c>
      <c r="C130" s="80" t="str">
        <f>IF('Dépenses sur devis'!C130&lt;&gt;"",'Dépenses sur devis'!C130,"")</f>
        <v/>
      </c>
      <c r="D130" s="80" t="str">
        <f>IF('Dépenses sur devis'!D130&lt;&gt;"",'Dépenses sur devis'!D130,"")</f>
        <v/>
      </c>
      <c r="E130" s="80" t="str">
        <f>IF('Dépenses sur devis'!E130&lt;&gt;"",'Dépenses sur devis'!E130,"")</f>
        <v/>
      </c>
      <c r="F130" s="80" t="str">
        <f>IF('Dépenses sur devis'!F130&lt;&gt;"",'Dépenses sur devis'!F130,"")</f>
        <v/>
      </c>
      <c r="G130" s="80" t="str">
        <f>IF('Dépenses sur devis'!G130&lt;&gt;"",'Dépenses sur devis'!G130,"")</f>
        <v/>
      </c>
      <c r="H130" s="79" t="str">
        <f>IF('Dépenses sur devis'!H130&lt;&gt;"",'Dépenses sur devis'!H130,"")</f>
        <v/>
      </c>
      <c r="I130" s="80" t="str">
        <f>IF('Dépenses sur devis'!I130&lt;&gt;"",'Dépenses sur devis'!I130,"")</f>
        <v/>
      </c>
      <c r="J130" s="243">
        <f>IF('Dépenses sur devis'!J130&lt;&gt;"",'Dépenses sur devis'!J130,0)</f>
        <v>0</v>
      </c>
      <c r="K130" s="243">
        <f>IF('Dépenses sur devis'!K130&lt;&gt;"",'Dépenses sur devis'!K130,0)</f>
        <v>0</v>
      </c>
      <c r="L130" s="243">
        <f>IF('Dépenses sur devis'!L130&lt;&gt;"",'Dépenses sur devis'!L130,0)</f>
        <v>0</v>
      </c>
      <c r="M130" s="80" t="str">
        <f>IF('Dépenses sur devis'!M130&lt;&gt;"",'Dépenses sur devis'!M130,"")</f>
        <v/>
      </c>
      <c r="N130" s="244" t="str">
        <f>IF('Dépenses sur devis'!N130&lt;&gt;"",'Dépenses sur devis'!N130,"")</f>
        <v/>
      </c>
      <c r="O130" s="244" t="str">
        <f>IF('Dépenses sur devis'!O130&lt;&gt;"",'Dépenses sur devis'!O130,"")</f>
        <v/>
      </c>
      <c r="P130" s="245">
        <f>IF('Dépenses sur devis'!P130&lt;&gt;"",'Dépenses sur devis'!P130,0)</f>
        <v>0</v>
      </c>
      <c r="Q130" s="245">
        <f>IF('Dépenses sur devis'!Q130&lt;&gt;"",'Dépenses sur devis'!Q130,0)</f>
        <v>0</v>
      </c>
      <c r="R130" s="244" t="str">
        <f>IF('Dépenses sur devis'!R130&lt;&gt;"",'Dépenses sur devis'!R130,"")</f>
        <v/>
      </c>
      <c r="S130" s="244" t="str">
        <f>IF('Dépenses sur devis'!S130&lt;&gt;"",'Dépenses sur devis'!S130,"")</f>
        <v/>
      </c>
      <c r="T130" s="245">
        <f>IF('Dépenses sur devis'!T130&lt;&gt;"",'Dépenses sur devis'!T130,0)</f>
        <v>0</v>
      </c>
      <c r="U130" s="245">
        <f>IF('Dépenses sur devis'!U130&lt;&gt;"",'Dépenses sur devis'!U130,0)</f>
        <v>0</v>
      </c>
      <c r="V130" s="244" t="str">
        <f>IF('Dépenses sur devis'!V130&lt;&gt;"",'Dépenses sur devis'!V130,"")</f>
        <v/>
      </c>
      <c r="W130" s="245"/>
      <c r="X130" s="81">
        <v>0</v>
      </c>
      <c r="Y130" s="80"/>
      <c r="Z130" s="245">
        <f t="shared" si="2"/>
        <v>0</v>
      </c>
      <c r="AA130" s="81">
        <f t="shared" si="3"/>
        <v>0</v>
      </c>
      <c r="AB130" s="78"/>
    </row>
    <row r="131" spans="2:28" s="63" customFormat="1" ht="19.899999999999999" customHeight="1" x14ac:dyDescent="0.35">
      <c r="B131" s="75">
        <v>124</v>
      </c>
      <c r="C131" s="80" t="str">
        <f>IF('Dépenses sur devis'!C131&lt;&gt;"",'Dépenses sur devis'!C131,"")</f>
        <v/>
      </c>
      <c r="D131" s="80" t="str">
        <f>IF('Dépenses sur devis'!D131&lt;&gt;"",'Dépenses sur devis'!D131,"")</f>
        <v/>
      </c>
      <c r="E131" s="80" t="str">
        <f>IF('Dépenses sur devis'!E131&lt;&gt;"",'Dépenses sur devis'!E131,"")</f>
        <v/>
      </c>
      <c r="F131" s="80" t="str">
        <f>IF('Dépenses sur devis'!F131&lt;&gt;"",'Dépenses sur devis'!F131,"")</f>
        <v/>
      </c>
      <c r="G131" s="80" t="str">
        <f>IF('Dépenses sur devis'!G131&lt;&gt;"",'Dépenses sur devis'!G131,"")</f>
        <v/>
      </c>
      <c r="H131" s="79" t="str">
        <f>IF('Dépenses sur devis'!H131&lt;&gt;"",'Dépenses sur devis'!H131,"")</f>
        <v/>
      </c>
      <c r="I131" s="80" t="str">
        <f>IF('Dépenses sur devis'!I131&lt;&gt;"",'Dépenses sur devis'!I131,"")</f>
        <v/>
      </c>
      <c r="J131" s="243">
        <f>IF('Dépenses sur devis'!J131&lt;&gt;"",'Dépenses sur devis'!J131,0)</f>
        <v>0</v>
      </c>
      <c r="K131" s="243">
        <f>IF('Dépenses sur devis'!K131&lt;&gt;"",'Dépenses sur devis'!K131,0)</f>
        <v>0</v>
      </c>
      <c r="L131" s="243">
        <f>IF('Dépenses sur devis'!L131&lt;&gt;"",'Dépenses sur devis'!L131,0)</f>
        <v>0</v>
      </c>
      <c r="M131" s="80" t="str">
        <f>IF('Dépenses sur devis'!M131&lt;&gt;"",'Dépenses sur devis'!M131,"")</f>
        <v/>
      </c>
      <c r="N131" s="244" t="str">
        <f>IF('Dépenses sur devis'!N131&lt;&gt;"",'Dépenses sur devis'!N131,"")</f>
        <v/>
      </c>
      <c r="O131" s="244" t="str">
        <f>IF('Dépenses sur devis'!O131&lt;&gt;"",'Dépenses sur devis'!O131,"")</f>
        <v/>
      </c>
      <c r="P131" s="245">
        <f>IF('Dépenses sur devis'!P131&lt;&gt;"",'Dépenses sur devis'!P131,0)</f>
        <v>0</v>
      </c>
      <c r="Q131" s="245">
        <f>IF('Dépenses sur devis'!Q131&lt;&gt;"",'Dépenses sur devis'!Q131,0)</f>
        <v>0</v>
      </c>
      <c r="R131" s="244" t="str">
        <f>IF('Dépenses sur devis'!R131&lt;&gt;"",'Dépenses sur devis'!R131,"")</f>
        <v/>
      </c>
      <c r="S131" s="244" t="str">
        <f>IF('Dépenses sur devis'!S131&lt;&gt;"",'Dépenses sur devis'!S131,"")</f>
        <v/>
      </c>
      <c r="T131" s="245">
        <f>IF('Dépenses sur devis'!T131&lt;&gt;"",'Dépenses sur devis'!T131,0)</f>
        <v>0</v>
      </c>
      <c r="U131" s="245">
        <f>IF('Dépenses sur devis'!U131&lt;&gt;"",'Dépenses sur devis'!U131,0)</f>
        <v>0</v>
      </c>
      <c r="V131" s="244" t="str">
        <f>IF('Dépenses sur devis'!V131&lt;&gt;"",'Dépenses sur devis'!V131,"")</f>
        <v/>
      </c>
      <c r="W131" s="245"/>
      <c r="X131" s="81">
        <v>0</v>
      </c>
      <c r="Y131" s="80"/>
      <c r="Z131" s="245">
        <f t="shared" si="2"/>
        <v>0</v>
      </c>
      <c r="AA131" s="81">
        <f t="shared" si="3"/>
        <v>0</v>
      </c>
      <c r="AB131" s="78"/>
    </row>
    <row r="132" spans="2:28" s="63" customFormat="1" ht="19.899999999999999" customHeight="1" x14ac:dyDescent="0.35">
      <c r="B132" s="75">
        <v>125</v>
      </c>
      <c r="C132" s="80" t="str">
        <f>IF('Dépenses sur devis'!C132&lt;&gt;"",'Dépenses sur devis'!C132,"")</f>
        <v/>
      </c>
      <c r="D132" s="80" t="str">
        <f>IF('Dépenses sur devis'!D132&lt;&gt;"",'Dépenses sur devis'!D132,"")</f>
        <v/>
      </c>
      <c r="E132" s="80" t="str">
        <f>IF('Dépenses sur devis'!E132&lt;&gt;"",'Dépenses sur devis'!E132,"")</f>
        <v/>
      </c>
      <c r="F132" s="80" t="str">
        <f>IF('Dépenses sur devis'!F132&lt;&gt;"",'Dépenses sur devis'!F132,"")</f>
        <v/>
      </c>
      <c r="G132" s="80" t="str">
        <f>IF('Dépenses sur devis'!G132&lt;&gt;"",'Dépenses sur devis'!G132,"")</f>
        <v/>
      </c>
      <c r="H132" s="79" t="str">
        <f>IF('Dépenses sur devis'!H132&lt;&gt;"",'Dépenses sur devis'!H132,"")</f>
        <v/>
      </c>
      <c r="I132" s="80" t="str">
        <f>IF('Dépenses sur devis'!I132&lt;&gt;"",'Dépenses sur devis'!I132,"")</f>
        <v/>
      </c>
      <c r="J132" s="243">
        <f>IF('Dépenses sur devis'!J132&lt;&gt;"",'Dépenses sur devis'!J132,0)</f>
        <v>0</v>
      </c>
      <c r="K132" s="243">
        <f>IF('Dépenses sur devis'!K132&lt;&gt;"",'Dépenses sur devis'!K132,0)</f>
        <v>0</v>
      </c>
      <c r="L132" s="243">
        <f>IF('Dépenses sur devis'!L132&lt;&gt;"",'Dépenses sur devis'!L132,0)</f>
        <v>0</v>
      </c>
      <c r="M132" s="80" t="str">
        <f>IF('Dépenses sur devis'!M132&lt;&gt;"",'Dépenses sur devis'!M132,"")</f>
        <v/>
      </c>
      <c r="N132" s="244" t="str">
        <f>IF('Dépenses sur devis'!N132&lt;&gt;"",'Dépenses sur devis'!N132,"")</f>
        <v/>
      </c>
      <c r="O132" s="244" t="str">
        <f>IF('Dépenses sur devis'!O132&lt;&gt;"",'Dépenses sur devis'!O132,"")</f>
        <v/>
      </c>
      <c r="P132" s="245">
        <f>IF('Dépenses sur devis'!P132&lt;&gt;"",'Dépenses sur devis'!P132,0)</f>
        <v>0</v>
      </c>
      <c r="Q132" s="245">
        <f>IF('Dépenses sur devis'!Q132&lt;&gt;"",'Dépenses sur devis'!Q132,0)</f>
        <v>0</v>
      </c>
      <c r="R132" s="244" t="str">
        <f>IF('Dépenses sur devis'!R132&lt;&gt;"",'Dépenses sur devis'!R132,"")</f>
        <v/>
      </c>
      <c r="S132" s="244" t="str">
        <f>IF('Dépenses sur devis'!S132&lt;&gt;"",'Dépenses sur devis'!S132,"")</f>
        <v/>
      </c>
      <c r="T132" s="245">
        <f>IF('Dépenses sur devis'!T132&lt;&gt;"",'Dépenses sur devis'!T132,0)</f>
        <v>0</v>
      </c>
      <c r="U132" s="245">
        <f>IF('Dépenses sur devis'!U132&lt;&gt;"",'Dépenses sur devis'!U132,0)</f>
        <v>0</v>
      </c>
      <c r="V132" s="244" t="str">
        <f>IF('Dépenses sur devis'!V132&lt;&gt;"",'Dépenses sur devis'!V132,"")</f>
        <v/>
      </c>
      <c r="W132" s="245"/>
      <c r="X132" s="81">
        <v>0</v>
      </c>
      <c r="Y132" s="80"/>
      <c r="Z132" s="245">
        <f t="shared" si="2"/>
        <v>0</v>
      </c>
      <c r="AA132" s="81">
        <f t="shared" si="3"/>
        <v>0</v>
      </c>
      <c r="AB132" s="78"/>
    </row>
    <row r="133" spans="2:28" s="63" customFormat="1" ht="19.899999999999999" customHeight="1" x14ac:dyDescent="0.35">
      <c r="B133" s="75">
        <v>126</v>
      </c>
      <c r="C133" s="80" t="str">
        <f>IF('Dépenses sur devis'!C133&lt;&gt;"",'Dépenses sur devis'!C133,"")</f>
        <v/>
      </c>
      <c r="D133" s="80" t="str">
        <f>IF('Dépenses sur devis'!D133&lt;&gt;"",'Dépenses sur devis'!D133,"")</f>
        <v/>
      </c>
      <c r="E133" s="80" t="str">
        <f>IF('Dépenses sur devis'!E133&lt;&gt;"",'Dépenses sur devis'!E133,"")</f>
        <v/>
      </c>
      <c r="F133" s="80" t="str">
        <f>IF('Dépenses sur devis'!F133&lt;&gt;"",'Dépenses sur devis'!F133,"")</f>
        <v/>
      </c>
      <c r="G133" s="80" t="str">
        <f>IF('Dépenses sur devis'!G133&lt;&gt;"",'Dépenses sur devis'!G133,"")</f>
        <v/>
      </c>
      <c r="H133" s="79" t="str">
        <f>IF('Dépenses sur devis'!H133&lt;&gt;"",'Dépenses sur devis'!H133,"")</f>
        <v/>
      </c>
      <c r="I133" s="80" t="str">
        <f>IF('Dépenses sur devis'!I133&lt;&gt;"",'Dépenses sur devis'!I133,"")</f>
        <v/>
      </c>
      <c r="J133" s="243">
        <f>IF('Dépenses sur devis'!J133&lt;&gt;"",'Dépenses sur devis'!J133,0)</f>
        <v>0</v>
      </c>
      <c r="K133" s="243">
        <f>IF('Dépenses sur devis'!K133&lt;&gt;"",'Dépenses sur devis'!K133,0)</f>
        <v>0</v>
      </c>
      <c r="L133" s="243">
        <f>IF('Dépenses sur devis'!L133&lt;&gt;"",'Dépenses sur devis'!L133,0)</f>
        <v>0</v>
      </c>
      <c r="M133" s="80" t="str">
        <f>IF('Dépenses sur devis'!M133&lt;&gt;"",'Dépenses sur devis'!M133,"")</f>
        <v/>
      </c>
      <c r="N133" s="244" t="str">
        <f>IF('Dépenses sur devis'!N133&lt;&gt;"",'Dépenses sur devis'!N133,"")</f>
        <v/>
      </c>
      <c r="O133" s="244" t="str">
        <f>IF('Dépenses sur devis'!O133&lt;&gt;"",'Dépenses sur devis'!O133,"")</f>
        <v/>
      </c>
      <c r="P133" s="245">
        <f>IF('Dépenses sur devis'!P133&lt;&gt;"",'Dépenses sur devis'!P133,0)</f>
        <v>0</v>
      </c>
      <c r="Q133" s="245">
        <f>IF('Dépenses sur devis'!Q133&lt;&gt;"",'Dépenses sur devis'!Q133,0)</f>
        <v>0</v>
      </c>
      <c r="R133" s="244" t="str">
        <f>IF('Dépenses sur devis'!R133&lt;&gt;"",'Dépenses sur devis'!R133,"")</f>
        <v/>
      </c>
      <c r="S133" s="244" t="str">
        <f>IF('Dépenses sur devis'!S133&lt;&gt;"",'Dépenses sur devis'!S133,"")</f>
        <v/>
      </c>
      <c r="T133" s="245">
        <f>IF('Dépenses sur devis'!T133&lt;&gt;"",'Dépenses sur devis'!T133,0)</f>
        <v>0</v>
      </c>
      <c r="U133" s="245">
        <f>IF('Dépenses sur devis'!U133&lt;&gt;"",'Dépenses sur devis'!U133,0)</f>
        <v>0</v>
      </c>
      <c r="V133" s="244" t="str">
        <f>IF('Dépenses sur devis'!V133&lt;&gt;"",'Dépenses sur devis'!V133,"")</f>
        <v/>
      </c>
      <c r="W133" s="245"/>
      <c r="X133" s="81">
        <v>0</v>
      </c>
      <c r="Y133" s="80"/>
      <c r="Z133" s="245">
        <f t="shared" si="2"/>
        <v>0</v>
      </c>
      <c r="AA133" s="81">
        <f t="shared" si="3"/>
        <v>0</v>
      </c>
      <c r="AB133" s="78"/>
    </row>
    <row r="134" spans="2:28" s="63" customFormat="1" ht="19.899999999999999" customHeight="1" x14ac:dyDescent="0.35">
      <c r="B134" s="75">
        <v>127</v>
      </c>
      <c r="C134" s="80" t="str">
        <f>IF('Dépenses sur devis'!C134&lt;&gt;"",'Dépenses sur devis'!C134,"")</f>
        <v/>
      </c>
      <c r="D134" s="80" t="str">
        <f>IF('Dépenses sur devis'!D134&lt;&gt;"",'Dépenses sur devis'!D134,"")</f>
        <v/>
      </c>
      <c r="E134" s="80" t="str">
        <f>IF('Dépenses sur devis'!E134&lt;&gt;"",'Dépenses sur devis'!E134,"")</f>
        <v/>
      </c>
      <c r="F134" s="80" t="str">
        <f>IF('Dépenses sur devis'!F134&lt;&gt;"",'Dépenses sur devis'!F134,"")</f>
        <v/>
      </c>
      <c r="G134" s="80" t="str">
        <f>IF('Dépenses sur devis'!G134&lt;&gt;"",'Dépenses sur devis'!G134,"")</f>
        <v/>
      </c>
      <c r="H134" s="79" t="str">
        <f>IF('Dépenses sur devis'!H134&lt;&gt;"",'Dépenses sur devis'!H134,"")</f>
        <v/>
      </c>
      <c r="I134" s="80" t="str">
        <f>IF('Dépenses sur devis'!I134&lt;&gt;"",'Dépenses sur devis'!I134,"")</f>
        <v/>
      </c>
      <c r="J134" s="243">
        <f>IF('Dépenses sur devis'!J134&lt;&gt;"",'Dépenses sur devis'!J134,0)</f>
        <v>0</v>
      </c>
      <c r="K134" s="243">
        <f>IF('Dépenses sur devis'!K134&lt;&gt;"",'Dépenses sur devis'!K134,0)</f>
        <v>0</v>
      </c>
      <c r="L134" s="243">
        <f>IF('Dépenses sur devis'!L134&lt;&gt;"",'Dépenses sur devis'!L134,0)</f>
        <v>0</v>
      </c>
      <c r="M134" s="80" t="str">
        <f>IF('Dépenses sur devis'!M134&lt;&gt;"",'Dépenses sur devis'!M134,"")</f>
        <v/>
      </c>
      <c r="N134" s="244" t="str">
        <f>IF('Dépenses sur devis'!N134&lt;&gt;"",'Dépenses sur devis'!N134,"")</f>
        <v/>
      </c>
      <c r="O134" s="244" t="str">
        <f>IF('Dépenses sur devis'!O134&lt;&gt;"",'Dépenses sur devis'!O134,"")</f>
        <v/>
      </c>
      <c r="P134" s="245">
        <f>IF('Dépenses sur devis'!P134&lt;&gt;"",'Dépenses sur devis'!P134,0)</f>
        <v>0</v>
      </c>
      <c r="Q134" s="245">
        <f>IF('Dépenses sur devis'!Q134&lt;&gt;"",'Dépenses sur devis'!Q134,0)</f>
        <v>0</v>
      </c>
      <c r="R134" s="244" t="str">
        <f>IF('Dépenses sur devis'!R134&lt;&gt;"",'Dépenses sur devis'!R134,"")</f>
        <v/>
      </c>
      <c r="S134" s="244" t="str">
        <f>IF('Dépenses sur devis'!S134&lt;&gt;"",'Dépenses sur devis'!S134,"")</f>
        <v/>
      </c>
      <c r="T134" s="245">
        <f>IF('Dépenses sur devis'!T134&lt;&gt;"",'Dépenses sur devis'!T134,0)</f>
        <v>0</v>
      </c>
      <c r="U134" s="245">
        <f>IF('Dépenses sur devis'!U134&lt;&gt;"",'Dépenses sur devis'!U134,0)</f>
        <v>0</v>
      </c>
      <c r="V134" s="244" t="str">
        <f>IF('Dépenses sur devis'!V134&lt;&gt;"",'Dépenses sur devis'!V134,"")</f>
        <v/>
      </c>
      <c r="W134" s="245"/>
      <c r="X134" s="81">
        <v>0</v>
      </c>
      <c r="Y134" s="80"/>
      <c r="Z134" s="245">
        <f t="shared" si="2"/>
        <v>0</v>
      </c>
      <c r="AA134" s="81">
        <f t="shared" si="3"/>
        <v>0</v>
      </c>
      <c r="AB134" s="78"/>
    </row>
    <row r="135" spans="2:28" s="63" customFormat="1" ht="19.899999999999999" customHeight="1" x14ac:dyDescent="0.35">
      <c r="B135" s="75">
        <v>128</v>
      </c>
      <c r="C135" s="80" t="str">
        <f>IF('Dépenses sur devis'!C135&lt;&gt;"",'Dépenses sur devis'!C135,"")</f>
        <v/>
      </c>
      <c r="D135" s="80" t="str">
        <f>IF('Dépenses sur devis'!D135&lt;&gt;"",'Dépenses sur devis'!D135,"")</f>
        <v/>
      </c>
      <c r="E135" s="80" t="str">
        <f>IF('Dépenses sur devis'!E135&lt;&gt;"",'Dépenses sur devis'!E135,"")</f>
        <v/>
      </c>
      <c r="F135" s="80" t="str">
        <f>IF('Dépenses sur devis'!F135&lt;&gt;"",'Dépenses sur devis'!F135,"")</f>
        <v/>
      </c>
      <c r="G135" s="80" t="str">
        <f>IF('Dépenses sur devis'!G135&lt;&gt;"",'Dépenses sur devis'!G135,"")</f>
        <v/>
      </c>
      <c r="H135" s="79" t="str">
        <f>IF('Dépenses sur devis'!H135&lt;&gt;"",'Dépenses sur devis'!H135,"")</f>
        <v/>
      </c>
      <c r="I135" s="80" t="str">
        <f>IF('Dépenses sur devis'!I135&lt;&gt;"",'Dépenses sur devis'!I135,"")</f>
        <v/>
      </c>
      <c r="J135" s="243">
        <f>IF('Dépenses sur devis'!J135&lt;&gt;"",'Dépenses sur devis'!J135,0)</f>
        <v>0</v>
      </c>
      <c r="K135" s="243">
        <f>IF('Dépenses sur devis'!K135&lt;&gt;"",'Dépenses sur devis'!K135,0)</f>
        <v>0</v>
      </c>
      <c r="L135" s="243">
        <f>IF('Dépenses sur devis'!L135&lt;&gt;"",'Dépenses sur devis'!L135,0)</f>
        <v>0</v>
      </c>
      <c r="M135" s="80" t="str">
        <f>IF('Dépenses sur devis'!M135&lt;&gt;"",'Dépenses sur devis'!M135,"")</f>
        <v/>
      </c>
      <c r="N135" s="244" t="str">
        <f>IF('Dépenses sur devis'!N135&lt;&gt;"",'Dépenses sur devis'!N135,"")</f>
        <v/>
      </c>
      <c r="O135" s="244" t="str">
        <f>IF('Dépenses sur devis'!O135&lt;&gt;"",'Dépenses sur devis'!O135,"")</f>
        <v/>
      </c>
      <c r="P135" s="245">
        <f>IF('Dépenses sur devis'!P135&lt;&gt;"",'Dépenses sur devis'!P135,0)</f>
        <v>0</v>
      </c>
      <c r="Q135" s="245">
        <f>IF('Dépenses sur devis'!Q135&lt;&gt;"",'Dépenses sur devis'!Q135,0)</f>
        <v>0</v>
      </c>
      <c r="R135" s="244" t="str">
        <f>IF('Dépenses sur devis'!R135&lt;&gt;"",'Dépenses sur devis'!R135,"")</f>
        <v/>
      </c>
      <c r="S135" s="244" t="str">
        <f>IF('Dépenses sur devis'!S135&lt;&gt;"",'Dépenses sur devis'!S135,"")</f>
        <v/>
      </c>
      <c r="T135" s="245">
        <f>IF('Dépenses sur devis'!T135&lt;&gt;"",'Dépenses sur devis'!T135,0)</f>
        <v>0</v>
      </c>
      <c r="U135" s="245">
        <f>IF('Dépenses sur devis'!U135&lt;&gt;"",'Dépenses sur devis'!U135,0)</f>
        <v>0</v>
      </c>
      <c r="V135" s="244" t="str">
        <f>IF('Dépenses sur devis'!V135&lt;&gt;"",'Dépenses sur devis'!V135,"")</f>
        <v/>
      </c>
      <c r="W135" s="245"/>
      <c r="X135" s="81">
        <v>0</v>
      </c>
      <c r="Y135" s="80"/>
      <c r="Z135" s="245">
        <f t="shared" si="2"/>
        <v>0</v>
      </c>
      <c r="AA135" s="81">
        <f t="shared" si="3"/>
        <v>0</v>
      </c>
      <c r="AB135" s="78"/>
    </row>
    <row r="136" spans="2:28" s="63" customFormat="1" ht="19.899999999999999" customHeight="1" x14ac:dyDescent="0.35">
      <c r="B136" s="75">
        <v>129</v>
      </c>
      <c r="C136" s="80" t="str">
        <f>IF('Dépenses sur devis'!C136&lt;&gt;"",'Dépenses sur devis'!C136,"")</f>
        <v/>
      </c>
      <c r="D136" s="80" t="str">
        <f>IF('Dépenses sur devis'!D136&lt;&gt;"",'Dépenses sur devis'!D136,"")</f>
        <v/>
      </c>
      <c r="E136" s="80" t="str">
        <f>IF('Dépenses sur devis'!E136&lt;&gt;"",'Dépenses sur devis'!E136,"")</f>
        <v/>
      </c>
      <c r="F136" s="80" t="str">
        <f>IF('Dépenses sur devis'!F136&lt;&gt;"",'Dépenses sur devis'!F136,"")</f>
        <v/>
      </c>
      <c r="G136" s="80" t="str">
        <f>IF('Dépenses sur devis'!G136&lt;&gt;"",'Dépenses sur devis'!G136,"")</f>
        <v/>
      </c>
      <c r="H136" s="79" t="str">
        <f>IF('Dépenses sur devis'!H136&lt;&gt;"",'Dépenses sur devis'!H136,"")</f>
        <v/>
      </c>
      <c r="I136" s="80" t="str">
        <f>IF('Dépenses sur devis'!I136&lt;&gt;"",'Dépenses sur devis'!I136,"")</f>
        <v/>
      </c>
      <c r="J136" s="243">
        <f>IF('Dépenses sur devis'!J136&lt;&gt;"",'Dépenses sur devis'!J136,0)</f>
        <v>0</v>
      </c>
      <c r="K136" s="243">
        <f>IF('Dépenses sur devis'!K136&lt;&gt;"",'Dépenses sur devis'!K136,0)</f>
        <v>0</v>
      </c>
      <c r="L136" s="243">
        <f>IF('Dépenses sur devis'!L136&lt;&gt;"",'Dépenses sur devis'!L136,0)</f>
        <v>0</v>
      </c>
      <c r="M136" s="80" t="str">
        <f>IF('Dépenses sur devis'!M136&lt;&gt;"",'Dépenses sur devis'!M136,"")</f>
        <v/>
      </c>
      <c r="N136" s="244" t="str">
        <f>IF('Dépenses sur devis'!N136&lt;&gt;"",'Dépenses sur devis'!N136,"")</f>
        <v/>
      </c>
      <c r="O136" s="244" t="str">
        <f>IF('Dépenses sur devis'!O136&lt;&gt;"",'Dépenses sur devis'!O136,"")</f>
        <v/>
      </c>
      <c r="P136" s="245">
        <f>IF('Dépenses sur devis'!P136&lt;&gt;"",'Dépenses sur devis'!P136,0)</f>
        <v>0</v>
      </c>
      <c r="Q136" s="245">
        <f>IF('Dépenses sur devis'!Q136&lt;&gt;"",'Dépenses sur devis'!Q136,0)</f>
        <v>0</v>
      </c>
      <c r="R136" s="244" t="str">
        <f>IF('Dépenses sur devis'!R136&lt;&gt;"",'Dépenses sur devis'!R136,"")</f>
        <v/>
      </c>
      <c r="S136" s="244" t="str">
        <f>IF('Dépenses sur devis'!S136&lt;&gt;"",'Dépenses sur devis'!S136,"")</f>
        <v/>
      </c>
      <c r="T136" s="245">
        <f>IF('Dépenses sur devis'!T136&lt;&gt;"",'Dépenses sur devis'!T136,0)</f>
        <v>0</v>
      </c>
      <c r="U136" s="245">
        <f>IF('Dépenses sur devis'!U136&lt;&gt;"",'Dépenses sur devis'!U136,0)</f>
        <v>0</v>
      </c>
      <c r="V136" s="244" t="str">
        <f>IF('Dépenses sur devis'!V136&lt;&gt;"",'Dépenses sur devis'!V136,"")</f>
        <v/>
      </c>
      <c r="W136" s="245"/>
      <c r="X136" s="81">
        <v>0</v>
      </c>
      <c r="Y136" s="80"/>
      <c r="Z136" s="245">
        <f t="shared" ref="Z136:Z199" si="4">IF(AND(P_Z_1_B_COLONNE_MT_MAX_ACTIVE=P_Z_G_R_G_BOOLEEN_OUI,W136&gt;0),MIN(W136,J136+K136-X136),J136+K136-X136)</f>
        <v>0</v>
      </c>
      <c r="AA136" s="81">
        <f t="shared" si="3"/>
        <v>0</v>
      </c>
      <c r="AB136" s="78"/>
    </row>
    <row r="137" spans="2:28" s="63" customFormat="1" ht="19.899999999999999" customHeight="1" x14ac:dyDescent="0.35">
      <c r="B137" s="75">
        <v>130</v>
      </c>
      <c r="C137" s="80" t="str">
        <f>IF('Dépenses sur devis'!C137&lt;&gt;"",'Dépenses sur devis'!C137,"")</f>
        <v/>
      </c>
      <c r="D137" s="80" t="str">
        <f>IF('Dépenses sur devis'!D137&lt;&gt;"",'Dépenses sur devis'!D137,"")</f>
        <v/>
      </c>
      <c r="E137" s="80" t="str">
        <f>IF('Dépenses sur devis'!E137&lt;&gt;"",'Dépenses sur devis'!E137,"")</f>
        <v/>
      </c>
      <c r="F137" s="80" t="str">
        <f>IF('Dépenses sur devis'!F137&lt;&gt;"",'Dépenses sur devis'!F137,"")</f>
        <v/>
      </c>
      <c r="G137" s="80" t="str">
        <f>IF('Dépenses sur devis'!G137&lt;&gt;"",'Dépenses sur devis'!G137,"")</f>
        <v/>
      </c>
      <c r="H137" s="79" t="str">
        <f>IF('Dépenses sur devis'!H137&lt;&gt;"",'Dépenses sur devis'!H137,"")</f>
        <v/>
      </c>
      <c r="I137" s="80" t="str">
        <f>IF('Dépenses sur devis'!I137&lt;&gt;"",'Dépenses sur devis'!I137,"")</f>
        <v/>
      </c>
      <c r="J137" s="243">
        <f>IF('Dépenses sur devis'!J137&lt;&gt;"",'Dépenses sur devis'!J137,0)</f>
        <v>0</v>
      </c>
      <c r="K137" s="243">
        <f>IF('Dépenses sur devis'!K137&lt;&gt;"",'Dépenses sur devis'!K137,0)</f>
        <v>0</v>
      </c>
      <c r="L137" s="243">
        <f>IF('Dépenses sur devis'!L137&lt;&gt;"",'Dépenses sur devis'!L137,0)</f>
        <v>0</v>
      </c>
      <c r="M137" s="80" t="str">
        <f>IF('Dépenses sur devis'!M137&lt;&gt;"",'Dépenses sur devis'!M137,"")</f>
        <v/>
      </c>
      <c r="N137" s="244" t="str">
        <f>IF('Dépenses sur devis'!N137&lt;&gt;"",'Dépenses sur devis'!N137,"")</f>
        <v/>
      </c>
      <c r="O137" s="244" t="str">
        <f>IF('Dépenses sur devis'!O137&lt;&gt;"",'Dépenses sur devis'!O137,"")</f>
        <v/>
      </c>
      <c r="P137" s="245">
        <f>IF('Dépenses sur devis'!P137&lt;&gt;"",'Dépenses sur devis'!P137,0)</f>
        <v>0</v>
      </c>
      <c r="Q137" s="245">
        <f>IF('Dépenses sur devis'!Q137&lt;&gt;"",'Dépenses sur devis'!Q137,0)</f>
        <v>0</v>
      </c>
      <c r="R137" s="244" t="str">
        <f>IF('Dépenses sur devis'!R137&lt;&gt;"",'Dépenses sur devis'!R137,"")</f>
        <v/>
      </c>
      <c r="S137" s="244" t="str">
        <f>IF('Dépenses sur devis'!S137&lt;&gt;"",'Dépenses sur devis'!S137,"")</f>
        <v/>
      </c>
      <c r="T137" s="245">
        <f>IF('Dépenses sur devis'!T137&lt;&gt;"",'Dépenses sur devis'!T137,0)</f>
        <v>0</v>
      </c>
      <c r="U137" s="245">
        <f>IF('Dépenses sur devis'!U137&lt;&gt;"",'Dépenses sur devis'!U137,0)</f>
        <v>0</v>
      </c>
      <c r="V137" s="244" t="str">
        <f>IF('Dépenses sur devis'!V137&lt;&gt;"",'Dépenses sur devis'!V137,"")</f>
        <v/>
      </c>
      <c r="W137" s="245"/>
      <c r="X137" s="81">
        <v>0</v>
      </c>
      <c r="Y137" s="80"/>
      <c r="Z137" s="245">
        <f t="shared" si="4"/>
        <v>0</v>
      </c>
      <c r="AA137" s="81">
        <f t="shared" ref="AA137:AA200" si="5">Z137</f>
        <v>0</v>
      </c>
      <c r="AB137" s="78"/>
    </row>
    <row r="138" spans="2:28" s="63" customFormat="1" ht="19.899999999999999" customHeight="1" x14ac:dyDescent="0.35">
      <c r="B138" s="75">
        <v>131</v>
      </c>
      <c r="C138" s="80" t="str">
        <f>IF('Dépenses sur devis'!C138&lt;&gt;"",'Dépenses sur devis'!C138,"")</f>
        <v/>
      </c>
      <c r="D138" s="80" t="str">
        <f>IF('Dépenses sur devis'!D138&lt;&gt;"",'Dépenses sur devis'!D138,"")</f>
        <v/>
      </c>
      <c r="E138" s="80" t="str">
        <f>IF('Dépenses sur devis'!E138&lt;&gt;"",'Dépenses sur devis'!E138,"")</f>
        <v/>
      </c>
      <c r="F138" s="80" t="str">
        <f>IF('Dépenses sur devis'!F138&lt;&gt;"",'Dépenses sur devis'!F138,"")</f>
        <v/>
      </c>
      <c r="G138" s="80" t="str">
        <f>IF('Dépenses sur devis'!G138&lt;&gt;"",'Dépenses sur devis'!G138,"")</f>
        <v/>
      </c>
      <c r="H138" s="79" t="str">
        <f>IF('Dépenses sur devis'!H138&lt;&gt;"",'Dépenses sur devis'!H138,"")</f>
        <v/>
      </c>
      <c r="I138" s="80" t="str">
        <f>IF('Dépenses sur devis'!I138&lt;&gt;"",'Dépenses sur devis'!I138,"")</f>
        <v/>
      </c>
      <c r="J138" s="243">
        <f>IF('Dépenses sur devis'!J138&lt;&gt;"",'Dépenses sur devis'!J138,0)</f>
        <v>0</v>
      </c>
      <c r="K138" s="243">
        <f>IF('Dépenses sur devis'!K138&lt;&gt;"",'Dépenses sur devis'!K138,0)</f>
        <v>0</v>
      </c>
      <c r="L138" s="243">
        <f>IF('Dépenses sur devis'!L138&lt;&gt;"",'Dépenses sur devis'!L138,0)</f>
        <v>0</v>
      </c>
      <c r="M138" s="80" t="str">
        <f>IF('Dépenses sur devis'!M138&lt;&gt;"",'Dépenses sur devis'!M138,"")</f>
        <v/>
      </c>
      <c r="N138" s="244" t="str">
        <f>IF('Dépenses sur devis'!N138&lt;&gt;"",'Dépenses sur devis'!N138,"")</f>
        <v/>
      </c>
      <c r="O138" s="244" t="str">
        <f>IF('Dépenses sur devis'!O138&lt;&gt;"",'Dépenses sur devis'!O138,"")</f>
        <v/>
      </c>
      <c r="P138" s="245">
        <f>IF('Dépenses sur devis'!P138&lt;&gt;"",'Dépenses sur devis'!P138,0)</f>
        <v>0</v>
      </c>
      <c r="Q138" s="245">
        <f>IF('Dépenses sur devis'!Q138&lt;&gt;"",'Dépenses sur devis'!Q138,0)</f>
        <v>0</v>
      </c>
      <c r="R138" s="244" t="str">
        <f>IF('Dépenses sur devis'!R138&lt;&gt;"",'Dépenses sur devis'!R138,"")</f>
        <v/>
      </c>
      <c r="S138" s="244" t="str">
        <f>IF('Dépenses sur devis'!S138&lt;&gt;"",'Dépenses sur devis'!S138,"")</f>
        <v/>
      </c>
      <c r="T138" s="245">
        <f>IF('Dépenses sur devis'!T138&lt;&gt;"",'Dépenses sur devis'!T138,0)</f>
        <v>0</v>
      </c>
      <c r="U138" s="245">
        <f>IF('Dépenses sur devis'!U138&lt;&gt;"",'Dépenses sur devis'!U138,0)</f>
        <v>0</v>
      </c>
      <c r="V138" s="244" t="str">
        <f>IF('Dépenses sur devis'!V138&lt;&gt;"",'Dépenses sur devis'!V138,"")</f>
        <v/>
      </c>
      <c r="W138" s="245"/>
      <c r="X138" s="81">
        <v>0</v>
      </c>
      <c r="Y138" s="80"/>
      <c r="Z138" s="245">
        <f t="shared" si="4"/>
        <v>0</v>
      </c>
      <c r="AA138" s="81">
        <f t="shared" si="5"/>
        <v>0</v>
      </c>
      <c r="AB138" s="78"/>
    </row>
    <row r="139" spans="2:28" s="63" customFormat="1" ht="19.899999999999999" customHeight="1" x14ac:dyDescent="0.35">
      <c r="B139" s="75">
        <v>132</v>
      </c>
      <c r="C139" s="80" t="str">
        <f>IF('Dépenses sur devis'!C139&lt;&gt;"",'Dépenses sur devis'!C139,"")</f>
        <v/>
      </c>
      <c r="D139" s="80" t="str">
        <f>IF('Dépenses sur devis'!D139&lt;&gt;"",'Dépenses sur devis'!D139,"")</f>
        <v/>
      </c>
      <c r="E139" s="80" t="str">
        <f>IF('Dépenses sur devis'!E139&lt;&gt;"",'Dépenses sur devis'!E139,"")</f>
        <v/>
      </c>
      <c r="F139" s="80" t="str">
        <f>IF('Dépenses sur devis'!F139&lt;&gt;"",'Dépenses sur devis'!F139,"")</f>
        <v/>
      </c>
      <c r="G139" s="80" t="str">
        <f>IF('Dépenses sur devis'!G139&lt;&gt;"",'Dépenses sur devis'!G139,"")</f>
        <v/>
      </c>
      <c r="H139" s="79" t="str">
        <f>IF('Dépenses sur devis'!H139&lt;&gt;"",'Dépenses sur devis'!H139,"")</f>
        <v/>
      </c>
      <c r="I139" s="80" t="str">
        <f>IF('Dépenses sur devis'!I139&lt;&gt;"",'Dépenses sur devis'!I139,"")</f>
        <v/>
      </c>
      <c r="J139" s="243">
        <f>IF('Dépenses sur devis'!J139&lt;&gt;"",'Dépenses sur devis'!J139,0)</f>
        <v>0</v>
      </c>
      <c r="K139" s="243">
        <f>IF('Dépenses sur devis'!K139&lt;&gt;"",'Dépenses sur devis'!K139,0)</f>
        <v>0</v>
      </c>
      <c r="L139" s="243">
        <f>IF('Dépenses sur devis'!L139&lt;&gt;"",'Dépenses sur devis'!L139,0)</f>
        <v>0</v>
      </c>
      <c r="M139" s="80" t="str">
        <f>IF('Dépenses sur devis'!M139&lt;&gt;"",'Dépenses sur devis'!M139,"")</f>
        <v/>
      </c>
      <c r="N139" s="244" t="str">
        <f>IF('Dépenses sur devis'!N139&lt;&gt;"",'Dépenses sur devis'!N139,"")</f>
        <v/>
      </c>
      <c r="O139" s="244" t="str">
        <f>IF('Dépenses sur devis'!O139&lt;&gt;"",'Dépenses sur devis'!O139,"")</f>
        <v/>
      </c>
      <c r="P139" s="245">
        <f>IF('Dépenses sur devis'!P139&lt;&gt;"",'Dépenses sur devis'!P139,0)</f>
        <v>0</v>
      </c>
      <c r="Q139" s="245">
        <f>IF('Dépenses sur devis'!Q139&lt;&gt;"",'Dépenses sur devis'!Q139,0)</f>
        <v>0</v>
      </c>
      <c r="R139" s="244" t="str">
        <f>IF('Dépenses sur devis'!R139&lt;&gt;"",'Dépenses sur devis'!R139,"")</f>
        <v/>
      </c>
      <c r="S139" s="244" t="str">
        <f>IF('Dépenses sur devis'!S139&lt;&gt;"",'Dépenses sur devis'!S139,"")</f>
        <v/>
      </c>
      <c r="T139" s="245">
        <f>IF('Dépenses sur devis'!T139&lt;&gt;"",'Dépenses sur devis'!T139,0)</f>
        <v>0</v>
      </c>
      <c r="U139" s="245">
        <f>IF('Dépenses sur devis'!U139&lt;&gt;"",'Dépenses sur devis'!U139,0)</f>
        <v>0</v>
      </c>
      <c r="V139" s="244" t="str">
        <f>IF('Dépenses sur devis'!V139&lt;&gt;"",'Dépenses sur devis'!V139,"")</f>
        <v/>
      </c>
      <c r="W139" s="245"/>
      <c r="X139" s="81">
        <v>0</v>
      </c>
      <c r="Y139" s="80"/>
      <c r="Z139" s="245">
        <f t="shared" si="4"/>
        <v>0</v>
      </c>
      <c r="AA139" s="81">
        <f t="shared" si="5"/>
        <v>0</v>
      </c>
      <c r="AB139" s="78"/>
    </row>
    <row r="140" spans="2:28" s="63" customFormat="1" ht="19.899999999999999" customHeight="1" x14ac:dyDescent="0.35">
      <c r="B140" s="75">
        <v>133</v>
      </c>
      <c r="C140" s="80" t="str">
        <f>IF('Dépenses sur devis'!C140&lt;&gt;"",'Dépenses sur devis'!C140,"")</f>
        <v/>
      </c>
      <c r="D140" s="80" t="str">
        <f>IF('Dépenses sur devis'!D140&lt;&gt;"",'Dépenses sur devis'!D140,"")</f>
        <v/>
      </c>
      <c r="E140" s="80" t="str">
        <f>IF('Dépenses sur devis'!E140&lt;&gt;"",'Dépenses sur devis'!E140,"")</f>
        <v/>
      </c>
      <c r="F140" s="80" t="str">
        <f>IF('Dépenses sur devis'!F140&lt;&gt;"",'Dépenses sur devis'!F140,"")</f>
        <v/>
      </c>
      <c r="G140" s="80" t="str">
        <f>IF('Dépenses sur devis'!G140&lt;&gt;"",'Dépenses sur devis'!G140,"")</f>
        <v/>
      </c>
      <c r="H140" s="79" t="str">
        <f>IF('Dépenses sur devis'!H140&lt;&gt;"",'Dépenses sur devis'!H140,"")</f>
        <v/>
      </c>
      <c r="I140" s="80" t="str">
        <f>IF('Dépenses sur devis'!I140&lt;&gt;"",'Dépenses sur devis'!I140,"")</f>
        <v/>
      </c>
      <c r="J140" s="243">
        <f>IF('Dépenses sur devis'!J140&lt;&gt;"",'Dépenses sur devis'!J140,0)</f>
        <v>0</v>
      </c>
      <c r="K140" s="243">
        <f>IF('Dépenses sur devis'!K140&lt;&gt;"",'Dépenses sur devis'!K140,0)</f>
        <v>0</v>
      </c>
      <c r="L140" s="243">
        <f>IF('Dépenses sur devis'!L140&lt;&gt;"",'Dépenses sur devis'!L140,0)</f>
        <v>0</v>
      </c>
      <c r="M140" s="80" t="str">
        <f>IF('Dépenses sur devis'!M140&lt;&gt;"",'Dépenses sur devis'!M140,"")</f>
        <v/>
      </c>
      <c r="N140" s="244" t="str">
        <f>IF('Dépenses sur devis'!N140&lt;&gt;"",'Dépenses sur devis'!N140,"")</f>
        <v/>
      </c>
      <c r="O140" s="244" t="str">
        <f>IF('Dépenses sur devis'!O140&lt;&gt;"",'Dépenses sur devis'!O140,"")</f>
        <v/>
      </c>
      <c r="P140" s="245">
        <f>IF('Dépenses sur devis'!P140&lt;&gt;"",'Dépenses sur devis'!P140,0)</f>
        <v>0</v>
      </c>
      <c r="Q140" s="245">
        <f>IF('Dépenses sur devis'!Q140&lt;&gt;"",'Dépenses sur devis'!Q140,0)</f>
        <v>0</v>
      </c>
      <c r="R140" s="244" t="str">
        <f>IF('Dépenses sur devis'!R140&lt;&gt;"",'Dépenses sur devis'!R140,"")</f>
        <v/>
      </c>
      <c r="S140" s="244" t="str">
        <f>IF('Dépenses sur devis'!S140&lt;&gt;"",'Dépenses sur devis'!S140,"")</f>
        <v/>
      </c>
      <c r="T140" s="245">
        <f>IF('Dépenses sur devis'!T140&lt;&gt;"",'Dépenses sur devis'!T140,0)</f>
        <v>0</v>
      </c>
      <c r="U140" s="245">
        <f>IF('Dépenses sur devis'!U140&lt;&gt;"",'Dépenses sur devis'!U140,0)</f>
        <v>0</v>
      </c>
      <c r="V140" s="244" t="str">
        <f>IF('Dépenses sur devis'!V140&lt;&gt;"",'Dépenses sur devis'!V140,"")</f>
        <v/>
      </c>
      <c r="W140" s="245"/>
      <c r="X140" s="81">
        <v>0</v>
      </c>
      <c r="Y140" s="80"/>
      <c r="Z140" s="245">
        <f t="shared" si="4"/>
        <v>0</v>
      </c>
      <c r="AA140" s="81">
        <f t="shared" si="5"/>
        <v>0</v>
      </c>
      <c r="AB140" s="78"/>
    </row>
    <row r="141" spans="2:28" s="63" customFormat="1" ht="19.899999999999999" customHeight="1" x14ac:dyDescent="0.35">
      <c r="B141" s="75">
        <v>134</v>
      </c>
      <c r="C141" s="80" t="str">
        <f>IF('Dépenses sur devis'!C141&lt;&gt;"",'Dépenses sur devis'!C141,"")</f>
        <v/>
      </c>
      <c r="D141" s="80" t="str">
        <f>IF('Dépenses sur devis'!D141&lt;&gt;"",'Dépenses sur devis'!D141,"")</f>
        <v/>
      </c>
      <c r="E141" s="80" t="str">
        <f>IF('Dépenses sur devis'!E141&lt;&gt;"",'Dépenses sur devis'!E141,"")</f>
        <v/>
      </c>
      <c r="F141" s="80" t="str">
        <f>IF('Dépenses sur devis'!F141&lt;&gt;"",'Dépenses sur devis'!F141,"")</f>
        <v/>
      </c>
      <c r="G141" s="80" t="str">
        <f>IF('Dépenses sur devis'!G141&lt;&gt;"",'Dépenses sur devis'!G141,"")</f>
        <v/>
      </c>
      <c r="H141" s="79" t="str">
        <f>IF('Dépenses sur devis'!H141&lt;&gt;"",'Dépenses sur devis'!H141,"")</f>
        <v/>
      </c>
      <c r="I141" s="80" t="str">
        <f>IF('Dépenses sur devis'!I141&lt;&gt;"",'Dépenses sur devis'!I141,"")</f>
        <v/>
      </c>
      <c r="J141" s="243">
        <f>IF('Dépenses sur devis'!J141&lt;&gt;"",'Dépenses sur devis'!J141,0)</f>
        <v>0</v>
      </c>
      <c r="K141" s="243">
        <f>IF('Dépenses sur devis'!K141&lt;&gt;"",'Dépenses sur devis'!K141,0)</f>
        <v>0</v>
      </c>
      <c r="L141" s="243">
        <f>IF('Dépenses sur devis'!L141&lt;&gt;"",'Dépenses sur devis'!L141,0)</f>
        <v>0</v>
      </c>
      <c r="M141" s="80" t="str">
        <f>IF('Dépenses sur devis'!M141&lt;&gt;"",'Dépenses sur devis'!M141,"")</f>
        <v/>
      </c>
      <c r="N141" s="244" t="str">
        <f>IF('Dépenses sur devis'!N141&lt;&gt;"",'Dépenses sur devis'!N141,"")</f>
        <v/>
      </c>
      <c r="O141" s="244" t="str">
        <f>IF('Dépenses sur devis'!O141&lt;&gt;"",'Dépenses sur devis'!O141,"")</f>
        <v/>
      </c>
      <c r="P141" s="245">
        <f>IF('Dépenses sur devis'!P141&lt;&gt;"",'Dépenses sur devis'!P141,0)</f>
        <v>0</v>
      </c>
      <c r="Q141" s="245">
        <f>IF('Dépenses sur devis'!Q141&lt;&gt;"",'Dépenses sur devis'!Q141,0)</f>
        <v>0</v>
      </c>
      <c r="R141" s="244" t="str">
        <f>IF('Dépenses sur devis'!R141&lt;&gt;"",'Dépenses sur devis'!R141,"")</f>
        <v/>
      </c>
      <c r="S141" s="244" t="str">
        <f>IF('Dépenses sur devis'!S141&lt;&gt;"",'Dépenses sur devis'!S141,"")</f>
        <v/>
      </c>
      <c r="T141" s="245">
        <f>IF('Dépenses sur devis'!T141&lt;&gt;"",'Dépenses sur devis'!T141,0)</f>
        <v>0</v>
      </c>
      <c r="U141" s="245">
        <f>IF('Dépenses sur devis'!U141&lt;&gt;"",'Dépenses sur devis'!U141,0)</f>
        <v>0</v>
      </c>
      <c r="V141" s="244" t="str">
        <f>IF('Dépenses sur devis'!V141&lt;&gt;"",'Dépenses sur devis'!V141,"")</f>
        <v/>
      </c>
      <c r="W141" s="245"/>
      <c r="X141" s="81">
        <v>0</v>
      </c>
      <c r="Y141" s="80"/>
      <c r="Z141" s="245">
        <f t="shared" si="4"/>
        <v>0</v>
      </c>
      <c r="AA141" s="81">
        <f t="shared" si="5"/>
        <v>0</v>
      </c>
      <c r="AB141" s="78"/>
    </row>
    <row r="142" spans="2:28" s="63" customFormat="1" ht="19.899999999999999" customHeight="1" x14ac:dyDescent="0.35">
      <c r="B142" s="75">
        <v>135</v>
      </c>
      <c r="C142" s="80" t="str">
        <f>IF('Dépenses sur devis'!C142&lt;&gt;"",'Dépenses sur devis'!C142,"")</f>
        <v/>
      </c>
      <c r="D142" s="80" t="str">
        <f>IF('Dépenses sur devis'!D142&lt;&gt;"",'Dépenses sur devis'!D142,"")</f>
        <v/>
      </c>
      <c r="E142" s="80" t="str">
        <f>IF('Dépenses sur devis'!E142&lt;&gt;"",'Dépenses sur devis'!E142,"")</f>
        <v/>
      </c>
      <c r="F142" s="80" t="str">
        <f>IF('Dépenses sur devis'!F142&lt;&gt;"",'Dépenses sur devis'!F142,"")</f>
        <v/>
      </c>
      <c r="G142" s="80" t="str">
        <f>IF('Dépenses sur devis'!G142&lt;&gt;"",'Dépenses sur devis'!G142,"")</f>
        <v/>
      </c>
      <c r="H142" s="79" t="str">
        <f>IF('Dépenses sur devis'!H142&lt;&gt;"",'Dépenses sur devis'!H142,"")</f>
        <v/>
      </c>
      <c r="I142" s="80" t="str">
        <f>IF('Dépenses sur devis'!I142&lt;&gt;"",'Dépenses sur devis'!I142,"")</f>
        <v/>
      </c>
      <c r="J142" s="243">
        <f>IF('Dépenses sur devis'!J142&lt;&gt;"",'Dépenses sur devis'!J142,0)</f>
        <v>0</v>
      </c>
      <c r="K142" s="243">
        <f>IF('Dépenses sur devis'!K142&lt;&gt;"",'Dépenses sur devis'!K142,0)</f>
        <v>0</v>
      </c>
      <c r="L142" s="243">
        <f>IF('Dépenses sur devis'!L142&lt;&gt;"",'Dépenses sur devis'!L142,0)</f>
        <v>0</v>
      </c>
      <c r="M142" s="80" t="str">
        <f>IF('Dépenses sur devis'!M142&lt;&gt;"",'Dépenses sur devis'!M142,"")</f>
        <v/>
      </c>
      <c r="N142" s="244" t="str">
        <f>IF('Dépenses sur devis'!N142&lt;&gt;"",'Dépenses sur devis'!N142,"")</f>
        <v/>
      </c>
      <c r="O142" s="244" t="str">
        <f>IF('Dépenses sur devis'!O142&lt;&gt;"",'Dépenses sur devis'!O142,"")</f>
        <v/>
      </c>
      <c r="P142" s="245">
        <f>IF('Dépenses sur devis'!P142&lt;&gt;"",'Dépenses sur devis'!P142,0)</f>
        <v>0</v>
      </c>
      <c r="Q142" s="245">
        <f>IF('Dépenses sur devis'!Q142&lt;&gt;"",'Dépenses sur devis'!Q142,0)</f>
        <v>0</v>
      </c>
      <c r="R142" s="244" t="str">
        <f>IF('Dépenses sur devis'!R142&lt;&gt;"",'Dépenses sur devis'!R142,"")</f>
        <v/>
      </c>
      <c r="S142" s="244" t="str">
        <f>IF('Dépenses sur devis'!S142&lt;&gt;"",'Dépenses sur devis'!S142,"")</f>
        <v/>
      </c>
      <c r="T142" s="245">
        <f>IF('Dépenses sur devis'!T142&lt;&gt;"",'Dépenses sur devis'!T142,0)</f>
        <v>0</v>
      </c>
      <c r="U142" s="245">
        <f>IF('Dépenses sur devis'!U142&lt;&gt;"",'Dépenses sur devis'!U142,0)</f>
        <v>0</v>
      </c>
      <c r="V142" s="244" t="str">
        <f>IF('Dépenses sur devis'!V142&lt;&gt;"",'Dépenses sur devis'!V142,"")</f>
        <v/>
      </c>
      <c r="W142" s="245"/>
      <c r="X142" s="81">
        <v>0</v>
      </c>
      <c r="Y142" s="80"/>
      <c r="Z142" s="245">
        <f t="shared" si="4"/>
        <v>0</v>
      </c>
      <c r="AA142" s="81">
        <f t="shared" si="5"/>
        <v>0</v>
      </c>
      <c r="AB142" s="78"/>
    </row>
    <row r="143" spans="2:28" s="63" customFormat="1" ht="19.899999999999999" customHeight="1" x14ac:dyDescent="0.35">
      <c r="B143" s="75">
        <v>136</v>
      </c>
      <c r="C143" s="80" t="str">
        <f>IF('Dépenses sur devis'!C143&lt;&gt;"",'Dépenses sur devis'!C143,"")</f>
        <v/>
      </c>
      <c r="D143" s="80" t="str">
        <f>IF('Dépenses sur devis'!D143&lt;&gt;"",'Dépenses sur devis'!D143,"")</f>
        <v/>
      </c>
      <c r="E143" s="80" t="str">
        <f>IF('Dépenses sur devis'!E143&lt;&gt;"",'Dépenses sur devis'!E143,"")</f>
        <v/>
      </c>
      <c r="F143" s="80" t="str">
        <f>IF('Dépenses sur devis'!F143&lt;&gt;"",'Dépenses sur devis'!F143,"")</f>
        <v/>
      </c>
      <c r="G143" s="80" t="str">
        <f>IF('Dépenses sur devis'!G143&lt;&gt;"",'Dépenses sur devis'!G143,"")</f>
        <v/>
      </c>
      <c r="H143" s="79" t="str">
        <f>IF('Dépenses sur devis'!H143&lt;&gt;"",'Dépenses sur devis'!H143,"")</f>
        <v/>
      </c>
      <c r="I143" s="80" t="str">
        <f>IF('Dépenses sur devis'!I143&lt;&gt;"",'Dépenses sur devis'!I143,"")</f>
        <v/>
      </c>
      <c r="J143" s="243">
        <f>IF('Dépenses sur devis'!J143&lt;&gt;"",'Dépenses sur devis'!J143,0)</f>
        <v>0</v>
      </c>
      <c r="K143" s="243">
        <f>IF('Dépenses sur devis'!K143&lt;&gt;"",'Dépenses sur devis'!K143,0)</f>
        <v>0</v>
      </c>
      <c r="L143" s="243">
        <f>IF('Dépenses sur devis'!L143&lt;&gt;"",'Dépenses sur devis'!L143,0)</f>
        <v>0</v>
      </c>
      <c r="M143" s="80" t="str">
        <f>IF('Dépenses sur devis'!M143&lt;&gt;"",'Dépenses sur devis'!M143,"")</f>
        <v/>
      </c>
      <c r="N143" s="244" t="str">
        <f>IF('Dépenses sur devis'!N143&lt;&gt;"",'Dépenses sur devis'!N143,"")</f>
        <v/>
      </c>
      <c r="O143" s="244" t="str">
        <f>IF('Dépenses sur devis'!O143&lt;&gt;"",'Dépenses sur devis'!O143,"")</f>
        <v/>
      </c>
      <c r="P143" s="245">
        <f>IF('Dépenses sur devis'!P143&lt;&gt;"",'Dépenses sur devis'!P143,0)</f>
        <v>0</v>
      </c>
      <c r="Q143" s="245">
        <f>IF('Dépenses sur devis'!Q143&lt;&gt;"",'Dépenses sur devis'!Q143,0)</f>
        <v>0</v>
      </c>
      <c r="R143" s="244" t="str">
        <f>IF('Dépenses sur devis'!R143&lt;&gt;"",'Dépenses sur devis'!R143,"")</f>
        <v/>
      </c>
      <c r="S143" s="244" t="str">
        <f>IF('Dépenses sur devis'!S143&lt;&gt;"",'Dépenses sur devis'!S143,"")</f>
        <v/>
      </c>
      <c r="T143" s="245">
        <f>IF('Dépenses sur devis'!T143&lt;&gt;"",'Dépenses sur devis'!T143,0)</f>
        <v>0</v>
      </c>
      <c r="U143" s="245">
        <f>IF('Dépenses sur devis'!U143&lt;&gt;"",'Dépenses sur devis'!U143,0)</f>
        <v>0</v>
      </c>
      <c r="V143" s="244" t="str">
        <f>IF('Dépenses sur devis'!V143&lt;&gt;"",'Dépenses sur devis'!V143,"")</f>
        <v/>
      </c>
      <c r="W143" s="245"/>
      <c r="X143" s="81">
        <v>0</v>
      </c>
      <c r="Y143" s="80"/>
      <c r="Z143" s="245">
        <f t="shared" si="4"/>
        <v>0</v>
      </c>
      <c r="AA143" s="81">
        <f t="shared" si="5"/>
        <v>0</v>
      </c>
      <c r="AB143" s="78"/>
    </row>
    <row r="144" spans="2:28" s="63" customFormat="1" ht="19.899999999999999" customHeight="1" x14ac:dyDescent="0.35">
      <c r="B144" s="75">
        <v>137</v>
      </c>
      <c r="C144" s="80" t="str">
        <f>IF('Dépenses sur devis'!C144&lt;&gt;"",'Dépenses sur devis'!C144,"")</f>
        <v/>
      </c>
      <c r="D144" s="80" t="str">
        <f>IF('Dépenses sur devis'!D144&lt;&gt;"",'Dépenses sur devis'!D144,"")</f>
        <v/>
      </c>
      <c r="E144" s="80" t="str">
        <f>IF('Dépenses sur devis'!E144&lt;&gt;"",'Dépenses sur devis'!E144,"")</f>
        <v/>
      </c>
      <c r="F144" s="80" t="str">
        <f>IF('Dépenses sur devis'!F144&lt;&gt;"",'Dépenses sur devis'!F144,"")</f>
        <v/>
      </c>
      <c r="G144" s="80" t="str">
        <f>IF('Dépenses sur devis'!G144&lt;&gt;"",'Dépenses sur devis'!G144,"")</f>
        <v/>
      </c>
      <c r="H144" s="79" t="str">
        <f>IF('Dépenses sur devis'!H144&lt;&gt;"",'Dépenses sur devis'!H144,"")</f>
        <v/>
      </c>
      <c r="I144" s="80" t="str">
        <f>IF('Dépenses sur devis'!I144&lt;&gt;"",'Dépenses sur devis'!I144,"")</f>
        <v/>
      </c>
      <c r="J144" s="243">
        <f>IF('Dépenses sur devis'!J144&lt;&gt;"",'Dépenses sur devis'!J144,0)</f>
        <v>0</v>
      </c>
      <c r="K144" s="243">
        <f>IF('Dépenses sur devis'!K144&lt;&gt;"",'Dépenses sur devis'!K144,0)</f>
        <v>0</v>
      </c>
      <c r="L144" s="243">
        <f>IF('Dépenses sur devis'!L144&lt;&gt;"",'Dépenses sur devis'!L144,0)</f>
        <v>0</v>
      </c>
      <c r="M144" s="80" t="str">
        <f>IF('Dépenses sur devis'!M144&lt;&gt;"",'Dépenses sur devis'!M144,"")</f>
        <v/>
      </c>
      <c r="N144" s="244" t="str">
        <f>IF('Dépenses sur devis'!N144&lt;&gt;"",'Dépenses sur devis'!N144,"")</f>
        <v/>
      </c>
      <c r="O144" s="244" t="str">
        <f>IF('Dépenses sur devis'!O144&lt;&gt;"",'Dépenses sur devis'!O144,"")</f>
        <v/>
      </c>
      <c r="P144" s="245">
        <f>IF('Dépenses sur devis'!P144&lt;&gt;"",'Dépenses sur devis'!P144,0)</f>
        <v>0</v>
      </c>
      <c r="Q144" s="245">
        <f>IF('Dépenses sur devis'!Q144&lt;&gt;"",'Dépenses sur devis'!Q144,0)</f>
        <v>0</v>
      </c>
      <c r="R144" s="244" t="str">
        <f>IF('Dépenses sur devis'!R144&lt;&gt;"",'Dépenses sur devis'!R144,"")</f>
        <v/>
      </c>
      <c r="S144" s="244" t="str">
        <f>IF('Dépenses sur devis'!S144&lt;&gt;"",'Dépenses sur devis'!S144,"")</f>
        <v/>
      </c>
      <c r="T144" s="245">
        <f>IF('Dépenses sur devis'!T144&lt;&gt;"",'Dépenses sur devis'!T144,0)</f>
        <v>0</v>
      </c>
      <c r="U144" s="245">
        <f>IF('Dépenses sur devis'!U144&lt;&gt;"",'Dépenses sur devis'!U144,0)</f>
        <v>0</v>
      </c>
      <c r="V144" s="244" t="str">
        <f>IF('Dépenses sur devis'!V144&lt;&gt;"",'Dépenses sur devis'!V144,"")</f>
        <v/>
      </c>
      <c r="W144" s="245"/>
      <c r="X144" s="81">
        <v>0</v>
      </c>
      <c r="Y144" s="80"/>
      <c r="Z144" s="245">
        <f t="shared" si="4"/>
        <v>0</v>
      </c>
      <c r="AA144" s="81">
        <f t="shared" si="5"/>
        <v>0</v>
      </c>
      <c r="AB144" s="78"/>
    </row>
    <row r="145" spans="2:28" s="63" customFormat="1" ht="19.899999999999999" customHeight="1" x14ac:dyDescent="0.35">
      <c r="B145" s="75">
        <v>138</v>
      </c>
      <c r="C145" s="80" t="str">
        <f>IF('Dépenses sur devis'!C145&lt;&gt;"",'Dépenses sur devis'!C145,"")</f>
        <v/>
      </c>
      <c r="D145" s="80" t="str">
        <f>IF('Dépenses sur devis'!D145&lt;&gt;"",'Dépenses sur devis'!D145,"")</f>
        <v/>
      </c>
      <c r="E145" s="80" t="str">
        <f>IF('Dépenses sur devis'!E145&lt;&gt;"",'Dépenses sur devis'!E145,"")</f>
        <v/>
      </c>
      <c r="F145" s="80" t="str">
        <f>IF('Dépenses sur devis'!F145&lt;&gt;"",'Dépenses sur devis'!F145,"")</f>
        <v/>
      </c>
      <c r="G145" s="80" t="str">
        <f>IF('Dépenses sur devis'!G145&lt;&gt;"",'Dépenses sur devis'!G145,"")</f>
        <v/>
      </c>
      <c r="H145" s="79" t="str">
        <f>IF('Dépenses sur devis'!H145&lt;&gt;"",'Dépenses sur devis'!H145,"")</f>
        <v/>
      </c>
      <c r="I145" s="80" t="str">
        <f>IF('Dépenses sur devis'!I145&lt;&gt;"",'Dépenses sur devis'!I145,"")</f>
        <v/>
      </c>
      <c r="J145" s="243">
        <f>IF('Dépenses sur devis'!J145&lt;&gt;"",'Dépenses sur devis'!J145,0)</f>
        <v>0</v>
      </c>
      <c r="K145" s="243">
        <f>IF('Dépenses sur devis'!K145&lt;&gt;"",'Dépenses sur devis'!K145,0)</f>
        <v>0</v>
      </c>
      <c r="L145" s="243">
        <f>IF('Dépenses sur devis'!L145&lt;&gt;"",'Dépenses sur devis'!L145,0)</f>
        <v>0</v>
      </c>
      <c r="M145" s="80" t="str">
        <f>IF('Dépenses sur devis'!M145&lt;&gt;"",'Dépenses sur devis'!M145,"")</f>
        <v/>
      </c>
      <c r="N145" s="244" t="str">
        <f>IF('Dépenses sur devis'!N145&lt;&gt;"",'Dépenses sur devis'!N145,"")</f>
        <v/>
      </c>
      <c r="O145" s="244" t="str">
        <f>IF('Dépenses sur devis'!O145&lt;&gt;"",'Dépenses sur devis'!O145,"")</f>
        <v/>
      </c>
      <c r="P145" s="245">
        <f>IF('Dépenses sur devis'!P145&lt;&gt;"",'Dépenses sur devis'!P145,0)</f>
        <v>0</v>
      </c>
      <c r="Q145" s="245">
        <f>IF('Dépenses sur devis'!Q145&lt;&gt;"",'Dépenses sur devis'!Q145,0)</f>
        <v>0</v>
      </c>
      <c r="R145" s="244" t="str">
        <f>IF('Dépenses sur devis'!R145&lt;&gt;"",'Dépenses sur devis'!R145,"")</f>
        <v/>
      </c>
      <c r="S145" s="244" t="str">
        <f>IF('Dépenses sur devis'!S145&lt;&gt;"",'Dépenses sur devis'!S145,"")</f>
        <v/>
      </c>
      <c r="T145" s="245">
        <f>IF('Dépenses sur devis'!T145&lt;&gt;"",'Dépenses sur devis'!T145,0)</f>
        <v>0</v>
      </c>
      <c r="U145" s="245">
        <f>IF('Dépenses sur devis'!U145&lt;&gt;"",'Dépenses sur devis'!U145,0)</f>
        <v>0</v>
      </c>
      <c r="V145" s="244" t="str">
        <f>IF('Dépenses sur devis'!V145&lt;&gt;"",'Dépenses sur devis'!V145,"")</f>
        <v/>
      </c>
      <c r="W145" s="245"/>
      <c r="X145" s="81">
        <v>0</v>
      </c>
      <c r="Y145" s="80"/>
      <c r="Z145" s="245">
        <f t="shared" si="4"/>
        <v>0</v>
      </c>
      <c r="AA145" s="81">
        <f t="shared" si="5"/>
        <v>0</v>
      </c>
      <c r="AB145" s="78"/>
    </row>
    <row r="146" spans="2:28" s="63" customFormat="1" ht="19.899999999999999" customHeight="1" x14ac:dyDescent="0.35">
      <c r="B146" s="75">
        <v>139</v>
      </c>
      <c r="C146" s="80" t="str">
        <f>IF('Dépenses sur devis'!C146&lt;&gt;"",'Dépenses sur devis'!C146,"")</f>
        <v/>
      </c>
      <c r="D146" s="80" t="str">
        <f>IF('Dépenses sur devis'!D146&lt;&gt;"",'Dépenses sur devis'!D146,"")</f>
        <v/>
      </c>
      <c r="E146" s="80" t="str">
        <f>IF('Dépenses sur devis'!E146&lt;&gt;"",'Dépenses sur devis'!E146,"")</f>
        <v/>
      </c>
      <c r="F146" s="80" t="str">
        <f>IF('Dépenses sur devis'!F146&lt;&gt;"",'Dépenses sur devis'!F146,"")</f>
        <v/>
      </c>
      <c r="G146" s="80" t="str">
        <f>IF('Dépenses sur devis'!G146&lt;&gt;"",'Dépenses sur devis'!G146,"")</f>
        <v/>
      </c>
      <c r="H146" s="79" t="str">
        <f>IF('Dépenses sur devis'!H146&lt;&gt;"",'Dépenses sur devis'!H146,"")</f>
        <v/>
      </c>
      <c r="I146" s="80" t="str">
        <f>IF('Dépenses sur devis'!I146&lt;&gt;"",'Dépenses sur devis'!I146,"")</f>
        <v/>
      </c>
      <c r="J146" s="243">
        <f>IF('Dépenses sur devis'!J146&lt;&gt;"",'Dépenses sur devis'!J146,0)</f>
        <v>0</v>
      </c>
      <c r="K146" s="243">
        <f>IF('Dépenses sur devis'!K146&lt;&gt;"",'Dépenses sur devis'!K146,0)</f>
        <v>0</v>
      </c>
      <c r="L146" s="243">
        <f>IF('Dépenses sur devis'!L146&lt;&gt;"",'Dépenses sur devis'!L146,0)</f>
        <v>0</v>
      </c>
      <c r="M146" s="80" t="str">
        <f>IF('Dépenses sur devis'!M146&lt;&gt;"",'Dépenses sur devis'!M146,"")</f>
        <v/>
      </c>
      <c r="N146" s="244" t="str">
        <f>IF('Dépenses sur devis'!N146&lt;&gt;"",'Dépenses sur devis'!N146,"")</f>
        <v/>
      </c>
      <c r="O146" s="244" t="str">
        <f>IF('Dépenses sur devis'!O146&lt;&gt;"",'Dépenses sur devis'!O146,"")</f>
        <v/>
      </c>
      <c r="P146" s="245">
        <f>IF('Dépenses sur devis'!P146&lt;&gt;"",'Dépenses sur devis'!P146,0)</f>
        <v>0</v>
      </c>
      <c r="Q146" s="245">
        <f>IF('Dépenses sur devis'!Q146&lt;&gt;"",'Dépenses sur devis'!Q146,0)</f>
        <v>0</v>
      </c>
      <c r="R146" s="244" t="str">
        <f>IF('Dépenses sur devis'!R146&lt;&gt;"",'Dépenses sur devis'!R146,"")</f>
        <v/>
      </c>
      <c r="S146" s="244" t="str">
        <f>IF('Dépenses sur devis'!S146&lt;&gt;"",'Dépenses sur devis'!S146,"")</f>
        <v/>
      </c>
      <c r="T146" s="245">
        <f>IF('Dépenses sur devis'!T146&lt;&gt;"",'Dépenses sur devis'!T146,0)</f>
        <v>0</v>
      </c>
      <c r="U146" s="245">
        <f>IF('Dépenses sur devis'!U146&lt;&gt;"",'Dépenses sur devis'!U146,0)</f>
        <v>0</v>
      </c>
      <c r="V146" s="244" t="str">
        <f>IF('Dépenses sur devis'!V146&lt;&gt;"",'Dépenses sur devis'!V146,"")</f>
        <v/>
      </c>
      <c r="W146" s="245"/>
      <c r="X146" s="81">
        <v>0</v>
      </c>
      <c r="Y146" s="80"/>
      <c r="Z146" s="245">
        <f t="shared" si="4"/>
        <v>0</v>
      </c>
      <c r="AA146" s="81">
        <f t="shared" si="5"/>
        <v>0</v>
      </c>
      <c r="AB146" s="78"/>
    </row>
    <row r="147" spans="2:28" s="63" customFormat="1" ht="19.899999999999999" customHeight="1" x14ac:dyDescent="0.35">
      <c r="B147" s="75">
        <v>140</v>
      </c>
      <c r="C147" s="80" t="str">
        <f>IF('Dépenses sur devis'!C147&lt;&gt;"",'Dépenses sur devis'!C147,"")</f>
        <v/>
      </c>
      <c r="D147" s="80" t="str">
        <f>IF('Dépenses sur devis'!D147&lt;&gt;"",'Dépenses sur devis'!D147,"")</f>
        <v/>
      </c>
      <c r="E147" s="80" t="str">
        <f>IF('Dépenses sur devis'!E147&lt;&gt;"",'Dépenses sur devis'!E147,"")</f>
        <v/>
      </c>
      <c r="F147" s="80" t="str">
        <f>IF('Dépenses sur devis'!F147&lt;&gt;"",'Dépenses sur devis'!F147,"")</f>
        <v/>
      </c>
      <c r="G147" s="80" t="str">
        <f>IF('Dépenses sur devis'!G147&lt;&gt;"",'Dépenses sur devis'!G147,"")</f>
        <v/>
      </c>
      <c r="H147" s="79" t="str">
        <f>IF('Dépenses sur devis'!H147&lt;&gt;"",'Dépenses sur devis'!H147,"")</f>
        <v/>
      </c>
      <c r="I147" s="80" t="str">
        <f>IF('Dépenses sur devis'!I147&lt;&gt;"",'Dépenses sur devis'!I147,"")</f>
        <v/>
      </c>
      <c r="J147" s="243">
        <f>IF('Dépenses sur devis'!J147&lt;&gt;"",'Dépenses sur devis'!J147,0)</f>
        <v>0</v>
      </c>
      <c r="K147" s="243">
        <f>IF('Dépenses sur devis'!K147&lt;&gt;"",'Dépenses sur devis'!K147,0)</f>
        <v>0</v>
      </c>
      <c r="L147" s="243">
        <f>IF('Dépenses sur devis'!L147&lt;&gt;"",'Dépenses sur devis'!L147,0)</f>
        <v>0</v>
      </c>
      <c r="M147" s="80" t="str">
        <f>IF('Dépenses sur devis'!M147&lt;&gt;"",'Dépenses sur devis'!M147,"")</f>
        <v/>
      </c>
      <c r="N147" s="244" t="str">
        <f>IF('Dépenses sur devis'!N147&lt;&gt;"",'Dépenses sur devis'!N147,"")</f>
        <v/>
      </c>
      <c r="O147" s="244" t="str">
        <f>IF('Dépenses sur devis'!O147&lt;&gt;"",'Dépenses sur devis'!O147,"")</f>
        <v/>
      </c>
      <c r="P147" s="245">
        <f>IF('Dépenses sur devis'!P147&lt;&gt;"",'Dépenses sur devis'!P147,0)</f>
        <v>0</v>
      </c>
      <c r="Q147" s="245">
        <f>IF('Dépenses sur devis'!Q147&lt;&gt;"",'Dépenses sur devis'!Q147,0)</f>
        <v>0</v>
      </c>
      <c r="R147" s="244" t="str">
        <f>IF('Dépenses sur devis'!R147&lt;&gt;"",'Dépenses sur devis'!R147,"")</f>
        <v/>
      </c>
      <c r="S147" s="244" t="str">
        <f>IF('Dépenses sur devis'!S147&lt;&gt;"",'Dépenses sur devis'!S147,"")</f>
        <v/>
      </c>
      <c r="T147" s="245">
        <f>IF('Dépenses sur devis'!T147&lt;&gt;"",'Dépenses sur devis'!T147,0)</f>
        <v>0</v>
      </c>
      <c r="U147" s="245">
        <f>IF('Dépenses sur devis'!U147&lt;&gt;"",'Dépenses sur devis'!U147,0)</f>
        <v>0</v>
      </c>
      <c r="V147" s="244" t="str">
        <f>IF('Dépenses sur devis'!V147&lt;&gt;"",'Dépenses sur devis'!V147,"")</f>
        <v/>
      </c>
      <c r="W147" s="245"/>
      <c r="X147" s="81">
        <v>0</v>
      </c>
      <c r="Y147" s="80"/>
      <c r="Z147" s="245">
        <f t="shared" si="4"/>
        <v>0</v>
      </c>
      <c r="AA147" s="81">
        <f t="shared" si="5"/>
        <v>0</v>
      </c>
      <c r="AB147" s="78"/>
    </row>
    <row r="148" spans="2:28" s="63" customFormat="1" ht="19.899999999999999" customHeight="1" x14ac:dyDescent="0.35">
      <c r="B148" s="75">
        <v>141</v>
      </c>
      <c r="C148" s="80" t="str">
        <f>IF('Dépenses sur devis'!C148&lt;&gt;"",'Dépenses sur devis'!C148,"")</f>
        <v/>
      </c>
      <c r="D148" s="80" t="str">
        <f>IF('Dépenses sur devis'!D148&lt;&gt;"",'Dépenses sur devis'!D148,"")</f>
        <v/>
      </c>
      <c r="E148" s="80" t="str">
        <f>IF('Dépenses sur devis'!E148&lt;&gt;"",'Dépenses sur devis'!E148,"")</f>
        <v/>
      </c>
      <c r="F148" s="80" t="str">
        <f>IF('Dépenses sur devis'!F148&lt;&gt;"",'Dépenses sur devis'!F148,"")</f>
        <v/>
      </c>
      <c r="G148" s="80" t="str">
        <f>IF('Dépenses sur devis'!G148&lt;&gt;"",'Dépenses sur devis'!G148,"")</f>
        <v/>
      </c>
      <c r="H148" s="79" t="str">
        <f>IF('Dépenses sur devis'!H148&lt;&gt;"",'Dépenses sur devis'!H148,"")</f>
        <v/>
      </c>
      <c r="I148" s="80" t="str">
        <f>IF('Dépenses sur devis'!I148&lt;&gt;"",'Dépenses sur devis'!I148,"")</f>
        <v/>
      </c>
      <c r="J148" s="243">
        <f>IF('Dépenses sur devis'!J148&lt;&gt;"",'Dépenses sur devis'!J148,0)</f>
        <v>0</v>
      </c>
      <c r="K148" s="243">
        <f>IF('Dépenses sur devis'!K148&lt;&gt;"",'Dépenses sur devis'!K148,0)</f>
        <v>0</v>
      </c>
      <c r="L148" s="243">
        <f>IF('Dépenses sur devis'!L148&lt;&gt;"",'Dépenses sur devis'!L148,0)</f>
        <v>0</v>
      </c>
      <c r="M148" s="80" t="str">
        <f>IF('Dépenses sur devis'!M148&lt;&gt;"",'Dépenses sur devis'!M148,"")</f>
        <v/>
      </c>
      <c r="N148" s="244" t="str">
        <f>IF('Dépenses sur devis'!N148&lt;&gt;"",'Dépenses sur devis'!N148,"")</f>
        <v/>
      </c>
      <c r="O148" s="244" t="str">
        <f>IF('Dépenses sur devis'!O148&lt;&gt;"",'Dépenses sur devis'!O148,"")</f>
        <v/>
      </c>
      <c r="P148" s="245">
        <f>IF('Dépenses sur devis'!P148&lt;&gt;"",'Dépenses sur devis'!P148,0)</f>
        <v>0</v>
      </c>
      <c r="Q148" s="245">
        <f>IF('Dépenses sur devis'!Q148&lt;&gt;"",'Dépenses sur devis'!Q148,0)</f>
        <v>0</v>
      </c>
      <c r="R148" s="244" t="str">
        <f>IF('Dépenses sur devis'!R148&lt;&gt;"",'Dépenses sur devis'!R148,"")</f>
        <v/>
      </c>
      <c r="S148" s="244" t="str">
        <f>IF('Dépenses sur devis'!S148&lt;&gt;"",'Dépenses sur devis'!S148,"")</f>
        <v/>
      </c>
      <c r="T148" s="245">
        <f>IF('Dépenses sur devis'!T148&lt;&gt;"",'Dépenses sur devis'!T148,0)</f>
        <v>0</v>
      </c>
      <c r="U148" s="245">
        <f>IF('Dépenses sur devis'!U148&lt;&gt;"",'Dépenses sur devis'!U148,0)</f>
        <v>0</v>
      </c>
      <c r="V148" s="244" t="str">
        <f>IF('Dépenses sur devis'!V148&lt;&gt;"",'Dépenses sur devis'!V148,"")</f>
        <v/>
      </c>
      <c r="W148" s="245"/>
      <c r="X148" s="81">
        <v>0</v>
      </c>
      <c r="Y148" s="80"/>
      <c r="Z148" s="245">
        <f t="shared" si="4"/>
        <v>0</v>
      </c>
      <c r="AA148" s="81">
        <f t="shared" si="5"/>
        <v>0</v>
      </c>
      <c r="AB148" s="78"/>
    </row>
    <row r="149" spans="2:28" s="63" customFormat="1" ht="19.899999999999999" customHeight="1" x14ac:dyDescent="0.35">
      <c r="B149" s="75">
        <v>142</v>
      </c>
      <c r="C149" s="80" t="str">
        <f>IF('Dépenses sur devis'!C149&lt;&gt;"",'Dépenses sur devis'!C149,"")</f>
        <v/>
      </c>
      <c r="D149" s="80" t="str">
        <f>IF('Dépenses sur devis'!D149&lt;&gt;"",'Dépenses sur devis'!D149,"")</f>
        <v/>
      </c>
      <c r="E149" s="80" t="str">
        <f>IF('Dépenses sur devis'!E149&lt;&gt;"",'Dépenses sur devis'!E149,"")</f>
        <v/>
      </c>
      <c r="F149" s="80" t="str">
        <f>IF('Dépenses sur devis'!F149&lt;&gt;"",'Dépenses sur devis'!F149,"")</f>
        <v/>
      </c>
      <c r="G149" s="80" t="str">
        <f>IF('Dépenses sur devis'!G149&lt;&gt;"",'Dépenses sur devis'!G149,"")</f>
        <v/>
      </c>
      <c r="H149" s="79" t="str">
        <f>IF('Dépenses sur devis'!H149&lt;&gt;"",'Dépenses sur devis'!H149,"")</f>
        <v/>
      </c>
      <c r="I149" s="80" t="str">
        <f>IF('Dépenses sur devis'!I149&lt;&gt;"",'Dépenses sur devis'!I149,"")</f>
        <v/>
      </c>
      <c r="J149" s="243">
        <f>IF('Dépenses sur devis'!J149&lt;&gt;"",'Dépenses sur devis'!J149,0)</f>
        <v>0</v>
      </c>
      <c r="K149" s="243">
        <f>IF('Dépenses sur devis'!K149&lt;&gt;"",'Dépenses sur devis'!K149,0)</f>
        <v>0</v>
      </c>
      <c r="L149" s="243">
        <f>IF('Dépenses sur devis'!L149&lt;&gt;"",'Dépenses sur devis'!L149,0)</f>
        <v>0</v>
      </c>
      <c r="M149" s="80" t="str">
        <f>IF('Dépenses sur devis'!M149&lt;&gt;"",'Dépenses sur devis'!M149,"")</f>
        <v/>
      </c>
      <c r="N149" s="244" t="str">
        <f>IF('Dépenses sur devis'!N149&lt;&gt;"",'Dépenses sur devis'!N149,"")</f>
        <v/>
      </c>
      <c r="O149" s="244" t="str">
        <f>IF('Dépenses sur devis'!O149&lt;&gt;"",'Dépenses sur devis'!O149,"")</f>
        <v/>
      </c>
      <c r="P149" s="245">
        <f>IF('Dépenses sur devis'!P149&lt;&gt;"",'Dépenses sur devis'!P149,0)</f>
        <v>0</v>
      </c>
      <c r="Q149" s="245">
        <f>IF('Dépenses sur devis'!Q149&lt;&gt;"",'Dépenses sur devis'!Q149,0)</f>
        <v>0</v>
      </c>
      <c r="R149" s="244" t="str">
        <f>IF('Dépenses sur devis'!R149&lt;&gt;"",'Dépenses sur devis'!R149,"")</f>
        <v/>
      </c>
      <c r="S149" s="244" t="str">
        <f>IF('Dépenses sur devis'!S149&lt;&gt;"",'Dépenses sur devis'!S149,"")</f>
        <v/>
      </c>
      <c r="T149" s="245">
        <f>IF('Dépenses sur devis'!T149&lt;&gt;"",'Dépenses sur devis'!T149,0)</f>
        <v>0</v>
      </c>
      <c r="U149" s="245">
        <f>IF('Dépenses sur devis'!U149&lt;&gt;"",'Dépenses sur devis'!U149,0)</f>
        <v>0</v>
      </c>
      <c r="V149" s="244" t="str">
        <f>IF('Dépenses sur devis'!V149&lt;&gt;"",'Dépenses sur devis'!V149,"")</f>
        <v/>
      </c>
      <c r="W149" s="245"/>
      <c r="X149" s="81">
        <v>0</v>
      </c>
      <c r="Y149" s="80"/>
      <c r="Z149" s="245">
        <f t="shared" si="4"/>
        <v>0</v>
      </c>
      <c r="AA149" s="81">
        <f t="shared" si="5"/>
        <v>0</v>
      </c>
      <c r="AB149" s="78"/>
    </row>
    <row r="150" spans="2:28" s="63" customFormat="1" ht="19.899999999999999" customHeight="1" x14ac:dyDescent="0.35">
      <c r="B150" s="75">
        <v>143</v>
      </c>
      <c r="C150" s="80" t="str">
        <f>IF('Dépenses sur devis'!C150&lt;&gt;"",'Dépenses sur devis'!C150,"")</f>
        <v/>
      </c>
      <c r="D150" s="80" t="str">
        <f>IF('Dépenses sur devis'!D150&lt;&gt;"",'Dépenses sur devis'!D150,"")</f>
        <v/>
      </c>
      <c r="E150" s="80" t="str">
        <f>IF('Dépenses sur devis'!E150&lt;&gt;"",'Dépenses sur devis'!E150,"")</f>
        <v/>
      </c>
      <c r="F150" s="80" t="str">
        <f>IF('Dépenses sur devis'!F150&lt;&gt;"",'Dépenses sur devis'!F150,"")</f>
        <v/>
      </c>
      <c r="G150" s="80" t="str">
        <f>IF('Dépenses sur devis'!G150&lt;&gt;"",'Dépenses sur devis'!G150,"")</f>
        <v/>
      </c>
      <c r="H150" s="79" t="str">
        <f>IF('Dépenses sur devis'!H150&lt;&gt;"",'Dépenses sur devis'!H150,"")</f>
        <v/>
      </c>
      <c r="I150" s="80" t="str">
        <f>IF('Dépenses sur devis'!I150&lt;&gt;"",'Dépenses sur devis'!I150,"")</f>
        <v/>
      </c>
      <c r="J150" s="243">
        <f>IF('Dépenses sur devis'!J150&lt;&gt;"",'Dépenses sur devis'!J150,0)</f>
        <v>0</v>
      </c>
      <c r="K150" s="243">
        <f>IF('Dépenses sur devis'!K150&lt;&gt;"",'Dépenses sur devis'!K150,0)</f>
        <v>0</v>
      </c>
      <c r="L150" s="243">
        <f>IF('Dépenses sur devis'!L150&lt;&gt;"",'Dépenses sur devis'!L150,0)</f>
        <v>0</v>
      </c>
      <c r="M150" s="80" t="str">
        <f>IF('Dépenses sur devis'!M150&lt;&gt;"",'Dépenses sur devis'!M150,"")</f>
        <v/>
      </c>
      <c r="N150" s="244" t="str">
        <f>IF('Dépenses sur devis'!N150&lt;&gt;"",'Dépenses sur devis'!N150,"")</f>
        <v/>
      </c>
      <c r="O150" s="244" t="str">
        <f>IF('Dépenses sur devis'!O150&lt;&gt;"",'Dépenses sur devis'!O150,"")</f>
        <v/>
      </c>
      <c r="P150" s="245">
        <f>IF('Dépenses sur devis'!P150&lt;&gt;"",'Dépenses sur devis'!P150,0)</f>
        <v>0</v>
      </c>
      <c r="Q150" s="245">
        <f>IF('Dépenses sur devis'!Q150&lt;&gt;"",'Dépenses sur devis'!Q150,0)</f>
        <v>0</v>
      </c>
      <c r="R150" s="244" t="str">
        <f>IF('Dépenses sur devis'!R150&lt;&gt;"",'Dépenses sur devis'!R150,"")</f>
        <v/>
      </c>
      <c r="S150" s="244" t="str">
        <f>IF('Dépenses sur devis'!S150&lt;&gt;"",'Dépenses sur devis'!S150,"")</f>
        <v/>
      </c>
      <c r="T150" s="245">
        <f>IF('Dépenses sur devis'!T150&lt;&gt;"",'Dépenses sur devis'!T150,0)</f>
        <v>0</v>
      </c>
      <c r="U150" s="245">
        <f>IF('Dépenses sur devis'!U150&lt;&gt;"",'Dépenses sur devis'!U150,0)</f>
        <v>0</v>
      </c>
      <c r="V150" s="244" t="str">
        <f>IF('Dépenses sur devis'!V150&lt;&gt;"",'Dépenses sur devis'!V150,"")</f>
        <v/>
      </c>
      <c r="W150" s="245"/>
      <c r="X150" s="81">
        <v>0</v>
      </c>
      <c r="Y150" s="80"/>
      <c r="Z150" s="245">
        <f t="shared" si="4"/>
        <v>0</v>
      </c>
      <c r="AA150" s="81">
        <f t="shared" si="5"/>
        <v>0</v>
      </c>
      <c r="AB150" s="78"/>
    </row>
    <row r="151" spans="2:28" s="63" customFormat="1" ht="19.899999999999999" customHeight="1" x14ac:dyDescent="0.35">
      <c r="B151" s="75">
        <v>144</v>
      </c>
      <c r="C151" s="80" t="str">
        <f>IF('Dépenses sur devis'!C151&lt;&gt;"",'Dépenses sur devis'!C151,"")</f>
        <v/>
      </c>
      <c r="D151" s="80" t="str">
        <f>IF('Dépenses sur devis'!D151&lt;&gt;"",'Dépenses sur devis'!D151,"")</f>
        <v/>
      </c>
      <c r="E151" s="80" t="str">
        <f>IF('Dépenses sur devis'!E151&lt;&gt;"",'Dépenses sur devis'!E151,"")</f>
        <v/>
      </c>
      <c r="F151" s="80" t="str">
        <f>IF('Dépenses sur devis'!F151&lt;&gt;"",'Dépenses sur devis'!F151,"")</f>
        <v/>
      </c>
      <c r="G151" s="80" t="str">
        <f>IF('Dépenses sur devis'!G151&lt;&gt;"",'Dépenses sur devis'!G151,"")</f>
        <v/>
      </c>
      <c r="H151" s="79" t="str">
        <f>IF('Dépenses sur devis'!H151&lt;&gt;"",'Dépenses sur devis'!H151,"")</f>
        <v/>
      </c>
      <c r="I151" s="80" t="str">
        <f>IF('Dépenses sur devis'!I151&lt;&gt;"",'Dépenses sur devis'!I151,"")</f>
        <v/>
      </c>
      <c r="J151" s="243">
        <f>IF('Dépenses sur devis'!J151&lt;&gt;"",'Dépenses sur devis'!J151,0)</f>
        <v>0</v>
      </c>
      <c r="K151" s="243">
        <f>IF('Dépenses sur devis'!K151&lt;&gt;"",'Dépenses sur devis'!K151,0)</f>
        <v>0</v>
      </c>
      <c r="L151" s="243">
        <f>IF('Dépenses sur devis'!L151&lt;&gt;"",'Dépenses sur devis'!L151,0)</f>
        <v>0</v>
      </c>
      <c r="M151" s="80" t="str">
        <f>IF('Dépenses sur devis'!M151&lt;&gt;"",'Dépenses sur devis'!M151,"")</f>
        <v/>
      </c>
      <c r="N151" s="244" t="str">
        <f>IF('Dépenses sur devis'!N151&lt;&gt;"",'Dépenses sur devis'!N151,"")</f>
        <v/>
      </c>
      <c r="O151" s="244" t="str">
        <f>IF('Dépenses sur devis'!O151&lt;&gt;"",'Dépenses sur devis'!O151,"")</f>
        <v/>
      </c>
      <c r="P151" s="245">
        <f>IF('Dépenses sur devis'!P151&lt;&gt;"",'Dépenses sur devis'!P151,0)</f>
        <v>0</v>
      </c>
      <c r="Q151" s="245">
        <f>IF('Dépenses sur devis'!Q151&lt;&gt;"",'Dépenses sur devis'!Q151,0)</f>
        <v>0</v>
      </c>
      <c r="R151" s="244" t="str">
        <f>IF('Dépenses sur devis'!R151&lt;&gt;"",'Dépenses sur devis'!R151,"")</f>
        <v/>
      </c>
      <c r="S151" s="244" t="str">
        <f>IF('Dépenses sur devis'!S151&lt;&gt;"",'Dépenses sur devis'!S151,"")</f>
        <v/>
      </c>
      <c r="T151" s="245">
        <f>IF('Dépenses sur devis'!T151&lt;&gt;"",'Dépenses sur devis'!T151,0)</f>
        <v>0</v>
      </c>
      <c r="U151" s="245">
        <f>IF('Dépenses sur devis'!U151&lt;&gt;"",'Dépenses sur devis'!U151,0)</f>
        <v>0</v>
      </c>
      <c r="V151" s="244" t="str">
        <f>IF('Dépenses sur devis'!V151&lt;&gt;"",'Dépenses sur devis'!V151,"")</f>
        <v/>
      </c>
      <c r="W151" s="245"/>
      <c r="X151" s="81">
        <v>0</v>
      </c>
      <c r="Y151" s="80"/>
      <c r="Z151" s="245">
        <f t="shared" si="4"/>
        <v>0</v>
      </c>
      <c r="AA151" s="81">
        <f t="shared" si="5"/>
        <v>0</v>
      </c>
      <c r="AB151" s="78"/>
    </row>
    <row r="152" spans="2:28" s="63" customFormat="1" ht="19.899999999999999" customHeight="1" x14ac:dyDescent="0.35">
      <c r="B152" s="75">
        <v>145</v>
      </c>
      <c r="C152" s="80" t="str">
        <f>IF('Dépenses sur devis'!C152&lt;&gt;"",'Dépenses sur devis'!C152,"")</f>
        <v/>
      </c>
      <c r="D152" s="80" t="str">
        <f>IF('Dépenses sur devis'!D152&lt;&gt;"",'Dépenses sur devis'!D152,"")</f>
        <v/>
      </c>
      <c r="E152" s="80" t="str">
        <f>IF('Dépenses sur devis'!E152&lt;&gt;"",'Dépenses sur devis'!E152,"")</f>
        <v/>
      </c>
      <c r="F152" s="80" t="str">
        <f>IF('Dépenses sur devis'!F152&lt;&gt;"",'Dépenses sur devis'!F152,"")</f>
        <v/>
      </c>
      <c r="G152" s="80" t="str">
        <f>IF('Dépenses sur devis'!G152&lt;&gt;"",'Dépenses sur devis'!G152,"")</f>
        <v/>
      </c>
      <c r="H152" s="79" t="str">
        <f>IF('Dépenses sur devis'!H152&lt;&gt;"",'Dépenses sur devis'!H152,"")</f>
        <v/>
      </c>
      <c r="I152" s="80" t="str">
        <f>IF('Dépenses sur devis'!I152&lt;&gt;"",'Dépenses sur devis'!I152,"")</f>
        <v/>
      </c>
      <c r="J152" s="243">
        <f>IF('Dépenses sur devis'!J152&lt;&gt;"",'Dépenses sur devis'!J152,0)</f>
        <v>0</v>
      </c>
      <c r="K152" s="243">
        <f>IF('Dépenses sur devis'!K152&lt;&gt;"",'Dépenses sur devis'!K152,0)</f>
        <v>0</v>
      </c>
      <c r="L152" s="243">
        <f>IF('Dépenses sur devis'!L152&lt;&gt;"",'Dépenses sur devis'!L152,0)</f>
        <v>0</v>
      </c>
      <c r="M152" s="80" t="str">
        <f>IF('Dépenses sur devis'!M152&lt;&gt;"",'Dépenses sur devis'!M152,"")</f>
        <v/>
      </c>
      <c r="N152" s="244" t="str">
        <f>IF('Dépenses sur devis'!N152&lt;&gt;"",'Dépenses sur devis'!N152,"")</f>
        <v/>
      </c>
      <c r="O152" s="244" t="str">
        <f>IF('Dépenses sur devis'!O152&lt;&gt;"",'Dépenses sur devis'!O152,"")</f>
        <v/>
      </c>
      <c r="P152" s="245">
        <f>IF('Dépenses sur devis'!P152&lt;&gt;"",'Dépenses sur devis'!P152,0)</f>
        <v>0</v>
      </c>
      <c r="Q152" s="245">
        <f>IF('Dépenses sur devis'!Q152&lt;&gt;"",'Dépenses sur devis'!Q152,0)</f>
        <v>0</v>
      </c>
      <c r="R152" s="244" t="str">
        <f>IF('Dépenses sur devis'!R152&lt;&gt;"",'Dépenses sur devis'!R152,"")</f>
        <v/>
      </c>
      <c r="S152" s="244" t="str">
        <f>IF('Dépenses sur devis'!S152&lt;&gt;"",'Dépenses sur devis'!S152,"")</f>
        <v/>
      </c>
      <c r="T152" s="245">
        <f>IF('Dépenses sur devis'!T152&lt;&gt;"",'Dépenses sur devis'!T152,0)</f>
        <v>0</v>
      </c>
      <c r="U152" s="245">
        <f>IF('Dépenses sur devis'!U152&lt;&gt;"",'Dépenses sur devis'!U152,0)</f>
        <v>0</v>
      </c>
      <c r="V152" s="244" t="str">
        <f>IF('Dépenses sur devis'!V152&lt;&gt;"",'Dépenses sur devis'!V152,"")</f>
        <v/>
      </c>
      <c r="W152" s="245"/>
      <c r="X152" s="81">
        <v>0</v>
      </c>
      <c r="Y152" s="80"/>
      <c r="Z152" s="245">
        <f t="shared" si="4"/>
        <v>0</v>
      </c>
      <c r="AA152" s="81">
        <f t="shared" si="5"/>
        <v>0</v>
      </c>
      <c r="AB152" s="78"/>
    </row>
    <row r="153" spans="2:28" s="63" customFormat="1" ht="19.899999999999999" customHeight="1" x14ac:dyDescent="0.35">
      <c r="B153" s="75">
        <v>146</v>
      </c>
      <c r="C153" s="80" t="str">
        <f>IF('Dépenses sur devis'!C153&lt;&gt;"",'Dépenses sur devis'!C153,"")</f>
        <v/>
      </c>
      <c r="D153" s="80" t="str">
        <f>IF('Dépenses sur devis'!D153&lt;&gt;"",'Dépenses sur devis'!D153,"")</f>
        <v/>
      </c>
      <c r="E153" s="80" t="str">
        <f>IF('Dépenses sur devis'!E153&lt;&gt;"",'Dépenses sur devis'!E153,"")</f>
        <v/>
      </c>
      <c r="F153" s="80" t="str">
        <f>IF('Dépenses sur devis'!F153&lt;&gt;"",'Dépenses sur devis'!F153,"")</f>
        <v/>
      </c>
      <c r="G153" s="80" t="str">
        <f>IF('Dépenses sur devis'!G153&lt;&gt;"",'Dépenses sur devis'!G153,"")</f>
        <v/>
      </c>
      <c r="H153" s="79" t="str">
        <f>IF('Dépenses sur devis'!H153&lt;&gt;"",'Dépenses sur devis'!H153,"")</f>
        <v/>
      </c>
      <c r="I153" s="80" t="str">
        <f>IF('Dépenses sur devis'!I153&lt;&gt;"",'Dépenses sur devis'!I153,"")</f>
        <v/>
      </c>
      <c r="J153" s="243">
        <f>IF('Dépenses sur devis'!J153&lt;&gt;"",'Dépenses sur devis'!J153,0)</f>
        <v>0</v>
      </c>
      <c r="K153" s="243">
        <f>IF('Dépenses sur devis'!K153&lt;&gt;"",'Dépenses sur devis'!K153,0)</f>
        <v>0</v>
      </c>
      <c r="L153" s="243">
        <f>IF('Dépenses sur devis'!L153&lt;&gt;"",'Dépenses sur devis'!L153,0)</f>
        <v>0</v>
      </c>
      <c r="M153" s="80" t="str">
        <f>IF('Dépenses sur devis'!M153&lt;&gt;"",'Dépenses sur devis'!M153,"")</f>
        <v/>
      </c>
      <c r="N153" s="244" t="str">
        <f>IF('Dépenses sur devis'!N153&lt;&gt;"",'Dépenses sur devis'!N153,"")</f>
        <v/>
      </c>
      <c r="O153" s="244" t="str">
        <f>IF('Dépenses sur devis'!O153&lt;&gt;"",'Dépenses sur devis'!O153,"")</f>
        <v/>
      </c>
      <c r="P153" s="245">
        <f>IF('Dépenses sur devis'!P153&lt;&gt;"",'Dépenses sur devis'!P153,0)</f>
        <v>0</v>
      </c>
      <c r="Q153" s="245">
        <f>IF('Dépenses sur devis'!Q153&lt;&gt;"",'Dépenses sur devis'!Q153,0)</f>
        <v>0</v>
      </c>
      <c r="R153" s="244" t="str">
        <f>IF('Dépenses sur devis'!R153&lt;&gt;"",'Dépenses sur devis'!R153,"")</f>
        <v/>
      </c>
      <c r="S153" s="244" t="str">
        <f>IF('Dépenses sur devis'!S153&lt;&gt;"",'Dépenses sur devis'!S153,"")</f>
        <v/>
      </c>
      <c r="T153" s="245">
        <f>IF('Dépenses sur devis'!T153&lt;&gt;"",'Dépenses sur devis'!T153,0)</f>
        <v>0</v>
      </c>
      <c r="U153" s="245">
        <f>IF('Dépenses sur devis'!U153&lt;&gt;"",'Dépenses sur devis'!U153,0)</f>
        <v>0</v>
      </c>
      <c r="V153" s="244" t="str">
        <f>IF('Dépenses sur devis'!V153&lt;&gt;"",'Dépenses sur devis'!V153,"")</f>
        <v/>
      </c>
      <c r="W153" s="245"/>
      <c r="X153" s="81">
        <v>0</v>
      </c>
      <c r="Y153" s="80"/>
      <c r="Z153" s="245">
        <f t="shared" si="4"/>
        <v>0</v>
      </c>
      <c r="AA153" s="81">
        <f t="shared" si="5"/>
        <v>0</v>
      </c>
      <c r="AB153" s="78"/>
    </row>
    <row r="154" spans="2:28" s="63" customFormat="1" ht="19.899999999999999" customHeight="1" x14ac:dyDescent="0.35">
      <c r="B154" s="75">
        <v>147</v>
      </c>
      <c r="C154" s="80" t="str">
        <f>IF('Dépenses sur devis'!C154&lt;&gt;"",'Dépenses sur devis'!C154,"")</f>
        <v/>
      </c>
      <c r="D154" s="80" t="str">
        <f>IF('Dépenses sur devis'!D154&lt;&gt;"",'Dépenses sur devis'!D154,"")</f>
        <v/>
      </c>
      <c r="E154" s="80" t="str">
        <f>IF('Dépenses sur devis'!E154&lt;&gt;"",'Dépenses sur devis'!E154,"")</f>
        <v/>
      </c>
      <c r="F154" s="80" t="str">
        <f>IF('Dépenses sur devis'!F154&lt;&gt;"",'Dépenses sur devis'!F154,"")</f>
        <v/>
      </c>
      <c r="G154" s="80" t="str">
        <f>IF('Dépenses sur devis'!G154&lt;&gt;"",'Dépenses sur devis'!G154,"")</f>
        <v/>
      </c>
      <c r="H154" s="79" t="str">
        <f>IF('Dépenses sur devis'!H154&lt;&gt;"",'Dépenses sur devis'!H154,"")</f>
        <v/>
      </c>
      <c r="I154" s="80" t="str">
        <f>IF('Dépenses sur devis'!I154&lt;&gt;"",'Dépenses sur devis'!I154,"")</f>
        <v/>
      </c>
      <c r="J154" s="243">
        <f>IF('Dépenses sur devis'!J154&lt;&gt;"",'Dépenses sur devis'!J154,0)</f>
        <v>0</v>
      </c>
      <c r="K154" s="243">
        <f>IF('Dépenses sur devis'!K154&lt;&gt;"",'Dépenses sur devis'!K154,0)</f>
        <v>0</v>
      </c>
      <c r="L154" s="243">
        <f>IF('Dépenses sur devis'!L154&lt;&gt;"",'Dépenses sur devis'!L154,0)</f>
        <v>0</v>
      </c>
      <c r="M154" s="80" t="str">
        <f>IF('Dépenses sur devis'!M154&lt;&gt;"",'Dépenses sur devis'!M154,"")</f>
        <v/>
      </c>
      <c r="N154" s="244" t="str">
        <f>IF('Dépenses sur devis'!N154&lt;&gt;"",'Dépenses sur devis'!N154,"")</f>
        <v/>
      </c>
      <c r="O154" s="244" t="str">
        <f>IF('Dépenses sur devis'!O154&lt;&gt;"",'Dépenses sur devis'!O154,"")</f>
        <v/>
      </c>
      <c r="P154" s="245">
        <f>IF('Dépenses sur devis'!P154&lt;&gt;"",'Dépenses sur devis'!P154,0)</f>
        <v>0</v>
      </c>
      <c r="Q154" s="245">
        <f>IF('Dépenses sur devis'!Q154&lt;&gt;"",'Dépenses sur devis'!Q154,0)</f>
        <v>0</v>
      </c>
      <c r="R154" s="244" t="str">
        <f>IF('Dépenses sur devis'!R154&lt;&gt;"",'Dépenses sur devis'!R154,"")</f>
        <v/>
      </c>
      <c r="S154" s="244" t="str">
        <f>IF('Dépenses sur devis'!S154&lt;&gt;"",'Dépenses sur devis'!S154,"")</f>
        <v/>
      </c>
      <c r="T154" s="245">
        <f>IF('Dépenses sur devis'!T154&lt;&gt;"",'Dépenses sur devis'!T154,0)</f>
        <v>0</v>
      </c>
      <c r="U154" s="245">
        <f>IF('Dépenses sur devis'!U154&lt;&gt;"",'Dépenses sur devis'!U154,0)</f>
        <v>0</v>
      </c>
      <c r="V154" s="244" t="str">
        <f>IF('Dépenses sur devis'!V154&lt;&gt;"",'Dépenses sur devis'!V154,"")</f>
        <v/>
      </c>
      <c r="W154" s="245"/>
      <c r="X154" s="81">
        <v>0</v>
      </c>
      <c r="Y154" s="80"/>
      <c r="Z154" s="245">
        <f t="shared" si="4"/>
        <v>0</v>
      </c>
      <c r="AA154" s="81">
        <f t="shared" si="5"/>
        <v>0</v>
      </c>
      <c r="AB154" s="78"/>
    </row>
    <row r="155" spans="2:28" s="63" customFormat="1" ht="19.899999999999999" customHeight="1" x14ac:dyDescent="0.35">
      <c r="B155" s="75">
        <v>148</v>
      </c>
      <c r="C155" s="80" t="str">
        <f>IF('Dépenses sur devis'!C155&lt;&gt;"",'Dépenses sur devis'!C155,"")</f>
        <v/>
      </c>
      <c r="D155" s="80" t="str">
        <f>IF('Dépenses sur devis'!D155&lt;&gt;"",'Dépenses sur devis'!D155,"")</f>
        <v/>
      </c>
      <c r="E155" s="80" t="str">
        <f>IF('Dépenses sur devis'!E155&lt;&gt;"",'Dépenses sur devis'!E155,"")</f>
        <v/>
      </c>
      <c r="F155" s="80" t="str">
        <f>IF('Dépenses sur devis'!F155&lt;&gt;"",'Dépenses sur devis'!F155,"")</f>
        <v/>
      </c>
      <c r="G155" s="80" t="str">
        <f>IF('Dépenses sur devis'!G155&lt;&gt;"",'Dépenses sur devis'!G155,"")</f>
        <v/>
      </c>
      <c r="H155" s="79" t="str">
        <f>IF('Dépenses sur devis'!H155&lt;&gt;"",'Dépenses sur devis'!H155,"")</f>
        <v/>
      </c>
      <c r="I155" s="80" t="str">
        <f>IF('Dépenses sur devis'!I155&lt;&gt;"",'Dépenses sur devis'!I155,"")</f>
        <v/>
      </c>
      <c r="J155" s="243">
        <f>IF('Dépenses sur devis'!J155&lt;&gt;"",'Dépenses sur devis'!J155,0)</f>
        <v>0</v>
      </c>
      <c r="K155" s="243">
        <f>IF('Dépenses sur devis'!K155&lt;&gt;"",'Dépenses sur devis'!K155,0)</f>
        <v>0</v>
      </c>
      <c r="L155" s="243">
        <f>IF('Dépenses sur devis'!L155&lt;&gt;"",'Dépenses sur devis'!L155,0)</f>
        <v>0</v>
      </c>
      <c r="M155" s="80" t="str">
        <f>IF('Dépenses sur devis'!M155&lt;&gt;"",'Dépenses sur devis'!M155,"")</f>
        <v/>
      </c>
      <c r="N155" s="244" t="str">
        <f>IF('Dépenses sur devis'!N155&lt;&gt;"",'Dépenses sur devis'!N155,"")</f>
        <v/>
      </c>
      <c r="O155" s="244" t="str">
        <f>IF('Dépenses sur devis'!O155&lt;&gt;"",'Dépenses sur devis'!O155,"")</f>
        <v/>
      </c>
      <c r="P155" s="245">
        <f>IF('Dépenses sur devis'!P155&lt;&gt;"",'Dépenses sur devis'!P155,0)</f>
        <v>0</v>
      </c>
      <c r="Q155" s="245">
        <f>IF('Dépenses sur devis'!Q155&lt;&gt;"",'Dépenses sur devis'!Q155,0)</f>
        <v>0</v>
      </c>
      <c r="R155" s="244" t="str">
        <f>IF('Dépenses sur devis'!R155&lt;&gt;"",'Dépenses sur devis'!R155,"")</f>
        <v/>
      </c>
      <c r="S155" s="244" t="str">
        <f>IF('Dépenses sur devis'!S155&lt;&gt;"",'Dépenses sur devis'!S155,"")</f>
        <v/>
      </c>
      <c r="T155" s="245">
        <f>IF('Dépenses sur devis'!T155&lt;&gt;"",'Dépenses sur devis'!T155,0)</f>
        <v>0</v>
      </c>
      <c r="U155" s="245">
        <f>IF('Dépenses sur devis'!U155&lt;&gt;"",'Dépenses sur devis'!U155,0)</f>
        <v>0</v>
      </c>
      <c r="V155" s="244" t="str">
        <f>IF('Dépenses sur devis'!V155&lt;&gt;"",'Dépenses sur devis'!V155,"")</f>
        <v/>
      </c>
      <c r="W155" s="245"/>
      <c r="X155" s="81">
        <v>0</v>
      </c>
      <c r="Y155" s="80"/>
      <c r="Z155" s="245">
        <f t="shared" si="4"/>
        <v>0</v>
      </c>
      <c r="AA155" s="81">
        <f t="shared" si="5"/>
        <v>0</v>
      </c>
      <c r="AB155" s="78"/>
    </row>
    <row r="156" spans="2:28" s="63" customFormat="1" ht="19.899999999999999" customHeight="1" x14ac:dyDescent="0.35">
      <c r="B156" s="75">
        <v>149</v>
      </c>
      <c r="C156" s="80" t="str">
        <f>IF('Dépenses sur devis'!C156&lt;&gt;"",'Dépenses sur devis'!C156,"")</f>
        <v/>
      </c>
      <c r="D156" s="80" t="str">
        <f>IF('Dépenses sur devis'!D156&lt;&gt;"",'Dépenses sur devis'!D156,"")</f>
        <v/>
      </c>
      <c r="E156" s="80" t="str">
        <f>IF('Dépenses sur devis'!E156&lt;&gt;"",'Dépenses sur devis'!E156,"")</f>
        <v/>
      </c>
      <c r="F156" s="80" t="str">
        <f>IF('Dépenses sur devis'!F156&lt;&gt;"",'Dépenses sur devis'!F156,"")</f>
        <v/>
      </c>
      <c r="G156" s="80" t="str">
        <f>IF('Dépenses sur devis'!G156&lt;&gt;"",'Dépenses sur devis'!G156,"")</f>
        <v/>
      </c>
      <c r="H156" s="79" t="str">
        <f>IF('Dépenses sur devis'!H156&lt;&gt;"",'Dépenses sur devis'!H156,"")</f>
        <v/>
      </c>
      <c r="I156" s="80" t="str">
        <f>IF('Dépenses sur devis'!I156&lt;&gt;"",'Dépenses sur devis'!I156,"")</f>
        <v/>
      </c>
      <c r="J156" s="243">
        <f>IF('Dépenses sur devis'!J156&lt;&gt;"",'Dépenses sur devis'!J156,0)</f>
        <v>0</v>
      </c>
      <c r="K156" s="243">
        <f>IF('Dépenses sur devis'!K156&lt;&gt;"",'Dépenses sur devis'!K156,0)</f>
        <v>0</v>
      </c>
      <c r="L156" s="243">
        <f>IF('Dépenses sur devis'!L156&lt;&gt;"",'Dépenses sur devis'!L156,0)</f>
        <v>0</v>
      </c>
      <c r="M156" s="80" t="str">
        <f>IF('Dépenses sur devis'!M156&lt;&gt;"",'Dépenses sur devis'!M156,"")</f>
        <v/>
      </c>
      <c r="N156" s="244" t="str">
        <f>IF('Dépenses sur devis'!N156&lt;&gt;"",'Dépenses sur devis'!N156,"")</f>
        <v/>
      </c>
      <c r="O156" s="244" t="str">
        <f>IF('Dépenses sur devis'!O156&lt;&gt;"",'Dépenses sur devis'!O156,"")</f>
        <v/>
      </c>
      <c r="P156" s="245">
        <f>IF('Dépenses sur devis'!P156&lt;&gt;"",'Dépenses sur devis'!P156,0)</f>
        <v>0</v>
      </c>
      <c r="Q156" s="245">
        <f>IF('Dépenses sur devis'!Q156&lt;&gt;"",'Dépenses sur devis'!Q156,0)</f>
        <v>0</v>
      </c>
      <c r="R156" s="244" t="str">
        <f>IF('Dépenses sur devis'!R156&lt;&gt;"",'Dépenses sur devis'!R156,"")</f>
        <v/>
      </c>
      <c r="S156" s="244" t="str">
        <f>IF('Dépenses sur devis'!S156&lt;&gt;"",'Dépenses sur devis'!S156,"")</f>
        <v/>
      </c>
      <c r="T156" s="245">
        <f>IF('Dépenses sur devis'!T156&lt;&gt;"",'Dépenses sur devis'!T156,0)</f>
        <v>0</v>
      </c>
      <c r="U156" s="245">
        <f>IF('Dépenses sur devis'!U156&lt;&gt;"",'Dépenses sur devis'!U156,0)</f>
        <v>0</v>
      </c>
      <c r="V156" s="244" t="str">
        <f>IF('Dépenses sur devis'!V156&lt;&gt;"",'Dépenses sur devis'!V156,"")</f>
        <v/>
      </c>
      <c r="W156" s="245"/>
      <c r="X156" s="81">
        <v>0</v>
      </c>
      <c r="Y156" s="80"/>
      <c r="Z156" s="245">
        <f t="shared" si="4"/>
        <v>0</v>
      </c>
      <c r="AA156" s="81">
        <f t="shared" si="5"/>
        <v>0</v>
      </c>
      <c r="AB156" s="78"/>
    </row>
    <row r="157" spans="2:28" s="63" customFormat="1" ht="19.899999999999999" customHeight="1" x14ac:dyDescent="0.35">
      <c r="B157" s="75">
        <v>150</v>
      </c>
      <c r="C157" s="80" t="str">
        <f>IF('Dépenses sur devis'!C157&lt;&gt;"",'Dépenses sur devis'!C157,"")</f>
        <v/>
      </c>
      <c r="D157" s="80" t="str">
        <f>IF('Dépenses sur devis'!D157&lt;&gt;"",'Dépenses sur devis'!D157,"")</f>
        <v/>
      </c>
      <c r="E157" s="80" t="str">
        <f>IF('Dépenses sur devis'!E157&lt;&gt;"",'Dépenses sur devis'!E157,"")</f>
        <v/>
      </c>
      <c r="F157" s="80" t="str">
        <f>IF('Dépenses sur devis'!F157&lt;&gt;"",'Dépenses sur devis'!F157,"")</f>
        <v/>
      </c>
      <c r="G157" s="80" t="str">
        <f>IF('Dépenses sur devis'!G157&lt;&gt;"",'Dépenses sur devis'!G157,"")</f>
        <v/>
      </c>
      <c r="H157" s="79" t="str">
        <f>IF('Dépenses sur devis'!H157&lt;&gt;"",'Dépenses sur devis'!H157,"")</f>
        <v/>
      </c>
      <c r="I157" s="80" t="str">
        <f>IF('Dépenses sur devis'!I157&lt;&gt;"",'Dépenses sur devis'!I157,"")</f>
        <v/>
      </c>
      <c r="J157" s="243">
        <f>IF('Dépenses sur devis'!J157&lt;&gt;"",'Dépenses sur devis'!J157,0)</f>
        <v>0</v>
      </c>
      <c r="K157" s="243">
        <f>IF('Dépenses sur devis'!K157&lt;&gt;"",'Dépenses sur devis'!K157,0)</f>
        <v>0</v>
      </c>
      <c r="L157" s="243">
        <f>IF('Dépenses sur devis'!L157&lt;&gt;"",'Dépenses sur devis'!L157,0)</f>
        <v>0</v>
      </c>
      <c r="M157" s="80" t="str">
        <f>IF('Dépenses sur devis'!M157&lt;&gt;"",'Dépenses sur devis'!M157,"")</f>
        <v/>
      </c>
      <c r="N157" s="244" t="str">
        <f>IF('Dépenses sur devis'!N157&lt;&gt;"",'Dépenses sur devis'!N157,"")</f>
        <v/>
      </c>
      <c r="O157" s="244" t="str">
        <f>IF('Dépenses sur devis'!O157&lt;&gt;"",'Dépenses sur devis'!O157,"")</f>
        <v/>
      </c>
      <c r="P157" s="245">
        <f>IF('Dépenses sur devis'!P157&lt;&gt;"",'Dépenses sur devis'!P157,0)</f>
        <v>0</v>
      </c>
      <c r="Q157" s="245">
        <f>IF('Dépenses sur devis'!Q157&lt;&gt;"",'Dépenses sur devis'!Q157,0)</f>
        <v>0</v>
      </c>
      <c r="R157" s="244" t="str">
        <f>IF('Dépenses sur devis'!R157&lt;&gt;"",'Dépenses sur devis'!R157,"")</f>
        <v/>
      </c>
      <c r="S157" s="244" t="str">
        <f>IF('Dépenses sur devis'!S157&lt;&gt;"",'Dépenses sur devis'!S157,"")</f>
        <v/>
      </c>
      <c r="T157" s="245">
        <f>IF('Dépenses sur devis'!T157&lt;&gt;"",'Dépenses sur devis'!T157,0)</f>
        <v>0</v>
      </c>
      <c r="U157" s="245">
        <f>IF('Dépenses sur devis'!U157&lt;&gt;"",'Dépenses sur devis'!U157,0)</f>
        <v>0</v>
      </c>
      <c r="V157" s="244" t="str">
        <f>IF('Dépenses sur devis'!V157&lt;&gt;"",'Dépenses sur devis'!V157,"")</f>
        <v/>
      </c>
      <c r="W157" s="245"/>
      <c r="X157" s="81">
        <v>0</v>
      </c>
      <c r="Y157" s="80"/>
      <c r="Z157" s="245">
        <f t="shared" si="4"/>
        <v>0</v>
      </c>
      <c r="AA157" s="81">
        <f t="shared" si="5"/>
        <v>0</v>
      </c>
      <c r="AB157" s="78"/>
    </row>
    <row r="158" spans="2:28" s="63" customFormat="1" ht="19.899999999999999" customHeight="1" x14ac:dyDescent="0.35">
      <c r="B158" s="75">
        <v>151</v>
      </c>
      <c r="C158" s="80" t="str">
        <f>IF('Dépenses sur devis'!C158&lt;&gt;"",'Dépenses sur devis'!C158,"")</f>
        <v/>
      </c>
      <c r="D158" s="80" t="str">
        <f>IF('Dépenses sur devis'!D158&lt;&gt;"",'Dépenses sur devis'!D158,"")</f>
        <v/>
      </c>
      <c r="E158" s="80" t="str">
        <f>IF('Dépenses sur devis'!E158&lt;&gt;"",'Dépenses sur devis'!E158,"")</f>
        <v/>
      </c>
      <c r="F158" s="80" t="str">
        <f>IF('Dépenses sur devis'!F158&lt;&gt;"",'Dépenses sur devis'!F158,"")</f>
        <v/>
      </c>
      <c r="G158" s="80" t="str">
        <f>IF('Dépenses sur devis'!G158&lt;&gt;"",'Dépenses sur devis'!G158,"")</f>
        <v/>
      </c>
      <c r="H158" s="79" t="str">
        <f>IF('Dépenses sur devis'!H158&lt;&gt;"",'Dépenses sur devis'!H158,"")</f>
        <v/>
      </c>
      <c r="I158" s="80" t="str">
        <f>IF('Dépenses sur devis'!I158&lt;&gt;"",'Dépenses sur devis'!I158,"")</f>
        <v/>
      </c>
      <c r="J158" s="243">
        <f>IF('Dépenses sur devis'!J158&lt;&gt;"",'Dépenses sur devis'!J158,0)</f>
        <v>0</v>
      </c>
      <c r="K158" s="243">
        <f>IF('Dépenses sur devis'!K158&lt;&gt;"",'Dépenses sur devis'!K158,0)</f>
        <v>0</v>
      </c>
      <c r="L158" s="243">
        <f>IF('Dépenses sur devis'!L158&lt;&gt;"",'Dépenses sur devis'!L158,0)</f>
        <v>0</v>
      </c>
      <c r="M158" s="80" t="str">
        <f>IF('Dépenses sur devis'!M158&lt;&gt;"",'Dépenses sur devis'!M158,"")</f>
        <v/>
      </c>
      <c r="N158" s="244" t="str">
        <f>IF('Dépenses sur devis'!N158&lt;&gt;"",'Dépenses sur devis'!N158,"")</f>
        <v/>
      </c>
      <c r="O158" s="244" t="str">
        <f>IF('Dépenses sur devis'!O158&lt;&gt;"",'Dépenses sur devis'!O158,"")</f>
        <v/>
      </c>
      <c r="P158" s="245">
        <f>IF('Dépenses sur devis'!P158&lt;&gt;"",'Dépenses sur devis'!P158,0)</f>
        <v>0</v>
      </c>
      <c r="Q158" s="245">
        <f>IF('Dépenses sur devis'!Q158&lt;&gt;"",'Dépenses sur devis'!Q158,0)</f>
        <v>0</v>
      </c>
      <c r="R158" s="244" t="str">
        <f>IF('Dépenses sur devis'!R158&lt;&gt;"",'Dépenses sur devis'!R158,"")</f>
        <v/>
      </c>
      <c r="S158" s="244" t="str">
        <f>IF('Dépenses sur devis'!S158&lt;&gt;"",'Dépenses sur devis'!S158,"")</f>
        <v/>
      </c>
      <c r="T158" s="245">
        <f>IF('Dépenses sur devis'!T158&lt;&gt;"",'Dépenses sur devis'!T158,0)</f>
        <v>0</v>
      </c>
      <c r="U158" s="245">
        <f>IF('Dépenses sur devis'!U158&lt;&gt;"",'Dépenses sur devis'!U158,0)</f>
        <v>0</v>
      </c>
      <c r="V158" s="244" t="str">
        <f>IF('Dépenses sur devis'!V158&lt;&gt;"",'Dépenses sur devis'!V158,"")</f>
        <v/>
      </c>
      <c r="W158" s="245"/>
      <c r="X158" s="81">
        <v>0</v>
      </c>
      <c r="Y158" s="80"/>
      <c r="Z158" s="245">
        <f t="shared" si="4"/>
        <v>0</v>
      </c>
      <c r="AA158" s="81">
        <f t="shared" si="5"/>
        <v>0</v>
      </c>
      <c r="AB158" s="78"/>
    </row>
    <row r="159" spans="2:28" s="63" customFormat="1" ht="19.899999999999999" customHeight="1" x14ac:dyDescent="0.35">
      <c r="B159" s="75">
        <v>152</v>
      </c>
      <c r="C159" s="80" t="str">
        <f>IF('Dépenses sur devis'!C159&lt;&gt;"",'Dépenses sur devis'!C159,"")</f>
        <v/>
      </c>
      <c r="D159" s="80" t="str">
        <f>IF('Dépenses sur devis'!D159&lt;&gt;"",'Dépenses sur devis'!D159,"")</f>
        <v/>
      </c>
      <c r="E159" s="80" t="str">
        <f>IF('Dépenses sur devis'!E159&lt;&gt;"",'Dépenses sur devis'!E159,"")</f>
        <v/>
      </c>
      <c r="F159" s="80" t="str">
        <f>IF('Dépenses sur devis'!F159&lt;&gt;"",'Dépenses sur devis'!F159,"")</f>
        <v/>
      </c>
      <c r="G159" s="80" t="str">
        <f>IF('Dépenses sur devis'!G159&lt;&gt;"",'Dépenses sur devis'!G159,"")</f>
        <v/>
      </c>
      <c r="H159" s="79" t="str">
        <f>IF('Dépenses sur devis'!H159&lt;&gt;"",'Dépenses sur devis'!H159,"")</f>
        <v/>
      </c>
      <c r="I159" s="80" t="str">
        <f>IF('Dépenses sur devis'!I159&lt;&gt;"",'Dépenses sur devis'!I159,"")</f>
        <v/>
      </c>
      <c r="J159" s="243">
        <f>IF('Dépenses sur devis'!J159&lt;&gt;"",'Dépenses sur devis'!J159,0)</f>
        <v>0</v>
      </c>
      <c r="K159" s="243">
        <f>IF('Dépenses sur devis'!K159&lt;&gt;"",'Dépenses sur devis'!K159,0)</f>
        <v>0</v>
      </c>
      <c r="L159" s="243">
        <f>IF('Dépenses sur devis'!L159&lt;&gt;"",'Dépenses sur devis'!L159,0)</f>
        <v>0</v>
      </c>
      <c r="M159" s="80" t="str">
        <f>IF('Dépenses sur devis'!M159&lt;&gt;"",'Dépenses sur devis'!M159,"")</f>
        <v/>
      </c>
      <c r="N159" s="244" t="str">
        <f>IF('Dépenses sur devis'!N159&lt;&gt;"",'Dépenses sur devis'!N159,"")</f>
        <v/>
      </c>
      <c r="O159" s="244" t="str">
        <f>IF('Dépenses sur devis'!O159&lt;&gt;"",'Dépenses sur devis'!O159,"")</f>
        <v/>
      </c>
      <c r="P159" s="245">
        <f>IF('Dépenses sur devis'!P159&lt;&gt;"",'Dépenses sur devis'!P159,0)</f>
        <v>0</v>
      </c>
      <c r="Q159" s="245">
        <f>IF('Dépenses sur devis'!Q159&lt;&gt;"",'Dépenses sur devis'!Q159,0)</f>
        <v>0</v>
      </c>
      <c r="R159" s="244" t="str">
        <f>IF('Dépenses sur devis'!R159&lt;&gt;"",'Dépenses sur devis'!R159,"")</f>
        <v/>
      </c>
      <c r="S159" s="244" t="str">
        <f>IF('Dépenses sur devis'!S159&lt;&gt;"",'Dépenses sur devis'!S159,"")</f>
        <v/>
      </c>
      <c r="T159" s="245">
        <f>IF('Dépenses sur devis'!T159&lt;&gt;"",'Dépenses sur devis'!T159,0)</f>
        <v>0</v>
      </c>
      <c r="U159" s="245">
        <f>IF('Dépenses sur devis'!U159&lt;&gt;"",'Dépenses sur devis'!U159,0)</f>
        <v>0</v>
      </c>
      <c r="V159" s="244" t="str">
        <f>IF('Dépenses sur devis'!V159&lt;&gt;"",'Dépenses sur devis'!V159,"")</f>
        <v/>
      </c>
      <c r="W159" s="245"/>
      <c r="X159" s="81">
        <v>0</v>
      </c>
      <c r="Y159" s="80"/>
      <c r="Z159" s="245">
        <f t="shared" si="4"/>
        <v>0</v>
      </c>
      <c r="AA159" s="81">
        <f t="shared" si="5"/>
        <v>0</v>
      </c>
      <c r="AB159" s="78"/>
    </row>
    <row r="160" spans="2:28" s="63" customFormat="1" ht="19.899999999999999" customHeight="1" x14ac:dyDescent="0.35">
      <c r="B160" s="75">
        <v>153</v>
      </c>
      <c r="C160" s="80" t="str">
        <f>IF('Dépenses sur devis'!C160&lt;&gt;"",'Dépenses sur devis'!C160,"")</f>
        <v/>
      </c>
      <c r="D160" s="80" t="str">
        <f>IF('Dépenses sur devis'!D160&lt;&gt;"",'Dépenses sur devis'!D160,"")</f>
        <v/>
      </c>
      <c r="E160" s="80" t="str">
        <f>IF('Dépenses sur devis'!E160&lt;&gt;"",'Dépenses sur devis'!E160,"")</f>
        <v/>
      </c>
      <c r="F160" s="80" t="str">
        <f>IF('Dépenses sur devis'!F160&lt;&gt;"",'Dépenses sur devis'!F160,"")</f>
        <v/>
      </c>
      <c r="G160" s="80" t="str">
        <f>IF('Dépenses sur devis'!G160&lt;&gt;"",'Dépenses sur devis'!G160,"")</f>
        <v/>
      </c>
      <c r="H160" s="79" t="str">
        <f>IF('Dépenses sur devis'!H160&lt;&gt;"",'Dépenses sur devis'!H160,"")</f>
        <v/>
      </c>
      <c r="I160" s="80" t="str">
        <f>IF('Dépenses sur devis'!I160&lt;&gt;"",'Dépenses sur devis'!I160,"")</f>
        <v/>
      </c>
      <c r="J160" s="243">
        <f>IF('Dépenses sur devis'!J160&lt;&gt;"",'Dépenses sur devis'!J160,0)</f>
        <v>0</v>
      </c>
      <c r="K160" s="243">
        <f>IF('Dépenses sur devis'!K160&lt;&gt;"",'Dépenses sur devis'!K160,0)</f>
        <v>0</v>
      </c>
      <c r="L160" s="243">
        <f>IF('Dépenses sur devis'!L160&lt;&gt;"",'Dépenses sur devis'!L160,0)</f>
        <v>0</v>
      </c>
      <c r="M160" s="80" t="str">
        <f>IF('Dépenses sur devis'!M160&lt;&gt;"",'Dépenses sur devis'!M160,"")</f>
        <v/>
      </c>
      <c r="N160" s="244" t="str">
        <f>IF('Dépenses sur devis'!N160&lt;&gt;"",'Dépenses sur devis'!N160,"")</f>
        <v/>
      </c>
      <c r="O160" s="244" t="str">
        <f>IF('Dépenses sur devis'!O160&lt;&gt;"",'Dépenses sur devis'!O160,"")</f>
        <v/>
      </c>
      <c r="P160" s="245">
        <f>IF('Dépenses sur devis'!P160&lt;&gt;"",'Dépenses sur devis'!P160,0)</f>
        <v>0</v>
      </c>
      <c r="Q160" s="245">
        <f>IF('Dépenses sur devis'!Q160&lt;&gt;"",'Dépenses sur devis'!Q160,0)</f>
        <v>0</v>
      </c>
      <c r="R160" s="244" t="str">
        <f>IF('Dépenses sur devis'!R160&lt;&gt;"",'Dépenses sur devis'!R160,"")</f>
        <v/>
      </c>
      <c r="S160" s="244" t="str">
        <f>IF('Dépenses sur devis'!S160&lt;&gt;"",'Dépenses sur devis'!S160,"")</f>
        <v/>
      </c>
      <c r="T160" s="245">
        <f>IF('Dépenses sur devis'!T160&lt;&gt;"",'Dépenses sur devis'!T160,0)</f>
        <v>0</v>
      </c>
      <c r="U160" s="245">
        <f>IF('Dépenses sur devis'!U160&lt;&gt;"",'Dépenses sur devis'!U160,0)</f>
        <v>0</v>
      </c>
      <c r="V160" s="244" t="str">
        <f>IF('Dépenses sur devis'!V160&lt;&gt;"",'Dépenses sur devis'!V160,"")</f>
        <v/>
      </c>
      <c r="W160" s="245"/>
      <c r="X160" s="81">
        <v>0</v>
      </c>
      <c r="Y160" s="80"/>
      <c r="Z160" s="245">
        <f t="shared" si="4"/>
        <v>0</v>
      </c>
      <c r="AA160" s="81">
        <f t="shared" si="5"/>
        <v>0</v>
      </c>
      <c r="AB160" s="78"/>
    </row>
    <row r="161" spans="2:28" s="63" customFormat="1" ht="19.899999999999999" customHeight="1" x14ac:dyDescent="0.35">
      <c r="B161" s="75">
        <v>154</v>
      </c>
      <c r="C161" s="80" t="str">
        <f>IF('Dépenses sur devis'!C161&lt;&gt;"",'Dépenses sur devis'!C161,"")</f>
        <v/>
      </c>
      <c r="D161" s="80" t="str">
        <f>IF('Dépenses sur devis'!D161&lt;&gt;"",'Dépenses sur devis'!D161,"")</f>
        <v/>
      </c>
      <c r="E161" s="80" t="str">
        <f>IF('Dépenses sur devis'!E161&lt;&gt;"",'Dépenses sur devis'!E161,"")</f>
        <v/>
      </c>
      <c r="F161" s="80" t="str">
        <f>IF('Dépenses sur devis'!F161&lt;&gt;"",'Dépenses sur devis'!F161,"")</f>
        <v/>
      </c>
      <c r="G161" s="80" t="str">
        <f>IF('Dépenses sur devis'!G161&lt;&gt;"",'Dépenses sur devis'!G161,"")</f>
        <v/>
      </c>
      <c r="H161" s="79" t="str">
        <f>IF('Dépenses sur devis'!H161&lt;&gt;"",'Dépenses sur devis'!H161,"")</f>
        <v/>
      </c>
      <c r="I161" s="80" t="str">
        <f>IF('Dépenses sur devis'!I161&lt;&gt;"",'Dépenses sur devis'!I161,"")</f>
        <v/>
      </c>
      <c r="J161" s="243">
        <f>IF('Dépenses sur devis'!J161&lt;&gt;"",'Dépenses sur devis'!J161,0)</f>
        <v>0</v>
      </c>
      <c r="K161" s="243">
        <f>IF('Dépenses sur devis'!K161&lt;&gt;"",'Dépenses sur devis'!K161,0)</f>
        <v>0</v>
      </c>
      <c r="L161" s="243">
        <f>IF('Dépenses sur devis'!L161&lt;&gt;"",'Dépenses sur devis'!L161,0)</f>
        <v>0</v>
      </c>
      <c r="M161" s="80" t="str">
        <f>IF('Dépenses sur devis'!M161&lt;&gt;"",'Dépenses sur devis'!M161,"")</f>
        <v/>
      </c>
      <c r="N161" s="244" t="str">
        <f>IF('Dépenses sur devis'!N161&lt;&gt;"",'Dépenses sur devis'!N161,"")</f>
        <v/>
      </c>
      <c r="O161" s="244" t="str">
        <f>IF('Dépenses sur devis'!O161&lt;&gt;"",'Dépenses sur devis'!O161,"")</f>
        <v/>
      </c>
      <c r="P161" s="245">
        <f>IF('Dépenses sur devis'!P161&lt;&gt;"",'Dépenses sur devis'!P161,0)</f>
        <v>0</v>
      </c>
      <c r="Q161" s="245">
        <f>IF('Dépenses sur devis'!Q161&lt;&gt;"",'Dépenses sur devis'!Q161,0)</f>
        <v>0</v>
      </c>
      <c r="R161" s="244" t="str">
        <f>IF('Dépenses sur devis'!R161&lt;&gt;"",'Dépenses sur devis'!R161,"")</f>
        <v/>
      </c>
      <c r="S161" s="244" t="str">
        <f>IF('Dépenses sur devis'!S161&lt;&gt;"",'Dépenses sur devis'!S161,"")</f>
        <v/>
      </c>
      <c r="T161" s="245">
        <f>IF('Dépenses sur devis'!T161&lt;&gt;"",'Dépenses sur devis'!T161,0)</f>
        <v>0</v>
      </c>
      <c r="U161" s="245">
        <f>IF('Dépenses sur devis'!U161&lt;&gt;"",'Dépenses sur devis'!U161,0)</f>
        <v>0</v>
      </c>
      <c r="V161" s="244" t="str">
        <f>IF('Dépenses sur devis'!V161&lt;&gt;"",'Dépenses sur devis'!V161,"")</f>
        <v/>
      </c>
      <c r="W161" s="245"/>
      <c r="X161" s="81">
        <v>0</v>
      </c>
      <c r="Y161" s="80"/>
      <c r="Z161" s="245">
        <f t="shared" si="4"/>
        <v>0</v>
      </c>
      <c r="AA161" s="81">
        <f t="shared" si="5"/>
        <v>0</v>
      </c>
      <c r="AB161" s="78"/>
    </row>
    <row r="162" spans="2:28" s="63" customFormat="1" ht="19.899999999999999" customHeight="1" x14ac:dyDescent="0.35">
      <c r="B162" s="75">
        <v>155</v>
      </c>
      <c r="C162" s="80" t="str">
        <f>IF('Dépenses sur devis'!C162&lt;&gt;"",'Dépenses sur devis'!C162,"")</f>
        <v/>
      </c>
      <c r="D162" s="80" t="str">
        <f>IF('Dépenses sur devis'!D162&lt;&gt;"",'Dépenses sur devis'!D162,"")</f>
        <v/>
      </c>
      <c r="E162" s="80" t="str">
        <f>IF('Dépenses sur devis'!E162&lt;&gt;"",'Dépenses sur devis'!E162,"")</f>
        <v/>
      </c>
      <c r="F162" s="80" t="str">
        <f>IF('Dépenses sur devis'!F162&lt;&gt;"",'Dépenses sur devis'!F162,"")</f>
        <v/>
      </c>
      <c r="G162" s="80" t="str">
        <f>IF('Dépenses sur devis'!G162&lt;&gt;"",'Dépenses sur devis'!G162,"")</f>
        <v/>
      </c>
      <c r="H162" s="79" t="str">
        <f>IF('Dépenses sur devis'!H162&lt;&gt;"",'Dépenses sur devis'!H162,"")</f>
        <v/>
      </c>
      <c r="I162" s="80" t="str">
        <f>IF('Dépenses sur devis'!I162&lt;&gt;"",'Dépenses sur devis'!I162,"")</f>
        <v/>
      </c>
      <c r="J162" s="243">
        <f>IF('Dépenses sur devis'!J162&lt;&gt;"",'Dépenses sur devis'!J162,0)</f>
        <v>0</v>
      </c>
      <c r="K162" s="243">
        <f>IF('Dépenses sur devis'!K162&lt;&gt;"",'Dépenses sur devis'!K162,0)</f>
        <v>0</v>
      </c>
      <c r="L162" s="243">
        <f>IF('Dépenses sur devis'!L162&lt;&gt;"",'Dépenses sur devis'!L162,0)</f>
        <v>0</v>
      </c>
      <c r="M162" s="80" t="str">
        <f>IF('Dépenses sur devis'!M162&lt;&gt;"",'Dépenses sur devis'!M162,"")</f>
        <v/>
      </c>
      <c r="N162" s="244" t="str">
        <f>IF('Dépenses sur devis'!N162&lt;&gt;"",'Dépenses sur devis'!N162,"")</f>
        <v/>
      </c>
      <c r="O162" s="244" t="str">
        <f>IF('Dépenses sur devis'!O162&lt;&gt;"",'Dépenses sur devis'!O162,"")</f>
        <v/>
      </c>
      <c r="P162" s="245">
        <f>IF('Dépenses sur devis'!P162&lt;&gt;"",'Dépenses sur devis'!P162,0)</f>
        <v>0</v>
      </c>
      <c r="Q162" s="245">
        <f>IF('Dépenses sur devis'!Q162&lt;&gt;"",'Dépenses sur devis'!Q162,0)</f>
        <v>0</v>
      </c>
      <c r="R162" s="244" t="str">
        <f>IF('Dépenses sur devis'!R162&lt;&gt;"",'Dépenses sur devis'!R162,"")</f>
        <v/>
      </c>
      <c r="S162" s="244" t="str">
        <f>IF('Dépenses sur devis'!S162&lt;&gt;"",'Dépenses sur devis'!S162,"")</f>
        <v/>
      </c>
      <c r="T162" s="245">
        <f>IF('Dépenses sur devis'!T162&lt;&gt;"",'Dépenses sur devis'!T162,0)</f>
        <v>0</v>
      </c>
      <c r="U162" s="245">
        <f>IF('Dépenses sur devis'!U162&lt;&gt;"",'Dépenses sur devis'!U162,0)</f>
        <v>0</v>
      </c>
      <c r="V162" s="244" t="str">
        <f>IF('Dépenses sur devis'!V162&lt;&gt;"",'Dépenses sur devis'!V162,"")</f>
        <v/>
      </c>
      <c r="W162" s="245"/>
      <c r="X162" s="81">
        <v>0</v>
      </c>
      <c r="Y162" s="80"/>
      <c r="Z162" s="245">
        <f t="shared" si="4"/>
        <v>0</v>
      </c>
      <c r="AA162" s="81">
        <f t="shared" si="5"/>
        <v>0</v>
      </c>
      <c r="AB162" s="78"/>
    </row>
    <row r="163" spans="2:28" s="63" customFormat="1" ht="19.899999999999999" customHeight="1" x14ac:dyDescent="0.35">
      <c r="B163" s="75">
        <v>156</v>
      </c>
      <c r="C163" s="80" t="str">
        <f>IF('Dépenses sur devis'!C163&lt;&gt;"",'Dépenses sur devis'!C163,"")</f>
        <v/>
      </c>
      <c r="D163" s="80" t="str">
        <f>IF('Dépenses sur devis'!D163&lt;&gt;"",'Dépenses sur devis'!D163,"")</f>
        <v/>
      </c>
      <c r="E163" s="80" t="str">
        <f>IF('Dépenses sur devis'!E163&lt;&gt;"",'Dépenses sur devis'!E163,"")</f>
        <v/>
      </c>
      <c r="F163" s="80" t="str">
        <f>IF('Dépenses sur devis'!F163&lt;&gt;"",'Dépenses sur devis'!F163,"")</f>
        <v/>
      </c>
      <c r="G163" s="80" t="str">
        <f>IF('Dépenses sur devis'!G163&lt;&gt;"",'Dépenses sur devis'!G163,"")</f>
        <v/>
      </c>
      <c r="H163" s="79" t="str">
        <f>IF('Dépenses sur devis'!H163&lt;&gt;"",'Dépenses sur devis'!H163,"")</f>
        <v/>
      </c>
      <c r="I163" s="80" t="str">
        <f>IF('Dépenses sur devis'!I163&lt;&gt;"",'Dépenses sur devis'!I163,"")</f>
        <v/>
      </c>
      <c r="J163" s="243">
        <f>IF('Dépenses sur devis'!J163&lt;&gt;"",'Dépenses sur devis'!J163,0)</f>
        <v>0</v>
      </c>
      <c r="K163" s="243">
        <f>IF('Dépenses sur devis'!K163&lt;&gt;"",'Dépenses sur devis'!K163,0)</f>
        <v>0</v>
      </c>
      <c r="L163" s="243">
        <f>IF('Dépenses sur devis'!L163&lt;&gt;"",'Dépenses sur devis'!L163,0)</f>
        <v>0</v>
      </c>
      <c r="M163" s="80" t="str">
        <f>IF('Dépenses sur devis'!M163&lt;&gt;"",'Dépenses sur devis'!M163,"")</f>
        <v/>
      </c>
      <c r="N163" s="244" t="str">
        <f>IF('Dépenses sur devis'!N163&lt;&gt;"",'Dépenses sur devis'!N163,"")</f>
        <v/>
      </c>
      <c r="O163" s="244" t="str">
        <f>IF('Dépenses sur devis'!O163&lt;&gt;"",'Dépenses sur devis'!O163,"")</f>
        <v/>
      </c>
      <c r="P163" s="245">
        <f>IF('Dépenses sur devis'!P163&lt;&gt;"",'Dépenses sur devis'!P163,0)</f>
        <v>0</v>
      </c>
      <c r="Q163" s="245">
        <f>IF('Dépenses sur devis'!Q163&lt;&gt;"",'Dépenses sur devis'!Q163,0)</f>
        <v>0</v>
      </c>
      <c r="R163" s="244" t="str">
        <f>IF('Dépenses sur devis'!R163&lt;&gt;"",'Dépenses sur devis'!R163,"")</f>
        <v/>
      </c>
      <c r="S163" s="244" t="str">
        <f>IF('Dépenses sur devis'!S163&lt;&gt;"",'Dépenses sur devis'!S163,"")</f>
        <v/>
      </c>
      <c r="T163" s="245">
        <f>IF('Dépenses sur devis'!T163&lt;&gt;"",'Dépenses sur devis'!T163,0)</f>
        <v>0</v>
      </c>
      <c r="U163" s="245">
        <f>IF('Dépenses sur devis'!U163&lt;&gt;"",'Dépenses sur devis'!U163,0)</f>
        <v>0</v>
      </c>
      <c r="V163" s="244" t="str">
        <f>IF('Dépenses sur devis'!V163&lt;&gt;"",'Dépenses sur devis'!V163,"")</f>
        <v/>
      </c>
      <c r="W163" s="245"/>
      <c r="X163" s="81">
        <v>0</v>
      </c>
      <c r="Y163" s="80"/>
      <c r="Z163" s="245">
        <f t="shared" si="4"/>
        <v>0</v>
      </c>
      <c r="AA163" s="81">
        <f t="shared" si="5"/>
        <v>0</v>
      </c>
      <c r="AB163" s="78"/>
    </row>
    <row r="164" spans="2:28" s="63" customFormat="1" ht="19.899999999999999" customHeight="1" x14ac:dyDescent="0.35">
      <c r="B164" s="75">
        <v>157</v>
      </c>
      <c r="C164" s="80" t="str">
        <f>IF('Dépenses sur devis'!C164&lt;&gt;"",'Dépenses sur devis'!C164,"")</f>
        <v/>
      </c>
      <c r="D164" s="80" t="str">
        <f>IF('Dépenses sur devis'!D164&lt;&gt;"",'Dépenses sur devis'!D164,"")</f>
        <v/>
      </c>
      <c r="E164" s="80" t="str">
        <f>IF('Dépenses sur devis'!E164&lt;&gt;"",'Dépenses sur devis'!E164,"")</f>
        <v/>
      </c>
      <c r="F164" s="80" t="str">
        <f>IF('Dépenses sur devis'!F164&lt;&gt;"",'Dépenses sur devis'!F164,"")</f>
        <v/>
      </c>
      <c r="G164" s="80" t="str">
        <f>IF('Dépenses sur devis'!G164&lt;&gt;"",'Dépenses sur devis'!G164,"")</f>
        <v/>
      </c>
      <c r="H164" s="79" t="str">
        <f>IF('Dépenses sur devis'!H164&lt;&gt;"",'Dépenses sur devis'!H164,"")</f>
        <v/>
      </c>
      <c r="I164" s="80" t="str">
        <f>IF('Dépenses sur devis'!I164&lt;&gt;"",'Dépenses sur devis'!I164,"")</f>
        <v/>
      </c>
      <c r="J164" s="243">
        <f>IF('Dépenses sur devis'!J164&lt;&gt;"",'Dépenses sur devis'!J164,0)</f>
        <v>0</v>
      </c>
      <c r="K164" s="243">
        <f>IF('Dépenses sur devis'!K164&lt;&gt;"",'Dépenses sur devis'!K164,0)</f>
        <v>0</v>
      </c>
      <c r="L164" s="243">
        <f>IF('Dépenses sur devis'!L164&lt;&gt;"",'Dépenses sur devis'!L164,0)</f>
        <v>0</v>
      </c>
      <c r="M164" s="80" t="str">
        <f>IF('Dépenses sur devis'!M164&lt;&gt;"",'Dépenses sur devis'!M164,"")</f>
        <v/>
      </c>
      <c r="N164" s="244" t="str">
        <f>IF('Dépenses sur devis'!N164&lt;&gt;"",'Dépenses sur devis'!N164,"")</f>
        <v/>
      </c>
      <c r="O164" s="244" t="str">
        <f>IF('Dépenses sur devis'!O164&lt;&gt;"",'Dépenses sur devis'!O164,"")</f>
        <v/>
      </c>
      <c r="P164" s="245">
        <f>IF('Dépenses sur devis'!P164&lt;&gt;"",'Dépenses sur devis'!P164,0)</f>
        <v>0</v>
      </c>
      <c r="Q164" s="245">
        <f>IF('Dépenses sur devis'!Q164&lt;&gt;"",'Dépenses sur devis'!Q164,0)</f>
        <v>0</v>
      </c>
      <c r="R164" s="244" t="str">
        <f>IF('Dépenses sur devis'!R164&lt;&gt;"",'Dépenses sur devis'!R164,"")</f>
        <v/>
      </c>
      <c r="S164" s="244" t="str">
        <f>IF('Dépenses sur devis'!S164&lt;&gt;"",'Dépenses sur devis'!S164,"")</f>
        <v/>
      </c>
      <c r="T164" s="245">
        <f>IF('Dépenses sur devis'!T164&lt;&gt;"",'Dépenses sur devis'!T164,0)</f>
        <v>0</v>
      </c>
      <c r="U164" s="245">
        <f>IF('Dépenses sur devis'!U164&lt;&gt;"",'Dépenses sur devis'!U164,0)</f>
        <v>0</v>
      </c>
      <c r="V164" s="244" t="str">
        <f>IF('Dépenses sur devis'!V164&lt;&gt;"",'Dépenses sur devis'!V164,"")</f>
        <v/>
      </c>
      <c r="W164" s="245"/>
      <c r="X164" s="81">
        <v>0</v>
      </c>
      <c r="Y164" s="80"/>
      <c r="Z164" s="245">
        <f t="shared" si="4"/>
        <v>0</v>
      </c>
      <c r="AA164" s="81">
        <f t="shared" si="5"/>
        <v>0</v>
      </c>
      <c r="AB164" s="78"/>
    </row>
    <row r="165" spans="2:28" s="63" customFormat="1" ht="19.899999999999999" customHeight="1" x14ac:dyDescent="0.35">
      <c r="B165" s="75">
        <v>158</v>
      </c>
      <c r="C165" s="80" t="str">
        <f>IF('Dépenses sur devis'!C165&lt;&gt;"",'Dépenses sur devis'!C165,"")</f>
        <v/>
      </c>
      <c r="D165" s="80" t="str">
        <f>IF('Dépenses sur devis'!D165&lt;&gt;"",'Dépenses sur devis'!D165,"")</f>
        <v/>
      </c>
      <c r="E165" s="80" t="str">
        <f>IF('Dépenses sur devis'!E165&lt;&gt;"",'Dépenses sur devis'!E165,"")</f>
        <v/>
      </c>
      <c r="F165" s="80" t="str">
        <f>IF('Dépenses sur devis'!F165&lt;&gt;"",'Dépenses sur devis'!F165,"")</f>
        <v/>
      </c>
      <c r="G165" s="80" t="str">
        <f>IF('Dépenses sur devis'!G165&lt;&gt;"",'Dépenses sur devis'!G165,"")</f>
        <v/>
      </c>
      <c r="H165" s="79" t="str">
        <f>IF('Dépenses sur devis'!H165&lt;&gt;"",'Dépenses sur devis'!H165,"")</f>
        <v/>
      </c>
      <c r="I165" s="80" t="str">
        <f>IF('Dépenses sur devis'!I165&lt;&gt;"",'Dépenses sur devis'!I165,"")</f>
        <v/>
      </c>
      <c r="J165" s="243">
        <f>IF('Dépenses sur devis'!J165&lt;&gt;"",'Dépenses sur devis'!J165,0)</f>
        <v>0</v>
      </c>
      <c r="K165" s="243">
        <f>IF('Dépenses sur devis'!K165&lt;&gt;"",'Dépenses sur devis'!K165,0)</f>
        <v>0</v>
      </c>
      <c r="L165" s="243">
        <f>IF('Dépenses sur devis'!L165&lt;&gt;"",'Dépenses sur devis'!L165,0)</f>
        <v>0</v>
      </c>
      <c r="M165" s="80" t="str">
        <f>IF('Dépenses sur devis'!M165&lt;&gt;"",'Dépenses sur devis'!M165,"")</f>
        <v/>
      </c>
      <c r="N165" s="244" t="str">
        <f>IF('Dépenses sur devis'!N165&lt;&gt;"",'Dépenses sur devis'!N165,"")</f>
        <v/>
      </c>
      <c r="O165" s="244" t="str">
        <f>IF('Dépenses sur devis'!O165&lt;&gt;"",'Dépenses sur devis'!O165,"")</f>
        <v/>
      </c>
      <c r="P165" s="245">
        <f>IF('Dépenses sur devis'!P165&lt;&gt;"",'Dépenses sur devis'!P165,0)</f>
        <v>0</v>
      </c>
      <c r="Q165" s="245">
        <f>IF('Dépenses sur devis'!Q165&lt;&gt;"",'Dépenses sur devis'!Q165,0)</f>
        <v>0</v>
      </c>
      <c r="R165" s="244" t="str">
        <f>IF('Dépenses sur devis'!R165&lt;&gt;"",'Dépenses sur devis'!R165,"")</f>
        <v/>
      </c>
      <c r="S165" s="244" t="str">
        <f>IF('Dépenses sur devis'!S165&lt;&gt;"",'Dépenses sur devis'!S165,"")</f>
        <v/>
      </c>
      <c r="T165" s="245">
        <f>IF('Dépenses sur devis'!T165&lt;&gt;"",'Dépenses sur devis'!T165,0)</f>
        <v>0</v>
      </c>
      <c r="U165" s="245">
        <f>IF('Dépenses sur devis'!U165&lt;&gt;"",'Dépenses sur devis'!U165,0)</f>
        <v>0</v>
      </c>
      <c r="V165" s="244" t="str">
        <f>IF('Dépenses sur devis'!V165&lt;&gt;"",'Dépenses sur devis'!V165,"")</f>
        <v/>
      </c>
      <c r="W165" s="245"/>
      <c r="X165" s="81">
        <v>0</v>
      </c>
      <c r="Y165" s="80"/>
      <c r="Z165" s="245">
        <f t="shared" si="4"/>
        <v>0</v>
      </c>
      <c r="AA165" s="81">
        <f t="shared" si="5"/>
        <v>0</v>
      </c>
      <c r="AB165" s="78"/>
    </row>
    <row r="166" spans="2:28" s="63" customFormat="1" ht="19.899999999999999" customHeight="1" x14ac:dyDescent="0.35">
      <c r="B166" s="75">
        <v>159</v>
      </c>
      <c r="C166" s="80" t="str">
        <f>IF('Dépenses sur devis'!C166&lt;&gt;"",'Dépenses sur devis'!C166,"")</f>
        <v/>
      </c>
      <c r="D166" s="80" t="str">
        <f>IF('Dépenses sur devis'!D166&lt;&gt;"",'Dépenses sur devis'!D166,"")</f>
        <v/>
      </c>
      <c r="E166" s="80" t="str">
        <f>IF('Dépenses sur devis'!E166&lt;&gt;"",'Dépenses sur devis'!E166,"")</f>
        <v/>
      </c>
      <c r="F166" s="80" t="str">
        <f>IF('Dépenses sur devis'!F166&lt;&gt;"",'Dépenses sur devis'!F166,"")</f>
        <v/>
      </c>
      <c r="G166" s="80" t="str">
        <f>IF('Dépenses sur devis'!G166&lt;&gt;"",'Dépenses sur devis'!G166,"")</f>
        <v/>
      </c>
      <c r="H166" s="79" t="str">
        <f>IF('Dépenses sur devis'!H166&lt;&gt;"",'Dépenses sur devis'!H166,"")</f>
        <v/>
      </c>
      <c r="I166" s="80" t="str">
        <f>IF('Dépenses sur devis'!I166&lt;&gt;"",'Dépenses sur devis'!I166,"")</f>
        <v/>
      </c>
      <c r="J166" s="243">
        <f>IF('Dépenses sur devis'!J166&lt;&gt;"",'Dépenses sur devis'!J166,0)</f>
        <v>0</v>
      </c>
      <c r="K166" s="243">
        <f>IF('Dépenses sur devis'!K166&lt;&gt;"",'Dépenses sur devis'!K166,0)</f>
        <v>0</v>
      </c>
      <c r="L166" s="243">
        <f>IF('Dépenses sur devis'!L166&lt;&gt;"",'Dépenses sur devis'!L166,0)</f>
        <v>0</v>
      </c>
      <c r="M166" s="80" t="str">
        <f>IF('Dépenses sur devis'!M166&lt;&gt;"",'Dépenses sur devis'!M166,"")</f>
        <v/>
      </c>
      <c r="N166" s="244" t="str">
        <f>IF('Dépenses sur devis'!N166&lt;&gt;"",'Dépenses sur devis'!N166,"")</f>
        <v/>
      </c>
      <c r="O166" s="244" t="str">
        <f>IF('Dépenses sur devis'!O166&lt;&gt;"",'Dépenses sur devis'!O166,"")</f>
        <v/>
      </c>
      <c r="P166" s="245">
        <f>IF('Dépenses sur devis'!P166&lt;&gt;"",'Dépenses sur devis'!P166,0)</f>
        <v>0</v>
      </c>
      <c r="Q166" s="245">
        <f>IF('Dépenses sur devis'!Q166&lt;&gt;"",'Dépenses sur devis'!Q166,0)</f>
        <v>0</v>
      </c>
      <c r="R166" s="244" t="str">
        <f>IF('Dépenses sur devis'!R166&lt;&gt;"",'Dépenses sur devis'!R166,"")</f>
        <v/>
      </c>
      <c r="S166" s="244" t="str">
        <f>IF('Dépenses sur devis'!S166&lt;&gt;"",'Dépenses sur devis'!S166,"")</f>
        <v/>
      </c>
      <c r="T166" s="245">
        <f>IF('Dépenses sur devis'!T166&lt;&gt;"",'Dépenses sur devis'!T166,0)</f>
        <v>0</v>
      </c>
      <c r="U166" s="245">
        <f>IF('Dépenses sur devis'!U166&lt;&gt;"",'Dépenses sur devis'!U166,0)</f>
        <v>0</v>
      </c>
      <c r="V166" s="244" t="str">
        <f>IF('Dépenses sur devis'!V166&lt;&gt;"",'Dépenses sur devis'!V166,"")</f>
        <v/>
      </c>
      <c r="W166" s="245"/>
      <c r="X166" s="81">
        <v>0</v>
      </c>
      <c r="Y166" s="80"/>
      <c r="Z166" s="245">
        <f t="shared" si="4"/>
        <v>0</v>
      </c>
      <c r="AA166" s="81">
        <f t="shared" si="5"/>
        <v>0</v>
      </c>
      <c r="AB166" s="78"/>
    </row>
    <row r="167" spans="2:28" s="63" customFormat="1" ht="19.899999999999999" customHeight="1" x14ac:dyDescent="0.35">
      <c r="B167" s="75">
        <v>160</v>
      </c>
      <c r="C167" s="80" t="str">
        <f>IF('Dépenses sur devis'!C167&lt;&gt;"",'Dépenses sur devis'!C167,"")</f>
        <v/>
      </c>
      <c r="D167" s="80" t="str">
        <f>IF('Dépenses sur devis'!D167&lt;&gt;"",'Dépenses sur devis'!D167,"")</f>
        <v/>
      </c>
      <c r="E167" s="80" t="str">
        <f>IF('Dépenses sur devis'!E167&lt;&gt;"",'Dépenses sur devis'!E167,"")</f>
        <v/>
      </c>
      <c r="F167" s="80" t="str">
        <f>IF('Dépenses sur devis'!F167&lt;&gt;"",'Dépenses sur devis'!F167,"")</f>
        <v/>
      </c>
      <c r="G167" s="80" t="str">
        <f>IF('Dépenses sur devis'!G167&lt;&gt;"",'Dépenses sur devis'!G167,"")</f>
        <v/>
      </c>
      <c r="H167" s="79" t="str">
        <f>IF('Dépenses sur devis'!H167&lt;&gt;"",'Dépenses sur devis'!H167,"")</f>
        <v/>
      </c>
      <c r="I167" s="80" t="str">
        <f>IF('Dépenses sur devis'!I167&lt;&gt;"",'Dépenses sur devis'!I167,"")</f>
        <v/>
      </c>
      <c r="J167" s="243">
        <f>IF('Dépenses sur devis'!J167&lt;&gt;"",'Dépenses sur devis'!J167,0)</f>
        <v>0</v>
      </c>
      <c r="K167" s="243">
        <f>IF('Dépenses sur devis'!K167&lt;&gt;"",'Dépenses sur devis'!K167,0)</f>
        <v>0</v>
      </c>
      <c r="L167" s="243">
        <f>IF('Dépenses sur devis'!L167&lt;&gt;"",'Dépenses sur devis'!L167,0)</f>
        <v>0</v>
      </c>
      <c r="M167" s="80" t="str">
        <f>IF('Dépenses sur devis'!M167&lt;&gt;"",'Dépenses sur devis'!M167,"")</f>
        <v/>
      </c>
      <c r="N167" s="244" t="str">
        <f>IF('Dépenses sur devis'!N167&lt;&gt;"",'Dépenses sur devis'!N167,"")</f>
        <v/>
      </c>
      <c r="O167" s="244" t="str">
        <f>IF('Dépenses sur devis'!O167&lt;&gt;"",'Dépenses sur devis'!O167,"")</f>
        <v/>
      </c>
      <c r="P167" s="245">
        <f>IF('Dépenses sur devis'!P167&lt;&gt;"",'Dépenses sur devis'!P167,0)</f>
        <v>0</v>
      </c>
      <c r="Q167" s="245">
        <f>IF('Dépenses sur devis'!Q167&lt;&gt;"",'Dépenses sur devis'!Q167,0)</f>
        <v>0</v>
      </c>
      <c r="R167" s="244" t="str">
        <f>IF('Dépenses sur devis'!R167&lt;&gt;"",'Dépenses sur devis'!R167,"")</f>
        <v/>
      </c>
      <c r="S167" s="244" t="str">
        <f>IF('Dépenses sur devis'!S167&lt;&gt;"",'Dépenses sur devis'!S167,"")</f>
        <v/>
      </c>
      <c r="T167" s="245">
        <f>IF('Dépenses sur devis'!T167&lt;&gt;"",'Dépenses sur devis'!T167,0)</f>
        <v>0</v>
      </c>
      <c r="U167" s="245">
        <f>IF('Dépenses sur devis'!U167&lt;&gt;"",'Dépenses sur devis'!U167,0)</f>
        <v>0</v>
      </c>
      <c r="V167" s="244" t="str">
        <f>IF('Dépenses sur devis'!V167&lt;&gt;"",'Dépenses sur devis'!V167,"")</f>
        <v/>
      </c>
      <c r="W167" s="245"/>
      <c r="X167" s="81">
        <v>0</v>
      </c>
      <c r="Y167" s="80"/>
      <c r="Z167" s="245">
        <f t="shared" si="4"/>
        <v>0</v>
      </c>
      <c r="AA167" s="81">
        <f t="shared" si="5"/>
        <v>0</v>
      </c>
      <c r="AB167" s="78"/>
    </row>
    <row r="168" spans="2:28" s="63" customFormat="1" ht="19.899999999999999" customHeight="1" x14ac:dyDescent="0.35">
      <c r="B168" s="75">
        <v>161</v>
      </c>
      <c r="C168" s="80" t="str">
        <f>IF('Dépenses sur devis'!C168&lt;&gt;"",'Dépenses sur devis'!C168,"")</f>
        <v/>
      </c>
      <c r="D168" s="80" t="str">
        <f>IF('Dépenses sur devis'!D168&lt;&gt;"",'Dépenses sur devis'!D168,"")</f>
        <v/>
      </c>
      <c r="E168" s="80" t="str">
        <f>IF('Dépenses sur devis'!E168&lt;&gt;"",'Dépenses sur devis'!E168,"")</f>
        <v/>
      </c>
      <c r="F168" s="80" t="str">
        <f>IF('Dépenses sur devis'!F168&lt;&gt;"",'Dépenses sur devis'!F168,"")</f>
        <v/>
      </c>
      <c r="G168" s="80" t="str">
        <f>IF('Dépenses sur devis'!G168&lt;&gt;"",'Dépenses sur devis'!G168,"")</f>
        <v/>
      </c>
      <c r="H168" s="79" t="str">
        <f>IF('Dépenses sur devis'!H168&lt;&gt;"",'Dépenses sur devis'!H168,"")</f>
        <v/>
      </c>
      <c r="I168" s="80" t="str">
        <f>IF('Dépenses sur devis'!I168&lt;&gt;"",'Dépenses sur devis'!I168,"")</f>
        <v/>
      </c>
      <c r="J168" s="243">
        <f>IF('Dépenses sur devis'!J168&lt;&gt;"",'Dépenses sur devis'!J168,0)</f>
        <v>0</v>
      </c>
      <c r="K168" s="243">
        <f>IF('Dépenses sur devis'!K168&lt;&gt;"",'Dépenses sur devis'!K168,0)</f>
        <v>0</v>
      </c>
      <c r="L168" s="243">
        <f>IF('Dépenses sur devis'!L168&lt;&gt;"",'Dépenses sur devis'!L168,0)</f>
        <v>0</v>
      </c>
      <c r="M168" s="80" t="str">
        <f>IF('Dépenses sur devis'!M168&lt;&gt;"",'Dépenses sur devis'!M168,"")</f>
        <v/>
      </c>
      <c r="N168" s="244" t="str">
        <f>IF('Dépenses sur devis'!N168&lt;&gt;"",'Dépenses sur devis'!N168,"")</f>
        <v/>
      </c>
      <c r="O168" s="244" t="str">
        <f>IF('Dépenses sur devis'!O168&lt;&gt;"",'Dépenses sur devis'!O168,"")</f>
        <v/>
      </c>
      <c r="P168" s="245">
        <f>IF('Dépenses sur devis'!P168&lt;&gt;"",'Dépenses sur devis'!P168,0)</f>
        <v>0</v>
      </c>
      <c r="Q168" s="245">
        <f>IF('Dépenses sur devis'!Q168&lt;&gt;"",'Dépenses sur devis'!Q168,0)</f>
        <v>0</v>
      </c>
      <c r="R168" s="244" t="str">
        <f>IF('Dépenses sur devis'!R168&lt;&gt;"",'Dépenses sur devis'!R168,"")</f>
        <v/>
      </c>
      <c r="S168" s="244" t="str">
        <f>IF('Dépenses sur devis'!S168&lt;&gt;"",'Dépenses sur devis'!S168,"")</f>
        <v/>
      </c>
      <c r="T168" s="245">
        <f>IF('Dépenses sur devis'!T168&lt;&gt;"",'Dépenses sur devis'!T168,0)</f>
        <v>0</v>
      </c>
      <c r="U168" s="245">
        <f>IF('Dépenses sur devis'!U168&lt;&gt;"",'Dépenses sur devis'!U168,0)</f>
        <v>0</v>
      </c>
      <c r="V168" s="244" t="str">
        <f>IF('Dépenses sur devis'!V168&lt;&gt;"",'Dépenses sur devis'!V168,"")</f>
        <v/>
      </c>
      <c r="W168" s="245"/>
      <c r="X168" s="81">
        <v>0</v>
      </c>
      <c r="Y168" s="80"/>
      <c r="Z168" s="245">
        <f t="shared" si="4"/>
        <v>0</v>
      </c>
      <c r="AA168" s="81">
        <f t="shared" si="5"/>
        <v>0</v>
      </c>
      <c r="AB168" s="78"/>
    </row>
    <row r="169" spans="2:28" s="63" customFormat="1" ht="19.899999999999999" customHeight="1" x14ac:dyDescent="0.35">
      <c r="B169" s="75">
        <v>162</v>
      </c>
      <c r="C169" s="80" t="str">
        <f>IF('Dépenses sur devis'!C169&lt;&gt;"",'Dépenses sur devis'!C169,"")</f>
        <v/>
      </c>
      <c r="D169" s="80" t="str">
        <f>IF('Dépenses sur devis'!D169&lt;&gt;"",'Dépenses sur devis'!D169,"")</f>
        <v/>
      </c>
      <c r="E169" s="80" t="str">
        <f>IF('Dépenses sur devis'!E169&lt;&gt;"",'Dépenses sur devis'!E169,"")</f>
        <v/>
      </c>
      <c r="F169" s="80" t="str">
        <f>IF('Dépenses sur devis'!F169&lt;&gt;"",'Dépenses sur devis'!F169,"")</f>
        <v/>
      </c>
      <c r="G169" s="80" t="str">
        <f>IF('Dépenses sur devis'!G169&lt;&gt;"",'Dépenses sur devis'!G169,"")</f>
        <v/>
      </c>
      <c r="H169" s="79" t="str">
        <f>IF('Dépenses sur devis'!H169&lt;&gt;"",'Dépenses sur devis'!H169,"")</f>
        <v/>
      </c>
      <c r="I169" s="80" t="str">
        <f>IF('Dépenses sur devis'!I169&lt;&gt;"",'Dépenses sur devis'!I169,"")</f>
        <v/>
      </c>
      <c r="J169" s="243">
        <f>IF('Dépenses sur devis'!J169&lt;&gt;"",'Dépenses sur devis'!J169,0)</f>
        <v>0</v>
      </c>
      <c r="K169" s="243">
        <f>IF('Dépenses sur devis'!K169&lt;&gt;"",'Dépenses sur devis'!K169,0)</f>
        <v>0</v>
      </c>
      <c r="L169" s="243">
        <f>IF('Dépenses sur devis'!L169&lt;&gt;"",'Dépenses sur devis'!L169,0)</f>
        <v>0</v>
      </c>
      <c r="M169" s="80" t="str">
        <f>IF('Dépenses sur devis'!M169&lt;&gt;"",'Dépenses sur devis'!M169,"")</f>
        <v/>
      </c>
      <c r="N169" s="244" t="str">
        <f>IF('Dépenses sur devis'!N169&lt;&gt;"",'Dépenses sur devis'!N169,"")</f>
        <v/>
      </c>
      <c r="O169" s="244" t="str">
        <f>IF('Dépenses sur devis'!O169&lt;&gt;"",'Dépenses sur devis'!O169,"")</f>
        <v/>
      </c>
      <c r="P169" s="245">
        <f>IF('Dépenses sur devis'!P169&lt;&gt;"",'Dépenses sur devis'!P169,0)</f>
        <v>0</v>
      </c>
      <c r="Q169" s="245">
        <f>IF('Dépenses sur devis'!Q169&lt;&gt;"",'Dépenses sur devis'!Q169,0)</f>
        <v>0</v>
      </c>
      <c r="R169" s="244" t="str">
        <f>IF('Dépenses sur devis'!R169&lt;&gt;"",'Dépenses sur devis'!R169,"")</f>
        <v/>
      </c>
      <c r="S169" s="244" t="str">
        <f>IF('Dépenses sur devis'!S169&lt;&gt;"",'Dépenses sur devis'!S169,"")</f>
        <v/>
      </c>
      <c r="T169" s="245">
        <f>IF('Dépenses sur devis'!T169&lt;&gt;"",'Dépenses sur devis'!T169,0)</f>
        <v>0</v>
      </c>
      <c r="U169" s="245">
        <f>IF('Dépenses sur devis'!U169&lt;&gt;"",'Dépenses sur devis'!U169,0)</f>
        <v>0</v>
      </c>
      <c r="V169" s="244" t="str">
        <f>IF('Dépenses sur devis'!V169&lt;&gt;"",'Dépenses sur devis'!V169,"")</f>
        <v/>
      </c>
      <c r="W169" s="245"/>
      <c r="X169" s="81">
        <v>0</v>
      </c>
      <c r="Y169" s="80"/>
      <c r="Z169" s="245">
        <f t="shared" si="4"/>
        <v>0</v>
      </c>
      <c r="AA169" s="81">
        <f t="shared" si="5"/>
        <v>0</v>
      </c>
      <c r="AB169" s="78"/>
    </row>
    <row r="170" spans="2:28" s="63" customFormat="1" ht="19.899999999999999" customHeight="1" x14ac:dyDescent="0.35">
      <c r="B170" s="75">
        <v>163</v>
      </c>
      <c r="C170" s="80" t="str">
        <f>IF('Dépenses sur devis'!C170&lt;&gt;"",'Dépenses sur devis'!C170,"")</f>
        <v/>
      </c>
      <c r="D170" s="80" t="str">
        <f>IF('Dépenses sur devis'!D170&lt;&gt;"",'Dépenses sur devis'!D170,"")</f>
        <v/>
      </c>
      <c r="E170" s="80" t="str">
        <f>IF('Dépenses sur devis'!E170&lt;&gt;"",'Dépenses sur devis'!E170,"")</f>
        <v/>
      </c>
      <c r="F170" s="80" t="str">
        <f>IF('Dépenses sur devis'!F170&lt;&gt;"",'Dépenses sur devis'!F170,"")</f>
        <v/>
      </c>
      <c r="G170" s="80" t="str">
        <f>IF('Dépenses sur devis'!G170&lt;&gt;"",'Dépenses sur devis'!G170,"")</f>
        <v/>
      </c>
      <c r="H170" s="79" t="str">
        <f>IF('Dépenses sur devis'!H170&lt;&gt;"",'Dépenses sur devis'!H170,"")</f>
        <v/>
      </c>
      <c r="I170" s="80" t="str">
        <f>IF('Dépenses sur devis'!I170&lt;&gt;"",'Dépenses sur devis'!I170,"")</f>
        <v/>
      </c>
      <c r="J170" s="243">
        <f>IF('Dépenses sur devis'!J170&lt;&gt;"",'Dépenses sur devis'!J170,0)</f>
        <v>0</v>
      </c>
      <c r="K170" s="243">
        <f>IF('Dépenses sur devis'!K170&lt;&gt;"",'Dépenses sur devis'!K170,0)</f>
        <v>0</v>
      </c>
      <c r="L170" s="243">
        <f>IF('Dépenses sur devis'!L170&lt;&gt;"",'Dépenses sur devis'!L170,0)</f>
        <v>0</v>
      </c>
      <c r="M170" s="80" t="str">
        <f>IF('Dépenses sur devis'!M170&lt;&gt;"",'Dépenses sur devis'!M170,"")</f>
        <v/>
      </c>
      <c r="N170" s="244" t="str">
        <f>IF('Dépenses sur devis'!N170&lt;&gt;"",'Dépenses sur devis'!N170,"")</f>
        <v/>
      </c>
      <c r="O170" s="244" t="str">
        <f>IF('Dépenses sur devis'!O170&lt;&gt;"",'Dépenses sur devis'!O170,"")</f>
        <v/>
      </c>
      <c r="P170" s="245">
        <f>IF('Dépenses sur devis'!P170&lt;&gt;"",'Dépenses sur devis'!P170,0)</f>
        <v>0</v>
      </c>
      <c r="Q170" s="245">
        <f>IF('Dépenses sur devis'!Q170&lt;&gt;"",'Dépenses sur devis'!Q170,0)</f>
        <v>0</v>
      </c>
      <c r="R170" s="244" t="str">
        <f>IF('Dépenses sur devis'!R170&lt;&gt;"",'Dépenses sur devis'!R170,"")</f>
        <v/>
      </c>
      <c r="S170" s="244" t="str">
        <f>IF('Dépenses sur devis'!S170&lt;&gt;"",'Dépenses sur devis'!S170,"")</f>
        <v/>
      </c>
      <c r="T170" s="245">
        <f>IF('Dépenses sur devis'!T170&lt;&gt;"",'Dépenses sur devis'!T170,0)</f>
        <v>0</v>
      </c>
      <c r="U170" s="245">
        <f>IF('Dépenses sur devis'!U170&lt;&gt;"",'Dépenses sur devis'!U170,0)</f>
        <v>0</v>
      </c>
      <c r="V170" s="244" t="str">
        <f>IF('Dépenses sur devis'!V170&lt;&gt;"",'Dépenses sur devis'!V170,"")</f>
        <v/>
      </c>
      <c r="W170" s="245"/>
      <c r="X170" s="81">
        <v>0</v>
      </c>
      <c r="Y170" s="80"/>
      <c r="Z170" s="245">
        <f t="shared" si="4"/>
        <v>0</v>
      </c>
      <c r="AA170" s="81">
        <f t="shared" si="5"/>
        <v>0</v>
      </c>
      <c r="AB170" s="78"/>
    </row>
    <row r="171" spans="2:28" s="63" customFormat="1" ht="19.899999999999999" customHeight="1" x14ac:dyDescent="0.35">
      <c r="B171" s="75">
        <v>164</v>
      </c>
      <c r="C171" s="80" t="str">
        <f>IF('Dépenses sur devis'!C171&lt;&gt;"",'Dépenses sur devis'!C171,"")</f>
        <v/>
      </c>
      <c r="D171" s="80" t="str">
        <f>IF('Dépenses sur devis'!D171&lt;&gt;"",'Dépenses sur devis'!D171,"")</f>
        <v/>
      </c>
      <c r="E171" s="80" t="str">
        <f>IF('Dépenses sur devis'!E171&lt;&gt;"",'Dépenses sur devis'!E171,"")</f>
        <v/>
      </c>
      <c r="F171" s="80" t="str">
        <f>IF('Dépenses sur devis'!F171&lt;&gt;"",'Dépenses sur devis'!F171,"")</f>
        <v/>
      </c>
      <c r="G171" s="80" t="str">
        <f>IF('Dépenses sur devis'!G171&lt;&gt;"",'Dépenses sur devis'!G171,"")</f>
        <v/>
      </c>
      <c r="H171" s="79" t="str">
        <f>IF('Dépenses sur devis'!H171&lt;&gt;"",'Dépenses sur devis'!H171,"")</f>
        <v/>
      </c>
      <c r="I171" s="80" t="str">
        <f>IF('Dépenses sur devis'!I171&lt;&gt;"",'Dépenses sur devis'!I171,"")</f>
        <v/>
      </c>
      <c r="J171" s="243">
        <f>IF('Dépenses sur devis'!J171&lt;&gt;"",'Dépenses sur devis'!J171,0)</f>
        <v>0</v>
      </c>
      <c r="K171" s="243">
        <f>IF('Dépenses sur devis'!K171&lt;&gt;"",'Dépenses sur devis'!K171,0)</f>
        <v>0</v>
      </c>
      <c r="L171" s="243">
        <f>IF('Dépenses sur devis'!L171&lt;&gt;"",'Dépenses sur devis'!L171,0)</f>
        <v>0</v>
      </c>
      <c r="M171" s="80" t="str">
        <f>IF('Dépenses sur devis'!M171&lt;&gt;"",'Dépenses sur devis'!M171,"")</f>
        <v/>
      </c>
      <c r="N171" s="244" t="str">
        <f>IF('Dépenses sur devis'!N171&lt;&gt;"",'Dépenses sur devis'!N171,"")</f>
        <v/>
      </c>
      <c r="O171" s="244" t="str">
        <f>IF('Dépenses sur devis'!O171&lt;&gt;"",'Dépenses sur devis'!O171,"")</f>
        <v/>
      </c>
      <c r="P171" s="245">
        <f>IF('Dépenses sur devis'!P171&lt;&gt;"",'Dépenses sur devis'!P171,0)</f>
        <v>0</v>
      </c>
      <c r="Q171" s="245">
        <f>IF('Dépenses sur devis'!Q171&lt;&gt;"",'Dépenses sur devis'!Q171,0)</f>
        <v>0</v>
      </c>
      <c r="R171" s="244" t="str">
        <f>IF('Dépenses sur devis'!R171&lt;&gt;"",'Dépenses sur devis'!R171,"")</f>
        <v/>
      </c>
      <c r="S171" s="244" t="str">
        <f>IF('Dépenses sur devis'!S171&lt;&gt;"",'Dépenses sur devis'!S171,"")</f>
        <v/>
      </c>
      <c r="T171" s="245">
        <f>IF('Dépenses sur devis'!T171&lt;&gt;"",'Dépenses sur devis'!T171,0)</f>
        <v>0</v>
      </c>
      <c r="U171" s="245">
        <f>IF('Dépenses sur devis'!U171&lt;&gt;"",'Dépenses sur devis'!U171,0)</f>
        <v>0</v>
      </c>
      <c r="V171" s="244" t="str">
        <f>IF('Dépenses sur devis'!V171&lt;&gt;"",'Dépenses sur devis'!V171,"")</f>
        <v/>
      </c>
      <c r="W171" s="245"/>
      <c r="X171" s="81">
        <v>0</v>
      </c>
      <c r="Y171" s="80"/>
      <c r="Z171" s="245">
        <f t="shared" si="4"/>
        <v>0</v>
      </c>
      <c r="AA171" s="81">
        <f t="shared" si="5"/>
        <v>0</v>
      </c>
      <c r="AB171" s="78"/>
    </row>
    <row r="172" spans="2:28" s="63" customFormat="1" ht="19.899999999999999" customHeight="1" x14ac:dyDescent="0.35">
      <c r="B172" s="75">
        <v>165</v>
      </c>
      <c r="C172" s="80" t="str">
        <f>IF('Dépenses sur devis'!C172&lt;&gt;"",'Dépenses sur devis'!C172,"")</f>
        <v/>
      </c>
      <c r="D172" s="80" t="str">
        <f>IF('Dépenses sur devis'!D172&lt;&gt;"",'Dépenses sur devis'!D172,"")</f>
        <v/>
      </c>
      <c r="E172" s="80" t="str">
        <f>IF('Dépenses sur devis'!E172&lt;&gt;"",'Dépenses sur devis'!E172,"")</f>
        <v/>
      </c>
      <c r="F172" s="80" t="str">
        <f>IF('Dépenses sur devis'!F172&lt;&gt;"",'Dépenses sur devis'!F172,"")</f>
        <v/>
      </c>
      <c r="G172" s="80" t="str">
        <f>IF('Dépenses sur devis'!G172&lt;&gt;"",'Dépenses sur devis'!G172,"")</f>
        <v/>
      </c>
      <c r="H172" s="79" t="str">
        <f>IF('Dépenses sur devis'!H172&lt;&gt;"",'Dépenses sur devis'!H172,"")</f>
        <v/>
      </c>
      <c r="I172" s="80" t="str">
        <f>IF('Dépenses sur devis'!I172&lt;&gt;"",'Dépenses sur devis'!I172,"")</f>
        <v/>
      </c>
      <c r="J172" s="243">
        <f>IF('Dépenses sur devis'!J172&lt;&gt;"",'Dépenses sur devis'!J172,0)</f>
        <v>0</v>
      </c>
      <c r="K172" s="243">
        <f>IF('Dépenses sur devis'!K172&lt;&gt;"",'Dépenses sur devis'!K172,0)</f>
        <v>0</v>
      </c>
      <c r="L172" s="243">
        <f>IF('Dépenses sur devis'!L172&lt;&gt;"",'Dépenses sur devis'!L172,0)</f>
        <v>0</v>
      </c>
      <c r="M172" s="80" t="str">
        <f>IF('Dépenses sur devis'!M172&lt;&gt;"",'Dépenses sur devis'!M172,"")</f>
        <v/>
      </c>
      <c r="N172" s="244" t="str">
        <f>IF('Dépenses sur devis'!N172&lt;&gt;"",'Dépenses sur devis'!N172,"")</f>
        <v/>
      </c>
      <c r="O172" s="244" t="str">
        <f>IF('Dépenses sur devis'!O172&lt;&gt;"",'Dépenses sur devis'!O172,"")</f>
        <v/>
      </c>
      <c r="P172" s="245">
        <f>IF('Dépenses sur devis'!P172&lt;&gt;"",'Dépenses sur devis'!P172,0)</f>
        <v>0</v>
      </c>
      <c r="Q172" s="245">
        <f>IF('Dépenses sur devis'!Q172&lt;&gt;"",'Dépenses sur devis'!Q172,0)</f>
        <v>0</v>
      </c>
      <c r="R172" s="244" t="str">
        <f>IF('Dépenses sur devis'!R172&lt;&gt;"",'Dépenses sur devis'!R172,"")</f>
        <v/>
      </c>
      <c r="S172" s="244" t="str">
        <f>IF('Dépenses sur devis'!S172&lt;&gt;"",'Dépenses sur devis'!S172,"")</f>
        <v/>
      </c>
      <c r="T172" s="245">
        <f>IF('Dépenses sur devis'!T172&lt;&gt;"",'Dépenses sur devis'!T172,0)</f>
        <v>0</v>
      </c>
      <c r="U172" s="245">
        <f>IF('Dépenses sur devis'!U172&lt;&gt;"",'Dépenses sur devis'!U172,0)</f>
        <v>0</v>
      </c>
      <c r="V172" s="244" t="str">
        <f>IF('Dépenses sur devis'!V172&lt;&gt;"",'Dépenses sur devis'!V172,"")</f>
        <v/>
      </c>
      <c r="W172" s="245"/>
      <c r="X172" s="81">
        <v>0</v>
      </c>
      <c r="Y172" s="80"/>
      <c r="Z172" s="245">
        <f t="shared" si="4"/>
        <v>0</v>
      </c>
      <c r="AA172" s="81">
        <f t="shared" si="5"/>
        <v>0</v>
      </c>
      <c r="AB172" s="78"/>
    </row>
    <row r="173" spans="2:28" s="63" customFormat="1" ht="19.899999999999999" customHeight="1" x14ac:dyDescent="0.35">
      <c r="B173" s="75">
        <v>166</v>
      </c>
      <c r="C173" s="80" t="str">
        <f>IF('Dépenses sur devis'!C173&lt;&gt;"",'Dépenses sur devis'!C173,"")</f>
        <v/>
      </c>
      <c r="D173" s="80" t="str">
        <f>IF('Dépenses sur devis'!D173&lt;&gt;"",'Dépenses sur devis'!D173,"")</f>
        <v/>
      </c>
      <c r="E173" s="80" t="str">
        <f>IF('Dépenses sur devis'!E173&lt;&gt;"",'Dépenses sur devis'!E173,"")</f>
        <v/>
      </c>
      <c r="F173" s="80" t="str">
        <f>IF('Dépenses sur devis'!F173&lt;&gt;"",'Dépenses sur devis'!F173,"")</f>
        <v/>
      </c>
      <c r="G173" s="80" t="str">
        <f>IF('Dépenses sur devis'!G173&lt;&gt;"",'Dépenses sur devis'!G173,"")</f>
        <v/>
      </c>
      <c r="H173" s="79" t="str">
        <f>IF('Dépenses sur devis'!H173&lt;&gt;"",'Dépenses sur devis'!H173,"")</f>
        <v/>
      </c>
      <c r="I173" s="80" t="str">
        <f>IF('Dépenses sur devis'!I173&lt;&gt;"",'Dépenses sur devis'!I173,"")</f>
        <v/>
      </c>
      <c r="J173" s="243">
        <f>IF('Dépenses sur devis'!J173&lt;&gt;"",'Dépenses sur devis'!J173,0)</f>
        <v>0</v>
      </c>
      <c r="K173" s="243">
        <f>IF('Dépenses sur devis'!K173&lt;&gt;"",'Dépenses sur devis'!K173,0)</f>
        <v>0</v>
      </c>
      <c r="L173" s="243">
        <f>IF('Dépenses sur devis'!L173&lt;&gt;"",'Dépenses sur devis'!L173,0)</f>
        <v>0</v>
      </c>
      <c r="M173" s="80" t="str">
        <f>IF('Dépenses sur devis'!M173&lt;&gt;"",'Dépenses sur devis'!M173,"")</f>
        <v/>
      </c>
      <c r="N173" s="244" t="str">
        <f>IF('Dépenses sur devis'!N173&lt;&gt;"",'Dépenses sur devis'!N173,"")</f>
        <v/>
      </c>
      <c r="O173" s="244" t="str">
        <f>IF('Dépenses sur devis'!O173&lt;&gt;"",'Dépenses sur devis'!O173,"")</f>
        <v/>
      </c>
      <c r="P173" s="245">
        <f>IF('Dépenses sur devis'!P173&lt;&gt;"",'Dépenses sur devis'!P173,0)</f>
        <v>0</v>
      </c>
      <c r="Q173" s="245">
        <f>IF('Dépenses sur devis'!Q173&lt;&gt;"",'Dépenses sur devis'!Q173,0)</f>
        <v>0</v>
      </c>
      <c r="R173" s="244" t="str">
        <f>IF('Dépenses sur devis'!R173&lt;&gt;"",'Dépenses sur devis'!R173,"")</f>
        <v/>
      </c>
      <c r="S173" s="244" t="str">
        <f>IF('Dépenses sur devis'!S173&lt;&gt;"",'Dépenses sur devis'!S173,"")</f>
        <v/>
      </c>
      <c r="T173" s="245">
        <f>IF('Dépenses sur devis'!T173&lt;&gt;"",'Dépenses sur devis'!T173,0)</f>
        <v>0</v>
      </c>
      <c r="U173" s="245">
        <f>IF('Dépenses sur devis'!U173&lt;&gt;"",'Dépenses sur devis'!U173,0)</f>
        <v>0</v>
      </c>
      <c r="V173" s="244" t="str">
        <f>IF('Dépenses sur devis'!V173&lt;&gt;"",'Dépenses sur devis'!V173,"")</f>
        <v/>
      </c>
      <c r="W173" s="245"/>
      <c r="X173" s="81">
        <v>0</v>
      </c>
      <c r="Y173" s="80"/>
      <c r="Z173" s="245">
        <f t="shared" si="4"/>
        <v>0</v>
      </c>
      <c r="AA173" s="81">
        <f t="shared" si="5"/>
        <v>0</v>
      </c>
      <c r="AB173" s="78"/>
    </row>
    <row r="174" spans="2:28" s="63" customFormat="1" ht="19.899999999999999" customHeight="1" x14ac:dyDescent="0.35">
      <c r="B174" s="75">
        <v>167</v>
      </c>
      <c r="C174" s="80" t="str">
        <f>IF('Dépenses sur devis'!C174&lt;&gt;"",'Dépenses sur devis'!C174,"")</f>
        <v/>
      </c>
      <c r="D174" s="80" t="str">
        <f>IF('Dépenses sur devis'!D174&lt;&gt;"",'Dépenses sur devis'!D174,"")</f>
        <v/>
      </c>
      <c r="E174" s="80" t="str">
        <f>IF('Dépenses sur devis'!E174&lt;&gt;"",'Dépenses sur devis'!E174,"")</f>
        <v/>
      </c>
      <c r="F174" s="80" t="str">
        <f>IF('Dépenses sur devis'!F174&lt;&gt;"",'Dépenses sur devis'!F174,"")</f>
        <v/>
      </c>
      <c r="G174" s="80" t="str">
        <f>IF('Dépenses sur devis'!G174&lt;&gt;"",'Dépenses sur devis'!G174,"")</f>
        <v/>
      </c>
      <c r="H174" s="79" t="str">
        <f>IF('Dépenses sur devis'!H174&lt;&gt;"",'Dépenses sur devis'!H174,"")</f>
        <v/>
      </c>
      <c r="I174" s="80" t="str">
        <f>IF('Dépenses sur devis'!I174&lt;&gt;"",'Dépenses sur devis'!I174,"")</f>
        <v/>
      </c>
      <c r="J174" s="243">
        <f>IF('Dépenses sur devis'!J174&lt;&gt;"",'Dépenses sur devis'!J174,0)</f>
        <v>0</v>
      </c>
      <c r="K174" s="243">
        <f>IF('Dépenses sur devis'!K174&lt;&gt;"",'Dépenses sur devis'!K174,0)</f>
        <v>0</v>
      </c>
      <c r="L174" s="243">
        <f>IF('Dépenses sur devis'!L174&lt;&gt;"",'Dépenses sur devis'!L174,0)</f>
        <v>0</v>
      </c>
      <c r="M174" s="80" t="str">
        <f>IF('Dépenses sur devis'!M174&lt;&gt;"",'Dépenses sur devis'!M174,"")</f>
        <v/>
      </c>
      <c r="N174" s="244" t="str">
        <f>IF('Dépenses sur devis'!N174&lt;&gt;"",'Dépenses sur devis'!N174,"")</f>
        <v/>
      </c>
      <c r="O174" s="244" t="str">
        <f>IF('Dépenses sur devis'!O174&lt;&gt;"",'Dépenses sur devis'!O174,"")</f>
        <v/>
      </c>
      <c r="P174" s="245">
        <f>IF('Dépenses sur devis'!P174&lt;&gt;"",'Dépenses sur devis'!P174,0)</f>
        <v>0</v>
      </c>
      <c r="Q174" s="245">
        <f>IF('Dépenses sur devis'!Q174&lt;&gt;"",'Dépenses sur devis'!Q174,0)</f>
        <v>0</v>
      </c>
      <c r="R174" s="244" t="str">
        <f>IF('Dépenses sur devis'!R174&lt;&gt;"",'Dépenses sur devis'!R174,"")</f>
        <v/>
      </c>
      <c r="S174" s="244" t="str">
        <f>IF('Dépenses sur devis'!S174&lt;&gt;"",'Dépenses sur devis'!S174,"")</f>
        <v/>
      </c>
      <c r="T174" s="245">
        <f>IF('Dépenses sur devis'!T174&lt;&gt;"",'Dépenses sur devis'!T174,0)</f>
        <v>0</v>
      </c>
      <c r="U174" s="245">
        <f>IF('Dépenses sur devis'!U174&lt;&gt;"",'Dépenses sur devis'!U174,0)</f>
        <v>0</v>
      </c>
      <c r="V174" s="244" t="str">
        <f>IF('Dépenses sur devis'!V174&lt;&gt;"",'Dépenses sur devis'!V174,"")</f>
        <v/>
      </c>
      <c r="W174" s="245"/>
      <c r="X174" s="81">
        <v>0</v>
      </c>
      <c r="Y174" s="80"/>
      <c r="Z174" s="245">
        <f t="shared" si="4"/>
        <v>0</v>
      </c>
      <c r="AA174" s="81">
        <f t="shared" si="5"/>
        <v>0</v>
      </c>
      <c r="AB174" s="78"/>
    </row>
    <row r="175" spans="2:28" s="63" customFormat="1" ht="19.899999999999999" customHeight="1" x14ac:dyDescent="0.35">
      <c r="B175" s="75">
        <v>168</v>
      </c>
      <c r="C175" s="80" t="str">
        <f>IF('Dépenses sur devis'!C175&lt;&gt;"",'Dépenses sur devis'!C175,"")</f>
        <v/>
      </c>
      <c r="D175" s="80" t="str">
        <f>IF('Dépenses sur devis'!D175&lt;&gt;"",'Dépenses sur devis'!D175,"")</f>
        <v/>
      </c>
      <c r="E175" s="80" t="str">
        <f>IF('Dépenses sur devis'!E175&lt;&gt;"",'Dépenses sur devis'!E175,"")</f>
        <v/>
      </c>
      <c r="F175" s="80" t="str">
        <f>IF('Dépenses sur devis'!F175&lt;&gt;"",'Dépenses sur devis'!F175,"")</f>
        <v/>
      </c>
      <c r="G175" s="80" t="str">
        <f>IF('Dépenses sur devis'!G175&lt;&gt;"",'Dépenses sur devis'!G175,"")</f>
        <v/>
      </c>
      <c r="H175" s="79" t="str">
        <f>IF('Dépenses sur devis'!H175&lt;&gt;"",'Dépenses sur devis'!H175,"")</f>
        <v/>
      </c>
      <c r="I175" s="80" t="str">
        <f>IF('Dépenses sur devis'!I175&lt;&gt;"",'Dépenses sur devis'!I175,"")</f>
        <v/>
      </c>
      <c r="J175" s="243">
        <f>IF('Dépenses sur devis'!J175&lt;&gt;"",'Dépenses sur devis'!J175,0)</f>
        <v>0</v>
      </c>
      <c r="K175" s="243">
        <f>IF('Dépenses sur devis'!K175&lt;&gt;"",'Dépenses sur devis'!K175,0)</f>
        <v>0</v>
      </c>
      <c r="L175" s="243">
        <f>IF('Dépenses sur devis'!L175&lt;&gt;"",'Dépenses sur devis'!L175,0)</f>
        <v>0</v>
      </c>
      <c r="M175" s="80" t="str">
        <f>IF('Dépenses sur devis'!M175&lt;&gt;"",'Dépenses sur devis'!M175,"")</f>
        <v/>
      </c>
      <c r="N175" s="244" t="str">
        <f>IF('Dépenses sur devis'!N175&lt;&gt;"",'Dépenses sur devis'!N175,"")</f>
        <v/>
      </c>
      <c r="O175" s="244" t="str">
        <f>IF('Dépenses sur devis'!O175&lt;&gt;"",'Dépenses sur devis'!O175,"")</f>
        <v/>
      </c>
      <c r="P175" s="245">
        <f>IF('Dépenses sur devis'!P175&lt;&gt;"",'Dépenses sur devis'!P175,0)</f>
        <v>0</v>
      </c>
      <c r="Q175" s="245">
        <f>IF('Dépenses sur devis'!Q175&lt;&gt;"",'Dépenses sur devis'!Q175,0)</f>
        <v>0</v>
      </c>
      <c r="R175" s="244" t="str">
        <f>IF('Dépenses sur devis'!R175&lt;&gt;"",'Dépenses sur devis'!R175,"")</f>
        <v/>
      </c>
      <c r="S175" s="244" t="str">
        <f>IF('Dépenses sur devis'!S175&lt;&gt;"",'Dépenses sur devis'!S175,"")</f>
        <v/>
      </c>
      <c r="T175" s="245">
        <f>IF('Dépenses sur devis'!T175&lt;&gt;"",'Dépenses sur devis'!T175,0)</f>
        <v>0</v>
      </c>
      <c r="U175" s="245">
        <f>IF('Dépenses sur devis'!U175&lt;&gt;"",'Dépenses sur devis'!U175,0)</f>
        <v>0</v>
      </c>
      <c r="V175" s="244" t="str">
        <f>IF('Dépenses sur devis'!V175&lt;&gt;"",'Dépenses sur devis'!V175,"")</f>
        <v/>
      </c>
      <c r="W175" s="245"/>
      <c r="X175" s="81">
        <v>0</v>
      </c>
      <c r="Y175" s="80"/>
      <c r="Z175" s="245">
        <f t="shared" si="4"/>
        <v>0</v>
      </c>
      <c r="AA175" s="81">
        <f t="shared" si="5"/>
        <v>0</v>
      </c>
      <c r="AB175" s="78"/>
    </row>
    <row r="176" spans="2:28" s="63" customFormat="1" ht="19.899999999999999" customHeight="1" x14ac:dyDescent="0.35">
      <c r="B176" s="75">
        <v>169</v>
      </c>
      <c r="C176" s="80" t="str">
        <f>IF('Dépenses sur devis'!C176&lt;&gt;"",'Dépenses sur devis'!C176,"")</f>
        <v/>
      </c>
      <c r="D176" s="80" t="str">
        <f>IF('Dépenses sur devis'!D176&lt;&gt;"",'Dépenses sur devis'!D176,"")</f>
        <v/>
      </c>
      <c r="E176" s="80" t="str">
        <f>IF('Dépenses sur devis'!E176&lt;&gt;"",'Dépenses sur devis'!E176,"")</f>
        <v/>
      </c>
      <c r="F176" s="80" t="str">
        <f>IF('Dépenses sur devis'!F176&lt;&gt;"",'Dépenses sur devis'!F176,"")</f>
        <v/>
      </c>
      <c r="G176" s="80" t="str">
        <f>IF('Dépenses sur devis'!G176&lt;&gt;"",'Dépenses sur devis'!G176,"")</f>
        <v/>
      </c>
      <c r="H176" s="79" t="str">
        <f>IF('Dépenses sur devis'!H176&lt;&gt;"",'Dépenses sur devis'!H176,"")</f>
        <v/>
      </c>
      <c r="I176" s="80" t="str">
        <f>IF('Dépenses sur devis'!I176&lt;&gt;"",'Dépenses sur devis'!I176,"")</f>
        <v/>
      </c>
      <c r="J176" s="243">
        <f>IF('Dépenses sur devis'!J176&lt;&gt;"",'Dépenses sur devis'!J176,0)</f>
        <v>0</v>
      </c>
      <c r="K176" s="243">
        <f>IF('Dépenses sur devis'!K176&lt;&gt;"",'Dépenses sur devis'!K176,0)</f>
        <v>0</v>
      </c>
      <c r="L176" s="243">
        <f>IF('Dépenses sur devis'!L176&lt;&gt;"",'Dépenses sur devis'!L176,0)</f>
        <v>0</v>
      </c>
      <c r="M176" s="80" t="str">
        <f>IF('Dépenses sur devis'!M176&lt;&gt;"",'Dépenses sur devis'!M176,"")</f>
        <v/>
      </c>
      <c r="N176" s="244" t="str">
        <f>IF('Dépenses sur devis'!N176&lt;&gt;"",'Dépenses sur devis'!N176,"")</f>
        <v/>
      </c>
      <c r="O176" s="244" t="str">
        <f>IF('Dépenses sur devis'!O176&lt;&gt;"",'Dépenses sur devis'!O176,"")</f>
        <v/>
      </c>
      <c r="P176" s="245">
        <f>IF('Dépenses sur devis'!P176&lt;&gt;"",'Dépenses sur devis'!P176,0)</f>
        <v>0</v>
      </c>
      <c r="Q176" s="245">
        <f>IF('Dépenses sur devis'!Q176&lt;&gt;"",'Dépenses sur devis'!Q176,0)</f>
        <v>0</v>
      </c>
      <c r="R176" s="244" t="str">
        <f>IF('Dépenses sur devis'!R176&lt;&gt;"",'Dépenses sur devis'!R176,"")</f>
        <v/>
      </c>
      <c r="S176" s="244" t="str">
        <f>IF('Dépenses sur devis'!S176&lt;&gt;"",'Dépenses sur devis'!S176,"")</f>
        <v/>
      </c>
      <c r="T176" s="245">
        <f>IF('Dépenses sur devis'!T176&lt;&gt;"",'Dépenses sur devis'!T176,0)</f>
        <v>0</v>
      </c>
      <c r="U176" s="245">
        <f>IF('Dépenses sur devis'!U176&lt;&gt;"",'Dépenses sur devis'!U176,0)</f>
        <v>0</v>
      </c>
      <c r="V176" s="244" t="str">
        <f>IF('Dépenses sur devis'!V176&lt;&gt;"",'Dépenses sur devis'!V176,"")</f>
        <v/>
      </c>
      <c r="W176" s="245"/>
      <c r="X176" s="81">
        <v>0</v>
      </c>
      <c r="Y176" s="80"/>
      <c r="Z176" s="245">
        <f t="shared" si="4"/>
        <v>0</v>
      </c>
      <c r="AA176" s="81">
        <f t="shared" si="5"/>
        <v>0</v>
      </c>
      <c r="AB176" s="78"/>
    </row>
    <row r="177" spans="2:28" s="63" customFormat="1" ht="19.899999999999999" customHeight="1" x14ac:dyDescent="0.35">
      <c r="B177" s="75">
        <v>170</v>
      </c>
      <c r="C177" s="80" t="str">
        <f>IF('Dépenses sur devis'!C177&lt;&gt;"",'Dépenses sur devis'!C177,"")</f>
        <v/>
      </c>
      <c r="D177" s="80" t="str">
        <f>IF('Dépenses sur devis'!D177&lt;&gt;"",'Dépenses sur devis'!D177,"")</f>
        <v/>
      </c>
      <c r="E177" s="80" t="str">
        <f>IF('Dépenses sur devis'!E177&lt;&gt;"",'Dépenses sur devis'!E177,"")</f>
        <v/>
      </c>
      <c r="F177" s="80" t="str">
        <f>IF('Dépenses sur devis'!F177&lt;&gt;"",'Dépenses sur devis'!F177,"")</f>
        <v/>
      </c>
      <c r="G177" s="80" t="str">
        <f>IF('Dépenses sur devis'!G177&lt;&gt;"",'Dépenses sur devis'!G177,"")</f>
        <v/>
      </c>
      <c r="H177" s="79" t="str">
        <f>IF('Dépenses sur devis'!H177&lt;&gt;"",'Dépenses sur devis'!H177,"")</f>
        <v/>
      </c>
      <c r="I177" s="80" t="str">
        <f>IF('Dépenses sur devis'!I177&lt;&gt;"",'Dépenses sur devis'!I177,"")</f>
        <v/>
      </c>
      <c r="J177" s="243">
        <f>IF('Dépenses sur devis'!J177&lt;&gt;"",'Dépenses sur devis'!J177,0)</f>
        <v>0</v>
      </c>
      <c r="K177" s="243">
        <f>IF('Dépenses sur devis'!K177&lt;&gt;"",'Dépenses sur devis'!K177,0)</f>
        <v>0</v>
      </c>
      <c r="L177" s="243">
        <f>IF('Dépenses sur devis'!L177&lt;&gt;"",'Dépenses sur devis'!L177,0)</f>
        <v>0</v>
      </c>
      <c r="M177" s="80" t="str">
        <f>IF('Dépenses sur devis'!M177&lt;&gt;"",'Dépenses sur devis'!M177,"")</f>
        <v/>
      </c>
      <c r="N177" s="244" t="str">
        <f>IF('Dépenses sur devis'!N177&lt;&gt;"",'Dépenses sur devis'!N177,"")</f>
        <v/>
      </c>
      <c r="O177" s="244" t="str">
        <f>IF('Dépenses sur devis'!O177&lt;&gt;"",'Dépenses sur devis'!O177,"")</f>
        <v/>
      </c>
      <c r="P177" s="245">
        <f>IF('Dépenses sur devis'!P177&lt;&gt;"",'Dépenses sur devis'!P177,0)</f>
        <v>0</v>
      </c>
      <c r="Q177" s="245">
        <f>IF('Dépenses sur devis'!Q177&lt;&gt;"",'Dépenses sur devis'!Q177,0)</f>
        <v>0</v>
      </c>
      <c r="R177" s="244" t="str">
        <f>IF('Dépenses sur devis'!R177&lt;&gt;"",'Dépenses sur devis'!R177,"")</f>
        <v/>
      </c>
      <c r="S177" s="244" t="str">
        <f>IF('Dépenses sur devis'!S177&lt;&gt;"",'Dépenses sur devis'!S177,"")</f>
        <v/>
      </c>
      <c r="T177" s="245">
        <f>IF('Dépenses sur devis'!T177&lt;&gt;"",'Dépenses sur devis'!T177,0)</f>
        <v>0</v>
      </c>
      <c r="U177" s="245">
        <f>IF('Dépenses sur devis'!U177&lt;&gt;"",'Dépenses sur devis'!U177,0)</f>
        <v>0</v>
      </c>
      <c r="V177" s="244" t="str">
        <f>IF('Dépenses sur devis'!V177&lt;&gt;"",'Dépenses sur devis'!V177,"")</f>
        <v/>
      </c>
      <c r="W177" s="245"/>
      <c r="X177" s="81">
        <v>0</v>
      </c>
      <c r="Y177" s="80"/>
      <c r="Z177" s="245">
        <f t="shared" si="4"/>
        <v>0</v>
      </c>
      <c r="AA177" s="81">
        <f t="shared" si="5"/>
        <v>0</v>
      </c>
      <c r="AB177" s="78"/>
    </row>
    <row r="178" spans="2:28" s="63" customFormat="1" ht="19.899999999999999" customHeight="1" x14ac:dyDescent="0.35">
      <c r="B178" s="75">
        <v>171</v>
      </c>
      <c r="C178" s="80" t="str">
        <f>IF('Dépenses sur devis'!C178&lt;&gt;"",'Dépenses sur devis'!C178,"")</f>
        <v/>
      </c>
      <c r="D178" s="80" t="str">
        <f>IF('Dépenses sur devis'!D178&lt;&gt;"",'Dépenses sur devis'!D178,"")</f>
        <v/>
      </c>
      <c r="E178" s="80" t="str">
        <f>IF('Dépenses sur devis'!E178&lt;&gt;"",'Dépenses sur devis'!E178,"")</f>
        <v/>
      </c>
      <c r="F178" s="80" t="str">
        <f>IF('Dépenses sur devis'!F178&lt;&gt;"",'Dépenses sur devis'!F178,"")</f>
        <v/>
      </c>
      <c r="G178" s="80" t="str">
        <f>IF('Dépenses sur devis'!G178&lt;&gt;"",'Dépenses sur devis'!G178,"")</f>
        <v/>
      </c>
      <c r="H178" s="79" t="str">
        <f>IF('Dépenses sur devis'!H178&lt;&gt;"",'Dépenses sur devis'!H178,"")</f>
        <v/>
      </c>
      <c r="I178" s="80" t="str">
        <f>IF('Dépenses sur devis'!I178&lt;&gt;"",'Dépenses sur devis'!I178,"")</f>
        <v/>
      </c>
      <c r="J178" s="243">
        <f>IF('Dépenses sur devis'!J178&lt;&gt;"",'Dépenses sur devis'!J178,0)</f>
        <v>0</v>
      </c>
      <c r="K178" s="243">
        <f>IF('Dépenses sur devis'!K178&lt;&gt;"",'Dépenses sur devis'!K178,0)</f>
        <v>0</v>
      </c>
      <c r="L178" s="243">
        <f>IF('Dépenses sur devis'!L178&lt;&gt;"",'Dépenses sur devis'!L178,0)</f>
        <v>0</v>
      </c>
      <c r="M178" s="80" t="str">
        <f>IF('Dépenses sur devis'!M178&lt;&gt;"",'Dépenses sur devis'!M178,"")</f>
        <v/>
      </c>
      <c r="N178" s="244" t="str">
        <f>IF('Dépenses sur devis'!N178&lt;&gt;"",'Dépenses sur devis'!N178,"")</f>
        <v/>
      </c>
      <c r="O178" s="244" t="str">
        <f>IF('Dépenses sur devis'!O178&lt;&gt;"",'Dépenses sur devis'!O178,"")</f>
        <v/>
      </c>
      <c r="P178" s="245">
        <f>IF('Dépenses sur devis'!P178&lt;&gt;"",'Dépenses sur devis'!P178,0)</f>
        <v>0</v>
      </c>
      <c r="Q178" s="245">
        <f>IF('Dépenses sur devis'!Q178&lt;&gt;"",'Dépenses sur devis'!Q178,0)</f>
        <v>0</v>
      </c>
      <c r="R178" s="244" t="str">
        <f>IF('Dépenses sur devis'!R178&lt;&gt;"",'Dépenses sur devis'!R178,"")</f>
        <v/>
      </c>
      <c r="S178" s="244" t="str">
        <f>IF('Dépenses sur devis'!S178&lt;&gt;"",'Dépenses sur devis'!S178,"")</f>
        <v/>
      </c>
      <c r="T178" s="245">
        <f>IF('Dépenses sur devis'!T178&lt;&gt;"",'Dépenses sur devis'!T178,0)</f>
        <v>0</v>
      </c>
      <c r="U178" s="245">
        <f>IF('Dépenses sur devis'!U178&lt;&gt;"",'Dépenses sur devis'!U178,0)</f>
        <v>0</v>
      </c>
      <c r="V178" s="244" t="str">
        <f>IF('Dépenses sur devis'!V178&lt;&gt;"",'Dépenses sur devis'!V178,"")</f>
        <v/>
      </c>
      <c r="W178" s="245"/>
      <c r="X178" s="81">
        <v>0</v>
      </c>
      <c r="Y178" s="80"/>
      <c r="Z178" s="245">
        <f t="shared" si="4"/>
        <v>0</v>
      </c>
      <c r="AA178" s="81">
        <f t="shared" si="5"/>
        <v>0</v>
      </c>
      <c r="AB178" s="78"/>
    </row>
    <row r="179" spans="2:28" s="63" customFormat="1" ht="19.899999999999999" customHeight="1" x14ac:dyDescent="0.35">
      <c r="B179" s="75">
        <v>172</v>
      </c>
      <c r="C179" s="80" t="str">
        <f>IF('Dépenses sur devis'!C179&lt;&gt;"",'Dépenses sur devis'!C179,"")</f>
        <v/>
      </c>
      <c r="D179" s="80" t="str">
        <f>IF('Dépenses sur devis'!D179&lt;&gt;"",'Dépenses sur devis'!D179,"")</f>
        <v/>
      </c>
      <c r="E179" s="80" t="str">
        <f>IF('Dépenses sur devis'!E179&lt;&gt;"",'Dépenses sur devis'!E179,"")</f>
        <v/>
      </c>
      <c r="F179" s="80" t="str">
        <f>IF('Dépenses sur devis'!F179&lt;&gt;"",'Dépenses sur devis'!F179,"")</f>
        <v/>
      </c>
      <c r="G179" s="80" t="str">
        <f>IF('Dépenses sur devis'!G179&lt;&gt;"",'Dépenses sur devis'!G179,"")</f>
        <v/>
      </c>
      <c r="H179" s="79" t="str">
        <f>IF('Dépenses sur devis'!H179&lt;&gt;"",'Dépenses sur devis'!H179,"")</f>
        <v/>
      </c>
      <c r="I179" s="80" t="str">
        <f>IF('Dépenses sur devis'!I179&lt;&gt;"",'Dépenses sur devis'!I179,"")</f>
        <v/>
      </c>
      <c r="J179" s="243">
        <f>IF('Dépenses sur devis'!J179&lt;&gt;"",'Dépenses sur devis'!J179,0)</f>
        <v>0</v>
      </c>
      <c r="K179" s="243">
        <f>IF('Dépenses sur devis'!K179&lt;&gt;"",'Dépenses sur devis'!K179,0)</f>
        <v>0</v>
      </c>
      <c r="L179" s="243">
        <f>IF('Dépenses sur devis'!L179&lt;&gt;"",'Dépenses sur devis'!L179,0)</f>
        <v>0</v>
      </c>
      <c r="M179" s="80" t="str">
        <f>IF('Dépenses sur devis'!M179&lt;&gt;"",'Dépenses sur devis'!M179,"")</f>
        <v/>
      </c>
      <c r="N179" s="244" t="str">
        <f>IF('Dépenses sur devis'!N179&lt;&gt;"",'Dépenses sur devis'!N179,"")</f>
        <v/>
      </c>
      <c r="O179" s="244" t="str">
        <f>IF('Dépenses sur devis'!O179&lt;&gt;"",'Dépenses sur devis'!O179,"")</f>
        <v/>
      </c>
      <c r="P179" s="245">
        <f>IF('Dépenses sur devis'!P179&lt;&gt;"",'Dépenses sur devis'!P179,0)</f>
        <v>0</v>
      </c>
      <c r="Q179" s="245">
        <f>IF('Dépenses sur devis'!Q179&lt;&gt;"",'Dépenses sur devis'!Q179,0)</f>
        <v>0</v>
      </c>
      <c r="R179" s="244" t="str">
        <f>IF('Dépenses sur devis'!R179&lt;&gt;"",'Dépenses sur devis'!R179,"")</f>
        <v/>
      </c>
      <c r="S179" s="244" t="str">
        <f>IF('Dépenses sur devis'!S179&lt;&gt;"",'Dépenses sur devis'!S179,"")</f>
        <v/>
      </c>
      <c r="T179" s="245">
        <f>IF('Dépenses sur devis'!T179&lt;&gt;"",'Dépenses sur devis'!T179,0)</f>
        <v>0</v>
      </c>
      <c r="U179" s="245">
        <f>IF('Dépenses sur devis'!U179&lt;&gt;"",'Dépenses sur devis'!U179,0)</f>
        <v>0</v>
      </c>
      <c r="V179" s="244" t="str">
        <f>IF('Dépenses sur devis'!V179&lt;&gt;"",'Dépenses sur devis'!V179,"")</f>
        <v/>
      </c>
      <c r="W179" s="245"/>
      <c r="X179" s="81">
        <v>0</v>
      </c>
      <c r="Y179" s="80"/>
      <c r="Z179" s="245">
        <f t="shared" si="4"/>
        <v>0</v>
      </c>
      <c r="AA179" s="81">
        <f t="shared" si="5"/>
        <v>0</v>
      </c>
      <c r="AB179" s="78"/>
    </row>
    <row r="180" spans="2:28" s="63" customFormat="1" ht="19.899999999999999" customHeight="1" x14ac:dyDescent="0.35">
      <c r="B180" s="75">
        <v>173</v>
      </c>
      <c r="C180" s="80" t="str">
        <f>IF('Dépenses sur devis'!C180&lt;&gt;"",'Dépenses sur devis'!C180,"")</f>
        <v/>
      </c>
      <c r="D180" s="80" t="str">
        <f>IF('Dépenses sur devis'!D180&lt;&gt;"",'Dépenses sur devis'!D180,"")</f>
        <v/>
      </c>
      <c r="E180" s="80" t="str">
        <f>IF('Dépenses sur devis'!E180&lt;&gt;"",'Dépenses sur devis'!E180,"")</f>
        <v/>
      </c>
      <c r="F180" s="80" t="str">
        <f>IF('Dépenses sur devis'!F180&lt;&gt;"",'Dépenses sur devis'!F180,"")</f>
        <v/>
      </c>
      <c r="G180" s="80" t="str">
        <f>IF('Dépenses sur devis'!G180&lt;&gt;"",'Dépenses sur devis'!G180,"")</f>
        <v/>
      </c>
      <c r="H180" s="79" t="str">
        <f>IF('Dépenses sur devis'!H180&lt;&gt;"",'Dépenses sur devis'!H180,"")</f>
        <v/>
      </c>
      <c r="I180" s="80" t="str">
        <f>IF('Dépenses sur devis'!I180&lt;&gt;"",'Dépenses sur devis'!I180,"")</f>
        <v/>
      </c>
      <c r="J180" s="243">
        <f>IF('Dépenses sur devis'!J180&lt;&gt;"",'Dépenses sur devis'!J180,0)</f>
        <v>0</v>
      </c>
      <c r="K180" s="243">
        <f>IF('Dépenses sur devis'!K180&lt;&gt;"",'Dépenses sur devis'!K180,0)</f>
        <v>0</v>
      </c>
      <c r="L180" s="243">
        <f>IF('Dépenses sur devis'!L180&lt;&gt;"",'Dépenses sur devis'!L180,0)</f>
        <v>0</v>
      </c>
      <c r="M180" s="80" t="str">
        <f>IF('Dépenses sur devis'!M180&lt;&gt;"",'Dépenses sur devis'!M180,"")</f>
        <v/>
      </c>
      <c r="N180" s="244" t="str">
        <f>IF('Dépenses sur devis'!N180&lt;&gt;"",'Dépenses sur devis'!N180,"")</f>
        <v/>
      </c>
      <c r="O180" s="244" t="str">
        <f>IF('Dépenses sur devis'!O180&lt;&gt;"",'Dépenses sur devis'!O180,"")</f>
        <v/>
      </c>
      <c r="P180" s="245">
        <f>IF('Dépenses sur devis'!P180&lt;&gt;"",'Dépenses sur devis'!P180,0)</f>
        <v>0</v>
      </c>
      <c r="Q180" s="245">
        <f>IF('Dépenses sur devis'!Q180&lt;&gt;"",'Dépenses sur devis'!Q180,0)</f>
        <v>0</v>
      </c>
      <c r="R180" s="244" t="str">
        <f>IF('Dépenses sur devis'!R180&lt;&gt;"",'Dépenses sur devis'!R180,"")</f>
        <v/>
      </c>
      <c r="S180" s="244" t="str">
        <f>IF('Dépenses sur devis'!S180&lt;&gt;"",'Dépenses sur devis'!S180,"")</f>
        <v/>
      </c>
      <c r="T180" s="245">
        <f>IF('Dépenses sur devis'!T180&lt;&gt;"",'Dépenses sur devis'!T180,0)</f>
        <v>0</v>
      </c>
      <c r="U180" s="245">
        <f>IF('Dépenses sur devis'!U180&lt;&gt;"",'Dépenses sur devis'!U180,0)</f>
        <v>0</v>
      </c>
      <c r="V180" s="244" t="str">
        <f>IF('Dépenses sur devis'!V180&lt;&gt;"",'Dépenses sur devis'!V180,"")</f>
        <v/>
      </c>
      <c r="W180" s="245"/>
      <c r="X180" s="81">
        <v>0</v>
      </c>
      <c r="Y180" s="80"/>
      <c r="Z180" s="245">
        <f t="shared" si="4"/>
        <v>0</v>
      </c>
      <c r="AA180" s="81">
        <f t="shared" si="5"/>
        <v>0</v>
      </c>
      <c r="AB180" s="78"/>
    </row>
    <row r="181" spans="2:28" s="63" customFormat="1" ht="19.899999999999999" customHeight="1" x14ac:dyDescent="0.35">
      <c r="B181" s="75">
        <v>174</v>
      </c>
      <c r="C181" s="80" t="str">
        <f>IF('Dépenses sur devis'!C181&lt;&gt;"",'Dépenses sur devis'!C181,"")</f>
        <v/>
      </c>
      <c r="D181" s="80" t="str">
        <f>IF('Dépenses sur devis'!D181&lt;&gt;"",'Dépenses sur devis'!D181,"")</f>
        <v/>
      </c>
      <c r="E181" s="80" t="str">
        <f>IF('Dépenses sur devis'!E181&lt;&gt;"",'Dépenses sur devis'!E181,"")</f>
        <v/>
      </c>
      <c r="F181" s="80" t="str">
        <f>IF('Dépenses sur devis'!F181&lt;&gt;"",'Dépenses sur devis'!F181,"")</f>
        <v/>
      </c>
      <c r="G181" s="80" t="str">
        <f>IF('Dépenses sur devis'!G181&lt;&gt;"",'Dépenses sur devis'!G181,"")</f>
        <v/>
      </c>
      <c r="H181" s="79" t="str">
        <f>IF('Dépenses sur devis'!H181&lt;&gt;"",'Dépenses sur devis'!H181,"")</f>
        <v/>
      </c>
      <c r="I181" s="80" t="str">
        <f>IF('Dépenses sur devis'!I181&lt;&gt;"",'Dépenses sur devis'!I181,"")</f>
        <v/>
      </c>
      <c r="J181" s="243">
        <f>IF('Dépenses sur devis'!J181&lt;&gt;"",'Dépenses sur devis'!J181,0)</f>
        <v>0</v>
      </c>
      <c r="K181" s="243">
        <f>IF('Dépenses sur devis'!K181&lt;&gt;"",'Dépenses sur devis'!K181,0)</f>
        <v>0</v>
      </c>
      <c r="L181" s="243">
        <f>IF('Dépenses sur devis'!L181&lt;&gt;"",'Dépenses sur devis'!L181,0)</f>
        <v>0</v>
      </c>
      <c r="M181" s="80" t="str">
        <f>IF('Dépenses sur devis'!M181&lt;&gt;"",'Dépenses sur devis'!M181,"")</f>
        <v/>
      </c>
      <c r="N181" s="244" t="str">
        <f>IF('Dépenses sur devis'!N181&lt;&gt;"",'Dépenses sur devis'!N181,"")</f>
        <v/>
      </c>
      <c r="O181" s="244" t="str">
        <f>IF('Dépenses sur devis'!O181&lt;&gt;"",'Dépenses sur devis'!O181,"")</f>
        <v/>
      </c>
      <c r="P181" s="245">
        <f>IF('Dépenses sur devis'!P181&lt;&gt;"",'Dépenses sur devis'!P181,0)</f>
        <v>0</v>
      </c>
      <c r="Q181" s="245">
        <f>IF('Dépenses sur devis'!Q181&lt;&gt;"",'Dépenses sur devis'!Q181,0)</f>
        <v>0</v>
      </c>
      <c r="R181" s="244" t="str">
        <f>IF('Dépenses sur devis'!R181&lt;&gt;"",'Dépenses sur devis'!R181,"")</f>
        <v/>
      </c>
      <c r="S181" s="244" t="str">
        <f>IF('Dépenses sur devis'!S181&lt;&gt;"",'Dépenses sur devis'!S181,"")</f>
        <v/>
      </c>
      <c r="T181" s="245">
        <f>IF('Dépenses sur devis'!T181&lt;&gt;"",'Dépenses sur devis'!T181,0)</f>
        <v>0</v>
      </c>
      <c r="U181" s="245">
        <f>IF('Dépenses sur devis'!U181&lt;&gt;"",'Dépenses sur devis'!U181,0)</f>
        <v>0</v>
      </c>
      <c r="V181" s="244" t="str">
        <f>IF('Dépenses sur devis'!V181&lt;&gt;"",'Dépenses sur devis'!V181,"")</f>
        <v/>
      </c>
      <c r="W181" s="245"/>
      <c r="X181" s="81">
        <v>0</v>
      </c>
      <c r="Y181" s="80"/>
      <c r="Z181" s="245">
        <f t="shared" si="4"/>
        <v>0</v>
      </c>
      <c r="AA181" s="81">
        <f t="shared" si="5"/>
        <v>0</v>
      </c>
      <c r="AB181" s="78"/>
    </row>
    <row r="182" spans="2:28" s="63" customFormat="1" ht="19.899999999999999" customHeight="1" x14ac:dyDescent="0.35">
      <c r="B182" s="75">
        <v>175</v>
      </c>
      <c r="C182" s="80" t="str">
        <f>IF('Dépenses sur devis'!C182&lt;&gt;"",'Dépenses sur devis'!C182,"")</f>
        <v/>
      </c>
      <c r="D182" s="80" t="str">
        <f>IF('Dépenses sur devis'!D182&lt;&gt;"",'Dépenses sur devis'!D182,"")</f>
        <v/>
      </c>
      <c r="E182" s="80" t="str">
        <f>IF('Dépenses sur devis'!E182&lt;&gt;"",'Dépenses sur devis'!E182,"")</f>
        <v/>
      </c>
      <c r="F182" s="80" t="str">
        <f>IF('Dépenses sur devis'!F182&lt;&gt;"",'Dépenses sur devis'!F182,"")</f>
        <v/>
      </c>
      <c r="G182" s="80" t="str">
        <f>IF('Dépenses sur devis'!G182&lt;&gt;"",'Dépenses sur devis'!G182,"")</f>
        <v/>
      </c>
      <c r="H182" s="79" t="str">
        <f>IF('Dépenses sur devis'!H182&lt;&gt;"",'Dépenses sur devis'!H182,"")</f>
        <v/>
      </c>
      <c r="I182" s="80" t="str">
        <f>IF('Dépenses sur devis'!I182&lt;&gt;"",'Dépenses sur devis'!I182,"")</f>
        <v/>
      </c>
      <c r="J182" s="243">
        <f>IF('Dépenses sur devis'!J182&lt;&gt;"",'Dépenses sur devis'!J182,0)</f>
        <v>0</v>
      </c>
      <c r="K182" s="243">
        <f>IF('Dépenses sur devis'!K182&lt;&gt;"",'Dépenses sur devis'!K182,0)</f>
        <v>0</v>
      </c>
      <c r="L182" s="243">
        <f>IF('Dépenses sur devis'!L182&lt;&gt;"",'Dépenses sur devis'!L182,0)</f>
        <v>0</v>
      </c>
      <c r="M182" s="80" t="str">
        <f>IF('Dépenses sur devis'!M182&lt;&gt;"",'Dépenses sur devis'!M182,"")</f>
        <v/>
      </c>
      <c r="N182" s="244" t="str">
        <f>IF('Dépenses sur devis'!N182&lt;&gt;"",'Dépenses sur devis'!N182,"")</f>
        <v/>
      </c>
      <c r="O182" s="244" t="str">
        <f>IF('Dépenses sur devis'!O182&lt;&gt;"",'Dépenses sur devis'!O182,"")</f>
        <v/>
      </c>
      <c r="P182" s="245">
        <f>IF('Dépenses sur devis'!P182&lt;&gt;"",'Dépenses sur devis'!P182,0)</f>
        <v>0</v>
      </c>
      <c r="Q182" s="245">
        <f>IF('Dépenses sur devis'!Q182&lt;&gt;"",'Dépenses sur devis'!Q182,0)</f>
        <v>0</v>
      </c>
      <c r="R182" s="244" t="str">
        <f>IF('Dépenses sur devis'!R182&lt;&gt;"",'Dépenses sur devis'!R182,"")</f>
        <v/>
      </c>
      <c r="S182" s="244" t="str">
        <f>IF('Dépenses sur devis'!S182&lt;&gt;"",'Dépenses sur devis'!S182,"")</f>
        <v/>
      </c>
      <c r="T182" s="245">
        <f>IF('Dépenses sur devis'!T182&lt;&gt;"",'Dépenses sur devis'!T182,0)</f>
        <v>0</v>
      </c>
      <c r="U182" s="245">
        <f>IF('Dépenses sur devis'!U182&lt;&gt;"",'Dépenses sur devis'!U182,0)</f>
        <v>0</v>
      </c>
      <c r="V182" s="244" t="str">
        <f>IF('Dépenses sur devis'!V182&lt;&gt;"",'Dépenses sur devis'!V182,"")</f>
        <v/>
      </c>
      <c r="W182" s="245"/>
      <c r="X182" s="81">
        <v>0</v>
      </c>
      <c r="Y182" s="80"/>
      <c r="Z182" s="245">
        <f t="shared" si="4"/>
        <v>0</v>
      </c>
      <c r="AA182" s="81">
        <f t="shared" si="5"/>
        <v>0</v>
      </c>
      <c r="AB182" s="78"/>
    </row>
    <row r="183" spans="2:28" s="63" customFormat="1" ht="19.899999999999999" customHeight="1" x14ac:dyDescent="0.35">
      <c r="B183" s="75">
        <v>176</v>
      </c>
      <c r="C183" s="80" t="str">
        <f>IF('Dépenses sur devis'!C183&lt;&gt;"",'Dépenses sur devis'!C183,"")</f>
        <v/>
      </c>
      <c r="D183" s="80" t="str">
        <f>IF('Dépenses sur devis'!D183&lt;&gt;"",'Dépenses sur devis'!D183,"")</f>
        <v/>
      </c>
      <c r="E183" s="80" t="str">
        <f>IF('Dépenses sur devis'!E183&lt;&gt;"",'Dépenses sur devis'!E183,"")</f>
        <v/>
      </c>
      <c r="F183" s="80" t="str">
        <f>IF('Dépenses sur devis'!F183&lt;&gt;"",'Dépenses sur devis'!F183,"")</f>
        <v/>
      </c>
      <c r="G183" s="80" t="str">
        <f>IF('Dépenses sur devis'!G183&lt;&gt;"",'Dépenses sur devis'!G183,"")</f>
        <v/>
      </c>
      <c r="H183" s="79" t="str">
        <f>IF('Dépenses sur devis'!H183&lt;&gt;"",'Dépenses sur devis'!H183,"")</f>
        <v/>
      </c>
      <c r="I183" s="80" t="str">
        <f>IF('Dépenses sur devis'!I183&lt;&gt;"",'Dépenses sur devis'!I183,"")</f>
        <v/>
      </c>
      <c r="J183" s="243">
        <f>IF('Dépenses sur devis'!J183&lt;&gt;"",'Dépenses sur devis'!J183,0)</f>
        <v>0</v>
      </c>
      <c r="K183" s="243">
        <f>IF('Dépenses sur devis'!K183&lt;&gt;"",'Dépenses sur devis'!K183,0)</f>
        <v>0</v>
      </c>
      <c r="L183" s="243">
        <f>IF('Dépenses sur devis'!L183&lt;&gt;"",'Dépenses sur devis'!L183,0)</f>
        <v>0</v>
      </c>
      <c r="M183" s="80" t="str">
        <f>IF('Dépenses sur devis'!M183&lt;&gt;"",'Dépenses sur devis'!M183,"")</f>
        <v/>
      </c>
      <c r="N183" s="244" t="str">
        <f>IF('Dépenses sur devis'!N183&lt;&gt;"",'Dépenses sur devis'!N183,"")</f>
        <v/>
      </c>
      <c r="O183" s="244" t="str">
        <f>IF('Dépenses sur devis'!O183&lt;&gt;"",'Dépenses sur devis'!O183,"")</f>
        <v/>
      </c>
      <c r="P183" s="245">
        <f>IF('Dépenses sur devis'!P183&lt;&gt;"",'Dépenses sur devis'!P183,0)</f>
        <v>0</v>
      </c>
      <c r="Q183" s="245">
        <f>IF('Dépenses sur devis'!Q183&lt;&gt;"",'Dépenses sur devis'!Q183,0)</f>
        <v>0</v>
      </c>
      <c r="R183" s="244" t="str">
        <f>IF('Dépenses sur devis'!R183&lt;&gt;"",'Dépenses sur devis'!R183,"")</f>
        <v/>
      </c>
      <c r="S183" s="244" t="str">
        <f>IF('Dépenses sur devis'!S183&lt;&gt;"",'Dépenses sur devis'!S183,"")</f>
        <v/>
      </c>
      <c r="T183" s="245">
        <f>IF('Dépenses sur devis'!T183&lt;&gt;"",'Dépenses sur devis'!T183,0)</f>
        <v>0</v>
      </c>
      <c r="U183" s="245">
        <f>IF('Dépenses sur devis'!U183&lt;&gt;"",'Dépenses sur devis'!U183,0)</f>
        <v>0</v>
      </c>
      <c r="V183" s="244" t="str">
        <f>IF('Dépenses sur devis'!V183&lt;&gt;"",'Dépenses sur devis'!V183,"")</f>
        <v/>
      </c>
      <c r="W183" s="245"/>
      <c r="X183" s="81">
        <v>0</v>
      </c>
      <c r="Y183" s="80"/>
      <c r="Z183" s="245">
        <f t="shared" si="4"/>
        <v>0</v>
      </c>
      <c r="AA183" s="81">
        <f t="shared" si="5"/>
        <v>0</v>
      </c>
      <c r="AB183" s="78"/>
    </row>
    <row r="184" spans="2:28" s="63" customFormat="1" ht="19.899999999999999" customHeight="1" x14ac:dyDescent="0.35">
      <c r="B184" s="75">
        <v>177</v>
      </c>
      <c r="C184" s="80" t="str">
        <f>IF('Dépenses sur devis'!C184&lt;&gt;"",'Dépenses sur devis'!C184,"")</f>
        <v/>
      </c>
      <c r="D184" s="80" t="str">
        <f>IF('Dépenses sur devis'!D184&lt;&gt;"",'Dépenses sur devis'!D184,"")</f>
        <v/>
      </c>
      <c r="E184" s="80" t="str">
        <f>IF('Dépenses sur devis'!E184&lt;&gt;"",'Dépenses sur devis'!E184,"")</f>
        <v/>
      </c>
      <c r="F184" s="80" t="str">
        <f>IF('Dépenses sur devis'!F184&lt;&gt;"",'Dépenses sur devis'!F184,"")</f>
        <v/>
      </c>
      <c r="G184" s="80" t="str">
        <f>IF('Dépenses sur devis'!G184&lt;&gt;"",'Dépenses sur devis'!G184,"")</f>
        <v/>
      </c>
      <c r="H184" s="79" t="str">
        <f>IF('Dépenses sur devis'!H184&lt;&gt;"",'Dépenses sur devis'!H184,"")</f>
        <v/>
      </c>
      <c r="I184" s="80" t="str">
        <f>IF('Dépenses sur devis'!I184&lt;&gt;"",'Dépenses sur devis'!I184,"")</f>
        <v/>
      </c>
      <c r="J184" s="243">
        <f>IF('Dépenses sur devis'!J184&lt;&gt;"",'Dépenses sur devis'!J184,0)</f>
        <v>0</v>
      </c>
      <c r="K184" s="243">
        <f>IF('Dépenses sur devis'!K184&lt;&gt;"",'Dépenses sur devis'!K184,0)</f>
        <v>0</v>
      </c>
      <c r="L184" s="243">
        <f>IF('Dépenses sur devis'!L184&lt;&gt;"",'Dépenses sur devis'!L184,0)</f>
        <v>0</v>
      </c>
      <c r="M184" s="80" t="str">
        <f>IF('Dépenses sur devis'!M184&lt;&gt;"",'Dépenses sur devis'!M184,"")</f>
        <v/>
      </c>
      <c r="N184" s="244" t="str">
        <f>IF('Dépenses sur devis'!N184&lt;&gt;"",'Dépenses sur devis'!N184,"")</f>
        <v/>
      </c>
      <c r="O184" s="244" t="str">
        <f>IF('Dépenses sur devis'!O184&lt;&gt;"",'Dépenses sur devis'!O184,"")</f>
        <v/>
      </c>
      <c r="P184" s="245">
        <f>IF('Dépenses sur devis'!P184&lt;&gt;"",'Dépenses sur devis'!P184,0)</f>
        <v>0</v>
      </c>
      <c r="Q184" s="245">
        <f>IF('Dépenses sur devis'!Q184&lt;&gt;"",'Dépenses sur devis'!Q184,0)</f>
        <v>0</v>
      </c>
      <c r="R184" s="244" t="str">
        <f>IF('Dépenses sur devis'!R184&lt;&gt;"",'Dépenses sur devis'!R184,"")</f>
        <v/>
      </c>
      <c r="S184" s="244" t="str">
        <f>IF('Dépenses sur devis'!S184&lt;&gt;"",'Dépenses sur devis'!S184,"")</f>
        <v/>
      </c>
      <c r="T184" s="245">
        <f>IF('Dépenses sur devis'!T184&lt;&gt;"",'Dépenses sur devis'!T184,0)</f>
        <v>0</v>
      </c>
      <c r="U184" s="245">
        <f>IF('Dépenses sur devis'!U184&lt;&gt;"",'Dépenses sur devis'!U184,0)</f>
        <v>0</v>
      </c>
      <c r="V184" s="244" t="str">
        <f>IF('Dépenses sur devis'!V184&lt;&gt;"",'Dépenses sur devis'!V184,"")</f>
        <v/>
      </c>
      <c r="W184" s="245"/>
      <c r="X184" s="81">
        <v>0</v>
      </c>
      <c r="Y184" s="80"/>
      <c r="Z184" s="245">
        <f t="shared" si="4"/>
        <v>0</v>
      </c>
      <c r="AA184" s="81">
        <f t="shared" si="5"/>
        <v>0</v>
      </c>
      <c r="AB184" s="78"/>
    </row>
    <row r="185" spans="2:28" s="63" customFormat="1" ht="19.899999999999999" customHeight="1" x14ac:dyDescent="0.35">
      <c r="B185" s="75">
        <v>178</v>
      </c>
      <c r="C185" s="80" t="str">
        <f>IF('Dépenses sur devis'!C185&lt;&gt;"",'Dépenses sur devis'!C185,"")</f>
        <v/>
      </c>
      <c r="D185" s="80" t="str">
        <f>IF('Dépenses sur devis'!D185&lt;&gt;"",'Dépenses sur devis'!D185,"")</f>
        <v/>
      </c>
      <c r="E185" s="80" t="str">
        <f>IF('Dépenses sur devis'!E185&lt;&gt;"",'Dépenses sur devis'!E185,"")</f>
        <v/>
      </c>
      <c r="F185" s="80" t="str">
        <f>IF('Dépenses sur devis'!F185&lt;&gt;"",'Dépenses sur devis'!F185,"")</f>
        <v/>
      </c>
      <c r="G185" s="80" t="str">
        <f>IF('Dépenses sur devis'!G185&lt;&gt;"",'Dépenses sur devis'!G185,"")</f>
        <v/>
      </c>
      <c r="H185" s="79" t="str">
        <f>IF('Dépenses sur devis'!H185&lt;&gt;"",'Dépenses sur devis'!H185,"")</f>
        <v/>
      </c>
      <c r="I185" s="80" t="str">
        <f>IF('Dépenses sur devis'!I185&lt;&gt;"",'Dépenses sur devis'!I185,"")</f>
        <v/>
      </c>
      <c r="J185" s="243">
        <f>IF('Dépenses sur devis'!J185&lt;&gt;"",'Dépenses sur devis'!J185,0)</f>
        <v>0</v>
      </c>
      <c r="K185" s="243">
        <f>IF('Dépenses sur devis'!K185&lt;&gt;"",'Dépenses sur devis'!K185,0)</f>
        <v>0</v>
      </c>
      <c r="L185" s="243">
        <f>IF('Dépenses sur devis'!L185&lt;&gt;"",'Dépenses sur devis'!L185,0)</f>
        <v>0</v>
      </c>
      <c r="M185" s="80" t="str">
        <f>IF('Dépenses sur devis'!M185&lt;&gt;"",'Dépenses sur devis'!M185,"")</f>
        <v/>
      </c>
      <c r="N185" s="244" t="str">
        <f>IF('Dépenses sur devis'!N185&lt;&gt;"",'Dépenses sur devis'!N185,"")</f>
        <v/>
      </c>
      <c r="O185" s="244" t="str">
        <f>IF('Dépenses sur devis'!O185&lt;&gt;"",'Dépenses sur devis'!O185,"")</f>
        <v/>
      </c>
      <c r="P185" s="245">
        <f>IF('Dépenses sur devis'!P185&lt;&gt;"",'Dépenses sur devis'!P185,0)</f>
        <v>0</v>
      </c>
      <c r="Q185" s="245">
        <f>IF('Dépenses sur devis'!Q185&lt;&gt;"",'Dépenses sur devis'!Q185,0)</f>
        <v>0</v>
      </c>
      <c r="R185" s="244" t="str">
        <f>IF('Dépenses sur devis'!R185&lt;&gt;"",'Dépenses sur devis'!R185,"")</f>
        <v/>
      </c>
      <c r="S185" s="244" t="str">
        <f>IF('Dépenses sur devis'!S185&lt;&gt;"",'Dépenses sur devis'!S185,"")</f>
        <v/>
      </c>
      <c r="T185" s="245">
        <f>IF('Dépenses sur devis'!T185&lt;&gt;"",'Dépenses sur devis'!T185,0)</f>
        <v>0</v>
      </c>
      <c r="U185" s="245">
        <f>IF('Dépenses sur devis'!U185&lt;&gt;"",'Dépenses sur devis'!U185,0)</f>
        <v>0</v>
      </c>
      <c r="V185" s="244" t="str">
        <f>IF('Dépenses sur devis'!V185&lt;&gt;"",'Dépenses sur devis'!V185,"")</f>
        <v/>
      </c>
      <c r="W185" s="245"/>
      <c r="X185" s="81">
        <v>0</v>
      </c>
      <c r="Y185" s="80"/>
      <c r="Z185" s="245">
        <f t="shared" si="4"/>
        <v>0</v>
      </c>
      <c r="AA185" s="81">
        <f t="shared" si="5"/>
        <v>0</v>
      </c>
      <c r="AB185" s="78"/>
    </row>
    <row r="186" spans="2:28" s="63" customFormat="1" ht="19.899999999999999" customHeight="1" x14ac:dyDescent="0.35">
      <c r="B186" s="75">
        <v>179</v>
      </c>
      <c r="C186" s="80" t="str">
        <f>IF('Dépenses sur devis'!C186&lt;&gt;"",'Dépenses sur devis'!C186,"")</f>
        <v/>
      </c>
      <c r="D186" s="80" t="str">
        <f>IF('Dépenses sur devis'!D186&lt;&gt;"",'Dépenses sur devis'!D186,"")</f>
        <v/>
      </c>
      <c r="E186" s="80" t="str">
        <f>IF('Dépenses sur devis'!E186&lt;&gt;"",'Dépenses sur devis'!E186,"")</f>
        <v/>
      </c>
      <c r="F186" s="80" t="str">
        <f>IF('Dépenses sur devis'!F186&lt;&gt;"",'Dépenses sur devis'!F186,"")</f>
        <v/>
      </c>
      <c r="G186" s="80" t="str">
        <f>IF('Dépenses sur devis'!G186&lt;&gt;"",'Dépenses sur devis'!G186,"")</f>
        <v/>
      </c>
      <c r="H186" s="79" t="str">
        <f>IF('Dépenses sur devis'!H186&lt;&gt;"",'Dépenses sur devis'!H186,"")</f>
        <v/>
      </c>
      <c r="I186" s="80" t="str">
        <f>IF('Dépenses sur devis'!I186&lt;&gt;"",'Dépenses sur devis'!I186,"")</f>
        <v/>
      </c>
      <c r="J186" s="243">
        <f>IF('Dépenses sur devis'!J186&lt;&gt;"",'Dépenses sur devis'!J186,0)</f>
        <v>0</v>
      </c>
      <c r="K186" s="243">
        <f>IF('Dépenses sur devis'!K186&lt;&gt;"",'Dépenses sur devis'!K186,0)</f>
        <v>0</v>
      </c>
      <c r="L186" s="243">
        <f>IF('Dépenses sur devis'!L186&lt;&gt;"",'Dépenses sur devis'!L186,0)</f>
        <v>0</v>
      </c>
      <c r="M186" s="80" t="str">
        <f>IF('Dépenses sur devis'!M186&lt;&gt;"",'Dépenses sur devis'!M186,"")</f>
        <v/>
      </c>
      <c r="N186" s="244" t="str">
        <f>IF('Dépenses sur devis'!N186&lt;&gt;"",'Dépenses sur devis'!N186,"")</f>
        <v/>
      </c>
      <c r="O186" s="244" t="str">
        <f>IF('Dépenses sur devis'!O186&lt;&gt;"",'Dépenses sur devis'!O186,"")</f>
        <v/>
      </c>
      <c r="P186" s="245">
        <f>IF('Dépenses sur devis'!P186&lt;&gt;"",'Dépenses sur devis'!P186,0)</f>
        <v>0</v>
      </c>
      <c r="Q186" s="245">
        <f>IF('Dépenses sur devis'!Q186&lt;&gt;"",'Dépenses sur devis'!Q186,0)</f>
        <v>0</v>
      </c>
      <c r="R186" s="244" t="str">
        <f>IF('Dépenses sur devis'!R186&lt;&gt;"",'Dépenses sur devis'!R186,"")</f>
        <v/>
      </c>
      <c r="S186" s="244" t="str">
        <f>IF('Dépenses sur devis'!S186&lt;&gt;"",'Dépenses sur devis'!S186,"")</f>
        <v/>
      </c>
      <c r="T186" s="245">
        <f>IF('Dépenses sur devis'!T186&lt;&gt;"",'Dépenses sur devis'!T186,0)</f>
        <v>0</v>
      </c>
      <c r="U186" s="245">
        <f>IF('Dépenses sur devis'!U186&lt;&gt;"",'Dépenses sur devis'!U186,0)</f>
        <v>0</v>
      </c>
      <c r="V186" s="244" t="str">
        <f>IF('Dépenses sur devis'!V186&lt;&gt;"",'Dépenses sur devis'!V186,"")</f>
        <v/>
      </c>
      <c r="W186" s="245"/>
      <c r="X186" s="81">
        <v>0</v>
      </c>
      <c r="Y186" s="80"/>
      <c r="Z186" s="245">
        <f t="shared" si="4"/>
        <v>0</v>
      </c>
      <c r="AA186" s="81">
        <f t="shared" si="5"/>
        <v>0</v>
      </c>
      <c r="AB186" s="78"/>
    </row>
    <row r="187" spans="2:28" s="63" customFormat="1" ht="19.899999999999999" customHeight="1" x14ac:dyDescent="0.35">
      <c r="B187" s="75">
        <v>180</v>
      </c>
      <c r="C187" s="80" t="str">
        <f>IF('Dépenses sur devis'!C187&lt;&gt;"",'Dépenses sur devis'!C187,"")</f>
        <v/>
      </c>
      <c r="D187" s="80" t="str">
        <f>IF('Dépenses sur devis'!D187&lt;&gt;"",'Dépenses sur devis'!D187,"")</f>
        <v/>
      </c>
      <c r="E187" s="80" t="str">
        <f>IF('Dépenses sur devis'!E187&lt;&gt;"",'Dépenses sur devis'!E187,"")</f>
        <v/>
      </c>
      <c r="F187" s="80" t="str">
        <f>IF('Dépenses sur devis'!F187&lt;&gt;"",'Dépenses sur devis'!F187,"")</f>
        <v/>
      </c>
      <c r="G187" s="80" t="str">
        <f>IF('Dépenses sur devis'!G187&lt;&gt;"",'Dépenses sur devis'!G187,"")</f>
        <v/>
      </c>
      <c r="H187" s="79" t="str">
        <f>IF('Dépenses sur devis'!H187&lt;&gt;"",'Dépenses sur devis'!H187,"")</f>
        <v/>
      </c>
      <c r="I187" s="80" t="str">
        <f>IF('Dépenses sur devis'!I187&lt;&gt;"",'Dépenses sur devis'!I187,"")</f>
        <v/>
      </c>
      <c r="J187" s="243">
        <f>IF('Dépenses sur devis'!J187&lt;&gt;"",'Dépenses sur devis'!J187,0)</f>
        <v>0</v>
      </c>
      <c r="K187" s="243">
        <f>IF('Dépenses sur devis'!K187&lt;&gt;"",'Dépenses sur devis'!K187,0)</f>
        <v>0</v>
      </c>
      <c r="L187" s="243">
        <f>IF('Dépenses sur devis'!L187&lt;&gt;"",'Dépenses sur devis'!L187,0)</f>
        <v>0</v>
      </c>
      <c r="M187" s="80" t="str">
        <f>IF('Dépenses sur devis'!M187&lt;&gt;"",'Dépenses sur devis'!M187,"")</f>
        <v/>
      </c>
      <c r="N187" s="244" t="str">
        <f>IF('Dépenses sur devis'!N187&lt;&gt;"",'Dépenses sur devis'!N187,"")</f>
        <v/>
      </c>
      <c r="O187" s="244" t="str">
        <f>IF('Dépenses sur devis'!O187&lt;&gt;"",'Dépenses sur devis'!O187,"")</f>
        <v/>
      </c>
      <c r="P187" s="245">
        <f>IF('Dépenses sur devis'!P187&lt;&gt;"",'Dépenses sur devis'!P187,0)</f>
        <v>0</v>
      </c>
      <c r="Q187" s="245">
        <f>IF('Dépenses sur devis'!Q187&lt;&gt;"",'Dépenses sur devis'!Q187,0)</f>
        <v>0</v>
      </c>
      <c r="R187" s="244" t="str">
        <f>IF('Dépenses sur devis'!R187&lt;&gt;"",'Dépenses sur devis'!R187,"")</f>
        <v/>
      </c>
      <c r="S187" s="244" t="str">
        <f>IF('Dépenses sur devis'!S187&lt;&gt;"",'Dépenses sur devis'!S187,"")</f>
        <v/>
      </c>
      <c r="T187" s="245">
        <f>IF('Dépenses sur devis'!T187&lt;&gt;"",'Dépenses sur devis'!T187,0)</f>
        <v>0</v>
      </c>
      <c r="U187" s="245">
        <f>IF('Dépenses sur devis'!U187&lt;&gt;"",'Dépenses sur devis'!U187,0)</f>
        <v>0</v>
      </c>
      <c r="V187" s="244" t="str">
        <f>IF('Dépenses sur devis'!V187&lt;&gt;"",'Dépenses sur devis'!V187,"")</f>
        <v/>
      </c>
      <c r="W187" s="245"/>
      <c r="X187" s="81">
        <v>0</v>
      </c>
      <c r="Y187" s="80"/>
      <c r="Z187" s="245">
        <f t="shared" si="4"/>
        <v>0</v>
      </c>
      <c r="AA187" s="81">
        <f t="shared" si="5"/>
        <v>0</v>
      </c>
      <c r="AB187" s="78"/>
    </row>
    <row r="188" spans="2:28" s="63" customFormat="1" ht="19.899999999999999" customHeight="1" x14ac:dyDescent="0.35">
      <c r="B188" s="75">
        <v>181</v>
      </c>
      <c r="C188" s="80" t="str">
        <f>IF('Dépenses sur devis'!C188&lt;&gt;"",'Dépenses sur devis'!C188,"")</f>
        <v/>
      </c>
      <c r="D188" s="80" t="str">
        <f>IF('Dépenses sur devis'!D188&lt;&gt;"",'Dépenses sur devis'!D188,"")</f>
        <v/>
      </c>
      <c r="E188" s="80" t="str">
        <f>IF('Dépenses sur devis'!E188&lt;&gt;"",'Dépenses sur devis'!E188,"")</f>
        <v/>
      </c>
      <c r="F188" s="80" t="str">
        <f>IF('Dépenses sur devis'!F188&lt;&gt;"",'Dépenses sur devis'!F188,"")</f>
        <v/>
      </c>
      <c r="G188" s="80" t="str">
        <f>IF('Dépenses sur devis'!G188&lt;&gt;"",'Dépenses sur devis'!G188,"")</f>
        <v/>
      </c>
      <c r="H188" s="79" t="str">
        <f>IF('Dépenses sur devis'!H188&lt;&gt;"",'Dépenses sur devis'!H188,"")</f>
        <v/>
      </c>
      <c r="I188" s="80" t="str">
        <f>IF('Dépenses sur devis'!I188&lt;&gt;"",'Dépenses sur devis'!I188,"")</f>
        <v/>
      </c>
      <c r="J188" s="243">
        <f>IF('Dépenses sur devis'!J188&lt;&gt;"",'Dépenses sur devis'!J188,0)</f>
        <v>0</v>
      </c>
      <c r="K188" s="243">
        <f>IF('Dépenses sur devis'!K188&lt;&gt;"",'Dépenses sur devis'!K188,0)</f>
        <v>0</v>
      </c>
      <c r="L188" s="243">
        <f>IF('Dépenses sur devis'!L188&lt;&gt;"",'Dépenses sur devis'!L188,0)</f>
        <v>0</v>
      </c>
      <c r="M188" s="80" t="str">
        <f>IF('Dépenses sur devis'!M188&lt;&gt;"",'Dépenses sur devis'!M188,"")</f>
        <v/>
      </c>
      <c r="N188" s="244" t="str">
        <f>IF('Dépenses sur devis'!N188&lt;&gt;"",'Dépenses sur devis'!N188,"")</f>
        <v/>
      </c>
      <c r="O188" s="244" t="str">
        <f>IF('Dépenses sur devis'!O188&lt;&gt;"",'Dépenses sur devis'!O188,"")</f>
        <v/>
      </c>
      <c r="P188" s="245">
        <f>IF('Dépenses sur devis'!P188&lt;&gt;"",'Dépenses sur devis'!P188,0)</f>
        <v>0</v>
      </c>
      <c r="Q188" s="245">
        <f>IF('Dépenses sur devis'!Q188&lt;&gt;"",'Dépenses sur devis'!Q188,0)</f>
        <v>0</v>
      </c>
      <c r="R188" s="244" t="str">
        <f>IF('Dépenses sur devis'!R188&lt;&gt;"",'Dépenses sur devis'!R188,"")</f>
        <v/>
      </c>
      <c r="S188" s="244" t="str">
        <f>IF('Dépenses sur devis'!S188&lt;&gt;"",'Dépenses sur devis'!S188,"")</f>
        <v/>
      </c>
      <c r="T188" s="245">
        <f>IF('Dépenses sur devis'!T188&lt;&gt;"",'Dépenses sur devis'!T188,0)</f>
        <v>0</v>
      </c>
      <c r="U188" s="245">
        <f>IF('Dépenses sur devis'!U188&lt;&gt;"",'Dépenses sur devis'!U188,0)</f>
        <v>0</v>
      </c>
      <c r="V188" s="244" t="str">
        <f>IF('Dépenses sur devis'!V188&lt;&gt;"",'Dépenses sur devis'!V188,"")</f>
        <v/>
      </c>
      <c r="W188" s="245"/>
      <c r="X188" s="81">
        <v>0</v>
      </c>
      <c r="Y188" s="80"/>
      <c r="Z188" s="245">
        <f t="shared" si="4"/>
        <v>0</v>
      </c>
      <c r="AA188" s="81">
        <f t="shared" si="5"/>
        <v>0</v>
      </c>
      <c r="AB188" s="78"/>
    </row>
    <row r="189" spans="2:28" s="63" customFormat="1" ht="19.899999999999999" customHeight="1" x14ac:dyDescent="0.35">
      <c r="B189" s="75">
        <v>182</v>
      </c>
      <c r="C189" s="80" t="str">
        <f>IF('Dépenses sur devis'!C189&lt;&gt;"",'Dépenses sur devis'!C189,"")</f>
        <v/>
      </c>
      <c r="D189" s="80" t="str">
        <f>IF('Dépenses sur devis'!D189&lt;&gt;"",'Dépenses sur devis'!D189,"")</f>
        <v/>
      </c>
      <c r="E189" s="80" t="str">
        <f>IF('Dépenses sur devis'!E189&lt;&gt;"",'Dépenses sur devis'!E189,"")</f>
        <v/>
      </c>
      <c r="F189" s="80" t="str">
        <f>IF('Dépenses sur devis'!F189&lt;&gt;"",'Dépenses sur devis'!F189,"")</f>
        <v/>
      </c>
      <c r="G189" s="80" t="str">
        <f>IF('Dépenses sur devis'!G189&lt;&gt;"",'Dépenses sur devis'!G189,"")</f>
        <v/>
      </c>
      <c r="H189" s="79" t="str">
        <f>IF('Dépenses sur devis'!H189&lt;&gt;"",'Dépenses sur devis'!H189,"")</f>
        <v/>
      </c>
      <c r="I189" s="80" t="str">
        <f>IF('Dépenses sur devis'!I189&lt;&gt;"",'Dépenses sur devis'!I189,"")</f>
        <v/>
      </c>
      <c r="J189" s="243">
        <f>IF('Dépenses sur devis'!J189&lt;&gt;"",'Dépenses sur devis'!J189,0)</f>
        <v>0</v>
      </c>
      <c r="K189" s="243">
        <f>IF('Dépenses sur devis'!K189&lt;&gt;"",'Dépenses sur devis'!K189,0)</f>
        <v>0</v>
      </c>
      <c r="L189" s="243">
        <f>IF('Dépenses sur devis'!L189&lt;&gt;"",'Dépenses sur devis'!L189,0)</f>
        <v>0</v>
      </c>
      <c r="M189" s="80" t="str">
        <f>IF('Dépenses sur devis'!M189&lt;&gt;"",'Dépenses sur devis'!M189,"")</f>
        <v/>
      </c>
      <c r="N189" s="244" t="str">
        <f>IF('Dépenses sur devis'!N189&lt;&gt;"",'Dépenses sur devis'!N189,"")</f>
        <v/>
      </c>
      <c r="O189" s="244" t="str">
        <f>IF('Dépenses sur devis'!O189&lt;&gt;"",'Dépenses sur devis'!O189,"")</f>
        <v/>
      </c>
      <c r="P189" s="245">
        <f>IF('Dépenses sur devis'!P189&lt;&gt;"",'Dépenses sur devis'!P189,0)</f>
        <v>0</v>
      </c>
      <c r="Q189" s="245">
        <f>IF('Dépenses sur devis'!Q189&lt;&gt;"",'Dépenses sur devis'!Q189,0)</f>
        <v>0</v>
      </c>
      <c r="R189" s="244" t="str">
        <f>IF('Dépenses sur devis'!R189&lt;&gt;"",'Dépenses sur devis'!R189,"")</f>
        <v/>
      </c>
      <c r="S189" s="244" t="str">
        <f>IF('Dépenses sur devis'!S189&lt;&gt;"",'Dépenses sur devis'!S189,"")</f>
        <v/>
      </c>
      <c r="T189" s="245">
        <f>IF('Dépenses sur devis'!T189&lt;&gt;"",'Dépenses sur devis'!T189,0)</f>
        <v>0</v>
      </c>
      <c r="U189" s="245">
        <f>IF('Dépenses sur devis'!U189&lt;&gt;"",'Dépenses sur devis'!U189,0)</f>
        <v>0</v>
      </c>
      <c r="V189" s="244" t="str">
        <f>IF('Dépenses sur devis'!V189&lt;&gt;"",'Dépenses sur devis'!V189,"")</f>
        <v/>
      </c>
      <c r="W189" s="245"/>
      <c r="X189" s="81">
        <v>0</v>
      </c>
      <c r="Y189" s="80"/>
      <c r="Z189" s="245">
        <f t="shared" si="4"/>
        <v>0</v>
      </c>
      <c r="AA189" s="81">
        <f t="shared" si="5"/>
        <v>0</v>
      </c>
      <c r="AB189" s="78"/>
    </row>
    <row r="190" spans="2:28" s="63" customFormat="1" ht="19.899999999999999" customHeight="1" x14ac:dyDescent="0.35">
      <c r="B190" s="75">
        <v>183</v>
      </c>
      <c r="C190" s="80" t="str">
        <f>IF('Dépenses sur devis'!C190&lt;&gt;"",'Dépenses sur devis'!C190,"")</f>
        <v/>
      </c>
      <c r="D190" s="80" t="str">
        <f>IF('Dépenses sur devis'!D190&lt;&gt;"",'Dépenses sur devis'!D190,"")</f>
        <v/>
      </c>
      <c r="E190" s="80" t="str">
        <f>IF('Dépenses sur devis'!E190&lt;&gt;"",'Dépenses sur devis'!E190,"")</f>
        <v/>
      </c>
      <c r="F190" s="80" t="str">
        <f>IF('Dépenses sur devis'!F190&lt;&gt;"",'Dépenses sur devis'!F190,"")</f>
        <v/>
      </c>
      <c r="G190" s="80" t="str">
        <f>IF('Dépenses sur devis'!G190&lt;&gt;"",'Dépenses sur devis'!G190,"")</f>
        <v/>
      </c>
      <c r="H190" s="79" t="str">
        <f>IF('Dépenses sur devis'!H190&lt;&gt;"",'Dépenses sur devis'!H190,"")</f>
        <v/>
      </c>
      <c r="I190" s="80" t="str">
        <f>IF('Dépenses sur devis'!I190&lt;&gt;"",'Dépenses sur devis'!I190,"")</f>
        <v/>
      </c>
      <c r="J190" s="243">
        <f>IF('Dépenses sur devis'!J190&lt;&gt;"",'Dépenses sur devis'!J190,0)</f>
        <v>0</v>
      </c>
      <c r="K190" s="243">
        <f>IF('Dépenses sur devis'!K190&lt;&gt;"",'Dépenses sur devis'!K190,0)</f>
        <v>0</v>
      </c>
      <c r="L190" s="243">
        <f>IF('Dépenses sur devis'!L190&lt;&gt;"",'Dépenses sur devis'!L190,0)</f>
        <v>0</v>
      </c>
      <c r="M190" s="80" t="str">
        <f>IF('Dépenses sur devis'!M190&lt;&gt;"",'Dépenses sur devis'!M190,"")</f>
        <v/>
      </c>
      <c r="N190" s="244" t="str">
        <f>IF('Dépenses sur devis'!N190&lt;&gt;"",'Dépenses sur devis'!N190,"")</f>
        <v/>
      </c>
      <c r="O190" s="244" t="str">
        <f>IF('Dépenses sur devis'!O190&lt;&gt;"",'Dépenses sur devis'!O190,"")</f>
        <v/>
      </c>
      <c r="P190" s="245">
        <f>IF('Dépenses sur devis'!P190&lt;&gt;"",'Dépenses sur devis'!P190,0)</f>
        <v>0</v>
      </c>
      <c r="Q190" s="245">
        <f>IF('Dépenses sur devis'!Q190&lt;&gt;"",'Dépenses sur devis'!Q190,0)</f>
        <v>0</v>
      </c>
      <c r="R190" s="244" t="str">
        <f>IF('Dépenses sur devis'!R190&lt;&gt;"",'Dépenses sur devis'!R190,"")</f>
        <v/>
      </c>
      <c r="S190" s="244" t="str">
        <f>IF('Dépenses sur devis'!S190&lt;&gt;"",'Dépenses sur devis'!S190,"")</f>
        <v/>
      </c>
      <c r="T190" s="245">
        <f>IF('Dépenses sur devis'!T190&lt;&gt;"",'Dépenses sur devis'!T190,0)</f>
        <v>0</v>
      </c>
      <c r="U190" s="245">
        <f>IF('Dépenses sur devis'!U190&lt;&gt;"",'Dépenses sur devis'!U190,0)</f>
        <v>0</v>
      </c>
      <c r="V190" s="244" t="str">
        <f>IF('Dépenses sur devis'!V190&lt;&gt;"",'Dépenses sur devis'!V190,"")</f>
        <v/>
      </c>
      <c r="W190" s="245"/>
      <c r="X190" s="81">
        <v>0</v>
      </c>
      <c r="Y190" s="80"/>
      <c r="Z190" s="245">
        <f t="shared" si="4"/>
        <v>0</v>
      </c>
      <c r="AA190" s="81">
        <f t="shared" si="5"/>
        <v>0</v>
      </c>
      <c r="AB190" s="78"/>
    </row>
    <row r="191" spans="2:28" s="63" customFormat="1" ht="19.899999999999999" customHeight="1" x14ac:dyDescent="0.35">
      <c r="B191" s="75">
        <v>184</v>
      </c>
      <c r="C191" s="80" t="str">
        <f>IF('Dépenses sur devis'!C191&lt;&gt;"",'Dépenses sur devis'!C191,"")</f>
        <v/>
      </c>
      <c r="D191" s="80" t="str">
        <f>IF('Dépenses sur devis'!D191&lt;&gt;"",'Dépenses sur devis'!D191,"")</f>
        <v/>
      </c>
      <c r="E191" s="80" t="str">
        <f>IF('Dépenses sur devis'!E191&lt;&gt;"",'Dépenses sur devis'!E191,"")</f>
        <v/>
      </c>
      <c r="F191" s="80" t="str">
        <f>IF('Dépenses sur devis'!F191&lt;&gt;"",'Dépenses sur devis'!F191,"")</f>
        <v/>
      </c>
      <c r="G191" s="80" t="str">
        <f>IF('Dépenses sur devis'!G191&lt;&gt;"",'Dépenses sur devis'!G191,"")</f>
        <v/>
      </c>
      <c r="H191" s="79" t="str">
        <f>IF('Dépenses sur devis'!H191&lt;&gt;"",'Dépenses sur devis'!H191,"")</f>
        <v/>
      </c>
      <c r="I191" s="80" t="str">
        <f>IF('Dépenses sur devis'!I191&lt;&gt;"",'Dépenses sur devis'!I191,"")</f>
        <v/>
      </c>
      <c r="J191" s="243">
        <f>IF('Dépenses sur devis'!J191&lt;&gt;"",'Dépenses sur devis'!J191,0)</f>
        <v>0</v>
      </c>
      <c r="K191" s="243">
        <f>IF('Dépenses sur devis'!K191&lt;&gt;"",'Dépenses sur devis'!K191,0)</f>
        <v>0</v>
      </c>
      <c r="L191" s="243">
        <f>IF('Dépenses sur devis'!L191&lt;&gt;"",'Dépenses sur devis'!L191,0)</f>
        <v>0</v>
      </c>
      <c r="M191" s="80" t="str">
        <f>IF('Dépenses sur devis'!M191&lt;&gt;"",'Dépenses sur devis'!M191,"")</f>
        <v/>
      </c>
      <c r="N191" s="244" t="str">
        <f>IF('Dépenses sur devis'!N191&lt;&gt;"",'Dépenses sur devis'!N191,"")</f>
        <v/>
      </c>
      <c r="O191" s="244" t="str">
        <f>IF('Dépenses sur devis'!O191&lt;&gt;"",'Dépenses sur devis'!O191,"")</f>
        <v/>
      </c>
      <c r="P191" s="245">
        <f>IF('Dépenses sur devis'!P191&lt;&gt;"",'Dépenses sur devis'!P191,0)</f>
        <v>0</v>
      </c>
      <c r="Q191" s="245">
        <f>IF('Dépenses sur devis'!Q191&lt;&gt;"",'Dépenses sur devis'!Q191,0)</f>
        <v>0</v>
      </c>
      <c r="R191" s="244" t="str">
        <f>IF('Dépenses sur devis'!R191&lt;&gt;"",'Dépenses sur devis'!R191,"")</f>
        <v/>
      </c>
      <c r="S191" s="244" t="str">
        <f>IF('Dépenses sur devis'!S191&lt;&gt;"",'Dépenses sur devis'!S191,"")</f>
        <v/>
      </c>
      <c r="T191" s="245">
        <f>IF('Dépenses sur devis'!T191&lt;&gt;"",'Dépenses sur devis'!T191,0)</f>
        <v>0</v>
      </c>
      <c r="U191" s="245">
        <f>IF('Dépenses sur devis'!U191&lt;&gt;"",'Dépenses sur devis'!U191,0)</f>
        <v>0</v>
      </c>
      <c r="V191" s="244" t="str">
        <f>IF('Dépenses sur devis'!V191&lt;&gt;"",'Dépenses sur devis'!V191,"")</f>
        <v/>
      </c>
      <c r="W191" s="245"/>
      <c r="X191" s="81">
        <v>0</v>
      </c>
      <c r="Y191" s="80"/>
      <c r="Z191" s="245">
        <f t="shared" si="4"/>
        <v>0</v>
      </c>
      <c r="AA191" s="81">
        <f t="shared" si="5"/>
        <v>0</v>
      </c>
      <c r="AB191" s="78"/>
    </row>
    <row r="192" spans="2:28" s="63" customFormat="1" ht="19.899999999999999" customHeight="1" x14ac:dyDescent="0.35">
      <c r="B192" s="75">
        <v>185</v>
      </c>
      <c r="C192" s="80" t="str">
        <f>IF('Dépenses sur devis'!C192&lt;&gt;"",'Dépenses sur devis'!C192,"")</f>
        <v/>
      </c>
      <c r="D192" s="80" t="str">
        <f>IF('Dépenses sur devis'!D192&lt;&gt;"",'Dépenses sur devis'!D192,"")</f>
        <v/>
      </c>
      <c r="E192" s="80" t="str">
        <f>IF('Dépenses sur devis'!E192&lt;&gt;"",'Dépenses sur devis'!E192,"")</f>
        <v/>
      </c>
      <c r="F192" s="80" t="str">
        <f>IF('Dépenses sur devis'!F192&lt;&gt;"",'Dépenses sur devis'!F192,"")</f>
        <v/>
      </c>
      <c r="G192" s="80" t="str">
        <f>IF('Dépenses sur devis'!G192&lt;&gt;"",'Dépenses sur devis'!G192,"")</f>
        <v/>
      </c>
      <c r="H192" s="79" t="str">
        <f>IF('Dépenses sur devis'!H192&lt;&gt;"",'Dépenses sur devis'!H192,"")</f>
        <v/>
      </c>
      <c r="I192" s="80" t="str">
        <f>IF('Dépenses sur devis'!I192&lt;&gt;"",'Dépenses sur devis'!I192,"")</f>
        <v/>
      </c>
      <c r="J192" s="243">
        <f>IF('Dépenses sur devis'!J192&lt;&gt;"",'Dépenses sur devis'!J192,0)</f>
        <v>0</v>
      </c>
      <c r="K192" s="243">
        <f>IF('Dépenses sur devis'!K192&lt;&gt;"",'Dépenses sur devis'!K192,0)</f>
        <v>0</v>
      </c>
      <c r="L192" s="243">
        <f>IF('Dépenses sur devis'!L192&lt;&gt;"",'Dépenses sur devis'!L192,0)</f>
        <v>0</v>
      </c>
      <c r="M192" s="80" t="str">
        <f>IF('Dépenses sur devis'!M192&lt;&gt;"",'Dépenses sur devis'!M192,"")</f>
        <v/>
      </c>
      <c r="N192" s="244" t="str">
        <f>IF('Dépenses sur devis'!N192&lt;&gt;"",'Dépenses sur devis'!N192,"")</f>
        <v/>
      </c>
      <c r="O192" s="244" t="str">
        <f>IF('Dépenses sur devis'!O192&lt;&gt;"",'Dépenses sur devis'!O192,"")</f>
        <v/>
      </c>
      <c r="P192" s="245">
        <f>IF('Dépenses sur devis'!P192&lt;&gt;"",'Dépenses sur devis'!P192,0)</f>
        <v>0</v>
      </c>
      <c r="Q192" s="245">
        <f>IF('Dépenses sur devis'!Q192&lt;&gt;"",'Dépenses sur devis'!Q192,0)</f>
        <v>0</v>
      </c>
      <c r="R192" s="244" t="str">
        <f>IF('Dépenses sur devis'!R192&lt;&gt;"",'Dépenses sur devis'!R192,"")</f>
        <v/>
      </c>
      <c r="S192" s="244" t="str">
        <f>IF('Dépenses sur devis'!S192&lt;&gt;"",'Dépenses sur devis'!S192,"")</f>
        <v/>
      </c>
      <c r="T192" s="245">
        <f>IF('Dépenses sur devis'!T192&lt;&gt;"",'Dépenses sur devis'!T192,0)</f>
        <v>0</v>
      </c>
      <c r="U192" s="245">
        <f>IF('Dépenses sur devis'!U192&lt;&gt;"",'Dépenses sur devis'!U192,0)</f>
        <v>0</v>
      </c>
      <c r="V192" s="244" t="str">
        <f>IF('Dépenses sur devis'!V192&lt;&gt;"",'Dépenses sur devis'!V192,"")</f>
        <v/>
      </c>
      <c r="W192" s="245"/>
      <c r="X192" s="81">
        <v>0</v>
      </c>
      <c r="Y192" s="80"/>
      <c r="Z192" s="245">
        <f t="shared" si="4"/>
        <v>0</v>
      </c>
      <c r="AA192" s="81">
        <f t="shared" si="5"/>
        <v>0</v>
      </c>
      <c r="AB192" s="78"/>
    </row>
    <row r="193" spans="2:28" s="63" customFormat="1" ht="19.899999999999999" customHeight="1" x14ac:dyDescent="0.35">
      <c r="B193" s="75">
        <v>186</v>
      </c>
      <c r="C193" s="80" t="str">
        <f>IF('Dépenses sur devis'!C193&lt;&gt;"",'Dépenses sur devis'!C193,"")</f>
        <v/>
      </c>
      <c r="D193" s="80" t="str">
        <f>IF('Dépenses sur devis'!D193&lt;&gt;"",'Dépenses sur devis'!D193,"")</f>
        <v/>
      </c>
      <c r="E193" s="80" t="str">
        <f>IF('Dépenses sur devis'!E193&lt;&gt;"",'Dépenses sur devis'!E193,"")</f>
        <v/>
      </c>
      <c r="F193" s="80" t="str">
        <f>IF('Dépenses sur devis'!F193&lt;&gt;"",'Dépenses sur devis'!F193,"")</f>
        <v/>
      </c>
      <c r="G193" s="80" t="str">
        <f>IF('Dépenses sur devis'!G193&lt;&gt;"",'Dépenses sur devis'!G193,"")</f>
        <v/>
      </c>
      <c r="H193" s="79" t="str">
        <f>IF('Dépenses sur devis'!H193&lt;&gt;"",'Dépenses sur devis'!H193,"")</f>
        <v/>
      </c>
      <c r="I193" s="80" t="str">
        <f>IF('Dépenses sur devis'!I193&lt;&gt;"",'Dépenses sur devis'!I193,"")</f>
        <v/>
      </c>
      <c r="J193" s="243">
        <f>IF('Dépenses sur devis'!J193&lt;&gt;"",'Dépenses sur devis'!J193,0)</f>
        <v>0</v>
      </c>
      <c r="K193" s="243">
        <f>IF('Dépenses sur devis'!K193&lt;&gt;"",'Dépenses sur devis'!K193,0)</f>
        <v>0</v>
      </c>
      <c r="L193" s="243">
        <f>IF('Dépenses sur devis'!L193&lt;&gt;"",'Dépenses sur devis'!L193,0)</f>
        <v>0</v>
      </c>
      <c r="M193" s="80" t="str">
        <f>IF('Dépenses sur devis'!M193&lt;&gt;"",'Dépenses sur devis'!M193,"")</f>
        <v/>
      </c>
      <c r="N193" s="244" t="str">
        <f>IF('Dépenses sur devis'!N193&lt;&gt;"",'Dépenses sur devis'!N193,"")</f>
        <v/>
      </c>
      <c r="O193" s="244" t="str">
        <f>IF('Dépenses sur devis'!O193&lt;&gt;"",'Dépenses sur devis'!O193,"")</f>
        <v/>
      </c>
      <c r="P193" s="245">
        <f>IF('Dépenses sur devis'!P193&lt;&gt;"",'Dépenses sur devis'!P193,0)</f>
        <v>0</v>
      </c>
      <c r="Q193" s="245">
        <f>IF('Dépenses sur devis'!Q193&lt;&gt;"",'Dépenses sur devis'!Q193,0)</f>
        <v>0</v>
      </c>
      <c r="R193" s="244" t="str">
        <f>IF('Dépenses sur devis'!R193&lt;&gt;"",'Dépenses sur devis'!R193,"")</f>
        <v/>
      </c>
      <c r="S193" s="244" t="str">
        <f>IF('Dépenses sur devis'!S193&lt;&gt;"",'Dépenses sur devis'!S193,"")</f>
        <v/>
      </c>
      <c r="T193" s="245">
        <f>IF('Dépenses sur devis'!T193&lt;&gt;"",'Dépenses sur devis'!T193,0)</f>
        <v>0</v>
      </c>
      <c r="U193" s="245">
        <f>IF('Dépenses sur devis'!U193&lt;&gt;"",'Dépenses sur devis'!U193,0)</f>
        <v>0</v>
      </c>
      <c r="V193" s="244" t="str">
        <f>IF('Dépenses sur devis'!V193&lt;&gt;"",'Dépenses sur devis'!V193,"")</f>
        <v/>
      </c>
      <c r="W193" s="245"/>
      <c r="X193" s="81">
        <v>0</v>
      </c>
      <c r="Y193" s="80"/>
      <c r="Z193" s="245">
        <f t="shared" si="4"/>
        <v>0</v>
      </c>
      <c r="AA193" s="81">
        <f t="shared" si="5"/>
        <v>0</v>
      </c>
      <c r="AB193" s="78"/>
    </row>
    <row r="194" spans="2:28" s="63" customFormat="1" ht="19.899999999999999" customHeight="1" x14ac:dyDescent="0.35">
      <c r="B194" s="75">
        <v>187</v>
      </c>
      <c r="C194" s="80" t="str">
        <f>IF('Dépenses sur devis'!C194&lt;&gt;"",'Dépenses sur devis'!C194,"")</f>
        <v/>
      </c>
      <c r="D194" s="80" t="str">
        <f>IF('Dépenses sur devis'!D194&lt;&gt;"",'Dépenses sur devis'!D194,"")</f>
        <v/>
      </c>
      <c r="E194" s="80" t="str">
        <f>IF('Dépenses sur devis'!E194&lt;&gt;"",'Dépenses sur devis'!E194,"")</f>
        <v/>
      </c>
      <c r="F194" s="80" t="str">
        <f>IF('Dépenses sur devis'!F194&lt;&gt;"",'Dépenses sur devis'!F194,"")</f>
        <v/>
      </c>
      <c r="G194" s="80" t="str">
        <f>IF('Dépenses sur devis'!G194&lt;&gt;"",'Dépenses sur devis'!G194,"")</f>
        <v/>
      </c>
      <c r="H194" s="79" t="str">
        <f>IF('Dépenses sur devis'!H194&lt;&gt;"",'Dépenses sur devis'!H194,"")</f>
        <v/>
      </c>
      <c r="I194" s="80" t="str">
        <f>IF('Dépenses sur devis'!I194&lt;&gt;"",'Dépenses sur devis'!I194,"")</f>
        <v/>
      </c>
      <c r="J194" s="243">
        <f>IF('Dépenses sur devis'!J194&lt;&gt;"",'Dépenses sur devis'!J194,0)</f>
        <v>0</v>
      </c>
      <c r="K194" s="243">
        <f>IF('Dépenses sur devis'!K194&lt;&gt;"",'Dépenses sur devis'!K194,0)</f>
        <v>0</v>
      </c>
      <c r="L194" s="243">
        <f>IF('Dépenses sur devis'!L194&lt;&gt;"",'Dépenses sur devis'!L194,0)</f>
        <v>0</v>
      </c>
      <c r="M194" s="80" t="str">
        <f>IF('Dépenses sur devis'!M194&lt;&gt;"",'Dépenses sur devis'!M194,"")</f>
        <v/>
      </c>
      <c r="N194" s="244" t="str">
        <f>IF('Dépenses sur devis'!N194&lt;&gt;"",'Dépenses sur devis'!N194,"")</f>
        <v/>
      </c>
      <c r="O194" s="244" t="str">
        <f>IF('Dépenses sur devis'!O194&lt;&gt;"",'Dépenses sur devis'!O194,"")</f>
        <v/>
      </c>
      <c r="P194" s="245">
        <f>IF('Dépenses sur devis'!P194&lt;&gt;"",'Dépenses sur devis'!P194,0)</f>
        <v>0</v>
      </c>
      <c r="Q194" s="245">
        <f>IF('Dépenses sur devis'!Q194&lt;&gt;"",'Dépenses sur devis'!Q194,0)</f>
        <v>0</v>
      </c>
      <c r="R194" s="244" t="str">
        <f>IF('Dépenses sur devis'!R194&lt;&gt;"",'Dépenses sur devis'!R194,"")</f>
        <v/>
      </c>
      <c r="S194" s="244" t="str">
        <f>IF('Dépenses sur devis'!S194&lt;&gt;"",'Dépenses sur devis'!S194,"")</f>
        <v/>
      </c>
      <c r="T194" s="245">
        <f>IF('Dépenses sur devis'!T194&lt;&gt;"",'Dépenses sur devis'!T194,0)</f>
        <v>0</v>
      </c>
      <c r="U194" s="245">
        <f>IF('Dépenses sur devis'!U194&lt;&gt;"",'Dépenses sur devis'!U194,0)</f>
        <v>0</v>
      </c>
      <c r="V194" s="244" t="str">
        <f>IF('Dépenses sur devis'!V194&lt;&gt;"",'Dépenses sur devis'!V194,"")</f>
        <v/>
      </c>
      <c r="W194" s="245"/>
      <c r="X194" s="81">
        <v>0</v>
      </c>
      <c r="Y194" s="80"/>
      <c r="Z194" s="245">
        <f t="shared" si="4"/>
        <v>0</v>
      </c>
      <c r="AA194" s="81">
        <f t="shared" si="5"/>
        <v>0</v>
      </c>
      <c r="AB194" s="78"/>
    </row>
    <row r="195" spans="2:28" s="63" customFormat="1" ht="19.899999999999999" customHeight="1" x14ac:dyDescent="0.35">
      <c r="B195" s="75">
        <v>188</v>
      </c>
      <c r="C195" s="80" t="str">
        <f>IF('Dépenses sur devis'!C195&lt;&gt;"",'Dépenses sur devis'!C195,"")</f>
        <v/>
      </c>
      <c r="D195" s="80" t="str">
        <f>IF('Dépenses sur devis'!D195&lt;&gt;"",'Dépenses sur devis'!D195,"")</f>
        <v/>
      </c>
      <c r="E195" s="80" t="str">
        <f>IF('Dépenses sur devis'!E195&lt;&gt;"",'Dépenses sur devis'!E195,"")</f>
        <v/>
      </c>
      <c r="F195" s="80" t="str">
        <f>IF('Dépenses sur devis'!F195&lt;&gt;"",'Dépenses sur devis'!F195,"")</f>
        <v/>
      </c>
      <c r="G195" s="80" t="str">
        <f>IF('Dépenses sur devis'!G195&lt;&gt;"",'Dépenses sur devis'!G195,"")</f>
        <v/>
      </c>
      <c r="H195" s="79" t="str">
        <f>IF('Dépenses sur devis'!H195&lt;&gt;"",'Dépenses sur devis'!H195,"")</f>
        <v/>
      </c>
      <c r="I195" s="80" t="str">
        <f>IF('Dépenses sur devis'!I195&lt;&gt;"",'Dépenses sur devis'!I195,"")</f>
        <v/>
      </c>
      <c r="J195" s="243">
        <f>IF('Dépenses sur devis'!J195&lt;&gt;"",'Dépenses sur devis'!J195,0)</f>
        <v>0</v>
      </c>
      <c r="K195" s="243">
        <f>IF('Dépenses sur devis'!K195&lt;&gt;"",'Dépenses sur devis'!K195,0)</f>
        <v>0</v>
      </c>
      <c r="L195" s="243">
        <f>IF('Dépenses sur devis'!L195&lt;&gt;"",'Dépenses sur devis'!L195,0)</f>
        <v>0</v>
      </c>
      <c r="M195" s="80" t="str">
        <f>IF('Dépenses sur devis'!M195&lt;&gt;"",'Dépenses sur devis'!M195,"")</f>
        <v/>
      </c>
      <c r="N195" s="244" t="str">
        <f>IF('Dépenses sur devis'!N195&lt;&gt;"",'Dépenses sur devis'!N195,"")</f>
        <v/>
      </c>
      <c r="O195" s="244" t="str">
        <f>IF('Dépenses sur devis'!O195&lt;&gt;"",'Dépenses sur devis'!O195,"")</f>
        <v/>
      </c>
      <c r="P195" s="245">
        <f>IF('Dépenses sur devis'!P195&lt;&gt;"",'Dépenses sur devis'!P195,0)</f>
        <v>0</v>
      </c>
      <c r="Q195" s="245">
        <f>IF('Dépenses sur devis'!Q195&lt;&gt;"",'Dépenses sur devis'!Q195,0)</f>
        <v>0</v>
      </c>
      <c r="R195" s="244" t="str">
        <f>IF('Dépenses sur devis'!R195&lt;&gt;"",'Dépenses sur devis'!R195,"")</f>
        <v/>
      </c>
      <c r="S195" s="244" t="str">
        <f>IF('Dépenses sur devis'!S195&lt;&gt;"",'Dépenses sur devis'!S195,"")</f>
        <v/>
      </c>
      <c r="T195" s="245">
        <f>IF('Dépenses sur devis'!T195&lt;&gt;"",'Dépenses sur devis'!T195,0)</f>
        <v>0</v>
      </c>
      <c r="U195" s="245">
        <f>IF('Dépenses sur devis'!U195&lt;&gt;"",'Dépenses sur devis'!U195,0)</f>
        <v>0</v>
      </c>
      <c r="V195" s="244" t="str">
        <f>IF('Dépenses sur devis'!V195&lt;&gt;"",'Dépenses sur devis'!V195,"")</f>
        <v/>
      </c>
      <c r="W195" s="245"/>
      <c r="X195" s="81">
        <v>0</v>
      </c>
      <c r="Y195" s="80"/>
      <c r="Z195" s="245">
        <f t="shared" si="4"/>
        <v>0</v>
      </c>
      <c r="AA195" s="81">
        <f t="shared" si="5"/>
        <v>0</v>
      </c>
      <c r="AB195" s="78"/>
    </row>
    <row r="196" spans="2:28" s="63" customFormat="1" ht="19.899999999999999" customHeight="1" x14ac:dyDescent="0.35">
      <c r="B196" s="75">
        <v>189</v>
      </c>
      <c r="C196" s="80" t="str">
        <f>IF('Dépenses sur devis'!C196&lt;&gt;"",'Dépenses sur devis'!C196,"")</f>
        <v/>
      </c>
      <c r="D196" s="80" t="str">
        <f>IF('Dépenses sur devis'!D196&lt;&gt;"",'Dépenses sur devis'!D196,"")</f>
        <v/>
      </c>
      <c r="E196" s="80" t="str">
        <f>IF('Dépenses sur devis'!E196&lt;&gt;"",'Dépenses sur devis'!E196,"")</f>
        <v/>
      </c>
      <c r="F196" s="80" t="str">
        <f>IF('Dépenses sur devis'!F196&lt;&gt;"",'Dépenses sur devis'!F196,"")</f>
        <v/>
      </c>
      <c r="G196" s="80" t="str">
        <f>IF('Dépenses sur devis'!G196&lt;&gt;"",'Dépenses sur devis'!G196,"")</f>
        <v/>
      </c>
      <c r="H196" s="79" t="str">
        <f>IF('Dépenses sur devis'!H196&lt;&gt;"",'Dépenses sur devis'!H196,"")</f>
        <v/>
      </c>
      <c r="I196" s="80" t="str">
        <f>IF('Dépenses sur devis'!I196&lt;&gt;"",'Dépenses sur devis'!I196,"")</f>
        <v/>
      </c>
      <c r="J196" s="243">
        <f>IF('Dépenses sur devis'!J196&lt;&gt;"",'Dépenses sur devis'!J196,0)</f>
        <v>0</v>
      </c>
      <c r="K196" s="243">
        <f>IF('Dépenses sur devis'!K196&lt;&gt;"",'Dépenses sur devis'!K196,0)</f>
        <v>0</v>
      </c>
      <c r="L196" s="243">
        <f>IF('Dépenses sur devis'!L196&lt;&gt;"",'Dépenses sur devis'!L196,0)</f>
        <v>0</v>
      </c>
      <c r="M196" s="80" t="str">
        <f>IF('Dépenses sur devis'!M196&lt;&gt;"",'Dépenses sur devis'!M196,"")</f>
        <v/>
      </c>
      <c r="N196" s="244" t="str">
        <f>IF('Dépenses sur devis'!N196&lt;&gt;"",'Dépenses sur devis'!N196,"")</f>
        <v/>
      </c>
      <c r="O196" s="244" t="str">
        <f>IF('Dépenses sur devis'!O196&lt;&gt;"",'Dépenses sur devis'!O196,"")</f>
        <v/>
      </c>
      <c r="P196" s="245">
        <f>IF('Dépenses sur devis'!P196&lt;&gt;"",'Dépenses sur devis'!P196,0)</f>
        <v>0</v>
      </c>
      <c r="Q196" s="245">
        <f>IF('Dépenses sur devis'!Q196&lt;&gt;"",'Dépenses sur devis'!Q196,0)</f>
        <v>0</v>
      </c>
      <c r="R196" s="244" t="str">
        <f>IF('Dépenses sur devis'!R196&lt;&gt;"",'Dépenses sur devis'!R196,"")</f>
        <v/>
      </c>
      <c r="S196" s="244" t="str">
        <f>IF('Dépenses sur devis'!S196&lt;&gt;"",'Dépenses sur devis'!S196,"")</f>
        <v/>
      </c>
      <c r="T196" s="245">
        <f>IF('Dépenses sur devis'!T196&lt;&gt;"",'Dépenses sur devis'!T196,0)</f>
        <v>0</v>
      </c>
      <c r="U196" s="245">
        <f>IF('Dépenses sur devis'!U196&lt;&gt;"",'Dépenses sur devis'!U196,0)</f>
        <v>0</v>
      </c>
      <c r="V196" s="244" t="str">
        <f>IF('Dépenses sur devis'!V196&lt;&gt;"",'Dépenses sur devis'!V196,"")</f>
        <v/>
      </c>
      <c r="W196" s="245"/>
      <c r="X196" s="81">
        <v>0</v>
      </c>
      <c r="Y196" s="80"/>
      <c r="Z196" s="245">
        <f t="shared" si="4"/>
        <v>0</v>
      </c>
      <c r="AA196" s="81">
        <f t="shared" si="5"/>
        <v>0</v>
      </c>
      <c r="AB196" s="78"/>
    </row>
    <row r="197" spans="2:28" s="63" customFormat="1" ht="19.899999999999999" customHeight="1" x14ac:dyDescent="0.35">
      <c r="B197" s="75">
        <v>190</v>
      </c>
      <c r="C197" s="80" t="str">
        <f>IF('Dépenses sur devis'!C197&lt;&gt;"",'Dépenses sur devis'!C197,"")</f>
        <v/>
      </c>
      <c r="D197" s="80" t="str">
        <f>IF('Dépenses sur devis'!D197&lt;&gt;"",'Dépenses sur devis'!D197,"")</f>
        <v/>
      </c>
      <c r="E197" s="80" t="str">
        <f>IF('Dépenses sur devis'!E197&lt;&gt;"",'Dépenses sur devis'!E197,"")</f>
        <v/>
      </c>
      <c r="F197" s="80" t="str">
        <f>IF('Dépenses sur devis'!F197&lt;&gt;"",'Dépenses sur devis'!F197,"")</f>
        <v/>
      </c>
      <c r="G197" s="80" t="str">
        <f>IF('Dépenses sur devis'!G197&lt;&gt;"",'Dépenses sur devis'!G197,"")</f>
        <v/>
      </c>
      <c r="H197" s="79" t="str">
        <f>IF('Dépenses sur devis'!H197&lt;&gt;"",'Dépenses sur devis'!H197,"")</f>
        <v/>
      </c>
      <c r="I197" s="80" t="str">
        <f>IF('Dépenses sur devis'!I197&lt;&gt;"",'Dépenses sur devis'!I197,"")</f>
        <v/>
      </c>
      <c r="J197" s="243">
        <f>IF('Dépenses sur devis'!J197&lt;&gt;"",'Dépenses sur devis'!J197,0)</f>
        <v>0</v>
      </c>
      <c r="K197" s="243">
        <f>IF('Dépenses sur devis'!K197&lt;&gt;"",'Dépenses sur devis'!K197,0)</f>
        <v>0</v>
      </c>
      <c r="L197" s="243">
        <f>IF('Dépenses sur devis'!L197&lt;&gt;"",'Dépenses sur devis'!L197,0)</f>
        <v>0</v>
      </c>
      <c r="M197" s="80" t="str">
        <f>IF('Dépenses sur devis'!M197&lt;&gt;"",'Dépenses sur devis'!M197,"")</f>
        <v/>
      </c>
      <c r="N197" s="244" t="str">
        <f>IF('Dépenses sur devis'!N197&lt;&gt;"",'Dépenses sur devis'!N197,"")</f>
        <v/>
      </c>
      <c r="O197" s="244" t="str">
        <f>IF('Dépenses sur devis'!O197&lt;&gt;"",'Dépenses sur devis'!O197,"")</f>
        <v/>
      </c>
      <c r="P197" s="245">
        <f>IF('Dépenses sur devis'!P197&lt;&gt;"",'Dépenses sur devis'!P197,0)</f>
        <v>0</v>
      </c>
      <c r="Q197" s="245">
        <f>IF('Dépenses sur devis'!Q197&lt;&gt;"",'Dépenses sur devis'!Q197,0)</f>
        <v>0</v>
      </c>
      <c r="R197" s="244" t="str">
        <f>IF('Dépenses sur devis'!R197&lt;&gt;"",'Dépenses sur devis'!R197,"")</f>
        <v/>
      </c>
      <c r="S197" s="244" t="str">
        <f>IF('Dépenses sur devis'!S197&lt;&gt;"",'Dépenses sur devis'!S197,"")</f>
        <v/>
      </c>
      <c r="T197" s="245">
        <f>IF('Dépenses sur devis'!T197&lt;&gt;"",'Dépenses sur devis'!T197,0)</f>
        <v>0</v>
      </c>
      <c r="U197" s="245">
        <f>IF('Dépenses sur devis'!U197&lt;&gt;"",'Dépenses sur devis'!U197,0)</f>
        <v>0</v>
      </c>
      <c r="V197" s="244" t="str">
        <f>IF('Dépenses sur devis'!V197&lt;&gt;"",'Dépenses sur devis'!V197,"")</f>
        <v/>
      </c>
      <c r="W197" s="245"/>
      <c r="X197" s="81">
        <v>0</v>
      </c>
      <c r="Y197" s="80"/>
      <c r="Z197" s="245">
        <f t="shared" si="4"/>
        <v>0</v>
      </c>
      <c r="AA197" s="81">
        <f t="shared" si="5"/>
        <v>0</v>
      </c>
      <c r="AB197" s="78"/>
    </row>
    <row r="198" spans="2:28" s="63" customFormat="1" ht="19.899999999999999" customHeight="1" x14ac:dyDescent="0.35">
      <c r="B198" s="75">
        <v>191</v>
      </c>
      <c r="C198" s="80" t="str">
        <f>IF('Dépenses sur devis'!C198&lt;&gt;"",'Dépenses sur devis'!C198,"")</f>
        <v/>
      </c>
      <c r="D198" s="80" t="str">
        <f>IF('Dépenses sur devis'!D198&lt;&gt;"",'Dépenses sur devis'!D198,"")</f>
        <v/>
      </c>
      <c r="E198" s="80" t="str">
        <f>IF('Dépenses sur devis'!E198&lt;&gt;"",'Dépenses sur devis'!E198,"")</f>
        <v/>
      </c>
      <c r="F198" s="80" t="str">
        <f>IF('Dépenses sur devis'!F198&lt;&gt;"",'Dépenses sur devis'!F198,"")</f>
        <v/>
      </c>
      <c r="G198" s="80" t="str">
        <f>IF('Dépenses sur devis'!G198&lt;&gt;"",'Dépenses sur devis'!G198,"")</f>
        <v/>
      </c>
      <c r="H198" s="79" t="str">
        <f>IF('Dépenses sur devis'!H198&lt;&gt;"",'Dépenses sur devis'!H198,"")</f>
        <v/>
      </c>
      <c r="I198" s="80" t="str">
        <f>IF('Dépenses sur devis'!I198&lt;&gt;"",'Dépenses sur devis'!I198,"")</f>
        <v/>
      </c>
      <c r="J198" s="243">
        <f>IF('Dépenses sur devis'!J198&lt;&gt;"",'Dépenses sur devis'!J198,0)</f>
        <v>0</v>
      </c>
      <c r="K198" s="243">
        <f>IF('Dépenses sur devis'!K198&lt;&gt;"",'Dépenses sur devis'!K198,0)</f>
        <v>0</v>
      </c>
      <c r="L198" s="243">
        <f>IF('Dépenses sur devis'!L198&lt;&gt;"",'Dépenses sur devis'!L198,0)</f>
        <v>0</v>
      </c>
      <c r="M198" s="80" t="str">
        <f>IF('Dépenses sur devis'!M198&lt;&gt;"",'Dépenses sur devis'!M198,"")</f>
        <v/>
      </c>
      <c r="N198" s="244" t="str">
        <f>IF('Dépenses sur devis'!N198&lt;&gt;"",'Dépenses sur devis'!N198,"")</f>
        <v/>
      </c>
      <c r="O198" s="244" t="str">
        <f>IF('Dépenses sur devis'!O198&lt;&gt;"",'Dépenses sur devis'!O198,"")</f>
        <v/>
      </c>
      <c r="P198" s="245">
        <f>IF('Dépenses sur devis'!P198&lt;&gt;"",'Dépenses sur devis'!P198,0)</f>
        <v>0</v>
      </c>
      <c r="Q198" s="245">
        <f>IF('Dépenses sur devis'!Q198&lt;&gt;"",'Dépenses sur devis'!Q198,0)</f>
        <v>0</v>
      </c>
      <c r="R198" s="244" t="str">
        <f>IF('Dépenses sur devis'!R198&lt;&gt;"",'Dépenses sur devis'!R198,"")</f>
        <v/>
      </c>
      <c r="S198" s="244" t="str">
        <f>IF('Dépenses sur devis'!S198&lt;&gt;"",'Dépenses sur devis'!S198,"")</f>
        <v/>
      </c>
      <c r="T198" s="245">
        <f>IF('Dépenses sur devis'!T198&lt;&gt;"",'Dépenses sur devis'!T198,0)</f>
        <v>0</v>
      </c>
      <c r="U198" s="245">
        <f>IF('Dépenses sur devis'!U198&lt;&gt;"",'Dépenses sur devis'!U198,0)</f>
        <v>0</v>
      </c>
      <c r="V198" s="244" t="str">
        <f>IF('Dépenses sur devis'!V198&lt;&gt;"",'Dépenses sur devis'!V198,"")</f>
        <v/>
      </c>
      <c r="W198" s="245"/>
      <c r="X198" s="81">
        <v>0</v>
      </c>
      <c r="Y198" s="80"/>
      <c r="Z198" s="245">
        <f t="shared" si="4"/>
        <v>0</v>
      </c>
      <c r="AA198" s="81">
        <f t="shared" si="5"/>
        <v>0</v>
      </c>
      <c r="AB198" s="78"/>
    </row>
    <row r="199" spans="2:28" s="63" customFormat="1" ht="19.899999999999999" customHeight="1" x14ac:dyDescent="0.35">
      <c r="B199" s="75">
        <v>192</v>
      </c>
      <c r="C199" s="80" t="str">
        <f>IF('Dépenses sur devis'!C199&lt;&gt;"",'Dépenses sur devis'!C199,"")</f>
        <v/>
      </c>
      <c r="D199" s="80" t="str">
        <f>IF('Dépenses sur devis'!D199&lt;&gt;"",'Dépenses sur devis'!D199,"")</f>
        <v/>
      </c>
      <c r="E199" s="80" t="str">
        <f>IF('Dépenses sur devis'!E199&lt;&gt;"",'Dépenses sur devis'!E199,"")</f>
        <v/>
      </c>
      <c r="F199" s="80" t="str">
        <f>IF('Dépenses sur devis'!F199&lt;&gt;"",'Dépenses sur devis'!F199,"")</f>
        <v/>
      </c>
      <c r="G199" s="80" t="str">
        <f>IF('Dépenses sur devis'!G199&lt;&gt;"",'Dépenses sur devis'!G199,"")</f>
        <v/>
      </c>
      <c r="H199" s="79" t="str">
        <f>IF('Dépenses sur devis'!H199&lt;&gt;"",'Dépenses sur devis'!H199,"")</f>
        <v/>
      </c>
      <c r="I199" s="80" t="str">
        <f>IF('Dépenses sur devis'!I199&lt;&gt;"",'Dépenses sur devis'!I199,"")</f>
        <v/>
      </c>
      <c r="J199" s="243">
        <f>IF('Dépenses sur devis'!J199&lt;&gt;"",'Dépenses sur devis'!J199,0)</f>
        <v>0</v>
      </c>
      <c r="K199" s="243">
        <f>IF('Dépenses sur devis'!K199&lt;&gt;"",'Dépenses sur devis'!K199,0)</f>
        <v>0</v>
      </c>
      <c r="L199" s="243">
        <f>IF('Dépenses sur devis'!L199&lt;&gt;"",'Dépenses sur devis'!L199,0)</f>
        <v>0</v>
      </c>
      <c r="M199" s="80" t="str">
        <f>IF('Dépenses sur devis'!M199&lt;&gt;"",'Dépenses sur devis'!M199,"")</f>
        <v/>
      </c>
      <c r="N199" s="244" t="str">
        <f>IF('Dépenses sur devis'!N199&lt;&gt;"",'Dépenses sur devis'!N199,"")</f>
        <v/>
      </c>
      <c r="O199" s="244" t="str">
        <f>IF('Dépenses sur devis'!O199&lt;&gt;"",'Dépenses sur devis'!O199,"")</f>
        <v/>
      </c>
      <c r="P199" s="245">
        <f>IF('Dépenses sur devis'!P199&lt;&gt;"",'Dépenses sur devis'!P199,0)</f>
        <v>0</v>
      </c>
      <c r="Q199" s="245">
        <f>IF('Dépenses sur devis'!Q199&lt;&gt;"",'Dépenses sur devis'!Q199,0)</f>
        <v>0</v>
      </c>
      <c r="R199" s="244" t="str">
        <f>IF('Dépenses sur devis'!R199&lt;&gt;"",'Dépenses sur devis'!R199,"")</f>
        <v/>
      </c>
      <c r="S199" s="244" t="str">
        <f>IF('Dépenses sur devis'!S199&lt;&gt;"",'Dépenses sur devis'!S199,"")</f>
        <v/>
      </c>
      <c r="T199" s="245">
        <f>IF('Dépenses sur devis'!T199&lt;&gt;"",'Dépenses sur devis'!T199,0)</f>
        <v>0</v>
      </c>
      <c r="U199" s="245">
        <f>IF('Dépenses sur devis'!U199&lt;&gt;"",'Dépenses sur devis'!U199,0)</f>
        <v>0</v>
      </c>
      <c r="V199" s="244" t="str">
        <f>IF('Dépenses sur devis'!V199&lt;&gt;"",'Dépenses sur devis'!V199,"")</f>
        <v/>
      </c>
      <c r="W199" s="245"/>
      <c r="X199" s="81">
        <v>0</v>
      </c>
      <c r="Y199" s="80"/>
      <c r="Z199" s="245">
        <f t="shared" si="4"/>
        <v>0</v>
      </c>
      <c r="AA199" s="81">
        <f t="shared" si="5"/>
        <v>0</v>
      </c>
      <c r="AB199" s="78"/>
    </row>
    <row r="200" spans="2:28" s="63" customFormat="1" ht="19.899999999999999" customHeight="1" x14ac:dyDescent="0.35">
      <c r="B200" s="75">
        <v>193</v>
      </c>
      <c r="C200" s="80" t="str">
        <f>IF('Dépenses sur devis'!C200&lt;&gt;"",'Dépenses sur devis'!C200,"")</f>
        <v/>
      </c>
      <c r="D200" s="80" t="str">
        <f>IF('Dépenses sur devis'!D200&lt;&gt;"",'Dépenses sur devis'!D200,"")</f>
        <v/>
      </c>
      <c r="E200" s="80" t="str">
        <f>IF('Dépenses sur devis'!E200&lt;&gt;"",'Dépenses sur devis'!E200,"")</f>
        <v/>
      </c>
      <c r="F200" s="80" t="str">
        <f>IF('Dépenses sur devis'!F200&lt;&gt;"",'Dépenses sur devis'!F200,"")</f>
        <v/>
      </c>
      <c r="G200" s="80" t="str">
        <f>IF('Dépenses sur devis'!G200&lt;&gt;"",'Dépenses sur devis'!G200,"")</f>
        <v/>
      </c>
      <c r="H200" s="79" t="str">
        <f>IF('Dépenses sur devis'!H200&lt;&gt;"",'Dépenses sur devis'!H200,"")</f>
        <v/>
      </c>
      <c r="I200" s="80" t="str">
        <f>IF('Dépenses sur devis'!I200&lt;&gt;"",'Dépenses sur devis'!I200,"")</f>
        <v/>
      </c>
      <c r="J200" s="243">
        <f>IF('Dépenses sur devis'!J200&lt;&gt;"",'Dépenses sur devis'!J200,0)</f>
        <v>0</v>
      </c>
      <c r="K200" s="243">
        <f>IF('Dépenses sur devis'!K200&lt;&gt;"",'Dépenses sur devis'!K200,0)</f>
        <v>0</v>
      </c>
      <c r="L200" s="243">
        <f>IF('Dépenses sur devis'!L200&lt;&gt;"",'Dépenses sur devis'!L200,0)</f>
        <v>0</v>
      </c>
      <c r="M200" s="80" t="str">
        <f>IF('Dépenses sur devis'!M200&lt;&gt;"",'Dépenses sur devis'!M200,"")</f>
        <v/>
      </c>
      <c r="N200" s="244" t="str">
        <f>IF('Dépenses sur devis'!N200&lt;&gt;"",'Dépenses sur devis'!N200,"")</f>
        <v/>
      </c>
      <c r="O200" s="244" t="str">
        <f>IF('Dépenses sur devis'!O200&lt;&gt;"",'Dépenses sur devis'!O200,"")</f>
        <v/>
      </c>
      <c r="P200" s="245">
        <f>IF('Dépenses sur devis'!P200&lt;&gt;"",'Dépenses sur devis'!P200,0)</f>
        <v>0</v>
      </c>
      <c r="Q200" s="245">
        <f>IF('Dépenses sur devis'!Q200&lt;&gt;"",'Dépenses sur devis'!Q200,0)</f>
        <v>0</v>
      </c>
      <c r="R200" s="244" t="str">
        <f>IF('Dépenses sur devis'!R200&lt;&gt;"",'Dépenses sur devis'!R200,"")</f>
        <v/>
      </c>
      <c r="S200" s="244" t="str">
        <f>IF('Dépenses sur devis'!S200&lt;&gt;"",'Dépenses sur devis'!S200,"")</f>
        <v/>
      </c>
      <c r="T200" s="245">
        <f>IF('Dépenses sur devis'!T200&lt;&gt;"",'Dépenses sur devis'!T200,0)</f>
        <v>0</v>
      </c>
      <c r="U200" s="245">
        <f>IF('Dépenses sur devis'!U200&lt;&gt;"",'Dépenses sur devis'!U200,0)</f>
        <v>0</v>
      </c>
      <c r="V200" s="244" t="str">
        <f>IF('Dépenses sur devis'!V200&lt;&gt;"",'Dépenses sur devis'!V200,"")</f>
        <v/>
      </c>
      <c r="W200" s="245"/>
      <c r="X200" s="81">
        <v>0</v>
      </c>
      <c r="Y200" s="80"/>
      <c r="Z200" s="245">
        <f t="shared" ref="Z200:Z263" si="6">IF(AND(P_Z_1_B_COLONNE_MT_MAX_ACTIVE=P_Z_G_R_G_BOOLEEN_OUI,W200&gt;0),MIN(W200,J200+K200-X200),J200+K200-X200)</f>
        <v>0</v>
      </c>
      <c r="AA200" s="81">
        <f t="shared" si="5"/>
        <v>0</v>
      </c>
      <c r="AB200" s="78"/>
    </row>
    <row r="201" spans="2:28" s="63" customFormat="1" ht="19.899999999999999" customHeight="1" x14ac:dyDescent="0.35">
      <c r="B201" s="75">
        <v>194</v>
      </c>
      <c r="C201" s="80" t="str">
        <f>IF('Dépenses sur devis'!C201&lt;&gt;"",'Dépenses sur devis'!C201,"")</f>
        <v/>
      </c>
      <c r="D201" s="80" t="str">
        <f>IF('Dépenses sur devis'!D201&lt;&gt;"",'Dépenses sur devis'!D201,"")</f>
        <v/>
      </c>
      <c r="E201" s="80" t="str">
        <f>IF('Dépenses sur devis'!E201&lt;&gt;"",'Dépenses sur devis'!E201,"")</f>
        <v/>
      </c>
      <c r="F201" s="80" t="str">
        <f>IF('Dépenses sur devis'!F201&lt;&gt;"",'Dépenses sur devis'!F201,"")</f>
        <v/>
      </c>
      <c r="G201" s="80" t="str">
        <f>IF('Dépenses sur devis'!G201&lt;&gt;"",'Dépenses sur devis'!G201,"")</f>
        <v/>
      </c>
      <c r="H201" s="79" t="str">
        <f>IF('Dépenses sur devis'!H201&lt;&gt;"",'Dépenses sur devis'!H201,"")</f>
        <v/>
      </c>
      <c r="I201" s="80" t="str">
        <f>IF('Dépenses sur devis'!I201&lt;&gt;"",'Dépenses sur devis'!I201,"")</f>
        <v/>
      </c>
      <c r="J201" s="243">
        <f>IF('Dépenses sur devis'!J201&lt;&gt;"",'Dépenses sur devis'!J201,0)</f>
        <v>0</v>
      </c>
      <c r="K201" s="243">
        <f>IF('Dépenses sur devis'!K201&lt;&gt;"",'Dépenses sur devis'!K201,0)</f>
        <v>0</v>
      </c>
      <c r="L201" s="243">
        <f>IF('Dépenses sur devis'!L201&lt;&gt;"",'Dépenses sur devis'!L201,0)</f>
        <v>0</v>
      </c>
      <c r="M201" s="80" t="str">
        <f>IF('Dépenses sur devis'!M201&lt;&gt;"",'Dépenses sur devis'!M201,"")</f>
        <v/>
      </c>
      <c r="N201" s="244" t="str">
        <f>IF('Dépenses sur devis'!N201&lt;&gt;"",'Dépenses sur devis'!N201,"")</f>
        <v/>
      </c>
      <c r="O201" s="244" t="str">
        <f>IF('Dépenses sur devis'!O201&lt;&gt;"",'Dépenses sur devis'!O201,"")</f>
        <v/>
      </c>
      <c r="P201" s="245">
        <f>IF('Dépenses sur devis'!P201&lt;&gt;"",'Dépenses sur devis'!P201,0)</f>
        <v>0</v>
      </c>
      <c r="Q201" s="245">
        <f>IF('Dépenses sur devis'!Q201&lt;&gt;"",'Dépenses sur devis'!Q201,0)</f>
        <v>0</v>
      </c>
      <c r="R201" s="244" t="str">
        <f>IF('Dépenses sur devis'!R201&lt;&gt;"",'Dépenses sur devis'!R201,"")</f>
        <v/>
      </c>
      <c r="S201" s="244" t="str">
        <f>IF('Dépenses sur devis'!S201&lt;&gt;"",'Dépenses sur devis'!S201,"")</f>
        <v/>
      </c>
      <c r="T201" s="245">
        <f>IF('Dépenses sur devis'!T201&lt;&gt;"",'Dépenses sur devis'!T201,0)</f>
        <v>0</v>
      </c>
      <c r="U201" s="245">
        <f>IF('Dépenses sur devis'!U201&lt;&gt;"",'Dépenses sur devis'!U201,0)</f>
        <v>0</v>
      </c>
      <c r="V201" s="244" t="str">
        <f>IF('Dépenses sur devis'!V201&lt;&gt;"",'Dépenses sur devis'!V201,"")</f>
        <v/>
      </c>
      <c r="W201" s="245"/>
      <c r="X201" s="81">
        <v>0</v>
      </c>
      <c r="Y201" s="80"/>
      <c r="Z201" s="245">
        <f t="shared" si="6"/>
        <v>0</v>
      </c>
      <c r="AA201" s="81">
        <f t="shared" ref="AA201:AA264" si="7">Z201</f>
        <v>0</v>
      </c>
      <c r="AB201" s="78"/>
    </row>
    <row r="202" spans="2:28" s="63" customFormat="1" ht="19.899999999999999" customHeight="1" x14ac:dyDescent="0.35">
      <c r="B202" s="75">
        <v>195</v>
      </c>
      <c r="C202" s="80" t="str">
        <f>IF('Dépenses sur devis'!C202&lt;&gt;"",'Dépenses sur devis'!C202,"")</f>
        <v/>
      </c>
      <c r="D202" s="80" t="str">
        <f>IF('Dépenses sur devis'!D202&lt;&gt;"",'Dépenses sur devis'!D202,"")</f>
        <v/>
      </c>
      <c r="E202" s="80" t="str">
        <f>IF('Dépenses sur devis'!E202&lt;&gt;"",'Dépenses sur devis'!E202,"")</f>
        <v/>
      </c>
      <c r="F202" s="80" t="str">
        <f>IF('Dépenses sur devis'!F202&lt;&gt;"",'Dépenses sur devis'!F202,"")</f>
        <v/>
      </c>
      <c r="G202" s="80" t="str">
        <f>IF('Dépenses sur devis'!G202&lt;&gt;"",'Dépenses sur devis'!G202,"")</f>
        <v/>
      </c>
      <c r="H202" s="79" t="str">
        <f>IF('Dépenses sur devis'!H202&lt;&gt;"",'Dépenses sur devis'!H202,"")</f>
        <v/>
      </c>
      <c r="I202" s="80" t="str">
        <f>IF('Dépenses sur devis'!I202&lt;&gt;"",'Dépenses sur devis'!I202,"")</f>
        <v/>
      </c>
      <c r="J202" s="243">
        <f>IF('Dépenses sur devis'!J202&lt;&gt;"",'Dépenses sur devis'!J202,0)</f>
        <v>0</v>
      </c>
      <c r="K202" s="243">
        <f>IF('Dépenses sur devis'!K202&lt;&gt;"",'Dépenses sur devis'!K202,0)</f>
        <v>0</v>
      </c>
      <c r="L202" s="243">
        <f>IF('Dépenses sur devis'!L202&lt;&gt;"",'Dépenses sur devis'!L202,0)</f>
        <v>0</v>
      </c>
      <c r="M202" s="80" t="str">
        <f>IF('Dépenses sur devis'!M202&lt;&gt;"",'Dépenses sur devis'!M202,"")</f>
        <v/>
      </c>
      <c r="N202" s="244" t="str">
        <f>IF('Dépenses sur devis'!N202&lt;&gt;"",'Dépenses sur devis'!N202,"")</f>
        <v/>
      </c>
      <c r="O202" s="244" t="str">
        <f>IF('Dépenses sur devis'!O202&lt;&gt;"",'Dépenses sur devis'!O202,"")</f>
        <v/>
      </c>
      <c r="P202" s="245">
        <f>IF('Dépenses sur devis'!P202&lt;&gt;"",'Dépenses sur devis'!P202,0)</f>
        <v>0</v>
      </c>
      <c r="Q202" s="245">
        <f>IF('Dépenses sur devis'!Q202&lt;&gt;"",'Dépenses sur devis'!Q202,0)</f>
        <v>0</v>
      </c>
      <c r="R202" s="244" t="str">
        <f>IF('Dépenses sur devis'!R202&lt;&gt;"",'Dépenses sur devis'!R202,"")</f>
        <v/>
      </c>
      <c r="S202" s="244" t="str">
        <f>IF('Dépenses sur devis'!S202&lt;&gt;"",'Dépenses sur devis'!S202,"")</f>
        <v/>
      </c>
      <c r="T202" s="245">
        <f>IF('Dépenses sur devis'!T202&lt;&gt;"",'Dépenses sur devis'!T202,0)</f>
        <v>0</v>
      </c>
      <c r="U202" s="245">
        <f>IF('Dépenses sur devis'!U202&lt;&gt;"",'Dépenses sur devis'!U202,0)</f>
        <v>0</v>
      </c>
      <c r="V202" s="244" t="str">
        <f>IF('Dépenses sur devis'!V202&lt;&gt;"",'Dépenses sur devis'!V202,"")</f>
        <v/>
      </c>
      <c r="W202" s="245"/>
      <c r="X202" s="81">
        <v>0</v>
      </c>
      <c r="Y202" s="80"/>
      <c r="Z202" s="245">
        <f t="shared" si="6"/>
        <v>0</v>
      </c>
      <c r="AA202" s="81">
        <f t="shared" si="7"/>
        <v>0</v>
      </c>
      <c r="AB202" s="78"/>
    </row>
    <row r="203" spans="2:28" s="63" customFormat="1" ht="19.899999999999999" customHeight="1" x14ac:dyDescent="0.35">
      <c r="B203" s="75">
        <v>196</v>
      </c>
      <c r="C203" s="80" t="str">
        <f>IF('Dépenses sur devis'!C203&lt;&gt;"",'Dépenses sur devis'!C203,"")</f>
        <v/>
      </c>
      <c r="D203" s="80" t="str">
        <f>IF('Dépenses sur devis'!D203&lt;&gt;"",'Dépenses sur devis'!D203,"")</f>
        <v/>
      </c>
      <c r="E203" s="80" t="str">
        <f>IF('Dépenses sur devis'!E203&lt;&gt;"",'Dépenses sur devis'!E203,"")</f>
        <v/>
      </c>
      <c r="F203" s="80" t="str">
        <f>IF('Dépenses sur devis'!F203&lt;&gt;"",'Dépenses sur devis'!F203,"")</f>
        <v/>
      </c>
      <c r="G203" s="80" t="str">
        <f>IF('Dépenses sur devis'!G203&lt;&gt;"",'Dépenses sur devis'!G203,"")</f>
        <v/>
      </c>
      <c r="H203" s="79" t="str">
        <f>IF('Dépenses sur devis'!H203&lt;&gt;"",'Dépenses sur devis'!H203,"")</f>
        <v/>
      </c>
      <c r="I203" s="80" t="str">
        <f>IF('Dépenses sur devis'!I203&lt;&gt;"",'Dépenses sur devis'!I203,"")</f>
        <v/>
      </c>
      <c r="J203" s="243">
        <f>IF('Dépenses sur devis'!J203&lt;&gt;"",'Dépenses sur devis'!J203,0)</f>
        <v>0</v>
      </c>
      <c r="K203" s="243">
        <f>IF('Dépenses sur devis'!K203&lt;&gt;"",'Dépenses sur devis'!K203,0)</f>
        <v>0</v>
      </c>
      <c r="L203" s="243">
        <f>IF('Dépenses sur devis'!L203&lt;&gt;"",'Dépenses sur devis'!L203,0)</f>
        <v>0</v>
      </c>
      <c r="M203" s="80" t="str">
        <f>IF('Dépenses sur devis'!M203&lt;&gt;"",'Dépenses sur devis'!M203,"")</f>
        <v/>
      </c>
      <c r="N203" s="244" t="str">
        <f>IF('Dépenses sur devis'!N203&lt;&gt;"",'Dépenses sur devis'!N203,"")</f>
        <v/>
      </c>
      <c r="O203" s="244" t="str">
        <f>IF('Dépenses sur devis'!O203&lt;&gt;"",'Dépenses sur devis'!O203,"")</f>
        <v/>
      </c>
      <c r="P203" s="245">
        <f>IF('Dépenses sur devis'!P203&lt;&gt;"",'Dépenses sur devis'!P203,0)</f>
        <v>0</v>
      </c>
      <c r="Q203" s="245">
        <f>IF('Dépenses sur devis'!Q203&lt;&gt;"",'Dépenses sur devis'!Q203,0)</f>
        <v>0</v>
      </c>
      <c r="R203" s="244" t="str">
        <f>IF('Dépenses sur devis'!R203&lt;&gt;"",'Dépenses sur devis'!R203,"")</f>
        <v/>
      </c>
      <c r="S203" s="244" t="str">
        <f>IF('Dépenses sur devis'!S203&lt;&gt;"",'Dépenses sur devis'!S203,"")</f>
        <v/>
      </c>
      <c r="T203" s="245">
        <f>IF('Dépenses sur devis'!T203&lt;&gt;"",'Dépenses sur devis'!T203,0)</f>
        <v>0</v>
      </c>
      <c r="U203" s="245">
        <f>IF('Dépenses sur devis'!U203&lt;&gt;"",'Dépenses sur devis'!U203,0)</f>
        <v>0</v>
      </c>
      <c r="V203" s="244" t="str">
        <f>IF('Dépenses sur devis'!V203&lt;&gt;"",'Dépenses sur devis'!V203,"")</f>
        <v/>
      </c>
      <c r="W203" s="245"/>
      <c r="X203" s="81">
        <v>0</v>
      </c>
      <c r="Y203" s="80"/>
      <c r="Z203" s="245">
        <f t="shared" si="6"/>
        <v>0</v>
      </c>
      <c r="AA203" s="81">
        <f t="shared" si="7"/>
        <v>0</v>
      </c>
      <c r="AB203" s="78"/>
    </row>
    <row r="204" spans="2:28" s="63" customFormat="1" ht="19.899999999999999" customHeight="1" x14ac:dyDescent="0.35">
      <c r="B204" s="75">
        <v>197</v>
      </c>
      <c r="C204" s="80" t="str">
        <f>IF('Dépenses sur devis'!C204&lt;&gt;"",'Dépenses sur devis'!C204,"")</f>
        <v/>
      </c>
      <c r="D204" s="80" t="str">
        <f>IF('Dépenses sur devis'!D204&lt;&gt;"",'Dépenses sur devis'!D204,"")</f>
        <v/>
      </c>
      <c r="E204" s="80" t="str">
        <f>IF('Dépenses sur devis'!E204&lt;&gt;"",'Dépenses sur devis'!E204,"")</f>
        <v/>
      </c>
      <c r="F204" s="80" t="str">
        <f>IF('Dépenses sur devis'!F204&lt;&gt;"",'Dépenses sur devis'!F204,"")</f>
        <v/>
      </c>
      <c r="G204" s="80" t="str">
        <f>IF('Dépenses sur devis'!G204&lt;&gt;"",'Dépenses sur devis'!G204,"")</f>
        <v/>
      </c>
      <c r="H204" s="79" t="str">
        <f>IF('Dépenses sur devis'!H204&lt;&gt;"",'Dépenses sur devis'!H204,"")</f>
        <v/>
      </c>
      <c r="I204" s="80" t="str">
        <f>IF('Dépenses sur devis'!I204&lt;&gt;"",'Dépenses sur devis'!I204,"")</f>
        <v/>
      </c>
      <c r="J204" s="243">
        <f>IF('Dépenses sur devis'!J204&lt;&gt;"",'Dépenses sur devis'!J204,0)</f>
        <v>0</v>
      </c>
      <c r="K204" s="243">
        <f>IF('Dépenses sur devis'!K204&lt;&gt;"",'Dépenses sur devis'!K204,0)</f>
        <v>0</v>
      </c>
      <c r="L204" s="243">
        <f>IF('Dépenses sur devis'!L204&lt;&gt;"",'Dépenses sur devis'!L204,0)</f>
        <v>0</v>
      </c>
      <c r="M204" s="80" t="str">
        <f>IF('Dépenses sur devis'!M204&lt;&gt;"",'Dépenses sur devis'!M204,"")</f>
        <v/>
      </c>
      <c r="N204" s="244" t="str">
        <f>IF('Dépenses sur devis'!N204&lt;&gt;"",'Dépenses sur devis'!N204,"")</f>
        <v/>
      </c>
      <c r="O204" s="244" t="str">
        <f>IF('Dépenses sur devis'!O204&lt;&gt;"",'Dépenses sur devis'!O204,"")</f>
        <v/>
      </c>
      <c r="P204" s="245">
        <f>IF('Dépenses sur devis'!P204&lt;&gt;"",'Dépenses sur devis'!P204,0)</f>
        <v>0</v>
      </c>
      <c r="Q204" s="245">
        <f>IF('Dépenses sur devis'!Q204&lt;&gt;"",'Dépenses sur devis'!Q204,0)</f>
        <v>0</v>
      </c>
      <c r="R204" s="244" t="str">
        <f>IF('Dépenses sur devis'!R204&lt;&gt;"",'Dépenses sur devis'!R204,"")</f>
        <v/>
      </c>
      <c r="S204" s="244" t="str">
        <f>IF('Dépenses sur devis'!S204&lt;&gt;"",'Dépenses sur devis'!S204,"")</f>
        <v/>
      </c>
      <c r="T204" s="245">
        <f>IF('Dépenses sur devis'!T204&lt;&gt;"",'Dépenses sur devis'!T204,0)</f>
        <v>0</v>
      </c>
      <c r="U204" s="245">
        <f>IF('Dépenses sur devis'!U204&lt;&gt;"",'Dépenses sur devis'!U204,0)</f>
        <v>0</v>
      </c>
      <c r="V204" s="244" t="str">
        <f>IF('Dépenses sur devis'!V204&lt;&gt;"",'Dépenses sur devis'!V204,"")</f>
        <v/>
      </c>
      <c r="W204" s="245"/>
      <c r="X204" s="81">
        <v>0</v>
      </c>
      <c r="Y204" s="80"/>
      <c r="Z204" s="245">
        <f t="shared" si="6"/>
        <v>0</v>
      </c>
      <c r="AA204" s="81">
        <f t="shared" si="7"/>
        <v>0</v>
      </c>
      <c r="AB204" s="78"/>
    </row>
    <row r="205" spans="2:28" s="63" customFormat="1" ht="19.899999999999999" customHeight="1" x14ac:dyDescent="0.35">
      <c r="B205" s="75">
        <v>198</v>
      </c>
      <c r="C205" s="80" t="str">
        <f>IF('Dépenses sur devis'!C205&lt;&gt;"",'Dépenses sur devis'!C205,"")</f>
        <v/>
      </c>
      <c r="D205" s="80" t="str">
        <f>IF('Dépenses sur devis'!D205&lt;&gt;"",'Dépenses sur devis'!D205,"")</f>
        <v/>
      </c>
      <c r="E205" s="80" t="str">
        <f>IF('Dépenses sur devis'!E205&lt;&gt;"",'Dépenses sur devis'!E205,"")</f>
        <v/>
      </c>
      <c r="F205" s="80" t="str">
        <f>IF('Dépenses sur devis'!F205&lt;&gt;"",'Dépenses sur devis'!F205,"")</f>
        <v/>
      </c>
      <c r="G205" s="80" t="str">
        <f>IF('Dépenses sur devis'!G205&lt;&gt;"",'Dépenses sur devis'!G205,"")</f>
        <v/>
      </c>
      <c r="H205" s="79" t="str">
        <f>IF('Dépenses sur devis'!H205&lt;&gt;"",'Dépenses sur devis'!H205,"")</f>
        <v/>
      </c>
      <c r="I205" s="80" t="str">
        <f>IF('Dépenses sur devis'!I205&lt;&gt;"",'Dépenses sur devis'!I205,"")</f>
        <v/>
      </c>
      <c r="J205" s="243">
        <f>IF('Dépenses sur devis'!J205&lt;&gt;"",'Dépenses sur devis'!J205,0)</f>
        <v>0</v>
      </c>
      <c r="K205" s="243">
        <f>IF('Dépenses sur devis'!K205&lt;&gt;"",'Dépenses sur devis'!K205,0)</f>
        <v>0</v>
      </c>
      <c r="L205" s="243">
        <f>IF('Dépenses sur devis'!L205&lt;&gt;"",'Dépenses sur devis'!L205,0)</f>
        <v>0</v>
      </c>
      <c r="M205" s="80" t="str">
        <f>IF('Dépenses sur devis'!M205&lt;&gt;"",'Dépenses sur devis'!M205,"")</f>
        <v/>
      </c>
      <c r="N205" s="244" t="str">
        <f>IF('Dépenses sur devis'!N205&lt;&gt;"",'Dépenses sur devis'!N205,"")</f>
        <v/>
      </c>
      <c r="O205" s="244" t="str">
        <f>IF('Dépenses sur devis'!O205&lt;&gt;"",'Dépenses sur devis'!O205,"")</f>
        <v/>
      </c>
      <c r="P205" s="245">
        <f>IF('Dépenses sur devis'!P205&lt;&gt;"",'Dépenses sur devis'!P205,0)</f>
        <v>0</v>
      </c>
      <c r="Q205" s="245">
        <f>IF('Dépenses sur devis'!Q205&lt;&gt;"",'Dépenses sur devis'!Q205,0)</f>
        <v>0</v>
      </c>
      <c r="R205" s="244" t="str">
        <f>IF('Dépenses sur devis'!R205&lt;&gt;"",'Dépenses sur devis'!R205,"")</f>
        <v/>
      </c>
      <c r="S205" s="244" t="str">
        <f>IF('Dépenses sur devis'!S205&lt;&gt;"",'Dépenses sur devis'!S205,"")</f>
        <v/>
      </c>
      <c r="T205" s="245">
        <f>IF('Dépenses sur devis'!T205&lt;&gt;"",'Dépenses sur devis'!T205,0)</f>
        <v>0</v>
      </c>
      <c r="U205" s="245">
        <f>IF('Dépenses sur devis'!U205&lt;&gt;"",'Dépenses sur devis'!U205,0)</f>
        <v>0</v>
      </c>
      <c r="V205" s="244" t="str">
        <f>IF('Dépenses sur devis'!V205&lt;&gt;"",'Dépenses sur devis'!V205,"")</f>
        <v/>
      </c>
      <c r="W205" s="245"/>
      <c r="X205" s="81">
        <v>0</v>
      </c>
      <c r="Y205" s="80"/>
      <c r="Z205" s="245">
        <f t="shared" si="6"/>
        <v>0</v>
      </c>
      <c r="AA205" s="81">
        <f t="shared" si="7"/>
        <v>0</v>
      </c>
      <c r="AB205" s="78"/>
    </row>
    <row r="206" spans="2:28" s="63" customFormat="1" ht="19.899999999999999" customHeight="1" x14ac:dyDescent="0.35">
      <c r="B206" s="75">
        <v>199</v>
      </c>
      <c r="C206" s="80" t="str">
        <f>IF('Dépenses sur devis'!C206&lt;&gt;"",'Dépenses sur devis'!C206,"")</f>
        <v/>
      </c>
      <c r="D206" s="80" t="str">
        <f>IF('Dépenses sur devis'!D206&lt;&gt;"",'Dépenses sur devis'!D206,"")</f>
        <v/>
      </c>
      <c r="E206" s="80" t="str">
        <f>IF('Dépenses sur devis'!E206&lt;&gt;"",'Dépenses sur devis'!E206,"")</f>
        <v/>
      </c>
      <c r="F206" s="80" t="str">
        <f>IF('Dépenses sur devis'!F206&lt;&gt;"",'Dépenses sur devis'!F206,"")</f>
        <v/>
      </c>
      <c r="G206" s="80" t="str">
        <f>IF('Dépenses sur devis'!G206&lt;&gt;"",'Dépenses sur devis'!G206,"")</f>
        <v/>
      </c>
      <c r="H206" s="79" t="str">
        <f>IF('Dépenses sur devis'!H206&lt;&gt;"",'Dépenses sur devis'!H206,"")</f>
        <v/>
      </c>
      <c r="I206" s="80" t="str">
        <f>IF('Dépenses sur devis'!I206&lt;&gt;"",'Dépenses sur devis'!I206,"")</f>
        <v/>
      </c>
      <c r="J206" s="243">
        <f>IF('Dépenses sur devis'!J206&lt;&gt;"",'Dépenses sur devis'!J206,0)</f>
        <v>0</v>
      </c>
      <c r="K206" s="243">
        <f>IF('Dépenses sur devis'!K206&lt;&gt;"",'Dépenses sur devis'!K206,0)</f>
        <v>0</v>
      </c>
      <c r="L206" s="243">
        <f>IF('Dépenses sur devis'!L206&lt;&gt;"",'Dépenses sur devis'!L206,0)</f>
        <v>0</v>
      </c>
      <c r="M206" s="80" t="str">
        <f>IF('Dépenses sur devis'!M206&lt;&gt;"",'Dépenses sur devis'!M206,"")</f>
        <v/>
      </c>
      <c r="N206" s="244" t="str">
        <f>IF('Dépenses sur devis'!N206&lt;&gt;"",'Dépenses sur devis'!N206,"")</f>
        <v/>
      </c>
      <c r="O206" s="244" t="str">
        <f>IF('Dépenses sur devis'!O206&lt;&gt;"",'Dépenses sur devis'!O206,"")</f>
        <v/>
      </c>
      <c r="P206" s="245">
        <f>IF('Dépenses sur devis'!P206&lt;&gt;"",'Dépenses sur devis'!P206,0)</f>
        <v>0</v>
      </c>
      <c r="Q206" s="245">
        <f>IF('Dépenses sur devis'!Q206&lt;&gt;"",'Dépenses sur devis'!Q206,0)</f>
        <v>0</v>
      </c>
      <c r="R206" s="244" t="str">
        <f>IF('Dépenses sur devis'!R206&lt;&gt;"",'Dépenses sur devis'!R206,"")</f>
        <v/>
      </c>
      <c r="S206" s="244" t="str">
        <f>IF('Dépenses sur devis'!S206&lt;&gt;"",'Dépenses sur devis'!S206,"")</f>
        <v/>
      </c>
      <c r="T206" s="245">
        <f>IF('Dépenses sur devis'!T206&lt;&gt;"",'Dépenses sur devis'!T206,0)</f>
        <v>0</v>
      </c>
      <c r="U206" s="245">
        <f>IF('Dépenses sur devis'!U206&lt;&gt;"",'Dépenses sur devis'!U206,0)</f>
        <v>0</v>
      </c>
      <c r="V206" s="244" t="str">
        <f>IF('Dépenses sur devis'!V206&lt;&gt;"",'Dépenses sur devis'!V206,"")</f>
        <v/>
      </c>
      <c r="W206" s="245"/>
      <c r="X206" s="81">
        <v>0</v>
      </c>
      <c r="Y206" s="80"/>
      <c r="Z206" s="245">
        <f t="shared" si="6"/>
        <v>0</v>
      </c>
      <c r="AA206" s="81">
        <f t="shared" si="7"/>
        <v>0</v>
      </c>
      <c r="AB206" s="78"/>
    </row>
    <row r="207" spans="2:28" s="63" customFormat="1" ht="19.899999999999999" customHeight="1" x14ac:dyDescent="0.35">
      <c r="B207" s="75">
        <v>200</v>
      </c>
      <c r="C207" s="80" t="str">
        <f>IF('Dépenses sur devis'!C207&lt;&gt;"",'Dépenses sur devis'!C207,"")</f>
        <v/>
      </c>
      <c r="D207" s="80" t="str">
        <f>IF('Dépenses sur devis'!D207&lt;&gt;"",'Dépenses sur devis'!D207,"")</f>
        <v/>
      </c>
      <c r="E207" s="80" t="str">
        <f>IF('Dépenses sur devis'!E207&lt;&gt;"",'Dépenses sur devis'!E207,"")</f>
        <v/>
      </c>
      <c r="F207" s="80" t="str">
        <f>IF('Dépenses sur devis'!F207&lt;&gt;"",'Dépenses sur devis'!F207,"")</f>
        <v/>
      </c>
      <c r="G207" s="80" t="str">
        <f>IF('Dépenses sur devis'!G207&lt;&gt;"",'Dépenses sur devis'!G207,"")</f>
        <v/>
      </c>
      <c r="H207" s="79" t="str">
        <f>IF('Dépenses sur devis'!H207&lt;&gt;"",'Dépenses sur devis'!H207,"")</f>
        <v/>
      </c>
      <c r="I207" s="80" t="str">
        <f>IF('Dépenses sur devis'!I207&lt;&gt;"",'Dépenses sur devis'!I207,"")</f>
        <v/>
      </c>
      <c r="J207" s="243">
        <f>IF('Dépenses sur devis'!J207&lt;&gt;"",'Dépenses sur devis'!J207,0)</f>
        <v>0</v>
      </c>
      <c r="K207" s="243">
        <f>IF('Dépenses sur devis'!K207&lt;&gt;"",'Dépenses sur devis'!K207,0)</f>
        <v>0</v>
      </c>
      <c r="L207" s="243">
        <f>IF('Dépenses sur devis'!L207&lt;&gt;"",'Dépenses sur devis'!L207,0)</f>
        <v>0</v>
      </c>
      <c r="M207" s="80" t="str">
        <f>IF('Dépenses sur devis'!M207&lt;&gt;"",'Dépenses sur devis'!M207,"")</f>
        <v/>
      </c>
      <c r="N207" s="244" t="str">
        <f>IF('Dépenses sur devis'!N207&lt;&gt;"",'Dépenses sur devis'!N207,"")</f>
        <v/>
      </c>
      <c r="O207" s="244" t="str">
        <f>IF('Dépenses sur devis'!O207&lt;&gt;"",'Dépenses sur devis'!O207,"")</f>
        <v/>
      </c>
      <c r="P207" s="245">
        <f>IF('Dépenses sur devis'!P207&lt;&gt;"",'Dépenses sur devis'!P207,0)</f>
        <v>0</v>
      </c>
      <c r="Q207" s="245">
        <f>IF('Dépenses sur devis'!Q207&lt;&gt;"",'Dépenses sur devis'!Q207,0)</f>
        <v>0</v>
      </c>
      <c r="R207" s="244" t="str">
        <f>IF('Dépenses sur devis'!R207&lt;&gt;"",'Dépenses sur devis'!R207,"")</f>
        <v/>
      </c>
      <c r="S207" s="244" t="str">
        <f>IF('Dépenses sur devis'!S207&lt;&gt;"",'Dépenses sur devis'!S207,"")</f>
        <v/>
      </c>
      <c r="T207" s="245">
        <f>IF('Dépenses sur devis'!T207&lt;&gt;"",'Dépenses sur devis'!T207,0)</f>
        <v>0</v>
      </c>
      <c r="U207" s="245">
        <f>IF('Dépenses sur devis'!U207&lt;&gt;"",'Dépenses sur devis'!U207,0)</f>
        <v>0</v>
      </c>
      <c r="V207" s="244" t="str">
        <f>IF('Dépenses sur devis'!V207&lt;&gt;"",'Dépenses sur devis'!V207,"")</f>
        <v/>
      </c>
      <c r="W207" s="245"/>
      <c r="X207" s="81">
        <v>0</v>
      </c>
      <c r="Y207" s="80"/>
      <c r="Z207" s="245">
        <f t="shared" si="6"/>
        <v>0</v>
      </c>
      <c r="AA207" s="81">
        <f t="shared" si="7"/>
        <v>0</v>
      </c>
      <c r="AB207" s="78"/>
    </row>
    <row r="208" spans="2:28" s="63" customFormat="1" ht="19.899999999999999" hidden="1" customHeight="1" x14ac:dyDescent="0.35">
      <c r="B208" s="75">
        <v>201</v>
      </c>
      <c r="C208" s="80" t="str">
        <f>IF('Dépenses sur devis'!C208&lt;&gt;"",'Dépenses sur devis'!C208,"")</f>
        <v/>
      </c>
      <c r="D208" s="80" t="str">
        <f>IF('Dépenses sur devis'!D208&lt;&gt;"",'Dépenses sur devis'!D208,"")</f>
        <v/>
      </c>
      <c r="E208" s="80" t="str">
        <f>IF('Dépenses sur devis'!E208&lt;&gt;"",'Dépenses sur devis'!E208,"")</f>
        <v/>
      </c>
      <c r="F208" s="80" t="str">
        <f>IF('Dépenses sur devis'!F208&lt;&gt;"",'Dépenses sur devis'!F208,"")</f>
        <v/>
      </c>
      <c r="G208" s="80" t="str">
        <f>IF('Dépenses sur devis'!G208&lt;&gt;"",'Dépenses sur devis'!G208,"")</f>
        <v/>
      </c>
      <c r="H208" s="79" t="str">
        <f>IF('Dépenses sur devis'!H208&lt;&gt;"",'Dépenses sur devis'!H208,"")</f>
        <v/>
      </c>
      <c r="I208" s="80" t="str">
        <f>IF('Dépenses sur devis'!I208&lt;&gt;"",'Dépenses sur devis'!I208,"")</f>
        <v/>
      </c>
      <c r="J208" s="243">
        <f>IF('Dépenses sur devis'!J208&lt;&gt;"",'Dépenses sur devis'!J208,0)</f>
        <v>0</v>
      </c>
      <c r="K208" s="243">
        <f>IF('Dépenses sur devis'!K208&lt;&gt;"",'Dépenses sur devis'!K208,0)</f>
        <v>0</v>
      </c>
      <c r="L208" s="243">
        <f>IF('Dépenses sur devis'!L208&lt;&gt;"",'Dépenses sur devis'!L208,0)</f>
        <v>0</v>
      </c>
      <c r="M208" s="80" t="str">
        <f>IF('Dépenses sur devis'!M208&lt;&gt;"",'Dépenses sur devis'!M208,"")</f>
        <v/>
      </c>
      <c r="N208" s="244" t="str">
        <f>IF('Dépenses sur devis'!N208&lt;&gt;"",'Dépenses sur devis'!N208,"")</f>
        <v/>
      </c>
      <c r="O208" s="244" t="str">
        <f>IF('Dépenses sur devis'!O208&lt;&gt;"",'Dépenses sur devis'!O208,"")</f>
        <v/>
      </c>
      <c r="P208" s="245">
        <f>IF('Dépenses sur devis'!P208&lt;&gt;"",'Dépenses sur devis'!P208,0)</f>
        <v>0</v>
      </c>
      <c r="Q208" s="245">
        <f>IF('Dépenses sur devis'!Q208&lt;&gt;"",'Dépenses sur devis'!Q208,0)</f>
        <v>0</v>
      </c>
      <c r="R208" s="244" t="str">
        <f>IF('Dépenses sur devis'!R208&lt;&gt;"",'Dépenses sur devis'!R208,"")</f>
        <v/>
      </c>
      <c r="S208" s="244" t="str">
        <f>IF('Dépenses sur devis'!S208&lt;&gt;"",'Dépenses sur devis'!S208,"")</f>
        <v/>
      </c>
      <c r="T208" s="245">
        <f>IF('Dépenses sur devis'!T208&lt;&gt;"",'Dépenses sur devis'!T208,0)</f>
        <v>0</v>
      </c>
      <c r="U208" s="245">
        <f>IF('Dépenses sur devis'!U208&lt;&gt;"",'Dépenses sur devis'!U208,0)</f>
        <v>0</v>
      </c>
      <c r="V208" s="244" t="str">
        <f>IF('Dépenses sur devis'!V208&lt;&gt;"",'Dépenses sur devis'!V208,"")</f>
        <v/>
      </c>
      <c r="W208" s="245"/>
      <c r="X208" s="81">
        <v>0</v>
      </c>
      <c r="Y208" s="80"/>
      <c r="Z208" s="245">
        <f t="shared" si="6"/>
        <v>0</v>
      </c>
      <c r="AA208" s="81">
        <f t="shared" si="7"/>
        <v>0</v>
      </c>
      <c r="AB208" s="78" t="str">
        <f>IF('Dépenses sur devis'!AB208&lt;&gt;"",'Dépenses sur devis'!AB208,"")</f>
        <v/>
      </c>
    </row>
    <row r="209" spans="2:28" s="63" customFormat="1" ht="19.899999999999999" hidden="1" customHeight="1" x14ac:dyDescent="0.35">
      <c r="B209" s="75">
        <v>202</v>
      </c>
      <c r="C209" s="80" t="str">
        <f>IF('Dépenses sur devis'!C209&lt;&gt;"",'Dépenses sur devis'!C209,"")</f>
        <v/>
      </c>
      <c r="D209" s="80" t="str">
        <f>IF('Dépenses sur devis'!D209&lt;&gt;"",'Dépenses sur devis'!D209,"")</f>
        <v/>
      </c>
      <c r="E209" s="80" t="str">
        <f>IF('Dépenses sur devis'!E209&lt;&gt;"",'Dépenses sur devis'!E209,"")</f>
        <v/>
      </c>
      <c r="F209" s="80" t="str">
        <f>IF('Dépenses sur devis'!F209&lt;&gt;"",'Dépenses sur devis'!F209,"")</f>
        <v/>
      </c>
      <c r="G209" s="80" t="str">
        <f>IF('Dépenses sur devis'!G209&lt;&gt;"",'Dépenses sur devis'!G209,"")</f>
        <v/>
      </c>
      <c r="H209" s="79" t="str">
        <f>IF('Dépenses sur devis'!H209&lt;&gt;"",'Dépenses sur devis'!H209,"")</f>
        <v/>
      </c>
      <c r="I209" s="80" t="str">
        <f>IF('Dépenses sur devis'!I209&lt;&gt;"",'Dépenses sur devis'!I209,"")</f>
        <v/>
      </c>
      <c r="J209" s="243">
        <f>IF('Dépenses sur devis'!J209&lt;&gt;"",'Dépenses sur devis'!J209,0)</f>
        <v>0</v>
      </c>
      <c r="K209" s="243">
        <f>IF('Dépenses sur devis'!K209&lt;&gt;"",'Dépenses sur devis'!K209,0)</f>
        <v>0</v>
      </c>
      <c r="L209" s="243">
        <f>IF('Dépenses sur devis'!L209&lt;&gt;"",'Dépenses sur devis'!L209,0)</f>
        <v>0</v>
      </c>
      <c r="M209" s="80" t="str">
        <f>IF('Dépenses sur devis'!M209&lt;&gt;"",'Dépenses sur devis'!M209,"")</f>
        <v/>
      </c>
      <c r="N209" s="244" t="str">
        <f>IF('Dépenses sur devis'!N209&lt;&gt;"",'Dépenses sur devis'!N209,"")</f>
        <v/>
      </c>
      <c r="O209" s="244" t="str">
        <f>IF('Dépenses sur devis'!O209&lt;&gt;"",'Dépenses sur devis'!O209,"")</f>
        <v/>
      </c>
      <c r="P209" s="245">
        <f>IF('Dépenses sur devis'!P209&lt;&gt;"",'Dépenses sur devis'!P209,0)</f>
        <v>0</v>
      </c>
      <c r="Q209" s="245">
        <f>IF('Dépenses sur devis'!Q209&lt;&gt;"",'Dépenses sur devis'!Q209,0)</f>
        <v>0</v>
      </c>
      <c r="R209" s="244" t="str">
        <f>IF('Dépenses sur devis'!R209&lt;&gt;"",'Dépenses sur devis'!R209,"")</f>
        <v/>
      </c>
      <c r="S209" s="244" t="str">
        <f>IF('Dépenses sur devis'!S209&lt;&gt;"",'Dépenses sur devis'!S209,"")</f>
        <v/>
      </c>
      <c r="T209" s="245">
        <f>IF('Dépenses sur devis'!T209&lt;&gt;"",'Dépenses sur devis'!T209,0)</f>
        <v>0</v>
      </c>
      <c r="U209" s="245">
        <f>IF('Dépenses sur devis'!U209&lt;&gt;"",'Dépenses sur devis'!U209,0)</f>
        <v>0</v>
      </c>
      <c r="V209" s="244" t="str">
        <f>IF('Dépenses sur devis'!V209&lt;&gt;"",'Dépenses sur devis'!V209,"")</f>
        <v/>
      </c>
      <c r="W209" s="245"/>
      <c r="X209" s="81">
        <v>0</v>
      </c>
      <c r="Y209" s="80"/>
      <c r="Z209" s="245">
        <f t="shared" si="6"/>
        <v>0</v>
      </c>
      <c r="AA209" s="81">
        <f t="shared" si="7"/>
        <v>0</v>
      </c>
      <c r="AB209" s="78" t="str">
        <f>IF('Dépenses sur devis'!AB209&lt;&gt;"",'Dépenses sur devis'!AB209,"")</f>
        <v/>
      </c>
    </row>
    <row r="210" spans="2:28" s="63" customFormat="1" ht="19.899999999999999" hidden="1" customHeight="1" x14ac:dyDescent="0.35">
      <c r="B210" s="75">
        <v>203</v>
      </c>
      <c r="C210" s="80" t="str">
        <f>IF('Dépenses sur devis'!C210&lt;&gt;"",'Dépenses sur devis'!C210,"")</f>
        <v/>
      </c>
      <c r="D210" s="80" t="str">
        <f>IF('Dépenses sur devis'!D210&lt;&gt;"",'Dépenses sur devis'!D210,"")</f>
        <v/>
      </c>
      <c r="E210" s="80" t="str">
        <f>IF('Dépenses sur devis'!E210&lt;&gt;"",'Dépenses sur devis'!E210,"")</f>
        <v/>
      </c>
      <c r="F210" s="80" t="str">
        <f>IF('Dépenses sur devis'!F210&lt;&gt;"",'Dépenses sur devis'!F210,"")</f>
        <v/>
      </c>
      <c r="G210" s="80" t="str">
        <f>IF('Dépenses sur devis'!G210&lt;&gt;"",'Dépenses sur devis'!G210,"")</f>
        <v/>
      </c>
      <c r="H210" s="79" t="str">
        <f>IF('Dépenses sur devis'!H210&lt;&gt;"",'Dépenses sur devis'!H210,"")</f>
        <v/>
      </c>
      <c r="I210" s="80" t="str">
        <f>IF('Dépenses sur devis'!I210&lt;&gt;"",'Dépenses sur devis'!I210,"")</f>
        <v/>
      </c>
      <c r="J210" s="243">
        <f>IF('Dépenses sur devis'!J210&lt;&gt;"",'Dépenses sur devis'!J210,0)</f>
        <v>0</v>
      </c>
      <c r="K210" s="243">
        <f>IF('Dépenses sur devis'!K210&lt;&gt;"",'Dépenses sur devis'!K210,0)</f>
        <v>0</v>
      </c>
      <c r="L210" s="243">
        <f>IF('Dépenses sur devis'!L210&lt;&gt;"",'Dépenses sur devis'!L210,0)</f>
        <v>0</v>
      </c>
      <c r="M210" s="80" t="str">
        <f>IF('Dépenses sur devis'!M210&lt;&gt;"",'Dépenses sur devis'!M210,"")</f>
        <v/>
      </c>
      <c r="N210" s="244" t="str">
        <f>IF('Dépenses sur devis'!N210&lt;&gt;"",'Dépenses sur devis'!N210,"")</f>
        <v/>
      </c>
      <c r="O210" s="244" t="str">
        <f>IF('Dépenses sur devis'!O210&lt;&gt;"",'Dépenses sur devis'!O210,"")</f>
        <v/>
      </c>
      <c r="P210" s="245">
        <f>IF('Dépenses sur devis'!P210&lt;&gt;"",'Dépenses sur devis'!P210,0)</f>
        <v>0</v>
      </c>
      <c r="Q210" s="245">
        <f>IF('Dépenses sur devis'!Q210&lt;&gt;"",'Dépenses sur devis'!Q210,0)</f>
        <v>0</v>
      </c>
      <c r="R210" s="244" t="str">
        <f>IF('Dépenses sur devis'!R210&lt;&gt;"",'Dépenses sur devis'!R210,"")</f>
        <v/>
      </c>
      <c r="S210" s="244" t="str">
        <f>IF('Dépenses sur devis'!S210&lt;&gt;"",'Dépenses sur devis'!S210,"")</f>
        <v/>
      </c>
      <c r="T210" s="245">
        <f>IF('Dépenses sur devis'!T210&lt;&gt;"",'Dépenses sur devis'!T210,0)</f>
        <v>0</v>
      </c>
      <c r="U210" s="245">
        <f>IF('Dépenses sur devis'!U210&lt;&gt;"",'Dépenses sur devis'!U210,0)</f>
        <v>0</v>
      </c>
      <c r="V210" s="244" t="str">
        <f>IF('Dépenses sur devis'!V210&lt;&gt;"",'Dépenses sur devis'!V210,"")</f>
        <v/>
      </c>
      <c r="W210" s="245"/>
      <c r="X210" s="81">
        <v>0</v>
      </c>
      <c r="Y210" s="80"/>
      <c r="Z210" s="245">
        <f t="shared" si="6"/>
        <v>0</v>
      </c>
      <c r="AA210" s="81">
        <f t="shared" si="7"/>
        <v>0</v>
      </c>
      <c r="AB210" s="78" t="str">
        <f>IF('Dépenses sur devis'!AB210&lt;&gt;"",'Dépenses sur devis'!AB210,"")</f>
        <v/>
      </c>
    </row>
    <row r="211" spans="2:28" s="63" customFormat="1" ht="19.899999999999999" hidden="1" customHeight="1" x14ac:dyDescent="0.35">
      <c r="B211" s="75">
        <v>204</v>
      </c>
      <c r="C211" s="80" t="str">
        <f>IF('Dépenses sur devis'!C211&lt;&gt;"",'Dépenses sur devis'!C211,"")</f>
        <v/>
      </c>
      <c r="D211" s="80" t="str">
        <f>IF('Dépenses sur devis'!D211&lt;&gt;"",'Dépenses sur devis'!D211,"")</f>
        <v/>
      </c>
      <c r="E211" s="80" t="str">
        <f>IF('Dépenses sur devis'!E211&lt;&gt;"",'Dépenses sur devis'!E211,"")</f>
        <v/>
      </c>
      <c r="F211" s="80" t="str">
        <f>IF('Dépenses sur devis'!F211&lt;&gt;"",'Dépenses sur devis'!F211,"")</f>
        <v/>
      </c>
      <c r="G211" s="80" t="str">
        <f>IF('Dépenses sur devis'!G211&lt;&gt;"",'Dépenses sur devis'!G211,"")</f>
        <v/>
      </c>
      <c r="H211" s="79" t="str">
        <f>IF('Dépenses sur devis'!H211&lt;&gt;"",'Dépenses sur devis'!H211,"")</f>
        <v/>
      </c>
      <c r="I211" s="80" t="str">
        <f>IF('Dépenses sur devis'!I211&lt;&gt;"",'Dépenses sur devis'!I211,"")</f>
        <v/>
      </c>
      <c r="J211" s="243">
        <f>IF('Dépenses sur devis'!J211&lt;&gt;"",'Dépenses sur devis'!J211,0)</f>
        <v>0</v>
      </c>
      <c r="K211" s="243">
        <f>IF('Dépenses sur devis'!K211&lt;&gt;"",'Dépenses sur devis'!K211,0)</f>
        <v>0</v>
      </c>
      <c r="L211" s="243">
        <f>IF('Dépenses sur devis'!L211&lt;&gt;"",'Dépenses sur devis'!L211,0)</f>
        <v>0</v>
      </c>
      <c r="M211" s="80" t="str">
        <f>IF('Dépenses sur devis'!M211&lt;&gt;"",'Dépenses sur devis'!M211,"")</f>
        <v/>
      </c>
      <c r="N211" s="244" t="str">
        <f>IF('Dépenses sur devis'!N211&lt;&gt;"",'Dépenses sur devis'!N211,"")</f>
        <v/>
      </c>
      <c r="O211" s="244" t="str">
        <f>IF('Dépenses sur devis'!O211&lt;&gt;"",'Dépenses sur devis'!O211,"")</f>
        <v/>
      </c>
      <c r="P211" s="245">
        <f>IF('Dépenses sur devis'!P211&lt;&gt;"",'Dépenses sur devis'!P211,0)</f>
        <v>0</v>
      </c>
      <c r="Q211" s="245">
        <f>IF('Dépenses sur devis'!Q211&lt;&gt;"",'Dépenses sur devis'!Q211,0)</f>
        <v>0</v>
      </c>
      <c r="R211" s="244" t="str">
        <f>IF('Dépenses sur devis'!R211&lt;&gt;"",'Dépenses sur devis'!R211,"")</f>
        <v/>
      </c>
      <c r="S211" s="244" t="str">
        <f>IF('Dépenses sur devis'!S211&lt;&gt;"",'Dépenses sur devis'!S211,"")</f>
        <v/>
      </c>
      <c r="T211" s="245">
        <f>IF('Dépenses sur devis'!T211&lt;&gt;"",'Dépenses sur devis'!T211,0)</f>
        <v>0</v>
      </c>
      <c r="U211" s="245">
        <f>IF('Dépenses sur devis'!U211&lt;&gt;"",'Dépenses sur devis'!U211,0)</f>
        <v>0</v>
      </c>
      <c r="V211" s="244" t="str">
        <f>IF('Dépenses sur devis'!V211&lt;&gt;"",'Dépenses sur devis'!V211,"")</f>
        <v/>
      </c>
      <c r="W211" s="245"/>
      <c r="X211" s="81">
        <v>0</v>
      </c>
      <c r="Y211" s="80"/>
      <c r="Z211" s="245">
        <f t="shared" si="6"/>
        <v>0</v>
      </c>
      <c r="AA211" s="81">
        <f t="shared" si="7"/>
        <v>0</v>
      </c>
      <c r="AB211" s="78" t="str">
        <f>IF('Dépenses sur devis'!AB211&lt;&gt;"",'Dépenses sur devis'!AB211,"")</f>
        <v/>
      </c>
    </row>
    <row r="212" spans="2:28" s="63" customFormat="1" ht="19.899999999999999" hidden="1" customHeight="1" x14ac:dyDescent="0.35">
      <c r="B212" s="75">
        <v>205</v>
      </c>
      <c r="C212" s="80" t="str">
        <f>IF('Dépenses sur devis'!C212&lt;&gt;"",'Dépenses sur devis'!C212,"")</f>
        <v/>
      </c>
      <c r="D212" s="80" t="str">
        <f>IF('Dépenses sur devis'!D212&lt;&gt;"",'Dépenses sur devis'!D212,"")</f>
        <v/>
      </c>
      <c r="E212" s="80" t="str">
        <f>IF('Dépenses sur devis'!E212&lt;&gt;"",'Dépenses sur devis'!E212,"")</f>
        <v/>
      </c>
      <c r="F212" s="80" t="str">
        <f>IF('Dépenses sur devis'!F212&lt;&gt;"",'Dépenses sur devis'!F212,"")</f>
        <v/>
      </c>
      <c r="G212" s="80" t="str">
        <f>IF('Dépenses sur devis'!G212&lt;&gt;"",'Dépenses sur devis'!G212,"")</f>
        <v/>
      </c>
      <c r="H212" s="79" t="str">
        <f>IF('Dépenses sur devis'!H212&lt;&gt;"",'Dépenses sur devis'!H212,"")</f>
        <v/>
      </c>
      <c r="I212" s="80" t="str">
        <f>IF('Dépenses sur devis'!I212&lt;&gt;"",'Dépenses sur devis'!I212,"")</f>
        <v/>
      </c>
      <c r="J212" s="243">
        <f>IF('Dépenses sur devis'!J212&lt;&gt;"",'Dépenses sur devis'!J212,0)</f>
        <v>0</v>
      </c>
      <c r="K212" s="243">
        <f>IF('Dépenses sur devis'!K212&lt;&gt;"",'Dépenses sur devis'!K212,0)</f>
        <v>0</v>
      </c>
      <c r="L212" s="243">
        <f>IF('Dépenses sur devis'!L212&lt;&gt;"",'Dépenses sur devis'!L212,0)</f>
        <v>0</v>
      </c>
      <c r="M212" s="80" t="str">
        <f>IF('Dépenses sur devis'!M212&lt;&gt;"",'Dépenses sur devis'!M212,"")</f>
        <v/>
      </c>
      <c r="N212" s="244" t="str">
        <f>IF('Dépenses sur devis'!N212&lt;&gt;"",'Dépenses sur devis'!N212,"")</f>
        <v/>
      </c>
      <c r="O212" s="244" t="str">
        <f>IF('Dépenses sur devis'!O212&lt;&gt;"",'Dépenses sur devis'!O212,"")</f>
        <v/>
      </c>
      <c r="P212" s="245">
        <f>IF('Dépenses sur devis'!P212&lt;&gt;"",'Dépenses sur devis'!P212,0)</f>
        <v>0</v>
      </c>
      <c r="Q212" s="245">
        <f>IF('Dépenses sur devis'!Q212&lt;&gt;"",'Dépenses sur devis'!Q212,0)</f>
        <v>0</v>
      </c>
      <c r="R212" s="244" t="str">
        <f>IF('Dépenses sur devis'!R212&lt;&gt;"",'Dépenses sur devis'!R212,"")</f>
        <v/>
      </c>
      <c r="S212" s="244" t="str">
        <f>IF('Dépenses sur devis'!S212&lt;&gt;"",'Dépenses sur devis'!S212,"")</f>
        <v/>
      </c>
      <c r="T212" s="245">
        <f>IF('Dépenses sur devis'!T212&lt;&gt;"",'Dépenses sur devis'!T212,0)</f>
        <v>0</v>
      </c>
      <c r="U212" s="245">
        <f>IF('Dépenses sur devis'!U212&lt;&gt;"",'Dépenses sur devis'!U212,0)</f>
        <v>0</v>
      </c>
      <c r="V212" s="244" t="str">
        <f>IF('Dépenses sur devis'!V212&lt;&gt;"",'Dépenses sur devis'!V212,"")</f>
        <v/>
      </c>
      <c r="W212" s="245"/>
      <c r="X212" s="81">
        <v>0</v>
      </c>
      <c r="Y212" s="80"/>
      <c r="Z212" s="245">
        <f t="shared" si="6"/>
        <v>0</v>
      </c>
      <c r="AA212" s="81">
        <f t="shared" si="7"/>
        <v>0</v>
      </c>
      <c r="AB212" s="78" t="str">
        <f>IF('Dépenses sur devis'!AB212&lt;&gt;"",'Dépenses sur devis'!AB212,"")</f>
        <v/>
      </c>
    </row>
    <row r="213" spans="2:28" s="63" customFormat="1" ht="19.899999999999999" hidden="1" customHeight="1" x14ac:dyDescent="0.35">
      <c r="B213" s="75">
        <v>206</v>
      </c>
      <c r="C213" s="80" t="str">
        <f>IF('Dépenses sur devis'!C213&lt;&gt;"",'Dépenses sur devis'!C213,"")</f>
        <v/>
      </c>
      <c r="D213" s="80" t="str">
        <f>IF('Dépenses sur devis'!D213&lt;&gt;"",'Dépenses sur devis'!D213,"")</f>
        <v/>
      </c>
      <c r="E213" s="80" t="str">
        <f>IF('Dépenses sur devis'!E213&lt;&gt;"",'Dépenses sur devis'!E213,"")</f>
        <v/>
      </c>
      <c r="F213" s="80" t="str">
        <f>IF('Dépenses sur devis'!F213&lt;&gt;"",'Dépenses sur devis'!F213,"")</f>
        <v/>
      </c>
      <c r="G213" s="80" t="str">
        <f>IF('Dépenses sur devis'!G213&lt;&gt;"",'Dépenses sur devis'!G213,"")</f>
        <v/>
      </c>
      <c r="H213" s="79" t="str">
        <f>IF('Dépenses sur devis'!H213&lt;&gt;"",'Dépenses sur devis'!H213,"")</f>
        <v/>
      </c>
      <c r="I213" s="80" t="str">
        <f>IF('Dépenses sur devis'!I213&lt;&gt;"",'Dépenses sur devis'!I213,"")</f>
        <v/>
      </c>
      <c r="J213" s="243">
        <f>IF('Dépenses sur devis'!J213&lt;&gt;"",'Dépenses sur devis'!J213,0)</f>
        <v>0</v>
      </c>
      <c r="K213" s="243">
        <f>IF('Dépenses sur devis'!K213&lt;&gt;"",'Dépenses sur devis'!K213,0)</f>
        <v>0</v>
      </c>
      <c r="L213" s="243">
        <f>IF('Dépenses sur devis'!L213&lt;&gt;"",'Dépenses sur devis'!L213,0)</f>
        <v>0</v>
      </c>
      <c r="M213" s="80" t="str">
        <f>IF('Dépenses sur devis'!M213&lt;&gt;"",'Dépenses sur devis'!M213,"")</f>
        <v/>
      </c>
      <c r="N213" s="244" t="str">
        <f>IF('Dépenses sur devis'!N213&lt;&gt;"",'Dépenses sur devis'!N213,"")</f>
        <v/>
      </c>
      <c r="O213" s="244" t="str">
        <f>IF('Dépenses sur devis'!O213&lt;&gt;"",'Dépenses sur devis'!O213,"")</f>
        <v/>
      </c>
      <c r="P213" s="245">
        <f>IF('Dépenses sur devis'!P213&lt;&gt;"",'Dépenses sur devis'!P213,0)</f>
        <v>0</v>
      </c>
      <c r="Q213" s="245">
        <f>IF('Dépenses sur devis'!Q213&lt;&gt;"",'Dépenses sur devis'!Q213,0)</f>
        <v>0</v>
      </c>
      <c r="R213" s="244" t="str">
        <f>IF('Dépenses sur devis'!R213&lt;&gt;"",'Dépenses sur devis'!R213,"")</f>
        <v/>
      </c>
      <c r="S213" s="244" t="str">
        <f>IF('Dépenses sur devis'!S213&lt;&gt;"",'Dépenses sur devis'!S213,"")</f>
        <v/>
      </c>
      <c r="T213" s="245">
        <f>IF('Dépenses sur devis'!T213&lt;&gt;"",'Dépenses sur devis'!T213,0)</f>
        <v>0</v>
      </c>
      <c r="U213" s="245">
        <f>IF('Dépenses sur devis'!U213&lt;&gt;"",'Dépenses sur devis'!U213,0)</f>
        <v>0</v>
      </c>
      <c r="V213" s="244" t="str">
        <f>IF('Dépenses sur devis'!V213&lt;&gt;"",'Dépenses sur devis'!V213,"")</f>
        <v/>
      </c>
      <c r="W213" s="245"/>
      <c r="X213" s="81">
        <v>0</v>
      </c>
      <c r="Y213" s="80"/>
      <c r="Z213" s="245">
        <f t="shared" si="6"/>
        <v>0</v>
      </c>
      <c r="AA213" s="81">
        <f t="shared" si="7"/>
        <v>0</v>
      </c>
      <c r="AB213" s="78" t="str">
        <f>IF('Dépenses sur devis'!AB213&lt;&gt;"",'Dépenses sur devis'!AB213,"")</f>
        <v/>
      </c>
    </row>
    <row r="214" spans="2:28" s="63" customFormat="1" ht="19.899999999999999" hidden="1" customHeight="1" x14ac:dyDescent="0.35">
      <c r="B214" s="75">
        <v>207</v>
      </c>
      <c r="C214" s="80" t="str">
        <f>IF('Dépenses sur devis'!C214&lt;&gt;"",'Dépenses sur devis'!C214,"")</f>
        <v/>
      </c>
      <c r="D214" s="80" t="str">
        <f>IF('Dépenses sur devis'!D214&lt;&gt;"",'Dépenses sur devis'!D214,"")</f>
        <v/>
      </c>
      <c r="E214" s="80" t="str">
        <f>IF('Dépenses sur devis'!E214&lt;&gt;"",'Dépenses sur devis'!E214,"")</f>
        <v/>
      </c>
      <c r="F214" s="80" t="str">
        <f>IF('Dépenses sur devis'!F214&lt;&gt;"",'Dépenses sur devis'!F214,"")</f>
        <v/>
      </c>
      <c r="G214" s="80" t="str">
        <f>IF('Dépenses sur devis'!G214&lt;&gt;"",'Dépenses sur devis'!G214,"")</f>
        <v/>
      </c>
      <c r="H214" s="79" t="str">
        <f>IF('Dépenses sur devis'!H214&lt;&gt;"",'Dépenses sur devis'!H214,"")</f>
        <v/>
      </c>
      <c r="I214" s="80" t="str">
        <f>IF('Dépenses sur devis'!I214&lt;&gt;"",'Dépenses sur devis'!I214,"")</f>
        <v/>
      </c>
      <c r="J214" s="243">
        <f>IF('Dépenses sur devis'!J214&lt;&gt;"",'Dépenses sur devis'!J214,0)</f>
        <v>0</v>
      </c>
      <c r="K214" s="243">
        <f>IF('Dépenses sur devis'!K214&lt;&gt;"",'Dépenses sur devis'!K214,0)</f>
        <v>0</v>
      </c>
      <c r="L214" s="243">
        <f>IF('Dépenses sur devis'!L214&lt;&gt;"",'Dépenses sur devis'!L214,0)</f>
        <v>0</v>
      </c>
      <c r="M214" s="80" t="str">
        <f>IF('Dépenses sur devis'!M214&lt;&gt;"",'Dépenses sur devis'!M214,"")</f>
        <v/>
      </c>
      <c r="N214" s="244" t="str">
        <f>IF('Dépenses sur devis'!N214&lt;&gt;"",'Dépenses sur devis'!N214,"")</f>
        <v/>
      </c>
      <c r="O214" s="244" t="str">
        <f>IF('Dépenses sur devis'!O214&lt;&gt;"",'Dépenses sur devis'!O214,"")</f>
        <v/>
      </c>
      <c r="P214" s="245">
        <f>IF('Dépenses sur devis'!P214&lt;&gt;"",'Dépenses sur devis'!P214,0)</f>
        <v>0</v>
      </c>
      <c r="Q214" s="245">
        <f>IF('Dépenses sur devis'!Q214&lt;&gt;"",'Dépenses sur devis'!Q214,0)</f>
        <v>0</v>
      </c>
      <c r="R214" s="244" t="str">
        <f>IF('Dépenses sur devis'!R214&lt;&gt;"",'Dépenses sur devis'!R214,"")</f>
        <v/>
      </c>
      <c r="S214" s="244" t="str">
        <f>IF('Dépenses sur devis'!S214&lt;&gt;"",'Dépenses sur devis'!S214,"")</f>
        <v/>
      </c>
      <c r="T214" s="245">
        <f>IF('Dépenses sur devis'!T214&lt;&gt;"",'Dépenses sur devis'!T214,0)</f>
        <v>0</v>
      </c>
      <c r="U214" s="245">
        <f>IF('Dépenses sur devis'!U214&lt;&gt;"",'Dépenses sur devis'!U214,0)</f>
        <v>0</v>
      </c>
      <c r="V214" s="244" t="str">
        <f>IF('Dépenses sur devis'!V214&lt;&gt;"",'Dépenses sur devis'!V214,"")</f>
        <v/>
      </c>
      <c r="W214" s="245"/>
      <c r="X214" s="81">
        <v>0</v>
      </c>
      <c r="Y214" s="80"/>
      <c r="Z214" s="245">
        <f t="shared" si="6"/>
        <v>0</v>
      </c>
      <c r="AA214" s="81">
        <f t="shared" si="7"/>
        <v>0</v>
      </c>
      <c r="AB214" s="78" t="str">
        <f>IF('Dépenses sur devis'!AB214&lt;&gt;"",'Dépenses sur devis'!AB214,"")</f>
        <v/>
      </c>
    </row>
    <row r="215" spans="2:28" s="63" customFormat="1" ht="19.899999999999999" hidden="1" customHeight="1" x14ac:dyDescent="0.35">
      <c r="B215" s="75">
        <v>208</v>
      </c>
      <c r="C215" s="80" t="str">
        <f>IF('Dépenses sur devis'!C215&lt;&gt;"",'Dépenses sur devis'!C215,"")</f>
        <v/>
      </c>
      <c r="D215" s="80" t="str">
        <f>IF('Dépenses sur devis'!D215&lt;&gt;"",'Dépenses sur devis'!D215,"")</f>
        <v/>
      </c>
      <c r="E215" s="80" t="str">
        <f>IF('Dépenses sur devis'!E215&lt;&gt;"",'Dépenses sur devis'!E215,"")</f>
        <v/>
      </c>
      <c r="F215" s="80" t="str">
        <f>IF('Dépenses sur devis'!F215&lt;&gt;"",'Dépenses sur devis'!F215,"")</f>
        <v/>
      </c>
      <c r="G215" s="80" t="str">
        <f>IF('Dépenses sur devis'!G215&lt;&gt;"",'Dépenses sur devis'!G215,"")</f>
        <v/>
      </c>
      <c r="H215" s="79" t="str">
        <f>IF('Dépenses sur devis'!H215&lt;&gt;"",'Dépenses sur devis'!H215,"")</f>
        <v/>
      </c>
      <c r="I215" s="80" t="str">
        <f>IF('Dépenses sur devis'!I215&lt;&gt;"",'Dépenses sur devis'!I215,"")</f>
        <v/>
      </c>
      <c r="J215" s="243">
        <f>IF('Dépenses sur devis'!J215&lt;&gt;"",'Dépenses sur devis'!J215,0)</f>
        <v>0</v>
      </c>
      <c r="K215" s="243">
        <f>IF('Dépenses sur devis'!K215&lt;&gt;"",'Dépenses sur devis'!K215,0)</f>
        <v>0</v>
      </c>
      <c r="L215" s="243">
        <f>IF('Dépenses sur devis'!L215&lt;&gt;"",'Dépenses sur devis'!L215,0)</f>
        <v>0</v>
      </c>
      <c r="M215" s="80" t="str">
        <f>IF('Dépenses sur devis'!M215&lt;&gt;"",'Dépenses sur devis'!M215,"")</f>
        <v/>
      </c>
      <c r="N215" s="244" t="str">
        <f>IF('Dépenses sur devis'!N215&lt;&gt;"",'Dépenses sur devis'!N215,"")</f>
        <v/>
      </c>
      <c r="O215" s="244" t="str">
        <f>IF('Dépenses sur devis'!O215&lt;&gt;"",'Dépenses sur devis'!O215,"")</f>
        <v/>
      </c>
      <c r="P215" s="245">
        <f>IF('Dépenses sur devis'!P215&lt;&gt;"",'Dépenses sur devis'!P215,0)</f>
        <v>0</v>
      </c>
      <c r="Q215" s="245">
        <f>IF('Dépenses sur devis'!Q215&lt;&gt;"",'Dépenses sur devis'!Q215,0)</f>
        <v>0</v>
      </c>
      <c r="R215" s="244" t="str">
        <f>IF('Dépenses sur devis'!R215&lt;&gt;"",'Dépenses sur devis'!R215,"")</f>
        <v/>
      </c>
      <c r="S215" s="244" t="str">
        <f>IF('Dépenses sur devis'!S215&lt;&gt;"",'Dépenses sur devis'!S215,"")</f>
        <v/>
      </c>
      <c r="T215" s="245">
        <f>IF('Dépenses sur devis'!T215&lt;&gt;"",'Dépenses sur devis'!T215,0)</f>
        <v>0</v>
      </c>
      <c r="U215" s="245">
        <f>IF('Dépenses sur devis'!U215&lt;&gt;"",'Dépenses sur devis'!U215,0)</f>
        <v>0</v>
      </c>
      <c r="V215" s="244" t="str">
        <f>IF('Dépenses sur devis'!V215&lt;&gt;"",'Dépenses sur devis'!V215,"")</f>
        <v/>
      </c>
      <c r="W215" s="245"/>
      <c r="X215" s="81">
        <v>0</v>
      </c>
      <c r="Y215" s="80"/>
      <c r="Z215" s="245">
        <f t="shared" si="6"/>
        <v>0</v>
      </c>
      <c r="AA215" s="81">
        <f t="shared" si="7"/>
        <v>0</v>
      </c>
      <c r="AB215" s="78" t="str">
        <f>IF('Dépenses sur devis'!AB215&lt;&gt;"",'Dépenses sur devis'!AB215,"")</f>
        <v/>
      </c>
    </row>
    <row r="216" spans="2:28" s="63" customFormat="1" ht="19.899999999999999" hidden="1" customHeight="1" x14ac:dyDescent="0.35">
      <c r="B216" s="75">
        <v>209</v>
      </c>
      <c r="C216" s="80" t="str">
        <f>IF('Dépenses sur devis'!C216&lt;&gt;"",'Dépenses sur devis'!C216,"")</f>
        <v/>
      </c>
      <c r="D216" s="80" t="str">
        <f>IF('Dépenses sur devis'!D216&lt;&gt;"",'Dépenses sur devis'!D216,"")</f>
        <v/>
      </c>
      <c r="E216" s="80" t="str">
        <f>IF('Dépenses sur devis'!E216&lt;&gt;"",'Dépenses sur devis'!E216,"")</f>
        <v/>
      </c>
      <c r="F216" s="80" t="str">
        <f>IF('Dépenses sur devis'!F216&lt;&gt;"",'Dépenses sur devis'!F216,"")</f>
        <v/>
      </c>
      <c r="G216" s="80" t="str">
        <f>IF('Dépenses sur devis'!G216&lt;&gt;"",'Dépenses sur devis'!G216,"")</f>
        <v/>
      </c>
      <c r="H216" s="79" t="str">
        <f>IF('Dépenses sur devis'!H216&lt;&gt;"",'Dépenses sur devis'!H216,"")</f>
        <v/>
      </c>
      <c r="I216" s="80" t="str">
        <f>IF('Dépenses sur devis'!I216&lt;&gt;"",'Dépenses sur devis'!I216,"")</f>
        <v/>
      </c>
      <c r="J216" s="243">
        <f>IF('Dépenses sur devis'!J216&lt;&gt;"",'Dépenses sur devis'!J216,0)</f>
        <v>0</v>
      </c>
      <c r="K216" s="243">
        <f>IF('Dépenses sur devis'!K216&lt;&gt;"",'Dépenses sur devis'!K216,0)</f>
        <v>0</v>
      </c>
      <c r="L216" s="243">
        <f>IF('Dépenses sur devis'!L216&lt;&gt;"",'Dépenses sur devis'!L216,0)</f>
        <v>0</v>
      </c>
      <c r="M216" s="80" t="str">
        <f>IF('Dépenses sur devis'!M216&lt;&gt;"",'Dépenses sur devis'!M216,"")</f>
        <v/>
      </c>
      <c r="N216" s="244" t="str">
        <f>IF('Dépenses sur devis'!N216&lt;&gt;"",'Dépenses sur devis'!N216,"")</f>
        <v/>
      </c>
      <c r="O216" s="244" t="str">
        <f>IF('Dépenses sur devis'!O216&lt;&gt;"",'Dépenses sur devis'!O216,"")</f>
        <v/>
      </c>
      <c r="P216" s="245">
        <f>IF('Dépenses sur devis'!P216&lt;&gt;"",'Dépenses sur devis'!P216,0)</f>
        <v>0</v>
      </c>
      <c r="Q216" s="245">
        <f>IF('Dépenses sur devis'!Q216&lt;&gt;"",'Dépenses sur devis'!Q216,0)</f>
        <v>0</v>
      </c>
      <c r="R216" s="244" t="str">
        <f>IF('Dépenses sur devis'!R216&lt;&gt;"",'Dépenses sur devis'!R216,"")</f>
        <v/>
      </c>
      <c r="S216" s="244" t="str">
        <f>IF('Dépenses sur devis'!S216&lt;&gt;"",'Dépenses sur devis'!S216,"")</f>
        <v/>
      </c>
      <c r="T216" s="245">
        <f>IF('Dépenses sur devis'!T216&lt;&gt;"",'Dépenses sur devis'!T216,0)</f>
        <v>0</v>
      </c>
      <c r="U216" s="245">
        <f>IF('Dépenses sur devis'!U216&lt;&gt;"",'Dépenses sur devis'!U216,0)</f>
        <v>0</v>
      </c>
      <c r="V216" s="244" t="str">
        <f>IF('Dépenses sur devis'!V216&lt;&gt;"",'Dépenses sur devis'!V216,"")</f>
        <v/>
      </c>
      <c r="W216" s="245"/>
      <c r="X216" s="81">
        <v>0</v>
      </c>
      <c r="Y216" s="80"/>
      <c r="Z216" s="245">
        <f t="shared" si="6"/>
        <v>0</v>
      </c>
      <c r="AA216" s="81">
        <f t="shared" si="7"/>
        <v>0</v>
      </c>
      <c r="AB216" s="78" t="str">
        <f>IF('Dépenses sur devis'!AB216&lt;&gt;"",'Dépenses sur devis'!AB216,"")</f>
        <v/>
      </c>
    </row>
    <row r="217" spans="2:28" s="63" customFormat="1" ht="19.899999999999999" hidden="1" customHeight="1" x14ac:dyDescent="0.35">
      <c r="B217" s="75">
        <v>210</v>
      </c>
      <c r="C217" s="80" t="str">
        <f>IF('Dépenses sur devis'!C217&lt;&gt;"",'Dépenses sur devis'!C217,"")</f>
        <v/>
      </c>
      <c r="D217" s="80" t="str">
        <f>IF('Dépenses sur devis'!D217&lt;&gt;"",'Dépenses sur devis'!D217,"")</f>
        <v/>
      </c>
      <c r="E217" s="80" t="str">
        <f>IF('Dépenses sur devis'!E217&lt;&gt;"",'Dépenses sur devis'!E217,"")</f>
        <v/>
      </c>
      <c r="F217" s="80" t="str">
        <f>IF('Dépenses sur devis'!F217&lt;&gt;"",'Dépenses sur devis'!F217,"")</f>
        <v/>
      </c>
      <c r="G217" s="80" t="str">
        <f>IF('Dépenses sur devis'!G217&lt;&gt;"",'Dépenses sur devis'!G217,"")</f>
        <v/>
      </c>
      <c r="H217" s="79" t="str">
        <f>IF('Dépenses sur devis'!H217&lt;&gt;"",'Dépenses sur devis'!H217,"")</f>
        <v/>
      </c>
      <c r="I217" s="80" t="str">
        <f>IF('Dépenses sur devis'!I217&lt;&gt;"",'Dépenses sur devis'!I217,"")</f>
        <v/>
      </c>
      <c r="J217" s="243">
        <f>IF('Dépenses sur devis'!J217&lt;&gt;"",'Dépenses sur devis'!J217,0)</f>
        <v>0</v>
      </c>
      <c r="K217" s="243">
        <f>IF('Dépenses sur devis'!K217&lt;&gt;"",'Dépenses sur devis'!K217,0)</f>
        <v>0</v>
      </c>
      <c r="L217" s="243">
        <f>IF('Dépenses sur devis'!L217&lt;&gt;"",'Dépenses sur devis'!L217,0)</f>
        <v>0</v>
      </c>
      <c r="M217" s="80" t="str">
        <f>IF('Dépenses sur devis'!M217&lt;&gt;"",'Dépenses sur devis'!M217,"")</f>
        <v/>
      </c>
      <c r="N217" s="244" t="str">
        <f>IF('Dépenses sur devis'!N217&lt;&gt;"",'Dépenses sur devis'!N217,"")</f>
        <v/>
      </c>
      <c r="O217" s="244" t="str">
        <f>IF('Dépenses sur devis'!O217&lt;&gt;"",'Dépenses sur devis'!O217,"")</f>
        <v/>
      </c>
      <c r="P217" s="245">
        <f>IF('Dépenses sur devis'!P217&lt;&gt;"",'Dépenses sur devis'!P217,0)</f>
        <v>0</v>
      </c>
      <c r="Q217" s="245">
        <f>IF('Dépenses sur devis'!Q217&lt;&gt;"",'Dépenses sur devis'!Q217,0)</f>
        <v>0</v>
      </c>
      <c r="R217" s="244" t="str">
        <f>IF('Dépenses sur devis'!R217&lt;&gt;"",'Dépenses sur devis'!R217,"")</f>
        <v/>
      </c>
      <c r="S217" s="244" t="str">
        <f>IF('Dépenses sur devis'!S217&lt;&gt;"",'Dépenses sur devis'!S217,"")</f>
        <v/>
      </c>
      <c r="T217" s="245">
        <f>IF('Dépenses sur devis'!T217&lt;&gt;"",'Dépenses sur devis'!T217,0)</f>
        <v>0</v>
      </c>
      <c r="U217" s="245">
        <f>IF('Dépenses sur devis'!U217&lt;&gt;"",'Dépenses sur devis'!U217,0)</f>
        <v>0</v>
      </c>
      <c r="V217" s="244" t="str">
        <f>IF('Dépenses sur devis'!V217&lt;&gt;"",'Dépenses sur devis'!V217,"")</f>
        <v/>
      </c>
      <c r="W217" s="245"/>
      <c r="X217" s="81">
        <v>0</v>
      </c>
      <c r="Y217" s="80"/>
      <c r="Z217" s="245">
        <f t="shared" si="6"/>
        <v>0</v>
      </c>
      <c r="AA217" s="81">
        <f t="shared" si="7"/>
        <v>0</v>
      </c>
      <c r="AB217" s="78" t="str">
        <f>IF('Dépenses sur devis'!AB217&lt;&gt;"",'Dépenses sur devis'!AB217,"")</f>
        <v/>
      </c>
    </row>
    <row r="218" spans="2:28" s="63" customFormat="1" ht="19.899999999999999" hidden="1" customHeight="1" x14ac:dyDescent="0.35">
      <c r="B218" s="75">
        <v>211</v>
      </c>
      <c r="C218" s="80" t="str">
        <f>IF('Dépenses sur devis'!C218&lt;&gt;"",'Dépenses sur devis'!C218,"")</f>
        <v/>
      </c>
      <c r="D218" s="80" t="str">
        <f>IF('Dépenses sur devis'!D218&lt;&gt;"",'Dépenses sur devis'!D218,"")</f>
        <v/>
      </c>
      <c r="E218" s="80" t="str">
        <f>IF('Dépenses sur devis'!E218&lt;&gt;"",'Dépenses sur devis'!E218,"")</f>
        <v/>
      </c>
      <c r="F218" s="80" t="str">
        <f>IF('Dépenses sur devis'!F218&lt;&gt;"",'Dépenses sur devis'!F218,"")</f>
        <v/>
      </c>
      <c r="G218" s="80" t="str">
        <f>IF('Dépenses sur devis'!G218&lt;&gt;"",'Dépenses sur devis'!G218,"")</f>
        <v/>
      </c>
      <c r="H218" s="79" t="str">
        <f>IF('Dépenses sur devis'!H218&lt;&gt;"",'Dépenses sur devis'!H218,"")</f>
        <v/>
      </c>
      <c r="I218" s="80" t="str">
        <f>IF('Dépenses sur devis'!I218&lt;&gt;"",'Dépenses sur devis'!I218,"")</f>
        <v/>
      </c>
      <c r="J218" s="243">
        <f>IF('Dépenses sur devis'!J218&lt;&gt;"",'Dépenses sur devis'!J218,0)</f>
        <v>0</v>
      </c>
      <c r="K218" s="243">
        <f>IF('Dépenses sur devis'!K218&lt;&gt;"",'Dépenses sur devis'!K218,0)</f>
        <v>0</v>
      </c>
      <c r="L218" s="243">
        <f>IF('Dépenses sur devis'!L218&lt;&gt;"",'Dépenses sur devis'!L218,0)</f>
        <v>0</v>
      </c>
      <c r="M218" s="80" t="str">
        <f>IF('Dépenses sur devis'!M218&lt;&gt;"",'Dépenses sur devis'!M218,"")</f>
        <v/>
      </c>
      <c r="N218" s="244" t="str">
        <f>IF('Dépenses sur devis'!N218&lt;&gt;"",'Dépenses sur devis'!N218,"")</f>
        <v/>
      </c>
      <c r="O218" s="244" t="str">
        <f>IF('Dépenses sur devis'!O218&lt;&gt;"",'Dépenses sur devis'!O218,"")</f>
        <v/>
      </c>
      <c r="P218" s="245">
        <f>IF('Dépenses sur devis'!P218&lt;&gt;"",'Dépenses sur devis'!P218,0)</f>
        <v>0</v>
      </c>
      <c r="Q218" s="245">
        <f>IF('Dépenses sur devis'!Q218&lt;&gt;"",'Dépenses sur devis'!Q218,0)</f>
        <v>0</v>
      </c>
      <c r="R218" s="244" t="str">
        <f>IF('Dépenses sur devis'!R218&lt;&gt;"",'Dépenses sur devis'!R218,"")</f>
        <v/>
      </c>
      <c r="S218" s="244" t="str">
        <f>IF('Dépenses sur devis'!S218&lt;&gt;"",'Dépenses sur devis'!S218,"")</f>
        <v/>
      </c>
      <c r="T218" s="245">
        <f>IF('Dépenses sur devis'!T218&lt;&gt;"",'Dépenses sur devis'!T218,0)</f>
        <v>0</v>
      </c>
      <c r="U218" s="245">
        <f>IF('Dépenses sur devis'!U218&lt;&gt;"",'Dépenses sur devis'!U218,0)</f>
        <v>0</v>
      </c>
      <c r="V218" s="244" t="str">
        <f>IF('Dépenses sur devis'!V218&lt;&gt;"",'Dépenses sur devis'!V218,"")</f>
        <v/>
      </c>
      <c r="W218" s="245"/>
      <c r="X218" s="81">
        <v>0</v>
      </c>
      <c r="Y218" s="80"/>
      <c r="Z218" s="245">
        <f t="shared" si="6"/>
        <v>0</v>
      </c>
      <c r="AA218" s="81">
        <f t="shared" si="7"/>
        <v>0</v>
      </c>
      <c r="AB218" s="78" t="str">
        <f>IF('Dépenses sur devis'!AB218&lt;&gt;"",'Dépenses sur devis'!AB218,"")</f>
        <v/>
      </c>
    </row>
    <row r="219" spans="2:28" s="63" customFormat="1" ht="19.899999999999999" hidden="1" customHeight="1" x14ac:dyDescent="0.35">
      <c r="B219" s="75">
        <v>212</v>
      </c>
      <c r="C219" s="80" t="str">
        <f>IF('Dépenses sur devis'!C219&lt;&gt;"",'Dépenses sur devis'!C219,"")</f>
        <v/>
      </c>
      <c r="D219" s="80" t="str">
        <f>IF('Dépenses sur devis'!D219&lt;&gt;"",'Dépenses sur devis'!D219,"")</f>
        <v/>
      </c>
      <c r="E219" s="80" t="str">
        <f>IF('Dépenses sur devis'!E219&lt;&gt;"",'Dépenses sur devis'!E219,"")</f>
        <v/>
      </c>
      <c r="F219" s="80" t="str">
        <f>IF('Dépenses sur devis'!F219&lt;&gt;"",'Dépenses sur devis'!F219,"")</f>
        <v/>
      </c>
      <c r="G219" s="80" t="str">
        <f>IF('Dépenses sur devis'!G219&lt;&gt;"",'Dépenses sur devis'!G219,"")</f>
        <v/>
      </c>
      <c r="H219" s="79" t="str">
        <f>IF('Dépenses sur devis'!H219&lt;&gt;"",'Dépenses sur devis'!H219,"")</f>
        <v/>
      </c>
      <c r="I219" s="80" t="str">
        <f>IF('Dépenses sur devis'!I219&lt;&gt;"",'Dépenses sur devis'!I219,"")</f>
        <v/>
      </c>
      <c r="J219" s="243">
        <f>IF('Dépenses sur devis'!J219&lt;&gt;"",'Dépenses sur devis'!J219,0)</f>
        <v>0</v>
      </c>
      <c r="K219" s="243">
        <f>IF('Dépenses sur devis'!K219&lt;&gt;"",'Dépenses sur devis'!K219,0)</f>
        <v>0</v>
      </c>
      <c r="L219" s="243">
        <f>IF('Dépenses sur devis'!L219&lt;&gt;"",'Dépenses sur devis'!L219,0)</f>
        <v>0</v>
      </c>
      <c r="M219" s="80" t="str">
        <f>IF('Dépenses sur devis'!M219&lt;&gt;"",'Dépenses sur devis'!M219,"")</f>
        <v/>
      </c>
      <c r="N219" s="244" t="str">
        <f>IF('Dépenses sur devis'!N219&lt;&gt;"",'Dépenses sur devis'!N219,"")</f>
        <v/>
      </c>
      <c r="O219" s="244" t="str">
        <f>IF('Dépenses sur devis'!O219&lt;&gt;"",'Dépenses sur devis'!O219,"")</f>
        <v/>
      </c>
      <c r="P219" s="245">
        <f>IF('Dépenses sur devis'!P219&lt;&gt;"",'Dépenses sur devis'!P219,0)</f>
        <v>0</v>
      </c>
      <c r="Q219" s="245">
        <f>IF('Dépenses sur devis'!Q219&lt;&gt;"",'Dépenses sur devis'!Q219,0)</f>
        <v>0</v>
      </c>
      <c r="R219" s="244" t="str">
        <f>IF('Dépenses sur devis'!R219&lt;&gt;"",'Dépenses sur devis'!R219,"")</f>
        <v/>
      </c>
      <c r="S219" s="244" t="str">
        <f>IF('Dépenses sur devis'!S219&lt;&gt;"",'Dépenses sur devis'!S219,"")</f>
        <v/>
      </c>
      <c r="T219" s="245">
        <f>IF('Dépenses sur devis'!T219&lt;&gt;"",'Dépenses sur devis'!T219,0)</f>
        <v>0</v>
      </c>
      <c r="U219" s="245">
        <f>IF('Dépenses sur devis'!U219&lt;&gt;"",'Dépenses sur devis'!U219,0)</f>
        <v>0</v>
      </c>
      <c r="V219" s="244" t="str">
        <f>IF('Dépenses sur devis'!V219&lt;&gt;"",'Dépenses sur devis'!V219,"")</f>
        <v/>
      </c>
      <c r="W219" s="245"/>
      <c r="X219" s="81">
        <v>0</v>
      </c>
      <c r="Y219" s="80"/>
      <c r="Z219" s="245">
        <f t="shared" si="6"/>
        <v>0</v>
      </c>
      <c r="AA219" s="81">
        <f t="shared" si="7"/>
        <v>0</v>
      </c>
      <c r="AB219" s="78" t="str">
        <f>IF('Dépenses sur devis'!AB219&lt;&gt;"",'Dépenses sur devis'!AB219,"")</f>
        <v/>
      </c>
    </row>
    <row r="220" spans="2:28" s="63" customFormat="1" ht="19.899999999999999" hidden="1" customHeight="1" x14ac:dyDescent="0.35">
      <c r="B220" s="75">
        <v>213</v>
      </c>
      <c r="C220" s="80" t="str">
        <f>IF('Dépenses sur devis'!C220&lt;&gt;"",'Dépenses sur devis'!C220,"")</f>
        <v/>
      </c>
      <c r="D220" s="80" t="str">
        <f>IF('Dépenses sur devis'!D220&lt;&gt;"",'Dépenses sur devis'!D220,"")</f>
        <v/>
      </c>
      <c r="E220" s="80" t="str">
        <f>IF('Dépenses sur devis'!E220&lt;&gt;"",'Dépenses sur devis'!E220,"")</f>
        <v/>
      </c>
      <c r="F220" s="80" t="str">
        <f>IF('Dépenses sur devis'!F220&lt;&gt;"",'Dépenses sur devis'!F220,"")</f>
        <v/>
      </c>
      <c r="G220" s="80" t="str">
        <f>IF('Dépenses sur devis'!G220&lt;&gt;"",'Dépenses sur devis'!G220,"")</f>
        <v/>
      </c>
      <c r="H220" s="79" t="str">
        <f>IF('Dépenses sur devis'!H220&lt;&gt;"",'Dépenses sur devis'!H220,"")</f>
        <v/>
      </c>
      <c r="I220" s="80" t="str">
        <f>IF('Dépenses sur devis'!I220&lt;&gt;"",'Dépenses sur devis'!I220,"")</f>
        <v/>
      </c>
      <c r="J220" s="243">
        <f>IF('Dépenses sur devis'!J220&lt;&gt;"",'Dépenses sur devis'!J220,0)</f>
        <v>0</v>
      </c>
      <c r="K220" s="243">
        <f>IF('Dépenses sur devis'!K220&lt;&gt;"",'Dépenses sur devis'!K220,0)</f>
        <v>0</v>
      </c>
      <c r="L220" s="243">
        <f>IF('Dépenses sur devis'!L220&lt;&gt;"",'Dépenses sur devis'!L220,0)</f>
        <v>0</v>
      </c>
      <c r="M220" s="80" t="str">
        <f>IF('Dépenses sur devis'!M220&lt;&gt;"",'Dépenses sur devis'!M220,"")</f>
        <v/>
      </c>
      <c r="N220" s="244" t="str">
        <f>IF('Dépenses sur devis'!N220&lt;&gt;"",'Dépenses sur devis'!N220,"")</f>
        <v/>
      </c>
      <c r="O220" s="244" t="str">
        <f>IF('Dépenses sur devis'!O220&lt;&gt;"",'Dépenses sur devis'!O220,"")</f>
        <v/>
      </c>
      <c r="P220" s="245">
        <f>IF('Dépenses sur devis'!P220&lt;&gt;"",'Dépenses sur devis'!P220,0)</f>
        <v>0</v>
      </c>
      <c r="Q220" s="245">
        <f>IF('Dépenses sur devis'!Q220&lt;&gt;"",'Dépenses sur devis'!Q220,0)</f>
        <v>0</v>
      </c>
      <c r="R220" s="244" t="str">
        <f>IF('Dépenses sur devis'!R220&lt;&gt;"",'Dépenses sur devis'!R220,"")</f>
        <v/>
      </c>
      <c r="S220" s="244" t="str">
        <f>IF('Dépenses sur devis'!S220&lt;&gt;"",'Dépenses sur devis'!S220,"")</f>
        <v/>
      </c>
      <c r="T220" s="245">
        <f>IF('Dépenses sur devis'!T220&lt;&gt;"",'Dépenses sur devis'!T220,0)</f>
        <v>0</v>
      </c>
      <c r="U220" s="245">
        <f>IF('Dépenses sur devis'!U220&lt;&gt;"",'Dépenses sur devis'!U220,0)</f>
        <v>0</v>
      </c>
      <c r="V220" s="244" t="str">
        <f>IF('Dépenses sur devis'!V220&lt;&gt;"",'Dépenses sur devis'!V220,"")</f>
        <v/>
      </c>
      <c r="W220" s="245"/>
      <c r="X220" s="81">
        <v>0</v>
      </c>
      <c r="Y220" s="80"/>
      <c r="Z220" s="245">
        <f t="shared" si="6"/>
        <v>0</v>
      </c>
      <c r="AA220" s="81">
        <f t="shared" si="7"/>
        <v>0</v>
      </c>
      <c r="AB220" s="78" t="str">
        <f>IF('Dépenses sur devis'!AB220&lt;&gt;"",'Dépenses sur devis'!AB220,"")</f>
        <v/>
      </c>
    </row>
    <row r="221" spans="2:28" s="63" customFormat="1" ht="19.899999999999999" hidden="1" customHeight="1" x14ac:dyDescent="0.35">
      <c r="B221" s="75">
        <v>214</v>
      </c>
      <c r="C221" s="80" t="str">
        <f>IF('Dépenses sur devis'!C221&lt;&gt;"",'Dépenses sur devis'!C221,"")</f>
        <v/>
      </c>
      <c r="D221" s="80" t="str">
        <f>IF('Dépenses sur devis'!D221&lt;&gt;"",'Dépenses sur devis'!D221,"")</f>
        <v/>
      </c>
      <c r="E221" s="80" t="str">
        <f>IF('Dépenses sur devis'!E221&lt;&gt;"",'Dépenses sur devis'!E221,"")</f>
        <v/>
      </c>
      <c r="F221" s="80" t="str">
        <f>IF('Dépenses sur devis'!F221&lt;&gt;"",'Dépenses sur devis'!F221,"")</f>
        <v/>
      </c>
      <c r="G221" s="80" t="str">
        <f>IF('Dépenses sur devis'!G221&lt;&gt;"",'Dépenses sur devis'!G221,"")</f>
        <v/>
      </c>
      <c r="H221" s="79" t="str">
        <f>IF('Dépenses sur devis'!H221&lt;&gt;"",'Dépenses sur devis'!H221,"")</f>
        <v/>
      </c>
      <c r="I221" s="80" t="str">
        <f>IF('Dépenses sur devis'!I221&lt;&gt;"",'Dépenses sur devis'!I221,"")</f>
        <v/>
      </c>
      <c r="J221" s="243">
        <f>IF('Dépenses sur devis'!J221&lt;&gt;"",'Dépenses sur devis'!J221,0)</f>
        <v>0</v>
      </c>
      <c r="K221" s="243">
        <f>IF('Dépenses sur devis'!K221&lt;&gt;"",'Dépenses sur devis'!K221,0)</f>
        <v>0</v>
      </c>
      <c r="L221" s="243">
        <f>IF('Dépenses sur devis'!L221&lt;&gt;"",'Dépenses sur devis'!L221,0)</f>
        <v>0</v>
      </c>
      <c r="M221" s="80" t="str">
        <f>IF('Dépenses sur devis'!M221&lt;&gt;"",'Dépenses sur devis'!M221,"")</f>
        <v/>
      </c>
      <c r="N221" s="244" t="str">
        <f>IF('Dépenses sur devis'!N221&lt;&gt;"",'Dépenses sur devis'!N221,"")</f>
        <v/>
      </c>
      <c r="O221" s="244" t="str">
        <f>IF('Dépenses sur devis'!O221&lt;&gt;"",'Dépenses sur devis'!O221,"")</f>
        <v/>
      </c>
      <c r="P221" s="245">
        <f>IF('Dépenses sur devis'!P221&lt;&gt;"",'Dépenses sur devis'!P221,0)</f>
        <v>0</v>
      </c>
      <c r="Q221" s="245">
        <f>IF('Dépenses sur devis'!Q221&lt;&gt;"",'Dépenses sur devis'!Q221,0)</f>
        <v>0</v>
      </c>
      <c r="R221" s="244" t="str">
        <f>IF('Dépenses sur devis'!R221&lt;&gt;"",'Dépenses sur devis'!R221,"")</f>
        <v/>
      </c>
      <c r="S221" s="244" t="str">
        <f>IF('Dépenses sur devis'!S221&lt;&gt;"",'Dépenses sur devis'!S221,"")</f>
        <v/>
      </c>
      <c r="T221" s="245">
        <f>IF('Dépenses sur devis'!T221&lt;&gt;"",'Dépenses sur devis'!T221,0)</f>
        <v>0</v>
      </c>
      <c r="U221" s="245">
        <f>IF('Dépenses sur devis'!U221&lt;&gt;"",'Dépenses sur devis'!U221,0)</f>
        <v>0</v>
      </c>
      <c r="V221" s="244" t="str">
        <f>IF('Dépenses sur devis'!V221&lt;&gt;"",'Dépenses sur devis'!V221,"")</f>
        <v/>
      </c>
      <c r="W221" s="245"/>
      <c r="X221" s="81">
        <v>0</v>
      </c>
      <c r="Y221" s="80"/>
      <c r="Z221" s="245">
        <f t="shared" si="6"/>
        <v>0</v>
      </c>
      <c r="AA221" s="81">
        <f t="shared" si="7"/>
        <v>0</v>
      </c>
      <c r="AB221" s="78" t="str">
        <f>IF('Dépenses sur devis'!AB221&lt;&gt;"",'Dépenses sur devis'!AB221,"")</f>
        <v/>
      </c>
    </row>
    <row r="222" spans="2:28" s="63" customFormat="1" ht="19.899999999999999" hidden="1" customHeight="1" x14ac:dyDescent="0.35">
      <c r="B222" s="75">
        <v>215</v>
      </c>
      <c r="C222" s="80" t="str">
        <f>IF('Dépenses sur devis'!C222&lt;&gt;"",'Dépenses sur devis'!C222,"")</f>
        <v/>
      </c>
      <c r="D222" s="80" t="str">
        <f>IF('Dépenses sur devis'!D222&lt;&gt;"",'Dépenses sur devis'!D222,"")</f>
        <v/>
      </c>
      <c r="E222" s="80" t="str">
        <f>IF('Dépenses sur devis'!E222&lt;&gt;"",'Dépenses sur devis'!E222,"")</f>
        <v/>
      </c>
      <c r="F222" s="80" t="str">
        <f>IF('Dépenses sur devis'!F222&lt;&gt;"",'Dépenses sur devis'!F222,"")</f>
        <v/>
      </c>
      <c r="G222" s="80" t="str">
        <f>IF('Dépenses sur devis'!G222&lt;&gt;"",'Dépenses sur devis'!G222,"")</f>
        <v/>
      </c>
      <c r="H222" s="79" t="str">
        <f>IF('Dépenses sur devis'!H222&lt;&gt;"",'Dépenses sur devis'!H222,"")</f>
        <v/>
      </c>
      <c r="I222" s="80" t="str">
        <f>IF('Dépenses sur devis'!I222&lt;&gt;"",'Dépenses sur devis'!I222,"")</f>
        <v/>
      </c>
      <c r="J222" s="243">
        <f>IF('Dépenses sur devis'!J222&lt;&gt;"",'Dépenses sur devis'!J222,0)</f>
        <v>0</v>
      </c>
      <c r="K222" s="243">
        <f>IF('Dépenses sur devis'!K222&lt;&gt;"",'Dépenses sur devis'!K222,0)</f>
        <v>0</v>
      </c>
      <c r="L222" s="243">
        <f>IF('Dépenses sur devis'!L222&lt;&gt;"",'Dépenses sur devis'!L222,0)</f>
        <v>0</v>
      </c>
      <c r="M222" s="80" t="str">
        <f>IF('Dépenses sur devis'!M222&lt;&gt;"",'Dépenses sur devis'!M222,"")</f>
        <v/>
      </c>
      <c r="N222" s="244" t="str">
        <f>IF('Dépenses sur devis'!N222&lt;&gt;"",'Dépenses sur devis'!N222,"")</f>
        <v/>
      </c>
      <c r="O222" s="244" t="str">
        <f>IF('Dépenses sur devis'!O222&lt;&gt;"",'Dépenses sur devis'!O222,"")</f>
        <v/>
      </c>
      <c r="P222" s="245">
        <f>IF('Dépenses sur devis'!P222&lt;&gt;"",'Dépenses sur devis'!P222,0)</f>
        <v>0</v>
      </c>
      <c r="Q222" s="245">
        <f>IF('Dépenses sur devis'!Q222&lt;&gt;"",'Dépenses sur devis'!Q222,0)</f>
        <v>0</v>
      </c>
      <c r="R222" s="244" t="str">
        <f>IF('Dépenses sur devis'!R222&lt;&gt;"",'Dépenses sur devis'!R222,"")</f>
        <v/>
      </c>
      <c r="S222" s="244" t="str">
        <f>IF('Dépenses sur devis'!S222&lt;&gt;"",'Dépenses sur devis'!S222,"")</f>
        <v/>
      </c>
      <c r="T222" s="245">
        <f>IF('Dépenses sur devis'!T222&lt;&gt;"",'Dépenses sur devis'!T222,0)</f>
        <v>0</v>
      </c>
      <c r="U222" s="245">
        <f>IF('Dépenses sur devis'!U222&lt;&gt;"",'Dépenses sur devis'!U222,0)</f>
        <v>0</v>
      </c>
      <c r="V222" s="244" t="str">
        <f>IF('Dépenses sur devis'!V222&lt;&gt;"",'Dépenses sur devis'!V222,"")</f>
        <v/>
      </c>
      <c r="W222" s="245"/>
      <c r="X222" s="81">
        <v>0</v>
      </c>
      <c r="Y222" s="80"/>
      <c r="Z222" s="245">
        <f t="shared" si="6"/>
        <v>0</v>
      </c>
      <c r="AA222" s="81">
        <f t="shared" si="7"/>
        <v>0</v>
      </c>
      <c r="AB222" s="78" t="str">
        <f>IF('Dépenses sur devis'!AB222&lt;&gt;"",'Dépenses sur devis'!AB222,"")</f>
        <v/>
      </c>
    </row>
    <row r="223" spans="2:28" s="63" customFormat="1" ht="19.899999999999999" hidden="1" customHeight="1" x14ac:dyDescent="0.35">
      <c r="B223" s="75">
        <v>216</v>
      </c>
      <c r="C223" s="80" t="str">
        <f>IF('Dépenses sur devis'!C223&lt;&gt;"",'Dépenses sur devis'!C223,"")</f>
        <v/>
      </c>
      <c r="D223" s="80" t="str">
        <f>IF('Dépenses sur devis'!D223&lt;&gt;"",'Dépenses sur devis'!D223,"")</f>
        <v/>
      </c>
      <c r="E223" s="80" t="str">
        <f>IF('Dépenses sur devis'!E223&lt;&gt;"",'Dépenses sur devis'!E223,"")</f>
        <v/>
      </c>
      <c r="F223" s="80" t="str">
        <f>IF('Dépenses sur devis'!F223&lt;&gt;"",'Dépenses sur devis'!F223,"")</f>
        <v/>
      </c>
      <c r="G223" s="80" t="str">
        <f>IF('Dépenses sur devis'!G223&lt;&gt;"",'Dépenses sur devis'!G223,"")</f>
        <v/>
      </c>
      <c r="H223" s="79" t="str">
        <f>IF('Dépenses sur devis'!H223&lt;&gt;"",'Dépenses sur devis'!H223,"")</f>
        <v/>
      </c>
      <c r="I223" s="80" t="str">
        <f>IF('Dépenses sur devis'!I223&lt;&gt;"",'Dépenses sur devis'!I223,"")</f>
        <v/>
      </c>
      <c r="J223" s="243">
        <f>IF('Dépenses sur devis'!J223&lt;&gt;"",'Dépenses sur devis'!J223,0)</f>
        <v>0</v>
      </c>
      <c r="K223" s="243">
        <f>IF('Dépenses sur devis'!K223&lt;&gt;"",'Dépenses sur devis'!K223,0)</f>
        <v>0</v>
      </c>
      <c r="L223" s="243">
        <f>IF('Dépenses sur devis'!L223&lt;&gt;"",'Dépenses sur devis'!L223,0)</f>
        <v>0</v>
      </c>
      <c r="M223" s="80" t="str">
        <f>IF('Dépenses sur devis'!M223&lt;&gt;"",'Dépenses sur devis'!M223,"")</f>
        <v/>
      </c>
      <c r="N223" s="244" t="str">
        <f>IF('Dépenses sur devis'!N223&lt;&gt;"",'Dépenses sur devis'!N223,"")</f>
        <v/>
      </c>
      <c r="O223" s="244" t="str">
        <f>IF('Dépenses sur devis'!O223&lt;&gt;"",'Dépenses sur devis'!O223,"")</f>
        <v/>
      </c>
      <c r="P223" s="245">
        <f>IF('Dépenses sur devis'!P223&lt;&gt;"",'Dépenses sur devis'!P223,0)</f>
        <v>0</v>
      </c>
      <c r="Q223" s="245">
        <f>IF('Dépenses sur devis'!Q223&lt;&gt;"",'Dépenses sur devis'!Q223,0)</f>
        <v>0</v>
      </c>
      <c r="R223" s="244" t="str">
        <f>IF('Dépenses sur devis'!R223&lt;&gt;"",'Dépenses sur devis'!R223,"")</f>
        <v/>
      </c>
      <c r="S223" s="244" t="str">
        <f>IF('Dépenses sur devis'!S223&lt;&gt;"",'Dépenses sur devis'!S223,"")</f>
        <v/>
      </c>
      <c r="T223" s="245">
        <f>IF('Dépenses sur devis'!T223&lt;&gt;"",'Dépenses sur devis'!T223,0)</f>
        <v>0</v>
      </c>
      <c r="U223" s="245">
        <f>IF('Dépenses sur devis'!U223&lt;&gt;"",'Dépenses sur devis'!U223,0)</f>
        <v>0</v>
      </c>
      <c r="V223" s="244" t="str">
        <f>IF('Dépenses sur devis'!V223&lt;&gt;"",'Dépenses sur devis'!V223,"")</f>
        <v/>
      </c>
      <c r="W223" s="245"/>
      <c r="X223" s="81">
        <v>0</v>
      </c>
      <c r="Y223" s="80"/>
      <c r="Z223" s="245">
        <f t="shared" si="6"/>
        <v>0</v>
      </c>
      <c r="AA223" s="81">
        <f t="shared" si="7"/>
        <v>0</v>
      </c>
      <c r="AB223" s="78" t="str">
        <f>IF('Dépenses sur devis'!AB223&lt;&gt;"",'Dépenses sur devis'!AB223,"")</f>
        <v/>
      </c>
    </row>
    <row r="224" spans="2:28" s="63" customFormat="1" ht="19.899999999999999" hidden="1" customHeight="1" x14ac:dyDescent="0.35">
      <c r="B224" s="75">
        <v>217</v>
      </c>
      <c r="C224" s="80" t="str">
        <f>IF('Dépenses sur devis'!C224&lt;&gt;"",'Dépenses sur devis'!C224,"")</f>
        <v/>
      </c>
      <c r="D224" s="80" t="str">
        <f>IF('Dépenses sur devis'!D224&lt;&gt;"",'Dépenses sur devis'!D224,"")</f>
        <v/>
      </c>
      <c r="E224" s="80" t="str">
        <f>IF('Dépenses sur devis'!E224&lt;&gt;"",'Dépenses sur devis'!E224,"")</f>
        <v/>
      </c>
      <c r="F224" s="80" t="str">
        <f>IF('Dépenses sur devis'!F224&lt;&gt;"",'Dépenses sur devis'!F224,"")</f>
        <v/>
      </c>
      <c r="G224" s="80" t="str">
        <f>IF('Dépenses sur devis'!G224&lt;&gt;"",'Dépenses sur devis'!G224,"")</f>
        <v/>
      </c>
      <c r="H224" s="79" t="str">
        <f>IF('Dépenses sur devis'!H224&lt;&gt;"",'Dépenses sur devis'!H224,"")</f>
        <v/>
      </c>
      <c r="I224" s="80" t="str">
        <f>IF('Dépenses sur devis'!I224&lt;&gt;"",'Dépenses sur devis'!I224,"")</f>
        <v/>
      </c>
      <c r="J224" s="243">
        <f>IF('Dépenses sur devis'!J224&lt;&gt;"",'Dépenses sur devis'!J224,0)</f>
        <v>0</v>
      </c>
      <c r="K224" s="243">
        <f>IF('Dépenses sur devis'!K224&lt;&gt;"",'Dépenses sur devis'!K224,0)</f>
        <v>0</v>
      </c>
      <c r="L224" s="243">
        <f>IF('Dépenses sur devis'!L224&lt;&gt;"",'Dépenses sur devis'!L224,0)</f>
        <v>0</v>
      </c>
      <c r="M224" s="80" t="str">
        <f>IF('Dépenses sur devis'!M224&lt;&gt;"",'Dépenses sur devis'!M224,"")</f>
        <v/>
      </c>
      <c r="N224" s="244" t="str">
        <f>IF('Dépenses sur devis'!N224&lt;&gt;"",'Dépenses sur devis'!N224,"")</f>
        <v/>
      </c>
      <c r="O224" s="244" t="str">
        <f>IF('Dépenses sur devis'!O224&lt;&gt;"",'Dépenses sur devis'!O224,"")</f>
        <v/>
      </c>
      <c r="P224" s="245">
        <f>IF('Dépenses sur devis'!P224&lt;&gt;"",'Dépenses sur devis'!P224,0)</f>
        <v>0</v>
      </c>
      <c r="Q224" s="245">
        <f>IF('Dépenses sur devis'!Q224&lt;&gt;"",'Dépenses sur devis'!Q224,0)</f>
        <v>0</v>
      </c>
      <c r="R224" s="244" t="str">
        <f>IF('Dépenses sur devis'!R224&lt;&gt;"",'Dépenses sur devis'!R224,"")</f>
        <v/>
      </c>
      <c r="S224" s="244" t="str">
        <f>IF('Dépenses sur devis'!S224&lt;&gt;"",'Dépenses sur devis'!S224,"")</f>
        <v/>
      </c>
      <c r="T224" s="245">
        <f>IF('Dépenses sur devis'!T224&lt;&gt;"",'Dépenses sur devis'!T224,0)</f>
        <v>0</v>
      </c>
      <c r="U224" s="245">
        <f>IF('Dépenses sur devis'!U224&lt;&gt;"",'Dépenses sur devis'!U224,0)</f>
        <v>0</v>
      </c>
      <c r="V224" s="244" t="str">
        <f>IF('Dépenses sur devis'!V224&lt;&gt;"",'Dépenses sur devis'!V224,"")</f>
        <v/>
      </c>
      <c r="W224" s="245"/>
      <c r="X224" s="81">
        <v>0</v>
      </c>
      <c r="Y224" s="80"/>
      <c r="Z224" s="245">
        <f t="shared" si="6"/>
        <v>0</v>
      </c>
      <c r="AA224" s="81">
        <f t="shared" si="7"/>
        <v>0</v>
      </c>
      <c r="AB224" s="78" t="str">
        <f>IF('Dépenses sur devis'!AB224&lt;&gt;"",'Dépenses sur devis'!AB224,"")</f>
        <v/>
      </c>
    </row>
    <row r="225" spans="2:28" s="63" customFormat="1" ht="19.899999999999999" hidden="1" customHeight="1" x14ac:dyDescent="0.35">
      <c r="B225" s="75">
        <v>218</v>
      </c>
      <c r="C225" s="80" t="str">
        <f>IF('Dépenses sur devis'!C225&lt;&gt;"",'Dépenses sur devis'!C225,"")</f>
        <v/>
      </c>
      <c r="D225" s="80" t="str">
        <f>IF('Dépenses sur devis'!D225&lt;&gt;"",'Dépenses sur devis'!D225,"")</f>
        <v/>
      </c>
      <c r="E225" s="80" t="str">
        <f>IF('Dépenses sur devis'!E225&lt;&gt;"",'Dépenses sur devis'!E225,"")</f>
        <v/>
      </c>
      <c r="F225" s="80" t="str">
        <f>IF('Dépenses sur devis'!F225&lt;&gt;"",'Dépenses sur devis'!F225,"")</f>
        <v/>
      </c>
      <c r="G225" s="80" t="str">
        <f>IF('Dépenses sur devis'!G225&lt;&gt;"",'Dépenses sur devis'!G225,"")</f>
        <v/>
      </c>
      <c r="H225" s="79" t="str">
        <f>IF('Dépenses sur devis'!H225&lt;&gt;"",'Dépenses sur devis'!H225,"")</f>
        <v/>
      </c>
      <c r="I225" s="80" t="str">
        <f>IF('Dépenses sur devis'!I225&lt;&gt;"",'Dépenses sur devis'!I225,"")</f>
        <v/>
      </c>
      <c r="J225" s="243">
        <f>IF('Dépenses sur devis'!J225&lt;&gt;"",'Dépenses sur devis'!J225,0)</f>
        <v>0</v>
      </c>
      <c r="K225" s="243">
        <f>IF('Dépenses sur devis'!K225&lt;&gt;"",'Dépenses sur devis'!K225,0)</f>
        <v>0</v>
      </c>
      <c r="L225" s="243">
        <f>IF('Dépenses sur devis'!L225&lt;&gt;"",'Dépenses sur devis'!L225,0)</f>
        <v>0</v>
      </c>
      <c r="M225" s="80" t="str">
        <f>IF('Dépenses sur devis'!M225&lt;&gt;"",'Dépenses sur devis'!M225,"")</f>
        <v/>
      </c>
      <c r="N225" s="244" t="str">
        <f>IF('Dépenses sur devis'!N225&lt;&gt;"",'Dépenses sur devis'!N225,"")</f>
        <v/>
      </c>
      <c r="O225" s="244" t="str">
        <f>IF('Dépenses sur devis'!O225&lt;&gt;"",'Dépenses sur devis'!O225,"")</f>
        <v/>
      </c>
      <c r="P225" s="245">
        <f>IF('Dépenses sur devis'!P225&lt;&gt;"",'Dépenses sur devis'!P225,0)</f>
        <v>0</v>
      </c>
      <c r="Q225" s="245">
        <f>IF('Dépenses sur devis'!Q225&lt;&gt;"",'Dépenses sur devis'!Q225,0)</f>
        <v>0</v>
      </c>
      <c r="R225" s="244" t="str">
        <f>IF('Dépenses sur devis'!R225&lt;&gt;"",'Dépenses sur devis'!R225,"")</f>
        <v/>
      </c>
      <c r="S225" s="244" t="str">
        <f>IF('Dépenses sur devis'!S225&lt;&gt;"",'Dépenses sur devis'!S225,"")</f>
        <v/>
      </c>
      <c r="T225" s="245">
        <f>IF('Dépenses sur devis'!T225&lt;&gt;"",'Dépenses sur devis'!T225,0)</f>
        <v>0</v>
      </c>
      <c r="U225" s="245">
        <f>IF('Dépenses sur devis'!U225&lt;&gt;"",'Dépenses sur devis'!U225,0)</f>
        <v>0</v>
      </c>
      <c r="V225" s="244" t="str">
        <f>IF('Dépenses sur devis'!V225&lt;&gt;"",'Dépenses sur devis'!V225,"")</f>
        <v/>
      </c>
      <c r="W225" s="245"/>
      <c r="X225" s="81">
        <v>0</v>
      </c>
      <c r="Y225" s="80"/>
      <c r="Z225" s="245">
        <f t="shared" si="6"/>
        <v>0</v>
      </c>
      <c r="AA225" s="81">
        <f t="shared" si="7"/>
        <v>0</v>
      </c>
      <c r="AB225" s="78" t="str">
        <f>IF('Dépenses sur devis'!AB225&lt;&gt;"",'Dépenses sur devis'!AB225,"")</f>
        <v/>
      </c>
    </row>
    <row r="226" spans="2:28" s="63" customFormat="1" ht="19.899999999999999" hidden="1" customHeight="1" x14ac:dyDescent="0.35">
      <c r="B226" s="75">
        <v>219</v>
      </c>
      <c r="C226" s="80" t="str">
        <f>IF('Dépenses sur devis'!C226&lt;&gt;"",'Dépenses sur devis'!C226,"")</f>
        <v/>
      </c>
      <c r="D226" s="80" t="str">
        <f>IF('Dépenses sur devis'!D226&lt;&gt;"",'Dépenses sur devis'!D226,"")</f>
        <v/>
      </c>
      <c r="E226" s="80" t="str">
        <f>IF('Dépenses sur devis'!E226&lt;&gt;"",'Dépenses sur devis'!E226,"")</f>
        <v/>
      </c>
      <c r="F226" s="80" t="str">
        <f>IF('Dépenses sur devis'!F226&lt;&gt;"",'Dépenses sur devis'!F226,"")</f>
        <v/>
      </c>
      <c r="G226" s="80" t="str">
        <f>IF('Dépenses sur devis'!G226&lt;&gt;"",'Dépenses sur devis'!G226,"")</f>
        <v/>
      </c>
      <c r="H226" s="79" t="str">
        <f>IF('Dépenses sur devis'!H226&lt;&gt;"",'Dépenses sur devis'!H226,"")</f>
        <v/>
      </c>
      <c r="I226" s="80" t="str">
        <f>IF('Dépenses sur devis'!I226&lt;&gt;"",'Dépenses sur devis'!I226,"")</f>
        <v/>
      </c>
      <c r="J226" s="243">
        <f>IF('Dépenses sur devis'!J226&lt;&gt;"",'Dépenses sur devis'!J226,0)</f>
        <v>0</v>
      </c>
      <c r="K226" s="243">
        <f>IF('Dépenses sur devis'!K226&lt;&gt;"",'Dépenses sur devis'!K226,0)</f>
        <v>0</v>
      </c>
      <c r="L226" s="243">
        <f>IF('Dépenses sur devis'!L226&lt;&gt;"",'Dépenses sur devis'!L226,0)</f>
        <v>0</v>
      </c>
      <c r="M226" s="80" t="str">
        <f>IF('Dépenses sur devis'!M226&lt;&gt;"",'Dépenses sur devis'!M226,"")</f>
        <v/>
      </c>
      <c r="N226" s="244" t="str">
        <f>IF('Dépenses sur devis'!N226&lt;&gt;"",'Dépenses sur devis'!N226,"")</f>
        <v/>
      </c>
      <c r="O226" s="244" t="str">
        <f>IF('Dépenses sur devis'!O226&lt;&gt;"",'Dépenses sur devis'!O226,"")</f>
        <v/>
      </c>
      <c r="P226" s="245">
        <f>IF('Dépenses sur devis'!P226&lt;&gt;"",'Dépenses sur devis'!P226,0)</f>
        <v>0</v>
      </c>
      <c r="Q226" s="245">
        <f>IF('Dépenses sur devis'!Q226&lt;&gt;"",'Dépenses sur devis'!Q226,0)</f>
        <v>0</v>
      </c>
      <c r="R226" s="244" t="str">
        <f>IF('Dépenses sur devis'!R226&lt;&gt;"",'Dépenses sur devis'!R226,"")</f>
        <v/>
      </c>
      <c r="S226" s="244" t="str">
        <f>IF('Dépenses sur devis'!S226&lt;&gt;"",'Dépenses sur devis'!S226,"")</f>
        <v/>
      </c>
      <c r="T226" s="245">
        <f>IF('Dépenses sur devis'!T226&lt;&gt;"",'Dépenses sur devis'!T226,0)</f>
        <v>0</v>
      </c>
      <c r="U226" s="245">
        <f>IF('Dépenses sur devis'!U226&lt;&gt;"",'Dépenses sur devis'!U226,0)</f>
        <v>0</v>
      </c>
      <c r="V226" s="244" t="str">
        <f>IF('Dépenses sur devis'!V226&lt;&gt;"",'Dépenses sur devis'!V226,"")</f>
        <v/>
      </c>
      <c r="W226" s="245"/>
      <c r="X226" s="81">
        <v>0</v>
      </c>
      <c r="Y226" s="80"/>
      <c r="Z226" s="245">
        <f t="shared" si="6"/>
        <v>0</v>
      </c>
      <c r="AA226" s="81">
        <f t="shared" si="7"/>
        <v>0</v>
      </c>
      <c r="AB226" s="78" t="str">
        <f>IF('Dépenses sur devis'!AB226&lt;&gt;"",'Dépenses sur devis'!AB226,"")</f>
        <v/>
      </c>
    </row>
    <row r="227" spans="2:28" s="63" customFormat="1" ht="19.899999999999999" hidden="1" customHeight="1" x14ac:dyDescent="0.35">
      <c r="B227" s="75">
        <v>220</v>
      </c>
      <c r="C227" s="80" t="str">
        <f>IF('Dépenses sur devis'!C227&lt;&gt;"",'Dépenses sur devis'!C227,"")</f>
        <v/>
      </c>
      <c r="D227" s="80" t="str">
        <f>IF('Dépenses sur devis'!D227&lt;&gt;"",'Dépenses sur devis'!D227,"")</f>
        <v/>
      </c>
      <c r="E227" s="80" t="str">
        <f>IF('Dépenses sur devis'!E227&lt;&gt;"",'Dépenses sur devis'!E227,"")</f>
        <v/>
      </c>
      <c r="F227" s="80" t="str">
        <f>IF('Dépenses sur devis'!F227&lt;&gt;"",'Dépenses sur devis'!F227,"")</f>
        <v/>
      </c>
      <c r="G227" s="80" t="str">
        <f>IF('Dépenses sur devis'!G227&lt;&gt;"",'Dépenses sur devis'!G227,"")</f>
        <v/>
      </c>
      <c r="H227" s="79" t="str">
        <f>IF('Dépenses sur devis'!H227&lt;&gt;"",'Dépenses sur devis'!H227,"")</f>
        <v/>
      </c>
      <c r="I227" s="80" t="str">
        <f>IF('Dépenses sur devis'!I227&lt;&gt;"",'Dépenses sur devis'!I227,"")</f>
        <v/>
      </c>
      <c r="J227" s="243">
        <f>IF('Dépenses sur devis'!J227&lt;&gt;"",'Dépenses sur devis'!J227,0)</f>
        <v>0</v>
      </c>
      <c r="K227" s="243">
        <f>IF('Dépenses sur devis'!K227&lt;&gt;"",'Dépenses sur devis'!K227,0)</f>
        <v>0</v>
      </c>
      <c r="L227" s="243">
        <f>IF('Dépenses sur devis'!L227&lt;&gt;"",'Dépenses sur devis'!L227,0)</f>
        <v>0</v>
      </c>
      <c r="M227" s="80" t="str">
        <f>IF('Dépenses sur devis'!M227&lt;&gt;"",'Dépenses sur devis'!M227,"")</f>
        <v/>
      </c>
      <c r="N227" s="244" t="str">
        <f>IF('Dépenses sur devis'!N227&lt;&gt;"",'Dépenses sur devis'!N227,"")</f>
        <v/>
      </c>
      <c r="O227" s="244" t="str">
        <f>IF('Dépenses sur devis'!O227&lt;&gt;"",'Dépenses sur devis'!O227,"")</f>
        <v/>
      </c>
      <c r="P227" s="245">
        <f>IF('Dépenses sur devis'!P227&lt;&gt;"",'Dépenses sur devis'!P227,0)</f>
        <v>0</v>
      </c>
      <c r="Q227" s="245">
        <f>IF('Dépenses sur devis'!Q227&lt;&gt;"",'Dépenses sur devis'!Q227,0)</f>
        <v>0</v>
      </c>
      <c r="R227" s="244" t="str">
        <f>IF('Dépenses sur devis'!R227&lt;&gt;"",'Dépenses sur devis'!R227,"")</f>
        <v/>
      </c>
      <c r="S227" s="244" t="str">
        <f>IF('Dépenses sur devis'!S227&lt;&gt;"",'Dépenses sur devis'!S227,"")</f>
        <v/>
      </c>
      <c r="T227" s="245">
        <f>IF('Dépenses sur devis'!T227&lt;&gt;"",'Dépenses sur devis'!T227,0)</f>
        <v>0</v>
      </c>
      <c r="U227" s="245">
        <f>IF('Dépenses sur devis'!U227&lt;&gt;"",'Dépenses sur devis'!U227,0)</f>
        <v>0</v>
      </c>
      <c r="V227" s="244" t="str">
        <f>IF('Dépenses sur devis'!V227&lt;&gt;"",'Dépenses sur devis'!V227,"")</f>
        <v/>
      </c>
      <c r="W227" s="245"/>
      <c r="X227" s="81">
        <v>0</v>
      </c>
      <c r="Y227" s="80"/>
      <c r="Z227" s="245">
        <f t="shared" si="6"/>
        <v>0</v>
      </c>
      <c r="AA227" s="81">
        <f t="shared" si="7"/>
        <v>0</v>
      </c>
      <c r="AB227" s="78" t="str">
        <f>IF('Dépenses sur devis'!AB227&lt;&gt;"",'Dépenses sur devis'!AB227,"")</f>
        <v/>
      </c>
    </row>
    <row r="228" spans="2:28" s="63" customFormat="1" ht="19.899999999999999" hidden="1" customHeight="1" x14ac:dyDescent="0.35">
      <c r="B228" s="75">
        <v>221</v>
      </c>
      <c r="C228" s="80" t="str">
        <f>IF('Dépenses sur devis'!C228&lt;&gt;"",'Dépenses sur devis'!C228,"")</f>
        <v/>
      </c>
      <c r="D228" s="80" t="str">
        <f>IF('Dépenses sur devis'!D228&lt;&gt;"",'Dépenses sur devis'!D228,"")</f>
        <v/>
      </c>
      <c r="E228" s="80" t="str">
        <f>IF('Dépenses sur devis'!E228&lt;&gt;"",'Dépenses sur devis'!E228,"")</f>
        <v/>
      </c>
      <c r="F228" s="80" t="str">
        <f>IF('Dépenses sur devis'!F228&lt;&gt;"",'Dépenses sur devis'!F228,"")</f>
        <v/>
      </c>
      <c r="G228" s="80" t="str">
        <f>IF('Dépenses sur devis'!G228&lt;&gt;"",'Dépenses sur devis'!G228,"")</f>
        <v/>
      </c>
      <c r="H228" s="79" t="str">
        <f>IF('Dépenses sur devis'!H228&lt;&gt;"",'Dépenses sur devis'!H228,"")</f>
        <v/>
      </c>
      <c r="I228" s="80" t="str">
        <f>IF('Dépenses sur devis'!I228&lt;&gt;"",'Dépenses sur devis'!I228,"")</f>
        <v/>
      </c>
      <c r="J228" s="243">
        <f>IF('Dépenses sur devis'!J228&lt;&gt;"",'Dépenses sur devis'!J228,0)</f>
        <v>0</v>
      </c>
      <c r="K228" s="243">
        <f>IF('Dépenses sur devis'!K228&lt;&gt;"",'Dépenses sur devis'!K228,0)</f>
        <v>0</v>
      </c>
      <c r="L228" s="243">
        <f>IF('Dépenses sur devis'!L228&lt;&gt;"",'Dépenses sur devis'!L228,0)</f>
        <v>0</v>
      </c>
      <c r="M228" s="80" t="str">
        <f>IF('Dépenses sur devis'!M228&lt;&gt;"",'Dépenses sur devis'!M228,"")</f>
        <v/>
      </c>
      <c r="N228" s="244" t="str">
        <f>IF('Dépenses sur devis'!N228&lt;&gt;"",'Dépenses sur devis'!N228,"")</f>
        <v/>
      </c>
      <c r="O228" s="244" t="str">
        <f>IF('Dépenses sur devis'!O228&lt;&gt;"",'Dépenses sur devis'!O228,"")</f>
        <v/>
      </c>
      <c r="P228" s="245">
        <f>IF('Dépenses sur devis'!P228&lt;&gt;"",'Dépenses sur devis'!P228,0)</f>
        <v>0</v>
      </c>
      <c r="Q228" s="245">
        <f>IF('Dépenses sur devis'!Q228&lt;&gt;"",'Dépenses sur devis'!Q228,0)</f>
        <v>0</v>
      </c>
      <c r="R228" s="244" t="str">
        <f>IF('Dépenses sur devis'!R228&lt;&gt;"",'Dépenses sur devis'!R228,"")</f>
        <v/>
      </c>
      <c r="S228" s="244" t="str">
        <f>IF('Dépenses sur devis'!S228&lt;&gt;"",'Dépenses sur devis'!S228,"")</f>
        <v/>
      </c>
      <c r="T228" s="245">
        <f>IF('Dépenses sur devis'!T228&lt;&gt;"",'Dépenses sur devis'!T228,0)</f>
        <v>0</v>
      </c>
      <c r="U228" s="245">
        <f>IF('Dépenses sur devis'!U228&lt;&gt;"",'Dépenses sur devis'!U228,0)</f>
        <v>0</v>
      </c>
      <c r="V228" s="244" t="str">
        <f>IF('Dépenses sur devis'!V228&lt;&gt;"",'Dépenses sur devis'!V228,"")</f>
        <v/>
      </c>
      <c r="W228" s="245"/>
      <c r="X228" s="81">
        <v>0</v>
      </c>
      <c r="Y228" s="80"/>
      <c r="Z228" s="245">
        <f t="shared" si="6"/>
        <v>0</v>
      </c>
      <c r="AA228" s="81">
        <f t="shared" si="7"/>
        <v>0</v>
      </c>
      <c r="AB228" s="78" t="str">
        <f>IF('Dépenses sur devis'!AB228&lt;&gt;"",'Dépenses sur devis'!AB228,"")</f>
        <v/>
      </c>
    </row>
    <row r="229" spans="2:28" s="63" customFormat="1" ht="19.899999999999999" hidden="1" customHeight="1" x14ac:dyDescent="0.35">
      <c r="B229" s="75">
        <v>222</v>
      </c>
      <c r="C229" s="80" t="str">
        <f>IF('Dépenses sur devis'!C229&lt;&gt;"",'Dépenses sur devis'!C229,"")</f>
        <v/>
      </c>
      <c r="D229" s="80" t="str">
        <f>IF('Dépenses sur devis'!D229&lt;&gt;"",'Dépenses sur devis'!D229,"")</f>
        <v/>
      </c>
      <c r="E229" s="80" t="str">
        <f>IF('Dépenses sur devis'!E229&lt;&gt;"",'Dépenses sur devis'!E229,"")</f>
        <v/>
      </c>
      <c r="F229" s="80" t="str">
        <f>IF('Dépenses sur devis'!F229&lt;&gt;"",'Dépenses sur devis'!F229,"")</f>
        <v/>
      </c>
      <c r="G229" s="80" t="str">
        <f>IF('Dépenses sur devis'!G229&lt;&gt;"",'Dépenses sur devis'!G229,"")</f>
        <v/>
      </c>
      <c r="H229" s="79" t="str">
        <f>IF('Dépenses sur devis'!H229&lt;&gt;"",'Dépenses sur devis'!H229,"")</f>
        <v/>
      </c>
      <c r="I229" s="80" t="str">
        <f>IF('Dépenses sur devis'!I229&lt;&gt;"",'Dépenses sur devis'!I229,"")</f>
        <v/>
      </c>
      <c r="J229" s="243">
        <f>IF('Dépenses sur devis'!J229&lt;&gt;"",'Dépenses sur devis'!J229,0)</f>
        <v>0</v>
      </c>
      <c r="K229" s="243">
        <f>IF('Dépenses sur devis'!K229&lt;&gt;"",'Dépenses sur devis'!K229,0)</f>
        <v>0</v>
      </c>
      <c r="L229" s="243">
        <f>IF('Dépenses sur devis'!L229&lt;&gt;"",'Dépenses sur devis'!L229,0)</f>
        <v>0</v>
      </c>
      <c r="M229" s="80" t="str">
        <f>IF('Dépenses sur devis'!M229&lt;&gt;"",'Dépenses sur devis'!M229,"")</f>
        <v/>
      </c>
      <c r="N229" s="244" t="str">
        <f>IF('Dépenses sur devis'!N229&lt;&gt;"",'Dépenses sur devis'!N229,"")</f>
        <v/>
      </c>
      <c r="O229" s="244" t="str">
        <f>IF('Dépenses sur devis'!O229&lt;&gt;"",'Dépenses sur devis'!O229,"")</f>
        <v/>
      </c>
      <c r="P229" s="245">
        <f>IF('Dépenses sur devis'!P229&lt;&gt;"",'Dépenses sur devis'!P229,0)</f>
        <v>0</v>
      </c>
      <c r="Q229" s="245">
        <f>IF('Dépenses sur devis'!Q229&lt;&gt;"",'Dépenses sur devis'!Q229,0)</f>
        <v>0</v>
      </c>
      <c r="R229" s="244" t="str">
        <f>IF('Dépenses sur devis'!R229&lt;&gt;"",'Dépenses sur devis'!R229,"")</f>
        <v/>
      </c>
      <c r="S229" s="244" t="str">
        <f>IF('Dépenses sur devis'!S229&lt;&gt;"",'Dépenses sur devis'!S229,"")</f>
        <v/>
      </c>
      <c r="T229" s="245">
        <f>IF('Dépenses sur devis'!T229&lt;&gt;"",'Dépenses sur devis'!T229,0)</f>
        <v>0</v>
      </c>
      <c r="U229" s="245">
        <f>IF('Dépenses sur devis'!U229&lt;&gt;"",'Dépenses sur devis'!U229,0)</f>
        <v>0</v>
      </c>
      <c r="V229" s="244" t="str">
        <f>IF('Dépenses sur devis'!V229&lt;&gt;"",'Dépenses sur devis'!V229,"")</f>
        <v/>
      </c>
      <c r="W229" s="245"/>
      <c r="X229" s="81">
        <v>0</v>
      </c>
      <c r="Y229" s="80"/>
      <c r="Z229" s="245">
        <f t="shared" si="6"/>
        <v>0</v>
      </c>
      <c r="AA229" s="81">
        <f t="shared" si="7"/>
        <v>0</v>
      </c>
      <c r="AB229" s="78" t="str">
        <f>IF('Dépenses sur devis'!AB229&lt;&gt;"",'Dépenses sur devis'!AB229,"")</f>
        <v/>
      </c>
    </row>
    <row r="230" spans="2:28" s="63" customFormat="1" ht="19.899999999999999" hidden="1" customHeight="1" x14ac:dyDescent="0.35">
      <c r="B230" s="75">
        <v>223</v>
      </c>
      <c r="C230" s="80" t="str">
        <f>IF('Dépenses sur devis'!C230&lt;&gt;"",'Dépenses sur devis'!C230,"")</f>
        <v/>
      </c>
      <c r="D230" s="80" t="str">
        <f>IF('Dépenses sur devis'!D230&lt;&gt;"",'Dépenses sur devis'!D230,"")</f>
        <v/>
      </c>
      <c r="E230" s="80" t="str">
        <f>IF('Dépenses sur devis'!E230&lt;&gt;"",'Dépenses sur devis'!E230,"")</f>
        <v/>
      </c>
      <c r="F230" s="80" t="str">
        <f>IF('Dépenses sur devis'!F230&lt;&gt;"",'Dépenses sur devis'!F230,"")</f>
        <v/>
      </c>
      <c r="G230" s="80" t="str">
        <f>IF('Dépenses sur devis'!G230&lt;&gt;"",'Dépenses sur devis'!G230,"")</f>
        <v/>
      </c>
      <c r="H230" s="79" t="str">
        <f>IF('Dépenses sur devis'!H230&lt;&gt;"",'Dépenses sur devis'!H230,"")</f>
        <v/>
      </c>
      <c r="I230" s="80" t="str">
        <f>IF('Dépenses sur devis'!I230&lt;&gt;"",'Dépenses sur devis'!I230,"")</f>
        <v/>
      </c>
      <c r="J230" s="243">
        <f>IF('Dépenses sur devis'!J230&lt;&gt;"",'Dépenses sur devis'!J230,0)</f>
        <v>0</v>
      </c>
      <c r="K230" s="243">
        <f>IF('Dépenses sur devis'!K230&lt;&gt;"",'Dépenses sur devis'!K230,0)</f>
        <v>0</v>
      </c>
      <c r="L230" s="243">
        <f>IF('Dépenses sur devis'!L230&lt;&gt;"",'Dépenses sur devis'!L230,0)</f>
        <v>0</v>
      </c>
      <c r="M230" s="80" t="str">
        <f>IF('Dépenses sur devis'!M230&lt;&gt;"",'Dépenses sur devis'!M230,"")</f>
        <v/>
      </c>
      <c r="N230" s="244" t="str">
        <f>IF('Dépenses sur devis'!N230&lt;&gt;"",'Dépenses sur devis'!N230,"")</f>
        <v/>
      </c>
      <c r="O230" s="244" t="str">
        <f>IF('Dépenses sur devis'!O230&lt;&gt;"",'Dépenses sur devis'!O230,"")</f>
        <v/>
      </c>
      <c r="P230" s="245">
        <f>IF('Dépenses sur devis'!P230&lt;&gt;"",'Dépenses sur devis'!P230,0)</f>
        <v>0</v>
      </c>
      <c r="Q230" s="245">
        <f>IF('Dépenses sur devis'!Q230&lt;&gt;"",'Dépenses sur devis'!Q230,0)</f>
        <v>0</v>
      </c>
      <c r="R230" s="244" t="str">
        <f>IF('Dépenses sur devis'!R230&lt;&gt;"",'Dépenses sur devis'!R230,"")</f>
        <v/>
      </c>
      <c r="S230" s="244" t="str">
        <f>IF('Dépenses sur devis'!S230&lt;&gt;"",'Dépenses sur devis'!S230,"")</f>
        <v/>
      </c>
      <c r="T230" s="245">
        <f>IF('Dépenses sur devis'!T230&lt;&gt;"",'Dépenses sur devis'!T230,0)</f>
        <v>0</v>
      </c>
      <c r="U230" s="245">
        <f>IF('Dépenses sur devis'!U230&lt;&gt;"",'Dépenses sur devis'!U230,0)</f>
        <v>0</v>
      </c>
      <c r="V230" s="244" t="str">
        <f>IF('Dépenses sur devis'!V230&lt;&gt;"",'Dépenses sur devis'!V230,"")</f>
        <v/>
      </c>
      <c r="W230" s="245"/>
      <c r="X230" s="81">
        <v>0</v>
      </c>
      <c r="Y230" s="80"/>
      <c r="Z230" s="245">
        <f t="shared" si="6"/>
        <v>0</v>
      </c>
      <c r="AA230" s="81">
        <f t="shared" si="7"/>
        <v>0</v>
      </c>
      <c r="AB230" s="78" t="str">
        <f>IF('Dépenses sur devis'!AB230&lt;&gt;"",'Dépenses sur devis'!AB230,"")</f>
        <v/>
      </c>
    </row>
    <row r="231" spans="2:28" s="63" customFormat="1" ht="19.899999999999999" hidden="1" customHeight="1" x14ac:dyDescent="0.35">
      <c r="B231" s="75">
        <v>224</v>
      </c>
      <c r="C231" s="80" t="str">
        <f>IF('Dépenses sur devis'!C231&lt;&gt;"",'Dépenses sur devis'!C231,"")</f>
        <v/>
      </c>
      <c r="D231" s="80" t="str">
        <f>IF('Dépenses sur devis'!D231&lt;&gt;"",'Dépenses sur devis'!D231,"")</f>
        <v/>
      </c>
      <c r="E231" s="80" t="str">
        <f>IF('Dépenses sur devis'!E231&lt;&gt;"",'Dépenses sur devis'!E231,"")</f>
        <v/>
      </c>
      <c r="F231" s="80" t="str">
        <f>IF('Dépenses sur devis'!F231&lt;&gt;"",'Dépenses sur devis'!F231,"")</f>
        <v/>
      </c>
      <c r="G231" s="80" t="str">
        <f>IF('Dépenses sur devis'!G231&lt;&gt;"",'Dépenses sur devis'!G231,"")</f>
        <v/>
      </c>
      <c r="H231" s="79" t="str">
        <f>IF('Dépenses sur devis'!H231&lt;&gt;"",'Dépenses sur devis'!H231,"")</f>
        <v/>
      </c>
      <c r="I231" s="80" t="str">
        <f>IF('Dépenses sur devis'!I231&lt;&gt;"",'Dépenses sur devis'!I231,"")</f>
        <v/>
      </c>
      <c r="J231" s="243">
        <f>IF('Dépenses sur devis'!J231&lt;&gt;"",'Dépenses sur devis'!J231,0)</f>
        <v>0</v>
      </c>
      <c r="K231" s="243">
        <f>IF('Dépenses sur devis'!K231&lt;&gt;"",'Dépenses sur devis'!K231,0)</f>
        <v>0</v>
      </c>
      <c r="L231" s="243">
        <f>IF('Dépenses sur devis'!L231&lt;&gt;"",'Dépenses sur devis'!L231,0)</f>
        <v>0</v>
      </c>
      <c r="M231" s="80" t="str">
        <f>IF('Dépenses sur devis'!M231&lt;&gt;"",'Dépenses sur devis'!M231,"")</f>
        <v/>
      </c>
      <c r="N231" s="244" t="str">
        <f>IF('Dépenses sur devis'!N231&lt;&gt;"",'Dépenses sur devis'!N231,"")</f>
        <v/>
      </c>
      <c r="O231" s="244" t="str">
        <f>IF('Dépenses sur devis'!O231&lt;&gt;"",'Dépenses sur devis'!O231,"")</f>
        <v/>
      </c>
      <c r="P231" s="245">
        <f>IF('Dépenses sur devis'!P231&lt;&gt;"",'Dépenses sur devis'!P231,0)</f>
        <v>0</v>
      </c>
      <c r="Q231" s="245">
        <f>IF('Dépenses sur devis'!Q231&lt;&gt;"",'Dépenses sur devis'!Q231,0)</f>
        <v>0</v>
      </c>
      <c r="R231" s="244" t="str">
        <f>IF('Dépenses sur devis'!R231&lt;&gt;"",'Dépenses sur devis'!R231,"")</f>
        <v/>
      </c>
      <c r="S231" s="244" t="str">
        <f>IF('Dépenses sur devis'!S231&lt;&gt;"",'Dépenses sur devis'!S231,"")</f>
        <v/>
      </c>
      <c r="T231" s="245">
        <f>IF('Dépenses sur devis'!T231&lt;&gt;"",'Dépenses sur devis'!T231,0)</f>
        <v>0</v>
      </c>
      <c r="U231" s="245">
        <f>IF('Dépenses sur devis'!U231&lt;&gt;"",'Dépenses sur devis'!U231,0)</f>
        <v>0</v>
      </c>
      <c r="V231" s="244" t="str">
        <f>IF('Dépenses sur devis'!V231&lt;&gt;"",'Dépenses sur devis'!V231,"")</f>
        <v/>
      </c>
      <c r="W231" s="245"/>
      <c r="X231" s="81">
        <v>0</v>
      </c>
      <c r="Y231" s="80"/>
      <c r="Z231" s="245">
        <f t="shared" si="6"/>
        <v>0</v>
      </c>
      <c r="AA231" s="81">
        <f t="shared" si="7"/>
        <v>0</v>
      </c>
      <c r="AB231" s="78" t="str">
        <f>IF('Dépenses sur devis'!AB231&lt;&gt;"",'Dépenses sur devis'!AB231,"")</f>
        <v/>
      </c>
    </row>
    <row r="232" spans="2:28" s="63" customFormat="1" ht="19.899999999999999" hidden="1" customHeight="1" x14ac:dyDescent="0.35">
      <c r="B232" s="75">
        <v>225</v>
      </c>
      <c r="C232" s="80" t="str">
        <f>IF('Dépenses sur devis'!C232&lt;&gt;"",'Dépenses sur devis'!C232,"")</f>
        <v/>
      </c>
      <c r="D232" s="80" t="str">
        <f>IF('Dépenses sur devis'!D232&lt;&gt;"",'Dépenses sur devis'!D232,"")</f>
        <v/>
      </c>
      <c r="E232" s="80" t="str">
        <f>IF('Dépenses sur devis'!E232&lt;&gt;"",'Dépenses sur devis'!E232,"")</f>
        <v/>
      </c>
      <c r="F232" s="80" t="str">
        <f>IF('Dépenses sur devis'!F232&lt;&gt;"",'Dépenses sur devis'!F232,"")</f>
        <v/>
      </c>
      <c r="G232" s="80" t="str">
        <f>IF('Dépenses sur devis'!G232&lt;&gt;"",'Dépenses sur devis'!G232,"")</f>
        <v/>
      </c>
      <c r="H232" s="79" t="str">
        <f>IF('Dépenses sur devis'!H232&lt;&gt;"",'Dépenses sur devis'!H232,"")</f>
        <v/>
      </c>
      <c r="I232" s="80" t="str">
        <f>IF('Dépenses sur devis'!I232&lt;&gt;"",'Dépenses sur devis'!I232,"")</f>
        <v/>
      </c>
      <c r="J232" s="243">
        <f>IF('Dépenses sur devis'!J232&lt;&gt;"",'Dépenses sur devis'!J232,0)</f>
        <v>0</v>
      </c>
      <c r="K232" s="243">
        <f>IF('Dépenses sur devis'!K232&lt;&gt;"",'Dépenses sur devis'!K232,0)</f>
        <v>0</v>
      </c>
      <c r="L232" s="243">
        <f>IF('Dépenses sur devis'!L232&lt;&gt;"",'Dépenses sur devis'!L232,0)</f>
        <v>0</v>
      </c>
      <c r="M232" s="80" t="str">
        <f>IF('Dépenses sur devis'!M232&lt;&gt;"",'Dépenses sur devis'!M232,"")</f>
        <v/>
      </c>
      <c r="N232" s="244" t="str">
        <f>IF('Dépenses sur devis'!N232&lt;&gt;"",'Dépenses sur devis'!N232,"")</f>
        <v/>
      </c>
      <c r="O232" s="244" t="str">
        <f>IF('Dépenses sur devis'!O232&lt;&gt;"",'Dépenses sur devis'!O232,"")</f>
        <v/>
      </c>
      <c r="P232" s="245">
        <f>IF('Dépenses sur devis'!P232&lt;&gt;"",'Dépenses sur devis'!P232,0)</f>
        <v>0</v>
      </c>
      <c r="Q232" s="245">
        <f>IF('Dépenses sur devis'!Q232&lt;&gt;"",'Dépenses sur devis'!Q232,0)</f>
        <v>0</v>
      </c>
      <c r="R232" s="244" t="str">
        <f>IF('Dépenses sur devis'!R232&lt;&gt;"",'Dépenses sur devis'!R232,"")</f>
        <v/>
      </c>
      <c r="S232" s="244" t="str">
        <f>IF('Dépenses sur devis'!S232&lt;&gt;"",'Dépenses sur devis'!S232,"")</f>
        <v/>
      </c>
      <c r="T232" s="245">
        <f>IF('Dépenses sur devis'!T232&lt;&gt;"",'Dépenses sur devis'!T232,0)</f>
        <v>0</v>
      </c>
      <c r="U232" s="245">
        <f>IF('Dépenses sur devis'!U232&lt;&gt;"",'Dépenses sur devis'!U232,0)</f>
        <v>0</v>
      </c>
      <c r="V232" s="244" t="str">
        <f>IF('Dépenses sur devis'!V232&lt;&gt;"",'Dépenses sur devis'!V232,"")</f>
        <v/>
      </c>
      <c r="W232" s="245"/>
      <c r="X232" s="81">
        <v>0</v>
      </c>
      <c r="Y232" s="80"/>
      <c r="Z232" s="245">
        <f t="shared" si="6"/>
        <v>0</v>
      </c>
      <c r="AA232" s="81">
        <f t="shared" si="7"/>
        <v>0</v>
      </c>
      <c r="AB232" s="78" t="str">
        <f>IF('Dépenses sur devis'!AB232&lt;&gt;"",'Dépenses sur devis'!AB232,"")</f>
        <v/>
      </c>
    </row>
    <row r="233" spans="2:28" s="63" customFormat="1" ht="19.899999999999999" hidden="1" customHeight="1" x14ac:dyDescent="0.35">
      <c r="B233" s="75">
        <v>226</v>
      </c>
      <c r="C233" s="80" t="str">
        <f>IF('Dépenses sur devis'!C233&lt;&gt;"",'Dépenses sur devis'!C233,"")</f>
        <v/>
      </c>
      <c r="D233" s="80" t="str">
        <f>IF('Dépenses sur devis'!D233&lt;&gt;"",'Dépenses sur devis'!D233,"")</f>
        <v/>
      </c>
      <c r="E233" s="80" t="str">
        <f>IF('Dépenses sur devis'!E233&lt;&gt;"",'Dépenses sur devis'!E233,"")</f>
        <v/>
      </c>
      <c r="F233" s="80" t="str">
        <f>IF('Dépenses sur devis'!F233&lt;&gt;"",'Dépenses sur devis'!F233,"")</f>
        <v/>
      </c>
      <c r="G233" s="80" t="str">
        <f>IF('Dépenses sur devis'!G233&lt;&gt;"",'Dépenses sur devis'!G233,"")</f>
        <v/>
      </c>
      <c r="H233" s="79" t="str">
        <f>IF('Dépenses sur devis'!H233&lt;&gt;"",'Dépenses sur devis'!H233,"")</f>
        <v/>
      </c>
      <c r="I233" s="80" t="str">
        <f>IF('Dépenses sur devis'!I233&lt;&gt;"",'Dépenses sur devis'!I233,"")</f>
        <v/>
      </c>
      <c r="J233" s="243">
        <f>IF('Dépenses sur devis'!J233&lt;&gt;"",'Dépenses sur devis'!J233,0)</f>
        <v>0</v>
      </c>
      <c r="K233" s="243">
        <f>IF('Dépenses sur devis'!K233&lt;&gt;"",'Dépenses sur devis'!K233,0)</f>
        <v>0</v>
      </c>
      <c r="L233" s="243">
        <f>IF('Dépenses sur devis'!L233&lt;&gt;"",'Dépenses sur devis'!L233,0)</f>
        <v>0</v>
      </c>
      <c r="M233" s="80" t="str">
        <f>IF('Dépenses sur devis'!M233&lt;&gt;"",'Dépenses sur devis'!M233,"")</f>
        <v/>
      </c>
      <c r="N233" s="244" t="str">
        <f>IF('Dépenses sur devis'!N233&lt;&gt;"",'Dépenses sur devis'!N233,"")</f>
        <v/>
      </c>
      <c r="O233" s="244" t="str">
        <f>IF('Dépenses sur devis'!O233&lt;&gt;"",'Dépenses sur devis'!O233,"")</f>
        <v/>
      </c>
      <c r="P233" s="245">
        <f>IF('Dépenses sur devis'!P233&lt;&gt;"",'Dépenses sur devis'!P233,0)</f>
        <v>0</v>
      </c>
      <c r="Q233" s="245">
        <f>IF('Dépenses sur devis'!Q233&lt;&gt;"",'Dépenses sur devis'!Q233,0)</f>
        <v>0</v>
      </c>
      <c r="R233" s="244" t="str">
        <f>IF('Dépenses sur devis'!R233&lt;&gt;"",'Dépenses sur devis'!R233,"")</f>
        <v/>
      </c>
      <c r="S233" s="244" t="str">
        <f>IF('Dépenses sur devis'!S233&lt;&gt;"",'Dépenses sur devis'!S233,"")</f>
        <v/>
      </c>
      <c r="T233" s="245">
        <f>IF('Dépenses sur devis'!T233&lt;&gt;"",'Dépenses sur devis'!T233,0)</f>
        <v>0</v>
      </c>
      <c r="U233" s="245">
        <f>IF('Dépenses sur devis'!U233&lt;&gt;"",'Dépenses sur devis'!U233,0)</f>
        <v>0</v>
      </c>
      <c r="V233" s="244" t="str">
        <f>IF('Dépenses sur devis'!V233&lt;&gt;"",'Dépenses sur devis'!V233,"")</f>
        <v/>
      </c>
      <c r="W233" s="245"/>
      <c r="X233" s="81">
        <v>0</v>
      </c>
      <c r="Y233" s="80"/>
      <c r="Z233" s="245">
        <f t="shared" si="6"/>
        <v>0</v>
      </c>
      <c r="AA233" s="81">
        <f t="shared" si="7"/>
        <v>0</v>
      </c>
      <c r="AB233" s="78" t="str">
        <f>IF('Dépenses sur devis'!AB233&lt;&gt;"",'Dépenses sur devis'!AB233,"")</f>
        <v/>
      </c>
    </row>
    <row r="234" spans="2:28" s="63" customFormat="1" ht="19.899999999999999" hidden="1" customHeight="1" x14ac:dyDescent="0.35">
      <c r="B234" s="75">
        <v>227</v>
      </c>
      <c r="C234" s="80" t="str">
        <f>IF('Dépenses sur devis'!C234&lt;&gt;"",'Dépenses sur devis'!C234,"")</f>
        <v/>
      </c>
      <c r="D234" s="80" t="str">
        <f>IF('Dépenses sur devis'!D234&lt;&gt;"",'Dépenses sur devis'!D234,"")</f>
        <v/>
      </c>
      <c r="E234" s="80" t="str">
        <f>IF('Dépenses sur devis'!E234&lt;&gt;"",'Dépenses sur devis'!E234,"")</f>
        <v/>
      </c>
      <c r="F234" s="80" t="str">
        <f>IF('Dépenses sur devis'!F234&lt;&gt;"",'Dépenses sur devis'!F234,"")</f>
        <v/>
      </c>
      <c r="G234" s="80" t="str">
        <f>IF('Dépenses sur devis'!G234&lt;&gt;"",'Dépenses sur devis'!G234,"")</f>
        <v/>
      </c>
      <c r="H234" s="79" t="str">
        <f>IF('Dépenses sur devis'!H234&lt;&gt;"",'Dépenses sur devis'!H234,"")</f>
        <v/>
      </c>
      <c r="I234" s="80" t="str">
        <f>IF('Dépenses sur devis'!I234&lt;&gt;"",'Dépenses sur devis'!I234,"")</f>
        <v/>
      </c>
      <c r="J234" s="243">
        <f>IF('Dépenses sur devis'!J234&lt;&gt;"",'Dépenses sur devis'!J234,0)</f>
        <v>0</v>
      </c>
      <c r="K234" s="243">
        <f>IF('Dépenses sur devis'!K234&lt;&gt;"",'Dépenses sur devis'!K234,0)</f>
        <v>0</v>
      </c>
      <c r="L234" s="243">
        <f>IF('Dépenses sur devis'!L234&lt;&gt;"",'Dépenses sur devis'!L234,0)</f>
        <v>0</v>
      </c>
      <c r="M234" s="80" t="str">
        <f>IF('Dépenses sur devis'!M234&lt;&gt;"",'Dépenses sur devis'!M234,"")</f>
        <v/>
      </c>
      <c r="N234" s="244" t="str">
        <f>IF('Dépenses sur devis'!N234&lt;&gt;"",'Dépenses sur devis'!N234,"")</f>
        <v/>
      </c>
      <c r="O234" s="244" t="str">
        <f>IF('Dépenses sur devis'!O234&lt;&gt;"",'Dépenses sur devis'!O234,"")</f>
        <v/>
      </c>
      <c r="P234" s="245">
        <f>IF('Dépenses sur devis'!P234&lt;&gt;"",'Dépenses sur devis'!P234,0)</f>
        <v>0</v>
      </c>
      <c r="Q234" s="245">
        <f>IF('Dépenses sur devis'!Q234&lt;&gt;"",'Dépenses sur devis'!Q234,0)</f>
        <v>0</v>
      </c>
      <c r="R234" s="244" t="str">
        <f>IF('Dépenses sur devis'!R234&lt;&gt;"",'Dépenses sur devis'!R234,"")</f>
        <v/>
      </c>
      <c r="S234" s="244" t="str">
        <f>IF('Dépenses sur devis'!S234&lt;&gt;"",'Dépenses sur devis'!S234,"")</f>
        <v/>
      </c>
      <c r="T234" s="245">
        <f>IF('Dépenses sur devis'!T234&lt;&gt;"",'Dépenses sur devis'!T234,0)</f>
        <v>0</v>
      </c>
      <c r="U234" s="245">
        <f>IF('Dépenses sur devis'!U234&lt;&gt;"",'Dépenses sur devis'!U234,0)</f>
        <v>0</v>
      </c>
      <c r="V234" s="244" t="str">
        <f>IF('Dépenses sur devis'!V234&lt;&gt;"",'Dépenses sur devis'!V234,"")</f>
        <v/>
      </c>
      <c r="W234" s="245"/>
      <c r="X234" s="81">
        <v>0</v>
      </c>
      <c r="Y234" s="80"/>
      <c r="Z234" s="245">
        <f t="shared" si="6"/>
        <v>0</v>
      </c>
      <c r="AA234" s="81">
        <f t="shared" si="7"/>
        <v>0</v>
      </c>
      <c r="AB234" s="78" t="str">
        <f>IF('Dépenses sur devis'!AB234&lt;&gt;"",'Dépenses sur devis'!AB234,"")</f>
        <v/>
      </c>
    </row>
    <row r="235" spans="2:28" s="63" customFormat="1" ht="19.899999999999999" hidden="1" customHeight="1" x14ac:dyDescent="0.35">
      <c r="B235" s="75">
        <v>228</v>
      </c>
      <c r="C235" s="80" t="str">
        <f>IF('Dépenses sur devis'!C235&lt;&gt;"",'Dépenses sur devis'!C235,"")</f>
        <v/>
      </c>
      <c r="D235" s="80" t="str">
        <f>IF('Dépenses sur devis'!D235&lt;&gt;"",'Dépenses sur devis'!D235,"")</f>
        <v/>
      </c>
      <c r="E235" s="80" t="str">
        <f>IF('Dépenses sur devis'!E235&lt;&gt;"",'Dépenses sur devis'!E235,"")</f>
        <v/>
      </c>
      <c r="F235" s="80" t="str">
        <f>IF('Dépenses sur devis'!F235&lt;&gt;"",'Dépenses sur devis'!F235,"")</f>
        <v/>
      </c>
      <c r="G235" s="80" t="str">
        <f>IF('Dépenses sur devis'!G235&lt;&gt;"",'Dépenses sur devis'!G235,"")</f>
        <v/>
      </c>
      <c r="H235" s="79" t="str">
        <f>IF('Dépenses sur devis'!H235&lt;&gt;"",'Dépenses sur devis'!H235,"")</f>
        <v/>
      </c>
      <c r="I235" s="80" t="str">
        <f>IF('Dépenses sur devis'!I235&lt;&gt;"",'Dépenses sur devis'!I235,"")</f>
        <v/>
      </c>
      <c r="J235" s="243">
        <f>IF('Dépenses sur devis'!J235&lt;&gt;"",'Dépenses sur devis'!J235,0)</f>
        <v>0</v>
      </c>
      <c r="K235" s="243">
        <f>IF('Dépenses sur devis'!K235&lt;&gt;"",'Dépenses sur devis'!K235,0)</f>
        <v>0</v>
      </c>
      <c r="L235" s="243">
        <f>IF('Dépenses sur devis'!L235&lt;&gt;"",'Dépenses sur devis'!L235,0)</f>
        <v>0</v>
      </c>
      <c r="M235" s="80" t="str">
        <f>IF('Dépenses sur devis'!M235&lt;&gt;"",'Dépenses sur devis'!M235,"")</f>
        <v/>
      </c>
      <c r="N235" s="244" t="str">
        <f>IF('Dépenses sur devis'!N235&lt;&gt;"",'Dépenses sur devis'!N235,"")</f>
        <v/>
      </c>
      <c r="O235" s="244" t="str">
        <f>IF('Dépenses sur devis'!O235&lt;&gt;"",'Dépenses sur devis'!O235,"")</f>
        <v/>
      </c>
      <c r="P235" s="245">
        <f>IF('Dépenses sur devis'!P235&lt;&gt;"",'Dépenses sur devis'!P235,0)</f>
        <v>0</v>
      </c>
      <c r="Q235" s="245">
        <f>IF('Dépenses sur devis'!Q235&lt;&gt;"",'Dépenses sur devis'!Q235,0)</f>
        <v>0</v>
      </c>
      <c r="R235" s="244" t="str">
        <f>IF('Dépenses sur devis'!R235&lt;&gt;"",'Dépenses sur devis'!R235,"")</f>
        <v/>
      </c>
      <c r="S235" s="244" t="str">
        <f>IF('Dépenses sur devis'!S235&lt;&gt;"",'Dépenses sur devis'!S235,"")</f>
        <v/>
      </c>
      <c r="T235" s="245">
        <f>IF('Dépenses sur devis'!T235&lt;&gt;"",'Dépenses sur devis'!T235,0)</f>
        <v>0</v>
      </c>
      <c r="U235" s="245">
        <f>IF('Dépenses sur devis'!U235&lt;&gt;"",'Dépenses sur devis'!U235,0)</f>
        <v>0</v>
      </c>
      <c r="V235" s="244" t="str">
        <f>IF('Dépenses sur devis'!V235&lt;&gt;"",'Dépenses sur devis'!V235,"")</f>
        <v/>
      </c>
      <c r="W235" s="245"/>
      <c r="X235" s="81">
        <v>0</v>
      </c>
      <c r="Y235" s="80"/>
      <c r="Z235" s="245">
        <f t="shared" si="6"/>
        <v>0</v>
      </c>
      <c r="AA235" s="81">
        <f t="shared" si="7"/>
        <v>0</v>
      </c>
      <c r="AB235" s="78" t="str">
        <f>IF('Dépenses sur devis'!AB235&lt;&gt;"",'Dépenses sur devis'!AB235,"")</f>
        <v/>
      </c>
    </row>
    <row r="236" spans="2:28" s="63" customFormat="1" ht="19.899999999999999" hidden="1" customHeight="1" x14ac:dyDescent="0.35">
      <c r="B236" s="75">
        <v>229</v>
      </c>
      <c r="C236" s="80" t="str">
        <f>IF('Dépenses sur devis'!C236&lt;&gt;"",'Dépenses sur devis'!C236,"")</f>
        <v/>
      </c>
      <c r="D236" s="80" t="str">
        <f>IF('Dépenses sur devis'!D236&lt;&gt;"",'Dépenses sur devis'!D236,"")</f>
        <v/>
      </c>
      <c r="E236" s="80" t="str">
        <f>IF('Dépenses sur devis'!E236&lt;&gt;"",'Dépenses sur devis'!E236,"")</f>
        <v/>
      </c>
      <c r="F236" s="80" t="str">
        <f>IF('Dépenses sur devis'!F236&lt;&gt;"",'Dépenses sur devis'!F236,"")</f>
        <v/>
      </c>
      <c r="G236" s="80" t="str">
        <f>IF('Dépenses sur devis'!G236&lt;&gt;"",'Dépenses sur devis'!G236,"")</f>
        <v/>
      </c>
      <c r="H236" s="79" t="str">
        <f>IF('Dépenses sur devis'!H236&lt;&gt;"",'Dépenses sur devis'!H236,"")</f>
        <v/>
      </c>
      <c r="I236" s="80" t="str">
        <f>IF('Dépenses sur devis'!I236&lt;&gt;"",'Dépenses sur devis'!I236,"")</f>
        <v/>
      </c>
      <c r="J236" s="243">
        <f>IF('Dépenses sur devis'!J236&lt;&gt;"",'Dépenses sur devis'!J236,0)</f>
        <v>0</v>
      </c>
      <c r="K236" s="243">
        <f>IF('Dépenses sur devis'!K236&lt;&gt;"",'Dépenses sur devis'!K236,0)</f>
        <v>0</v>
      </c>
      <c r="L236" s="243">
        <f>IF('Dépenses sur devis'!L236&lt;&gt;"",'Dépenses sur devis'!L236,0)</f>
        <v>0</v>
      </c>
      <c r="M236" s="80" t="str">
        <f>IF('Dépenses sur devis'!M236&lt;&gt;"",'Dépenses sur devis'!M236,"")</f>
        <v/>
      </c>
      <c r="N236" s="244" t="str">
        <f>IF('Dépenses sur devis'!N236&lt;&gt;"",'Dépenses sur devis'!N236,"")</f>
        <v/>
      </c>
      <c r="O236" s="244" t="str">
        <f>IF('Dépenses sur devis'!O236&lt;&gt;"",'Dépenses sur devis'!O236,"")</f>
        <v/>
      </c>
      <c r="P236" s="245">
        <f>IF('Dépenses sur devis'!P236&lt;&gt;"",'Dépenses sur devis'!P236,0)</f>
        <v>0</v>
      </c>
      <c r="Q236" s="245">
        <f>IF('Dépenses sur devis'!Q236&lt;&gt;"",'Dépenses sur devis'!Q236,0)</f>
        <v>0</v>
      </c>
      <c r="R236" s="244" t="str">
        <f>IF('Dépenses sur devis'!R236&lt;&gt;"",'Dépenses sur devis'!R236,"")</f>
        <v/>
      </c>
      <c r="S236" s="244" t="str">
        <f>IF('Dépenses sur devis'!S236&lt;&gt;"",'Dépenses sur devis'!S236,"")</f>
        <v/>
      </c>
      <c r="T236" s="245">
        <f>IF('Dépenses sur devis'!T236&lt;&gt;"",'Dépenses sur devis'!T236,0)</f>
        <v>0</v>
      </c>
      <c r="U236" s="245">
        <f>IF('Dépenses sur devis'!U236&lt;&gt;"",'Dépenses sur devis'!U236,0)</f>
        <v>0</v>
      </c>
      <c r="V236" s="244" t="str">
        <f>IF('Dépenses sur devis'!V236&lt;&gt;"",'Dépenses sur devis'!V236,"")</f>
        <v/>
      </c>
      <c r="W236" s="245"/>
      <c r="X236" s="81">
        <v>0</v>
      </c>
      <c r="Y236" s="80"/>
      <c r="Z236" s="245">
        <f t="shared" si="6"/>
        <v>0</v>
      </c>
      <c r="AA236" s="81">
        <f t="shared" si="7"/>
        <v>0</v>
      </c>
      <c r="AB236" s="78" t="str">
        <f>IF('Dépenses sur devis'!AB236&lt;&gt;"",'Dépenses sur devis'!AB236,"")</f>
        <v/>
      </c>
    </row>
    <row r="237" spans="2:28" s="63" customFormat="1" ht="19.899999999999999" hidden="1" customHeight="1" x14ac:dyDescent="0.35">
      <c r="B237" s="75">
        <v>230</v>
      </c>
      <c r="C237" s="80" t="str">
        <f>IF('Dépenses sur devis'!C237&lt;&gt;"",'Dépenses sur devis'!C237,"")</f>
        <v/>
      </c>
      <c r="D237" s="80" t="str">
        <f>IF('Dépenses sur devis'!D237&lt;&gt;"",'Dépenses sur devis'!D237,"")</f>
        <v/>
      </c>
      <c r="E237" s="80" t="str">
        <f>IF('Dépenses sur devis'!E237&lt;&gt;"",'Dépenses sur devis'!E237,"")</f>
        <v/>
      </c>
      <c r="F237" s="80" t="str">
        <f>IF('Dépenses sur devis'!F237&lt;&gt;"",'Dépenses sur devis'!F237,"")</f>
        <v/>
      </c>
      <c r="G237" s="80" t="str">
        <f>IF('Dépenses sur devis'!G237&lt;&gt;"",'Dépenses sur devis'!G237,"")</f>
        <v/>
      </c>
      <c r="H237" s="79" t="str">
        <f>IF('Dépenses sur devis'!H237&lt;&gt;"",'Dépenses sur devis'!H237,"")</f>
        <v/>
      </c>
      <c r="I237" s="80" t="str">
        <f>IF('Dépenses sur devis'!I237&lt;&gt;"",'Dépenses sur devis'!I237,"")</f>
        <v/>
      </c>
      <c r="J237" s="243">
        <f>IF('Dépenses sur devis'!J237&lt;&gt;"",'Dépenses sur devis'!J237,0)</f>
        <v>0</v>
      </c>
      <c r="K237" s="243">
        <f>IF('Dépenses sur devis'!K237&lt;&gt;"",'Dépenses sur devis'!K237,0)</f>
        <v>0</v>
      </c>
      <c r="L237" s="243">
        <f>IF('Dépenses sur devis'!L237&lt;&gt;"",'Dépenses sur devis'!L237,0)</f>
        <v>0</v>
      </c>
      <c r="M237" s="80" t="str">
        <f>IF('Dépenses sur devis'!M237&lt;&gt;"",'Dépenses sur devis'!M237,"")</f>
        <v/>
      </c>
      <c r="N237" s="244" t="str">
        <f>IF('Dépenses sur devis'!N237&lt;&gt;"",'Dépenses sur devis'!N237,"")</f>
        <v/>
      </c>
      <c r="O237" s="244" t="str">
        <f>IF('Dépenses sur devis'!O237&lt;&gt;"",'Dépenses sur devis'!O237,"")</f>
        <v/>
      </c>
      <c r="P237" s="245">
        <f>IF('Dépenses sur devis'!P237&lt;&gt;"",'Dépenses sur devis'!P237,0)</f>
        <v>0</v>
      </c>
      <c r="Q237" s="245">
        <f>IF('Dépenses sur devis'!Q237&lt;&gt;"",'Dépenses sur devis'!Q237,0)</f>
        <v>0</v>
      </c>
      <c r="R237" s="244" t="str">
        <f>IF('Dépenses sur devis'!R237&lt;&gt;"",'Dépenses sur devis'!R237,"")</f>
        <v/>
      </c>
      <c r="S237" s="244" t="str">
        <f>IF('Dépenses sur devis'!S237&lt;&gt;"",'Dépenses sur devis'!S237,"")</f>
        <v/>
      </c>
      <c r="T237" s="245">
        <f>IF('Dépenses sur devis'!T237&lt;&gt;"",'Dépenses sur devis'!T237,0)</f>
        <v>0</v>
      </c>
      <c r="U237" s="245">
        <f>IF('Dépenses sur devis'!U237&lt;&gt;"",'Dépenses sur devis'!U237,0)</f>
        <v>0</v>
      </c>
      <c r="V237" s="244" t="str">
        <f>IF('Dépenses sur devis'!V237&lt;&gt;"",'Dépenses sur devis'!V237,"")</f>
        <v/>
      </c>
      <c r="W237" s="245"/>
      <c r="X237" s="81">
        <v>0</v>
      </c>
      <c r="Y237" s="80"/>
      <c r="Z237" s="245">
        <f t="shared" si="6"/>
        <v>0</v>
      </c>
      <c r="AA237" s="81">
        <f t="shared" si="7"/>
        <v>0</v>
      </c>
      <c r="AB237" s="78" t="str">
        <f>IF('Dépenses sur devis'!AB237&lt;&gt;"",'Dépenses sur devis'!AB237,"")</f>
        <v/>
      </c>
    </row>
    <row r="238" spans="2:28" s="63" customFormat="1" ht="19.899999999999999" hidden="1" customHeight="1" x14ac:dyDescent="0.35">
      <c r="B238" s="75">
        <v>231</v>
      </c>
      <c r="C238" s="80" t="str">
        <f>IF('Dépenses sur devis'!C238&lt;&gt;"",'Dépenses sur devis'!C238,"")</f>
        <v/>
      </c>
      <c r="D238" s="80" t="str">
        <f>IF('Dépenses sur devis'!D238&lt;&gt;"",'Dépenses sur devis'!D238,"")</f>
        <v/>
      </c>
      <c r="E238" s="80" t="str">
        <f>IF('Dépenses sur devis'!E238&lt;&gt;"",'Dépenses sur devis'!E238,"")</f>
        <v/>
      </c>
      <c r="F238" s="80" t="str">
        <f>IF('Dépenses sur devis'!F238&lt;&gt;"",'Dépenses sur devis'!F238,"")</f>
        <v/>
      </c>
      <c r="G238" s="80" t="str">
        <f>IF('Dépenses sur devis'!G238&lt;&gt;"",'Dépenses sur devis'!G238,"")</f>
        <v/>
      </c>
      <c r="H238" s="79" t="str">
        <f>IF('Dépenses sur devis'!H238&lt;&gt;"",'Dépenses sur devis'!H238,"")</f>
        <v/>
      </c>
      <c r="I238" s="80" t="str">
        <f>IF('Dépenses sur devis'!I238&lt;&gt;"",'Dépenses sur devis'!I238,"")</f>
        <v/>
      </c>
      <c r="J238" s="243">
        <f>IF('Dépenses sur devis'!J238&lt;&gt;"",'Dépenses sur devis'!J238,0)</f>
        <v>0</v>
      </c>
      <c r="K238" s="243">
        <f>IF('Dépenses sur devis'!K238&lt;&gt;"",'Dépenses sur devis'!K238,0)</f>
        <v>0</v>
      </c>
      <c r="L238" s="243">
        <f>IF('Dépenses sur devis'!L238&lt;&gt;"",'Dépenses sur devis'!L238,0)</f>
        <v>0</v>
      </c>
      <c r="M238" s="80" t="str">
        <f>IF('Dépenses sur devis'!M238&lt;&gt;"",'Dépenses sur devis'!M238,"")</f>
        <v/>
      </c>
      <c r="N238" s="244" t="str">
        <f>IF('Dépenses sur devis'!N238&lt;&gt;"",'Dépenses sur devis'!N238,"")</f>
        <v/>
      </c>
      <c r="O238" s="244" t="str">
        <f>IF('Dépenses sur devis'!O238&lt;&gt;"",'Dépenses sur devis'!O238,"")</f>
        <v/>
      </c>
      <c r="P238" s="245">
        <f>IF('Dépenses sur devis'!P238&lt;&gt;"",'Dépenses sur devis'!P238,0)</f>
        <v>0</v>
      </c>
      <c r="Q238" s="245">
        <f>IF('Dépenses sur devis'!Q238&lt;&gt;"",'Dépenses sur devis'!Q238,0)</f>
        <v>0</v>
      </c>
      <c r="R238" s="244" t="str">
        <f>IF('Dépenses sur devis'!R238&lt;&gt;"",'Dépenses sur devis'!R238,"")</f>
        <v/>
      </c>
      <c r="S238" s="244" t="str">
        <f>IF('Dépenses sur devis'!S238&lt;&gt;"",'Dépenses sur devis'!S238,"")</f>
        <v/>
      </c>
      <c r="T238" s="245">
        <f>IF('Dépenses sur devis'!T238&lt;&gt;"",'Dépenses sur devis'!T238,0)</f>
        <v>0</v>
      </c>
      <c r="U238" s="245">
        <f>IF('Dépenses sur devis'!U238&lt;&gt;"",'Dépenses sur devis'!U238,0)</f>
        <v>0</v>
      </c>
      <c r="V238" s="244" t="str">
        <f>IF('Dépenses sur devis'!V238&lt;&gt;"",'Dépenses sur devis'!V238,"")</f>
        <v/>
      </c>
      <c r="W238" s="245"/>
      <c r="X238" s="81">
        <v>0</v>
      </c>
      <c r="Y238" s="80"/>
      <c r="Z238" s="245">
        <f t="shared" si="6"/>
        <v>0</v>
      </c>
      <c r="AA238" s="81">
        <f t="shared" si="7"/>
        <v>0</v>
      </c>
      <c r="AB238" s="78" t="str">
        <f>IF('Dépenses sur devis'!AB238&lt;&gt;"",'Dépenses sur devis'!AB238,"")</f>
        <v/>
      </c>
    </row>
    <row r="239" spans="2:28" s="63" customFormat="1" ht="19.899999999999999" hidden="1" customHeight="1" x14ac:dyDescent="0.35">
      <c r="B239" s="75">
        <v>232</v>
      </c>
      <c r="C239" s="80" t="str">
        <f>IF('Dépenses sur devis'!C239&lt;&gt;"",'Dépenses sur devis'!C239,"")</f>
        <v/>
      </c>
      <c r="D239" s="80" t="str">
        <f>IF('Dépenses sur devis'!D239&lt;&gt;"",'Dépenses sur devis'!D239,"")</f>
        <v/>
      </c>
      <c r="E239" s="80" t="str">
        <f>IF('Dépenses sur devis'!E239&lt;&gt;"",'Dépenses sur devis'!E239,"")</f>
        <v/>
      </c>
      <c r="F239" s="80" t="str">
        <f>IF('Dépenses sur devis'!F239&lt;&gt;"",'Dépenses sur devis'!F239,"")</f>
        <v/>
      </c>
      <c r="G239" s="80" t="str">
        <f>IF('Dépenses sur devis'!G239&lt;&gt;"",'Dépenses sur devis'!G239,"")</f>
        <v/>
      </c>
      <c r="H239" s="79" t="str">
        <f>IF('Dépenses sur devis'!H239&lt;&gt;"",'Dépenses sur devis'!H239,"")</f>
        <v/>
      </c>
      <c r="I239" s="80" t="str">
        <f>IF('Dépenses sur devis'!I239&lt;&gt;"",'Dépenses sur devis'!I239,"")</f>
        <v/>
      </c>
      <c r="J239" s="243">
        <f>IF('Dépenses sur devis'!J239&lt;&gt;"",'Dépenses sur devis'!J239,0)</f>
        <v>0</v>
      </c>
      <c r="K239" s="243">
        <f>IF('Dépenses sur devis'!K239&lt;&gt;"",'Dépenses sur devis'!K239,0)</f>
        <v>0</v>
      </c>
      <c r="L239" s="243">
        <f>IF('Dépenses sur devis'!L239&lt;&gt;"",'Dépenses sur devis'!L239,0)</f>
        <v>0</v>
      </c>
      <c r="M239" s="80" t="str">
        <f>IF('Dépenses sur devis'!M239&lt;&gt;"",'Dépenses sur devis'!M239,"")</f>
        <v/>
      </c>
      <c r="N239" s="244" t="str">
        <f>IF('Dépenses sur devis'!N239&lt;&gt;"",'Dépenses sur devis'!N239,"")</f>
        <v/>
      </c>
      <c r="O239" s="244" t="str">
        <f>IF('Dépenses sur devis'!O239&lt;&gt;"",'Dépenses sur devis'!O239,"")</f>
        <v/>
      </c>
      <c r="P239" s="245">
        <f>IF('Dépenses sur devis'!P239&lt;&gt;"",'Dépenses sur devis'!P239,0)</f>
        <v>0</v>
      </c>
      <c r="Q239" s="245">
        <f>IF('Dépenses sur devis'!Q239&lt;&gt;"",'Dépenses sur devis'!Q239,0)</f>
        <v>0</v>
      </c>
      <c r="R239" s="244" t="str">
        <f>IF('Dépenses sur devis'!R239&lt;&gt;"",'Dépenses sur devis'!R239,"")</f>
        <v/>
      </c>
      <c r="S239" s="244" t="str">
        <f>IF('Dépenses sur devis'!S239&lt;&gt;"",'Dépenses sur devis'!S239,"")</f>
        <v/>
      </c>
      <c r="T239" s="245">
        <f>IF('Dépenses sur devis'!T239&lt;&gt;"",'Dépenses sur devis'!T239,0)</f>
        <v>0</v>
      </c>
      <c r="U239" s="245">
        <f>IF('Dépenses sur devis'!U239&lt;&gt;"",'Dépenses sur devis'!U239,0)</f>
        <v>0</v>
      </c>
      <c r="V239" s="244" t="str">
        <f>IF('Dépenses sur devis'!V239&lt;&gt;"",'Dépenses sur devis'!V239,"")</f>
        <v/>
      </c>
      <c r="W239" s="245"/>
      <c r="X239" s="81">
        <v>0</v>
      </c>
      <c r="Y239" s="80"/>
      <c r="Z239" s="245">
        <f t="shared" si="6"/>
        <v>0</v>
      </c>
      <c r="AA239" s="81">
        <f t="shared" si="7"/>
        <v>0</v>
      </c>
      <c r="AB239" s="78" t="str">
        <f>IF('Dépenses sur devis'!AB239&lt;&gt;"",'Dépenses sur devis'!AB239,"")</f>
        <v/>
      </c>
    </row>
    <row r="240" spans="2:28" s="63" customFormat="1" ht="19.899999999999999" hidden="1" customHeight="1" x14ac:dyDescent="0.35">
      <c r="B240" s="75">
        <v>233</v>
      </c>
      <c r="C240" s="80" t="str">
        <f>IF('Dépenses sur devis'!C240&lt;&gt;"",'Dépenses sur devis'!C240,"")</f>
        <v/>
      </c>
      <c r="D240" s="80" t="str">
        <f>IF('Dépenses sur devis'!D240&lt;&gt;"",'Dépenses sur devis'!D240,"")</f>
        <v/>
      </c>
      <c r="E240" s="80" t="str">
        <f>IF('Dépenses sur devis'!E240&lt;&gt;"",'Dépenses sur devis'!E240,"")</f>
        <v/>
      </c>
      <c r="F240" s="80" t="str">
        <f>IF('Dépenses sur devis'!F240&lt;&gt;"",'Dépenses sur devis'!F240,"")</f>
        <v/>
      </c>
      <c r="G240" s="80" t="str">
        <f>IF('Dépenses sur devis'!G240&lt;&gt;"",'Dépenses sur devis'!G240,"")</f>
        <v/>
      </c>
      <c r="H240" s="79" t="str">
        <f>IF('Dépenses sur devis'!H240&lt;&gt;"",'Dépenses sur devis'!H240,"")</f>
        <v/>
      </c>
      <c r="I240" s="80" t="str">
        <f>IF('Dépenses sur devis'!I240&lt;&gt;"",'Dépenses sur devis'!I240,"")</f>
        <v/>
      </c>
      <c r="J240" s="243">
        <f>IF('Dépenses sur devis'!J240&lt;&gt;"",'Dépenses sur devis'!J240,0)</f>
        <v>0</v>
      </c>
      <c r="K240" s="243">
        <f>IF('Dépenses sur devis'!K240&lt;&gt;"",'Dépenses sur devis'!K240,0)</f>
        <v>0</v>
      </c>
      <c r="L240" s="243">
        <f>IF('Dépenses sur devis'!L240&lt;&gt;"",'Dépenses sur devis'!L240,0)</f>
        <v>0</v>
      </c>
      <c r="M240" s="80" t="str">
        <f>IF('Dépenses sur devis'!M240&lt;&gt;"",'Dépenses sur devis'!M240,"")</f>
        <v/>
      </c>
      <c r="N240" s="244" t="str">
        <f>IF('Dépenses sur devis'!N240&lt;&gt;"",'Dépenses sur devis'!N240,"")</f>
        <v/>
      </c>
      <c r="O240" s="244" t="str">
        <f>IF('Dépenses sur devis'!O240&lt;&gt;"",'Dépenses sur devis'!O240,"")</f>
        <v/>
      </c>
      <c r="P240" s="245">
        <f>IF('Dépenses sur devis'!P240&lt;&gt;"",'Dépenses sur devis'!P240,0)</f>
        <v>0</v>
      </c>
      <c r="Q240" s="245">
        <f>IF('Dépenses sur devis'!Q240&lt;&gt;"",'Dépenses sur devis'!Q240,0)</f>
        <v>0</v>
      </c>
      <c r="R240" s="244" t="str">
        <f>IF('Dépenses sur devis'!R240&lt;&gt;"",'Dépenses sur devis'!R240,"")</f>
        <v/>
      </c>
      <c r="S240" s="244" t="str">
        <f>IF('Dépenses sur devis'!S240&lt;&gt;"",'Dépenses sur devis'!S240,"")</f>
        <v/>
      </c>
      <c r="T240" s="245">
        <f>IF('Dépenses sur devis'!T240&lt;&gt;"",'Dépenses sur devis'!T240,0)</f>
        <v>0</v>
      </c>
      <c r="U240" s="245">
        <f>IF('Dépenses sur devis'!U240&lt;&gt;"",'Dépenses sur devis'!U240,0)</f>
        <v>0</v>
      </c>
      <c r="V240" s="244" t="str">
        <f>IF('Dépenses sur devis'!V240&lt;&gt;"",'Dépenses sur devis'!V240,"")</f>
        <v/>
      </c>
      <c r="W240" s="245"/>
      <c r="X240" s="81">
        <v>0</v>
      </c>
      <c r="Y240" s="80"/>
      <c r="Z240" s="245">
        <f t="shared" si="6"/>
        <v>0</v>
      </c>
      <c r="AA240" s="81">
        <f t="shared" si="7"/>
        <v>0</v>
      </c>
      <c r="AB240" s="78" t="str">
        <f>IF('Dépenses sur devis'!AB240&lt;&gt;"",'Dépenses sur devis'!AB240,"")</f>
        <v/>
      </c>
    </row>
    <row r="241" spans="2:28" s="63" customFormat="1" ht="19.899999999999999" hidden="1" customHeight="1" x14ac:dyDescent="0.35">
      <c r="B241" s="75">
        <v>234</v>
      </c>
      <c r="C241" s="80" t="str">
        <f>IF('Dépenses sur devis'!C241&lt;&gt;"",'Dépenses sur devis'!C241,"")</f>
        <v/>
      </c>
      <c r="D241" s="80" t="str">
        <f>IF('Dépenses sur devis'!D241&lt;&gt;"",'Dépenses sur devis'!D241,"")</f>
        <v/>
      </c>
      <c r="E241" s="80" t="str">
        <f>IF('Dépenses sur devis'!E241&lt;&gt;"",'Dépenses sur devis'!E241,"")</f>
        <v/>
      </c>
      <c r="F241" s="80" t="str">
        <f>IF('Dépenses sur devis'!F241&lt;&gt;"",'Dépenses sur devis'!F241,"")</f>
        <v/>
      </c>
      <c r="G241" s="80" t="str">
        <f>IF('Dépenses sur devis'!G241&lt;&gt;"",'Dépenses sur devis'!G241,"")</f>
        <v/>
      </c>
      <c r="H241" s="79" t="str">
        <f>IF('Dépenses sur devis'!H241&lt;&gt;"",'Dépenses sur devis'!H241,"")</f>
        <v/>
      </c>
      <c r="I241" s="80" t="str">
        <f>IF('Dépenses sur devis'!I241&lt;&gt;"",'Dépenses sur devis'!I241,"")</f>
        <v/>
      </c>
      <c r="J241" s="243">
        <f>IF('Dépenses sur devis'!J241&lt;&gt;"",'Dépenses sur devis'!J241,0)</f>
        <v>0</v>
      </c>
      <c r="K241" s="243">
        <f>IF('Dépenses sur devis'!K241&lt;&gt;"",'Dépenses sur devis'!K241,0)</f>
        <v>0</v>
      </c>
      <c r="L241" s="243">
        <f>IF('Dépenses sur devis'!L241&lt;&gt;"",'Dépenses sur devis'!L241,0)</f>
        <v>0</v>
      </c>
      <c r="M241" s="80" t="str">
        <f>IF('Dépenses sur devis'!M241&lt;&gt;"",'Dépenses sur devis'!M241,"")</f>
        <v/>
      </c>
      <c r="N241" s="244" t="str">
        <f>IF('Dépenses sur devis'!N241&lt;&gt;"",'Dépenses sur devis'!N241,"")</f>
        <v/>
      </c>
      <c r="O241" s="244" t="str">
        <f>IF('Dépenses sur devis'!O241&lt;&gt;"",'Dépenses sur devis'!O241,"")</f>
        <v/>
      </c>
      <c r="P241" s="245">
        <f>IF('Dépenses sur devis'!P241&lt;&gt;"",'Dépenses sur devis'!P241,0)</f>
        <v>0</v>
      </c>
      <c r="Q241" s="245">
        <f>IF('Dépenses sur devis'!Q241&lt;&gt;"",'Dépenses sur devis'!Q241,0)</f>
        <v>0</v>
      </c>
      <c r="R241" s="244" t="str">
        <f>IF('Dépenses sur devis'!R241&lt;&gt;"",'Dépenses sur devis'!R241,"")</f>
        <v/>
      </c>
      <c r="S241" s="244" t="str">
        <f>IF('Dépenses sur devis'!S241&lt;&gt;"",'Dépenses sur devis'!S241,"")</f>
        <v/>
      </c>
      <c r="T241" s="245">
        <f>IF('Dépenses sur devis'!T241&lt;&gt;"",'Dépenses sur devis'!T241,0)</f>
        <v>0</v>
      </c>
      <c r="U241" s="245">
        <f>IF('Dépenses sur devis'!U241&lt;&gt;"",'Dépenses sur devis'!U241,0)</f>
        <v>0</v>
      </c>
      <c r="V241" s="244" t="str">
        <f>IF('Dépenses sur devis'!V241&lt;&gt;"",'Dépenses sur devis'!V241,"")</f>
        <v/>
      </c>
      <c r="W241" s="245"/>
      <c r="X241" s="81">
        <v>0</v>
      </c>
      <c r="Y241" s="80"/>
      <c r="Z241" s="245">
        <f t="shared" si="6"/>
        <v>0</v>
      </c>
      <c r="AA241" s="81">
        <f t="shared" si="7"/>
        <v>0</v>
      </c>
      <c r="AB241" s="78" t="str">
        <f>IF('Dépenses sur devis'!AB241&lt;&gt;"",'Dépenses sur devis'!AB241,"")</f>
        <v/>
      </c>
    </row>
    <row r="242" spans="2:28" s="63" customFormat="1" ht="19.899999999999999" hidden="1" customHeight="1" x14ac:dyDescent="0.35">
      <c r="B242" s="75">
        <v>235</v>
      </c>
      <c r="C242" s="80" t="str">
        <f>IF('Dépenses sur devis'!C242&lt;&gt;"",'Dépenses sur devis'!C242,"")</f>
        <v/>
      </c>
      <c r="D242" s="80" t="str">
        <f>IF('Dépenses sur devis'!D242&lt;&gt;"",'Dépenses sur devis'!D242,"")</f>
        <v/>
      </c>
      <c r="E242" s="80" t="str">
        <f>IF('Dépenses sur devis'!E242&lt;&gt;"",'Dépenses sur devis'!E242,"")</f>
        <v/>
      </c>
      <c r="F242" s="80" t="str">
        <f>IF('Dépenses sur devis'!F242&lt;&gt;"",'Dépenses sur devis'!F242,"")</f>
        <v/>
      </c>
      <c r="G242" s="80" t="str">
        <f>IF('Dépenses sur devis'!G242&lt;&gt;"",'Dépenses sur devis'!G242,"")</f>
        <v/>
      </c>
      <c r="H242" s="79" t="str">
        <f>IF('Dépenses sur devis'!H242&lt;&gt;"",'Dépenses sur devis'!H242,"")</f>
        <v/>
      </c>
      <c r="I242" s="80" t="str">
        <f>IF('Dépenses sur devis'!I242&lt;&gt;"",'Dépenses sur devis'!I242,"")</f>
        <v/>
      </c>
      <c r="J242" s="243">
        <f>IF('Dépenses sur devis'!J242&lt;&gt;"",'Dépenses sur devis'!J242,0)</f>
        <v>0</v>
      </c>
      <c r="K242" s="243">
        <f>IF('Dépenses sur devis'!K242&lt;&gt;"",'Dépenses sur devis'!K242,0)</f>
        <v>0</v>
      </c>
      <c r="L242" s="243">
        <f>IF('Dépenses sur devis'!L242&lt;&gt;"",'Dépenses sur devis'!L242,0)</f>
        <v>0</v>
      </c>
      <c r="M242" s="80" t="str">
        <f>IF('Dépenses sur devis'!M242&lt;&gt;"",'Dépenses sur devis'!M242,"")</f>
        <v/>
      </c>
      <c r="N242" s="244" t="str">
        <f>IF('Dépenses sur devis'!N242&lt;&gt;"",'Dépenses sur devis'!N242,"")</f>
        <v/>
      </c>
      <c r="O242" s="244" t="str">
        <f>IF('Dépenses sur devis'!O242&lt;&gt;"",'Dépenses sur devis'!O242,"")</f>
        <v/>
      </c>
      <c r="P242" s="245">
        <f>IF('Dépenses sur devis'!P242&lt;&gt;"",'Dépenses sur devis'!P242,0)</f>
        <v>0</v>
      </c>
      <c r="Q242" s="245">
        <f>IF('Dépenses sur devis'!Q242&lt;&gt;"",'Dépenses sur devis'!Q242,0)</f>
        <v>0</v>
      </c>
      <c r="R242" s="244" t="str">
        <f>IF('Dépenses sur devis'!R242&lt;&gt;"",'Dépenses sur devis'!R242,"")</f>
        <v/>
      </c>
      <c r="S242" s="244" t="str">
        <f>IF('Dépenses sur devis'!S242&lt;&gt;"",'Dépenses sur devis'!S242,"")</f>
        <v/>
      </c>
      <c r="T242" s="245">
        <f>IF('Dépenses sur devis'!T242&lt;&gt;"",'Dépenses sur devis'!T242,0)</f>
        <v>0</v>
      </c>
      <c r="U242" s="245">
        <f>IF('Dépenses sur devis'!U242&lt;&gt;"",'Dépenses sur devis'!U242,0)</f>
        <v>0</v>
      </c>
      <c r="V242" s="244" t="str">
        <f>IF('Dépenses sur devis'!V242&lt;&gt;"",'Dépenses sur devis'!V242,"")</f>
        <v/>
      </c>
      <c r="W242" s="245"/>
      <c r="X242" s="81">
        <v>0</v>
      </c>
      <c r="Y242" s="80"/>
      <c r="Z242" s="245">
        <f t="shared" si="6"/>
        <v>0</v>
      </c>
      <c r="AA242" s="81">
        <f t="shared" si="7"/>
        <v>0</v>
      </c>
      <c r="AB242" s="78" t="str">
        <f>IF('Dépenses sur devis'!AB242&lt;&gt;"",'Dépenses sur devis'!AB242,"")</f>
        <v/>
      </c>
    </row>
    <row r="243" spans="2:28" s="63" customFormat="1" ht="19.899999999999999" hidden="1" customHeight="1" x14ac:dyDescent="0.35">
      <c r="B243" s="75">
        <v>236</v>
      </c>
      <c r="C243" s="80" t="str">
        <f>IF('Dépenses sur devis'!C243&lt;&gt;"",'Dépenses sur devis'!C243,"")</f>
        <v/>
      </c>
      <c r="D243" s="80" t="str">
        <f>IF('Dépenses sur devis'!D243&lt;&gt;"",'Dépenses sur devis'!D243,"")</f>
        <v/>
      </c>
      <c r="E243" s="80" t="str">
        <f>IF('Dépenses sur devis'!E243&lt;&gt;"",'Dépenses sur devis'!E243,"")</f>
        <v/>
      </c>
      <c r="F243" s="80" t="str">
        <f>IF('Dépenses sur devis'!F243&lt;&gt;"",'Dépenses sur devis'!F243,"")</f>
        <v/>
      </c>
      <c r="G243" s="80" t="str">
        <f>IF('Dépenses sur devis'!G243&lt;&gt;"",'Dépenses sur devis'!G243,"")</f>
        <v/>
      </c>
      <c r="H243" s="79" t="str">
        <f>IF('Dépenses sur devis'!H243&lt;&gt;"",'Dépenses sur devis'!H243,"")</f>
        <v/>
      </c>
      <c r="I243" s="80" t="str">
        <f>IF('Dépenses sur devis'!I243&lt;&gt;"",'Dépenses sur devis'!I243,"")</f>
        <v/>
      </c>
      <c r="J243" s="243">
        <f>IF('Dépenses sur devis'!J243&lt;&gt;"",'Dépenses sur devis'!J243,0)</f>
        <v>0</v>
      </c>
      <c r="K243" s="243">
        <f>IF('Dépenses sur devis'!K243&lt;&gt;"",'Dépenses sur devis'!K243,0)</f>
        <v>0</v>
      </c>
      <c r="L243" s="243">
        <f>IF('Dépenses sur devis'!L243&lt;&gt;"",'Dépenses sur devis'!L243,0)</f>
        <v>0</v>
      </c>
      <c r="M243" s="80" t="str">
        <f>IF('Dépenses sur devis'!M243&lt;&gt;"",'Dépenses sur devis'!M243,"")</f>
        <v/>
      </c>
      <c r="N243" s="244" t="str">
        <f>IF('Dépenses sur devis'!N243&lt;&gt;"",'Dépenses sur devis'!N243,"")</f>
        <v/>
      </c>
      <c r="O243" s="244" t="str">
        <f>IF('Dépenses sur devis'!O243&lt;&gt;"",'Dépenses sur devis'!O243,"")</f>
        <v/>
      </c>
      <c r="P243" s="245">
        <f>IF('Dépenses sur devis'!P243&lt;&gt;"",'Dépenses sur devis'!P243,0)</f>
        <v>0</v>
      </c>
      <c r="Q243" s="245">
        <f>IF('Dépenses sur devis'!Q243&lt;&gt;"",'Dépenses sur devis'!Q243,0)</f>
        <v>0</v>
      </c>
      <c r="R243" s="244" t="str">
        <f>IF('Dépenses sur devis'!R243&lt;&gt;"",'Dépenses sur devis'!R243,"")</f>
        <v/>
      </c>
      <c r="S243" s="244" t="str">
        <f>IF('Dépenses sur devis'!S243&lt;&gt;"",'Dépenses sur devis'!S243,"")</f>
        <v/>
      </c>
      <c r="T243" s="245">
        <f>IF('Dépenses sur devis'!T243&lt;&gt;"",'Dépenses sur devis'!T243,0)</f>
        <v>0</v>
      </c>
      <c r="U243" s="245">
        <f>IF('Dépenses sur devis'!U243&lt;&gt;"",'Dépenses sur devis'!U243,0)</f>
        <v>0</v>
      </c>
      <c r="V243" s="244" t="str">
        <f>IF('Dépenses sur devis'!V243&lt;&gt;"",'Dépenses sur devis'!V243,"")</f>
        <v/>
      </c>
      <c r="W243" s="245"/>
      <c r="X243" s="81">
        <v>0</v>
      </c>
      <c r="Y243" s="80"/>
      <c r="Z243" s="245">
        <f t="shared" si="6"/>
        <v>0</v>
      </c>
      <c r="AA243" s="81">
        <f t="shared" si="7"/>
        <v>0</v>
      </c>
      <c r="AB243" s="78" t="str">
        <f>IF('Dépenses sur devis'!AB243&lt;&gt;"",'Dépenses sur devis'!AB243,"")</f>
        <v/>
      </c>
    </row>
    <row r="244" spans="2:28" s="63" customFormat="1" ht="19.899999999999999" hidden="1" customHeight="1" x14ac:dyDescent="0.35">
      <c r="B244" s="75">
        <v>237</v>
      </c>
      <c r="C244" s="80" t="str">
        <f>IF('Dépenses sur devis'!C244&lt;&gt;"",'Dépenses sur devis'!C244,"")</f>
        <v/>
      </c>
      <c r="D244" s="80" t="str">
        <f>IF('Dépenses sur devis'!D244&lt;&gt;"",'Dépenses sur devis'!D244,"")</f>
        <v/>
      </c>
      <c r="E244" s="80" t="str">
        <f>IF('Dépenses sur devis'!E244&lt;&gt;"",'Dépenses sur devis'!E244,"")</f>
        <v/>
      </c>
      <c r="F244" s="80" t="str">
        <f>IF('Dépenses sur devis'!F244&lt;&gt;"",'Dépenses sur devis'!F244,"")</f>
        <v/>
      </c>
      <c r="G244" s="80" t="str">
        <f>IF('Dépenses sur devis'!G244&lt;&gt;"",'Dépenses sur devis'!G244,"")</f>
        <v/>
      </c>
      <c r="H244" s="79" t="str">
        <f>IF('Dépenses sur devis'!H244&lt;&gt;"",'Dépenses sur devis'!H244,"")</f>
        <v/>
      </c>
      <c r="I244" s="80" t="str">
        <f>IF('Dépenses sur devis'!I244&lt;&gt;"",'Dépenses sur devis'!I244,"")</f>
        <v/>
      </c>
      <c r="J244" s="243">
        <f>IF('Dépenses sur devis'!J244&lt;&gt;"",'Dépenses sur devis'!J244,0)</f>
        <v>0</v>
      </c>
      <c r="K244" s="243">
        <f>IF('Dépenses sur devis'!K244&lt;&gt;"",'Dépenses sur devis'!K244,0)</f>
        <v>0</v>
      </c>
      <c r="L244" s="243">
        <f>IF('Dépenses sur devis'!L244&lt;&gt;"",'Dépenses sur devis'!L244,0)</f>
        <v>0</v>
      </c>
      <c r="M244" s="80" t="str">
        <f>IF('Dépenses sur devis'!M244&lt;&gt;"",'Dépenses sur devis'!M244,"")</f>
        <v/>
      </c>
      <c r="N244" s="244" t="str">
        <f>IF('Dépenses sur devis'!N244&lt;&gt;"",'Dépenses sur devis'!N244,"")</f>
        <v/>
      </c>
      <c r="O244" s="244" t="str">
        <f>IF('Dépenses sur devis'!O244&lt;&gt;"",'Dépenses sur devis'!O244,"")</f>
        <v/>
      </c>
      <c r="P244" s="245">
        <f>IF('Dépenses sur devis'!P244&lt;&gt;"",'Dépenses sur devis'!P244,0)</f>
        <v>0</v>
      </c>
      <c r="Q244" s="245">
        <f>IF('Dépenses sur devis'!Q244&lt;&gt;"",'Dépenses sur devis'!Q244,0)</f>
        <v>0</v>
      </c>
      <c r="R244" s="244" t="str">
        <f>IF('Dépenses sur devis'!R244&lt;&gt;"",'Dépenses sur devis'!R244,"")</f>
        <v/>
      </c>
      <c r="S244" s="244" t="str">
        <f>IF('Dépenses sur devis'!S244&lt;&gt;"",'Dépenses sur devis'!S244,"")</f>
        <v/>
      </c>
      <c r="T244" s="245">
        <f>IF('Dépenses sur devis'!T244&lt;&gt;"",'Dépenses sur devis'!T244,0)</f>
        <v>0</v>
      </c>
      <c r="U244" s="245">
        <f>IF('Dépenses sur devis'!U244&lt;&gt;"",'Dépenses sur devis'!U244,0)</f>
        <v>0</v>
      </c>
      <c r="V244" s="244" t="str">
        <f>IF('Dépenses sur devis'!V244&lt;&gt;"",'Dépenses sur devis'!V244,"")</f>
        <v/>
      </c>
      <c r="W244" s="245"/>
      <c r="X244" s="81">
        <v>0</v>
      </c>
      <c r="Y244" s="80"/>
      <c r="Z244" s="245">
        <f t="shared" si="6"/>
        <v>0</v>
      </c>
      <c r="AA244" s="81">
        <f t="shared" si="7"/>
        <v>0</v>
      </c>
      <c r="AB244" s="78" t="str">
        <f>IF('Dépenses sur devis'!AB244&lt;&gt;"",'Dépenses sur devis'!AB244,"")</f>
        <v/>
      </c>
    </row>
    <row r="245" spans="2:28" s="63" customFormat="1" ht="19.899999999999999" hidden="1" customHeight="1" x14ac:dyDescent="0.35">
      <c r="B245" s="75">
        <v>238</v>
      </c>
      <c r="C245" s="80" t="str">
        <f>IF('Dépenses sur devis'!C245&lt;&gt;"",'Dépenses sur devis'!C245,"")</f>
        <v/>
      </c>
      <c r="D245" s="80" t="str">
        <f>IF('Dépenses sur devis'!D245&lt;&gt;"",'Dépenses sur devis'!D245,"")</f>
        <v/>
      </c>
      <c r="E245" s="80" t="str">
        <f>IF('Dépenses sur devis'!E245&lt;&gt;"",'Dépenses sur devis'!E245,"")</f>
        <v/>
      </c>
      <c r="F245" s="80" t="str">
        <f>IF('Dépenses sur devis'!F245&lt;&gt;"",'Dépenses sur devis'!F245,"")</f>
        <v/>
      </c>
      <c r="G245" s="80" t="str">
        <f>IF('Dépenses sur devis'!G245&lt;&gt;"",'Dépenses sur devis'!G245,"")</f>
        <v/>
      </c>
      <c r="H245" s="79" t="str">
        <f>IF('Dépenses sur devis'!H245&lt;&gt;"",'Dépenses sur devis'!H245,"")</f>
        <v/>
      </c>
      <c r="I245" s="80" t="str">
        <f>IF('Dépenses sur devis'!I245&lt;&gt;"",'Dépenses sur devis'!I245,"")</f>
        <v/>
      </c>
      <c r="J245" s="243">
        <f>IF('Dépenses sur devis'!J245&lt;&gt;"",'Dépenses sur devis'!J245,0)</f>
        <v>0</v>
      </c>
      <c r="K245" s="243">
        <f>IF('Dépenses sur devis'!K245&lt;&gt;"",'Dépenses sur devis'!K245,0)</f>
        <v>0</v>
      </c>
      <c r="L245" s="243">
        <f>IF('Dépenses sur devis'!L245&lt;&gt;"",'Dépenses sur devis'!L245,0)</f>
        <v>0</v>
      </c>
      <c r="M245" s="80" t="str">
        <f>IF('Dépenses sur devis'!M245&lt;&gt;"",'Dépenses sur devis'!M245,"")</f>
        <v/>
      </c>
      <c r="N245" s="244" t="str">
        <f>IF('Dépenses sur devis'!N245&lt;&gt;"",'Dépenses sur devis'!N245,"")</f>
        <v/>
      </c>
      <c r="O245" s="244" t="str">
        <f>IF('Dépenses sur devis'!O245&lt;&gt;"",'Dépenses sur devis'!O245,"")</f>
        <v/>
      </c>
      <c r="P245" s="245">
        <f>IF('Dépenses sur devis'!P245&lt;&gt;"",'Dépenses sur devis'!P245,0)</f>
        <v>0</v>
      </c>
      <c r="Q245" s="245">
        <f>IF('Dépenses sur devis'!Q245&lt;&gt;"",'Dépenses sur devis'!Q245,0)</f>
        <v>0</v>
      </c>
      <c r="R245" s="244" t="str">
        <f>IF('Dépenses sur devis'!R245&lt;&gt;"",'Dépenses sur devis'!R245,"")</f>
        <v/>
      </c>
      <c r="S245" s="244" t="str">
        <f>IF('Dépenses sur devis'!S245&lt;&gt;"",'Dépenses sur devis'!S245,"")</f>
        <v/>
      </c>
      <c r="T245" s="245">
        <f>IF('Dépenses sur devis'!T245&lt;&gt;"",'Dépenses sur devis'!T245,0)</f>
        <v>0</v>
      </c>
      <c r="U245" s="245">
        <f>IF('Dépenses sur devis'!U245&lt;&gt;"",'Dépenses sur devis'!U245,0)</f>
        <v>0</v>
      </c>
      <c r="V245" s="244" t="str">
        <f>IF('Dépenses sur devis'!V245&lt;&gt;"",'Dépenses sur devis'!V245,"")</f>
        <v/>
      </c>
      <c r="W245" s="245"/>
      <c r="X245" s="81">
        <v>0</v>
      </c>
      <c r="Y245" s="80"/>
      <c r="Z245" s="245">
        <f t="shared" si="6"/>
        <v>0</v>
      </c>
      <c r="AA245" s="81">
        <f t="shared" si="7"/>
        <v>0</v>
      </c>
      <c r="AB245" s="78" t="str">
        <f>IF('Dépenses sur devis'!AB245&lt;&gt;"",'Dépenses sur devis'!AB245,"")</f>
        <v/>
      </c>
    </row>
    <row r="246" spans="2:28" s="63" customFormat="1" ht="19.899999999999999" hidden="1" customHeight="1" x14ac:dyDescent="0.35">
      <c r="B246" s="75">
        <v>239</v>
      </c>
      <c r="C246" s="80" t="str">
        <f>IF('Dépenses sur devis'!C246&lt;&gt;"",'Dépenses sur devis'!C246,"")</f>
        <v/>
      </c>
      <c r="D246" s="80" t="str">
        <f>IF('Dépenses sur devis'!D246&lt;&gt;"",'Dépenses sur devis'!D246,"")</f>
        <v/>
      </c>
      <c r="E246" s="80" t="str">
        <f>IF('Dépenses sur devis'!E246&lt;&gt;"",'Dépenses sur devis'!E246,"")</f>
        <v/>
      </c>
      <c r="F246" s="80" t="str">
        <f>IF('Dépenses sur devis'!F246&lt;&gt;"",'Dépenses sur devis'!F246,"")</f>
        <v/>
      </c>
      <c r="G246" s="80" t="str">
        <f>IF('Dépenses sur devis'!G246&lt;&gt;"",'Dépenses sur devis'!G246,"")</f>
        <v/>
      </c>
      <c r="H246" s="79" t="str">
        <f>IF('Dépenses sur devis'!H246&lt;&gt;"",'Dépenses sur devis'!H246,"")</f>
        <v/>
      </c>
      <c r="I246" s="80" t="str">
        <f>IF('Dépenses sur devis'!I246&lt;&gt;"",'Dépenses sur devis'!I246,"")</f>
        <v/>
      </c>
      <c r="J246" s="243">
        <f>IF('Dépenses sur devis'!J246&lt;&gt;"",'Dépenses sur devis'!J246,0)</f>
        <v>0</v>
      </c>
      <c r="K246" s="243">
        <f>IF('Dépenses sur devis'!K246&lt;&gt;"",'Dépenses sur devis'!K246,0)</f>
        <v>0</v>
      </c>
      <c r="L246" s="243">
        <f>IF('Dépenses sur devis'!L246&lt;&gt;"",'Dépenses sur devis'!L246,0)</f>
        <v>0</v>
      </c>
      <c r="M246" s="80" t="str">
        <f>IF('Dépenses sur devis'!M246&lt;&gt;"",'Dépenses sur devis'!M246,"")</f>
        <v/>
      </c>
      <c r="N246" s="244" t="str">
        <f>IF('Dépenses sur devis'!N246&lt;&gt;"",'Dépenses sur devis'!N246,"")</f>
        <v/>
      </c>
      <c r="O246" s="244" t="str">
        <f>IF('Dépenses sur devis'!O246&lt;&gt;"",'Dépenses sur devis'!O246,"")</f>
        <v/>
      </c>
      <c r="P246" s="245">
        <f>IF('Dépenses sur devis'!P246&lt;&gt;"",'Dépenses sur devis'!P246,0)</f>
        <v>0</v>
      </c>
      <c r="Q246" s="245">
        <f>IF('Dépenses sur devis'!Q246&lt;&gt;"",'Dépenses sur devis'!Q246,0)</f>
        <v>0</v>
      </c>
      <c r="R246" s="244" t="str">
        <f>IF('Dépenses sur devis'!R246&lt;&gt;"",'Dépenses sur devis'!R246,"")</f>
        <v/>
      </c>
      <c r="S246" s="244" t="str">
        <f>IF('Dépenses sur devis'!S246&lt;&gt;"",'Dépenses sur devis'!S246,"")</f>
        <v/>
      </c>
      <c r="T246" s="245">
        <f>IF('Dépenses sur devis'!T246&lt;&gt;"",'Dépenses sur devis'!T246,0)</f>
        <v>0</v>
      </c>
      <c r="U246" s="245">
        <f>IF('Dépenses sur devis'!U246&lt;&gt;"",'Dépenses sur devis'!U246,0)</f>
        <v>0</v>
      </c>
      <c r="V246" s="244" t="str">
        <f>IF('Dépenses sur devis'!V246&lt;&gt;"",'Dépenses sur devis'!V246,"")</f>
        <v/>
      </c>
      <c r="W246" s="245"/>
      <c r="X246" s="81">
        <v>0</v>
      </c>
      <c r="Y246" s="80"/>
      <c r="Z246" s="245">
        <f t="shared" si="6"/>
        <v>0</v>
      </c>
      <c r="AA246" s="81">
        <f t="shared" si="7"/>
        <v>0</v>
      </c>
      <c r="AB246" s="78" t="str">
        <f>IF('Dépenses sur devis'!AB246&lt;&gt;"",'Dépenses sur devis'!AB246,"")</f>
        <v/>
      </c>
    </row>
    <row r="247" spans="2:28" s="63" customFormat="1" ht="19.899999999999999" hidden="1" customHeight="1" x14ac:dyDescent="0.35">
      <c r="B247" s="75">
        <v>240</v>
      </c>
      <c r="C247" s="80" t="str">
        <f>IF('Dépenses sur devis'!C247&lt;&gt;"",'Dépenses sur devis'!C247,"")</f>
        <v/>
      </c>
      <c r="D247" s="80" t="str">
        <f>IF('Dépenses sur devis'!D247&lt;&gt;"",'Dépenses sur devis'!D247,"")</f>
        <v/>
      </c>
      <c r="E247" s="80" t="str">
        <f>IF('Dépenses sur devis'!E247&lt;&gt;"",'Dépenses sur devis'!E247,"")</f>
        <v/>
      </c>
      <c r="F247" s="80" t="str">
        <f>IF('Dépenses sur devis'!F247&lt;&gt;"",'Dépenses sur devis'!F247,"")</f>
        <v/>
      </c>
      <c r="G247" s="80" t="str">
        <f>IF('Dépenses sur devis'!G247&lt;&gt;"",'Dépenses sur devis'!G247,"")</f>
        <v/>
      </c>
      <c r="H247" s="79" t="str">
        <f>IF('Dépenses sur devis'!H247&lt;&gt;"",'Dépenses sur devis'!H247,"")</f>
        <v/>
      </c>
      <c r="I247" s="80" t="str">
        <f>IF('Dépenses sur devis'!I247&lt;&gt;"",'Dépenses sur devis'!I247,"")</f>
        <v/>
      </c>
      <c r="J247" s="243">
        <f>IF('Dépenses sur devis'!J247&lt;&gt;"",'Dépenses sur devis'!J247,0)</f>
        <v>0</v>
      </c>
      <c r="K247" s="243">
        <f>IF('Dépenses sur devis'!K247&lt;&gt;"",'Dépenses sur devis'!K247,0)</f>
        <v>0</v>
      </c>
      <c r="L247" s="243">
        <f>IF('Dépenses sur devis'!L247&lt;&gt;"",'Dépenses sur devis'!L247,0)</f>
        <v>0</v>
      </c>
      <c r="M247" s="80" t="str">
        <f>IF('Dépenses sur devis'!M247&lt;&gt;"",'Dépenses sur devis'!M247,"")</f>
        <v/>
      </c>
      <c r="N247" s="244" t="str">
        <f>IF('Dépenses sur devis'!N247&lt;&gt;"",'Dépenses sur devis'!N247,"")</f>
        <v/>
      </c>
      <c r="O247" s="244" t="str">
        <f>IF('Dépenses sur devis'!O247&lt;&gt;"",'Dépenses sur devis'!O247,"")</f>
        <v/>
      </c>
      <c r="P247" s="245">
        <f>IF('Dépenses sur devis'!P247&lt;&gt;"",'Dépenses sur devis'!P247,0)</f>
        <v>0</v>
      </c>
      <c r="Q247" s="245">
        <f>IF('Dépenses sur devis'!Q247&lt;&gt;"",'Dépenses sur devis'!Q247,0)</f>
        <v>0</v>
      </c>
      <c r="R247" s="244" t="str">
        <f>IF('Dépenses sur devis'!R247&lt;&gt;"",'Dépenses sur devis'!R247,"")</f>
        <v/>
      </c>
      <c r="S247" s="244" t="str">
        <f>IF('Dépenses sur devis'!S247&lt;&gt;"",'Dépenses sur devis'!S247,"")</f>
        <v/>
      </c>
      <c r="T247" s="245">
        <f>IF('Dépenses sur devis'!T247&lt;&gt;"",'Dépenses sur devis'!T247,0)</f>
        <v>0</v>
      </c>
      <c r="U247" s="245">
        <f>IF('Dépenses sur devis'!U247&lt;&gt;"",'Dépenses sur devis'!U247,0)</f>
        <v>0</v>
      </c>
      <c r="V247" s="244" t="str">
        <f>IF('Dépenses sur devis'!V247&lt;&gt;"",'Dépenses sur devis'!V247,"")</f>
        <v/>
      </c>
      <c r="W247" s="245"/>
      <c r="X247" s="81">
        <v>0</v>
      </c>
      <c r="Y247" s="80"/>
      <c r="Z247" s="245">
        <f t="shared" si="6"/>
        <v>0</v>
      </c>
      <c r="AA247" s="81">
        <f t="shared" si="7"/>
        <v>0</v>
      </c>
      <c r="AB247" s="78" t="str">
        <f>IF('Dépenses sur devis'!AB247&lt;&gt;"",'Dépenses sur devis'!AB247,"")</f>
        <v/>
      </c>
    </row>
    <row r="248" spans="2:28" s="63" customFormat="1" ht="19.899999999999999" hidden="1" customHeight="1" x14ac:dyDescent="0.35">
      <c r="B248" s="75">
        <v>241</v>
      </c>
      <c r="C248" s="80" t="str">
        <f>IF('Dépenses sur devis'!C248&lt;&gt;"",'Dépenses sur devis'!C248,"")</f>
        <v/>
      </c>
      <c r="D248" s="80" t="str">
        <f>IF('Dépenses sur devis'!D248&lt;&gt;"",'Dépenses sur devis'!D248,"")</f>
        <v/>
      </c>
      <c r="E248" s="80" t="str">
        <f>IF('Dépenses sur devis'!E248&lt;&gt;"",'Dépenses sur devis'!E248,"")</f>
        <v/>
      </c>
      <c r="F248" s="80" t="str">
        <f>IF('Dépenses sur devis'!F248&lt;&gt;"",'Dépenses sur devis'!F248,"")</f>
        <v/>
      </c>
      <c r="G248" s="80" t="str">
        <f>IF('Dépenses sur devis'!G248&lt;&gt;"",'Dépenses sur devis'!G248,"")</f>
        <v/>
      </c>
      <c r="H248" s="79" t="str">
        <f>IF('Dépenses sur devis'!H248&lt;&gt;"",'Dépenses sur devis'!H248,"")</f>
        <v/>
      </c>
      <c r="I248" s="80" t="str">
        <f>IF('Dépenses sur devis'!I248&lt;&gt;"",'Dépenses sur devis'!I248,"")</f>
        <v/>
      </c>
      <c r="J248" s="243">
        <f>IF('Dépenses sur devis'!J248&lt;&gt;"",'Dépenses sur devis'!J248,0)</f>
        <v>0</v>
      </c>
      <c r="K248" s="243">
        <f>IF('Dépenses sur devis'!K248&lt;&gt;"",'Dépenses sur devis'!K248,0)</f>
        <v>0</v>
      </c>
      <c r="L248" s="243">
        <f>IF('Dépenses sur devis'!L248&lt;&gt;"",'Dépenses sur devis'!L248,0)</f>
        <v>0</v>
      </c>
      <c r="M248" s="80" t="str">
        <f>IF('Dépenses sur devis'!M248&lt;&gt;"",'Dépenses sur devis'!M248,"")</f>
        <v/>
      </c>
      <c r="N248" s="244" t="str">
        <f>IF('Dépenses sur devis'!N248&lt;&gt;"",'Dépenses sur devis'!N248,"")</f>
        <v/>
      </c>
      <c r="O248" s="244" t="str">
        <f>IF('Dépenses sur devis'!O248&lt;&gt;"",'Dépenses sur devis'!O248,"")</f>
        <v/>
      </c>
      <c r="P248" s="245">
        <f>IF('Dépenses sur devis'!P248&lt;&gt;"",'Dépenses sur devis'!P248,0)</f>
        <v>0</v>
      </c>
      <c r="Q248" s="245">
        <f>IF('Dépenses sur devis'!Q248&lt;&gt;"",'Dépenses sur devis'!Q248,0)</f>
        <v>0</v>
      </c>
      <c r="R248" s="244" t="str">
        <f>IF('Dépenses sur devis'!R248&lt;&gt;"",'Dépenses sur devis'!R248,"")</f>
        <v/>
      </c>
      <c r="S248" s="244" t="str">
        <f>IF('Dépenses sur devis'!S248&lt;&gt;"",'Dépenses sur devis'!S248,"")</f>
        <v/>
      </c>
      <c r="T248" s="245">
        <f>IF('Dépenses sur devis'!T248&lt;&gt;"",'Dépenses sur devis'!T248,0)</f>
        <v>0</v>
      </c>
      <c r="U248" s="245">
        <f>IF('Dépenses sur devis'!U248&lt;&gt;"",'Dépenses sur devis'!U248,0)</f>
        <v>0</v>
      </c>
      <c r="V248" s="244" t="str">
        <f>IF('Dépenses sur devis'!V248&lt;&gt;"",'Dépenses sur devis'!V248,"")</f>
        <v/>
      </c>
      <c r="W248" s="245"/>
      <c r="X248" s="81">
        <v>0</v>
      </c>
      <c r="Y248" s="80"/>
      <c r="Z248" s="245">
        <f t="shared" si="6"/>
        <v>0</v>
      </c>
      <c r="AA248" s="81">
        <f t="shared" si="7"/>
        <v>0</v>
      </c>
      <c r="AB248" s="78" t="str">
        <f>IF('Dépenses sur devis'!AB248&lt;&gt;"",'Dépenses sur devis'!AB248,"")</f>
        <v/>
      </c>
    </row>
    <row r="249" spans="2:28" s="63" customFormat="1" ht="19.899999999999999" hidden="1" customHeight="1" x14ac:dyDescent="0.35">
      <c r="B249" s="75">
        <v>242</v>
      </c>
      <c r="C249" s="80" t="str">
        <f>IF('Dépenses sur devis'!C249&lt;&gt;"",'Dépenses sur devis'!C249,"")</f>
        <v/>
      </c>
      <c r="D249" s="80" t="str">
        <f>IF('Dépenses sur devis'!D249&lt;&gt;"",'Dépenses sur devis'!D249,"")</f>
        <v/>
      </c>
      <c r="E249" s="80" t="str">
        <f>IF('Dépenses sur devis'!E249&lt;&gt;"",'Dépenses sur devis'!E249,"")</f>
        <v/>
      </c>
      <c r="F249" s="80" t="str">
        <f>IF('Dépenses sur devis'!F249&lt;&gt;"",'Dépenses sur devis'!F249,"")</f>
        <v/>
      </c>
      <c r="G249" s="80" t="str">
        <f>IF('Dépenses sur devis'!G249&lt;&gt;"",'Dépenses sur devis'!G249,"")</f>
        <v/>
      </c>
      <c r="H249" s="79" t="str">
        <f>IF('Dépenses sur devis'!H249&lt;&gt;"",'Dépenses sur devis'!H249,"")</f>
        <v/>
      </c>
      <c r="I249" s="80" t="str">
        <f>IF('Dépenses sur devis'!I249&lt;&gt;"",'Dépenses sur devis'!I249,"")</f>
        <v/>
      </c>
      <c r="J249" s="243">
        <f>IF('Dépenses sur devis'!J249&lt;&gt;"",'Dépenses sur devis'!J249,0)</f>
        <v>0</v>
      </c>
      <c r="K249" s="243">
        <f>IF('Dépenses sur devis'!K249&lt;&gt;"",'Dépenses sur devis'!K249,0)</f>
        <v>0</v>
      </c>
      <c r="L249" s="243">
        <f>IF('Dépenses sur devis'!L249&lt;&gt;"",'Dépenses sur devis'!L249,0)</f>
        <v>0</v>
      </c>
      <c r="M249" s="80" t="str">
        <f>IF('Dépenses sur devis'!M249&lt;&gt;"",'Dépenses sur devis'!M249,"")</f>
        <v/>
      </c>
      <c r="N249" s="244" t="str">
        <f>IF('Dépenses sur devis'!N249&lt;&gt;"",'Dépenses sur devis'!N249,"")</f>
        <v/>
      </c>
      <c r="O249" s="244" t="str">
        <f>IF('Dépenses sur devis'!O249&lt;&gt;"",'Dépenses sur devis'!O249,"")</f>
        <v/>
      </c>
      <c r="P249" s="245">
        <f>IF('Dépenses sur devis'!P249&lt;&gt;"",'Dépenses sur devis'!P249,0)</f>
        <v>0</v>
      </c>
      <c r="Q249" s="245">
        <f>IF('Dépenses sur devis'!Q249&lt;&gt;"",'Dépenses sur devis'!Q249,0)</f>
        <v>0</v>
      </c>
      <c r="R249" s="244" t="str">
        <f>IF('Dépenses sur devis'!R249&lt;&gt;"",'Dépenses sur devis'!R249,"")</f>
        <v/>
      </c>
      <c r="S249" s="244" t="str">
        <f>IF('Dépenses sur devis'!S249&lt;&gt;"",'Dépenses sur devis'!S249,"")</f>
        <v/>
      </c>
      <c r="T249" s="245">
        <f>IF('Dépenses sur devis'!T249&lt;&gt;"",'Dépenses sur devis'!T249,0)</f>
        <v>0</v>
      </c>
      <c r="U249" s="245">
        <f>IF('Dépenses sur devis'!U249&lt;&gt;"",'Dépenses sur devis'!U249,0)</f>
        <v>0</v>
      </c>
      <c r="V249" s="244" t="str">
        <f>IF('Dépenses sur devis'!V249&lt;&gt;"",'Dépenses sur devis'!V249,"")</f>
        <v/>
      </c>
      <c r="W249" s="245"/>
      <c r="X249" s="81">
        <v>0</v>
      </c>
      <c r="Y249" s="80"/>
      <c r="Z249" s="245">
        <f t="shared" si="6"/>
        <v>0</v>
      </c>
      <c r="AA249" s="81">
        <f t="shared" si="7"/>
        <v>0</v>
      </c>
      <c r="AB249" s="78" t="str">
        <f>IF('Dépenses sur devis'!AB249&lt;&gt;"",'Dépenses sur devis'!AB249,"")</f>
        <v/>
      </c>
    </row>
    <row r="250" spans="2:28" s="63" customFormat="1" ht="19.899999999999999" hidden="1" customHeight="1" x14ac:dyDescent="0.35">
      <c r="B250" s="75">
        <v>243</v>
      </c>
      <c r="C250" s="80" t="str">
        <f>IF('Dépenses sur devis'!C250&lt;&gt;"",'Dépenses sur devis'!C250,"")</f>
        <v/>
      </c>
      <c r="D250" s="80" t="str">
        <f>IF('Dépenses sur devis'!D250&lt;&gt;"",'Dépenses sur devis'!D250,"")</f>
        <v/>
      </c>
      <c r="E250" s="80" t="str">
        <f>IF('Dépenses sur devis'!E250&lt;&gt;"",'Dépenses sur devis'!E250,"")</f>
        <v/>
      </c>
      <c r="F250" s="80" t="str">
        <f>IF('Dépenses sur devis'!F250&lt;&gt;"",'Dépenses sur devis'!F250,"")</f>
        <v/>
      </c>
      <c r="G250" s="80" t="str">
        <f>IF('Dépenses sur devis'!G250&lt;&gt;"",'Dépenses sur devis'!G250,"")</f>
        <v/>
      </c>
      <c r="H250" s="79" t="str">
        <f>IF('Dépenses sur devis'!H250&lt;&gt;"",'Dépenses sur devis'!H250,"")</f>
        <v/>
      </c>
      <c r="I250" s="80" t="str">
        <f>IF('Dépenses sur devis'!I250&lt;&gt;"",'Dépenses sur devis'!I250,"")</f>
        <v/>
      </c>
      <c r="J250" s="243">
        <f>IF('Dépenses sur devis'!J250&lt;&gt;"",'Dépenses sur devis'!J250,0)</f>
        <v>0</v>
      </c>
      <c r="K250" s="243">
        <f>IF('Dépenses sur devis'!K250&lt;&gt;"",'Dépenses sur devis'!K250,0)</f>
        <v>0</v>
      </c>
      <c r="L250" s="243">
        <f>IF('Dépenses sur devis'!L250&lt;&gt;"",'Dépenses sur devis'!L250,0)</f>
        <v>0</v>
      </c>
      <c r="M250" s="80" t="str">
        <f>IF('Dépenses sur devis'!M250&lt;&gt;"",'Dépenses sur devis'!M250,"")</f>
        <v/>
      </c>
      <c r="N250" s="244" t="str">
        <f>IF('Dépenses sur devis'!N250&lt;&gt;"",'Dépenses sur devis'!N250,"")</f>
        <v/>
      </c>
      <c r="O250" s="244" t="str">
        <f>IF('Dépenses sur devis'!O250&lt;&gt;"",'Dépenses sur devis'!O250,"")</f>
        <v/>
      </c>
      <c r="P250" s="245">
        <f>IF('Dépenses sur devis'!P250&lt;&gt;"",'Dépenses sur devis'!P250,0)</f>
        <v>0</v>
      </c>
      <c r="Q250" s="245">
        <f>IF('Dépenses sur devis'!Q250&lt;&gt;"",'Dépenses sur devis'!Q250,0)</f>
        <v>0</v>
      </c>
      <c r="R250" s="244" t="str">
        <f>IF('Dépenses sur devis'!R250&lt;&gt;"",'Dépenses sur devis'!R250,"")</f>
        <v/>
      </c>
      <c r="S250" s="244" t="str">
        <f>IF('Dépenses sur devis'!S250&lt;&gt;"",'Dépenses sur devis'!S250,"")</f>
        <v/>
      </c>
      <c r="T250" s="245">
        <f>IF('Dépenses sur devis'!T250&lt;&gt;"",'Dépenses sur devis'!T250,0)</f>
        <v>0</v>
      </c>
      <c r="U250" s="245">
        <f>IF('Dépenses sur devis'!U250&lt;&gt;"",'Dépenses sur devis'!U250,0)</f>
        <v>0</v>
      </c>
      <c r="V250" s="244" t="str">
        <f>IF('Dépenses sur devis'!V250&lt;&gt;"",'Dépenses sur devis'!V250,"")</f>
        <v/>
      </c>
      <c r="W250" s="245"/>
      <c r="X250" s="81">
        <v>0</v>
      </c>
      <c r="Y250" s="80"/>
      <c r="Z250" s="245">
        <f t="shared" si="6"/>
        <v>0</v>
      </c>
      <c r="AA250" s="81">
        <f t="shared" si="7"/>
        <v>0</v>
      </c>
      <c r="AB250" s="78" t="str">
        <f>IF('Dépenses sur devis'!AB250&lt;&gt;"",'Dépenses sur devis'!AB250,"")</f>
        <v/>
      </c>
    </row>
    <row r="251" spans="2:28" s="63" customFormat="1" ht="19.899999999999999" hidden="1" customHeight="1" x14ac:dyDescent="0.35">
      <c r="B251" s="75">
        <v>244</v>
      </c>
      <c r="C251" s="80" t="str">
        <f>IF('Dépenses sur devis'!C251&lt;&gt;"",'Dépenses sur devis'!C251,"")</f>
        <v/>
      </c>
      <c r="D251" s="80" t="str">
        <f>IF('Dépenses sur devis'!D251&lt;&gt;"",'Dépenses sur devis'!D251,"")</f>
        <v/>
      </c>
      <c r="E251" s="80" t="str">
        <f>IF('Dépenses sur devis'!E251&lt;&gt;"",'Dépenses sur devis'!E251,"")</f>
        <v/>
      </c>
      <c r="F251" s="80" t="str">
        <f>IF('Dépenses sur devis'!F251&lt;&gt;"",'Dépenses sur devis'!F251,"")</f>
        <v/>
      </c>
      <c r="G251" s="80" t="str">
        <f>IF('Dépenses sur devis'!G251&lt;&gt;"",'Dépenses sur devis'!G251,"")</f>
        <v/>
      </c>
      <c r="H251" s="79" t="str">
        <f>IF('Dépenses sur devis'!H251&lt;&gt;"",'Dépenses sur devis'!H251,"")</f>
        <v/>
      </c>
      <c r="I251" s="80" t="str">
        <f>IF('Dépenses sur devis'!I251&lt;&gt;"",'Dépenses sur devis'!I251,"")</f>
        <v/>
      </c>
      <c r="J251" s="243">
        <f>IF('Dépenses sur devis'!J251&lt;&gt;"",'Dépenses sur devis'!J251,0)</f>
        <v>0</v>
      </c>
      <c r="K251" s="243">
        <f>IF('Dépenses sur devis'!K251&lt;&gt;"",'Dépenses sur devis'!K251,0)</f>
        <v>0</v>
      </c>
      <c r="L251" s="243">
        <f>IF('Dépenses sur devis'!L251&lt;&gt;"",'Dépenses sur devis'!L251,0)</f>
        <v>0</v>
      </c>
      <c r="M251" s="80" t="str">
        <f>IF('Dépenses sur devis'!M251&lt;&gt;"",'Dépenses sur devis'!M251,"")</f>
        <v/>
      </c>
      <c r="N251" s="244" t="str">
        <f>IF('Dépenses sur devis'!N251&lt;&gt;"",'Dépenses sur devis'!N251,"")</f>
        <v/>
      </c>
      <c r="O251" s="244" t="str">
        <f>IF('Dépenses sur devis'!O251&lt;&gt;"",'Dépenses sur devis'!O251,"")</f>
        <v/>
      </c>
      <c r="P251" s="245">
        <f>IF('Dépenses sur devis'!P251&lt;&gt;"",'Dépenses sur devis'!P251,0)</f>
        <v>0</v>
      </c>
      <c r="Q251" s="245">
        <f>IF('Dépenses sur devis'!Q251&lt;&gt;"",'Dépenses sur devis'!Q251,0)</f>
        <v>0</v>
      </c>
      <c r="R251" s="244" t="str">
        <f>IF('Dépenses sur devis'!R251&lt;&gt;"",'Dépenses sur devis'!R251,"")</f>
        <v/>
      </c>
      <c r="S251" s="244" t="str">
        <f>IF('Dépenses sur devis'!S251&lt;&gt;"",'Dépenses sur devis'!S251,"")</f>
        <v/>
      </c>
      <c r="T251" s="245">
        <f>IF('Dépenses sur devis'!T251&lt;&gt;"",'Dépenses sur devis'!T251,0)</f>
        <v>0</v>
      </c>
      <c r="U251" s="245">
        <f>IF('Dépenses sur devis'!U251&lt;&gt;"",'Dépenses sur devis'!U251,0)</f>
        <v>0</v>
      </c>
      <c r="V251" s="244" t="str">
        <f>IF('Dépenses sur devis'!V251&lt;&gt;"",'Dépenses sur devis'!V251,"")</f>
        <v/>
      </c>
      <c r="W251" s="245"/>
      <c r="X251" s="81">
        <v>0</v>
      </c>
      <c r="Y251" s="80"/>
      <c r="Z251" s="245">
        <f t="shared" si="6"/>
        <v>0</v>
      </c>
      <c r="AA251" s="81">
        <f t="shared" si="7"/>
        <v>0</v>
      </c>
      <c r="AB251" s="78" t="str">
        <f>IF('Dépenses sur devis'!AB251&lt;&gt;"",'Dépenses sur devis'!AB251,"")</f>
        <v/>
      </c>
    </row>
    <row r="252" spans="2:28" s="63" customFormat="1" ht="19.899999999999999" hidden="1" customHeight="1" x14ac:dyDescent="0.35">
      <c r="B252" s="75">
        <v>245</v>
      </c>
      <c r="C252" s="80" t="str">
        <f>IF('Dépenses sur devis'!C252&lt;&gt;"",'Dépenses sur devis'!C252,"")</f>
        <v/>
      </c>
      <c r="D252" s="80" t="str">
        <f>IF('Dépenses sur devis'!D252&lt;&gt;"",'Dépenses sur devis'!D252,"")</f>
        <v/>
      </c>
      <c r="E252" s="80" t="str">
        <f>IF('Dépenses sur devis'!E252&lt;&gt;"",'Dépenses sur devis'!E252,"")</f>
        <v/>
      </c>
      <c r="F252" s="80" t="str">
        <f>IF('Dépenses sur devis'!F252&lt;&gt;"",'Dépenses sur devis'!F252,"")</f>
        <v/>
      </c>
      <c r="G252" s="80" t="str">
        <f>IF('Dépenses sur devis'!G252&lt;&gt;"",'Dépenses sur devis'!G252,"")</f>
        <v/>
      </c>
      <c r="H252" s="79" t="str">
        <f>IF('Dépenses sur devis'!H252&lt;&gt;"",'Dépenses sur devis'!H252,"")</f>
        <v/>
      </c>
      <c r="I252" s="80" t="str">
        <f>IF('Dépenses sur devis'!I252&lt;&gt;"",'Dépenses sur devis'!I252,"")</f>
        <v/>
      </c>
      <c r="J252" s="243">
        <f>IF('Dépenses sur devis'!J252&lt;&gt;"",'Dépenses sur devis'!J252,0)</f>
        <v>0</v>
      </c>
      <c r="K252" s="243">
        <f>IF('Dépenses sur devis'!K252&lt;&gt;"",'Dépenses sur devis'!K252,0)</f>
        <v>0</v>
      </c>
      <c r="L252" s="243">
        <f>IF('Dépenses sur devis'!L252&lt;&gt;"",'Dépenses sur devis'!L252,0)</f>
        <v>0</v>
      </c>
      <c r="M252" s="80" t="str">
        <f>IF('Dépenses sur devis'!M252&lt;&gt;"",'Dépenses sur devis'!M252,"")</f>
        <v/>
      </c>
      <c r="N252" s="244" t="str">
        <f>IF('Dépenses sur devis'!N252&lt;&gt;"",'Dépenses sur devis'!N252,"")</f>
        <v/>
      </c>
      <c r="O252" s="244" t="str">
        <f>IF('Dépenses sur devis'!O252&lt;&gt;"",'Dépenses sur devis'!O252,"")</f>
        <v/>
      </c>
      <c r="P252" s="245">
        <f>IF('Dépenses sur devis'!P252&lt;&gt;"",'Dépenses sur devis'!P252,0)</f>
        <v>0</v>
      </c>
      <c r="Q252" s="245">
        <f>IF('Dépenses sur devis'!Q252&lt;&gt;"",'Dépenses sur devis'!Q252,0)</f>
        <v>0</v>
      </c>
      <c r="R252" s="244" t="str">
        <f>IF('Dépenses sur devis'!R252&lt;&gt;"",'Dépenses sur devis'!R252,"")</f>
        <v/>
      </c>
      <c r="S252" s="244" t="str">
        <f>IF('Dépenses sur devis'!S252&lt;&gt;"",'Dépenses sur devis'!S252,"")</f>
        <v/>
      </c>
      <c r="T252" s="245">
        <f>IF('Dépenses sur devis'!T252&lt;&gt;"",'Dépenses sur devis'!T252,0)</f>
        <v>0</v>
      </c>
      <c r="U252" s="245">
        <f>IF('Dépenses sur devis'!U252&lt;&gt;"",'Dépenses sur devis'!U252,0)</f>
        <v>0</v>
      </c>
      <c r="V252" s="244" t="str">
        <f>IF('Dépenses sur devis'!V252&lt;&gt;"",'Dépenses sur devis'!V252,"")</f>
        <v/>
      </c>
      <c r="W252" s="245"/>
      <c r="X252" s="81">
        <v>0</v>
      </c>
      <c r="Y252" s="80"/>
      <c r="Z252" s="245">
        <f t="shared" si="6"/>
        <v>0</v>
      </c>
      <c r="AA252" s="81">
        <f t="shared" si="7"/>
        <v>0</v>
      </c>
      <c r="AB252" s="78" t="str">
        <f>IF('Dépenses sur devis'!AB252&lt;&gt;"",'Dépenses sur devis'!AB252,"")</f>
        <v/>
      </c>
    </row>
    <row r="253" spans="2:28" s="63" customFormat="1" ht="19.899999999999999" hidden="1" customHeight="1" x14ac:dyDescent="0.35">
      <c r="B253" s="75">
        <v>246</v>
      </c>
      <c r="C253" s="80" t="str">
        <f>IF('Dépenses sur devis'!C253&lt;&gt;"",'Dépenses sur devis'!C253,"")</f>
        <v/>
      </c>
      <c r="D253" s="80" t="str">
        <f>IF('Dépenses sur devis'!D253&lt;&gt;"",'Dépenses sur devis'!D253,"")</f>
        <v/>
      </c>
      <c r="E253" s="80" t="str">
        <f>IF('Dépenses sur devis'!E253&lt;&gt;"",'Dépenses sur devis'!E253,"")</f>
        <v/>
      </c>
      <c r="F253" s="80" t="str">
        <f>IF('Dépenses sur devis'!F253&lt;&gt;"",'Dépenses sur devis'!F253,"")</f>
        <v/>
      </c>
      <c r="G253" s="80" t="str">
        <f>IF('Dépenses sur devis'!G253&lt;&gt;"",'Dépenses sur devis'!G253,"")</f>
        <v/>
      </c>
      <c r="H253" s="79" t="str">
        <f>IF('Dépenses sur devis'!H253&lt;&gt;"",'Dépenses sur devis'!H253,"")</f>
        <v/>
      </c>
      <c r="I253" s="80" t="str">
        <f>IF('Dépenses sur devis'!I253&lt;&gt;"",'Dépenses sur devis'!I253,"")</f>
        <v/>
      </c>
      <c r="J253" s="243">
        <f>IF('Dépenses sur devis'!J253&lt;&gt;"",'Dépenses sur devis'!J253,0)</f>
        <v>0</v>
      </c>
      <c r="K253" s="243">
        <f>IF('Dépenses sur devis'!K253&lt;&gt;"",'Dépenses sur devis'!K253,0)</f>
        <v>0</v>
      </c>
      <c r="L253" s="243">
        <f>IF('Dépenses sur devis'!L253&lt;&gt;"",'Dépenses sur devis'!L253,0)</f>
        <v>0</v>
      </c>
      <c r="M253" s="80" t="str">
        <f>IF('Dépenses sur devis'!M253&lt;&gt;"",'Dépenses sur devis'!M253,"")</f>
        <v/>
      </c>
      <c r="N253" s="244" t="str">
        <f>IF('Dépenses sur devis'!N253&lt;&gt;"",'Dépenses sur devis'!N253,"")</f>
        <v/>
      </c>
      <c r="O253" s="244" t="str">
        <f>IF('Dépenses sur devis'!O253&lt;&gt;"",'Dépenses sur devis'!O253,"")</f>
        <v/>
      </c>
      <c r="P253" s="245">
        <f>IF('Dépenses sur devis'!P253&lt;&gt;"",'Dépenses sur devis'!P253,0)</f>
        <v>0</v>
      </c>
      <c r="Q253" s="245">
        <f>IF('Dépenses sur devis'!Q253&lt;&gt;"",'Dépenses sur devis'!Q253,0)</f>
        <v>0</v>
      </c>
      <c r="R253" s="244" t="str">
        <f>IF('Dépenses sur devis'!R253&lt;&gt;"",'Dépenses sur devis'!R253,"")</f>
        <v/>
      </c>
      <c r="S253" s="244" t="str">
        <f>IF('Dépenses sur devis'!S253&lt;&gt;"",'Dépenses sur devis'!S253,"")</f>
        <v/>
      </c>
      <c r="T253" s="245">
        <f>IF('Dépenses sur devis'!T253&lt;&gt;"",'Dépenses sur devis'!T253,0)</f>
        <v>0</v>
      </c>
      <c r="U253" s="245">
        <f>IF('Dépenses sur devis'!U253&lt;&gt;"",'Dépenses sur devis'!U253,0)</f>
        <v>0</v>
      </c>
      <c r="V253" s="244" t="str">
        <f>IF('Dépenses sur devis'!V253&lt;&gt;"",'Dépenses sur devis'!V253,"")</f>
        <v/>
      </c>
      <c r="W253" s="245"/>
      <c r="X253" s="81">
        <v>0</v>
      </c>
      <c r="Y253" s="80"/>
      <c r="Z253" s="245">
        <f t="shared" si="6"/>
        <v>0</v>
      </c>
      <c r="AA253" s="81">
        <f t="shared" si="7"/>
        <v>0</v>
      </c>
      <c r="AB253" s="78" t="str">
        <f>IF('Dépenses sur devis'!AB253&lt;&gt;"",'Dépenses sur devis'!AB253,"")</f>
        <v/>
      </c>
    </row>
    <row r="254" spans="2:28" s="63" customFormat="1" ht="19.899999999999999" hidden="1" customHeight="1" x14ac:dyDescent="0.35">
      <c r="B254" s="75">
        <v>247</v>
      </c>
      <c r="C254" s="80" t="str">
        <f>IF('Dépenses sur devis'!C254&lt;&gt;"",'Dépenses sur devis'!C254,"")</f>
        <v/>
      </c>
      <c r="D254" s="80" t="str">
        <f>IF('Dépenses sur devis'!D254&lt;&gt;"",'Dépenses sur devis'!D254,"")</f>
        <v/>
      </c>
      <c r="E254" s="80" t="str">
        <f>IF('Dépenses sur devis'!E254&lt;&gt;"",'Dépenses sur devis'!E254,"")</f>
        <v/>
      </c>
      <c r="F254" s="80" t="str">
        <f>IF('Dépenses sur devis'!F254&lt;&gt;"",'Dépenses sur devis'!F254,"")</f>
        <v/>
      </c>
      <c r="G254" s="80" t="str">
        <f>IF('Dépenses sur devis'!G254&lt;&gt;"",'Dépenses sur devis'!G254,"")</f>
        <v/>
      </c>
      <c r="H254" s="79" t="str">
        <f>IF('Dépenses sur devis'!H254&lt;&gt;"",'Dépenses sur devis'!H254,"")</f>
        <v/>
      </c>
      <c r="I254" s="80" t="str">
        <f>IF('Dépenses sur devis'!I254&lt;&gt;"",'Dépenses sur devis'!I254,"")</f>
        <v/>
      </c>
      <c r="J254" s="243">
        <f>IF('Dépenses sur devis'!J254&lt;&gt;"",'Dépenses sur devis'!J254,0)</f>
        <v>0</v>
      </c>
      <c r="K254" s="243">
        <f>IF('Dépenses sur devis'!K254&lt;&gt;"",'Dépenses sur devis'!K254,0)</f>
        <v>0</v>
      </c>
      <c r="L254" s="243">
        <f>IF('Dépenses sur devis'!L254&lt;&gt;"",'Dépenses sur devis'!L254,0)</f>
        <v>0</v>
      </c>
      <c r="M254" s="80" t="str">
        <f>IF('Dépenses sur devis'!M254&lt;&gt;"",'Dépenses sur devis'!M254,"")</f>
        <v/>
      </c>
      <c r="N254" s="244" t="str">
        <f>IF('Dépenses sur devis'!N254&lt;&gt;"",'Dépenses sur devis'!N254,"")</f>
        <v/>
      </c>
      <c r="O254" s="244" t="str">
        <f>IF('Dépenses sur devis'!O254&lt;&gt;"",'Dépenses sur devis'!O254,"")</f>
        <v/>
      </c>
      <c r="P254" s="245">
        <f>IF('Dépenses sur devis'!P254&lt;&gt;"",'Dépenses sur devis'!P254,0)</f>
        <v>0</v>
      </c>
      <c r="Q254" s="245">
        <f>IF('Dépenses sur devis'!Q254&lt;&gt;"",'Dépenses sur devis'!Q254,0)</f>
        <v>0</v>
      </c>
      <c r="R254" s="244" t="str">
        <f>IF('Dépenses sur devis'!R254&lt;&gt;"",'Dépenses sur devis'!R254,"")</f>
        <v/>
      </c>
      <c r="S254" s="244" t="str">
        <f>IF('Dépenses sur devis'!S254&lt;&gt;"",'Dépenses sur devis'!S254,"")</f>
        <v/>
      </c>
      <c r="T254" s="245">
        <f>IF('Dépenses sur devis'!T254&lt;&gt;"",'Dépenses sur devis'!T254,0)</f>
        <v>0</v>
      </c>
      <c r="U254" s="245">
        <f>IF('Dépenses sur devis'!U254&lt;&gt;"",'Dépenses sur devis'!U254,0)</f>
        <v>0</v>
      </c>
      <c r="V254" s="244" t="str">
        <f>IF('Dépenses sur devis'!V254&lt;&gt;"",'Dépenses sur devis'!V254,"")</f>
        <v/>
      </c>
      <c r="W254" s="245"/>
      <c r="X254" s="81">
        <v>0</v>
      </c>
      <c r="Y254" s="80"/>
      <c r="Z254" s="245">
        <f t="shared" si="6"/>
        <v>0</v>
      </c>
      <c r="AA254" s="81">
        <f t="shared" si="7"/>
        <v>0</v>
      </c>
      <c r="AB254" s="78" t="str">
        <f>IF('Dépenses sur devis'!AB254&lt;&gt;"",'Dépenses sur devis'!AB254,"")</f>
        <v/>
      </c>
    </row>
    <row r="255" spans="2:28" s="63" customFormat="1" ht="19.899999999999999" hidden="1" customHeight="1" x14ac:dyDescent="0.35">
      <c r="B255" s="75">
        <v>248</v>
      </c>
      <c r="C255" s="80" t="str">
        <f>IF('Dépenses sur devis'!C255&lt;&gt;"",'Dépenses sur devis'!C255,"")</f>
        <v/>
      </c>
      <c r="D255" s="80" t="str">
        <f>IF('Dépenses sur devis'!D255&lt;&gt;"",'Dépenses sur devis'!D255,"")</f>
        <v/>
      </c>
      <c r="E255" s="80" t="str">
        <f>IF('Dépenses sur devis'!E255&lt;&gt;"",'Dépenses sur devis'!E255,"")</f>
        <v/>
      </c>
      <c r="F255" s="80" t="str">
        <f>IF('Dépenses sur devis'!F255&lt;&gt;"",'Dépenses sur devis'!F255,"")</f>
        <v/>
      </c>
      <c r="G255" s="80" t="str">
        <f>IF('Dépenses sur devis'!G255&lt;&gt;"",'Dépenses sur devis'!G255,"")</f>
        <v/>
      </c>
      <c r="H255" s="79" t="str">
        <f>IF('Dépenses sur devis'!H255&lt;&gt;"",'Dépenses sur devis'!H255,"")</f>
        <v/>
      </c>
      <c r="I255" s="80" t="str">
        <f>IF('Dépenses sur devis'!I255&lt;&gt;"",'Dépenses sur devis'!I255,"")</f>
        <v/>
      </c>
      <c r="J255" s="243">
        <f>IF('Dépenses sur devis'!J255&lt;&gt;"",'Dépenses sur devis'!J255,0)</f>
        <v>0</v>
      </c>
      <c r="K255" s="243">
        <f>IF('Dépenses sur devis'!K255&lt;&gt;"",'Dépenses sur devis'!K255,0)</f>
        <v>0</v>
      </c>
      <c r="L255" s="243">
        <f>IF('Dépenses sur devis'!L255&lt;&gt;"",'Dépenses sur devis'!L255,0)</f>
        <v>0</v>
      </c>
      <c r="M255" s="80" t="str">
        <f>IF('Dépenses sur devis'!M255&lt;&gt;"",'Dépenses sur devis'!M255,"")</f>
        <v/>
      </c>
      <c r="N255" s="244" t="str">
        <f>IF('Dépenses sur devis'!N255&lt;&gt;"",'Dépenses sur devis'!N255,"")</f>
        <v/>
      </c>
      <c r="O255" s="244" t="str">
        <f>IF('Dépenses sur devis'!O255&lt;&gt;"",'Dépenses sur devis'!O255,"")</f>
        <v/>
      </c>
      <c r="P255" s="245">
        <f>IF('Dépenses sur devis'!P255&lt;&gt;"",'Dépenses sur devis'!P255,0)</f>
        <v>0</v>
      </c>
      <c r="Q255" s="245">
        <f>IF('Dépenses sur devis'!Q255&lt;&gt;"",'Dépenses sur devis'!Q255,0)</f>
        <v>0</v>
      </c>
      <c r="R255" s="244" t="str">
        <f>IF('Dépenses sur devis'!R255&lt;&gt;"",'Dépenses sur devis'!R255,"")</f>
        <v/>
      </c>
      <c r="S255" s="244" t="str">
        <f>IF('Dépenses sur devis'!S255&lt;&gt;"",'Dépenses sur devis'!S255,"")</f>
        <v/>
      </c>
      <c r="T255" s="245">
        <f>IF('Dépenses sur devis'!T255&lt;&gt;"",'Dépenses sur devis'!T255,0)</f>
        <v>0</v>
      </c>
      <c r="U255" s="245">
        <f>IF('Dépenses sur devis'!U255&lt;&gt;"",'Dépenses sur devis'!U255,0)</f>
        <v>0</v>
      </c>
      <c r="V255" s="244" t="str">
        <f>IF('Dépenses sur devis'!V255&lt;&gt;"",'Dépenses sur devis'!V255,"")</f>
        <v/>
      </c>
      <c r="W255" s="245"/>
      <c r="X255" s="81">
        <v>0</v>
      </c>
      <c r="Y255" s="80"/>
      <c r="Z255" s="245">
        <f t="shared" si="6"/>
        <v>0</v>
      </c>
      <c r="AA255" s="81">
        <f t="shared" si="7"/>
        <v>0</v>
      </c>
      <c r="AB255" s="78" t="str">
        <f>IF('Dépenses sur devis'!AB255&lt;&gt;"",'Dépenses sur devis'!AB255,"")</f>
        <v/>
      </c>
    </row>
    <row r="256" spans="2:28" s="63" customFormat="1" ht="19.899999999999999" hidden="1" customHeight="1" x14ac:dyDescent="0.35">
      <c r="B256" s="75">
        <v>249</v>
      </c>
      <c r="C256" s="80" t="str">
        <f>IF('Dépenses sur devis'!C256&lt;&gt;"",'Dépenses sur devis'!C256,"")</f>
        <v/>
      </c>
      <c r="D256" s="80" t="str">
        <f>IF('Dépenses sur devis'!D256&lt;&gt;"",'Dépenses sur devis'!D256,"")</f>
        <v/>
      </c>
      <c r="E256" s="80" t="str">
        <f>IF('Dépenses sur devis'!E256&lt;&gt;"",'Dépenses sur devis'!E256,"")</f>
        <v/>
      </c>
      <c r="F256" s="80" t="str">
        <f>IF('Dépenses sur devis'!F256&lt;&gt;"",'Dépenses sur devis'!F256,"")</f>
        <v/>
      </c>
      <c r="G256" s="80" t="str">
        <f>IF('Dépenses sur devis'!G256&lt;&gt;"",'Dépenses sur devis'!G256,"")</f>
        <v/>
      </c>
      <c r="H256" s="79" t="str">
        <f>IF('Dépenses sur devis'!H256&lt;&gt;"",'Dépenses sur devis'!H256,"")</f>
        <v/>
      </c>
      <c r="I256" s="80" t="str">
        <f>IF('Dépenses sur devis'!I256&lt;&gt;"",'Dépenses sur devis'!I256,"")</f>
        <v/>
      </c>
      <c r="J256" s="243">
        <f>IF('Dépenses sur devis'!J256&lt;&gt;"",'Dépenses sur devis'!J256,0)</f>
        <v>0</v>
      </c>
      <c r="K256" s="243">
        <f>IF('Dépenses sur devis'!K256&lt;&gt;"",'Dépenses sur devis'!K256,0)</f>
        <v>0</v>
      </c>
      <c r="L256" s="243">
        <f>IF('Dépenses sur devis'!L256&lt;&gt;"",'Dépenses sur devis'!L256,0)</f>
        <v>0</v>
      </c>
      <c r="M256" s="80" t="str">
        <f>IF('Dépenses sur devis'!M256&lt;&gt;"",'Dépenses sur devis'!M256,"")</f>
        <v/>
      </c>
      <c r="N256" s="244" t="str">
        <f>IF('Dépenses sur devis'!N256&lt;&gt;"",'Dépenses sur devis'!N256,"")</f>
        <v/>
      </c>
      <c r="O256" s="244" t="str">
        <f>IF('Dépenses sur devis'!O256&lt;&gt;"",'Dépenses sur devis'!O256,"")</f>
        <v/>
      </c>
      <c r="P256" s="245">
        <f>IF('Dépenses sur devis'!P256&lt;&gt;"",'Dépenses sur devis'!P256,0)</f>
        <v>0</v>
      </c>
      <c r="Q256" s="245">
        <f>IF('Dépenses sur devis'!Q256&lt;&gt;"",'Dépenses sur devis'!Q256,0)</f>
        <v>0</v>
      </c>
      <c r="R256" s="244" t="str">
        <f>IF('Dépenses sur devis'!R256&lt;&gt;"",'Dépenses sur devis'!R256,"")</f>
        <v/>
      </c>
      <c r="S256" s="244" t="str">
        <f>IF('Dépenses sur devis'!S256&lt;&gt;"",'Dépenses sur devis'!S256,"")</f>
        <v/>
      </c>
      <c r="T256" s="245">
        <f>IF('Dépenses sur devis'!T256&lt;&gt;"",'Dépenses sur devis'!T256,0)</f>
        <v>0</v>
      </c>
      <c r="U256" s="245">
        <f>IF('Dépenses sur devis'!U256&lt;&gt;"",'Dépenses sur devis'!U256,0)</f>
        <v>0</v>
      </c>
      <c r="V256" s="244" t="str">
        <f>IF('Dépenses sur devis'!V256&lt;&gt;"",'Dépenses sur devis'!V256,"")</f>
        <v/>
      </c>
      <c r="W256" s="245"/>
      <c r="X256" s="81">
        <v>0</v>
      </c>
      <c r="Y256" s="80"/>
      <c r="Z256" s="245">
        <f t="shared" si="6"/>
        <v>0</v>
      </c>
      <c r="AA256" s="81">
        <f t="shared" si="7"/>
        <v>0</v>
      </c>
      <c r="AB256" s="78" t="str">
        <f>IF('Dépenses sur devis'!AB256&lt;&gt;"",'Dépenses sur devis'!AB256,"")</f>
        <v/>
      </c>
    </row>
    <row r="257" spans="2:28" s="63" customFormat="1" ht="19.899999999999999" hidden="1" customHeight="1" x14ac:dyDescent="0.35">
      <c r="B257" s="75">
        <v>250</v>
      </c>
      <c r="C257" s="80" t="str">
        <f>IF('Dépenses sur devis'!C257&lt;&gt;"",'Dépenses sur devis'!C257,"")</f>
        <v/>
      </c>
      <c r="D257" s="80" t="str">
        <f>IF('Dépenses sur devis'!D257&lt;&gt;"",'Dépenses sur devis'!D257,"")</f>
        <v/>
      </c>
      <c r="E257" s="80" t="str">
        <f>IF('Dépenses sur devis'!E257&lt;&gt;"",'Dépenses sur devis'!E257,"")</f>
        <v/>
      </c>
      <c r="F257" s="80" t="str">
        <f>IF('Dépenses sur devis'!F257&lt;&gt;"",'Dépenses sur devis'!F257,"")</f>
        <v/>
      </c>
      <c r="G257" s="80" t="str">
        <f>IF('Dépenses sur devis'!G257&lt;&gt;"",'Dépenses sur devis'!G257,"")</f>
        <v/>
      </c>
      <c r="H257" s="79" t="str">
        <f>IF('Dépenses sur devis'!H257&lt;&gt;"",'Dépenses sur devis'!H257,"")</f>
        <v/>
      </c>
      <c r="I257" s="80" t="str">
        <f>IF('Dépenses sur devis'!I257&lt;&gt;"",'Dépenses sur devis'!I257,"")</f>
        <v/>
      </c>
      <c r="J257" s="243">
        <f>IF('Dépenses sur devis'!J257&lt;&gt;"",'Dépenses sur devis'!J257,0)</f>
        <v>0</v>
      </c>
      <c r="K257" s="243">
        <f>IF('Dépenses sur devis'!K257&lt;&gt;"",'Dépenses sur devis'!K257,0)</f>
        <v>0</v>
      </c>
      <c r="L257" s="243">
        <f>IF('Dépenses sur devis'!L257&lt;&gt;"",'Dépenses sur devis'!L257,0)</f>
        <v>0</v>
      </c>
      <c r="M257" s="80" t="str">
        <f>IF('Dépenses sur devis'!M257&lt;&gt;"",'Dépenses sur devis'!M257,"")</f>
        <v/>
      </c>
      <c r="N257" s="244" t="str">
        <f>IF('Dépenses sur devis'!N257&lt;&gt;"",'Dépenses sur devis'!N257,"")</f>
        <v/>
      </c>
      <c r="O257" s="244" t="str">
        <f>IF('Dépenses sur devis'!O257&lt;&gt;"",'Dépenses sur devis'!O257,"")</f>
        <v/>
      </c>
      <c r="P257" s="245">
        <f>IF('Dépenses sur devis'!P257&lt;&gt;"",'Dépenses sur devis'!P257,0)</f>
        <v>0</v>
      </c>
      <c r="Q257" s="245">
        <f>IF('Dépenses sur devis'!Q257&lt;&gt;"",'Dépenses sur devis'!Q257,0)</f>
        <v>0</v>
      </c>
      <c r="R257" s="244" t="str">
        <f>IF('Dépenses sur devis'!R257&lt;&gt;"",'Dépenses sur devis'!R257,"")</f>
        <v/>
      </c>
      <c r="S257" s="244" t="str">
        <f>IF('Dépenses sur devis'!S257&lt;&gt;"",'Dépenses sur devis'!S257,"")</f>
        <v/>
      </c>
      <c r="T257" s="245">
        <f>IF('Dépenses sur devis'!T257&lt;&gt;"",'Dépenses sur devis'!T257,0)</f>
        <v>0</v>
      </c>
      <c r="U257" s="245">
        <f>IF('Dépenses sur devis'!U257&lt;&gt;"",'Dépenses sur devis'!U257,0)</f>
        <v>0</v>
      </c>
      <c r="V257" s="244" t="str">
        <f>IF('Dépenses sur devis'!V257&lt;&gt;"",'Dépenses sur devis'!V257,"")</f>
        <v/>
      </c>
      <c r="W257" s="245"/>
      <c r="X257" s="81">
        <v>0</v>
      </c>
      <c r="Y257" s="80"/>
      <c r="Z257" s="245">
        <f t="shared" si="6"/>
        <v>0</v>
      </c>
      <c r="AA257" s="81">
        <f t="shared" si="7"/>
        <v>0</v>
      </c>
      <c r="AB257" s="78" t="str">
        <f>IF('Dépenses sur devis'!AB257&lt;&gt;"",'Dépenses sur devis'!AB257,"")</f>
        <v/>
      </c>
    </row>
    <row r="258" spans="2:28" s="63" customFormat="1" ht="19.899999999999999" hidden="1" customHeight="1" x14ac:dyDescent="0.35">
      <c r="B258" s="75">
        <v>251</v>
      </c>
      <c r="C258" s="80" t="str">
        <f>IF('Dépenses sur devis'!C258&lt;&gt;"",'Dépenses sur devis'!C258,"")</f>
        <v/>
      </c>
      <c r="D258" s="80" t="str">
        <f>IF('Dépenses sur devis'!D258&lt;&gt;"",'Dépenses sur devis'!D258,"")</f>
        <v/>
      </c>
      <c r="E258" s="80" t="str">
        <f>IF('Dépenses sur devis'!E258&lt;&gt;"",'Dépenses sur devis'!E258,"")</f>
        <v/>
      </c>
      <c r="F258" s="80" t="str">
        <f>IF('Dépenses sur devis'!F258&lt;&gt;"",'Dépenses sur devis'!F258,"")</f>
        <v/>
      </c>
      <c r="G258" s="80" t="str">
        <f>IF('Dépenses sur devis'!G258&lt;&gt;"",'Dépenses sur devis'!G258,"")</f>
        <v/>
      </c>
      <c r="H258" s="79" t="str">
        <f>IF('Dépenses sur devis'!H258&lt;&gt;"",'Dépenses sur devis'!H258,"")</f>
        <v/>
      </c>
      <c r="I258" s="80" t="str">
        <f>IF('Dépenses sur devis'!I258&lt;&gt;"",'Dépenses sur devis'!I258,"")</f>
        <v/>
      </c>
      <c r="J258" s="243">
        <f>IF('Dépenses sur devis'!J258&lt;&gt;"",'Dépenses sur devis'!J258,0)</f>
        <v>0</v>
      </c>
      <c r="K258" s="243">
        <f>IF('Dépenses sur devis'!K258&lt;&gt;"",'Dépenses sur devis'!K258,0)</f>
        <v>0</v>
      </c>
      <c r="L258" s="243">
        <f>IF('Dépenses sur devis'!L258&lt;&gt;"",'Dépenses sur devis'!L258,0)</f>
        <v>0</v>
      </c>
      <c r="M258" s="80" t="str">
        <f>IF('Dépenses sur devis'!M258&lt;&gt;"",'Dépenses sur devis'!M258,"")</f>
        <v/>
      </c>
      <c r="N258" s="244" t="str">
        <f>IF('Dépenses sur devis'!N258&lt;&gt;"",'Dépenses sur devis'!N258,"")</f>
        <v/>
      </c>
      <c r="O258" s="244" t="str">
        <f>IF('Dépenses sur devis'!O258&lt;&gt;"",'Dépenses sur devis'!O258,"")</f>
        <v/>
      </c>
      <c r="P258" s="245">
        <f>IF('Dépenses sur devis'!P258&lt;&gt;"",'Dépenses sur devis'!P258,0)</f>
        <v>0</v>
      </c>
      <c r="Q258" s="245">
        <f>IF('Dépenses sur devis'!Q258&lt;&gt;"",'Dépenses sur devis'!Q258,0)</f>
        <v>0</v>
      </c>
      <c r="R258" s="244" t="str">
        <f>IF('Dépenses sur devis'!R258&lt;&gt;"",'Dépenses sur devis'!R258,"")</f>
        <v/>
      </c>
      <c r="S258" s="244" t="str">
        <f>IF('Dépenses sur devis'!S258&lt;&gt;"",'Dépenses sur devis'!S258,"")</f>
        <v/>
      </c>
      <c r="T258" s="245">
        <f>IF('Dépenses sur devis'!T258&lt;&gt;"",'Dépenses sur devis'!T258,0)</f>
        <v>0</v>
      </c>
      <c r="U258" s="245">
        <f>IF('Dépenses sur devis'!U258&lt;&gt;"",'Dépenses sur devis'!U258,0)</f>
        <v>0</v>
      </c>
      <c r="V258" s="244" t="str">
        <f>IF('Dépenses sur devis'!V258&lt;&gt;"",'Dépenses sur devis'!V258,"")</f>
        <v/>
      </c>
      <c r="W258" s="245"/>
      <c r="X258" s="81">
        <v>0</v>
      </c>
      <c r="Y258" s="80"/>
      <c r="Z258" s="245">
        <f t="shared" si="6"/>
        <v>0</v>
      </c>
      <c r="AA258" s="81">
        <f t="shared" si="7"/>
        <v>0</v>
      </c>
      <c r="AB258" s="78" t="str">
        <f>IF('Dépenses sur devis'!AB258&lt;&gt;"",'Dépenses sur devis'!AB258,"")</f>
        <v/>
      </c>
    </row>
    <row r="259" spans="2:28" s="63" customFormat="1" ht="19.899999999999999" hidden="1" customHeight="1" x14ac:dyDescent="0.35">
      <c r="B259" s="75">
        <v>252</v>
      </c>
      <c r="C259" s="80" t="str">
        <f>IF('Dépenses sur devis'!C259&lt;&gt;"",'Dépenses sur devis'!C259,"")</f>
        <v/>
      </c>
      <c r="D259" s="80" t="str">
        <f>IF('Dépenses sur devis'!D259&lt;&gt;"",'Dépenses sur devis'!D259,"")</f>
        <v/>
      </c>
      <c r="E259" s="80" t="str">
        <f>IF('Dépenses sur devis'!E259&lt;&gt;"",'Dépenses sur devis'!E259,"")</f>
        <v/>
      </c>
      <c r="F259" s="80" t="str">
        <f>IF('Dépenses sur devis'!F259&lt;&gt;"",'Dépenses sur devis'!F259,"")</f>
        <v/>
      </c>
      <c r="G259" s="80" t="str">
        <f>IF('Dépenses sur devis'!G259&lt;&gt;"",'Dépenses sur devis'!G259,"")</f>
        <v/>
      </c>
      <c r="H259" s="79" t="str">
        <f>IF('Dépenses sur devis'!H259&lt;&gt;"",'Dépenses sur devis'!H259,"")</f>
        <v/>
      </c>
      <c r="I259" s="80" t="str">
        <f>IF('Dépenses sur devis'!I259&lt;&gt;"",'Dépenses sur devis'!I259,"")</f>
        <v/>
      </c>
      <c r="J259" s="243">
        <f>IF('Dépenses sur devis'!J259&lt;&gt;"",'Dépenses sur devis'!J259,0)</f>
        <v>0</v>
      </c>
      <c r="K259" s="243">
        <f>IF('Dépenses sur devis'!K259&lt;&gt;"",'Dépenses sur devis'!K259,0)</f>
        <v>0</v>
      </c>
      <c r="L259" s="243">
        <f>IF('Dépenses sur devis'!L259&lt;&gt;"",'Dépenses sur devis'!L259,0)</f>
        <v>0</v>
      </c>
      <c r="M259" s="80" t="str">
        <f>IF('Dépenses sur devis'!M259&lt;&gt;"",'Dépenses sur devis'!M259,"")</f>
        <v/>
      </c>
      <c r="N259" s="244" t="str">
        <f>IF('Dépenses sur devis'!N259&lt;&gt;"",'Dépenses sur devis'!N259,"")</f>
        <v/>
      </c>
      <c r="O259" s="244" t="str">
        <f>IF('Dépenses sur devis'!O259&lt;&gt;"",'Dépenses sur devis'!O259,"")</f>
        <v/>
      </c>
      <c r="P259" s="245">
        <f>IF('Dépenses sur devis'!P259&lt;&gt;"",'Dépenses sur devis'!P259,0)</f>
        <v>0</v>
      </c>
      <c r="Q259" s="245">
        <f>IF('Dépenses sur devis'!Q259&lt;&gt;"",'Dépenses sur devis'!Q259,0)</f>
        <v>0</v>
      </c>
      <c r="R259" s="244" t="str">
        <f>IF('Dépenses sur devis'!R259&lt;&gt;"",'Dépenses sur devis'!R259,"")</f>
        <v/>
      </c>
      <c r="S259" s="244" t="str">
        <f>IF('Dépenses sur devis'!S259&lt;&gt;"",'Dépenses sur devis'!S259,"")</f>
        <v/>
      </c>
      <c r="T259" s="245">
        <f>IF('Dépenses sur devis'!T259&lt;&gt;"",'Dépenses sur devis'!T259,0)</f>
        <v>0</v>
      </c>
      <c r="U259" s="245">
        <f>IF('Dépenses sur devis'!U259&lt;&gt;"",'Dépenses sur devis'!U259,0)</f>
        <v>0</v>
      </c>
      <c r="V259" s="244" t="str">
        <f>IF('Dépenses sur devis'!V259&lt;&gt;"",'Dépenses sur devis'!V259,"")</f>
        <v/>
      </c>
      <c r="W259" s="245"/>
      <c r="X259" s="81">
        <v>0</v>
      </c>
      <c r="Y259" s="80"/>
      <c r="Z259" s="245">
        <f t="shared" si="6"/>
        <v>0</v>
      </c>
      <c r="AA259" s="81">
        <f t="shared" si="7"/>
        <v>0</v>
      </c>
      <c r="AB259" s="78" t="str">
        <f>IF('Dépenses sur devis'!AB259&lt;&gt;"",'Dépenses sur devis'!AB259,"")</f>
        <v/>
      </c>
    </row>
    <row r="260" spans="2:28" s="63" customFormat="1" ht="19.899999999999999" hidden="1" customHeight="1" x14ac:dyDescent="0.35">
      <c r="B260" s="75">
        <v>253</v>
      </c>
      <c r="C260" s="80" t="str">
        <f>IF('Dépenses sur devis'!C260&lt;&gt;"",'Dépenses sur devis'!C260,"")</f>
        <v/>
      </c>
      <c r="D260" s="80" t="str">
        <f>IF('Dépenses sur devis'!D260&lt;&gt;"",'Dépenses sur devis'!D260,"")</f>
        <v/>
      </c>
      <c r="E260" s="80" t="str">
        <f>IF('Dépenses sur devis'!E260&lt;&gt;"",'Dépenses sur devis'!E260,"")</f>
        <v/>
      </c>
      <c r="F260" s="80" t="str">
        <f>IF('Dépenses sur devis'!F260&lt;&gt;"",'Dépenses sur devis'!F260,"")</f>
        <v/>
      </c>
      <c r="G260" s="80" t="str">
        <f>IF('Dépenses sur devis'!G260&lt;&gt;"",'Dépenses sur devis'!G260,"")</f>
        <v/>
      </c>
      <c r="H260" s="79" t="str">
        <f>IF('Dépenses sur devis'!H260&lt;&gt;"",'Dépenses sur devis'!H260,"")</f>
        <v/>
      </c>
      <c r="I260" s="80" t="str">
        <f>IF('Dépenses sur devis'!I260&lt;&gt;"",'Dépenses sur devis'!I260,"")</f>
        <v/>
      </c>
      <c r="J260" s="243">
        <f>IF('Dépenses sur devis'!J260&lt;&gt;"",'Dépenses sur devis'!J260,0)</f>
        <v>0</v>
      </c>
      <c r="K260" s="243">
        <f>IF('Dépenses sur devis'!K260&lt;&gt;"",'Dépenses sur devis'!K260,0)</f>
        <v>0</v>
      </c>
      <c r="L260" s="243">
        <f>IF('Dépenses sur devis'!L260&lt;&gt;"",'Dépenses sur devis'!L260,0)</f>
        <v>0</v>
      </c>
      <c r="M260" s="80" t="str">
        <f>IF('Dépenses sur devis'!M260&lt;&gt;"",'Dépenses sur devis'!M260,"")</f>
        <v/>
      </c>
      <c r="N260" s="244" t="str">
        <f>IF('Dépenses sur devis'!N260&lt;&gt;"",'Dépenses sur devis'!N260,"")</f>
        <v/>
      </c>
      <c r="O260" s="244" t="str">
        <f>IF('Dépenses sur devis'!O260&lt;&gt;"",'Dépenses sur devis'!O260,"")</f>
        <v/>
      </c>
      <c r="P260" s="245">
        <f>IF('Dépenses sur devis'!P260&lt;&gt;"",'Dépenses sur devis'!P260,0)</f>
        <v>0</v>
      </c>
      <c r="Q260" s="245">
        <f>IF('Dépenses sur devis'!Q260&lt;&gt;"",'Dépenses sur devis'!Q260,0)</f>
        <v>0</v>
      </c>
      <c r="R260" s="244" t="str">
        <f>IF('Dépenses sur devis'!R260&lt;&gt;"",'Dépenses sur devis'!R260,"")</f>
        <v/>
      </c>
      <c r="S260" s="244" t="str">
        <f>IF('Dépenses sur devis'!S260&lt;&gt;"",'Dépenses sur devis'!S260,"")</f>
        <v/>
      </c>
      <c r="T260" s="245">
        <f>IF('Dépenses sur devis'!T260&lt;&gt;"",'Dépenses sur devis'!T260,0)</f>
        <v>0</v>
      </c>
      <c r="U260" s="245">
        <f>IF('Dépenses sur devis'!U260&lt;&gt;"",'Dépenses sur devis'!U260,0)</f>
        <v>0</v>
      </c>
      <c r="V260" s="244" t="str">
        <f>IF('Dépenses sur devis'!V260&lt;&gt;"",'Dépenses sur devis'!V260,"")</f>
        <v/>
      </c>
      <c r="W260" s="245"/>
      <c r="X260" s="81">
        <v>0</v>
      </c>
      <c r="Y260" s="80"/>
      <c r="Z260" s="245">
        <f t="shared" si="6"/>
        <v>0</v>
      </c>
      <c r="AA260" s="81">
        <f t="shared" si="7"/>
        <v>0</v>
      </c>
      <c r="AB260" s="78" t="str">
        <f>IF('Dépenses sur devis'!AB260&lt;&gt;"",'Dépenses sur devis'!AB260,"")</f>
        <v/>
      </c>
    </row>
    <row r="261" spans="2:28" s="63" customFormat="1" ht="19.899999999999999" hidden="1" customHeight="1" x14ac:dyDescent="0.35">
      <c r="B261" s="75">
        <v>254</v>
      </c>
      <c r="C261" s="80" t="str">
        <f>IF('Dépenses sur devis'!C261&lt;&gt;"",'Dépenses sur devis'!C261,"")</f>
        <v/>
      </c>
      <c r="D261" s="80" t="str">
        <f>IF('Dépenses sur devis'!D261&lt;&gt;"",'Dépenses sur devis'!D261,"")</f>
        <v/>
      </c>
      <c r="E261" s="80" t="str">
        <f>IF('Dépenses sur devis'!E261&lt;&gt;"",'Dépenses sur devis'!E261,"")</f>
        <v/>
      </c>
      <c r="F261" s="80" t="str">
        <f>IF('Dépenses sur devis'!F261&lt;&gt;"",'Dépenses sur devis'!F261,"")</f>
        <v/>
      </c>
      <c r="G261" s="80" t="str">
        <f>IF('Dépenses sur devis'!G261&lt;&gt;"",'Dépenses sur devis'!G261,"")</f>
        <v/>
      </c>
      <c r="H261" s="79" t="str">
        <f>IF('Dépenses sur devis'!H261&lt;&gt;"",'Dépenses sur devis'!H261,"")</f>
        <v/>
      </c>
      <c r="I261" s="80" t="str">
        <f>IF('Dépenses sur devis'!I261&lt;&gt;"",'Dépenses sur devis'!I261,"")</f>
        <v/>
      </c>
      <c r="J261" s="243">
        <f>IF('Dépenses sur devis'!J261&lt;&gt;"",'Dépenses sur devis'!J261,0)</f>
        <v>0</v>
      </c>
      <c r="K261" s="243">
        <f>IF('Dépenses sur devis'!K261&lt;&gt;"",'Dépenses sur devis'!K261,0)</f>
        <v>0</v>
      </c>
      <c r="L261" s="243">
        <f>IF('Dépenses sur devis'!L261&lt;&gt;"",'Dépenses sur devis'!L261,0)</f>
        <v>0</v>
      </c>
      <c r="M261" s="80" t="str">
        <f>IF('Dépenses sur devis'!M261&lt;&gt;"",'Dépenses sur devis'!M261,"")</f>
        <v/>
      </c>
      <c r="N261" s="244" t="str">
        <f>IF('Dépenses sur devis'!N261&lt;&gt;"",'Dépenses sur devis'!N261,"")</f>
        <v/>
      </c>
      <c r="O261" s="244" t="str">
        <f>IF('Dépenses sur devis'!O261&lt;&gt;"",'Dépenses sur devis'!O261,"")</f>
        <v/>
      </c>
      <c r="P261" s="245">
        <f>IF('Dépenses sur devis'!P261&lt;&gt;"",'Dépenses sur devis'!P261,0)</f>
        <v>0</v>
      </c>
      <c r="Q261" s="245">
        <f>IF('Dépenses sur devis'!Q261&lt;&gt;"",'Dépenses sur devis'!Q261,0)</f>
        <v>0</v>
      </c>
      <c r="R261" s="244" t="str">
        <f>IF('Dépenses sur devis'!R261&lt;&gt;"",'Dépenses sur devis'!R261,"")</f>
        <v/>
      </c>
      <c r="S261" s="244" t="str">
        <f>IF('Dépenses sur devis'!S261&lt;&gt;"",'Dépenses sur devis'!S261,"")</f>
        <v/>
      </c>
      <c r="T261" s="245">
        <f>IF('Dépenses sur devis'!T261&lt;&gt;"",'Dépenses sur devis'!T261,0)</f>
        <v>0</v>
      </c>
      <c r="U261" s="245">
        <f>IF('Dépenses sur devis'!U261&lt;&gt;"",'Dépenses sur devis'!U261,0)</f>
        <v>0</v>
      </c>
      <c r="V261" s="244" t="str">
        <f>IF('Dépenses sur devis'!V261&lt;&gt;"",'Dépenses sur devis'!V261,"")</f>
        <v/>
      </c>
      <c r="W261" s="245"/>
      <c r="X261" s="81">
        <v>0</v>
      </c>
      <c r="Y261" s="80"/>
      <c r="Z261" s="245">
        <f t="shared" si="6"/>
        <v>0</v>
      </c>
      <c r="AA261" s="81">
        <f t="shared" si="7"/>
        <v>0</v>
      </c>
      <c r="AB261" s="78" t="str">
        <f>IF('Dépenses sur devis'!AB261&lt;&gt;"",'Dépenses sur devis'!AB261,"")</f>
        <v/>
      </c>
    </row>
    <row r="262" spans="2:28" s="63" customFormat="1" ht="19.899999999999999" hidden="1" customHeight="1" x14ac:dyDescent="0.35">
      <c r="B262" s="75">
        <v>255</v>
      </c>
      <c r="C262" s="80" t="str">
        <f>IF('Dépenses sur devis'!C262&lt;&gt;"",'Dépenses sur devis'!C262,"")</f>
        <v/>
      </c>
      <c r="D262" s="80" t="str">
        <f>IF('Dépenses sur devis'!D262&lt;&gt;"",'Dépenses sur devis'!D262,"")</f>
        <v/>
      </c>
      <c r="E262" s="80" t="str">
        <f>IF('Dépenses sur devis'!E262&lt;&gt;"",'Dépenses sur devis'!E262,"")</f>
        <v/>
      </c>
      <c r="F262" s="80" t="str">
        <f>IF('Dépenses sur devis'!F262&lt;&gt;"",'Dépenses sur devis'!F262,"")</f>
        <v/>
      </c>
      <c r="G262" s="80" t="str">
        <f>IF('Dépenses sur devis'!G262&lt;&gt;"",'Dépenses sur devis'!G262,"")</f>
        <v/>
      </c>
      <c r="H262" s="79" t="str">
        <f>IF('Dépenses sur devis'!H262&lt;&gt;"",'Dépenses sur devis'!H262,"")</f>
        <v/>
      </c>
      <c r="I262" s="80" t="str">
        <f>IF('Dépenses sur devis'!I262&lt;&gt;"",'Dépenses sur devis'!I262,"")</f>
        <v/>
      </c>
      <c r="J262" s="243">
        <f>IF('Dépenses sur devis'!J262&lt;&gt;"",'Dépenses sur devis'!J262,0)</f>
        <v>0</v>
      </c>
      <c r="K262" s="243">
        <f>IF('Dépenses sur devis'!K262&lt;&gt;"",'Dépenses sur devis'!K262,0)</f>
        <v>0</v>
      </c>
      <c r="L262" s="243">
        <f>IF('Dépenses sur devis'!L262&lt;&gt;"",'Dépenses sur devis'!L262,0)</f>
        <v>0</v>
      </c>
      <c r="M262" s="80" t="str">
        <f>IF('Dépenses sur devis'!M262&lt;&gt;"",'Dépenses sur devis'!M262,"")</f>
        <v/>
      </c>
      <c r="N262" s="244" t="str">
        <f>IF('Dépenses sur devis'!N262&lt;&gt;"",'Dépenses sur devis'!N262,"")</f>
        <v/>
      </c>
      <c r="O262" s="244" t="str">
        <f>IF('Dépenses sur devis'!O262&lt;&gt;"",'Dépenses sur devis'!O262,"")</f>
        <v/>
      </c>
      <c r="P262" s="245">
        <f>IF('Dépenses sur devis'!P262&lt;&gt;"",'Dépenses sur devis'!P262,0)</f>
        <v>0</v>
      </c>
      <c r="Q262" s="245">
        <f>IF('Dépenses sur devis'!Q262&lt;&gt;"",'Dépenses sur devis'!Q262,0)</f>
        <v>0</v>
      </c>
      <c r="R262" s="244" t="str">
        <f>IF('Dépenses sur devis'!R262&lt;&gt;"",'Dépenses sur devis'!R262,"")</f>
        <v/>
      </c>
      <c r="S262" s="244" t="str">
        <f>IF('Dépenses sur devis'!S262&lt;&gt;"",'Dépenses sur devis'!S262,"")</f>
        <v/>
      </c>
      <c r="T262" s="245">
        <f>IF('Dépenses sur devis'!T262&lt;&gt;"",'Dépenses sur devis'!T262,0)</f>
        <v>0</v>
      </c>
      <c r="U262" s="245">
        <f>IF('Dépenses sur devis'!U262&lt;&gt;"",'Dépenses sur devis'!U262,0)</f>
        <v>0</v>
      </c>
      <c r="V262" s="244" t="str">
        <f>IF('Dépenses sur devis'!V262&lt;&gt;"",'Dépenses sur devis'!V262,"")</f>
        <v/>
      </c>
      <c r="W262" s="245"/>
      <c r="X262" s="81">
        <v>0</v>
      </c>
      <c r="Y262" s="80"/>
      <c r="Z262" s="245">
        <f t="shared" si="6"/>
        <v>0</v>
      </c>
      <c r="AA262" s="81">
        <f t="shared" si="7"/>
        <v>0</v>
      </c>
      <c r="AB262" s="78" t="str">
        <f>IF('Dépenses sur devis'!AB262&lt;&gt;"",'Dépenses sur devis'!AB262,"")</f>
        <v/>
      </c>
    </row>
    <row r="263" spans="2:28" s="63" customFormat="1" ht="19.899999999999999" hidden="1" customHeight="1" x14ac:dyDescent="0.35">
      <c r="B263" s="75">
        <v>256</v>
      </c>
      <c r="C263" s="80" t="str">
        <f>IF('Dépenses sur devis'!C263&lt;&gt;"",'Dépenses sur devis'!C263,"")</f>
        <v/>
      </c>
      <c r="D263" s="80" t="str">
        <f>IF('Dépenses sur devis'!D263&lt;&gt;"",'Dépenses sur devis'!D263,"")</f>
        <v/>
      </c>
      <c r="E263" s="80" t="str">
        <f>IF('Dépenses sur devis'!E263&lt;&gt;"",'Dépenses sur devis'!E263,"")</f>
        <v/>
      </c>
      <c r="F263" s="80" t="str">
        <f>IF('Dépenses sur devis'!F263&lt;&gt;"",'Dépenses sur devis'!F263,"")</f>
        <v/>
      </c>
      <c r="G263" s="80" t="str">
        <f>IF('Dépenses sur devis'!G263&lt;&gt;"",'Dépenses sur devis'!G263,"")</f>
        <v/>
      </c>
      <c r="H263" s="79" t="str">
        <f>IF('Dépenses sur devis'!H263&lt;&gt;"",'Dépenses sur devis'!H263,"")</f>
        <v/>
      </c>
      <c r="I263" s="80" t="str">
        <f>IF('Dépenses sur devis'!I263&lt;&gt;"",'Dépenses sur devis'!I263,"")</f>
        <v/>
      </c>
      <c r="J263" s="243">
        <f>IF('Dépenses sur devis'!J263&lt;&gt;"",'Dépenses sur devis'!J263,0)</f>
        <v>0</v>
      </c>
      <c r="K263" s="243">
        <f>IF('Dépenses sur devis'!K263&lt;&gt;"",'Dépenses sur devis'!K263,0)</f>
        <v>0</v>
      </c>
      <c r="L263" s="243">
        <f>IF('Dépenses sur devis'!L263&lt;&gt;"",'Dépenses sur devis'!L263,0)</f>
        <v>0</v>
      </c>
      <c r="M263" s="80" t="str">
        <f>IF('Dépenses sur devis'!M263&lt;&gt;"",'Dépenses sur devis'!M263,"")</f>
        <v/>
      </c>
      <c r="N263" s="244" t="str">
        <f>IF('Dépenses sur devis'!N263&lt;&gt;"",'Dépenses sur devis'!N263,"")</f>
        <v/>
      </c>
      <c r="O263" s="244" t="str">
        <f>IF('Dépenses sur devis'!O263&lt;&gt;"",'Dépenses sur devis'!O263,"")</f>
        <v/>
      </c>
      <c r="P263" s="245">
        <f>IF('Dépenses sur devis'!P263&lt;&gt;"",'Dépenses sur devis'!P263,0)</f>
        <v>0</v>
      </c>
      <c r="Q263" s="245">
        <f>IF('Dépenses sur devis'!Q263&lt;&gt;"",'Dépenses sur devis'!Q263,0)</f>
        <v>0</v>
      </c>
      <c r="R263" s="244" t="str">
        <f>IF('Dépenses sur devis'!R263&lt;&gt;"",'Dépenses sur devis'!R263,"")</f>
        <v/>
      </c>
      <c r="S263" s="244" t="str">
        <f>IF('Dépenses sur devis'!S263&lt;&gt;"",'Dépenses sur devis'!S263,"")</f>
        <v/>
      </c>
      <c r="T263" s="245">
        <f>IF('Dépenses sur devis'!T263&lt;&gt;"",'Dépenses sur devis'!T263,0)</f>
        <v>0</v>
      </c>
      <c r="U263" s="245">
        <f>IF('Dépenses sur devis'!U263&lt;&gt;"",'Dépenses sur devis'!U263,0)</f>
        <v>0</v>
      </c>
      <c r="V263" s="244" t="str">
        <f>IF('Dépenses sur devis'!V263&lt;&gt;"",'Dépenses sur devis'!V263,"")</f>
        <v/>
      </c>
      <c r="W263" s="245"/>
      <c r="X263" s="81">
        <v>0</v>
      </c>
      <c r="Y263" s="80"/>
      <c r="Z263" s="245">
        <f t="shared" si="6"/>
        <v>0</v>
      </c>
      <c r="AA263" s="81">
        <f t="shared" si="7"/>
        <v>0</v>
      </c>
      <c r="AB263" s="78" t="str">
        <f>IF('Dépenses sur devis'!AB263&lt;&gt;"",'Dépenses sur devis'!AB263,"")</f>
        <v/>
      </c>
    </row>
    <row r="264" spans="2:28" s="63" customFormat="1" ht="19.899999999999999" hidden="1" customHeight="1" x14ac:dyDescent="0.35">
      <c r="B264" s="75">
        <v>257</v>
      </c>
      <c r="C264" s="80" t="str">
        <f>IF('Dépenses sur devis'!C264&lt;&gt;"",'Dépenses sur devis'!C264,"")</f>
        <v/>
      </c>
      <c r="D264" s="80" t="str">
        <f>IF('Dépenses sur devis'!D264&lt;&gt;"",'Dépenses sur devis'!D264,"")</f>
        <v/>
      </c>
      <c r="E264" s="80" t="str">
        <f>IF('Dépenses sur devis'!E264&lt;&gt;"",'Dépenses sur devis'!E264,"")</f>
        <v/>
      </c>
      <c r="F264" s="80" t="str">
        <f>IF('Dépenses sur devis'!F264&lt;&gt;"",'Dépenses sur devis'!F264,"")</f>
        <v/>
      </c>
      <c r="G264" s="80" t="str">
        <f>IF('Dépenses sur devis'!G264&lt;&gt;"",'Dépenses sur devis'!G264,"")</f>
        <v/>
      </c>
      <c r="H264" s="79" t="str">
        <f>IF('Dépenses sur devis'!H264&lt;&gt;"",'Dépenses sur devis'!H264,"")</f>
        <v/>
      </c>
      <c r="I264" s="80" t="str">
        <f>IF('Dépenses sur devis'!I264&lt;&gt;"",'Dépenses sur devis'!I264,"")</f>
        <v/>
      </c>
      <c r="J264" s="243">
        <f>IF('Dépenses sur devis'!J264&lt;&gt;"",'Dépenses sur devis'!J264,0)</f>
        <v>0</v>
      </c>
      <c r="K264" s="243">
        <f>IF('Dépenses sur devis'!K264&lt;&gt;"",'Dépenses sur devis'!K264,0)</f>
        <v>0</v>
      </c>
      <c r="L264" s="243">
        <f>IF('Dépenses sur devis'!L264&lt;&gt;"",'Dépenses sur devis'!L264,0)</f>
        <v>0</v>
      </c>
      <c r="M264" s="80" t="str">
        <f>IF('Dépenses sur devis'!M264&lt;&gt;"",'Dépenses sur devis'!M264,"")</f>
        <v/>
      </c>
      <c r="N264" s="244" t="str">
        <f>IF('Dépenses sur devis'!N264&lt;&gt;"",'Dépenses sur devis'!N264,"")</f>
        <v/>
      </c>
      <c r="O264" s="244" t="str">
        <f>IF('Dépenses sur devis'!O264&lt;&gt;"",'Dépenses sur devis'!O264,"")</f>
        <v/>
      </c>
      <c r="P264" s="245">
        <f>IF('Dépenses sur devis'!P264&lt;&gt;"",'Dépenses sur devis'!P264,0)</f>
        <v>0</v>
      </c>
      <c r="Q264" s="245">
        <f>IF('Dépenses sur devis'!Q264&lt;&gt;"",'Dépenses sur devis'!Q264,0)</f>
        <v>0</v>
      </c>
      <c r="R264" s="244" t="str">
        <f>IF('Dépenses sur devis'!R264&lt;&gt;"",'Dépenses sur devis'!R264,"")</f>
        <v/>
      </c>
      <c r="S264" s="244" t="str">
        <f>IF('Dépenses sur devis'!S264&lt;&gt;"",'Dépenses sur devis'!S264,"")</f>
        <v/>
      </c>
      <c r="T264" s="245">
        <f>IF('Dépenses sur devis'!T264&lt;&gt;"",'Dépenses sur devis'!T264,0)</f>
        <v>0</v>
      </c>
      <c r="U264" s="245">
        <f>IF('Dépenses sur devis'!U264&lt;&gt;"",'Dépenses sur devis'!U264,0)</f>
        <v>0</v>
      </c>
      <c r="V264" s="244" t="str">
        <f>IF('Dépenses sur devis'!V264&lt;&gt;"",'Dépenses sur devis'!V264,"")</f>
        <v/>
      </c>
      <c r="W264" s="245"/>
      <c r="X264" s="81">
        <v>0</v>
      </c>
      <c r="Y264" s="80"/>
      <c r="Z264" s="245">
        <f t="shared" ref="Z264:Z327" si="8">IF(AND(P_Z_1_B_COLONNE_MT_MAX_ACTIVE=P_Z_G_R_G_BOOLEEN_OUI,W264&gt;0),MIN(W264,J264+K264-X264),J264+K264-X264)</f>
        <v>0</v>
      </c>
      <c r="AA264" s="81">
        <f t="shared" si="7"/>
        <v>0</v>
      </c>
      <c r="AB264" s="78" t="str">
        <f>IF('Dépenses sur devis'!AB264&lt;&gt;"",'Dépenses sur devis'!AB264,"")</f>
        <v/>
      </c>
    </row>
    <row r="265" spans="2:28" s="63" customFormat="1" ht="19.899999999999999" hidden="1" customHeight="1" x14ac:dyDescent="0.35">
      <c r="B265" s="75">
        <v>258</v>
      </c>
      <c r="C265" s="80" t="str">
        <f>IF('Dépenses sur devis'!C265&lt;&gt;"",'Dépenses sur devis'!C265,"")</f>
        <v/>
      </c>
      <c r="D265" s="80" t="str">
        <f>IF('Dépenses sur devis'!D265&lt;&gt;"",'Dépenses sur devis'!D265,"")</f>
        <v/>
      </c>
      <c r="E265" s="80" t="str">
        <f>IF('Dépenses sur devis'!E265&lt;&gt;"",'Dépenses sur devis'!E265,"")</f>
        <v/>
      </c>
      <c r="F265" s="80" t="str">
        <f>IF('Dépenses sur devis'!F265&lt;&gt;"",'Dépenses sur devis'!F265,"")</f>
        <v/>
      </c>
      <c r="G265" s="80" t="str">
        <f>IF('Dépenses sur devis'!G265&lt;&gt;"",'Dépenses sur devis'!G265,"")</f>
        <v/>
      </c>
      <c r="H265" s="79" t="str">
        <f>IF('Dépenses sur devis'!H265&lt;&gt;"",'Dépenses sur devis'!H265,"")</f>
        <v/>
      </c>
      <c r="I265" s="80" t="str">
        <f>IF('Dépenses sur devis'!I265&lt;&gt;"",'Dépenses sur devis'!I265,"")</f>
        <v/>
      </c>
      <c r="J265" s="243">
        <f>IF('Dépenses sur devis'!J265&lt;&gt;"",'Dépenses sur devis'!J265,0)</f>
        <v>0</v>
      </c>
      <c r="K265" s="243">
        <f>IF('Dépenses sur devis'!K265&lt;&gt;"",'Dépenses sur devis'!K265,0)</f>
        <v>0</v>
      </c>
      <c r="L265" s="243">
        <f>IF('Dépenses sur devis'!L265&lt;&gt;"",'Dépenses sur devis'!L265,0)</f>
        <v>0</v>
      </c>
      <c r="M265" s="80" t="str">
        <f>IF('Dépenses sur devis'!M265&lt;&gt;"",'Dépenses sur devis'!M265,"")</f>
        <v/>
      </c>
      <c r="N265" s="244" t="str">
        <f>IF('Dépenses sur devis'!N265&lt;&gt;"",'Dépenses sur devis'!N265,"")</f>
        <v/>
      </c>
      <c r="O265" s="244" t="str">
        <f>IF('Dépenses sur devis'!O265&lt;&gt;"",'Dépenses sur devis'!O265,"")</f>
        <v/>
      </c>
      <c r="P265" s="245">
        <f>IF('Dépenses sur devis'!P265&lt;&gt;"",'Dépenses sur devis'!P265,0)</f>
        <v>0</v>
      </c>
      <c r="Q265" s="245">
        <f>IF('Dépenses sur devis'!Q265&lt;&gt;"",'Dépenses sur devis'!Q265,0)</f>
        <v>0</v>
      </c>
      <c r="R265" s="244" t="str">
        <f>IF('Dépenses sur devis'!R265&lt;&gt;"",'Dépenses sur devis'!R265,"")</f>
        <v/>
      </c>
      <c r="S265" s="244" t="str">
        <f>IF('Dépenses sur devis'!S265&lt;&gt;"",'Dépenses sur devis'!S265,"")</f>
        <v/>
      </c>
      <c r="T265" s="245">
        <f>IF('Dépenses sur devis'!T265&lt;&gt;"",'Dépenses sur devis'!T265,0)</f>
        <v>0</v>
      </c>
      <c r="U265" s="245">
        <f>IF('Dépenses sur devis'!U265&lt;&gt;"",'Dépenses sur devis'!U265,0)</f>
        <v>0</v>
      </c>
      <c r="V265" s="244" t="str">
        <f>IF('Dépenses sur devis'!V265&lt;&gt;"",'Dépenses sur devis'!V265,"")</f>
        <v/>
      </c>
      <c r="W265" s="245"/>
      <c r="X265" s="81">
        <v>0</v>
      </c>
      <c r="Y265" s="80"/>
      <c r="Z265" s="245">
        <f t="shared" si="8"/>
        <v>0</v>
      </c>
      <c r="AA265" s="81">
        <f t="shared" ref="AA265:AA328" si="9">Z265</f>
        <v>0</v>
      </c>
      <c r="AB265" s="78" t="str">
        <f>IF('Dépenses sur devis'!AB265&lt;&gt;"",'Dépenses sur devis'!AB265,"")</f>
        <v/>
      </c>
    </row>
    <row r="266" spans="2:28" s="63" customFormat="1" ht="19.899999999999999" hidden="1" customHeight="1" x14ac:dyDescent="0.35">
      <c r="B266" s="75">
        <v>259</v>
      </c>
      <c r="C266" s="80" t="str">
        <f>IF('Dépenses sur devis'!C266&lt;&gt;"",'Dépenses sur devis'!C266,"")</f>
        <v/>
      </c>
      <c r="D266" s="80" t="str">
        <f>IF('Dépenses sur devis'!D266&lt;&gt;"",'Dépenses sur devis'!D266,"")</f>
        <v/>
      </c>
      <c r="E266" s="80" t="str">
        <f>IF('Dépenses sur devis'!E266&lt;&gt;"",'Dépenses sur devis'!E266,"")</f>
        <v/>
      </c>
      <c r="F266" s="80" t="str">
        <f>IF('Dépenses sur devis'!F266&lt;&gt;"",'Dépenses sur devis'!F266,"")</f>
        <v/>
      </c>
      <c r="G266" s="80" t="str">
        <f>IF('Dépenses sur devis'!G266&lt;&gt;"",'Dépenses sur devis'!G266,"")</f>
        <v/>
      </c>
      <c r="H266" s="79" t="str">
        <f>IF('Dépenses sur devis'!H266&lt;&gt;"",'Dépenses sur devis'!H266,"")</f>
        <v/>
      </c>
      <c r="I266" s="80" t="str">
        <f>IF('Dépenses sur devis'!I266&lt;&gt;"",'Dépenses sur devis'!I266,"")</f>
        <v/>
      </c>
      <c r="J266" s="243">
        <f>IF('Dépenses sur devis'!J266&lt;&gt;"",'Dépenses sur devis'!J266,0)</f>
        <v>0</v>
      </c>
      <c r="K266" s="243">
        <f>IF('Dépenses sur devis'!K266&lt;&gt;"",'Dépenses sur devis'!K266,0)</f>
        <v>0</v>
      </c>
      <c r="L266" s="243">
        <f>IF('Dépenses sur devis'!L266&lt;&gt;"",'Dépenses sur devis'!L266,0)</f>
        <v>0</v>
      </c>
      <c r="M266" s="80" t="str">
        <f>IF('Dépenses sur devis'!M266&lt;&gt;"",'Dépenses sur devis'!M266,"")</f>
        <v/>
      </c>
      <c r="N266" s="244" t="str">
        <f>IF('Dépenses sur devis'!N266&lt;&gt;"",'Dépenses sur devis'!N266,"")</f>
        <v/>
      </c>
      <c r="O266" s="244" t="str">
        <f>IF('Dépenses sur devis'!O266&lt;&gt;"",'Dépenses sur devis'!O266,"")</f>
        <v/>
      </c>
      <c r="P266" s="245">
        <f>IF('Dépenses sur devis'!P266&lt;&gt;"",'Dépenses sur devis'!P266,0)</f>
        <v>0</v>
      </c>
      <c r="Q266" s="245">
        <f>IF('Dépenses sur devis'!Q266&lt;&gt;"",'Dépenses sur devis'!Q266,0)</f>
        <v>0</v>
      </c>
      <c r="R266" s="244" t="str">
        <f>IF('Dépenses sur devis'!R266&lt;&gt;"",'Dépenses sur devis'!R266,"")</f>
        <v/>
      </c>
      <c r="S266" s="244" t="str">
        <f>IF('Dépenses sur devis'!S266&lt;&gt;"",'Dépenses sur devis'!S266,"")</f>
        <v/>
      </c>
      <c r="T266" s="245">
        <f>IF('Dépenses sur devis'!T266&lt;&gt;"",'Dépenses sur devis'!T266,0)</f>
        <v>0</v>
      </c>
      <c r="U266" s="245">
        <f>IF('Dépenses sur devis'!U266&lt;&gt;"",'Dépenses sur devis'!U266,0)</f>
        <v>0</v>
      </c>
      <c r="V266" s="244" t="str">
        <f>IF('Dépenses sur devis'!V266&lt;&gt;"",'Dépenses sur devis'!V266,"")</f>
        <v/>
      </c>
      <c r="W266" s="245"/>
      <c r="X266" s="81">
        <v>0</v>
      </c>
      <c r="Y266" s="80"/>
      <c r="Z266" s="245">
        <f t="shared" si="8"/>
        <v>0</v>
      </c>
      <c r="AA266" s="81">
        <f t="shared" si="9"/>
        <v>0</v>
      </c>
      <c r="AB266" s="78" t="str">
        <f>IF('Dépenses sur devis'!AB266&lt;&gt;"",'Dépenses sur devis'!AB266,"")</f>
        <v/>
      </c>
    </row>
    <row r="267" spans="2:28" s="63" customFormat="1" ht="19.899999999999999" hidden="1" customHeight="1" x14ac:dyDescent="0.35">
      <c r="B267" s="75">
        <v>260</v>
      </c>
      <c r="C267" s="80" t="str">
        <f>IF('Dépenses sur devis'!C267&lt;&gt;"",'Dépenses sur devis'!C267,"")</f>
        <v/>
      </c>
      <c r="D267" s="80" t="str">
        <f>IF('Dépenses sur devis'!D267&lt;&gt;"",'Dépenses sur devis'!D267,"")</f>
        <v/>
      </c>
      <c r="E267" s="80" t="str">
        <f>IF('Dépenses sur devis'!E267&lt;&gt;"",'Dépenses sur devis'!E267,"")</f>
        <v/>
      </c>
      <c r="F267" s="80" t="str">
        <f>IF('Dépenses sur devis'!F267&lt;&gt;"",'Dépenses sur devis'!F267,"")</f>
        <v/>
      </c>
      <c r="G267" s="80" t="str">
        <f>IF('Dépenses sur devis'!G267&lt;&gt;"",'Dépenses sur devis'!G267,"")</f>
        <v/>
      </c>
      <c r="H267" s="79" t="str">
        <f>IF('Dépenses sur devis'!H267&lt;&gt;"",'Dépenses sur devis'!H267,"")</f>
        <v/>
      </c>
      <c r="I267" s="80" t="str">
        <f>IF('Dépenses sur devis'!I267&lt;&gt;"",'Dépenses sur devis'!I267,"")</f>
        <v/>
      </c>
      <c r="J267" s="243">
        <f>IF('Dépenses sur devis'!J267&lt;&gt;"",'Dépenses sur devis'!J267,0)</f>
        <v>0</v>
      </c>
      <c r="K267" s="243">
        <f>IF('Dépenses sur devis'!K267&lt;&gt;"",'Dépenses sur devis'!K267,0)</f>
        <v>0</v>
      </c>
      <c r="L267" s="243">
        <f>IF('Dépenses sur devis'!L267&lt;&gt;"",'Dépenses sur devis'!L267,0)</f>
        <v>0</v>
      </c>
      <c r="M267" s="80" t="str">
        <f>IF('Dépenses sur devis'!M267&lt;&gt;"",'Dépenses sur devis'!M267,"")</f>
        <v/>
      </c>
      <c r="N267" s="244" t="str">
        <f>IF('Dépenses sur devis'!N267&lt;&gt;"",'Dépenses sur devis'!N267,"")</f>
        <v/>
      </c>
      <c r="O267" s="244" t="str">
        <f>IF('Dépenses sur devis'!O267&lt;&gt;"",'Dépenses sur devis'!O267,"")</f>
        <v/>
      </c>
      <c r="P267" s="245">
        <f>IF('Dépenses sur devis'!P267&lt;&gt;"",'Dépenses sur devis'!P267,0)</f>
        <v>0</v>
      </c>
      <c r="Q267" s="245">
        <f>IF('Dépenses sur devis'!Q267&lt;&gt;"",'Dépenses sur devis'!Q267,0)</f>
        <v>0</v>
      </c>
      <c r="R267" s="244" t="str">
        <f>IF('Dépenses sur devis'!R267&lt;&gt;"",'Dépenses sur devis'!R267,"")</f>
        <v/>
      </c>
      <c r="S267" s="244" t="str">
        <f>IF('Dépenses sur devis'!S267&lt;&gt;"",'Dépenses sur devis'!S267,"")</f>
        <v/>
      </c>
      <c r="T267" s="245">
        <f>IF('Dépenses sur devis'!T267&lt;&gt;"",'Dépenses sur devis'!T267,0)</f>
        <v>0</v>
      </c>
      <c r="U267" s="245">
        <f>IF('Dépenses sur devis'!U267&lt;&gt;"",'Dépenses sur devis'!U267,0)</f>
        <v>0</v>
      </c>
      <c r="V267" s="244" t="str">
        <f>IF('Dépenses sur devis'!V267&lt;&gt;"",'Dépenses sur devis'!V267,"")</f>
        <v/>
      </c>
      <c r="W267" s="245"/>
      <c r="X267" s="81">
        <v>0</v>
      </c>
      <c r="Y267" s="80"/>
      <c r="Z267" s="245">
        <f t="shared" si="8"/>
        <v>0</v>
      </c>
      <c r="AA267" s="81">
        <f t="shared" si="9"/>
        <v>0</v>
      </c>
      <c r="AB267" s="78" t="str">
        <f>IF('Dépenses sur devis'!AB267&lt;&gt;"",'Dépenses sur devis'!AB267,"")</f>
        <v/>
      </c>
    </row>
    <row r="268" spans="2:28" s="63" customFormat="1" ht="19.899999999999999" hidden="1" customHeight="1" x14ac:dyDescent="0.35">
      <c r="B268" s="75">
        <v>261</v>
      </c>
      <c r="C268" s="80" t="str">
        <f>IF('Dépenses sur devis'!C268&lt;&gt;"",'Dépenses sur devis'!C268,"")</f>
        <v/>
      </c>
      <c r="D268" s="80" t="str">
        <f>IF('Dépenses sur devis'!D268&lt;&gt;"",'Dépenses sur devis'!D268,"")</f>
        <v/>
      </c>
      <c r="E268" s="80" t="str">
        <f>IF('Dépenses sur devis'!E268&lt;&gt;"",'Dépenses sur devis'!E268,"")</f>
        <v/>
      </c>
      <c r="F268" s="80" t="str">
        <f>IF('Dépenses sur devis'!F268&lt;&gt;"",'Dépenses sur devis'!F268,"")</f>
        <v/>
      </c>
      <c r="G268" s="80" t="str">
        <f>IF('Dépenses sur devis'!G268&lt;&gt;"",'Dépenses sur devis'!G268,"")</f>
        <v/>
      </c>
      <c r="H268" s="79" t="str">
        <f>IF('Dépenses sur devis'!H268&lt;&gt;"",'Dépenses sur devis'!H268,"")</f>
        <v/>
      </c>
      <c r="I268" s="80" t="str">
        <f>IF('Dépenses sur devis'!I268&lt;&gt;"",'Dépenses sur devis'!I268,"")</f>
        <v/>
      </c>
      <c r="J268" s="243">
        <f>IF('Dépenses sur devis'!J268&lt;&gt;"",'Dépenses sur devis'!J268,0)</f>
        <v>0</v>
      </c>
      <c r="K268" s="243">
        <f>IF('Dépenses sur devis'!K268&lt;&gt;"",'Dépenses sur devis'!K268,0)</f>
        <v>0</v>
      </c>
      <c r="L268" s="243">
        <f>IF('Dépenses sur devis'!L268&lt;&gt;"",'Dépenses sur devis'!L268,0)</f>
        <v>0</v>
      </c>
      <c r="M268" s="80" t="str">
        <f>IF('Dépenses sur devis'!M268&lt;&gt;"",'Dépenses sur devis'!M268,"")</f>
        <v/>
      </c>
      <c r="N268" s="244" t="str">
        <f>IF('Dépenses sur devis'!N268&lt;&gt;"",'Dépenses sur devis'!N268,"")</f>
        <v/>
      </c>
      <c r="O268" s="244" t="str">
        <f>IF('Dépenses sur devis'!O268&lt;&gt;"",'Dépenses sur devis'!O268,"")</f>
        <v/>
      </c>
      <c r="P268" s="245">
        <f>IF('Dépenses sur devis'!P268&lt;&gt;"",'Dépenses sur devis'!P268,0)</f>
        <v>0</v>
      </c>
      <c r="Q268" s="245">
        <f>IF('Dépenses sur devis'!Q268&lt;&gt;"",'Dépenses sur devis'!Q268,0)</f>
        <v>0</v>
      </c>
      <c r="R268" s="244" t="str">
        <f>IF('Dépenses sur devis'!R268&lt;&gt;"",'Dépenses sur devis'!R268,"")</f>
        <v/>
      </c>
      <c r="S268" s="244" t="str">
        <f>IF('Dépenses sur devis'!S268&lt;&gt;"",'Dépenses sur devis'!S268,"")</f>
        <v/>
      </c>
      <c r="T268" s="245">
        <f>IF('Dépenses sur devis'!T268&lt;&gt;"",'Dépenses sur devis'!T268,0)</f>
        <v>0</v>
      </c>
      <c r="U268" s="245">
        <f>IF('Dépenses sur devis'!U268&lt;&gt;"",'Dépenses sur devis'!U268,0)</f>
        <v>0</v>
      </c>
      <c r="V268" s="244" t="str">
        <f>IF('Dépenses sur devis'!V268&lt;&gt;"",'Dépenses sur devis'!V268,"")</f>
        <v/>
      </c>
      <c r="W268" s="245"/>
      <c r="X268" s="81">
        <v>0</v>
      </c>
      <c r="Y268" s="80"/>
      <c r="Z268" s="245">
        <f t="shared" si="8"/>
        <v>0</v>
      </c>
      <c r="AA268" s="81">
        <f t="shared" si="9"/>
        <v>0</v>
      </c>
      <c r="AB268" s="78" t="str">
        <f>IF('Dépenses sur devis'!AB268&lt;&gt;"",'Dépenses sur devis'!AB268,"")</f>
        <v/>
      </c>
    </row>
    <row r="269" spans="2:28" s="63" customFormat="1" ht="19.899999999999999" hidden="1" customHeight="1" x14ac:dyDescent="0.35">
      <c r="B269" s="75">
        <v>262</v>
      </c>
      <c r="C269" s="80" t="str">
        <f>IF('Dépenses sur devis'!C269&lt;&gt;"",'Dépenses sur devis'!C269,"")</f>
        <v/>
      </c>
      <c r="D269" s="80" t="str">
        <f>IF('Dépenses sur devis'!D269&lt;&gt;"",'Dépenses sur devis'!D269,"")</f>
        <v/>
      </c>
      <c r="E269" s="80" t="str">
        <f>IF('Dépenses sur devis'!E269&lt;&gt;"",'Dépenses sur devis'!E269,"")</f>
        <v/>
      </c>
      <c r="F269" s="80" t="str">
        <f>IF('Dépenses sur devis'!F269&lt;&gt;"",'Dépenses sur devis'!F269,"")</f>
        <v/>
      </c>
      <c r="G269" s="80" t="str">
        <f>IF('Dépenses sur devis'!G269&lt;&gt;"",'Dépenses sur devis'!G269,"")</f>
        <v/>
      </c>
      <c r="H269" s="79" t="str">
        <f>IF('Dépenses sur devis'!H269&lt;&gt;"",'Dépenses sur devis'!H269,"")</f>
        <v/>
      </c>
      <c r="I269" s="80" t="str">
        <f>IF('Dépenses sur devis'!I269&lt;&gt;"",'Dépenses sur devis'!I269,"")</f>
        <v/>
      </c>
      <c r="J269" s="243">
        <f>IF('Dépenses sur devis'!J269&lt;&gt;"",'Dépenses sur devis'!J269,0)</f>
        <v>0</v>
      </c>
      <c r="K269" s="243">
        <f>IF('Dépenses sur devis'!K269&lt;&gt;"",'Dépenses sur devis'!K269,0)</f>
        <v>0</v>
      </c>
      <c r="L269" s="243">
        <f>IF('Dépenses sur devis'!L269&lt;&gt;"",'Dépenses sur devis'!L269,0)</f>
        <v>0</v>
      </c>
      <c r="M269" s="80" t="str">
        <f>IF('Dépenses sur devis'!M269&lt;&gt;"",'Dépenses sur devis'!M269,"")</f>
        <v/>
      </c>
      <c r="N269" s="244" t="str">
        <f>IF('Dépenses sur devis'!N269&lt;&gt;"",'Dépenses sur devis'!N269,"")</f>
        <v/>
      </c>
      <c r="O269" s="244" t="str">
        <f>IF('Dépenses sur devis'!O269&lt;&gt;"",'Dépenses sur devis'!O269,"")</f>
        <v/>
      </c>
      <c r="P269" s="245">
        <f>IF('Dépenses sur devis'!P269&lt;&gt;"",'Dépenses sur devis'!P269,0)</f>
        <v>0</v>
      </c>
      <c r="Q269" s="245">
        <f>IF('Dépenses sur devis'!Q269&lt;&gt;"",'Dépenses sur devis'!Q269,0)</f>
        <v>0</v>
      </c>
      <c r="R269" s="244" t="str">
        <f>IF('Dépenses sur devis'!R269&lt;&gt;"",'Dépenses sur devis'!R269,"")</f>
        <v/>
      </c>
      <c r="S269" s="244" t="str">
        <f>IF('Dépenses sur devis'!S269&lt;&gt;"",'Dépenses sur devis'!S269,"")</f>
        <v/>
      </c>
      <c r="T269" s="245">
        <f>IF('Dépenses sur devis'!T269&lt;&gt;"",'Dépenses sur devis'!T269,0)</f>
        <v>0</v>
      </c>
      <c r="U269" s="245">
        <f>IF('Dépenses sur devis'!U269&lt;&gt;"",'Dépenses sur devis'!U269,0)</f>
        <v>0</v>
      </c>
      <c r="V269" s="244" t="str">
        <f>IF('Dépenses sur devis'!V269&lt;&gt;"",'Dépenses sur devis'!V269,"")</f>
        <v/>
      </c>
      <c r="W269" s="245"/>
      <c r="X269" s="81">
        <v>0</v>
      </c>
      <c r="Y269" s="80"/>
      <c r="Z269" s="245">
        <f t="shared" si="8"/>
        <v>0</v>
      </c>
      <c r="AA269" s="81">
        <f t="shared" si="9"/>
        <v>0</v>
      </c>
      <c r="AB269" s="78" t="str">
        <f>IF('Dépenses sur devis'!AB269&lt;&gt;"",'Dépenses sur devis'!AB269,"")</f>
        <v/>
      </c>
    </row>
    <row r="270" spans="2:28" s="63" customFormat="1" ht="19.899999999999999" hidden="1" customHeight="1" x14ac:dyDescent="0.35">
      <c r="B270" s="75">
        <v>263</v>
      </c>
      <c r="C270" s="80" t="str">
        <f>IF('Dépenses sur devis'!C270&lt;&gt;"",'Dépenses sur devis'!C270,"")</f>
        <v/>
      </c>
      <c r="D270" s="80" t="str">
        <f>IF('Dépenses sur devis'!D270&lt;&gt;"",'Dépenses sur devis'!D270,"")</f>
        <v/>
      </c>
      <c r="E270" s="80" t="str">
        <f>IF('Dépenses sur devis'!E270&lt;&gt;"",'Dépenses sur devis'!E270,"")</f>
        <v/>
      </c>
      <c r="F270" s="80" t="str">
        <f>IF('Dépenses sur devis'!F270&lt;&gt;"",'Dépenses sur devis'!F270,"")</f>
        <v/>
      </c>
      <c r="G270" s="80" t="str">
        <f>IF('Dépenses sur devis'!G270&lt;&gt;"",'Dépenses sur devis'!G270,"")</f>
        <v/>
      </c>
      <c r="H270" s="79" t="str">
        <f>IF('Dépenses sur devis'!H270&lt;&gt;"",'Dépenses sur devis'!H270,"")</f>
        <v/>
      </c>
      <c r="I270" s="80" t="str">
        <f>IF('Dépenses sur devis'!I270&lt;&gt;"",'Dépenses sur devis'!I270,"")</f>
        <v/>
      </c>
      <c r="J270" s="243">
        <f>IF('Dépenses sur devis'!J270&lt;&gt;"",'Dépenses sur devis'!J270,0)</f>
        <v>0</v>
      </c>
      <c r="K270" s="243">
        <f>IF('Dépenses sur devis'!K270&lt;&gt;"",'Dépenses sur devis'!K270,0)</f>
        <v>0</v>
      </c>
      <c r="L270" s="243">
        <f>IF('Dépenses sur devis'!L270&lt;&gt;"",'Dépenses sur devis'!L270,0)</f>
        <v>0</v>
      </c>
      <c r="M270" s="80" t="str">
        <f>IF('Dépenses sur devis'!M270&lt;&gt;"",'Dépenses sur devis'!M270,"")</f>
        <v/>
      </c>
      <c r="N270" s="244" t="str">
        <f>IF('Dépenses sur devis'!N270&lt;&gt;"",'Dépenses sur devis'!N270,"")</f>
        <v/>
      </c>
      <c r="O270" s="244" t="str">
        <f>IF('Dépenses sur devis'!O270&lt;&gt;"",'Dépenses sur devis'!O270,"")</f>
        <v/>
      </c>
      <c r="P270" s="245">
        <f>IF('Dépenses sur devis'!P270&lt;&gt;"",'Dépenses sur devis'!P270,0)</f>
        <v>0</v>
      </c>
      <c r="Q270" s="245">
        <f>IF('Dépenses sur devis'!Q270&lt;&gt;"",'Dépenses sur devis'!Q270,0)</f>
        <v>0</v>
      </c>
      <c r="R270" s="244" t="str">
        <f>IF('Dépenses sur devis'!R270&lt;&gt;"",'Dépenses sur devis'!R270,"")</f>
        <v/>
      </c>
      <c r="S270" s="244" t="str">
        <f>IF('Dépenses sur devis'!S270&lt;&gt;"",'Dépenses sur devis'!S270,"")</f>
        <v/>
      </c>
      <c r="T270" s="245">
        <f>IF('Dépenses sur devis'!T270&lt;&gt;"",'Dépenses sur devis'!T270,0)</f>
        <v>0</v>
      </c>
      <c r="U270" s="245">
        <f>IF('Dépenses sur devis'!U270&lt;&gt;"",'Dépenses sur devis'!U270,0)</f>
        <v>0</v>
      </c>
      <c r="V270" s="244" t="str">
        <f>IF('Dépenses sur devis'!V270&lt;&gt;"",'Dépenses sur devis'!V270,"")</f>
        <v/>
      </c>
      <c r="W270" s="245"/>
      <c r="X270" s="81">
        <v>0</v>
      </c>
      <c r="Y270" s="80"/>
      <c r="Z270" s="245">
        <f t="shared" si="8"/>
        <v>0</v>
      </c>
      <c r="AA270" s="81">
        <f t="shared" si="9"/>
        <v>0</v>
      </c>
      <c r="AB270" s="78" t="str">
        <f>IF('Dépenses sur devis'!AB270&lt;&gt;"",'Dépenses sur devis'!AB270,"")</f>
        <v/>
      </c>
    </row>
    <row r="271" spans="2:28" s="63" customFormat="1" ht="19.899999999999999" hidden="1" customHeight="1" x14ac:dyDescent="0.35">
      <c r="B271" s="75">
        <v>264</v>
      </c>
      <c r="C271" s="80" t="str">
        <f>IF('Dépenses sur devis'!C271&lt;&gt;"",'Dépenses sur devis'!C271,"")</f>
        <v/>
      </c>
      <c r="D271" s="80" t="str">
        <f>IF('Dépenses sur devis'!D271&lt;&gt;"",'Dépenses sur devis'!D271,"")</f>
        <v/>
      </c>
      <c r="E271" s="80" t="str">
        <f>IF('Dépenses sur devis'!E271&lt;&gt;"",'Dépenses sur devis'!E271,"")</f>
        <v/>
      </c>
      <c r="F271" s="80" t="str">
        <f>IF('Dépenses sur devis'!F271&lt;&gt;"",'Dépenses sur devis'!F271,"")</f>
        <v/>
      </c>
      <c r="G271" s="80" t="str">
        <f>IF('Dépenses sur devis'!G271&lt;&gt;"",'Dépenses sur devis'!G271,"")</f>
        <v/>
      </c>
      <c r="H271" s="79" t="str">
        <f>IF('Dépenses sur devis'!H271&lt;&gt;"",'Dépenses sur devis'!H271,"")</f>
        <v/>
      </c>
      <c r="I271" s="80" t="str">
        <f>IF('Dépenses sur devis'!I271&lt;&gt;"",'Dépenses sur devis'!I271,"")</f>
        <v/>
      </c>
      <c r="J271" s="243">
        <f>IF('Dépenses sur devis'!J271&lt;&gt;"",'Dépenses sur devis'!J271,0)</f>
        <v>0</v>
      </c>
      <c r="K271" s="243">
        <f>IF('Dépenses sur devis'!K271&lt;&gt;"",'Dépenses sur devis'!K271,0)</f>
        <v>0</v>
      </c>
      <c r="L271" s="243">
        <f>IF('Dépenses sur devis'!L271&lt;&gt;"",'Dépenses sur devis'!L271,0)</f>
        <v>0</v>
      </c>
      <c r="M271" s="80" t="str">
        <f>IF('Dépenses sur devis'!M271&lt;&gt;"",'Dépenses sur devis'!M271,"")</f>
        <v/>
      </c>
      <c r="N271" s="244" t="str">
        <f>IF('Dépenses sur devis'!N271&lt;&gt;"",'Dépenses sur devis'!N271,"")</f>
        <v/>
      </c>
      <c r="O271" s="244" t="str">
        <f>IF('Dépenses sur devis'!O271&lt;&gt;"",'Dépenses sur devis'!O271,"")</f>
        <v/>
      </c>
      <c r="P271" s="245">
        <f>IF('Dépenses sur devis'!P271&lt;&gt;"",'Dépenses sur devis'!P271,0)</f>
        <v>0</v>
      </c>
      <c r="Q271" s="245">
        <f>IF('Dépenses sur devis'!Q271&lt;&gt;"",'Dépenses sur devis'!Q271,0)</f>
        <v>0</v>
      </c>
      <c r="R271" s="244" t="str">
        <f>IF('Dépenses sur devis'!R271&lt;&gt;"",'Dépenses sur devis'!R271,"")</f>
        <v/>
      </c>
      <c r="S271" s="244" t="str">
        <f>IF('Dépenses sur devis'!S271&lt;&gt;"",'Dépenses sur devis'!S271,"")</f>
        <v/>
      </c>
      <c r="T271" s="245">
        <f>IF('Dépenses sur devis'!T271&lt;&gt;"",'Dépenses sur devis'!T271,0)</f>
        <v>0</v>
      </c>
      <c r="U271" s="245">
        <f>IF('Dépenses sur devis'!U271&lt;&gt;"",'Dépenses sur devis'!U271,0)</f>
        <v>0</v>
      </c>
      <c r="V271" s="244" t="str">
        <f>IF('Dépenses sur devis'!V271&lt;&gt;"",'Dépenses sur devis'!V271,"")</f>
        <v/>
      </c>
      <c r="W271" s="245"/>
      <c r="X271" s="81">
        <v>0</v>
      </c>
      <c r="Y271" s="80"/>
      <c r="Z271" s="245">
        <f t="shared" si="8"/>
        <v>0</v>
      </c>
      <c r="AA271" s="81">
        <f t="shared" si="9"/>
        <v>0</v>
      </c>
      <c r="AB271" s="78" t="str">
        <f>IF('Dépenses sur devis'!AB271&lt;&gt;"",'Dépenses sur devis'!AB271,"")</f>
        <v/>
      </c>
    </row>
    <row r="272" spans="2:28" s="63" customFormat="1" ht="19.899999999999999" hidden="1" customHeight="1" x14ac:dyDescent="0.35">
      <c r="B272" s="75">
        <v>265</v>
      </c>
      <c r="C272" s="80" t="str">
        <f>IF('Dépenses sur devis'!C272&lt;&gt;"",'Dépenses sur devis'!C272,"")</f>
        <v/>
      </c>
      <c r="D272" s="80" t="str">
        <f>IF('Dépenses sur devis'!D272&lt;&gt;"",'Dépenses sur devis'!D272,"")</f>
        <v/>
      </c>
      <c r="E272" s="80" t="str">
        <f>IF('Dépenses sur devis'!E272&lt;&gt;"",'Dépenses sur devis'!E272,"")</f>
        <v/>
      </c>
      <c r="F272" s="80" t="str">
        <f>IF('Dépenses sur devis'!F272&lt;&gt;"",'Dépenses sur devis'!F272,"")</f>
        <v/>
      </c>
      <c r="G272" s="80" t="str">
        <f>IF('Dépenses sur devis'!G272&lt;&gt;"",'Dépenses sur devis'!G272,"")</f>
        <v/>
      </c>
      <c r="H272" s="79" t="str">
        <f>IF('Dépenses sur devis'!H272&lt;&gt;"",'Dépenses sur devis'!H272,"")</f>
        <v/>
      </c>
      <c r="I272" s="80" t="str">
        <f>IF('Dépenses sur devis'!I272&lt;&gt;"",'Dépenses sur devis'!I272,"")</f>
        <v/>
      </c>
      <c r="J272" s="243">
        <f>IF('Dépenses sur devis'!J272&lt;&gt;"",'Dépenses sur devis'!J272,0)</f>
        <v>0</v>
      </c>
      <c r="K272" s="243">
        <f>IF('Dépenses sur devis'!K272&lt;&gt;"",'Dépenses sur devis'!K272,0)</f>
        <v>0</v>
      </c>
      <c r="L272" s="243">
        <f>IF('Dépenses sur devis'!L272&lt;&gt;"",'Dépenses sur devis'!L272,0)</f>
        <v>0</v>
      </c>
      <c r="M272" s="80" t="str">
        <f>IF('Dépenses sur devis'!M272&lt;&gt;"",'Dépenses sur devis'!M272,"")</f>
        <v/>
      </c>
      <c r="N272" s="244" t="str">
        <f>IF('Dépenses sur devis'!N272&lt;&gt;"",'Dépenses sur devis'!N272,"")</f>
        <v/>
      </c>
      <c r="O272" s="244" t="str">
        <f>IF('Dépenses sur devis'!O272&lt;&gt;"",'Dépenses sur devis'!O272,"")</f>
        <v/>
      </c>
      <c r="P272" s="245">
        <f>IF('Dépenses sur devis'!P272&lt;&gt;"",'Dépenses sur devis'!P272,0)</f>
        <v>0</v>
      </c>
      <c r="Q272" s="245">
        <f>IF('Dépenses sur devis'!Q272&lt;&gt;"",'Dépenses sur devis'!Q272,0)</f>
        <v>0</v>
      </c>
      <c r="R272" s="244" t="str">
        <f>IF('Dépenses sur devis'!R272&lt;&gt;"",'Dépenses sur devis'!R272,"")</f>
        <v/>
      </c>
      <c r="S272" s="244" t="str">
        <f>IF('Dépenses sur devis'!S272&lt;&gt;"",'Dépenses sur devis'!S272,"")</f>
        <v/>
      </c>
      <c r="T272" s="245">
        <f>IF('Dépenses sur devis'!T272&lt;&gt;"",'Dépenses sur devis'!T272,0)</f>
        <v>0</v>
      </c>
      <c r="U272" s="245">
        <f>IF('Dépenses sur devis'!U272&lt;&gt;"",'Dépenses sur devis'!U272,0)</f>
        <v>0</v>
      </c>
      <c r="V272" s="244" t="str">
        <f>IF('Dépenses sur devis'!V272&lt;&gt;"",'Dépenses sur devis'!V272,"")</f>
        <v/>
      </c>
      <c r="W272" s="245"/>
      <c r="X272" s="81">
        <v>0</v>
      </c>
      <c r="Y272" s="80"/>
      <c r="Z272" s="245">
        <f t="shared" si="8"/>
        <v>0</v>
      </c>
      <c r="AA272" s="81">
        <f t="shared" si="9"/>
        <v>0</v>
      </c>
      <c r="AB272" s="78" t="str">
        <f>IF('Dépenses sur devis'!AB272&lt;&gt;"",'Dépenses sur devis'!AB272,"")</f>
        <v/>
      </c>
    </row>
    <row r="273" spans="2:28" s="63" customFormat="1" ht="19.899999999999999" hidden="1" customHeight="1" x14ac:dyDescent="0.35">
      <c r="B273" s="75">
        <v>266</v>
      </c>
      <c r="C273" s="80" t="str">
        <f>IF('Dépenses sur devis'!C273&lt;&gt;"",'Dépenses sur devis'!C273,"")</f>
        <v/>
      </c>
      <c r="D273" s="80" t="str">
        <f>IF('Dépenses sur devis'!D273&lt;&gt;"",'Dépenses sur devis'!D273,"")</f>
        <v/>
      </c>
      <c r="E273" s="80" t="str">
        <f>IF('Dépenses sur devis'!E273&lt;&gt;"",'Dépenses sur devis'!E273,"")</f>
        <v/>
      </c>
      <c r="F273" s="80" t="str">
        <f>IF('Dépenses sur devis'!F273&lt;&gt;"",'Dépenses sur devis'!F273,"")</f>
        <v/>
      </c>
      <c r="G273" s="80" t="str">
        <f>IF('Dépenses sur devis'!G273&lt;&gt;"",'Dépenses sur devis'!G273,"")</f>
        <v/>
      </c>
      <c r="H273" s="79" t="str">
        <f>IF('Dépenses sur devis'!H273&lt;&gt;"",'Dépenses sur devis'!H273,"")</f>
        <v/>
      </c>
      <c r="I273" s="80" t="str">
        <f>IF('Dépenses sur devis'!I273&lt;&gt;"",'Dépenses sur devis'!I273,"")</f>
        <v/>
      </c>
      <c r="J273" s="243">
        <f>IF('Dépenses sur devis'!J273&lt;&gt;"",'Dépenses sur devis'!J273,0)</f>
        <v>0</v>
      </c>
      <c r="K273" s="243">
        <f>IF('Dépenses sur devis'!K273&lt;&gt;"",'Dépenses sur devis'!K273,0)</f>
        <v>0</v>
      </c>
      <c r="L273" s="243">
        <f>IF('Dépenses sur devis'!L273&lt;&gt;"",'Dépenses sur devis'!L273,0)</f>
        <v>0</v>
      </c>
      <c r="M273" s="80" t="str">
        <f>IF('Dépenses sur devis'!M273&lt;&gt;"",'Dépenses sur devis'!M273,"")</f>
        <v/>
      </c>
      <c r="N273" s="244" t="str">
        <f>IF('Dépenses sur devis'!N273&lt;&gt;"",'Dépenses sur devis'!N273,"")</f>
        <v/>
      </c>
      <c r="O273" s="244" t="str">
        <f>IF('Dépenses sur devis'!O273&lt;&gt;"",'Dépenses sur devis'!O273,"")</f>
        <v/>
      </c>
      <c r="P273" s="245">
        <f>IF('Dépenses sur devis'!P273&lt;&gt;"",'Dépenses sur devis'!P273,0)</f>
        <v>0</v>
      </c>
      <c r="Q273" s="245">
        <f>IF('Dépenses sur devis'!Q273&lt;&gt;"",'Dépenses sur devis'!Q273,0)</f>
        <v>0</v>
      </c>
      <c r="R273" s="244" t="str">
        <f>IF('Dépenses sur devis'!R273&lt;&gt;"",'Dépenses sur devis'!R273,"")</f>
        <v/>
      </c>
      <c r="S273" s="244" t="str">
        <f>IF('Dépenses sur devis'!S273&lt;&gt;"",'Dépenses sur devis'!S273,"")</f>
        <v/>
      </c>
      <c r="T273" s="245">
        <f>IF('Dépenses sur devis'!T273&lt;&gt;"",'Dépenses sur devis'!T273,0)</f>
        <v>0</v>
      </c>
      <c r="U273" s="245">
        <f>IF('Dépenses sur devis'!U273&lt;&gt;"",'Dépenses sur devis'!U273,0)</f>
        <v>0</v>
      </c>
      <c r="V273" s="244" t="str">
        <f>IF('Dépenses sur devis'!V273&lt;&gt;"",'Dépenses sur devis'!V273,"")</f>
        <v/>
      </c>
      <c r="W273" s="245"/>
      <c r="X273" s="81">
        <v>0</v>
      </c>
      <c r="Y273" s="80"/>
      <c r="Z273" s="245">
        <f t="shared" si="8"/>
        <v>0</v>
      </c>
      <c r="AA273" s="81">
        <f t="shared" si="9"/>
        <v>0</v>
      </c>
      <c r="AB273" s="78" t="str">
        <f>IF('Dépenses sur devis'!AB273&lt;&gt;"",'Dépenses sur devis'!AB273,"")</f>
        <v/>
      </c>
    </row>
    <row r="274" spans="2:28" s="63" customFormat="1" ht="19.899999999999999" hidden="1" customHeight="1" x14ac:dyDescent="0.35">
      <c r="B274" s="75">
        <v>267</v>
      </c>
      <c r="C274" s="80" t="str">
        <f>IF('Dépenses sur devis'!C274&lt;&gt;"",'Dépenses sur devis'!C274,"")</f>
        <v/>
      </c>
      <c r="D274" s="80" t="str">
        <f>IF('Dépenses sur devis'!D274&lt;&gt;"",'Dépenses sur devis'!D274,"")</f>
        <v/>
      </c>
      <c r="E274" s="80" t="str">
        <f>IF('Dépenses sur devis'!E274&lt;&gt;"",'Dépenses sur devis'!E274,"")</f>
        <v/>
      </c>
      <c r="F274" s="80" t="str">
        <f>IF('Dépenses sur devis'!F274&lt;&gt;"",'Dépenses sur devis'!F274,"")</f>
        <v/>
      </c>
      <c r="G274" s="80" t="str">
        <f>IF('Dépenses sur devis'!G274&lt;&gt;"",'Dépenses sur devis'!G274,"")</f>
        <v/>
      </c>
      <c r="H274" s="79" t="str">
        <f>IF('Dépenses sur devis'!H274&lt;&gt;"",'Dépenses sur devis'!H274,"")</f>
        <v/>
      </c>
      <c r="I274" s="80" t="str">
        <f>IF('Dépenses sur devis'!I274&lt;&gt;"",'Dépenses sur devis'!I274,"")</f>
        <v/>
      </c>
      <c r="J274" s="243">
        <f>IF('Dépenses sur devis'!J274&lt;&gt;"",'Dépenses sur devis'!J274,0)</f>
        <v>0</v>
      </c>
      <c r="K274" s="243">
        <f>IF('Dépenses sur devis'!K274&lt;&gt;"",'Dépenses sur devis'!K274,0)</f>
        <v>0</v>
      </c>
      <c r="L274" s="243">
        <f>IF('Dépenses sur devis'!L274&lt;&gt;"",'Dépenses sur devis'!L274,0)</f>
        <v>0</v>
      </c>
      <c r="M274" s="80" t="str">
        <f>IF('Dépenses sur devis'!M274&lt;&gt;"",'Dépenses sur devis'!M274,"")</f>
        <v/>
      </c>
      <c r="N274" s="244" t="str">
        <f>IF('Dépenses sur devis'!N274&lt;&gt;"",'Dépenses sur devis'!N274,"")</f>
        <v/>
      </c>
      <c r="O274" s="244" t="str">
        <f>IF('Dépenses sur devis'!O274&lt;&gt;"",'Dépenses sur devis'!O274,"")</f>
        <v/>
      </c>
      <c r="P274" s="245">
        <f>IF('Dépenses sur devis'!P274&lt;&gt;"",'Dépenses sur devis'!P274,0)</f>
        <v>0</v>
      </c>
      <c r="Q274" s="245">
        <f>IF('Dépenses sur devis'!Q274&lt;&gt;"",'Dépenses sur devis'!Q274,0)</f>
        <v>0</v>
      </c>
      <c r="R274" s="244" t="str">
        <f>IF('Dépenses sur devis'!R274&lt;&gt;"",'Dépenses sur devis'!R274,"")</f>
        <v/>
      </c>
      <c r="S274" s="244" t="str">
        <f>IF('Dépenses sur devis'!S274&lt;&gt;"",'Dépenses sur devis'!S274,"")</f>
        <v/>
      </c>
      <c r="T274" s="245">
        <f>IF('Dépenses sur devis'!T274&lt;&gt;"",'Dépenses sur devis'!T274,0)</f>
        <v>0</v>
      </c>
      <c r="U274" s="245">
        <f>IF('Dépenses sur devis'!U274&lt;&gt;"",'Dépenses sur devis'!U274,0)</f>
        <v>0</v>
      </c>
      <c r="V274" s="244" t="str">
        <f>IF('Dépenses sur devis'!V274&lt;&gt;"",'Dépenses sur devis'!V274,"")</f>
        <v/>
      </c>
      <c r="W274" s="245"/>
      <c r="X274" s="81">
        <v>0</v>
      </c>
      <c r="Y274" s="80"/>
      <c r="Z274" s="245">
        <f t="shared" si="8"/>
        <v>0</v>
      </c>
      <c r="AA274" s="81">
        <f t="shared" si="9"/>
        <v>0</v>
      </c>
      <c r="AB274" s="78" t="str">
        <f>IF('Dépenses sur devis'!AB274&lt;&gt;"",'Dépenses sur devis'!AB274,"")</f>
        <v/>
      </c>
    </row>
    <row r="275" spans="2:28" s="63" customFormat="1" ht="19.899999999999999" hidden="1" customHeight="1" x14ac:dyDescent="0.35">
      <c r="B275" s="75">
        <v>268</v>
      </c>
      <c r="C275" s="80" t="str">
        <f>IF('Dépenses sur devis'!C275&lt;&gt;"",'Dépenses sur devis'!C275,"")</f>
        <v/>
      </c>
      <c r="D275" s="80" t="str">
        <f>IF('Dépenses sur devis'!D275&lt;&gt;"",'Dépenses sur devis'!D275,"")</f>
        <v/>
      </c>
      <c r="E275" s="80" t="str">
        <f>IF('Dépenses sur devis'!E275&lt;&gt;"",'Dépenses sur devis'!E275,"")</f>
        <v/>
      </c>
      <c r="F275" s="80" t="str">
        <f>IF('Dépenses sur devis'!F275&lt;&gt;"",'Dépenses sur devis'!F275,"")</f>
        <v/>
      </c>
      <c r="G275" s="80" t="str">
        <f>IF('Dépenses sur devis'!G275&lt;&gt;"",'Dépenses sur devis'!G275,"")</f>
        <v/>
      </c>
      <c r="H275" s="79" t="str">
        <f>IF('Dépenses sur devis'!H275&lt;&gt;"",'Dépenses sur devis'!H275,"")</f>
        <v/>
      </c>
      <c r="I275" s="80" t="str">
        <f>IF('Dépenses sur devis'!I275&lt;&gt;"",'Dépenses sur devis'!I275,"")</f>
        <v/>
      </c>
      <c r="J275" s="243">
        <f>IF('Dépenses sur devis'!J275&lt;&gt;"",'Dépenses sur devis'!J275,0)</f>
        <v>0</v>
      </c>
      <c r="K275" s="243">
        <f>IF('Dépenses sur devis'!K275&lt;&gt;"",'Dépenses sur devis'!K275,0)</f>
        <v>0</v>
      </c>
      <c r="L275" s="243">
        <f>IF('Dépenses sur devis'!L275&lt;&gt;"",'Dépenses sur devis'!L275,0)</f>
        <v>0</v>
      </c>
      <c r="M275" s="80" t="str">
        <f>IF('Dépenses sur devis'!M275&lt;&gt;"",'Dépenses sur devis'!M275,"")</f>
        <v/>
      </c>
      <c r="N275" s="244" t="str">
        <f>IF('Dépenses sur devis'!N275&lt;&gt;"",'Dépenses sur devis'!N275,"")</f>
        <v/>
      </c>
      <c r="O275" s="244" t="str">
        <f>IF('Dépenses sur devis'!O275&lt;&gt;"",'Dépenses sur devis'!O275,"")</f>
        <v/>
      </c>
      <c r="P275" s="245">
        <f>IF('Dépenses sur devis'!P275&lt;&gt;"",'Dépenses sur devis'!P275,0)</f>
        <v>0</v>
      </c>
      <c r="Q275" s="245">
        <f>IF('Dépenses sur devis'!Q275&lt;&gt;"",'Dépenses sur devis'!Q275,0)</f>
        <v>0</v>
      </c>
      <c r="R275" s="244" t="str">
        <f>IF('Dépenses sur devis'!R275&lt;&gt;"",'Dépenses sur devis'!R275,"")</f>
        <v/>
      </c>
      <c r="S275" s="244" t="str">
        <f>IF('Dépenses sur devis'!S275&lt;&gt;"",'Dépenses sur devis'!S275,"")</f>
        <v/>
      </c>
      <c r="T275" s="245">
        <f>IF('Dépenses sur devis'!T275&lt;&gt;"",'Dépenses sur devis'!T275,0)</f>
        <v>0</v>
      </c>
      <c r="U275" s="245">
        <f>IF('Dépenses sur devis'!U275&lt;&gt;"",'Dépenses sur devis'!U275,0)</f>
        <v>0</v>
      </c>
      <c r="V275" s="244" t="str">
        <f>IF('Dépenses sur devis'!V275&lt;&gt;"",'Dépenses sur devis'!V275,"")</f>
        <v/>
      </c>
      <c r="W275" s="245"/>
      <c r="X275" s="81">
        <v>0</v>
      </c>
      <c r="Y275" s="80"/>
      <c r="Z275" s="245">
        <f t="shared" si="8"/>
        <v>0</v>
      </c>
      <c r="AA275" s="81">
        <f t="shared" si="9"/>
        <v>0</v>
      </c>
      <c r="AB275" s="78" t="str">
        <f>IF('Dépenses sur devis'!AB275&lt;&gt;"",'Dépenses sur devis'!AB275,"")</f>
        <v/>
      </c>
    </row>
    <row r="276" spans="2:28" s="63" customFormat="1" ht="19.899999999999999" hidden="1" customHeight="1" x14ac:dyDescent="0.35">
      <c r="B276" s="75">
        <v>269</v>
      </c>
      <c r="C276" s="80" t="str">
        <f>IF('Dépenses sur devis'!C276&lt;&gt;"",'Dépenses sur devis'!C276,"")</f>
        <v/>
      </c>
      <c r="D276" s="80" t="str">
        <f>IF('Dépenses sur devis'!D276&lt;&gt;"",'Dépenses sur devis'!D276,"")</f>
        <v/>
      </c>
      <c r="E276" s="80" t="str">
        <f>IF('Dépenses sur devis'!E276&lt;&gt;"",'Dépenses sur devis'!E276,"")</f>
        <v/>
      </c>
      <c r="F276" s="80" t="str">
        <f>IF('Dépenses sur devis'!F276&lt;&gt;"",'Dépenses sur devis'!F276,"")</f>
        <v/>
      </c>
      <c r="G276" s="80" t="str">
        <f>IF('Dépenses sur devis'!G276&lt;&gt;"",'Dépenses sur devis'!G276,"")</f>
        <v/>
      </c>
      <c r="H276" s="79" t="str">
        <f>IF('Dépenses sur devis'!H276&lt;&gt;"",'Dépenses sur devis'!H276,"")</f>
        <v/>
      </c>
      <c r="I276" s="80" t="str">
        <f>IF('Dépenses sur devis'!I276&lt;&gt;"",'Dépenses sur devis'!I276,"")</f>
        <v/>
      </c>
      <c r="J276" s="243">
        <f>IF('Dépenses sur devis'!J276&lt;&gt;"",'Dépenses sur devis'!J276,0)</f>
        <v>0</v>
      </c>
      <c r="K276" s="243">
        <f>IF('Dépenses sur devis'!K276&lt;&gt;"",'Dépenses sur devis'!K276,0)</f>
        <v>0</v>
      </c>
      <c r="L276" s="243">
        <f>IF('Dépenses sur devis'!L276&lt;&gt;"",'Dépenses sur devis'!L276,0)</f>
        <v>0</v>
      </c>
      <c r="M276" s="80" t="str">
        <f>IF('Dépenses sur devis'!M276&lt;&gt;"",'Dépenses sur devis'!M276,"")</f>
        <v/>
      </c>
      <c r="N276" s="244" t="str">
        <f>IF('Dépenses sur devis'!N276&lt;&gt;"",'Dépenses sur devis'!N276,"")</f>
        <v/>
      </c>
      <c r="O276" s="244" t="str">
        <f>IF('Dépenses sur devis'!O276&lt;&gt;"",'Dépenses sur devis'!O276,"")</f>
        <v/>
      </c>
      <c r="P276" s="245">
        <f>IF('Dépenses sur devis'!P276&lt;&gt;"",'Dépenses sur devis'!P276,0)</f>
        <v>0</v>
      </c>
      <c r="Q276" s="245">
        <f>IF('Dépenses sur devis'!Q276&lt;&gt;"",'Dépenses sur devis'!Q276,0)</f>
        <v>0</v>
      </c>
      <c r="R276" s="244" t="str">
        <f>IF('Dépenses sur devis'!R276&lt;&gt;"",'Dépenses sur devis'!R276,"")</f>
        <v/>
      </c>
      <c r="S276" s="244" t="str">
        <f>IF('Dépenses sur devis'!S276&lt;&gt;"",'Dépenses sur devis'!S276,"")</f>
        <v/>
      </c>
      <c r="T276" s="245">
        <f>IF('Dépenses sur devis'!T276&lt;&gt;"",'Dépenses sur devis'!T276,0)</f>
        <v>0</v>
      </c>
      <c r="U276" s="245">
        <f>IF('Dépenses sur devis'!U276&lt;&gt;"",'Dépenses sur devis'!U276,0)</f>
        <v>0</v>
      </c>
      <c r="V276" s="244" t="str">
        <f>IF('Dépenses sur devis'!V276&lt;&gt;"",'Dépenses sur devis'!V276,"")</f>
        <v/>
      </c>
      <c r="W276" s="245"/>
      <c r="X276" s="81">
        <v>0</v>
      </c>
      <c r="Y276" s="80"/>
      <c r="Z276" s="245">
        <f t="shared" si="8"/>
        <v>0</v>
      </c>
      <c r="AA276" s="81">
        <f t="shared" si="9"/>
        <v>0</v>
      </c>
      <c r="AB276" s="78" t="str">
        <f>IF('Dépenses sur devis'!AB276&lt;&gt;"",'Dépenses sur devis'!AB276,"")</f>
        <v/>
      </c>
    </row>
    <row r="277" spans="2:28" s="63" customFormat="1" ht="19.899999999999999" hidden="1" customHeight="1" x14ac:dyDescent="0.35">
      <c r="B277" s="75">
        <v>270</v>
      </c>
      <c r="C277" s="80" t="str">
        <f>IF('Dépenses sur devis'!C277&lt;&gt;"",'Dépenses sur devis'!C277,"")</f>
        <v/>
      </c>
      <c r="D277" s="80" t="str">
        <f>IF('Dépenses sur devis'!D277&lt;&gt;"",'Dépenses sur devis'!D277,"")</f>
        <v/>
      </c>
      <c r="E277" s="80" t="str">
        <f>IF('Dépenses sur devis'!E277&lt;&gt;"",'Dépenses sur devis'!E277,"")</f>
        <v/>
      </c>
      <c r="F277" s="80" t="str">
        <f>IF('Dépenses sur devis'!F277&lt;&gt;"",'Dépenses sur devis'!F277,"")</f>
        <v/>
      </c>
      <c r="G277" s="80" t="str">
        <f>IF('Dépenses sur devis'!G277&lt;&gt;"",'Dépenses sur devis'!G277,"")</f>
        <v/>
      </c>
      <c r="H277" s="79" t="str">
        <f>IF('Dépenses sur devis'!H277&lt;&gt;"",'Dépenses sur devis'!H277,"")</f>
        <v/>
      </c>
      <c r="I277" s="80" t="str">
        <f>IF('Dépenses sur devis'!I277&lt;&gt;"",'Dépenses sur devis'!I277,"")</f>
        <v/>
      </c>
      <c r="J277" s="243">
        <f>IF('Dépenses sur devis'!J277&lt;&gt;"",'Dépenses sur devis'!J277,0)</f>
        <v>0</v>
      </c>
      <c r="K277" s="243">
        <f>IF('Dépenses sur devis'!K277&lt;&gt;"",'Dépenses sur devis'!K277,0)</f>
        <v>0</v>
      </c>
      <c r="L277" s="243">
        <f>IF('Dépenses sur devis'!L277&lt;&gt;"",'Dépenses sur devis'!L277,0)</f>
        <v>0</v>
      </c>
      <c r="M277" s="80" t="str">
        <f>IF('Dépenses sur devis'!M277&lt;&gt;"",'Dépenses sur devis'!M277,"")</f>
        <v/>
      </c>
      <c r="N277" s="244" t="str">
        <f>IF('Dépenses sur devis'!N277&lt;&gt;"",'Dépenses sur devis'!N277,"")</f>
        <v/>
      </c>
      <c r="O277" s="244" t="str">
        <f>IF('Dépenses sur devis'!O277&lt;&gt;"",'Dépenses sur devis'!O277,"")</f>
        <v/>
      </c>
      <c r="P277" s="245">
        <f>IF('Dépenses sur devis'!P277&lt;&gt;"",'Dépenses sur devis'!P277,0)</f>
        <v>0</v>
      </c>
      <c r="Q277" s="245">
        <f>IF('Dépenses sur devis'!Q277&lt;&gt;"",'Dépenses sur devis'!Q277,0)</f>
        <v>0</v>
      </c>
      <c r="R277" s="244" t="str">
        <f>IF('Dépenses sur devis'!R277&lt;&gt;"",'Dépenses sur devis'!R277,"")</f>
        <v/>
      </c>
      <c r="S277" s="244" t="str">
        <f>IF('Dépenses sur devis'!S277&lt;&gt;"",'Dépenses sur devis'!S277,"")</f>
        <v/>
      </c>
      <c r="T277" s="245">
        <f>IF('Dépenses sur devis'!T277&lt;&gt;"",'Dépenses sur devis'!T277,0)</f>
        <v>0</v>
      </c>
      <c r="U277" s="245">
        <f>IF('Dépenses sur devis'!U277&lt;&gt;"",'Dépenses sur devis'!U277,0)</f>
        <v>0</v>
      </c>
      <c r="V277" s="244" t="str">
        <f>IF('Dépenses sur devis'!V277&lt;&gt;"",'Dépenses sur devis'!V277,"")</f>
        <v/>
      </c>
      <c r="W277" s="245"/>
      <c r="X277" s="81">
        <v>0</v>
      </c>
      <c r="Y277" s="80"/>
      <c r="Z277" s="245">
        <f t="shared" si="8"/>
        <v>0</v>
      </c>
      <c r="AA277" s="81">
        <f t="shared" si="9"/>
        <v>0</v>
      </c>
      <c r="AB277" s="78" t="str">
        <f>IF('Dépenses sur devis'!AB277&lt;&gt;"",'Dépenses sur devis'!AB277,"")</f>
        <v/>
      </c>
    </row>
    <row r="278" spans="2:28" s="63" customFormat="1" ht="19.899999999999999" hidden="1" customHeight="1" x14ac:dyDescent="0.35">
      <c r="B278" s="75">
        <v>271</v>
      </c>
      <c r="C278" s="80" t="str">
        <f>IF('Dépenses sur devis'!C278&lt;&gt;"",'Dépenses sur devis'!C278,"")</f>
        <v/>
      </c>
      <c r="D278" s="80" t="str">
        <f>IF('Dépenses sur devis'!D278&lt;&gt;"",'Dépenses sur devis'!D278,"")</f>
        <v/>
      </c>
      <c r="E278" s="80" t="str">
        <f>IF('Dépenses sur devis'!E278&lt;&gt;"",'Dépenses sur devis'!E278,"")</f>
        <v/>
      </c>
      <c r="F278" s="80" t="str">
        <f>IF('Dépenses sur devis'!F278&lt;&gt;"",'Dépenses sur devis'!F278,"")</f>
        <v/>
      </c>
      <c r="G278" s="80" t="str">
        <f>IF('Dépenses sur devis'!G278&lt;&gt;"",'Dépenses sur devis'!G278,"")</f>
        <v/>
      </c>
      <c r="H278" s="79" t="str">
        <f>IF('Dépenses sur devis'!H278&lt;&gt;"",'Dépenses sur devis'!H278,"")</f>
        <v/>
      </c>
      <c r="I278" s="80" t="str">
        <f>IF('Dépenses sur devis'!I278&lt;&gt;"",'Dépenses sur devis'!I278,"")</f>
        <v/>
      </c>
      <c r="J278" s="243">
        <f>IF('Dépenses sur devis'!J278&lt;&gt;"",'Dépenses sur devis'!J278,0)</f>
        <v>0</v>
      </c>
      <c r="K278" s="243">
        <f>IF('Dépenses sur devis'!K278&lt;&gt;"",'Dépenses sur devis'!K278,0)</f>
        <v>0</v>
      </c>
      <c r="L278" s="243">
        <f>IF('Dépenses sur devis'!L278&lt;&gt;"",'Dépenses sur devis'!L278,0)</f>
        <v>0</v>
      </c>
      <c r="M278" s="80" t="str">
        <f>IF('Dépenses sur devis'!M278&lt;&gt;"",'Dépenses sur devis'!M278,"")</f>
        <v/>
      </c>
      <c r="N278" s="244" t="str">
        <f>IF('Dépenses sur devis'!N278&lt;&gt;"",'Dépenses sur devis'!N278,"")</f>
        <v/>
      </c>
      <c r="O278" s="244" t="str">
        <f>IF('Dépenses sur devis'!O278&lt;&gt;"",'Dépenses sur devis'!O278,"")</f>
        <v/>
      </c>
      <c r="P278" s="245">
        <f>IF('Dépenses sur devis'!P278&lt;&gt;"",'Dépenses sur devis'!P278,0)</f>
        <v>0</v>
      </c>
      <c r="Q278" s="245">
        <f>IF('Dépenses sur devis'!Q278&lt;&gt;"",'Dépenses sur devis'!Q278,0)</f>
        <v>0</v>
      </c>
      <c r="R278" s="244" t="str">
        <f>IF('Dépenses sur devis'!R278&lt;&gt;"",'Dépenses sur devis'!R278,"")</f>
        <v/>
      </c>
      <c r="S278" s="244" t="str">
        <f>IF('Dépenses sur devis'!S278&lt;&gt;"",'Dépenses sur devis'!S278,"")</f>
        <v/>
      </c>
      <c r="T278" s="245">
        <f>IF('Dépenses sur devis'!T278&lt;&gt;"",'Dépenses sur devis'!T278,0)</f>
        <v>0</v>
      </c>
      <c r="U278" s="245">
        <f>IF('Dépenses sur devis'!U278&lt;&gt;"",'Dépenses sur devis'!U278,0)</f>
        <v>0</v>
      </c>
      <c r="V278" s="244" t="str">
        <f>IF('Dépenses sur devis'!V278&lt;&gt;"",'Dépenses sur devis'!V278,"")</f>
        <v/>
      </c>
      <c r="W278" s="245"/>
      <c r="X278" s="81">
        <v>0</v>
      </c>
      <c r="Y278" s="80"/>
      <c r="Z278" s="245">
        <f t="shared" si="8"/>
        <v>0</v>
      </c>
      <c r="AA278" s="81">
        <f t="shared" si="9"/>
        <v>0</v>
      </c>
      <c r="AB278" s="78" t="str">
        <f>IF('Dépenses sur devis'!AB278&lt;&gt;"",'Dépenses sur devis'!AB278,"")</f>
        <v/>
      </c>
    </row>
    <row r="279" spans="2:28" s="63" customFormat="1" ht="19.899999999999999" hidden="1" customHeight="1" x14ac:dyDescent="0.35">
      <c r="B279" s="75">
        <v>272</v>
      </c>
      <c r="C279" s="80" t="str">
        <f>IF('Dépenses sur devis'!C279&lt;&gt;"",'Dépenses sur devis'!C279,"")</f>
        <v/>
      </c>
      <c r="D279" s="80" t="str">
        <f>IF('Dépenses sur devis'!D279&lt;&gt;"",'Dépenses sur devis'!D279,"")</f>
        <v/>
      </c>
      <c r="E279" s="80" t="str">
        <f>IF('Dépenses sur devis'!E279&lt;&gt;"",'Dépenses sur devis'!E279,"")</f>
        <v/>
      </c>
      <c r="F279" s="80" t="str">
        <f>IF('Dépenses sur devis'!F279&lt;&gt;"",'Dépenses sur devis'!F279,"")</f>
        <v/>
      </c>
      <c r="G279" s="80" t="str">
        <f>IF('Dépenses sur devis'!G279&lt;&gt;"",'Dépenses sur devis'!G279,"")</f>
        <v/>
      </c>
      <c r="H279" s="79" t="str">
        <f>IF('Dépenses sur devis'!H279&lt;&gt;"",'Dépenses sur devis'!H279,"")</f>
        <v/>
      </c>
      <c r="I279" s="80" t="str">
        <f>IF('Dépenses sur devis'!I279&lt;&gt;"",'Dépenses sur devis'!I279,"")</f>
        <v/>
      </c>
      <c r="J279" s="243">
        <f>IF('Dépenses sur devis'!J279&lt;&gt;"",'Dépenses sur devis'!J279,0)</f>
        <v>0</v>
      </c>
      <c r="K279" s="243">
        <f>IF('Dépenses sur devis'!K279&lt;&gt;"",'Dépenses sur devis'!K279,0)</f>
        <v>0</v>
      </c>
      <c r="L279" s="243">
        <f>IF('Dépenses sur devis'!L279&lt;&gt;"",'Dépenses sur devis'!L279,0)</f>
        <v>0</v>
      </c>
      <c r="M279" s="80" t="str">
        <f>IF('Dépenses sur devis'!M279&lt;&gt;"",'Dépenses sur devis'!M279,"")</f>
        <v/>
      </c>
      <c r="N279" s="244" t="str">
        <f>IF('Dépenses sur devis'!N279&lt;&gt;"",'Dépenses sur devis'!N279,"")</f>
        <v/>
      </c>
      <c r="O279" s="244" t="str">
        <f>IF('Dépenses sur devis'!O279&lt;&gt;"",'Dépenses sur devis'!O279,"")</f>
        <v/>
      </c>
      <c r="P279" s="245">
        <f>IF('Dépenses sur devis'!P279&lt;&gt;"",'Dépenses sur devis'!P279,0)</f>
        <v>0</v>
      </c>
      <c r="Q279" s="245">
        <f>IF('Dépenses sur devis'!Q279&lt;&gt;"",'Dépenses sur devis'!Q279,0)</f>
        <v>0</v>
      </c>
      <c r="R279" s="244" t="str">
        <f>IF('Dépenses sur devis'!R279&lt;&gt;"",'Dépenses sur devis'!R279,"")</f>
        <v/>
      </c>
      <c r="S279" s="244" t="str">
        <f>IF('Dépenses sur devis'!S279&lt;&gt;"",'Dépenses sur devis'!S279,"")</f>
        <v/>
      </c>
      <c r="T279" s="245">
        <f>IF('Dépenses sur devis'!T279&lt;&gt;"",'Dépenses sur devis'!T279,0)</f>
        <v>0</v>
      </c>
      <c r="U279" s="245">
        <f>IF('Dépenses sur devis'!U279&lt;&gt;"",'Dépenses sur devis'!U279,0)</f>
        <v>0</v>
      </c>
      <c r="V279" s="244" t="str">
        <f>IF('Dépenses sur devis'!V279&lt;&gt;"",'Dépenses sur devis'!V279,"")</f>
        <v/>
      </c>
      <c r="W279" s="245"/>
      <c r="X279" s="81">
        <v>0</v>
      </c>
      <c r="Y279" s="80"/>
      <c r="Z279" s="245">
        <f t="shared" si="8"/>
        <v>0</v>
      </c>
      <c r="AA279" s="81">
        <f t="shared" si="9"/>
        <v>0</v>
      </c>
      <c r="AB279" s="78" t="str">
        <f>IF('Dépenses sur devis'!AB279&lt;&gt;"",'Dépenses sur devis'!AB279,"")</f>
        <v/>
      </c>
    </row>
    <row r="280" spans="2:28" s="63" customFormat="1" ht="19.899999999999999" hidden="1" customHeight="1" x14ac:dyDescent="0.35">
      <c r="B280" s="75">
        <v>273</v>
      </c>
      <c r="C280" s="80" t="str">
        <f>IF('Dépenses sur devis'!C280&lt;&gt;"",'Dépenses sur devis'!C280,"")</f>
        <v/>
      </c>
      <c r="D280" s="80" t="str">
        <f>IF('Dépenses sur devis'!D280&lt;&gt;"",'Dépenses sur devis'!D280,"")</f>
        <v/>
      </c>
      <c r="E280" s="80" t="str">
        <f>IF('Dépenses sur devis'!E280&lt;&gt;"",'Dépenses sur devis'!E280,"")</f>
        <v/>
      </c>
      <c r="F280" s="80" t="str">
        <f>IF('Dépenses sur devis'!F280&lt;&gt;"",'Dépenses sur devis'!F280,"")</f>
        <v/>
      </c>
      <c r="G280" s="80" t="str">
        <f>IF('Dépenses sur devis'!G280&lt;&gt;"",'Dépenses sur devis'!G280,"")</f>
        <v/>
      </c>
      <c r="H280" s="79" t="str">
        <f>IF('Dépenses sur devis'!H280&lt;&gt;"",'Dépenses sur devis'!H280,"")</f>
        <v/>
      </c>
      <c r="I280" s="80" t="str">
        <f>IF('Dépenses sur devis'!I280&lt;&gt;"",'Dépenses sur devis'!I280,"")</f>
        <v/>
      </c>
      <c r="J280" s="243">
        <f>IF('Dépenses sur devis'!J280&lt;&gt;"",'Dépenses sur devis'!J280,0)</f>
        <v>0</v>
      </c>
      <c r="K280" s="243">
        <f>IF('Dépenses sur devis'!K280&lt;&gt;"",'Dépenses sur devis'!K280,0)</f>
        <v>0</v>
      </c>
      <c r="L280" s="243">
        <f>IF('Dépenses sur devis'!L280&lt;&gt;"",'Dépenses sur devis'!L280,0)</f>
        <v>0</v>
      </c>
      <c r="M280" s="80" t="str">
        <f>IF('Dépenses sur devis'!M280&lt;&gt;"",'Dépenses sur devis'!M280,"")</f>
        <v/>
      </c>
      <c r="N280" s="244" t="str">
        <f>IF('Dépenses sur devis'!N280&lt;&gt;"",'Dépenses sur devis'!N280,"")</f>
        <v/>
      </c>
      <c r="O280" s="244" t="str">
        <f>IF('Dépenses sur devis'!O280&lt;&gt;"",'Dépenses sur devis'!O280,"")</f>
        <v/>
      </c>
      <c r="P280" s="245">
        <f>IF('Dépenses sur devis'!P280&lt;&gt;"",'Dépenses sur devis'!P280,0)</f>
        <v>0</v>
      </c>
      <c r="Q280" s="245">
        <f>IF('Dépenses sur devis'!Q280&lt;&gt;"",'Dépenses sur devis'!Q280,0)</f>
        <v>0</v>
      </c>
      <c r="R280" s="244" t="str">
        <f>IF('Dépenses sur devis'!R280&lt;&gt;"",'Dépenses sur devis'!R280,"")</f>
        <v/>
      </c>
      <c r="S280" s="244" t="str">
        <f>IF('Dépenses sur devis'!S280&lt;&gt;"",'Dépenses sur devis'!S280,"")</f>
        <v/>
      </c>
      <c r="T280" s="245">
        <f>IF('Dépenses sur devis'!T280&lt;&gt;"",'Dépenses sur devis'!T280,0)</f>
        <v>0</v>
      </c>
      <c r="U280" s="245">
        <f>IF('Dépenses sur devis'!U280&lt;&gt;"",'Dépenses sur devis'!U280,0)</f>
        <v>0</v>
      </c>
      <c r="V280" s="244" t="str">
        <f>IF('Dépenses sur devis'!V280&lt;&gt;"",'Dépenses sur devis'!V280,"")</f>
        <v/>
      </c>
      <c r="W280" s="245"/>
      <c r="X280" s="81">
        <v>0</v>
      </c>
      <c r="Y280" s="80"/>
      <c r="Z280" s="245">
        <f t="shared" si="8"/>
        <v>0</v>
      </c>
      <c r="AA280" s="81">
        <f t="shared" si="9"/>
        <v>0</v>
      </c>
      <c r="AB280" s="78" t="str">
        <f>IF('Dépenses sur devis'!AB280&lt;&gt;"",'Dépenses sur devis'!AB280,"")</f>
        <v/>
      </c>
    </row>
    <row r="281" spans="2:28" s="63" customFormat="1" ht="19.899999999999999" hidden="1" customHeight="1" x14ac:dyDescent="0.35">
      <c r="B281" s="75">
        <v>274</v>
      </c>
      <c r="C281" s="80" t="str">
        <f>IF('Dépenses sur devis'!C281&lt;&gt;"",'Dépenses sur devis'!C281,"")</f>
        <v/>
      </c>
      <c r="D281" s="80" t="str">
        <f>IF('Dépenses sur devis'!D281&lt;&gt;"",'Dépenses sur devis'!D281,"")</f>
        <v/>
      </c>
      <c r="E281" s="80" t="str">
        <f>IF('Dépenses sur devis'!E281&lt;&gt;"",'Dépenses sur devis'!E281,"")</f>
        <v/>
      </c>
      <c r="F281" s="80" t="str">
        <f>IF('Dépenses sur devis'!F281&lt;&gt;"",'Dépenses sur devis'!F281,"")</f>
        <v/>
      </c>
      <c r="G281" s="80" t="str">
        <f>IF('Dépenses sur devis'!G281&lt;&gt;"",'Dépenses sur devis'!G281,"")</f>
        <v/>
      </c>
      <c r="H281" s="79" t="str">
        <f>IF('Dépenses sur devis'!H281&lt;&gt;"",'Dépenses sur devis'!H281,"")</f>
        <v/>
      </c>
      <c r="I281" s="80" t="str">
        <f>IF('Dépenses sur devis'!I281&lt;&gt;"",'Dépenses sur devis'!I281,"")</f>
        <v/>
      </c>
      <c r="J281" s="243">
        <f>IF('Dépenses sur devis'!J281&lt;&gt;"",'Dépenses sur devis'!J281,0)</f>
        <v>0</v>
      </c>
      <c r="K281" s="243">
        <f>IF('Dépenses sur devis'!K281&lt;&gt;"",'Dépenses sur devis'!K281,0)</f>
        <v>0</v>
      </c>
      <c r="L281" s="243">
        <f>IF('Dépenses sur devis'!L281&lt;&gt;"",'Dépenses sur devis'!L281,0)</f>
        <v>0</v>
      </c>
      <c r="M281" s="80" t="str">
        <f>IF('Dépenses sur devis'!M281&lt;&gt;"",'Dépenses sur devis'!M281,"")</f>
        <v/>
      </c>
      <c r="N281" s="244" t="str">
        <f>IF('Dépenses sur devis'!N281&lt;&gt;"",'Dépenses sur devis'!N281,"")</f>
        <v/>
      </c>
      <c r="O281" s="244" t="str">
        <f>IF('Dépenses sur devis'!O281&lt;&gt;"",'Dépenses sur devis'!O281,"")</f>
        <v/>
      </c>
      <c r="P281" s="245">
        <f>IF('Dépenses sur devis'!P281&lt;&gt;"",'Dépenses sur devis'!P281,0)</f>
        <v>0</v>
      </c>
      <c r="Q281" s="245">
        <f>IF('Dépenses sur devis'!Q281&lt;&gt;"",'Dépenses sur devis'!Q281,0)</f>
        <v>0</v>
      </c>
      <c r="R281" s="244" t="str">
        <f>IF('Dépenses sur devis'!R281&lt;&gt;"",'Dépenses sur devis'!R281,"")</f>
        <v/>
      </c>
      <c r="S281" s="244" t="str">
        <f>IF('Dépenses sur devis'!S281&lt;&gt;"",'Dépenses sur devis'!S281,"")</f>
        <v/>
      </c>
      <c r="T281" s="245">
        <f>IF('Dépenses sur devis'!T281&lt;&gt;"",'Dépenses sur devis'!T281,0)</f>
        <v>0</v>
      </c>
      <c r="U281" s="245">
        <f>IF('Dépenses sur devis'!U281&lt;&gt;"",'Dépenses sur devis'!U281,0)</f>
        <v>0</v>
      </c>
      <c r="V281" s="244" t="str">
        <f>IF('Dépenses sur devis'!V281&lt;&gt;"",'Dépenses sur devis'!V281,"")</f>
        <v/>
      </c>
      <c r="W281" s="245"/>
      <c r="X281" s="81">
        <v>0</v>
      </c>
      <c r="Y281" s="80"/>
      <c r="Z281" s="245">
        <f t="shared" si="8"/>
        <v>0</v>
      </c>
      <c r="AA281" s="81">
        <f t="shared" si="9"/>
        <v>0</v>
      </c>
      <c r="AB281" s="78" t="str">
        <f>IF('Dépenses sur devis'!AB281&lt;&gt;"",'Dépenses sur devis'!AB281,"")</f>
        <v/>
      </c>
    </row>
    <row r="282" spans="2:28" s="63" customFormat="1" ht="19.899999999999999" hidden="1" customHeight="1" x14ac:dyDescent="0.35">
      <c r="B282" s="75">
        <v>275</v>
      </c>
      <c r="C282" s="80" t="str">
        <f>IF('Dépenses sur devis'!C282&lt;&gt;"",'Dépenses sur devis'!C282,"")</f>
        <v/>
      </c>
      <c r="D282" s="80" t="str">
        <f>IF('Dépenses sur devis'!D282&lt;&gt;"",'Dépenses sur devis'!D282,"")</f>
        <v/>
      </c>
      <c r="E282" s="80" t="str">
        <f>IF('Dépenses sur devis'!E282&lt;&gt;"",'Dépenses sur devis'!E282,"")</f>
        <v/>
      </c>
      <c r="F282" s="80" t="str">
        <f>IF('Dépenses sur devis'!F282&lt;&gt;"",'Dépenses sur devis'!F282,"")</f>
        <v/>
      </c>
      <c r="G282" s="80" t="str">
        <f>IF('Dépenses sur devis'!G282&lt;&gt;"",'Dépenses sur devis'!G282,"")</f>
        <v/>
      </c>
      <c r="H282" s="79" t="str">
        <f>IF('Dépenses sur devis'!H282&lt;&gt;"",'Dépenses sur devis'!H282,"")</f>
        <v/>
      </c>
      <c r="I282" s="80" t="str">
        <f>IF('Dépenses sur devis'!I282&lt;&gt;"",'Dépenses sur devis'!I282,"")</f>
        <v/>
      </c>
      <c r="J282" s="243">
        <f>IF('Dépenses sur devis'!J282&lt;&gt;"",'Dépenses sur devis'!J282,0)</f>
        <v>0</v>
      </c>
      <c r="K282" s="243">
        <f>IF('Dépenses sur devis'!K282&lt;&gt;"",'Dépenses sur devis'!K282,0)</f>
        <v>0</v>
      </c>
      <c r="L282" s="243">
        <f>IF('Dépenses sur devis'!L282&lt;&gt;"",'Dépenses sur devis'!L282,0)</f>
        <v>0</v>
      </c>
      <c r="M282" s="80" t="str">
        <f>IF('Dépenses sur devis'!M282&lt;&gt;"",'Dépenses sur devis'!M282,"")</f>
        <v/>
      </c>
      <c r="N282" s="244" t="str">
        <f>IF('Dépenses sur devis'!N282&lt;&gt;"",'Dépenses sur devis'!N282,"")</f>
        <v/>
      </c>
      <c r="O282" s="244" t="str">
        <f>IF('Dépenses sur devis'!O282&lt;&gt;"",'Dépenses sur devis'!O282,"")</f>
        <v/>
      </c>
      <c r="P282" s="245">
        <f>IF('Dépenses sur devis'!P282&lt;&gt;"",'Dépenses sur devis'!P282,0)</f>
        <v>0</v>
      </c>
      <c r="Q282" s="245">
        <f>IF('Dépenses sur devis'!Q282&lt;&gt;"",'Dépenses sur devis'!Q282,0)</f>
        <v>0</v>
      </c>
      <c r="R282" s="244" t="str">
        <f>IF('Dépenses sur devis'!R282&lt;&gt;"",'Dépenses sur devis'!R282,"")</f>
        <v/>
      </c>
      <c r="S282" s="244" t="str">
        <f>IF('Dépenses sur devis'!S282&lt;&gt;"",'Dépenses sur devis'!S282,"")</f>
        <v/>
      </c>
      <c r="T282" s="245">
        <f>IF('Dépenses sur devis'!T282&lt;&gt;"",'Dépenses sur devis'!T282,0)</f>
        <v>0</v>
      </c>
      <c r="U282" s="245">
        <f>IF('Dépenses sur devis'!U282&lt;&gt;"",'Dépenses sur devis'!U282,0)</f>
        <v>0</v>
      </c>
      <c r="V282" s="244" t="str">
        <f>IF('Dépenses sur devis'!V282&lt;&gt;"",'Dépenses sur devis'!V282,"")</f>
        <v/>
      </c>
      <c r="W282" s="245"/>
      <c r="X282" s="81">
        <v>0</v>
      </c>
      <c r="Y282" s="80"/>
      <c r="Z282" s="245">
        <f t="shared" si="8"/>
        <v>0</v>
      </c>
      <c r="AA282" s="81">
        <f t="shared" si="9"/>
        <v>0</v>
      </c>
      <c r="AB282" s="78" t="str">
        <f>IF('Dépenses sur devis'!AB282&lt;&gt;"",'Dépenses sur devis'!AB282,"")</f>
        <v/>
      </c>
    </row>
    <row r="283" spans="2:28" s="63" customFormat="1" ht="19.899999999999999" hidden="1" customHeight="1" x14ac:dyDescent="0.35">
      <c r="B283" s="75">
        <v>276</v>
      </c>
      <c r="C283" s="80" t="str">
        <f>IF('Dépenses sur devis'!C283&lt;&gt;"",'Dépenses sur devis'!C283,"")</f>
        <v/>
      </c>
      <c r="D283" s="80" t="str">
        <f>IF('Dépenses sur devis'!D283&lt;&gt;"",'Dépenses sur devis'!D283,"")</f>
        <v/>
      </c>
      <c r="E283" s="80" t="str">
        <f>IF('Dépenses sur devis'!E283&lt;&gt;"",'Dépenses sur devis'!E283,"")</f>
        <v/>
      </c>
      <c r="F283" s="80" t="str">
        <f>IF('Dépenses sur devis'!F283&lt;&gt;"",'Dépenses sur devis'!F283,"")</f>
        <v/>
      </c>
      <c r="G283" s="80" t="str">
        <f>IF('Dépenses sur devis'!G283&lt;&gt;"",'Dépenses sur devis'!G283,"")</f>
        <v/>
      </c>
      <c r="H283" s="79" t="str">
        <f>IF('Dépenses sur devis'!H283&lt;&gt;"",'Dépenses sur devis'!H283,"")</f>
        <v/>
      </c>
      <c r="I283" s="80" t="str">
        <f>IF('Dépenses sur devis'!I283&lt;&gt;"",'Dépenses sur devis'!I283,"")</f>
        <v/>
      </c>
      <c r="J283" s="243">
        <f>IF('Dépenses sur devis'!J283&lt;&gt;"",'Dépenses sur devis'!J283,0)</f>
        <v>0</v>
      </c>
      <c r="K283" s="243">
        <f>IF('Dépenses sur devis'!K283&lt;&gt;"",'Dépenses sur devis'!K283,0)</f>
        <v>0</v>
      </c>
      <c r="L283" s="243">
        <f>IF('Dépenses sur devis'!L283&lt;&gt;"",'Dépenses sur devis'!L283,0)</f>
        <v>0</v>
      </c>
      <c r="M283" s="80" t="str">
        <f>IF('Dépenses sur devis'!M283&lt;&gt;"",'Dépenses sur devis'!M283,"")</f>
        <v/>
      </c>
      <c r="N283" s="244" t="str">
        <f>IF('Dépenses sur devis'!N283&lt;&gt;"",'Dépenses sur devis'!N283,"")</f>
        <v/>
      </c>
      <c r="O283" s="244" t="str">
        <f>IF('Dépenses sur devis'!O283&lt;&gt;"",'Dépenses sur devis'!O283,"")</f>
        <v/>
      </c>
      <c r="P283" s="245">
        <f>IF('Dépenses sur devis'!P283&lt;&gt;"",'Dépenses sur devis'!P283,0)</f>
        <v>0</v>
      </c>
      <c r="Q283" s="245">
        <f>IF('Dépenses sur devis'!Q283&lt;&gt;"",'Dépenses sur devis'!Q283,0)</f>
        <v>0</v>
      </c>
      <c r="R283" s="244" t="str">
        <f>IF('Dépenses sur devis'!R283&lt;&gt;"",'Dépenses sur devis'!R283,"")</f>
        <v/>
      </c>
      <c r="S283" s="244" t="str">
        <f>IF('Dépenses sur devis'!S283&lt;&gt;"",'Dépenses sur devis'!S283,"")</f>
        <v/>
      </c>
      <c r="T283" s="245">
        <f>IF('Dépenses sur devis'!T283&lt;&gt;"",'Dépenses sur devis'!T283,0)</f>
        <v>0</v>
      </c>
      <c r="U283" s="245">
        <f>IF('Dépenses sur devis'!U283&lt;&gt;"",'Dépenses sur devis'!U283,0)</f>
        <v>0</v>
      </c>
      <c r="V283" s="244" t="str">
        <f>IF('Dépenses sur devis'!V283&lt;&gt;"",'Dépenses sur devis'!V283,"")</f>
        <v/>
      </c>
      <c r="W283" s="245"/>
      <c r="X283" s="81">
        <v>0</v>
      </c>
      <c r="Y283" s="80"/>
      <c r="Z283" s="245">
        <f t="shared" si="8"/>
        <v>0</v>
      </c>
      <c r="AA283" s="81">
        <f t="shared" si="9"/>
        <v>0</v>
      </c>
      <c r="AB283" s="78" t="str">
        <f>IF('Dépenses sur devis'!AB283&lt;&gt;"",'Dépenses sur devis'!AB283,"")</f>
        <v/>
      </c>
    </row>
    <row r="284" spans="2:28" s="63" customFormat="1" ht="19.899999999999999" hidden="1" customHeight="1" x14ac:dyDescent="0.35">
      <c r="B284" s="75">
        <v>277</v>
      </c>
      <c r="C284" s="80" t="str">
        <f>IF('Dépenses sur devis'!C284&lt;&gt;"",'Dépenses sur devis'!C284,"")</f>
        <v/>
      </c>
      <c r="D284" s="80" t="str">
        <f>IF('Dépenses sur devis'!D284&lt;&gt;"",'Dépenses sur devis'!D284,"")</f>
        <v/>
      </c>
      <c r="E284" s="80" t="str">
        <f>IF('Dépenses sur devis'!E284&lt;&gt;"",'Dépenses sur devis'!E284,"")</f>
        <v/>
      </c>
      <c r="F284" s="80" t="str">
        <f>IF('Dépenses sur devis'!F284&lt;&gt;"",'Dépenses sur devis'!F284,"")</f>
        <v/>
      </c>
      <c r="G284" s="80" t="str">
        <f>IF('Dépenses sur devis'!G284&lt;&gt;"",'Dépenses sur devis'!G284,"")</f>
        <v/>
      </c>
      <c r="H284" s="79" t="str">
        <f>IF('Dépenses sur devis'!H284&lt;&gt;"",'Dépenses sur devis'!H284,"")</f>
        <v/>
      </c>
      <c r="I284" s="80" t="str">
        <f>IF('Dépenses sur devis'!I284&lt;&gt;"",'Dépenses sur devis'!I284,"")</f>
        <v/>
      </c>
      <c r="J284" s="243">
        <f>IF('Dépenses sur devis'!J284&lt;&gt;"",'Dépenses sur devis'!J284,0)</f>
        <v>0</v>
      </c>
      <c r="K284" s="243">
        <f>IF('Dépenses sur devis'!K284&lt;&gt;"",'Dépenses sur devis'!K284,0)</f>
        <v>0</v>
      </c>
      <c r="L284" s="243">
        <f>IF('Dépenses sur devis'!L284&lt;&gt;"",'Dépenses sur devis'!L284,0)</f>
        <v>0</v>
      </c>
      <c r="M284" s="80" t="str">
        <f>IF('Dépenses sur devis'!M284&lt;&gt;"",'Dépenses sur devis'!M284,"")</f>
        <v/>
      </c>
      <c r="N284" s="244" t="str">
        <f>IF('Dépenses sur devis'!N284&lt;&gt;"",'Dépenses sur devis'!N284,"")</f>
        <v/>
      </c>
      <c r="O284" s="244" t="str">
        <f>IF('Dépenses sur devis'!O284&lt;&gt;"",'Dépenses sur devis'!O284,"")</f>
        <v/>
      </c>
      <c r="P284" s="245">
        <f>IF('Dépenses sur devis'!P284&lt;&gt;"",'Dépenses sur devis'!P284,0)</f>
        <v>0</v>
      </c>
      <c r="Q284" s="245">
        <f>IF('Dépenses sur devis'!Q284&lt;&gt;"",'Dépenses sur devis'!Q284,0)</f>
        <v>0</v>
      </c>
      <c r="R284" s="244" t="str">
        <f>IF('Dépenses sur devis'!R284&lt;&gt;"",'Dépenses sur devis'!R284,"")</f>
        <v/>
      </c>
      <c r="S284" s="244" t="str">
        <f>IF('Dépenses sur devis'!S284&lt;&gt;"",'Dépenses sur devis'!S284,"")</f>
        <v/>
      </c>
      <c r="T284" s="245">
        <f>IF('Dépenses sur devis'!T284&lt;&gt;"",'Dépenses sur devis'!T284,0)</f>
        <v>0</v>
      </c>
      <c r="U284" s="245">
        <f>IF('Dépenses sur devis'!U284&lt;&gt;"",'Dépenses sur devis'!U284,0)</f>
        <v>0</v>
      </c>
      <c r="V284" s="244" t="str">
        <f>IF('Dépenses sur devis'!V284&lt;&gt;"",'Dépenses sur devis'!V284,"")</f>
        <v/>
      </c>
      <c r="W284" s="245"/>
      <c r="X284" s="81">
        <v>0</v>
      </c>
      <c r="Y284" s="80"/>
      <c r="Z284" s="245">
        <f t="shared" si="8"/>
        <v>0</v>
      </c>
      <c r="AA284" s="81">
        <f t="shared" si="9"/>
        <v>0</v>
      </c>
      <c r="AB284" s="78" t="str">
        <f>IF('Dépenses sur devis'!AB284&lt;&gt;"",'Dépenses sur devis'!AB284,"")</f>
        <v/>
      </c>
    </row>
    <row r="285" spans="2:28" s="63" customFormat="1" ht="19.899999999999999" hidden="1" customHeight="1" x14ac:dyDescent="0.35">
      <c r="B285" s="75">
        <v>278</v>
      </c>
      <c r="C285" s="80" t="str">
        <f>IF('Dépenses sur devis'!C285&lt;&gt;"",'Dépenses sur devis'!C285,"")</f>
        <v/>
      </c>
      <c r="D285" s="80" t="str">
        <f>IF('Dépenses sur devis'!D285&lt;&gt;"",'Dépenses sur devis'!D285,"")</f>
        <v/>
      </c>
      <c r="E285" s="80" t="str">
        <f>IF('Dépenses sur devis'!E285&lt;&gt;"",'Dépenses sur devis'!E285,"")</f>
        <v/>
      </c>
      <c r="F285" s="80" t="str">
        <f>IF('Dépenses sur devis'!F285&lt;&gt;"",'Dépenses sur devis'!F285,"")</f>
        <v/>
      </c>
      <c r="G285" s="80" t="str">
        <f>IF('Dépenses sur devis'!G285&lt;&gt;"",'Dépenses sur devis'!G285,"")</f>
        <v/>
      </c>
      <c r="H285" s="79" t="str">
        <f>IF('Dépenses sur devis'!H285&lt;&gt;"",'Dépenses sur devis'!H285,"")</f>
        <v/>
      </c>
      <c r="I285" s="80" t="str">
        <f>IF('Dépenses sur devis'!I285&lt;&gt;"",'Dépenses sur devis'!I285,"")</f>
        <v/>
      </c>
      <c r="J285" s="243">
        <f>IF('Dépenses sur devis'!J285&lt;&gt;"",'Dépenses sur devis'!J285,0)</f>
        <v>0</v>
      </c>
      <c r="K285" s="243">
        <f>IF('Dépenses sur devis'!K285&lt;&gt;"",'Dépenses sur devis'!K285,0)</f>
        <v>0</v>
      </c>
      <c r="L285" s="243">
        <f>IF('Dépenses sur devis'!L285&lt;&gt;"",'Dépenses sur devis'!L285,0)</f>
        <v>0</v>
      </c>
      <c r="M285" s="80" t="str">
        <f>IF('Dépenses sur devis'!M285&lt;&gt;"",'Dépenses sur devis'!M285,"")</f>
        <v/>
      </c>
      <c r="N285" s="244" t="str">
        <f>IF('Dépenses sur devis'!N285&lt;&gt;"",'Dépenses sur devis'!N285,"")</f>
        <v/>
      </c>
      <c r="O285" s="244" t="str">
        <f>IF('Dépenses sur devis'!O285&lt;&gt;"",'Dépenses sur devis'!O285,"")</f>
        <v/>
      </c>
      <c r="P285" s="245">
        <f>IF('Dépenses sur devis'!P285&lt;&gt;"",'Dépenses sur devis'!P285,0)</f>
        <v>0</v>
      </c>
      <c r="Q285" s="245">
        <f>IF('Dépenses sur devis'!Q285&lt;&gt;"",'Dépenses sur devis'!Q285,0)</f>
        <v>0</v>
      </c>
      <c r="R285" s="244" t="str">
        <f>IF('Dépenses sur devis'!R285&lt;&gt;"",'Dépenses sur devis'!R285,"")</f>
        <v/>
      </c>
      <c r="S285" s="244" t="str">
        <f>IF('Dépenses sur devis'!S285&lt;&gt;"",'Dépenses sur devis'!S285,"")</f>
        <v/>
      </c>
      <c r="T285" s="245">
        <f>IF('Dépenses sur devis'!T285&lt;&gt;"",'Dépenses sur devis'!T285,0)</f>
        <v>0</v>
      </c>
      <c r="U285" s="245">
        <f>IF('Dépenses sur devis'!U285&lt;&gt;"",'Dépenses sur devis'!U285,0)</f>
        <v>0</v>
      </c>
      <c r="V285" s="244" t="str">
        <f>IF('Dépenses sur devis'!V285&lt;&gt;"",'Dépenses sur devis'!V285,"")</f>
        <v/>
      </c>
      <c r="W285" s="245"/>
      <c r="X285" s="81">
        <v>0</v>
      </c>
      <c r="Y285" s="80"/>
      <c r="Z285" s="245">
        <f t="shared" si="8"/>
        <v>0</v>
      </c>
      <c r="AA285" s="81">
        <f t="shared" si="9"/>
        <v>0</v>
      </c>
      <c r="AB285" s="78" t="str">
        <f>IF('Dépenses sur devis'!AB285&lt;&gt;"",'Dépenses sur devis'!AB285,"")</f>
        <v/>
      </c>
    </row>
    <row r="286" spans="2:28" s="63" customFormat="1" ht="19.899999999999999" hidden="1" customHeight="1" x14ac:dyDescent="0.35">
      <c r="B286" s="75">
        <v>279</v>
      </c>
      <c r="C286" s="80" t="str">
        <f>IF('Dépenses sur devis'!C286&lt;&gt;"",'Dépenses sur devis'!C286,"")</f>
        <v/>
      </c>
      <c r="D286" s="80" t="str">
        <f>IF('Dépenses sur devis'!D286&lt;&gt;"",'Dépenses sur devis'!D286,"")</f>
        <v/>
      </c>
      <c r="E286" s="80" t="str">
        <f>IF('Dépenses sur devis'!E286&lt;&gt;"",'Dépenses sur devis'!E286,"")</f>
        <v/>
      </c>
      <c r="F286" s="80" t="str">
        <f>IF('Dépenses sur devis'!F286&lt;&gt;"",'Dépenses sur devis'!F286,"")</f>
        <v/>
      </c>
      <c r="G286" s="80" t="str">
        <f>IF('Dépenses sur devis'!G286&lt;&gt;"",'Dépenses sur devis'!G286,"")</f>
        <v/>
      </c>
      <c r="H286" s="79" t="str">
        <f>IF('Dépenses sur devis'!H286&lt;&gt;"",'Dépenses sur devis'!H286,"")</f>
        <v/>
      </c>
      <c r="I286" s="80" t="str">
        <f>IF('Dépenses sur devis'!I286&lt;&gt;"",'Dépenses sur devis'!I286,"")</f>
        <v/>
      </c>
      <c r="J286" s="243">
        <f>IF('Dépenses sur devis'!J286&lt;&gt;"",'Dépenses sur devis'!J286,0)</f>
        <v>0</v>
      </c>
      <c r="K286" s="243">
        <f>IF('Dépenses sur devis'!K286&lt;&gt;"",'Dépenses sur devis'!K286,0)</f>
        <v>0</v>
      </c>
      <c r="L286" s="243">
        <f>IF('Dépenses sur devis'!L286&lt;&gt;"",'Dépenses sur devis'!L286,0)</f>
        <v>0</v>
      </c>
      <c r="M286" s="80" t="str">
        <f>IF('Dépenses sur devis'!M286&lt;&gt;"",'Dépenses sur devis'!M286,"")</f>
        <v/>
      </c>
      <c r="N286" s="244" t="str">
        <f>IF('Dépenses sur devis'!N286&lt;&gt;"",'Dépenses sur devis'!N286,"")</f>
        <v/>
      </c>
      <c r="O286" s="244" t="str">
        <f>IF('Dépenses sur devis'!O286&lt;&gt;"",'Dépenses sur devis'!O286,"")</f>
        <v/>
      </c>
      <c r="P286" s="245">
        <f>IF('Dépenses sur devis'!P286&lt;&gt;"",'Dépenses sur devis'!P286,0)</f>
        <v>0</v>
      </c>
      <c r="Q286" s="245">
        <f>IF('Dépenses sur devis'!Q286&lt;&gt;"",'Dépenses sur devis'!Q286,0)</f>
        <v>0</v>
      </c>
      <c r="R286" s="244" t="str">
        <f>IF('Dépenses sur devis'!R286&lt;&gt;"",'Dépenses sur devis'!R286,"")</f>
        <v/>
      </c>
      <c r="S286" s="244" t="str">
        <f>IF('Dépenses sur devis'!S286&lt;&gt;"",'Dépenses sur devis'!S286,"")</f>
        <v/>
      </c>
      <c r="T286" s="245">
        <f>IF('Dépenses sur devis'!T286&lt;&gt;"",'Dépenses sur devis'!T286,0)</f>
        <v>0</v>
      </c>
      <c r="U286" s="245">
        <f>IF('Dépenses sur devis'!U286&lt;&gt;"",'Dépenses sur devis'!U286,0)</f>
        <v>0</v>
      </c>
      <c r="V286" s="244" t="str">
        <f>IF('Dépenses sur devis'!V286&lt;&gt;"",'Dépenses sur devis'!V286,"")</f>
        <v/>
      </c>
      <c r="W286" s="245"/>
      <c r="X286" s="81">
        <v>0</v>
      </c>
      <c r="Y286" s="80"/>
      <c r="Z286" s="245">
        <f t="shared" si="8"/>
        <v>0</v>
      </c>
      <c r="AA286" s="81">
        <f t="shared" si="9"/>
        <v>0</v>
      </c>
      <c r="AB286" s="78" t="str">
        <f>IF('Dépenses sur devis'!AB286&lt;&gt;"",'Dépenses sur devis'!AB286,"")</f>
        <v/>
      </c>
    </row>
    <row r="287" spans="2:28" s="63" customFormat="1" ht="19.899999999999999" hidden="1" customHeight="1" x14ac:dyDescent="0.35">
      <c r="B287" s="75">
        <v>280</v>
      </c>
      <c r="C287" s="80" t="str">
        <f>IF('Dépenses sur devis'!C287&lt;&gt;"",'Dépenses sur devis'!C287,"")</f>
        <v/>
      </c>
      <c r="D287" s="80" t="str">
        <f>IF('Dépenses sur devis'!D287&lt;&gt;"",'Dépenses sur devis'!D287,"")</f>
        <v/>
      </c>
      <c r="E287" s="80" t="str">
        <f>IF('Dépenses sur devis'!E287&lt;&gt;"",'Dépenses sur devis'!E287,"")</f>
        <v/>
      </c>
      <c r="F287" s="80" t="str">
        <f>IF('Dépenses sur devis'!F287&lt;&gt;"",'Dépenses sur devis'!F287,"")</f>
        <v/>
      </c>
      <c r="G287" s="80" t="str">
        <f>IF('Dépenses sur devis'!G287&lt;&gt;"",'Dépenses sur devis'!G287,"")</f>
        <v/>
      </c>
      <c r="H287" s="79" t="str">
        <f>IF('Dépenses sur devis'!H287&lt;&gt;"",'Dépenses sur devis'!H287,"")</f>
        <v/>
      </c>
      <c r="I287" s="80" t="str">
        <f>IF('Dépenses sur devis'!I287&lt;&gt;"",'Dépenses sur devis'!I287,"")</f>
        <v/>
      </c>
      <c r="J287" s="243">
        <f>IF('Dépenses sur devis'!J287&lt;&gt;"",'Dépenses sur devis'!J287,0)</f>
        <v>0</v>
      </c>
      <c r="K287" s="243">
        <f>IF('Dépenses sur devis'!K287&lt;&gt;"",'Dépenses sur devis'!K287,0)</f>
        <v>0</v>
      </c>
      <c r="L287" s="243">
        <f>IF('Dépenses sur devis'!L287&lt;&gt;"",'Dépenses sur devis'!L287,0)</f>
        <v>0</v>
      </c>
      <c r="M287" s="80" t="str">
        <f>IF('Dépenses sur devis'!M287&lt;&gt;"",'Dépenses sur devis'!M287,"")</f>
        <v/>
      </c>
      <c r="N287" s="244" t="str">
        <f>IF('Dépenses sur devis'!N287&lt;&gt;"",'Dépenses sur devis'!N287,"")</f>
        <v/>
      </c>
      <c r="O287" s="244" t="str">
        <f>IF('Dépenses sur devis'!O287&lt;&gt;"",'Dépenses sur devis'!O287,"")</f>
        <v/>
      </c>
      <c r="P287" s="245">
        <f>IF('Dépenses sur devis'!P287&lt;&gt;"",'Dépenses sur devis'!P287,0)</f>
        <v>0</v>
      </c>
      <c r="Q287" s="245">
        <f>IF('Dépenses sur devis'!Q287&lt;&gt;"",'Dépenses sur devis'!Q287,0)</f>
        <v>0</v>
      </c>
      <c r="R287" s="244" t="str">
        <f>IF('Dépenses sur devis'!R287&lt;&gt;"",'Dépenses sur devis'!R287,"")</f>
        <v/>
      </c>
      <c r="S287" s="244" t="str">
        <f>IF('Dépenses sur devis'!S287&lt;&gt;"",'Dépenses sur devis'!S287,"")</f>
        <v/>
      </c>
      <c r="T287" s="245">
        <f>IF('Dépenses sur devis'!T287&lt;&gt;"",'Dépenses sur devis'!T287,0)</f>
        <v>0</v>
      </c>
      <c r="U287" s="245">
        <f>IF('Dépenses sur devis'!U287&lt;&gt;"",'Dépenses sur devis'!U287,0)</f>
        <v>0</v>
      </c>
      <c r="V287" s="244" t="str">
        <f>IF('Dépenses sur devis'!V287&lt;&gt;"",'Dépenses sur devis'!V287,"")</f>
        <v/>
      </c>
      <c r="W287" s="245"/>
      <c r="X287" s="81">
        <v>0</v>
      </c>
      <c r="Y287" s="80"/>
      <c r="Z287" s="245">
        <f t="shared" si="8"/>
        <v>0</v>
      </c>
      <c r="AA287" s="81">
        <f t="shared" si="9"/>
        <v>0</v>
      </c>
      <c r="AB287" s="78" t="str">
        <f>IF('Dépenses sur devis'!AB287&lt;&gt;"",'Dépenses sur devis'!AB287,"")</f>
        <v/>
      </c>
    </row>
    <row r="288" spans="2:28" s="63" customFormat="1" ht="19.899999999999999" hidden="1" customHeight="1" x14ac:dyDescent="0.35">
      <c r="B288" s="75">
        <v>281</v>
      </c>
      <c r="C288" s="80" t="str">
        <f>IF('Dépenses sur devis'!C288&lt;&gt;"",'Dépenses sur devis'!C288,"")</f>
        <v/>
      </c>
      <c r="D288" s="80" t="str">
        <f>IF('Dépenses sur devis'!D288&lt;&gt;"",'Dépenses sur devis'!D288,"")</f>
        <v/>
      </c>
      <c r="E288" s="80" t="str">
        <f>IF('Dépenses sur devis'!E288&lt;&gt;"",'Dépenses sur devis'!E288,"")</f>
        <v/>
      </c>
      <c r="F288" s="80" t="str">
        <f>IF('Dépenses sur devis'!F288&lt;&gt;"",'Dépenses sur devis'!F288,"")</f>
        <v/>
      </c>
      <c r="G288" s="80" t="str">
        <f>IF('Dépenses sur devis'!G288&lt;&gt;"",'Dépenses sur devis'!G288,"")</f>
        <v/>
      </c>
      <c r="H288" s="79" t="str">
        <f>IF('Dépenses sur devis'!H288&lt;&gt;"",'Dépenses sur devis'!H288,"")</f>
        <v/>
      </c>
      <c r="I288" s="80" t="str">
        <f>IF('Dépenses sur devis'!I288&lt;&gt;"",'Dépenses sur devis'!I288,"")</f>
        <v/>
      </c>
      <c r="J288" s="243">
        <f>IF('Dépenses sur devis'!J288&lt;&gt;"",'Dépenses sur devis'!J288,0)</f>
        <v>0</v>
      </c>
      <c r="K288" s="243">
        <f>IF('Dépenses sur devis'!K288&lt;&gt;"",'Dépenses sur devis'!K288,0)</f>
        <v>0</v>
      </c>
      <c r="L288" s="243">
        <f>IF('Dépenses sur devis'!L288&lt;&gt;"",'Dépenses sur devis'!L288,0)</f>
        <v>0</v>
      </c>
      <c r="M288" s="80" t="str">
        <f>IF('Dépenses sur devis'!M288&lt;&gt;"",'Dépenses sur devis'!M288,"")</f>
        <v/>
      </c>
      <c r="N288" s="244" t="str">
        <f>IF('Dépenses sur devis'!N288&lt;&gt;"",'Dépenses sur devis'!N288,"")</f>
        <v/>
      </c>
      <c r="O288" s="244" t="str">
        <f>IF('Dépenses sur devis'!O288&lt;&gt;"",'Dépenses sur devis'!O288,"")</f>
        <v/>
      </c>
      <c r="P288" s="245">
        <f>IF('Dépenses sur devis'!P288&lt;&gt;"",'Dépenses sur devis'!P288,0)</f>
        <v>0</v>
      </c>
      <c r="Q288" s="245">
        <f>IF('Dépenses sur devis'!Q288&lt;&gt;"",'Dépenses sur devis'!Q288,0)</f>
        <v>0</v>
      </c>
      <c r="R288" s="244" t="str">
        <f>IF('Dépenses sur devis'!R288&lt;&gt;"",'Dépenses sur devis'!R288,"")</f>
        <v/>
      </c>
      <c r="S288" s="244" t="str">
        <f>IF('Dépenses sur devis'!S288&lt;&gt;"",'Dépenses sur devis'!S288,"")</f>
        <v/>
      </c>
      <c r="T288" s="245">
        <f>IF('Dépenses sur devis'!T288&lt;&gt;"",'Dépenses sur devis'!T288,0)</f>
        <v>0</v>
      </c>
      <c r="U288" s="245">
        <f>IF('Dépenses sur devis'!U288&lt;&gt;"",'Dépenses sur devis'!U288,0)</f>
        <v>0</v>
      </c>
      <c r="V288" s="244" t="str">
        <f>IF('Dépenses sur devis'!V288&lt;&gt;"",'Dépenses sur devis'!V288,"")</f>
        <v/>
      </c>
      <c r="W288" s="245"/>
      <c r="X288" s="81">
        <v>0</v>
      </c>
      <c r="Y288" s="80"/>
      <c r="Z288" s="245">
        <f t="shared" si="8"/>
        <v>0</v>
      </c>
      <c r="AA288" s="81">
        <f t="shared" si="9"/>
        <v>0</v>
      </c>
      <c r="AB288" s="78" t="str">
        <f>IF('Dépenses sur devis'!AB288&lt;&gt;"",'Dépenses sur devis'!AB288,"")</f>
        <v/>
      </c>
    </row>
    <row r="289" spans="2:28" s="63" customFormat="1" ht="19.899999999999999" hidden="1" customHeight="1" x14ac:dyDescent="0.35">
      <c r="B289" s="75">
        <v>282</v>
      </c>
      <c r="C289" s="80" t="str">
        <f>IF('Dépenses sur devis'!C289&lt;&gt;"",'Dépenses sur devis'!C289,"")</f>
        <v/>
      </c>
      <c r="D289" s="80" t="str">
        <f>IF('Dépenses sur devis'!D289&lt;&gt;"",'Dépenses sur devis'!D289,"")</f>
        <v/>
      </c>
      <c r="E289" s="80" t="str">
        <f>IF('Dépenses sur devis'!E289&lt;&gt;"",'Dépenses sur devis'!E289,"")</f>
        <v/>
      </c>
      <c r="F289" s="80" t="str">
        <f>IF('Dépenses sur devis'!F289&lt;&gt;"",'Dépenses sur devis'!F289,"")</f>
        <v/>
      </c>
      <c r="G289" s="80" t="str">
        <f>IF('Dépenses sur devis'!G289&lt;&gt;"",'Dépenses sur devis'!G289,"")</f>
        <v/>
      </c>
      <c r="H289" s="79" t="str">
        <f>IF('Dépenses sur devis'!H289&lt;&gt;"",'Dépenses sur devis'!H289,"")</f>
        <v/>
      </c>
      <c r="I289" s="80" t="str">
        <f>IF('Dépenses sur devis'!I289&lt;&gt;"",'Dépenses sur devis'!I289,"")</f>
        <v/>
      </c>
      <c r="J289" s="243">
        <f>IF('Dépenses sur devis'!J289&lt;&gt;"",'Dépenses sur devis'!J289,0)</f>
        <v>0</v>
      </c>
      <c r="K289" s="243">
        <f>IF('Dépenses sur devis'!K289&lt;&gt;"",'Dépenses sur devis'!K289,0)</f>
        <v>0</v>
      </c>
      <c r="L289" s="243">
        <f>IF('Dépenses sur devis'!L289&lt;&gt;"",'Dépenses sur devis'!L289,0)</f>
        <v>0</v>
      </c>
      <c r="M289" s="80" t="str">
        <f>IF('Dépenses sur devis'!M289&lt;&gt;"",'Dépenses sur devis'!M289,"")</f>
        <v/>
      </c>
      <c r="N289" s="244" t="str">
        <f>IF('Dépenses sur devis'!N289&lt;&gt;"",'Dépenses sur devis'!N289,"")</f>
        <v/>
      </c>
      <c r="O289" s="244" t="str">
        <f>IF('Dépenses sur devis'!O289&lt;&gt;"",'Dépenses sur devis'!O289,"")</f>
        <v/>
      </c>
      <c r="P289" s="245">
        <f>IF('Dépenses sur devis'!P289&lt;&gt;"",'Dépenses sur devis'!P289,0)</f>
        <v>0</v>
      </c>
      <c r="Q289" s="245">
        <f>IF('Dépenses sur devis'!Q289&lt;&gt;"",'Dépenses sur devis'!Q289,0)</f>
        <v>0</v>
      </c>
      <c r="R289" s="244" t="str">
        <f>IF('Dépenses sur devis'!R289&lt;&gt;"",'Dépenses sur devis'!R289,"")</f>
        <v/>
      </c>
      <c r="S289" s="244" t="str">
        <f>IF('Dépenses sur devis'!S289&lt;&gt;"",'Dépenses sur devis'!S289,"")</f>
        <v/>
      </c>
      <c r="T289" s="245">
        <f>IF('Dépenses sur devis'!T289&lt;&gt;"",'Dépenses sur devis'!T289,0)</f>
        <v>0</v>
      </c>
      <c r="U289" s="245">
        <f>IF('Dépenses sur devis'!U289&lt;&gt;"",'Dépenses sur devis'!U289,0)</f>
        <v>0</v>
      </c>
      <c r="V289" s="244" t="str">
        <f>IF('Dépenses sur devis'!V289&lt;&gt;"",'Dépenses sur devis'!V289,"")</f>
        <v/>
      </c>
      <c r="W289" s="245"/>
      <c r="X289" s="81">
        <v>0</v>
      </c>
      <c r="Y289" s="80"/>
      <c r="Z289" s="245">
        <f t="shared" si="8"/>
        <v>0</v>
      </c>
      <c r="AA289" s="81">
        <f t="shared" si="9"/>
        <v>0</v>
      </c>
      <c r="AB289" s="78" t="str">
        <f>IF('Dépenses sur devis'!AB289&lt;&gt;"",'Dépenses sur devis'!AB289,"")</f>
        <v/>
      </c>
    </row>
    <row r="290" spans="2:28" s="63" customFormat="1" ht="19.899999999999999" hidden="1" customHeight="1" x14ac:dyDescent="0.35">
      <c r="B290" s="75">
        <v>283</v>
      </c>
      <c r="C290" s="80" t="str">
        <f>IF('Dépenses sur devis'!C290&lt;&gt;"",'Dépenses sur devis'!C290,"")</f>
        <v/>
      </c>
      <c r="D290" s="80" t="str">
        <f>IF('Dépenses sur devis'!D290&lt;&gt;"",'Dépenses sur devis'!D290,"")</f>
        <v/>
      </c>
      <c r="E290" s="80" t="str">
        <f>IF('Dépenses sur devis'!E290&lt;&gt;"",'Dépenses sur devis'!E290,"")</f>
        <v/>
      </c>
      <c r="F290" s="80" t="str">
        <f>IF('Dépenses sur devis'!F290&lt;&gt;"",'Dépenses sur devis'!F290,"")</f>
        <v/>
      </c>
      <c r="G290" s="80" t="str">
        <f>IF('Dépenses sur devis'!G290&lt;&gt;"",'Dépenses sur devis'!G290,"")</f>
        <v/>
      </c>
      <c r="H290" s="79" t="str">
        <f>IF('Dépenses sur devis'!H290&lt;&gt;"",'Dépenses sur devis'!H290,"")</f>
        <v/>
      </c>
      <c r="I290" s="80" t="str">
        <f>IF('Dépenses sur devis'!I290&lt;&gt;"",'Dépenses sur devis'!I290,"")</f>
        <v/>
      </c>
      <c r="J290" s="243">
        <f>IF('Dépenses sur devis'!J290&lt;&gt;"",'Dépenses sur devis'!J290,0)</f>
        <v>0</v>
      </c>
      <c r="K290" s="243">
        <f>IF('Dépenses sur devis'!K290&lt;&gt;"",'Dépenses sur devis'!K290,0)</f>
        <v>0</v>
      </c>
      <c r="L290" s="243">
        <f>IF('Dépenses sur devis'!L290&lt;&gt;"",'Dépenses sur devis'!L290,0)</f>
        <v>0</v>
      </c>
      <c r="M290" s="80" t="str">
        <f>IF('Dépenses sur devis'!M290&lt;&gt;"",'Dépenses sur devis'!M290,"")</f>
        <v/>
      </c>
      <c r="N290" s="244" t="str">
        <f>IF('Dépenses sur devis'!N290&lt;&gt;"",'Dépenses sur devis'!N290,"")</f>
        <v/>
      </c>
      <c r="O290" s="244" t="str">
        <f>IF('Dépenses sur devis'!O290&lt;&gt;"",'Dépenses sur devis'!O290,"")</f>
        <v/>
      </c>
      <c r="P290" s="245">
        <f>IF('Dépenses sur devis'!P290&lt;&gt;"",'Dépenses sur devis'!P290,0)</f>
        <v>0</v>
      </c>
      <c r="Q290" s="245">
        <f>IF('Dépenses sur devis'!Q290&lt;&gt;"",'Dépenses sur devis'!Q290,0)</f>
        <v>0</v>
      </c>
      <c r="R290" s="244" t="str">
        <f>IF('Dépenses sur devis'!R290&lt;&gt;"",'Dépenses sur devis'!R290,"")</f>
        <v/>
      </c>
      <c r="S290" s="244" t="str">
        <f>IF('Dépenses sur devis'!S290&lt;&gt;"",'Dépenses sur devis'!S290,"")</f>
        <v/>
      </c>
      <c r="T290" s="245">
        <f>IF('Dépenses sur devis'!T290&lt;&gt;"",'Dépenses sur devis'!T290,0)</f>
        <v>0</v>
      </c>
      <c r="U290" s="245">
        <f>IF('Dépenses sur devis'!U290&lt;&gt;"",'Dépenses sur devis'!U290,0)</f>
        <v>0</v>
      </c>
      <c r="V290" s="244" t="str">
        <f>IF('Dépenses sur devis'!V290&lt;&gt;"",'Dépenses sur devis'!V290,"")</f>
        <v/>
      </c>
      <c r="W290" s="245"/>
      <c r="X290" s="81">
        <v>0</v>
      </c>
      <c r="Y290" s="80"/>
      <c r="Z290" s="245">
        <f t="shared" si="8"/>
        <v>0</v>
      </c>
      <c r="AA290" s="81">
        <f t="shared" si="9"/>
        <v>0</v>
      </c>
      <c r="AB290" s="78" t="str">
        <f>IF('Dépenses sur devis'!AB290&lt;&gt;"",'Dépenses sur devis'!AB290,"")</f>
        <v/>
      </c>
    </row>
    <row r="291" spans="2:28" s="63" customFormat="1" ht="19.899999999999999" hidden="1" customHeight="1" x14ac:dyDescent="0.35">
      <c r="B291" s="75">
        <v>284</v>
      </c>
      <c r="C291" s="80" t="str">
        <f>IF('Dépenses sur devis'!C291&lt;&gt;"",'Dépenses sur devis'!C291,"")</f>
        <v/>
      </c>
      <c r="D291" s="80" t="str">
        <f>IF('Dépenses sur devis'!D291&lt;&gt;"",'Dépenses sur devis'!D291,"")</f>
        <v/>
      </c>
      <c r="E291" s="80" t="str">
        <f>IF('Dépenses sur devis'!E291&lt;&gt;"",'Dépenses sur devis'!E291,"")</f>
        <v/>
      </c>
      <c r="F291" s="80" t="str">
        <f>IF('Dépenses sur devis'!F291&lt;&gt;"",'Dépenses sur devis'!F291,"")</f>
        <v/>
      </c>
      <c r="G291" s="80" t="str">
        <f>IF('Dépenses sur devis'!G291&lt;&gt;"",'Dépenses sur devis'!G291,"")</f>
        <v/>
      </c>
      <c r="H291" s="79" t="str">
        <f>IF('Dépenses sur devis'!H291&lt;&gt;"",'Dépenses sur devis'!H291,"")</f>
        <v/>
      </c>
      <c r="I291" s="80" t="str">
        <f>IF('Dépenses sur devis'!I291&lt;&gt;"",'Dépenses sur devis'!I291,"")</f>
        <v/>
      </c>
      <c r="J291" s="243">
        <f>IF('Dépenses sur devis'!J291&lt;&gt;"",'Dépenses sur devis'!J291,0)</f>
        <v>0</v>
      </c>
      <c r="K291" s="243">
        <f>IF('Dépenses sur devis'!K291&lt;&gt;"",'Dépenses sur devis'!K291,0)</f>
        <v>0</v>
      </c>
      <c r="L291" s="243">
        <f>IF('Dépenses sur devis'!L291&lt;&gt;"",'Dépenses sur devis'!L291,0)</f>
        <v>0</v>
      </c>
      <c r="M291" s="80" t="str">
        <f>IF('Dépenses sur devis'!M291&lt;&gt;"",'Dépenses sur devis'!M291,"")</f>
        <v/>
      </c>
      <c r="N291" s="244" t="str">
        <f>IF('Dépenses sur devis'!N291&lt;&gt;"",'Dépenses sur devis'!N291,"")</f>
        <v/>
      </c>
      <c r="O291" s="244" t="str">
        <f>IF('Dépenses sur devis'!O291&lt;&gt;"",'Dépenses sur devis'!O291,"")</f>
        <v/>
      </c>
      <c r="P291" s="245">
        <f>IF('Dépenses sur devis'!P291&lt;&gt;"",'Dépenses sur devis'!P291,0)</f>
        <v>0</v>
      </c>
      <c r="Q291" s="245">
        <f>IF('Dépenses sur devis'!Q291&lt;&gt;"",'Dépenses sur devis'!Q291,0)</f>
        <v>0</v>
      </c>
      <c r="R291" s="244" t="str">
        <f>IF('Dépenses sur devis'!R291&lt;&gt;"",'Dépenses sur devis'!R291,"")</f>
        <v/>
      </c>
      <c r="S291" s="244" t="str">
        <f>IF('Dépenses sur devis'!S291&lt;&gt;"",'Dépenses sur devis'!S291,"")</f>
        <v/>
      </c>
      <c r="T291" s="245">
        <f>IF('Dépenses sur devis'!T291&lt;&gt;"",'Dépenses sur devis'!T291,0)</f>
        <v>0</v>
      </c>
      <c r="U291" s="245">
        <f>IF('Dépenses sur devis'!U291&lt;&gt;"",'Dépenses sur devis'!U291,0)</f>
        <v>0</v>
      </c>
      <c r="V291" s="244" t="str">
        <f>IF('Dépenses sur devis'!V291&lt;&gt;"",'Dépenses sur devis'!V291,"")</f>
        <v/>
      </c>
      <c r="W291" s="245"/>
      <c r="X291" s="81">
        <v>0</v>
      </c>
      <c r="Y291" s="80"/>
      <c r="Z291" s="245">
        <f t="shared" si="8"/>
        <v>0</v>
      </c>
      <c r="AA291" s="81">
        <f t="shared" si="9"/>
        <v>0</v>
      </c>
      <c r="AB291" s="78" t="str">
        <f>IF('Dépenses sur devis'!AB291&lt;&gt;"",'Dépenses sur devis'!AB291,"")</f>
        <v/>
      </c>
    </row>
    <row r="292" spans="2:28" s="63" customFormat="1" ht="19.899999999999999" hidden="1" customHeight="1" x14ac:dyDescent="0.35">
      <c r="B292" s="75">
        <v>285</v>
      </c>
      <c r="C292" s="80" t="str">
        <f>IF('Dépenses sur devis'!C292&lt;&gt;"",'Dépenses sur devis'!C292,"")</f>
        <v/>
      </c>
      <c r="D292" s="80" t="str">
        <f>IF('Dépenses sur devis'!D292&lt;&gt;"",'Dépenses sur devis'!D292,"")</f>
        <v/>
      </c>
      <c r="E292" s="80" t="str">
        <f>IF('Dépenses sur devis'!E292&lt;&gt;"",'Dépenses sur devis'!E292,"")</f>
        <v/>
      </c>
      <c r="F292" s="80" t="str">
        <f>IF('Dépenses sur devis'!F292&lt;&gt;"",'Dépenses sur devis'!F292,"")</f>
        <v/>
      </c>
      <c r="G292" s="80" t="str">
        <f>IF('Dépenses sur devis'!G292&lt;&gt;"",'Dépenses sur devis'!G292,"")</f>
        <v/>
      </c>
      <c r="H292" s="79" t="str">
        <f>IF('Dépenses sur devis'!H292&lt;&gt;"",'Dépenses sur devis'!H292,"")</f>
        <v/>
      </c>
      <c r="I292" s="80" t="str">
        <f>IF('Dépenses sur devis'!I292&lt;&gt;"",'Dépenses sur devis'!I292,"")</f>
        <v/>
      </c>
      <c r="J292" s="243">
        <f>IF('Dépenses sur devis'!J292&lt;&gt;"",'Dépenses sur devis'!J292,0)</f>
        <v>0</v>
      </c>
      <c r="K292" s="243">
        <f>IF('Dépenses sur devis'!K292&lt;&gt;"",'Dépenses sur devis'!K292,0)</f>
        <v>0</v>
      </c>
      <c r="L292" s="243">
        <f>IF('Dépenses sur devis'!L292&lt;&gt;"",'Dépenses sur devis'!L292,0)</f>
        <v>0</v>
      </c>
      <c r="M292" s="80" t="str">
        <f>IF('Dépenses sur devis'!M292&lt;&gt;"",'Dépenses sur devis'!M292,"")</f>
        <v/>
      </c>
      <c r="N292" s="244" t="str">
        <f>IF('Dépenses sur devis'!N292&lt;&gt;"",'Dépenses sur devis'!N292,"")</f>
        <v/>
      </c>
      <c r="O292" s="244" t="str">
        <f>IF('Dépenses sur devis'!O292&lt;&gt;"",'Dépenses sur devis'!O292,"")</f>
        <v/>
      </c>
      <c r="P292" s="245">
        <f>IF('Dépenses sur devis'!P292&lt;&gt;"",'Dépenses sur devis'!P292,0)</f>
        <v>0</v>
      </c>
      <c r="Q292" s="245">
        <f>IF('Dépenses sur devis'!Q292&lt;&gt;"",'Dépenses sur devis'!Q292,0)</f>
        <v>0</v>
      </c>
      <c r="R292" s="244" t="str">
        <f>IF('Dépenses sur devis'!R292&lt;&gt;"",'Dépenses sur devis'!R292,"")</f>
        <v/>
      </c>
      <c r="S292" s="244" t="str">
        <f>IF('Dépenses sur devis'!S292&lt;&gt;"",'Dépenses sur devis'!S292,"")</f>
        <v/>
      </c>
      <c r="T292" s="245">
        <f>IF('Dépenses sur devis'!T292&lt;&gt;"",'Dépenses sur devis'!T292,0)</f>
        <v>0</v>
      </c>
      <c r="U292" s="245">
        <f>IF('Dépenses sur devis'!U292&lt;&gt;"",'Dépenses sur devis'!U292,0)</f>
        <v>0</v>
      </c>
      <c r="V292" s="244" t="str">
        <f>IF('Dépenses sur devis'!V292&lt;&gt;"",'Dépenses sur devis'!V292,"")</f>
        <v/>
      </c>
      <c r="W292" s="245"/>
      <c r="X292" s="81">
        <v>0</v>
      </c>
      <c r="Y292" s="80"/>
      <c r="Z292" s="245">
        <f t="shared" si="8"/>
        <v>0</v>
      </c>
      <c r="AA292" s="81">
        <f t="shared" si="9"/>
        <v>0</v>
      </c>
      <c r="AB292" s="78" t="str">
        <f>IF('Dépenses sur devis'!AB292&lt;&gt;"",'Dépenses sur devis'!AB292,"")</f>
        <v/>
      </c>
    </row>
    <row r="293" spans="2:28" s="63" customFormat="1" ht="19.899999999999999" hidden="1" customHeight="1" x14ac:dyDescent="0.35">
      <c r="B293" s="75">
        <v>286</v>
      </c>
      <c r="C293" s="80" t="str">
        <f>IF('Dépenses sur devis'!C293&lt;&gt;"",'Dépenses sur devis'!C293,"")</f>
        <v/>
      </c>
      <c r="D293" s="80" t="str">
        <f>IF('Dépenses sur devis'!D293&lt;&gt;"",'Dépenses sur devis'!D293,"")</f>
        <v/>
      </c>
      <c r="E293" s="80" t="str">
        <f>IF('Dépenses sur devis'!E293&lt;&gt;"",'Dépenses sur devis'!E293,"")</f>
        <v/>
      </c>
      <c r="F293" s="80" t="str">
        <f>IF('Dépenses sur devis'!F293&lt;&gt;"",'Dépenses sur devis'!F293,"")</f>
        <v/>
      </c>
      <c r="G293" s="80" t="str">
        <f>IF('Dépenses sur devis'!G293&lt;&gt;"",'Dépenses sur devis'!G293,"")</f>
        <v/>
      </c>
      <c r="H293" s="79" t="str">
        <f>IF('Dépenses sur devis'!H293&lt;&gt;"",'Dépenses sur devis'!H293,"")</f>
        <v/>
      </c>
      <c r="I293" s="80" t="str">
        <f>IF('Dépenses sur devis'!I293&lt;&gt;"",'Dépenses sur devis'!I293,"")</f>
        <v/>
      </c>
      <c r="J293" s="243">
        <f>IF('Dépenses sur devis'!J293&lt;&gt;"",'Dépenses sur devis'!J293,0)</f>
        <v>0</v>
      </c>
      <c r="K293" s="243">
        <f>IF('Dépenses sur devis'!K293&lt;&gt;"",'Dépenses sur devis'!K293,0)</f>
        <v>0</v>
      </c>
      <c r="L293" s="243">
        <f>IF('Dépenses sur devis'!L293&lt;&gt;"",'Dépenses sur devis'!L293,0)</f>
        <v>0</v>
      </c>
      <c r="M293" s="80" t="str">
        <f>IF('Dépenses sur devis'!M293&lt;&gt;"",'Dépenses sur devis'!M293,"")</f>
        <v/>
      </c>
      <c r="N293" s="244" t="str">
        <f>IF('Dépenses sur devis'!N293&lt;&gt;"",'Dépenses sur devis'!N293,"")</f>
        <v/>
      </c>
      <c r="O293" s="244" t="str">
        <f>IF('Dépenses sur devis'!O293&lt;&gt;"",'Dépenses sur devis'!O293,"")</f>
        <v/>
      </c>
      <c r="P293" s="245">
        <f>IF('Dépenses sur devis'!P293&lt;&gt;"",'Dépenses sur devis'!P293,0)</f>
        <v>0</v>
      </c>
      <c r="Q293" s="245">
        <f>IF('Dépenses sur devis'!Q293&lt;&gt;"",'Dépenses sur devis'!Q293,0)</f>
        <v>0</v>
      </c>
      <c r="R293" s="244" t="str">
        <f>IF('Dépenses sur devis'!R293&lt;&gt;"",'Dépenses sur devis'!R293,"")</f>
        <v/>
      </c>
      <c r="S293" s="244" t="str">
        <f>IF('Dépenses sur devis'!S293&lt;&gt;"",'Dépenses sur devis'!S293,"")</f>
        <v/>
      </c>
      <c r="T293" s="245">
        <f>IF('Dépenses sur devis'!T293&lt;&gt;"",'Dépenses sur devis'!T293,0)</f>
        <v>0</v>
      </c>
      <c r="U293" s="245">
        <f>IF('Dépenses sur devis'!U293&lt;&gt;"",'Dépenses sur devis'!U293,0)</f>
        <v>0</v>
      </c>
      <c r="V293" s="244" t="str">
        <f>IF('Dépenses sur devis'!V293&lt;&gt;"",'Dépenses sur devis'!V293,"")</f>
        <v/>
      </c>
      <c r="W293" s="245"/>
      <c r="X293" s="81">
        <v>0</v>
      </c>
      <c r="Y293" s="80"/>
      <c r="Z293" s="245">
        <f t="shared" si="8"/>
        <v>0</v>
      </c>
      <c r="AA293" s="81">
        <f t="shared" si="9"/>
        <v>0</v>
      </c>
      <c r="AB293" s="78" t="str">
        <f>IF('Dépenses sur devis'!AB293&lt;&gt;"",'Dépenses sur devis'!AB293,"")</f>
        <v/>
      </c>
    </row>
    <row r="294" spans="2:28" s="63" customFormat="1" ht="19.899999999999999" hidden="1" customHeight="1" x14ac:dyDescent="0.35">
      <c r="B294" s="75">
        <v>287</v>
      </c>
      <c r="C294" s="80" t="str">
        <f>IF('Dépenses sur devis'!C294&lt;&gt;"",'Dépenses sur devis'!C294,"")</f>
        <v/>
      </c>
      <c r="D294" s="80" t="str">
        <f>IF('Dépenses sur devis'!D294&lt;&gt;"",'Dépenses sur devis'!D294,"")</f>
        <v/>
      </c>
      <c r="E294" s="80" t="str">
        <f>IF('Dépenses sur devis'!E294&lt;&gt;"",'Dépenses sur devis'!E294,"")</f>
        <v/>
      </c>
      <c r="F294" s="80" t="str">
        <f>IF('Dépenses sur devis'!F294&lt;&gt;"",'Dépenses sur devis'!F294,"")</f>
        <v/>
      </c>
      <c r="G294" s="80" t="str">
        <f>IF('Dépenses sur devis'!G294&lt;&gt;"",'Dépenses sur devis'!G294,"")</f>
        <v/>
      </c>
      <c r="H294" s="79" t="str">
        <f>IF('Dépenses sur devis'!H294&lt;&gt;"",'Dépenses sur devis'!H294,"")</f>
        <v/>
      </c>
      <c r="I294" s="80" t="str">
        <f>IF('Dépenses sur devis'!I294&lt;&gt;"",'Dépenses sur devis'!I294,"")</f>
        <v/>
      </c>
      <c r="J294" s="243">
        <f>IF('Dépenses sur devis'!J294&lt;&gt;"",'Dépenses sur devis'!J294,0)</f>
        <v>0</v>
      </c>
      <c r="K294" s="243">
        <f>IF('Dépenses sur devis'!K294&lt;&gt;"",'Dépenses sur devis'!K294,0)</f>
        <v>0</v>
      </c>
      <c r="L294" s="243">
        <f>IF('Dépenses sur devis'!L294&lt;&gt;"",'Dépenses sur devis'!L294,0)</f>
        <v>0</v>
      </c>
      <c r="M294" s="80" t="str">
        <f>IF('Dépenses sur devis'!M294&lt;&gt;"",'Dépenses sur devis'!M294,"")</f>
        <v/>
      </c>
      <c r="N294" s="244" t="str">
        <f>IF('Dépenses sur devis'!N294&lt;&gt;"",'Dépenses sur devis'!N294,"")</f>
        <v/>
      </c>
      <c r="O294" s="244" t="str">
        <f>IF('Dépenses sur devis'!O294&lt;&gt;"",'Dépenses sur devis'!O294,"")</f>
        <v/>
      </c>
      <c r="P294" s="245">
        <f>IF('Dépenses sur devis'!P294&lt;&gt;"",'Dépenses sur devis'!P294,0)</f>
        <v>0</v>
      </c>
      <c r="Q294" s="245">
        <f>IF('Dépenses sur devis'!Q294&lt;&gt;"",'Dépenses sur devis'!Q294,0)</f>
        <v>0</v>
      </c>
      <c r="R294" s="244" t="str">
        <f>IF('Dépenses sur devis'!R294&lt;&gt;"",'Dépenses sur devis'!R294,"")</f>
        <v/>
      </c>
      <c r="S294" s="244" t="str">
        <f>IF('Dépenses sur devis'!S294&lt;&gt;"",'Dépenses sur devis'!S294,"")</f>
        <v/>
      </c>
      <c r="T294" s="245">
        <f>IF('Dépenses sur devis'!T294&lt;&gt;"",'Dépenses sur devis'!T294,0)</f>
        <v>0</v>
      </c>
      <c r="U294" s="245">
        <f>IF('Dépenses sur devis'!U294&lt;&gt;"",'Dépenses sur devis'!U294,0)</f>
        <v>0</v>
      </c>
      <c r="V294" s="244" t="str">
        <f>IF('Dépenses sur devis'!V294&lt;&gt;"",'Dépenses sur devis'!V294,"")</f>
        <v/>
      </c>
      <c r="W294" s="245"/>
      <c r="X294" s="81">
        <v>0</v>
      </c>
      <c r="Y294" s="80"/>
      <c r="Z294" s="245">
        <f t="shared" si="8"/>
        <v>0</v>
      </c>
      <c r="AA294" s="81">
        <f t="shared" si="9"/>
        <v>0</v>
      </c>
      <c r="AB294" s="78" t="str">
        <f>IF('Dépenses sur devis'!AB294&lt;&gt;"",'Dépenses sur devis'!AB294,"")</f>
        <v/>
      </c>
    </row>
    <row r="295" spans="2:28" s="63" customFormat="1" ht="19.899999999999999" hidden="1" customHeight="1" x14ac:dyDescent="0.35">
      <c r="B295" s="75">
        <v>288</v>
      </c>
      <c r="C295" s="80" t="str">
        <f>IF('Dépenses sur devis'!C295&lt;&gt;"",'Dépenses sur devis'!C295,"")</f>
        <v/>
      </c>
      <c r="D295" s="80" t="str">
        <f>IF('Dépenses sur devis'!D295&lt;&gt;"",'Dépenses sur devis'!D295,"")</f>
        <v/>
      </c>
      <c r="E295" s="80" t="str">
        <f>IF('Dépenses sur devis'!E295&lt;&gt;"",'Dépenses sur devis'!E295,"")</f>
        <v/>
      </c>
      <c r="F295" s="80" t="str">
        <f>IF('Dépenses sur devis'!F295&lt;&gt;"",'Dépenses sur devis'!F295,"")</f>
        <v/>
      </c>
      <c r="G295" s="80" t="str">
        <f>IF('Dépenses sur devis'!G295&lt;&gt;"",'Dépenses sur devis'!G295,"")</f>
        <v/>
      </c>
      <c r="H295" s="79" t="str">
        <f>IF('Dépenses sur devis'!H295&lt;&gt;"",'Dépenses sur devis'!H295,"")</f>
        <v/>
      </c>
      <c r="I295" s="80" t="str">
        <f>IF('Dépenses sur devis'!I295&lt;&gt;"",'Dépenses sur devis'!I295,"")</f>
        <v/>
      </c>
      <c r="J295" s="243">
        <f>IF('Dépenses sur devis'!J295&lt;&gt;"",'Dépenses sur devis'!J295,0)</f>
        <v>0</v>
      </c>
      <c r="K295" s="243">
        <f>IF('Dépenses sur devis'!K295&lt;&gt;"",'Dépenses sur devis'!K295,0)</f>
        <v>0</v>
      </c>
      <c r="L295" s="243">
        <f>IF('Dépenses sur devis'!L295&lt;&gt;"",'Dépenses sur devis'!L295,0)</f>
        <v>0</v>
      </c>
      <c r="M295" s="80" t="str">
        <f>IF('Dépenses sur devis'!M295&lt;&gt;"",'Dépenses sur devis'!M295,"")</f>
        <v/>
      </c>
      <c r="N295" s="244" t="str">
        <f>IF('Dépenses sur devis'!N295&lt;&gt;"",'Dépenses sur devis'!N295,"")</f>
        <v/>
      </c>
      <c r="O295" s="244" t="str">
        <f>IF('Dépenses sur devis'!O295&lt;&gt;"",'Dépenses sur devis'!O295,"")</f>
        <v/>
      </c>
      <c r="P295" s="245">
        <f>IF('Dépenses sur devis'!P295&lt;&gt;"",'Dépenses sur devis'!P295,0)</f>
        <v>0</v>
      </c>
      <c r="Q295" s="245">
        <f>IF('Dépenses sur devis'!Q295&lt;&gt;"",'Dépenses sur devis'!Q295,0)</f>
        <v>0</v>
      </c>
      <c r="R295" s="244" t="str">
        <f>IF('Dépenses sur devis'!R295&lt;&gt;"",'Dépenses sur devis'!R295,"")</f>
        <v/>
      </c>
      <c r="S295" s="244" t="str">
        <f>IF('Dépenses sur devis'!S295&lt;&gt;"",'Dépenses sur devis'!S295,"")</f>
        <v/>
      </c>
      <c r="T295" s="245">
        <f>IF('Dépenses sur devis'!T295&lt;&gt;"",'Dépenses sur devis'!T295,0)</f>
        <v>0</v>
      </c>
      <c r="U295" s="245">
        <f>IF('Dépenses sur devis'!U295&lt;&gt;"",'Dépenses sur devis'!U295,0)</f>
        <v>0</v>
      </c>
      <c r="V295" s="244" t="str">
        <f>IF('Dépenses sur devis'!V295&lt;&gt;"",'Dépenses sur devis'!V295,"")</f>
        <v/>
      </c>
      <c r="W295" s="245"/>
      <c r="X295" s="81">
        <v>0</v>
      </c>
      <c r="Y295" s="80"/>
      <c r="Z295" s="245">
        <f t="shared" si="8"/>
        <v>0</v>
      </c>
      <c r="AA295" s="81">
        <f t="shared" si="9"/>
        <v>0</v>
      </c>
      <c r="AB295" s="78" t="str">
        <f>IF('Dépenses sur devis'!AB295&lt;&gt;"",'Dépenses sur devis'!AB295,"")</f>
        <v/>
      </c>
    </row>
    <row r="296" spans="2:28" s="63" customFormat="1" ht="19.899999999999999" hidden="1" customHeight="1" x14ac:dyDescent="0.35">
      <c r="B296" s="75">
        <v>289</v>
      </c>
      <c r="C296" s="80" t="str">
        <f>IF('Dépenses sur devis'!C296&lt;&gt;"",'Dépenses sur devis'!C296,"")</f>
        <v/>
      </c>
      <c r="D296" s="80" t="str">
        <f>IF('Dépenses sur devis'!D296&lt;&gt;"",'Dépenses sur devis'!D296,"")</f>
        <v/>
      </c>
      <c r="E296" s="80" t="str">
        <f>IF('Dépenses sur devis'!E296&lt;&gt;"",'Dépenses sur devis'!E296,"")</f>
        <v/>
      </c>
      <c r="F296" s="80" t="str">
        <f>IF('Dépenses sur devis'!F296&lt;&gt;"",'Dépenses sur devis'!F296,"")</f>
        <v/>
      </c>
      <c r="G296" s="80" t="str">
        <f>IF('Dépenses sur devis'!G296&lt;&gt;"",'Dépenses sur devis'!G296,"")</f>
        <v/>
      </c>
      <c r="H296" s="79" t="str">
        <f>IF('Dépenses sur devis'!H296&lt;&gt;"",'Dépenses sur devis'!H296,"")</f>
        <v/>
      </c>
      <c r="I296" s="80" t="str">
        <f>IF('Dépenses sur devis'!I296&lt;&gt;"",'Dépenses sur devis'!I296,"")</f>
        <v/>
      </c>
      <c r="J296" s="243">
        <f>IF('Dépenses sur devis'!J296&lt;&gt;"",'Dépenses sur devis'!J296,0)</f>
        <v>0</v>
      </c>
      <c r="K296" s="243">
        <f>IF('Dépenses sur devis'!K296&lt;&gt;"",'Dépenses sur devis'!K296,0)</f>
        <v>0</v>
      </c>
      <c r="L296" s="243">
        <f>IF('Dépenses sur devis'!L296&lt;&gt;"",'Dépenses sur devis'!L296,0)</f>
        <v>0</v>
      </c>
      <c r="M296" s="80" t="str">
        <f>IF('Dépenses sur devis'!M296&lt;&gt;"",'Dépenses sur devis'!M296,"")</f>
        <v/>
      </c>
      <c r="N296" s="244" t="str">
        <f>IF('Dépenses sur devis'!N296&lt;&gt;"",'Dépenses sur devis'!N296,"")</f>
        <v/>
      </c>
      <c r="O296" s="244" t="str">
        <f>IF('Dépenses sur devis'!O296&lt;&gt;"",'Dépenses sur devis'!O296,"")</f>
        <v/>
      </c>
      <c r="P296" s="245">
        <f>IF('Dépenses sur devis'!P296&lt;&gt;"",'Dépenses sur devis'!P296,0)</f>
        <v>0</v>
      </c>
      <c r="Q296" s="245">
        <f>IF('Dépenses sur devis'!Q296&lt;&gt;"",'Dépenses sur devis'!Q296,0)</f>
        <v>0</v>
      </c>
      <c r="R296" s="244" t="str">
        <f>IF('Dépenses sur devis'!R296&lt;&gt;"",'Dépenses sur devis'!R296,"")</f>
        <v/>
      </c>
      <c r="S296" s="244" t="str">
        <f>IF('Dépenses sur devis'!S296&lt;&gt;"",'Dépenses sur devis'!S296,"")</f>
        <v/>
      </c>
      <c r="T296" s="245">
        <f>IF('Dépenses sur devis'!T296&lt;&gt;"",'Dépenses sur devis'!T296,0)</f>
        <v>0</v>
      </c>
      <c r="U296" s="245">
        <f>IF('Dépenses sur devis'!U296&lt;&gt;"",'Dépenses sur devis'!U296,0)</f>
        <v>0</v>
      </c>
      <c r="V296" s="244" t="str">
        <f>IF('Dépenses sur devis'!V296&lt;&gt;"",'Dépenses sur devis'!V296,"")</f>
        <v/>
      </c>
      <c r="W296" s="245"/>
      <c r="X296" s="81">
        <v>0</v>
      </c>
      <c r="Y296" s="80"/>
      <c r="Z296" s="245">
        <f t="shared" si="8"/>
        <v>0</v>
      </c>
      <c r="AA296" s="81">
        <f t="shared" si="9"/>
        <v>0</v>
      </c>
      <c r="AB296" s="78" t="str">
        <f>IF('Dépenses sur devis'!AB296&lt;&gt;"",'Dépenses sur devis'!AB296,"")</f>
        <v/>
      </c>
    </row>
    <row r="297" spans="2:28" s="63" customFormat="1" ht="19.899999999999999" hidden="1" customHeight="1" x14ac:dyDescent="0.35">
      <c r="B297" s="75">
        <v>290</v>
      </c>
      <c r="C297" s="80" t="str">
        <f>IF('Dépenses sur devis'!C297&lt;&gt;"",'Dépenses sur devis'!C297,"")</f>
        <v/>
      </c>
      <c r="D297" s="80" t="str">
        <f>IF('Dépenses sur devis'!D297&lt;&gt;"",'Dépenses sur devis'!D297,"")</f>
        <v/>
      </c>
      <c r="E297" s="80" t="str">
        <f>IF('Dépenses sur devis'!E297&lt;&gt;"",'Dépenses sur devis'!E297,"")</f>
        <v/>
      </c>
      <c r="F297" s="80" t="str">
        <f>IF('Dépenses sur devis'!F297&lt;&gt;"",'Dépenses sur devis'!F297,"")</f>
        <v/>
      </c>
      <c r="G297" s="80" t="str">
        <f>IF('Dépenses sur devis'!G297&lt;&gt;"",'Dépenses sur devis'!G297,"")</f>
        <v/>
      </c>
      <c r="H297" s="79" t="str">
        <f>IF('Dépenses sur devis'!H297&lt;&gt;"",'Dépenses sur devis'!H297,"")</f>
        <v/>
      </c>
      <c r="I297" s="80" t="str">
        <f>IF('Dépenses sur devis'!I297&lt;&gt;"",'Dépenses sur devis'!I297,"")</f>
        <v/>
      </c>
      <c r="J297" s="243">
        <f>IF('Dépenses sur devis'!J297&lt;&gt;"",'Dépenses sur devis'!J297,0)</f>
        <v>0</v>
      </c>
      <c r="K297" s="243">
        <f>IF('Dépenses sur devis'!K297&lt;&gt;"",'Dépenses sur devis'!K297,0)</f>
        <v>0</v>
      </c>
      <c r="L297" s="243">
        <f>IF('Dépenses sur devis'!L297&lt;&gt;"",'Dépenses sur devis'!L297,0)</f>
        <v>0</v>
      </c>
      <c r="M297" s="80" t="str">
        <f>IF('Dépenses sur devis'!M297&lt;&gt;"",'Dépenses sur devis'!M297,"")</f>
        <v/>
      </c>
      <c r="N297" s="244" t="str">
        <f>IF('Dépenses sur devis'!N297&lt;&gt;"",'Dépenses sur devis'!N297,"")</f>
        <v/>
      </c>
      <c r="O297" s="244" t="str">
        <f>IF('Dépenses sur devis'!O297&lt;&gt;"",'Dépenses sur devis'!O297,"")</f>
        <v/>
      </c>
      <c r="P297" s="245">
        <f>IF('Dépenses sur devis'!P297&lt;&gt;"",'Dépenses sur devis'!P297,0)</f>
        <v>0</v>
      </c>
      <c r="Q297" s="245">
        <f>IF('Dépenses sur devis'!Q297&lt;&gt;"",'Dépenses sur devis'!Q297,0)</f>
        <v>0</v>
      </c>
      <c r="R297" s="244" t="str">
        <f>IF('Dépenses sur devis'!R297&lt;&gt;"",'Dépenses sur devis'!R297,"")</f>
        <v/>
      </c>
      <c r="S297" s="244" t="str">
        <f>IF('Dépenses sur devis'!S297&lt;&gt;"",'Dépenses sur devis'!S297,"")</f>
        <v/>
      </c>
      <c r="T297" s="245">
        <f>IF('Dépenses sur devis'!T297&lt;&gt;"",'Dépenses sur devis'!T297,0)</f>
        <v>0</v>
      </c>
      <c r="U297" s="245">
        <f>IF('Dépenses sur devis'!U297&lt;&gt;"",'Dépenses sur devis'!U297,0)</f>
        <v>0</v>
      </c>
      <c r="V297" s="244" t="str">
        <f>IF('Dépenses sur devis'!V297&lt;&gt;"",'Dépenses sur devis'!V297,"")</f>
        <v/>
      </c>
      <c r="W297" s="245"/>
      <c r="X297" s="81">
        <v>0</v>
      </c>
      <c r="Y297" s="80"/>
      <c r="Z297" s="245">
        <f t="shared" si="8"/>
        <v>0</v>
      </c>
      <c r="AA297" s="81">
        <f t="shared" si="9"/>
        <v>0</v>
      </c>
      <c r="AB297" s="78" t="str">
        <f>IF('Dépenses sur devis'!AB297&lt;&gt;"",'Dépenses sur devis'!AB297,"")</f>
        <v/>
      </c>
    </row>
    <row r="298" spans="2:28" s="63" customFormat="1" ht="19.899999999999999" hidden="1" customHeight="1" x14ac:dyDescent="0.35">
      <c r="B298" s="75">
        <v>291</v>
      </c>
      <c r="C298" s="80" t="str">
        <f>IF('Dépenses sur devis'!C298&lt;&gt;"",'Dépenses sur devis'!C298,"")</f>
        <v/>
      </c>
      <c r="D298" s="80" t="str">
        <f>IF('Dépenses sur devis'!D298&lt;&gt;"",'Dépenses sur devis'!D298,"")</f>
        <v/>
      </c>
      <c r="E298" s="80" t="str">
        <f>IF('Dépenses sur devis'!E298&lt;&gt;"",'Dépenses sur devis'!E298,"")</f>
        <v/>
      </c>
      <c r="F298" s="80" t="str">
        <f>IF('Dépenses sur devis'!F298&lt;&gt;"",'Dépenses sur devis'!F298,"")</f>
        <v/>
      </c>
      <c r="G298" s="80" t="str">
        <f>IF('Dépenses sur devis'!G298&lt;&gt;"",'Dépenses sur devis'!G298,"")</f>
        <v/>
      </c>
      <c r="H298" s="79" t="str">
        <f>IF('Dépenses sur devis'!H298&lt;&gt;"",'Dépenses sur devis'!H298,"")</f>
        <v/>
      </c>
      <c r="I298" s="80" t="str">
        <f>IF('Dépenses sur devis'!I298&lt;&gt;"",'Dépenses sur devis'!I298,"")</f>
        <v/>
      </c>
      <c r="J298" s="243">
        <f>IF('Dépenses sur devis'!J298&lt;&gt;"",'Dépenses sur devis'!J298,0)</f>
        <v>0</v>
      </c>
      <c r="K298" s="243">
        <f>IF('Dépenses sur devis'!K298&lt;&gt;"",'Dépenses sur devis'!K298,0)</f>
        <v>0</v>
      </c>
      <c r="L298" s="243">
        <f>IF('Dépenses sur devis'!L298&lt;&gt;"",'Dépenses sur devis'!L298,0)</f>
        <v>0</v>
      </c>
      <c r="M298" s="80" t="str">
        <f>IF('Dépenses sur devis'!M298&lt;&gt;"",'Dépenses sur devis'!M298,"")</f>
        <v/>
      </c>
      <c r="N298" s="244" t="str">
        <f>IF('Dépenses sur devis'!N298&lt;&gt;"",'Dépenses sur devis'!N298,"")</f>
        <v/>
      </c>
      <c r="O298" s="244" t="str">
        <f>IF('Dépenses sur devis'!O298&lt;&gt;"",'Dépenses sur devis'!O298,"")</f>
        <v/>
      </c>
      <c r="P298" s="245">
        <f>IF('Dépenses sur devis'!P298&lt;&gt;"",'Dépenses sur devis'!P298,0)</f>
        <v>0</v>
      </c>
      <c r="Q298" s="245">
        <f>IF('Dépenses sur devis'!Q298&lt;&gt;"",'Dépenses sur devis'!Q298,0)</f>
        <v>0</v>
      </c>
      <c r="R298" s="244" t="str">
        <f>IF('Dépenses sur devis'!R298&lt;&gt;"",'Dépenses sur devis'!R298,"")</f>
        <v/>
      </c>
      <c r="S298" s="244" t="str">
        <f>IF('Dépenses sur devis'!S298&lt;&gt;"",'Dépenses sur devis'!S298,"")</f>
        <v/>
      </c>
      <c r="T298" s="245">
        <f>IF('Dépenses sur devis'!T298&lt;&gt;"",'Dépenses sur devis'!T298,0)</f>
        <v>0</v>
      </c>
      <c r="U298" s="245">
        <f>IF('Dépenses sur devis'!U298&lt;&gt;"",'Dépenses sur devis'!U298,0)</f>
        <v>0</v>
      </c>
      <c r="V298" s="244" t="str">
        <f>IF('Dépenses sur devis'!V298&lt;&gt;"",'Dépenses sur devis'!V298,"")</f>
        <v/>
      </c>
      <c r="W298" s="245"/>
      <c r="X298" s="81">
        <v>0</v>
      </c>
      <c r="Y298" s="80"/>
      <c r="Z298" s="245">
        <f t="shared" si="8"/>
        <v>0</v>
      </c>
      <c r="AA298" s="81">
        <f t="shared" si="9"/>
        <v>0</v>
      </c>
      <c r="AB298" s="78" t="str">
        <f>IF('Dépenses sur devis'!AB298&lt;&gt;"",'Dépenses sur devis'!AB298,"")</f>
        <v/>
      </c>
    </row>
    <row r="299" spans="2:28" s="63" customFormat="1" ht="19.899999999999999" hidden="1" customHeight="1" x14ac:dyDescent="0.35">
      <c r="B299" s="75">
        <v>292</v>
      </c>
      <c r="C299" s="80" t="str">
        <f>IF('Dépenses sur devis'!C299&lt;&gt;"",'Dépenses sur devis'!C299,"")</f>
        <v/>
      </c>
      <c r="D299" s="80" t="str">
        <f>IF('Dépenses sur devis'!D299&lt;&gt;"",'Dépenses sur devis'!D299,"")</f>
        <v/>
      </c>
      <c r="E299" s="80" t="str">
        <f>IF('Dépenses sur devis'!E299&lt;&gt;"",'Dépenses sur devis'!E299,"")</f>
        <v/>
      </c>
      <c r="F299" s="80" t="str">
        <f>IF('Dépenses sur devis'!F299&lt;&gt;"",'Dépenses sur devis'!F299,"")</f>
        <v/>
      </c>
      <c r="G299" s="80" t="str">
        <f>IF('Dépenses sur devis'!G299&lt;&gt;"",'Dépenses sur devis'!G299,"")</f>
        <v/>
      </c>
      <c r="H299" s="79" t="str">
        <f>IF('Dépenses sur devis'!H299&lt;&gt;"",'Dépenses sur devis'!H299,"")</f>
        <v/>
      </c>
      <c r="I299" s="80" t="str">
        <f>IF('Dépenses sur devis'!I299&lt;&gt;"",'Dépenses sur devis'!I299,"")</f>
        <v/>
      </c>
      <c r="J299" s="243">
        <f>IF('Dépenses sur devis'!J299&lt;&gt;"",'Dépenses sur devis'!J299,0)</f>
        <v>0</v>
      </c>
      <c r="K299" s="243">
        <f>IF('Dépenses sur devis'!K299&lt;&gt;"",'Dépenses sur devis'!K299,0)</f>
        <v>0</v>
      </c>
      <c r="L299" s="243">
        <f>IF('Dépenses sur devis'!L299&lt;&gt;"",'Dépenses sur devis'!L299,0)</f>
        <v>0</v>
      </c>
      <c r="M299" s="80" t="str">
        <f>IF('Dépenses sur devis'!M299&lt;&gt;"",'Dépenses sur devis'!M299,"")</f>
        <v/>
      </c>
      <c r="N299" s="244" t="str">
        <f>IF('Dépenses sur devis'!N299&lt;&gt;"",'Dépenses sur devis'!N299,"")</f>
        <v/>
      </c>
      <c r="O299" s="244" t="str">
        <f>IF('Dépenses sur devis'!O299&lt;&gt;"",'Dépenses sur devis'!O299,"")</f>
        <v/>
      </c>
      <c r="P299" s="245">
        <f>IF('Dépenses sur devis'!P299&lt;&gt;"",'Dépenses sur devis'!P299,0)</f>
        <v>0</v>
      </c>
      <c r="Q299" s="245">
        <f>IF('Dépenses sur devis'!Q299&lt;&gt;"",'Dépenses sur devis'!Q299,0)</f>
        <v>0</v>
      </c>
      <c r="R299" s="244" t="str">
        <f>IF('Dépenses sur devis'!R299&lt;&gt;"",'Dépenses sur devis'!R299,"")</f>
        <v/>
      </c>
      <c r="S299" s="244" t="str">
        <f>IF('Dépenses sur devis'!S299&lt;&gt;"",'Dépenses sur devis'!S299,"")</f>
        <v/>
      </c>
      <c r="T299" s="245">
        <f>IF('Dépenses sur devis'!T299&lt;&gt;"",'Dépenses sur devis'!T299,0)</f>
        <v>0</v>
      </c>
      <c r="U299" s="245">
        <f>IF('Dépenses sur devis'!U299&lt;&gt;"",'Dépenses sur devis'!U299,0)</f>
        <v>0</v>
      </c>
      <c r="V299" s="244" t="str">
        <f>IF('Dépenses sur devis'!V299&lt;&gt;"",'Dépenses sur devis'!V299,"")</f>
        <v/>
      </c>
      <c r="W299" s="245"/>
      <c r="X299" s="81">
        <v>0</v>
      </c>
      <c r="Y299" s="80"/>
      <c r="Z299" s="245">
        <f t="shared" si="8"/>
        <v>0</v>
      </c>
      <c r="AA299" s="81">
        <f t="shared" si="9"/>
        <v>0</v>
      </c>
      <c r="AB299" s="78" t="str">
        <f>IF('Dépenses sur devis'!AB299&lt;&gt;"",'Dépenses sur devis'!AB299,"")</f>
        <v/>
      </c>
    </row>
    <row r="300" spans="2:28" s="63" customFormat="1" ht="19.899999999999999" hidden="1" customHeight="1" x14ac:dyDescent="0.35">
      <c r="B300" s="75">
        <v>293</v>
      </c>
      <c r="C300" s="80" t="str">
        <f>IF('Dépenses sur devis'!C300&lt;&gt;"",'Dépenses sur devis'!C300,"")</f>
        <v/>
      </c>
      <c r="D300" s="80" t="str">
        <f>IF('Dépenses sur devis'!D300&lt;&gt;"",'Dépenses sur devis'!D300,"")</f>
        <v/>
      </c>
      <c r="E300" s="80" t="str">
        <f>IF('Dépenses sur devis'!E300&lt;&gt;"",'Dépenses sur devis'!E300,"")</f>
        <v/>
      </c>
      <c r="F300" s="80" t="str">
        <f>IF('Dépenses sur devis'!F300&lt;&gt;"",'Dépenses sur devis'!F300,"")</f>
        <v/>
      </c>
      <c r="G300" s="80" t="str">
        <f>IF('Dépenses sur devis'!G300&lt;&gt;"",'Dépenses sur devis'!G300,"")</f>
        <v/>
      </c>
      <c r="H300" s="79" t="str">
        <f>IF('Dépenses sur devis'!H300&lt;&gt;"",'Dépenses sur devis'!H300,"")</f>
        <v/>
      </c>
      <c r="I300" s="80" t="str">
        <f>IF('Dépenses sur devis'!I300&lt;&gt;"",'Dépenses sur devis'!I300,"")</f>
        <v/>
      </c>
      <c r="J300" s="243">
        <f>IF('Dépenses sur devis'!J300&lt;&gt;"",'Dépenses sur devis'!J300,0)</f>
        <v>0</v>
      </c>
      <c r="K300" s="243">
        <f>IF('Dépenses sur devis'!K300&lt;&gt;"",'Dépenses sur devis'!K300,0)</f>
        <v>0</v>
      </c>
      <c r="L300" s="243">
        <f>IF('Dépenses sur devis'!L300&lt;&gt;"",'Dépenses sur devis'!L300,0)</f>
        <v>0</v>
      </c>
      <c r="M300" s="80" t="str">
        <f>IF('Dépenses sur devis'!M300&lt;&gt;"",'Dépenses sur devis'!M300,"")</f>
        <v/>
      </c>
      <c r="N300" s="244" t="str">
        <f>IF('Dépenses sur devis'!N300&lt;&gt;"",'Dépenses sur devis'!N300,"")</f>
        <v/>
      </c>
      <c r="O300" s="244" t="str">
        <f>IF('Dépenses sur devis'!O300&lt;&gt;"",'Dépenses sur devis'!O300,"")</f>
        <v/>
      </c>
      <c r="P300" s="245">
        <f>IF('Dépenses sur devis'!P300&lt;&gt;"",'Dépenses sur devis'!P300,0)</f>
        <v>0</v>
      </c>
      <c r="Q300" s="245">
        <f>IF('Dépenses sur devis'!Q300&lt;&gt;"",'Dépenses sur devis'!Q300,0)</f>
        <v>0</v>
      </c>
      <c r="R300" s="244" t="str">
        <f>IF('Dépenses sur devis'!R300&lt;&gt;"",'Dépenses sur devis'!R300,"")</f>
        <v/>
      </c>
      <c r="S300" s="244" t="str">
        <f>IF('Dépenses sur devis'!S300&lt;&gt;"",'Dépenses sur devis'!S300,"")</f>
        <v/>
      </c>
      <c r="T300" s="245">
        <f>IF('Dépenses sur devis'!T300&lt;&gt;"",'Dépenses sur devis'!T300,0)</f>
        <v>0</v>
      </c>
      <c r="U300" s="245">
        <f>IF('Dépenses sur devis'!U300&lt;&gt;"",'Dépenses sur devis'!U300,0)</f>
        <v>0</v>
      </c>
      <c r="V300" s="244" t="str">
        <f>IF('Dépenses sur devis'!V300&lt;&gt;"",'Dépenses sur devis'!V300,"")</f>
        <v/>
      </c>
      <c r="W300" s="245"/>
      <c r="X300" s="81">
        <v>0</v>
      </c>
      <c r="Y300" s="80"/>
      <c r="Z300" s="245">
        <f t="shared" si="8"/>
        <v>0</v>
      </c>
      <c r="AA300" s="81">
        <f t="shared" si="9"/>
        <v>0</v>
      </c>
      <c r="AB300" s="78" t="str">
        <f>IF('Dépenses sur devis'!AB300&lt;&gt;"",'Dépenses sur devis'!AB300,"")</f>
        <v/>
      </c>
    </row>
    <row r="301" spans="2:28" s="63" customFormat="1" ht="19.899999999999999" hidden="1" customHeight="1" x14ac:dyDescent="0.35">
      <c r="B301" s="75">
        <v>294</v>
      </c>
      <c r="C301" s="80" t="str">
        <f>IF('Dépenses sur devis'!C301&lt;&gt;"",'Dépenses sur devis'!C301,"")</f>
        <v/>
      </c>
      <c r="D301" s="80" t="str">
        <f>IF('Dépenses sur devis'!D301&lt;&gt;"",'Dépenses sur devis'!D301,"")</f>
        <v/>
      </c>
      <c r="E301" s="80" t="str">
        <f>IF('Dépenses sur devis'!E301&lt;&gt;"",'Dépenses sur devis'!E301,"")</f>
        <v/>
      </c>
      <c r="F301" s="80" t="str">
        <f>IF('Dépenses sur devis'!F301&lt;&gt;"",'Dépenses sur devis'!F301,"")</f>
        <v/>
      </c>
      <c r="G301" s="80" t="str">
        <f>IF('Dépenses sur devis'!G301&lt;&gt;"",'Dépenses sur devis'!G301,"")</f>
        <v/>
      </c>
      <c r="H301" s="79" t="str">
        <f>IF('Dépenses sur devis'!H301&lt;&gt;"",'Dépenses sur devis'!H301,"")</f>
        <v/>
      </c>
      <c r="I301" s="80" t="str">
        <f>IF('Dépenses sur devis'!I301&lt;&gt;"",'Dépenses sur devis'!I301,"")</f>
        <v/>
      </c>
      <c r="J301" s="243">
        <f>IF('Dépenses sur devis'!J301&lt;&gt;"",'Dépenses sur devis'!J301,0)</f>
        <v>0</v>
      </c>
      <c r="K301" s="243">
        <f>IF('Dépenses sur devis'!K301&lt;&gt;"",'Dépenses sur devis'!K301,0)</f>
        <v>0</v>
      </c>
      <c r="L301" s="243">
        <f>IF('Dépenses sur devis'!L301&lt;&gt;"",'Dépenses sur devis'!L301,0)</f>
        <v>0</v>
      </c>
      <c r="M301" s="80" t="str">
        <f>IF('Dépenses sur devis'!M301&lt;&gt;"",'Dépenses sur devis'!M301,"")</f>
        <v/>
      </c>
      <c r="N301" s="244" t="str">
        <f>IF('Dépenses sur devis'!N301&lt;&gt;"",'Dépenses sur devis'!N301,"")</f>
        <v/>
      </c>
      <c r="O301" s="244" t="str">
        <f>IF('Dépenses sur devis'!O301&lt;&gt;"",'Dépenses sur devis'!O301,"")</f>
        <v/>
      </c>
      <c r="P301" s="245">
        <f>IF('Dépenses sur devis'!P301&lt;&gt;"",'Dépenses sur devis'!P301,0)</f>
        <v>0</v>
      </c>
      <c r="Q301" s="245">
        <f>IF('Dépenses sur devis'!Q301&lt;&gt;"",'Dépenses sur devis'!Q301,0)</f>
        <v>0</v>
      </c>
      <c r="R301" s="244" t="str">
        <f>IF('Dépenses sur devis'!R301&lt;&gt;"",'Dépenses sur devis'!R301,"")</f>
        <v/>
      </c>
      <c r="S301" s="244" t="str">
        <f>IF('Dépenses sur devis'!S301&lt;&gt;"",'Dépenses sur devis'!S301,"")</f>
        <v/>
      </c>
      <c r="T301" s="245">
        <f>IF('Dépenses sur devis'!T301&lt;&gt;"",'Dépenses sur devis'!T301,0)</f>
        <v>0</v>
      </c>
      <c r="U301" s="245">
        <f>IF('Dépenses sur devis'!U301&lt;&gt;"",'Dépenses sur devis'!U301,0)</f>
        <v>0</v>
      </c>
      <c r="V301" s="244" t="str">
        <f>IF('Dépenses sur devis'!V301&lt;&gt;"",'Dépenses sur devis'!V301,"")</f>
        <v/>
      </c>
      <c r="W301" s="245"/>
      <c r="X301" s="81">
        <v>0</v>
      </c>
      <c r="Y301" s="80"/>
      <c r="Z301" s="245">
        <f t="shared" si="8"/>
        <v>0</v>
      </c>
      <c r="AA301" s="81">
        <f t="shared" si="9"/>
        <v>0</v>
      </c>
      <c r="AB301" s="78" t="str">
        <f>IF('Dépenses sur devis'!AB301&lt;&gt;"",'Dépenses sur devis'!AB301,"")</f>
        <v/>
      </c>
    </row>
    <row r="302" spans="2:28" s="63" customFormat="1" ht="19.899999999999999" hidden="1" customHeight="1" x14ac:dyDescent="0.35">
      <c r="B302" s="75">
        <v>295</v>
      </c>
      <c r="C302" s="80" t="str">
        <f>IF('Dépenses sur devis'!C302&lt;&gt;"",'Dépenses sur devis'!C302,"")</f>
        <v/>
      </c>
      <c r="D302" s="80" t="str">
        <f>IF('Dépenses sur devis'!D302&lt;&gt;"",'Dépenses sur devis'!D302,"")</f>
        <v/>
      </c>
      <c r="E302" s="80" t="str">
        <f>IF('Dépenses sur devis'!E302&lt;&gt;"",'Dépenses sur devis'!E302,"")</f>
        <v/>
      </c>
      <c r="F302" s="80" t="str">
        <f>IF('Dépenses sur devis'!F302&lt;&gt;"",'Dépenses sur devis'!F302,"")</f>
        <v/>
      </c>
      <c r="G302" s="80" t="str">
        <f>IF('Dépenses sur devis'!G302&lt;&gt;"",'Dépenses sur devis'!G302,"")</f>
        <v/>
      </c>
      <c r="H302" s="79" t="str">
        <f>IF('Dépenses sur devis'!H302&lt;&gt;"",'Dépenses sur devis'!H302,"")</f>
        <v/>
      </c>
      <c r="I302" s="80" t="str">
        <f>IF('Dépenses sur devis'!I302&lt;&gt;"",'Dépenses sur devis'!I302,"")</f>
        <v/>
      </c>
      <c r="J302" s="243">
        <f>IF('Dépenses sur devis'!J302&lt;&gt;"",'Dépenses sur devis'!J302,0)</f>
        <v>0</v>
      </c>
      <c r="K302" s="243">
        <f>IF('Dépenses sur devis'!K302&lt;&gt;"",'Dépenses sur devis'!K302,0)</f>
        <v>0</v>
      </c>
      <c r="L302" s="243">
        <f>IF('Dépenses sur devis'!L302&lt;&gt;"",'Dépenses sur devis'!L302,0)</f>
        <v>0</v>
      </c>
      <c r="M302" s="80" t="str">
        <f>IF('Dépenses sur devis'!M302&lt;&gt;"",'Dépenses sur devis'!M302,"")</f>
        <v/>
      </c>
      <c r="N302" s="244" t="str">
        <f>IF('Dépenses sur devis'!N302&lt;&gt;"",'Dépenses sur devis'!N302,"")</f>
        <v/>
      </c>
      <c r="O302" s="244" t="str">
        <f>IF('Dépenses sur devis'!O302&lt;&gt;"",'Dépenses sur devis'!O302,"")</f>
        <v/>
      </c>
      <c r="P302" s="245">
        <f>IF('Dépenses sur devis'!P302&lt;&gt;"",'Dépenses sur devis'!P302,0)</f>
        <v>0</v>
      </c>
      <c r="Q302" s="245">
        <f>IF('Dépenses sur devis'!Q302&lt;&gt;"",'Dépenses sur devis'!Q302,0)</f>
        <v>0</v>
      </c>
      <c r="R302" s="244" t="str">
        <f>IF('Dépenses sur devis'!R302&lt;&gt;"",'Dépenses sur devis'!R302,"")</f>
        <v/>
      </c>
      <c r="S302" s="244" t="str">
        <f>IF('Dépenses sur devis'!S302&lt;&gt;"",'Dépenses sur devis'!S302,"")</f>
        <v/>
      </c>
      <c r="T302" s="245">
        <f>IF('Dépenses sur devis'!T302&lt;&gt;"",'Dépenses sur devis'!T302,0)</f>
        <v>0</v>
      </c>
      <c r="U302" s="245">
        <f>IF('Dépenses sur devis'!U302&lt;&gt;"",'Dépenses sur devis'!U302,0)</f>
        <v>0</v>
      </c>
      <c r="V302" s="244" t="str">
        <f>IF('Dépenses sur devis'!V302&lt;&gt;"",'Dépenses sur devis'!V302,"")</f>
        <v/>
      </c>
      <c r="W302" s="245"/>
      <c r="X302" s="81">
        <v>0</v>
      </c>
      <c r="Y302" s="80"/>
      <c r="Z302" s="245">
        <f t="shared" si="8"/>
        <v>0</v>
      </c>
      <c r="AA302" s="81">
        <f t="shared" si="9"/>
        <v>0</v>
      </c>
      <c r="AB302" s="78" t="str">
        <f>IF('Dépenses sur devis'!AB302&lt;&gt;"",'Dépenses sur devis'!AB302,"")</f>
        <v/>
      </c>
    </row>
    <row r="303" spans="2:28" s="63" customFormat="1" ht="19.899999999999999" hidden="1" customHeight="1" x14ac:dyDescent="0.35">
      <c r="B303" s="75">
        <v>296</v>
      </c>
      <c r="C303" s="80" t="str">
        <f>IF('Dépenses sur devis'!C303&lt;&gt;"",'Dépenses sur devis'!C303,"")</f>
        <v/>
      </c>
      <c r="D303" s="80" t="str">
        <f>IF('Dépenses sur devis'!D303&lt;&gt;"",'Dépenses sur devis'!D303,"")</f>
        <v/>
      </c>
      <c r="E303" s="80" t="str">
        <f>IF('Dépenses sur devis'!E303&lt;&gt;"",'Dépenses sur devis'!E303,"")</f>
        <v/>
      </c>
      <c r="F303" s="80" t="str">
        <f>IF('Dépenses sur devis'!F303&lt;&gt;"",'Dépenses sur devis'!F303,"")</f>
        <v/>
      </c>
      <c r="G303" s="80" t="str">
        <f>IF('Dépenses sur devis'!G303&lt;&gt;"",'Dépenses sur devis'!G303,"")</f>
        <v/>
      </c>
      <c r="H303" s="79" t="str">
        <f>IF('Dépenses sur devis'!H303&lt;&gt;"",'Dépenses sur devis'!H303,"")</f>
        <v/>
      </c>
      <c r="I303" s="80" t="str">
        <f>IF('Dépenses sur devis'!I303&lt;&gt;"",'Dépenses sur devis'!I303,"")</f>
        <v/>
      </c>
      <c r="J303" s="243">
        <f>IF('Dépenses sur devis'!J303&lt;&gt;"",'Dépenses sur devis'!J303,0)</f>
        <v>0</v>
      </c>
      <c r="K303" s="243">
        <f>IF('Dépenses sur devis'!K303&lt;&gt;"",'Dépenses sur devis'!K303,0)</f>
        <v>0</v>
      </c>
      <c r="L303" s="243">
        <f>IF('Dépenses sur devis'!L303&lt;&gt;"",'Dépenses sur devis'!L303,0)</f>
        <v>0</v>
      </c>
      <c r="M303" s="80" t="str">
        <f>IF('Dépenses sur devis'!M303&lt;&gt;"",'Dépenses sur devis'!M303,"")</f>
        <v/>
      </c>
      <c r="N303" s="244" t="str">
        <f>IF('Dépenses sur devis'!N303&lt;&gt;"",'Dépenses sur devis'!N303,"")</f>
        <v/>
      </c>
      <c r="O303" s="244" t="str">
        <f>IF('Dépenses sur devis'!O303&lt;&gt;"",'Dépenses sur devis'!O303,"")</f>
        <v/>
      </c>
      <c r="P303" s="245">
        <f>IF('Dépenses sur devis'!P303&lt;&gt;"",'Dépenses sur devis'!P303,0)</f>
        <v>0</v>
      </c>
      <c r="Q303" s="245">
        <f>IF('Dépenses sur devis'!Q303&lt;&gt;"",'Dépenses sur devis'!Q303,0)</f>
        <v>0</v>
      </c>
      <c r="R303" s="244" t="str">
        <f>IF('Dépenses sur devis'!R303&lt;&gt;"",'Dépenses sur devis'!R303,"")</f>
        <v/>
      </c>
      <c r="S303" s="244" t="str">
        <f>IF('Dépenses sur devis'!S303&lt;&gt;"",'Dépenses sur devis'!S303,"")</f>
        <v/>
      </c>
      <c r="T303" s="245">
        <f>IF('Dépenses sur devis'!T303&lt;&gt;"",'Dépenses sur devis'!T303,0)</f>
        <v>0</v>
      </c>
      <c r="U303" s="245">
        <f>IF('Dépenses sur devis'!U303&lt;&gt;"",'Dépenses sur devis'!U303,0)</f>
        <v>0</v>
      </c>
      <c r="V303" s="244" t="str">
        <f>IF('Dépenses sur devis'!V303&lt;&gt;"",'Dépenses sur devis'!V303,"")</f>
        <v/>
      </c>
      <c r="W303" s="245"/>
      <c r="X303" s="81">
        <v>0</v>
      </c>
      <c r="Y303" s="80"/>
      <c r="Z303" s="245">
        <f t="shared" si="8"/>
        <v>0</v>
      </c>
      <c r="AA303" s="81">
        <f t="shared" si="9"/>
        <v>0</v>
      </c>
      <c r="AB303" s="78" t="str">
        <f>IF('Dépenses sur devis'!AB303&lt;&gt;"",'Dépenses sur devis'!AB303,"")</f>
        <v/>
      </c>
    </row>
    <row r="304" spans="2:28" s="63" customFormat="1" ht="19.899999999999999" hidden="1" customHeight="1" x14ac:dyDescent="0.35">
      <c r="B304" s="75">
        <v>297</v>
      </c>
      <c r="C304" s="80" t="str">
        <f>IF('Dépenses sur devis'!C304&lt;&gt;"",'Dépenses sur devis'!C304,"")</f>
        <v/>
      </c>
      <c r="D304" s="80" t="str">
        <f>IF('Dépenses sur devis'!D304&lt;&gt;"",'Dépenses sur devis'!D304,"")</f>
        <v/>
      </c>
      <c r="E304" s="80" t="str">
        <f>IF('Dépenses sur devis'!E304&lt;&gt;"",'Dépenses sur devis'!E304,"")</f>
        <v/>
      </c>
      <c r="F304" s="80" t="str">
        <f>IF('Dépenses sur devis'!F304&lt;&gt;"",'Dépenses sur devis'!F304,"")</f>
        <v/>
      </c>
      <c r="G304" s="80" t="str">
        <f>IF('Dépenses sur devis'!G304&lt;&gt;"",'Dépenses sur devis'!G304,"")</f>
        <v/>
      </c>
      <c r="H304" s="79" t="str">
        <f>IF('Dépenses sur devis'!H304&lt;&gt;"",'Dépenses sur devis'!H304,"")</f>
        <v/>
      </c>
      <c r="I304" s="80" t="str">
        <f>IF('Dépenses sur devis'!I304&lt;&gt;"",'Dépenses sur devis'!I304,"")</f>
        <v/>
      </c>
      <c r="J304" s="243">
        <f>IF('Dépenses sur devis'!J304&lt;&gt;"",'Dépenses sur devis'!J304,0)</f>
        <v>0</v>
      </c>
      <c r="K304" s="243">
        <f>IF('Dépenses sur devis'!K304&lt;&gt;"",'Dépenses sur devis'!K304,0)</f>
        <v>0</v>
      </c>
      <c r="L304" s="243">
        <f>IF('Dépenses sur devis'!L304&lt;&gt;"",'Dépenses sur devis'!L304,0)</f>
        <v>0</v>
      </c>
      <c r="M304" s="80" t="str">
        <f>IF('Dépenses sur devis'!M304&lt;&gt;"",'Dépenses sur devis'!M304,"")</f>
        <v/>
      </c>
      <c r="N304" s="244" t="str">
        <f>IF('Dépenses sur devis'!N304&lt;&gt;"",'Dépenses sur devis'!N304,"")</f>
        <v/>
      </c>
      <c r="O304" s="244" t="str">
        <f>IF('Dépenses sur devis'!O304&lt;&gt;"",'Dépenses sur devis'!O304,"")</f>
        <v/>
      </c>
      <c r="P304" s="245">
        <f>IF('Dépenses sur devis'!P304&lt;&gt;"",'Dépenses sur devis'!P304,0)</f>
        <v>0</v>
      </c>
      <c r="Q304" s="245">
        <f>IF('Dépenses sur devis'!Q304&lt;&gt;"",'Dépenses sur devis'!Q304,0)</f>
        <v>0</v>
      </c>
      <c r="R304" s="244" t="str">
        <f>IF('Dépenses sur devis'!R304&lt;&gt;"",'Dépenses sur devis'!R304,"")</f>
        <v/>
      </c>
      <c r="S304" s="244" t="str">
        <f>IF('Dépenses sur devis'!S304&lt;&gt;"",'Dépenses sur devis'!S304,"")</f>
        <v/>
      </c>
      <c r="T304" s="245">
        <f>IF('Dépenses sur devis'!T304&lt;&gt;"",'Dépenses sur devis'!T304,0)</f>
        <v>0</v>
      </c>
      <c r="U304" s="245">
        <f>IF('Dépenses sur devis'!U304&lt;&gt;"",'Dépenses sur devis'!U304,0)</f>
        <v>0</v>
      </c>
      <c r="V304" s="244" t="str">
        <f>IF('Dépenses sur devis'!V304&lt;&gt;"",'Dépenses sur devis'!V304,"")</f>
        <v/>
      </c>
      <c r="W304" s="245"/>
      <c r="X304" s="81">
        <v>0</v>
      </c>
      <c r="Y304" s="80"/>
      <c r="Z304" s="245">
        <f t="shared" si="8"/>
        <v>0</v>
      </c>
      <c r="AA304" s="81">
        <f t="shared" si="9"/>
        <v>0</v>
      </c>
      <c r="AB304" s="78" t="str">
        <f>IF('Dépenses sur devis'!AB304&lt;&gt;"",'Dépenses sur devis'!AB304,"")</f>
        <v/>
      </c>
    </row>
    <row r="305" spans="2:28" s="63" customFormat="1" ht="19.899999999999999" hidden="1" customHeight="1" x14ac:dyDescent="0.35">
      <c r="B305" s="75">
        <v>298</v>
      </c>
      <c r="C305" s="80" t="str">
        <f>IF('Dépenses sur devis'!C305&lt;&gt;"",'Dépenses sur devis'!C305,"")</f>
        <v/>
      </c>
      <c r="D305" s="80" t="str">
        <f>IF('Dépenses sur devis'!D305&lt;&gt;"",'Dépenses sur devis'!D305,"")</f>
        <v/>
      </c>
      <c r="E305" s="80" t="str">
        <f>IF('Dépenses sur devis'!E305&lt;&gt;"",'Dépenses sur devis'!E305,"")</f>
        <v/>
      </c>
      <c r="F305" s="80" t="str">
        <f>IF('Dépenses sur devis'!F305&lt;&gt;"",'Dépenses sur devis'!F305,"")</f>
        <v/>
      </c>
      <c r="G305" s="80" t="str">
        <f>IF('Dépenses sur devis'!G305&lt;&gt;"",'Dépenses sur devis'!G305,"")</f>
        <v/>
      </c>
      <c r="H305" s="79" t="str">
        <f>IF('Dépenses sur devis'!H305&lt;&gt;"",'Dépenses sur devis'!H305,"")</f>
        <v/>
      </c>
      <c r="I305" s="80" t="str">
        <f>IF('Dépenses sur devis'!I305&lt;&gt;"",'Dépenses sur devis'!I305,"")</f>
        <v/>
      </c>
      <c r="J305" s="243">
        <f>IF('Dépenses sur devis'!J305&lt;&gt;"",'Dépenses sur devis'!J305,0)</f>
        <v>0</v>
      </c>
      <c r="K305" s="243">
        <f>IF('Dépenses sur devis'!K305&lt;&gt;"",'Dépenses sur devis'!K305,0)</f>
        <v>0</v>
      </c>
      <c r="L305" s="243">
        <f>IF('Dépenses sur devis'!L305&lt;&gt;"",'Dépenses sur devis'!L305,0)</f>
        <v>0</v>
      </c>
      <c r="M305" s="80" t="str">
        <f>IF('Dépenses sur devis'!M305&lt;&gt;"",'Dépenses sur devis'!M305,"")</f>
        <v/>
      </c>
      <c r="N305" s="244" t="str">
        <f>IF('Dépenses sur devis'!N305&lt;&gt;"",'Dépenses sur devis'!N305,"")</f>
        <v/>
      </c>
      <c r="O305" s="244" t="str">
        <f>IF('Dépenses sur devis'!O305&lt;&gt;"",'Dépenses sur devis'!O305,"")</f>
        <v/>
      </c>
      <c r="P305" s="245">
        <f>IF('Dépenses sur devis'!P305&lt;&gt;"",'Dépenses sur devis'!P305,0)</f>
        <v>0</v>
      </c>
      <c r="Q305" s="245">
        <f>IF('Dépenses sur devis'!Q305&lt;&gt;"",'Dépenses sur devis'!Q305,0)</f>
        <v>0</v>
      </c>
      <c r="R305" s="244" t="str">
        <f>IF('Dépenses sur devis'!R305&lt;&gt;"",'Dépenses sur devis'!R305,"")</f>
        <v/>
      </c>
      <c r="S305" s="244" t="str">
        <f>IF('Dépenses sur devis'!S305&lt;&gt;"",'Dépenses sur devis'!S305,"")</f>
        <v/>
      </c>
      <c r="T305" s="245">
        <f>IF('Dépenses sur devis'!T305&lt;&gt;"",'Dépenses sur devis'!T305,0)</f>
        <v>0</v>
      </c>
      <c r="U305" s="245">
        <f>IF('Dépenses sur devis'!U305&lt;&gt;"",'Dépenses sur devis'!U305,0)</f>
        <v>0</v>
      </c>
      <c r="V305" s="244" t="str">
        <f>IF('Dépenses sur devis'!V305&lt;&gt;"",'Dépenses sur devis'!V305,"")</f>
        <v/>
      </c>
      <c r="W305" s="245"/>
      <c r="X305" s="81">
        <v>0</v>
      </c>
      <c r="Y305" s="80"/>
      <c r="Z305" s="245">
        <f t="shared" si="8"/>
        <v>0</v>
      </c>
      <c r="AA305" s="81">
        <f t="shared" si="9"/>
        <v>0</v>
      </c>
      <c r="AB305" s="78" t="str">
        <f>IF('Dépenses sur devis'!AB305&lt;&gt;"",'Dépenses sur devis'!AB305,"")</f>
        <v/>
      </c>
    </row>
    <row r="306" spans="2:28" s="63" customFormat="1" ht="19.899999999999999" hidden="1" customHeight="1" x14ac:dyDescent="0.35">
      <c r="B306" s="75">
        <v>299</v>
      </c>
      <c r="C306" s="80" t="str">
        <f>IF('Dépenses sur devis'!C306&lt;&gt;"",'Dépenses sur devis'!C306,"")</f>
        <v/>
      </c>
      <c r="D306" s="80" t="str">
        <f>IF('Dépenses sur devis'!D306&lt;&gt;"",'Dépenses sur devis'!D306,"")</f>
        <v/>
      </c>
      <c r="E306" s="80" t="str">
        <f>IF('Dépenses sur devis'!E306&lt;&gt;"",'Dépenses sur devis'!E306,"")</f>
        <v/>
      </c>
      <c r="F306" s="80" t="str">
        <f>IF('Dépenses sur devis'!F306&lt;&gt;"",'Dépenses sur devis'!F306,"")</f>
        <v/>
      </c>
      <c r="G306" s="80" t="str">
        <f>IF('Dépenses sur devis'!G306&lt;&gt;"",'Dépenses sur devis'!G306,"")</f>
        <v/>
      </c>
      <c r="H306" s="79" t="str">
        <f>IF('Dépenses sur devis'!H306&lt;&gt;"",'Dépenses sur devis'!H306,"")</f>
        <v/>
      </c>
      <c r="I306" s="80" t="str">
        <f>IF('Dépenses sur devis'!I306&lt;&gt;"",'Dépenses sur devis'!I306,"")</f>
        <v/>
      </c>
      <c r="J306" s="243">
        <f>IF('Dépenses sur devis'!J306&lt;&gt;"",'Dépenses sur devis'!J306,0)</f>
        <v>0</v>
      </c>
      <c r="K306" s="243">
        <f>IF('Dépenses sur devis'!K306&lt;&gt;"",'Dépenses sur devis'!K306,0)</f>
        <v>0</v>
      </c>
      <c r="L306" s="243">
        <f>IF('Dépenses sur devis'!L306&lt;&gt;"",'Dépenses sur devis'!L306,0)</f>
        <v>0</v>
      </c>
      <c r="M306" s="80" t="str">
        <f>IF('Dépenses sur devis'!M306&lt;&gt;"",'Dépenses sur devis'!M306,"")</f>
        <v/>
      </c>
      <c r="N306" s="244" t="str">
        <f>IF('Dépenses sur devis'!N306&lt;&gt;"",'Dépenses sur devis'!N306,"")</f>
        <v/>
      </c>
      <c r="O306" s="244" t="str">
        <f>IF('Dépenses sur devis'!O306&lt;&gt;"",'Dépenses sur devis'!O306,"")</f>
        <v/>
      </c>
      <c r="P306" s="245">
        <f>IF('Dépenses sur devis'!P306&lt;&gt;"",'Dépenses sur devis'!P306,0)</f>
        <v>0</v>
      </c>
      <c r="Q306" s="245">
        <f>IF('Dépenses sur devis'!Q306&lt;&gt;"",'Dépenses sur devis'!Q306,0)</f>
        <v>0</v>
      </c>
      <c r="R306" s="244" t="str">
        <f>IF('Dépenses sur devis'!R306&lt;&gt;"",'Dépenses sur devis'!R306,"")</f>
        <v/>
      </c>
      <c r="S306" s="244" t="str">
        <f>IF('Dépenses sur devis'!S306&lt;&gt;"",'Dépenses sur devis'!S306,"")</f>
        <v/>
      </c>
      <c r="T306" s="245">
        <f>IF('Dépenses sur devis'!T306&lt;&gt;"",'Dépenses sur devis'!T306,0)</f>
        <v>0</v>
      </c>
      <c r="U306" s="245">
        <f>IF('Dépenses sur devis'!U306&lt;&gt;"",'Dépenses sur devis'!U306,0)</f>
        <v>0</v>
      </c>
      <c r="V306" s="244" t="str">
        <f>IF('Dépenses sur devis'!V306&lt;&gt;"",'Dépenses sur devis'!V306,"")</f>
        <v/>
      </c>
      <c r="W306" s="245"/>
      <c r="X306" s="81">
        <v>0</v>
      </c>
      <c r="Y306" s="80"/>
      <c r="Z306" s="245">
        <f t="shared" si="8"/>
        <v>0</v>
      </c>
      <c r="AA306" s="81">
        <f t="shared" si="9"/>
        <v>0</v>
      </c>
      <c r="AB306" s="78" t="str">
        <f>IF('Dépenses sur devis'!AB306&lt;&gt;"",'Dépenses sur devis'!AB306,"")</f>
        <v/>
      </c>
    </row>
    <row r="307" spans="2:28" s="63" customFormat="1" ht="19.899999999999999" hidden="1" customHeight="1" x14ac:dyDescent="0.35">
      <c r="B307" s="75">
        <v>300</v>
      </c>
      <c r="C307" s="80" t="str">
        <f>IF('Dépenses sur devis'!C307&lt;&gt;"",'Dépenses sur devis'!C307,"")</f>
        <v/>
      </c>
      <c r="D307" s="80" t="str">
        <f>IF('Dépenses sur devis'!D307&lt;&gt;"",'Dépenses sur devis'!D307,"")</f>
        <v/>
      </c>
      <c r="E307" s="80" t="str">
        <f>IF('Dépenses sur devis'!E307&lt;&gt;"",'Dépenses sur devis'!E307,"")</f>
        <v/>
      </c>
      <c r="F307" s="80" t="str">
        <f>IF('Dépenses sur devis'!F307&lt;&gt;"",'Dépenses sur devis'!F307,"")</f>
        <v/>
      </c>
      <c r="G307" s="80" t="str">
        <f>IF('Dépenses sur devis'!G307&lt;&gt;"",'Dépenses sur devis'!G307,"")</f>
        <v/>
      </c>
      <c r="H307" s="79" t="str">
        <f>IF('Dépenses sur devis'!H307&lt;&gt;"",'Dépenses sur devis'!H307,"")</f>
        <v/>
      </c>
      <c r="I307" s="80" t="str">
        <f>IF('Dépenses sur devis'!I307&lt;&gt;"",'Dépenses sur devis'!I307,"")</f>
        <v/>
      </c>
      <c r="J307" s="243">
        <f>IF('Dépenses sur devis'!J307&lt;&gt;"",'Dépenses sur devis'!J307,0)</f>
        <v>0</v>
      </c>
      <c r="K307" s="243">
        <f>IF('Dépenses sur devis'!K307&lt;&gt;"",'Dépenses sur devis'!K307,0)</f>
        <v>0</v>
      </c>
      <c r="L307" s="243">
        <f>IF('Dépenses sur devis'!L307&lt;&gt;"",'Dépenses sur devis'!L307,0)</f>
        <v>0</v>
      </c>
      <c r="M307" s="80" t="str">
        <f>IF('Dépenses sur devis'!M307&lt;&gt;"",'Dépenses sur devis'!M307,"")</f>
        <v/>
      </c>
      <c r="N307" s="244" t="str">
        <f>IF('Dépenses sur devis'!N307&lt;&gt;"",'Dépenses sur devis'!N307,"")</f>
        <v/>
      </c>
      <c r="O307" s="244" t="str">
        <f>IF('Dépenses sur devis'!O307&lt;&gt;"",'Dépenses sur devis'!O307,"")</f>
        <v/>
      </c>
      <c r="P307" s="245">
        <f>IF('Dépenses sur devis'!P307&lt;&gt;"",'Dépenses sur devis'!P307,0)</f>
        <v>0</v>
      </c>
      <c r="Q307" s="245">
        <f>IF('Dépenses sur devis'!Q307&lt;&gt;"",'Dépenses sur devis'!Q307,0)</f>
        <v>0</v>
      </c>
      <c r="R307" s="244" t="str">
        <f>IF('Dépenses sur devis'!R307&lt;&gt;"",'Dépenses sur devis'!R307,"")</f>
        <v/>
      </c>
      <c r="S307" s="244" t="str">
        <f>IF('Dépenses sur devis'!S307&lt;&gt;"",'Dépenses sur devis'!S307,"")</f>
        <v/>
      </c>
      <c r="T307" s="245">
        <f>IF('Dépenses sur devis'!T307&lt;&gt;"",'Dépenses sur devis'!T307,0)</f>
        <v>0</v>
      </c>
      <c r="U307" s="245">
        <f>IF('Dépenses sur devis'!U307&lt;&gt;"",'Dépenses sur devis'!U307,0)</f>
        <v>0</v>
      </c>
      <c r="V307" s="244" t="str">
        <f>IF('Dépenses sur devis'!V307&lt;&gt;"",'Dépenses sur devis'!V307,"")</f>
        <v/>
      </c>
      <c r="W307" s="245"/>
      <c r="X307" s="81">
        <v>0</v>
      </c>
      <c r="Y307" s="80"/>
      <c r="Z307" s="245">
        <f t="shared" si="8"/>
        <v>0</v>
      </c>
      <c r="AA307" s="81">
        <f t="shared" si="9"/>
        <v>0</v>
      </c>
      <c r="AB307" s="78" t="str">
        <f>IF('Dépenses sur devis'!AB307&lt;&gt;"",'Dépenses sur devis'!AB307,"")</f>
        <v/>
      </c>
    </row>
    <row r="308" spans="2:28" s="63" customFormat="1" ht="19.899999999999999" hidden="1" customHeight="1" x14ac:dyDescent="0.35">
      <c r="B308" s="75">
        <v>301</v>
      </c>
      <c r="C308" s="80" t="str">
        <f>IF('Dépenses sur devis'!C308&lt;&gt;"",'Dépenses sur devis'!C308,"")</f>
        <v/>
      </c>
      <c r="D308" s="80" t="str">
        <f>IF('Dépenses sur devis'!D308&lt;&gt;"",'Dépenses sur devis'!D308,"")</f>
        <v/>
      </c>
      <c r="E308" s="80" t="str">
        <f>IF('Dépenses sur devis'!E308&lt;&gt;"",'Dépenses sur devis'!E308,"")</f>
        <v/>
      </c>
      <c r="F308" s="80" t="str">
        <f>IF('Dépenses sur devis'!F308&lt;&gt;"",'Dépenses sur devis'!F308,"")</f>
        <v/>
      </c>
      <c r="G308" s="80" t="str">
        <f>IF('Dépenses sur devis'!G308&lt;&gt;"",'Dépenses sur devis'!G308,"")</f>
        <v/>
      </c>
      <c r="H308" s="79" t="str">
        <f>IF('Dépenses sur devis'!H308&lt;&gt;"",'Dépenses sur devis'!H308,"")</f>
        <v/>
      </c>
      <c r="I308" s="80" t="str">
        <f>IF('Dépenses sur devis'!I308&lt;&gt;"",'Dépenses sur devis'!I308,"")</f>
        <v/>
      </c>
      <c r="J308" s="243">
        <f>IF('Dépenses sur devis'!J308&lt;&gt;"",'Dépenses sur devis'!J308,0)</f>
        <v>0</v>
      </c>
      <c r="K308" s="243">
        <f>IF('Dépenses sur devis'!K308&lt;&gt;"",'Dépenses sur devis'!K308,0)</f>
        <v>0</v>
      </c>
      <c r="L308" s="243">
        <f>IF('Dépenses sur devis'!L308&lt;&gt;"",'Dépenses sur devis'!L308,0)</f>
        <v>0</v>
      </c>
      <c r="M308" s="80" t="str">
        <f>IF('Dépenses sur devis'!M308&lt;&gt;"",'Dépenses sur devis'!M308,"")</f>
        <v/>
      </c>
      <c r="N308" s="244" t="str">
        <f>IF('Dépenses sur devis'!N308&lt;&gt;"",'Dépenses sur devis'!N308,"")</f>
        <v/>
      </c>
      <c r="O308" s="244" t="str">
        <f>IF('Dépenses sur devis'!O308&lt;&gt;"",'Dépenses sur devis'!O308,"")</f>
        <v/>
      </c>
      <c r="P308" s="245">
        <f>IF('Dépenses sur devis'!P308&lt;&gt;"",'Dépenses sur devis'!P308,0)</f>
        <v>0</v>
      </c>
      <c r="Q308" s="245">
        <f>IF('Dépenses sur devis'!Q308&lt;&gt;"",'Dépenses sur devis'!Q308,0)</f>
        <v>0</v>
      </c>
      <c r="R308" s="244" t="str">
        <f>IF('Dépenses sur devis'!R308&lt;&gt;"",'Dépenses sur devis'!R308,"")</f>
        <v/>
      </c>
      <c r="S308" s="244" t="str">
        <f>IF('Dépenses sur devis'!S308&lt;&gt;"",'Dépenses sur devis'!S308,"")</f>
        <v/>
      </c>
      <c r="T308" s="245">
        <f>IF('Dépenses sur devis'!T308&lt;&gt;"",'Dépenses sur devis'!T308,0)</f>
        <v>0</v>
      </c>
      <c r="U308" s="245">
        <f>IF('Dépenses sur devis'!U308&lt;&gt;"",'Dépenses sur devis'!U308,0)</f>
        <v>0</v>
      </c>
      <c r="V308" s="244" t="str">
        <f>IF('Dépenses sur devis'!V308&lt;&gt;"",'Dépenses sur devis'!V308,"")</f>
        <v/>
      </c>
      <c r="W308" s="245"/>
      <c r="X308" s="81">
        <v>0</v>
      </c>
      <c r="Y308" s="80"/>
      <c r="Z308" s="245">
        <f t="shared" si="8"/>
        <v>0</v>
      </c>
      <c r="AA308" s="81">
        <f t="shared" si="9"/>
        <v>0</v>
      </c>
      <c r="AB308" s="78" t="str">
        <f>IF('Dépenses sur devis'!AB308&lt;&gt;"",'Dépenses sur devis'!AB308,"")</f>
        <v/>
      </c>
    </row>
    <row r="309" spans="2:28" s="63" customFormat="1" ht="19.899999999999999" hidden="1" customHeight="1" x14ac:dyDescent="0.35">
      <c r="B309" s="75">
        <v>302</v>
      </c>
      <c r="C309" s="80" t="str">
        <f>IF('Dépenses sur devis'!C309&lt;&gt;"",'Dépenses sur devis'!C309,"")</f>
        <v/>
      </c>
      <c r="D309" s="80" t="str">
        <f>IF('Dépenses sur devis'!D309&lt;&gt;"",'Dépenses sur devis'!D309,"")</f>
        <v/>
      </c>
      <c r="E309" s="80" t="str">
        <f>IF('Dépenses sur devis'!E309&lt;&gt;"",'Dépenses sur devis'!E309,"")</f>
        <v/>
      </c>
      <c r="F309" s="80" t="str">
        <f>IF('Dépenses sur devis'!F309&lt;&gt;"",'Dépenses sur devis'!F309,"")</f>
        <v/>
      </c>
      <c r="G309" s="80" t="str">
        <f>IF('Dépenses sur devis'!G309&lt;&gt;"",'Dépenses sur devis'!G309,"")</f>
        <v/>
      </c>
      <c r="H309" s="79" t="str">
        <f>IF('Dépenses sur devis'!H309&lt;&gt;"",'Dépenses sur devis'!H309,"")</f>
        <v/>
      </c>
      <c r="I309" s="80" t="str">
        <f>IF('Dépenses sur devis'!I309&lt;&gt;"",'Dépenses sur devis'!I309,"")</f>
        <v/>
      </c>
      <c r="J309" s="243">
        <f>IF('Dépenses sur devis'!J309&lt;&gt;"",'Dépenses sur devis'!J309,0)</f>
        <v>0</v>
      </c>
      <c r="K309" s="243">
        <f>IF('Dépenses sur devis'!K309&lt;&gt;"",'Dépenses sur devis'!K309,0)</f>
        <v>0</v>
      </c>
      <c r="L309" s="243">
        <f>IF('Dépenses sur devis'!L309&lt;&gt;"",'Dépenses sur devis'!L309,0)</f>
        <v>0</v>
      </c>
      <c r="M309" s="80" t="str">
        <f>IF('Dépenses sur devis'!M309&lt;&gt;"",'Dépenses sur devis'!M309,"")</f>
        <v/>
      </c>
      <c r="N309" s="244" t="str">
        <f>IF('Dépenses sur devis'!N309&lt;&gt;"",'Dépenses sur devis'!N309,"")</f>
        <v/>
      </c>
      <c r="O309" s="244" t="str">
        <f>IF('Dépenses sur devis'!O309&lt;&gt;"",'Dépenses sur devis'!O309,"")</f>
        <v/>
      </c>
      <c r="P309" s="245">
        <f>IF('Dépenses sur devis'!P309&lt;&gt;"",'Dépenses sur devis'!P309,0)</f>
        <v>0</v>
      </c>
      <c r="Q309" s="245">
        <f>IF('Dépenses sur devis'!Q309&lt;&gt;"",'Dépenses sur devis'!Q309,0)</f>
        <v>0</v>
      </c>
      <c r="R309" s="244" t="str">
        <f>IF('Dépenses sur devis'!R309&lt;&gt;"",'Dépenses sur devis'!R309,"")</f>
        <v/>
      </c>
      <c r="S309" s="244" t="str">
        <f>IF('Dépenses sur devis'!S309&lt;&gt;"",'Dépenses sur devis'!S309,"")</f>
        <v/>
      </c>
      <c r="T309" s="245">
        <f>IF('Dépenses sur devis'!T309&lt;&gt;"",'Dépenses sur devis'!T309,0)</f>
        <v>0</v>
      </c>
      <c r="U309" s="245">
        <f>IF('Dépenses sur devis'!U309&lt;&gt;"",'Dépenses sur devis'!U309,0)</f>
        <v>0</v>
      </c>
      <c r="V309" s="244" t="str">
        <f>IF('Dépenses sur devis'!V309&lt;&gt;"",'Dépenses sur devis'!V309,"")</f>
        <v/>
      </c>
      <c r="W309" s="245"/>
      <c r="X309" s="81">
        <v>0</v>
      </c>
      <c r="Y309" s="80"/>
      <c r="Z309" s="245">
        <f t="shared" si="8"/>
        <v>0</v>
      </c>
      <c r="AA309" s="81">
        <f t="shared" si="9"/>
        <v>0</v>
      </c>
      <c r="AB309" s="78" t="str">
        <f>IF('Dépenses sur devis'!AB309&lt;&gt;"",'Dépenses sur devis'!AB309,"")</f>
        <v/>
      </c>
    </row>
    <row r="310" spans="2:28" s="63" customFormat="1" ht="19.899999999999999" hidden="1" customHeight="1" x14ac:dyDescent="0.35">
      <c r="B310" s="75">
        <v>303</v>
      </c>
      <c r="C310" s="80" t="str">
        <f>IF('Dépenses sur devis'!C310&lt;&gt;"",'Dépenses sur devis'!C310,"")</f>
        <v/>
      </c>
      <c r="D310" s="80" t="str">
        <f>IF('Dépenses sur devis'!D310&lt;&gt;"",'Dépenses sur devis'!D310,"")</f>
        <v/>
      </c>
      <c r="E310" s="80" t="str">
        <f>IF('Dépenses sur devis'!E310&lt;&gt;"",'Dépenses sur devis'!E310,"")</f>
        <v/>
      </c>
      <c r="F310" s="80" t="str">
        <f>IF('Dépenses sur devis'!F310&lt;&gt;"",'Dépenses sur devis'!F310,"")</f>
        <v/>
      </c>
      <c r="G310" s="80" t="str">
        <f>IF('Dépenses sur devis'!G310&lt;&gt;"",'Dépenses sur devis'!G310,"")</f>
        <v/>
      </c>
      <c r="H310" s="79" t="str">
        <f>IF('Dépenses sur devis'!H310&lt;&gt;"",'Dépenses sur devis'!H310,"")</f>
        <v/>
      </c>
      <c r="I310" s="80" t="str">
        <f>IF('Dépenses sur devis'!I310&lt;&gt;"",'Dépenses sur devis'!I310,"")</f>
        <v/>
      </c>
      <c r="J310" s="243">
        <f>IF('Dépenses sur devis'!J310&lt;&gt;"",'Dépenses sur devis'!J310,0)</f>
        <v>0</v>
      </c>
      <c r="K310" s="243">
        <f>IF('Dépenses sur devis'!K310&lt;&gt;"",'Dépenses sur devis'!K310,0)</f>
        <v>0</v>
      </c>
      <c r="L310" s="243">
        <f>IF('Dépenses sur devis'!L310&lt;&gt;"",'Dépenses sur devis'!L310,0)</f>
        <v>0</v>
      </c>
      <c r="M310" s="80" t="str">
        <f>IF('Dépenses sur devis'!M310&lt;&gt;"",'Dépenses sur devis'!M310,"")</f>
        <v/>
      </c>
      <c r="N310" s="244" t="str">
        <f>IF('Dépenses sur devis'!N310&lt;&gt;"",'Dépenses sur devis'!N310,"")</f>
        <v/>
      </c>
      <c r="O310" s="244" t="str">
        <f>IF('Dépenses sur devis'!O310&lt;&gt;"",'Dépenses sur devis'!O310,"")</f>
        <v/>
      </c>
      <c r="P310" s="245">
        <f>IF('Dépenses sur devis'!P310&lt;&gt;"",'Dépenses sur devis'!P310,0)</f>
        <v>0</v>
      </c>
      <c r="Q310" s="245">
        <f>IF('Dépenses sur devis'!Q310&lt;&gt;"",'Dépenses sur devis'!Q310,0)</f>
        <v>0</v>
      </c>
      <c r="R310" s="244" t="str">
        <f>IF('Dépenses sur devis'!R310&lt;&gt;"",'Dépenses sur devis'!R310,"")</f>
        <v/>
      </c>
      <c r="S310" s="244" t="str">
        <f>IF('Dépenses sur devis'!S310&lt;&gt;"",'Dépenses sur devis'!S310,"")</f>
        <v/>
      </c>
      <c r="T310" s="245">
        <f>IF('Dépenses sur devis'!T310&lt;&gt;"",'Dépenses sur devis'!T310,0)</f>
        <v>0</v>
      </c>
      <c r="U310" s="245">
        <f>IF('Dépenses sur devis'!U310&lt;&gt;"",'Dépenses sur devis'!U310,0)</f>
        <v>0</v>
      </c>
      <c r="V310" s="244" t="str">
        <f>IF('Dépenses sur devis'!V310&lt;&gt;"",'Dépenses sur devis'!V310,"")</f>
        <v/>
      </c>
      <c r="W310" s="245"/>
      <c r="X310" s="81">
        <v>0</v>
      </c>
      <c r="Y310" s="80"/>
      <c r="Z310" s="245">
        <f t="shared" si="8"/>
        <v>0</v>
      </c>
      <c r="AA310" s="81">
        <f t="shared" si="9"/>
        <v>0</v>
      </c>
      <c r="AB310" s="78" t="str">
        <f>IF('Dépenses sur devis'!AB310&lt;&gt;"",'Dépenses sur devis'!AB310,"")</f>
        <v/>
      </c>
    </row>
    <row r="311" spans="2:28" s="63" customFormat="1" ht="19.899999999999999" hidden="1" customHeight="1" x14ac:dyDescent="0.35">
      <c r="B311" s="75">
        <v>304</v>
      </c>
      <c r="C311" s="80" t="str">
        <f>IF('Dépenses sur devis'!C311&lt;&gt;"",'Dépenses sur devis'!C311,"")</f>
        <v/>
      </c>
      <c r="D311" s="80" t="str">
        <f>IF('Dépenses sur devis'!D311&lt;&gt;"",'Dépenses sur devis'!D311,"")</f>
        <v/>
      </c>
      <c r="E311" s="80" t="str">
        <f>IF('Dépenses sur devis'!E311&lt;&gt;"",'Dépenses sur devis'!E311,"")</f>
        <v/>
      </c>
      <c r="F311" s="80" t="str">
        <f>IF('Dépenses sur devis'!F311&lt;&gt;"",'Dépenses sur devis'!F311,"")</f>
        <v/>
      </c>
      <c r="G311" s="80" t="str">
        <f>IF('Dépenses sur devis'!G311&lt;&gt;"",'Dépenses sur devis'!G311,"")</f>
        <v/>
      </c>
      <c r="H311" s="79" t="str">
        <f>IF('Dépenses sur devis'!H311&lt;&gt;"",'Dépenses sur devis'!H311,"")</f>
        <v/>
      </c>
      <c r="I311" s="80" t="str">
        <f>IF('Dépenses sur devis'!I311&lt;&gt;"",'Dépenses sur devis'!I311,"")</f>
        <v/>
      </c>
      <c r="J311" s="243">
        <f>IF('Dépenses sur devis'!J311&lt;&gt;"",'Dépenses sur devis'!J311,0)</f>
        <v>0</v>
      </c>
      <c r="K311" s="243">
        <f>IF('Dépenses sur devis'!K311&lt;&gt;"",'Dépenses sur devis'!K311,0)</f>
        <v>0</v>
      </c>
      <c r="L311" s="243">
        <f>IF('Dépenses sur devis'!L311&lt;&gt;"",'Dépenses sur devis'!L311,0)</f>
        <v>0</v>
      </c>
      <c r="M311" s="80" t="str">
        <f>IF('Dépenses sur devis'!M311&lt;&gt;"",'Dépenses sur devis'!M311,"")</f>
        <v/>
      </c>
      <c r="N311" s="244" t="str">
        <f>IF('Dépenses sur devis'!N311&lt;&gt;"",'Dépenses sur devis'!N311,"")</f>
        <v/>
      </c>
      <c r="O311" s="244" t="str">
        <f>IF('Dépenses sur devis'!O311&lt;&gt;"",'Dépenses sur devis'!O311,"")</f>
        <v/>
      </c>
      <c r="P311" s="245">
        <f>IF('Dépenses sur devis'!P311&lt;&gt;"",'Dépenses sur devis'!P311,0)</f>
        <v>0</v>
      </c>
      <c r="Q311" s="245">
        <f>IF('Dépenses sur devis'!Q311&lt;&gt;"",'Dépenses sur devis'!Q311,0)</f>
        <v>0</v>
      </c>
      <c r="R311" s="244" t="str">
        <f>IF('Dépenses sur devis'!R311&lt;&gt;"",'Dépenses sur devis'!R311,"")</f>
        <v/>
      </c>
      <c r="S311" s="244" t="str">
        <f>IF('Dépenses sur devis'!S311&lt;&gt;"",'Dépenses sur devis'!S311,"")</f>
        <v/>
      </c>
      <c r="T311" s="245">
        <f>IF('Dépenses sur devis'!T311&lt;&gt;"",'Dépenses sur devis'!T311,0)</f>
        <v>0</v>
      </c>
      <c r="U311" s="245">
        <f>IF('Dépenses sur devis'!U311&lt;&gt;"",'Dépenses sur devis'!U311,0)</f>
        <v>0</v>
      </c>
      <c r="V311" s="244" t="str">
        <f>IF('Dépenses sur devis'!V311&lt;&gt;"",'Dépenses sur devis'!V311,"")</f>
        <v/>
      </c>
      <c r="W311" s="245"/>
      <c r="X311" s="81">
        <v>0</v>
      </c>
      <c r="Y311" s="80"/>
      <c r="Z311" s="245">
        <f t="shared" si="8"/>
        <v>0</v>
      </c>
      <c r="AA311" s="81">
        <f t="shared" si="9"/>
        <v>0</v>
      </c>
      <c r="AB311" s="78" t="str">
        <f>IF('Dépenses sur devis'!AB311&lt;&gt;"",'Dépenses sur devis'!AB311,"")</f>
        <v/>
      </c>
    </row>
    <row r="312" spans="2:28" s="63" customFormat="1" ht="19.899999999999999" hidden="1" customHeight="1" x14ac:dyDescent="0.35">
      <c r="B312" s="75">
        <v>305</v>
      </c>
      <c r="C312" s="80" t="str">
        <f>IF('Dépenses sur devis'!C312&lt;&gt;"",'Dépenses sur devis'!C312,"")</f>
        <v/>
      </c>
      <c r="D312" s="80" t="str">
        <f>IF('Dépenses sur devis'!D312&lt;&gt;"",'Dépenses sur devis'!D312,"")</f>
        <v/>
      </c>
      <c r="E312" s="80" t="str">
        <f>IF('Dépenses sur devis'!E312&lt;&gt;"",'Dépenses sur devis'!E312,"")</f>
        <v/>
      </c>
      <c r="F312" s="80" t="str">
        <f>IF('Dépenses sur devis'!F312&lt;&gt;"",'Dépenses sur devis'!F312,"")</f>
        <v/>
      </c>
      <c r="G312" s="80" t="str">
        <f>IF('Dépenses sur devis'!G312&lt;&gt;"",'Dépenses sur devis'!G312,"")</f>
        <v/>
      </c>
      <c r="H312" s="79" t="str">
        <f>IF('Dépenses sur devis'!H312&lt;&gt;"",'Dépenses sur devis'!H312,"")</f>
        <v/>
      </c>
      <c r="I312" s="80" t="str">
        <f>IF('Dépenses sur devis'!I312&lt;&gt;"",'Dépenses sur devis'!I312,"")</f>
        <v/>
      </c>
      <c r="J312" s="243">
        <f>IF('Dépenses sur devis'!J312&lt;&gt;"",'Dépenses sur devis'!J312,0)</f>
        <v>0</v>
      </c>
      <c r="K312" s="243">
        <f>IF('Dépenses sur devis'!K312&lt;&gt;"",'Dépenses sur devis'!K312,0)</f>
        <v>0</v>
      </c>
      <c r="L312" s="243">
        <f>IF('Dépenses sur devis'!L312&lt;&gt;"",'Dépenses sur devis'!L312,0)</f>
        <v>0</v>
      </c>
      <c r="M312" s="80" t="str">
        <f>IF('Dépenses sur devis'!M312&lt;&gt;"",'Dépenses sur devis'!M312,"")</f>
        <v/>
      </c>
      <c r="N312" s="244" t="str">
        <f>IF('Dépenses sur devis'!N312&lt;&gt;"",'Dépenses sur devis'!N312,"")</f>
        <v/>
      </c>
      <c r="O312" s="244" t="str">
        <f>IF('Dépenses sur devis'!O312&lt;&gt;"",'Dépenses sur devis'!O312,"")</f>
        <v/>
      </c>
      <c r="P312" s="245">
        <f>IF('Dépenses sur devis'!P312&lt;&gt;"",'Dépenses sur devis'!P312,0)</f>
        <v>0</v>
      </c>
      <c r="Q312" s="245">
        <f>IF('Dépenses sur devis'!Q312&lt;&gt;"",'Dépenses sur devis'!Q312,0)</f>
        <v>0</v>
      </c>
      <c r="R312" s="244" t="str">
        <f>IF('Dépenses sur devis'!R312&lt;&gt;"",'Dépenses sur devis'!R312,"")</f>
        <v/>
      </c>
      <c r="S312" s="244" t="str">
        <f>IF('Dépenses sur devis'!S312&lt;&gt;"",'Dépenses sur devis'!S312,"")</f>
        <v/>
      </c>
      <c r="T312" s="245">
        <f>IF('Dépenses sur devis'!T312&lt;&gt;"",'Dépenses sur devis'!T312,0)</f>
        <v>0</v>
      </c>
      <c r="U312" s="245">
        <f>IF('Dépenses sur devis'!U312&lt;&gt;"",'Dépenses sur devis'!U312,0)</f>
        <v>0</v>
      </c>
      <c r="V312" s="244" t="str">
        <f>IF('Dépenses sur devis'!V312&lt;&gt;"",'Dépenses sur devis'!V312,"")</f>
        <v/>
      </c>
      <c r="W312" s="245"/>
      <c r="X312" s="81">
        <v>0</v>
      </c>
      <c r="Y312" s="80"/>
      <c r="Z312" s="245">
        <f t="shared" si="8"/>
        <v>0</v>
      </c>
      <c r="AA312" s="81">
        <f t="shared" si="9"/>
        <v>0</v>
      </c>
      <c r="AB312" s="78" t="str">
        <f>IF('Dépenses sur devis'!AB312&lt;&gt;"",'Dépenses sur devis'!AB312,"")</f>
        <v/>
      </c>
    </row>
    <row r="313" spans="2:28" s="63" customFormat="1" ht="19.899999999999999" hidden="1" customHeight="1" x14ac:dyDescent="0.35">
      <c r="B313" s="75">
        <v>306</v>
      </c>
      <c r="C313" s="80" t="str">
        <f>IF('Dépenses sur devis'!C313&lt;&gt;"",'Dépenses sur devis'!C313,"")</f>
        <v/>
      </c>
      <c r="D313" s="80" t="str">
        <f>IF('Dépenses sur devis'!D313&lt;&gt;"",'Dépenses sur devis'!D313,"")</f>
        <v/>
      </c>
      <c r="E313" s="80" t="str">
        <f>IF('Dépenses sur devis'!E313&lt;&gt;"",'Dépenses sur devis'!E313,"")</f>
        <v/>
      </c>
      <c r="F313" s="80" t="str">
        <f>IF('Dépenses sur devis'!F313&lt;&gt;"",'Dépenses sur devis'!F313,"")</f>
        <v/>
      </c>
      <c r="G313" s="80" t="str">
        <f>IF('Dépenses sur devis'!G313&lt;&gt;"",'Dépenses sur devis'!G313,"")</f>
        <v/>
      </c>
      <c r="H313" s="79" t="str">
        <f>IF('Dépenses sur devis'!H313&lt;&gt;"",'Dépenses sur devis'!H313,"")</f>
        <v/>
      </c>
      <c r="I313" s="80" t="str">
        <f>IF('Dépenses sur devis'!I313&lt;&gt;"",'Dépenses sur devis'!I313,"")</f>
        <v/>
      </c>
      <c r="J313" s="243">
        <f>IF('Dépenses sur devis'!J313&lt;&gt;"",'Dépenses sur devis'!J313,0)</f>
        <v>0</v>
      </c>
      <c r="K313" s="243">
        <f>IF('Dépenses sur devis'!K313&lt;&gt;"",'Dépenses sur devis'!K313,0)</f>
        <v>0</v>
      </c>
      <c r="L313" s="243">
        <f>IF('Dépenses sur devis'!L313&lt;&gt;"",'Dépenses sur devis'!L313,0)</f>
        <v>0</v>
      </c>
      <c r="M313" s="80" t="str">
        <f>IF('Dépenses sur devis'!M313&lt;&gt;"",'Dépenses sur devis'!M313,"")</f>
        <v/>
      </c>
      <c r="N313" s="244" t="str">
        <f>IF('Dépenses sur devis'!N313&lt;&gt;"",'Dépenses sur devis'!N313,"")</f>
        <v/>
      </c>
      <c r="O313" s="244" t="str">
        <f>IF('Dépenses sur devis'!O313&lt;&gt;"",'Dépenses sur devis'!O313,"")</f>
        <v/>
      </c>
      <c r="P313" s="245">
        <f>IF('Dépenses sur devis'!P313&lt;&gt;"",'Dépenses sur devis'!P313,0)</f>
        <v>0</v>
      </c>
      <c r="Q313" s="245">
        <f>IF('Dépenses sur devis'!Q313&lt;&gt;"",'Dépenses sur devis'!Q313,0)</f>
        <v>0</v>
      </c>
      <c r="R313" s="244" t="str">
        <f>IF('Dépenses sur devis'!R313&lt;&gt;"",'Dépenses sur devis'!R313,"")</f>
        <v/>
      </c>
      <c r="S313" s="244" t="str">
        <f>IF('Dépenses sur devis'!S313&lt;&gt;"",'Dépenses sur devis'!S313,"")</f>
        <v/>
      </c>
      <c r="T313" s="245">
        <f>IF('Dépenses sur devis'!T313&lt;&gt;"",'Dépenses sur devis'!T313,0)</f>
        <v>0</v>
      </c>
      <c r="U313" s="245">
        <f>IF('Dépenses sur devis'!U313&lt;&gt;"",'Dépenses sur devis'!U313,0)</f>
        <v>0</v>
      </c>
      <c r="V313" s="244" t="str">
        <f>IF('Dépenses sur devis'!V313&lt;&gt;"",'Dépenses sur devis'!V313,"")</f>
        <v/>
      </c>
      <c r="W313" s="245"/>
      <c r="X313" s="81">
        <v>0</v>
      </c>
      <c r="Y313" s="80"/>
      <c r="Z313" s="245">
        <f t="shared" si="8"/>
        <v>0</v>
      </c>
      <c r="AA313" s="81">
        <f t="shared" si="9"/>
        <v>0</v>
      </c>
      <c r="AB313" s="78" t="str">
        <f>IF('Dépenses sur devis'!AB313&lt;&gt;"",'Dépenses sur devis'!AB313,"")</f>
        <v/>
      </c>
    </row>
    <row r="314" spans="2:28" s="63" customFormat="1" ht="19.899999999999999" hidden="1" customHeight="1" x14ac:dyDescent="0.35">
      <c r="B314" s="75">
        <v>307</v>
      </c>
      <c r="C314" s="80" t="str">
        <f>IF('Dépenses sur devis'!C314&lt;&gt;"",'Dépenses sur devis'!C314,"")</f>
        <v/>
      </c>
      <c r="D314" s="80" t="str">
        <f>IF('Dépenses sur devis'!D314&lt;&gt;"",'Dépenses sur devis'!D314,"")</f>
        <v/>
      </c>
      <c r="E314" s="80" t="str">
        <f>IF('Dépenses sur devis'!E314&lt;&gt;"",'Dépenses sur devis'!E314,"")</f>
        <v/>
      </c>
      <c r="F314" s="80" t="str">
        <f>IF('Dépenses sur devis'!F314&lt;&gt;"",'Dépenses sur devis'!F314,"")</f>
        <v/>
      </c>
      <c r="G314" s="80" t="str">
        <f>IF('Dépenses sur devis'!G314&lt;&gt;"",'Dépenses sur devis'!G314,"")</f>
        <v/>
      </c>
      <c r="H314" s="79" t="str">
        <f>IF('Dépenses sur devis'!H314&lt;&gt;"",'Dépenses sur devis'!H314,"")</f>
        <v/>
      </c>
      <c r="I314" s="80" t="str">
        <f>IF('Dépenses sur devis'!I314&lt;&gt;"",'Dépenses sur devis'!I314,"")</f>
        <v/>
      </c>
      <c r="J314" s="243">
        <f>IF('Dépenses sur devis'!J314&lt;&gt;"",'Dépenses sur devis'!J314,0)</f>
        <v>0</v>
      </c>
      <c r="K314" s="243">
        <f>IF('Dépenses sur devis'!K314&lt;&gt;"",'Dépenses sur devis'!K314,0)</f>
        <v>0</v>
      </c>
      <c r="L314" s="243">
        <f>IF('Dépenses sur devis'!L314&lt;&gt;"",'Dépenses sur devis'!L314,0)</f>
        <v>0</v>
      </c>
      <c r="M314" s="80" t="str">
        <f>IF('Dépenses sur devis'!M314&lt;&gt;"",'Dépenses sur devis'!M314,"")</f>
        <v/>
      </c>
      <c r="N314" s="244" t="str">
        <f>IF('Dépenses sur devis'!N314&lt;&gt;"",'Dépenses sur devis'!N314,"")</f>
        <v/>
      </c>
      <c r="O314" s="244" t="str">
        <f>IF('Dépenses sur devis'!O314&lt;&gt;"",'Dépenses sur devis'!O314,"")</f>
        <v/>
      </c>
      <c r="P314" s="245">
        <f>IF('Dépenses sur devis'!P314&lt;&gt;"",'Dépenses sur devis'!P314,0)</f>
        <v>0</v>
      </c>
      <c r="Q314" s="245">
        <f>IF('Dépenses sur devis'!Q314&lt;&gt;"",'Dépenses sur devis'!Q314,0)</f>
        <v>0</v>
      </c>
      <c r="R314" s="244" t="str">
        <f>IF('Dépenses sur devis'!R314&lt;&gt;"",'Dépenses sur devis'!R314,"")</f>
        <v/>
      </c>
      <c r="S314" s="244" t="str">
        <f>IF('Dépenses sur devis'!S314&lt;&gt;"",'Dépenses sur devis'!S314,"")</f>
        <v/>
      </c>
      <c r="T314" s="245">
        <f>IF('Dépenses sur devis'!T314&lt;&gt;"",'Dépenses sur devis'!T314,0)</f>
        <v>0</v>
      </c>
      <c r="U314" s="245">
        <f>IF('Dépenses sur devis'!U314&lt;&gt;"",'Dépenses sur devis'!U314,0)</f>
        <v>0</v>
      </c>
      <c r="V314" s="244" t="str">
        <f>IF('Dépenses sur devis'!V314&lt;&gt;"",'Dépenses sur devis'!V314,"")</f>
        <v/>
      </c>
      <c r="W314" s="245"/>
      <c r="X314" s="81">
        <v>0</v>
      </c>
      <c r="Y314" s="80"/>
      <c r="Z314" s="245">
        <f t="shared" si="8"/>
        <v>0</v>
      </c>
      <c r="AA314" s="81">
        <f t="shared" si="9"/>
        <v>0</v>
      </c>
      <c r="AB314" s="78" t="str">
        <f>IF('Dépenses sur devis'!AB314&lt;&gt;"",'Dépenses sur devis'!AB314,"")</f>
        <v/>
      </c>
    </row>
    <row r="315" spans="2:28" s="63" customFormat="1" ht="19.899999999999999" hidden="1" customHeight="1" x14ac:dyDescent="0.35">
      <c r="B315" s="75">
        <v>308</v>
      </c>
      <c r="C315" s="80" t="str">
        <f>IF('Dépenses sur devis'!C315&lt;&gt;"",'Dépenses sur devis'!C315,"")</f>
        <v/>
      </c>
      <c r="D315" s="80" t="str">
        <f>IF('Dépenses sur devis'!D315&lt;&gt;"",'Dépenses sur devis'!D315,"")</f>
        <v/>
      </c>
      <c r="E315" s="80" t="str">
        <f>IF('Dépenses sur devis'!E315&lt;&gt;"",'Dépenses sur devis'!E315,"")</f>
        <v/>
      </c>
      <c r="F315" s="80" t="str">
        <f>IF('Dépenses sur devis'!F315&lt;&gt;"",'Dépenses sur devis'!F315,"")</f>
        <v/>
      </c>
      <c r="G315" s="80" t="str">
        <f>IF('Dépenses sur devis'!G315&lt;&gt;"",'Dépenses sur devis'!G315,"")</f>
        <v/>
      </c>
      <c r="H315" s="79" t="str">
        <f>IF('Dépenses sur devis'!H315&lt;&gt;"",'Dépenses sur devis'!H315,"")</f>
        <v/>
      </c>
      <c r="I315" s="80" t="str">
        <f>IF('Dépenses sur devis'!I315&lt;&gt;"",'Dépenses sur devis'!I315,"")</f>
        <v/>
      </c>
      <c r="J315" s="243">
        <f>IF('Dépenses sur devis'!J315&lt;&gt;"",'Dépenses sur devis'!J315,0)</f>
        <v>0</v>
      </c>
      <c r="K315" s="243">
        <f>IF('Dépenses sur devis'!K315&lt;&gt;"",'Dépenses sur devis'!K315,0)</f>
        <v>0</v>
      </c>
      <c r="L315" s="243">
        <f>IF('Dépenses sur devis'!L315&lt;&gt;"",'Dépenses sur devis'!L315,0)</f>
        <v>0</v>
      </c>
      <c r="M315" s="80" t="str">
        <f>IF('Dépenses sur devis'!M315&lt;&gt;"",'Dépenses sur devis'!M315,"")</f>
        <v/>
      </c>
      <c r="N315" s="244" t="str">
        <f>IF('Dépenses sur devis'!N315&lt;&gt;"",'Dépenses sur devis'!N315,"")</f>
        <v/>
      </c>
      <c r="O315" s="244" t="str">
        <f>IF('Dépenses sur devis'!O315&lt;&gt;"",'Dépenses sur devis'!O315,"")</f>
        <v/>
      </c>
      <c r="P315" s="245">
        <f>IF('Dépenses sur devis'!P315&lt;&gt;"",'Dépenses sur devis'!P315,0)</f>
        <v>0</v>
      </c>
      <c r="Q315" s="245">
        <f>IF('Dépenses sur devis'!Q315&lt;&gt;"",'Dépenses sur devis'!Q315,0)</f>
        <v>0</v>
      </c>
      <c r="R315" s="244" t="str">
        <f>IF('Dépenses sur devis'!R315&lt;&gt;"",'Dépenses sur devis'!R315,"")</f>
        <v/>
      </c>
      <c r="S315" s="244" t="str">
        <f>IF('Dépenses sur devis'!S315&lt;&gt;"",'Dépenses sur devis'!S315,"")</f>
        <v/>
      </c>
      <c r="T315" s="245">
        <f>IF('Dépenses sur devis'!T315&lt;&gt;"",'Dépenses sur devis'!T315,0)</f>
        <v>0</v>
      </c>
      <c r="U315" s="245">
        <f>IF('Dépenses sur devis'!U315&lt;&gt;"",'Dépenses sur devis'!U315,0)</f>
        <v>0</v>
      </c>
      <c r="V315" s="244" t="str">
        <f>IF('Dépenses sur devis'!V315&lt;&gt;"",'Dépenses sur devis'!V315,"")</f>
        <v/>
      </c>
      <c r="W315" s="245"/>
      <c r="X315" s="81">
        <v>0</v>
      </c>
      <c r="Y315" s="80"/>
      <c r="Z315" s="245">
        <f t="shared" si="8"/>
        <v>0</v>
      </c>
      <c r="AA315" s="81">
        <f t="shared" si="9"/>
        <v>0</v>
      </c>
      <c r="AB315" s="78" t="str">
        <f>IF('Dépenses sur devis'!AB315&lt;&gt;"",'Dépenses sur devis'!AB315,"")</f>
        <v/>
      </c>
    </row>
    <row r="316" spans="2:28" s="63" customFormat="1" ht="19.899999999999999" hidden="1" customHeight="1" x14ac:dyDescent="0.35">
      <c r="B316" s="75">
        <v>309</v>
      </c>
      <c r="C316" s="80" t="str">
        <f>IF('Dépenses sur devis'!C316&lt;&gt;"",'Dépenses sur devis'!C316,"")</f>
        <v/>
      </c>
      <c r="D316" s="80" t="str">
        <f>IF('Dépenses sur devis'!D316&lt;&gt;"",'Dépenses sur devis'!D316,"")</f>
        <v/>
      </c>
      <c r="E316" s="80" t="str">
        <f>IF('Dépenses sur devis'!E316&lt;&gt;"",'Dépenses sur devis'!E316,"")</f>
        <v/>
      </c>
      <c r="F316" s="80" t="str">
        <f>IF('Dépenses sur devis'!F316&lt;&gt;"",'Dépenses sur devis'!F316,"")</f>
        <v/>
      </c>
      <c r="G316" s="80" t="str">
        <f>IF('Dépenses sur devis'!G316&lt;&gt;"",'Dépenses sur devis'!G316,"")</f>
        <v/>
      </c>
      <c r="H316" s="79" t="str">
        <f>IF('Dépenses sur devis'!H316&lt;&gt;"",'Dépenses sur devis'!H316,"")</f>
        <v/>
      </c>
      <c r="I316" s="80" t="str">
        <f>IF('Dépenses sur devis'!I316&lt;&gt;"",'Dépenses sur devis'!I316,"")</f>
        <v/>
      </c>
      <c r="J316" s="243">
        <f>IF('Dépenses sur devis'!J316&lt;&gt;"",'Dépenses sur devis'!J316,0)</f>
        <v>0</v>
      </c>
      <c r="K316" s="243">
        <f>IF('Dépenses sur devis'!K316&lt;&gt;"",'Dépenses sur devis'!K316,0)</f>
        <v>0</v>
      </c>
      <c r="L316" s="243">
        <f>IF('Dépenses sur devis'!L316&lt;&gt;"",'Dépenses sur devis'!L316,0)</f>
        <v>0</v>
      </c>
      <c r="M316" s="80" t="str">
        <f>IF('Dépenses sur devis'!M316&lt;&gt;"",'Dépenses sur devis'!M316,"")</f>
        <v/>
      </c>
      <c r="N316" s="244" t="str">
        <f>IF('Dépenses sur devis'!N316&lt;&gt;"",'Dépenses sur devis'!N316,"")</f>
        <v/>
      </c>
      <c r="O316" s="244" t="str">
        <f>IF('Dépenses sur devis'!O316&lt;&gt;"",'Dépenses sur devis'!O316,"")</f>
        <v/>
      </c>
      <c r="P316" s="245">
        <f>IF('Dépenses sur devis'!P316&lt;&gt;"",'Dépenses sur devis'!P316,0)</f>
        <v>0</v>
      </c>
      <c r="Q316" s="245">
        <f>IF('Dépenses sur devis'!Q316&lt;&gt;"",'Dépenses sur devis'!Q316,0)</f>
        <v>0</v>
      </c>
      <c r="R316" s="244" t="str">
        <f>IF('Dépenses sur devis'!R316&lt;&gt;"",'Dépenses sur devis'!R316,"")</f>
        <v/>
      </c>
      <c r="S316" s="244" t="str">
        <f>IF('Dépenses sur devis'!S316&lt;&gt;"",'Dépenses sur devis'!S316,"")</f>
        <v/>
      </c>
      <c r="T316" s="245">
        <f>IF('Dépenses sur devis'!T316&lt;&gt;"",'Dépenses sur devis'!T316,0)</f>
        <v>0</v>
      </c>
      <c r="U316" s="245">
        <f>IF('Dépenses sur devis'!U316&lt;&gt;"",'Dépenses sur devis'!U316,0)</f>
        <v>0</v>
      </c>
      <c r="V316" s="244" t="str">
        <f>IF('Dépenses sur devis'!V316&lt;&gt;"",'Dépenses sur devis'!V316,"")</f>
        <v/>
      </c>
      <c r="W316" s="245"/>
      <c r="X316" s="81">
        <v>0</v>
      </c>
      <c r="Y316" s="80"/>
      <c r="Z316" s="245">
        <f t="shared" si="8"/>
        <v>0</v>
      </c>
      <c r="AA316" s="81">
        <f t="shared" si="9"/>
        <v>0</v>
      </c>
      <c r="AB316" s="78" t="str">
        <f>IF('Dépenses sur devis'!AB316&lt;&gt;"",'Dépenses sur devis'!AB316,"")</f>
        <v/>
      </c>
    </row>
    <row r="317" spans="2:28" s="63" customFormat="1" ht="19.899999999999999" hidden="1" customHeight="1" x14ac:dyDescent="0.35">
      <c r="B317" s="75">
        <v>310</v>
      </c>
      <c r="C317" s="80" t="str">
        <f>IF('Dépenses sur devis'!C317&lt;&gt;"",'Dépenses sur devis'!C317,"")</f>
        <v/>
      </c>
      <c r="D317" s="80" t="str">
        <f>IF('Dépenses sur devis'!D317&lt;&gt;"",'Dépenses sur devis'!D317,"")</f>
        <v/>
      </c>
      <c r="E317" s="80" t="str">
        <f>IF('Dépenses sur devis'!E317&lt;&gt;"",'Dépenses sur devis'!E317,"")</f>
        <v/>
      </c>
      <c r="F317" s="80" t="str">
        <f>IF('Dépenses sur devis'!F317&lt;&gt;"",'Dépenses sur devis'!F317,"")</f>
        <v/>
      </c>
      <c r="G317" s="80" t="str">
        <f>IF('Dépenses sur devis'!G317&lt;&gt;"",'Dépenses sur devis'!G317,"")</f>
        <v/>
      </c>
      <c r="H317" s="79" t="str">
        <f>IF('Dépenses sur devis'!H317&lt;&gt;"",'Dépenses sur devis'!H317,"")</f>
        <v/>
      </c>
      <c r="I317" s="80" t="str">
        <f>IF('Dépenses sur devis'!I317&lt;&gt;"",'Dépenses sur devis'!I317,"")</f>
        <v/>
      </c>
      <c r="J317" s="243">
        <f>IF('Dépenses sur devis'!J317&lt;&gt;"",'Dépenses sur devis'!J317,0)</f>
        <v>0</v>
      </c>
      <c r="K317" s="243">
        <f>IF('Dépenses sur devis'!K317&lt;&gt;"",'Dépenses sur devis'!K317,0)</f>
        <v>0</v>
      </c>
      <c r="L317" s="243">
        <f>IF('Dépenses sur devis'!L317&lt;&gt;"",'Dépenses sur devis'!L317,0)</f>
        <v>0</v>
      </c>
      <c r="M317" s="80" t="str">
        <f>IF('Dépenses sur devis'!M317&lt;&gt;"",'Dépenses sur devis'!M317,"")</f>
        <v/>
      </c>
      <c r="N317" s="244" t="str">
        <f>IF('Dépenses sur devis'!N317&lt;&gt;"",'Dépenses sur devis'!N317,"")</f>
        <v/>
      </c>
      <c r="O317" s="244" t="str">
        <f>IF('Dépenses sur devis'!O317&lt;&gt;"",'Dépenses sur devis'!O317,"")</f>
        <v/>
      </c>
      <c r="P317" s="245">
        <f>IF('Dépenses sur devis'!P317&lt;&gt;"",'Dépenses sur devis'!P317,0)</f>
        <v>0</v>
      </c>
      <c r="Q317" s="245">
        <f>IF('Dépenses sur devis'!Q317&lt;&gt;"",'Dépenses sur devis'!Q317,0)</f>
        <v>0</v>
      </c>
      <c r="R317" s="244" t="str">
        <f>IF('Dépenses sur devis'!R317&lt;&gt;"",'Dépenses sur devis'!R317,"")</f>
        <v/>
      </c>
      <c r="S317" s="244" t="str">
        <f>IF('Dépenses sur devis'!S317&lt;&gt;"",'Dépenses sur devis'!S317,"")</f>
        <v/>
      </c>
      <c r="T317" s="245">
        <f>IF('Dépenses sur devis'!T317&lt;&gt;"",'Dépenses sur devis'!T317,0)</f>
        <v>0</v>
      </c>
      <c r="U317" s="245">
        <f>IF('Dépenses sur devis'!U317&lt;&gt;"",'Dépenses sur devis'!U317,0)</f>
        <v>0</v>
      </c>
      <c r="V317" s="244" t="str">
        <f>IF('Dépenses sur devis'!V317&lt;&gt;"",'Dépenses sur devis'!V317,"")</f>
        <v/>
      </c>
      <c r="W317" s="245"/>
      <c r="X317" s="81">
        <v>0</v>
      </c>
      <c r="Y317" s="80"/>
      <c r="Z317" s="245">
        <f t="shared" si="8"/>
        <v>0</v>
      </c>
      <c r="AA317" s="81">
        <f t="shared" si="9"/>
        <v>0</v>
      </c>
      <c r="AB317" s="78" t="str">
        <f>IF('Dépenses sur devis'!AB317&lt;&gt;"",'Dépenses sur devis'!AB317,"")</f>
        <v/>
      </c>
    </row>
    <row r="318" spans="2:28" s="63" customFormat="1" ht="19.899999999999999" hidden="1" customHeight="1" x14ac:dyDescent="0.35">
      <c r="B318" s="75">
        <v>311</v>
      </c>
      <c r="C318" s="80" t="str">
        <f>IF('Dépenses sur devis'!C318&lt;&gt;"",'Dépenses sur devis'!C318,"")</f>
        <v/>
      </c>
      <c r="D318" s="80" t="str">
        <f>IF('Dépenses sur devis'!D318&lt;&gt;"",'Dépenses sur devis'!D318,"")</f>
        <v/>
      </c>
      <c r="E318" s="80" t="str">
        <f>IF('Dépenses sur devis'!E318&lt;&gt;"",'Dépenses sur devis'!E318,"")</f>
        <v/>
      </c>
      <c r="F318" s="80" t="str">
        <f>IF('Dépenses sur devis'!F318&lt;&gt;"",'Dépenses sur devis'!F318,"")</f>
        <v/>
      </c>
      <c r="G318" s="80" t="str">
        <f>IF('Dépenses sur devis'!G318&lt;&gt;"",'Dépenses sur devis'!G318,"")</f>
        <v/>
      </c>
      <c r="H318" s="79" t="str">
        <f>IF('Dépenses sur devis'!H318&lt;&gt;"",'Dépenses sur devis'!H318,"")</f>
        <v/>
      </c>
      <c r="I318" s="80" t="str">
        <f>IF('Dépenses sur devis'!I318&lt;&gt;"",'Dépenses sur devis'!I318,"")</f>
        <v/>
      </c>
      <c r="J318" s="243">
        <f>IF('Dépenses sur devis'!J318&lt;&gt;"",'Dépenses sur devis'!J318,0)</f>
        <v>0</v>
      </c>
      <c r="K318" s="243">
        <f>IF('Dépenses sur devis'!K318&lt;&gt;"",'Dépenses sur devis'!K318,0)</f>
        <v>0</v>
      </c>
      <c r="L318" s="243">
        <f>IF('Dépenses sur devis'!L318&lt;&gt;"",'Dépenses sur devis'!L318,0)</f>
        <v>0</v>
      </c>
      <c r="M318" s="80" t="str">
        <f>IF('Dépenses sur devis'!M318&lt;&gt;"",'Dépenses sur devis'!M318,"")</f>
        <v/>
      </c>
      <c r="N318" s="244" t="str">
        <f>IF('Dépenses sur devis'!N318&lt;&gt;"",'Dépenses sur devis'!N318,"")</f>
        <v/>
      </c>
      <c r="O318" s="244" t="str">
        <f>IF('Dépenses sur devis'!O318&lt;&gt;"",'Dépenses sur devis'!O318,"")</f>
        <v/>
      </c>
      <c r="P318" s="245">
        <f>IF('Dépenses sur devis'!P318&lt;&gt;"",'Dépenses sur devis'!P318,0)</f>
        <v>0</v>
      </c>
      <c r="Q318" s="245">
        <f>IF('Dépenses sur devis'!Q318&lt;&gt;"",'Dépenses sur devis'!Q318,0)</f>
        <v>0</v>
      </c>
      <c r="R318" s="244" t="str">
        <f>IF('Dépenses sur devis'!R318&lt;&gt;"",'Dépenses sur devis'!R318,"")</f>
        <v/>
      </c>
      <c r="S318" s="244" t="str">
        <f>IF('Dépenses sur devis'!S318&lt;&gt;"",'Dépenses sur devis'!S318,"")</f>
        <v/>
      </c>
      <c r="T318" s="245">
        <f>IF('Dépenses sur devis'!T318&lt;&gt;"",'Dépenses sur devis'!T318,0)</f>
        <v>0</v>
      </c>
      <c r="U318" s="245">
        <f>IF('Dépenses sur devis'!U318&lt;&gt;"",'Dépenses sur devis'!U318,0)</f>
        <v>0</v>
      </c>
      <c r="V318" s="244" t="str">
        <f>IF('Dépenses sur devis'!V318&lt;&gt;"",'Dépenses sur devis'!V318,"")</f>
        <v/>
      </c>
      <c r="W318" s="245"/>
      <c r="X318" s="81">
        <v>0</v>
      </c>
      <c r="Y318" s="80"/>
      <c r="Z318" s="245">
        <f t="shared" si="8"/>
        <v>0</v>
      </c>
      <c r="AA318" s="81">
        <f t="shared" si="9"/>
        <v>0</v>
      </c>
      <c r="AB318" s="78" t="str">
        <f>IF('Dépenses sur devis'!AB318&lt;&gt;"",'Dépenses sur devis'!AB318,"")</f>
        <v/>
      </c>
    </row>
    <row r="319" spans="2:28" s="63" customFormat="1" ht="19.899999999999999" hidden="1" customHeight="1" x14ac:dyDescent="0.35">
      <c r="B319" s="75">
        <v>312</v>
      </c>
      <c r="C319" s="80" t="str">
        <f>IF('Dépenses sur devis'!C319&lt;&gt;"",'Dépenses sur devis'!C319,"")</f>
        <v/>
      </c>
      <c r="D319" s="80" t="str">
        <f>IF('Dépenses sur devis'!D319&lt;&gt;"",'Dépenses sur devis'!D319,"")</f>
        <v/>
      </c>
      <c r="E319" s="80" t="str">
        <f>IF('Dépenses sur devis'!E319&lt;&gt;"",'Dépenses sur devis'!E319,"")</f>
        <v/>
      </c>
      <c r="F319" s="80" t="str">
        <f>IF('Dépenses sur devis'!F319&lt;&gt;"",'Dépenses sur devis'!F319,"")</f>
        <v/>
      </c>
      <c r="G319" s="80" t="str">
        <f>IF('Dépenses sur devis'!G319&lt;&gt;"",'Dépenses sur devis'!G319,"")</f>
        <v/>
      </c>
      <c r="H319" s="79" t="str">
        <f>IF('Dépenses sur devis'!H319&lt;&gt;"",'Dépenses sur devis'!H319,"")</f>
        <v/>
      </c>
      <c r="I319" s="80" t="str">
        <f>IF('Dépenses sur devis'!I319&lt;&gt;"",'Dépenses sur devis'!I319,"")</f>
        <v/>
      </c>
      <c r="J319" s="243">
        <f>IF('Dépenses sur devis'!J319&lt;&gt;"",'Dépenses sur devis'!J319,0)</f>
        <v>0</v>
      </c>
      <c r="K319" s="243">
        <f>IF('Dépenses sur devis'!K319&lt;&gt;"",'Dépenses sur devis'!K319,0)</f>
        <v>0</v>
      </c>
      <c r="L319" s="243">
        <f>IF('Dépenses sur devis'!L319&lt;&gt;"",'Dépenses sur devis'!L319,0)</f>
        <v>0</v>
      </c>
      <c r="M319" s="80" t="str">
        <f>IF('Dépenses sur devis'!M319&lt;&gt;"",'Dépenses sur devis'!M319,"")</f>
        <v/>
      </c>
      <c r="N319" s="244" t="str">
        <f>IF('Dépenses sur devis'!N319&lt;&gt;"",'Dépenses sur devis'!N319,"")</f>
        <v/>
      </c>
      <c r="O319" s="244" t="str">
        <f>IF('Dépenses sur devis'!O319&lt;&gt;"",'Dépenses sur devis'!O319,"")</f>
        <v/>
      </c>
      <c r="P319" s="245">
        <f>IF('Dépenses sur devis'!P319&lt;&gt;"",'Dépenses sur devis'!P319,0)</f>
        <v>0</v>
      </c>
      <c r="Q319" s="245">
        <f>IF('Dépenses sur devis'!Q319&lt;&gt;"",'Dépenses sur devis'!Q319,0)</f>
        <v>0</v>
      </c>
      <c r="R319" s="244" t="str">
        <f>IF('Dépenses sur devis'!R319&lt;&gt;"",'Dépenses sur devis'!R319,"")</f>
        <v/>
      </c>
      <c r="S319" s="244" t="str">
        <f>IF('Dépenses sur devis'!S319&lt;&gt;"",'Dépenses sur devis'!S319,"")</f>
        <v/>
      </c>
      <c r="T319" s="245">
        <f>IF('Dépenses sur devis'!T319&lt;&gt;"",'Dépenses sur devis'!T319,0)</f>
        <v>0</v>
      </c>
      <c r="U319" s="245">
        <f>IF('Dépenses sur devis'!U319&lt;&gt;"",'Dépenses sur devis'!U319,0)</f>
        <v>0</v>
      </c>
      <c r="V319" s="244" t="str">
        <f>IF('Dépenses sur devis'!V319&lt;&gt;"",'Dépenses sur devis'!V319,"")</f>
        <v/>
      </c>
      <c r="W319" s="245"/>
      <c r="X319" s="81">
        <v>0</v>
      </c>
      <c r="Y319" s="80"/>
      <c r="Z319" s="245">
        <f t="shared" si="8"/>
        <v>0</v>
      </c>
      <c r="AA319" s="81">
        <f t="shared" si="9"/>
        <v>0</v>
      </c>
      <c r="AB319" s="78" t="str">
        <f>IF('Dépenses sur devis'!AB319&lt;&gt;"",'Dépenses sur devis'!AB319,"")</f>
        <v/>
      </c>
    </row>
    <row r="320" spans="2:28" s="63" customFormat="1" ht="19.899999999999999" hidden="1" customHeight="1" x14ac:dyDescent="0.35">
      <c r="B320" s="75">
        <v>313</v>
      </c>
      <c r="C320" s="80" t="str">
        <f>IF('Dépenses sur devis'!C320&lt;&gt;"",'Dépenses sur devis'!C320,"")</f>
        <v/>
      </c>
      <c r="D320" s="80" t="str">
        <f>IF('Dépenses sur devis'!D320&lt;&gt;"",'Dépenses sur devis'!D320,"")</f>
        <v/>
      </c>
      <c r="E320" s="80" t="str">
        <f>IF('Dépenses sur devis'!E320&lt;&gt;"",'Dépenses sur devis'!E320,"")</f>
        <v/>
      </c>
      <c r="F320" s="80" t="str">
        <f>IF('Dépenses sur devis'!F320&lt;&gt;"",'Dépenses sur devis'!F320,"")</f>
        <v/>
      </c>
      <c r="G320" s="80" t="str">
        <f>IF('Dépenses sur devis'!G320&lt;&gt;"",'Dépenses sur devis'!G320,"")</f>
        <v/>
      </c>
      <c r="H320" s="79" t="str">
        <f>IF('Dépenses sur devis'!H320&lt;&gt;"",'Dépenses sur devis'!H320,"")</f>
        <v/>
      </c>
      <c r="I320" s="80" t="str">
        <f>IF('Dépenses sur devis'!I320&lt;&gt;"",'Dépenses sur devis'!I320,"")</f>
        <v/>
      </c>
      <c r="J320" s="243">
        <f>IF('Dépenses sur devis'!J320&lt;&gt;"",'Dépenses sur devis'!J320,0)</f>
        <v>0</v>
      </c>
      <c r="K320" s="243">
        <f>IF('Dépenses sur devis'!K320&lt;&gt;"",'Dépenses sur devis'!K320,0)</f>
        <v>0</v>
      </c>
      <c r="L320" s="243">
        <f>IF('Dépenses sur devis'!L320&lt;&gt;"",'Dépenses sur devis'!L320,0)</f>
        <v>0</v>
      </c>
      <c r="M320" s="80" t="str">
        <f>IF('Dépenses sur devis'!M320&lt;&gt;"",'Dépenses sur devis'!M320,"")</f>
        <v/>
      </c>
      <c r="N320" s="244" t="str">
        <f>IF('Dépenses sur devis'!N320&lt;&gt;"",'Dépenses sur devis'!N320,"")</f>
        <v/>
      </c>
      <c r="O320" s="244" t="str">
        <f>IF('Dépenses sur devis'!O320&lt;&gt;"",'Dépenses sur devis'!O320,"")</f>
        <v/>
      </c>
      <c r="P320" s="245">
        <f>IF('Dépenses sur devis'!P320&lt;&gt;"",'Dépenses sur devis'!P320,0)</f>
        <v>0</v>
      </c>
      <c r="Q320" s="245">
        <f>IF('Dépenses sur devis'!Q320&lt;&gt;"",'Dépenses sur devis'!Q320,0)</f>
        <v>0</v>
      </c>
      <c r="R320" s="244" t="str">
        <f>IF('Dépenses sur devis'!R320&lt;&gt;"",'Dépenses sur devis'!R320,"")</f>
        <v/>
      </c>
      <c r="S320" s="244" t="str">
        <f>IF('Dépenses sur devis'!S320&lt;&gt;"",'Dépenses sur devis'!S320,"")</f>
        <v/>
      </c>
      <c r="T320" s="245">
        <f>IF('Dépenses sur devis'!T320&lt;&gt;"",'Dépenses sur devis'!T320,0)</f>
        <v>0</v>
      </c>
      <c r="U320" s="245">
        <f>IF('Dépenses sur devis'!U320&lt;&gt;"",'Dépenses sur devis'!U320,0)</f>
        <v>0</v>
      </c>
      <c r="V320" s="244" t="str">
        <f>IF('Dépenses sur devis'!V320&lt;&gt;"",'Dépenses sur devis'!V320,"")</f>
        <v/>
      </c>
      <c r="W320" s="245"/>
      <c r="X320" s="81">
        <v>0</v>
      </c>
      <c r="Y320" s="80"/>
      <c r="Z320" s="245">
        <f t="shared" si="8"/>
        <v>0</v>
      </c>
      <c r="AA320" s="81">
        <f t="shared" si="9"/>
        <v>0</v>
      </c>
      <c r="AB320" s="78" t="str">
        <f>IF('Dépenses sur devis'!AB320&lt;&gt;"",'Dépenses sur devis'!AB320,"")</f>
        <v/>
      </c>
    </row>
    <row r="321" spans="2:28" s="63" customFormat="1" ht="19.899999999999999" hidden="1" customHeight="1" x14ac:dyDescent="0.35">
      <c r="B321" s="75">
        <v>314</v>
      </c>
      <c r="C321" s="80" t="str">
        <f>IF('Dépenses sur devis'!C321&lt;&gt;"",'Dépenses sur devis'!C321,"")</f>
        <v/>
      </c>
      <c r="D321" s="80" t="str">
        <f>IF('Dépenses sur devis'!D321&lt;&gt;"",'Dépenses sur devis'!D321,"")</f>
        <v/>
      </c>
      <c r="E321" s="80" t="str">
        <f>IF('Dépenses sur devis'!E321&lt;&gt;"",'Dépenses sur devis'!E321,"")</f>
        <v/>
      </c>
      <c r="F321" s="80" t="str">
        <f>IF('Dépenses sur devis'!F321&lt;&gt;"",'Dépenses sur devis'!F321,"")</f>
        <v/>
      </c>
      <c r="G321" s="80" t="str">
        <f>IF('Dépenses sur devis'!G321&lt;&gt;"",'Dépenses sur devis'!G321,"")</f>
        <v/>
      </c>
      <c r="H321" s="79" t="str">
        <f>IF('Dépenses sur devis'!H321&lt;&gt;"",'Dépenses sur devis'!H321,"")</f>
        <v/>
      </c>
      <c r="I321" s="80" t="str">
        <f>IF('Dépenses sur devis'!I321&lt;&gt;"",'Dépenses sur devis'!I321,"")</f>
        <v/>
      </c>
      <c r="J321" s="243">
        <f>IF('Dépenses sur devis'!J321&lt;&gt;"",'Dépenses sur devis'!J321,0)</f>
        <v>0</v>
      </c>
      <c r="K321" s="243">
        <f>IF('Dépenses sur devis'!K321&lt;&gt;"",'Dépenses sur devis'!K321,0)</f>
        <v>0</v>
      </c>
      <c r="L321" s="243">
        <f>IF('Dépenses sur devis'!L321&lt;&gt;"",'Dépenses sur devis'!L321,0)</f>
        <v>0</v>
      </c>
      <c r="M321" s="80" t="str">
        <f>IF('Dépenses sur devis'!M321&lt;&gt;"",'Dépenses sur devis'!M321,"")</f>
        <v/>
      </c>
      <c r="N321" s="244" t="str">
        <f>IF('Dépenses sur devis'!N321&lt;&gt;"",'Dépenses sur devis'!N321,"")</f>
        <v/>
      </c>
      <c r="O321" s="244" t="str">
        <f>IF('Dépenses sur devis'!O321&lt;&gt;"",'Dépenses sur devis'!O321,"")</f>
        <v/>
      </c>
      <c r="P321" s="245">
        <f>IF('Dépenses sur devis'!P321&lt;&gt;"",'Dépenses sur devis'!P321,0)</f>
        <v>0</v>
      </c>
      <c r="Q321" s="245">
        <f>IF('Dépenses sur devis'!Q321&lt;&gt;"",'Dépenses sur devis'!Q321,0)</f>
        <v>0</v>
      </c>
      <c r="R321" s="244" t="str">
        <f>IF('Dépenses sur devis'!R321&lt;&gt;"",'Dépenses sur devis'!R321,"")</f>
        <v/>
      </c>
      <c r="S321" s="244" t="str">
        <f>IF('Dépenses sur devis'!S321&lt;&gt;"",'Dépenses sur devis'!S321,"")</f>
        <v/>
      </c>
      <c r="T321" s="245">
        <f>IF('Dépenses sur devis'!T321&lt;&gt;"",'Dépenses sur devis'!T321,0)</f>
        <v>0</v>
      </c>
      <c r="U321" s="245">
        <f>IF('Dépenses sur devis'!U321&lt;&gt;"",'Dépenses sur devis'!U321,0)</f>
        <v>0</v>
      </c>
      <c r="V321" s="244" t="str">
        <f>IF('Dépenses sur devis'!V321&lt;&gt;"",'Dépenses sur devis'!V321,"")</f>
        <v/>
      </c>
      <c r="W321" s="245"/>
      <c r="X321" s="81">
        <v>0</v>
      </c>
      <c r="Y321" s="80"/>
      <c r="Z321" s="245">
        <f t="shared" si="8"/>
        <v>0</v>
      </c>
      <c r="AA321" s="81">
        <f t="shared" si="9"/>
        <v>0</v>
      </c>
      <c r="AB321" s="78" t="str">
        <f>IF('Dépenses sur devis'!AB321&lt;&gt;"",'Dépenses sur devis'!AB321,"")</f>
        <v/>
      </c>
    </row>
    <row r="322" spans="2:28" s="63" customFormat="1" ht="19.899999999999999" hidden="1" customHeight="1" x14ac:dyDescent="0.35">
      <c r="B322" s="75">
        <v>315</v>
      </c>
      <c r="C322" s="80" t="str">
        <f>IF('Dépenses sur devis'!C322&lt;&gt;"",'Dépenses sur devis'!C322,"")</f>
        <v/>
      </c>
      <c r="D322" s="80" t="str">
        <f>IF('Dépenses sur devis'!D322&lt;&gt;"",'Dépenses sur devis'!D322,"")</f>
        <v/>
      </c>
      <c r="E322" s="80" t="str">
        <f>IF('Dépenses sur devis'!E322&lt;&gt;"",'Dépenses sur devis'!E322,"")</f>
        <v/>
      </c>
      <c r="F322" s="80" t="str">
        <f>IF('Dépenses sur devis'!F322&lt;&gt;"",'Dépenses sur devis'!F322,"")</f>
        <v/>
      </c>
      <c r="G322" s="80" t="str">
        <f>IF('Dépenses sur devis'!G322&lt;&gt;"",'Dépenses sur devis'!G322,"")</f>
        <v/>
      </c>
      <c r="H322" s="79" t="str">
        <f>IF('Dépenses sur devis'!H322&lt;&gt;"",'Dépenses sur devis'!H322,"")</f>
        <v/>
      </c>
      <c r="I322" s="80" t="str">
        <f>IF('Dépenses sur devis'!I322&lt;&gt;"",'Dépenses sur devis'!I322,"")</f>
        <v/>
      </c>
      <c r="J322" s="243">
        <f>IF('Dépenses sur devis'!J322&lt;&gt;"",'Dépenses sur devis'!J322,0)</f>
        <v>0</v>
      </c>
      <c r="K322" s="243">
        <f>IF('Dépenses sur devis'!K322&lt;&gt;"",'Dépenses sur devis'!K322,0)</f>
        <v>0</v>
      </c>
      <c r="L322" s="243">
        <f>IF('Dépenses sur devis'!L322&lt;&gt;"",'Dépenses sur devis'!L322,0)</f>
        <v>0</v>
      </c>
      <c r="M322" s="80" t="str">
        <f>IF('Dépenses sur devis'!M322&lt;&gt;"",'Dépenses sur devis'!M322,"")</f>
        <v/>
      </c>
      <c r="N322" s="244" t="str">
        <f>IF('Dépenses sur devis'!N322&lt;&gt;"",'Dépenses sur devis'!N322,"")</f>
        <v/>
      </c>
      <c r="O322" s="244" t="str">
        <f>IF('Dépenses sur devis'!O322&lt;&gt;"",'Dépenses sur devis'!O322,"")</f>
        <v/>
      </c>
      <c r="P322" s="245">
        <f>IF('Dépenses sur devis'!P322&lt;&gt;"",'Dépenses sur devis'!P322,0)</f>
        <v>0</v>
      </c>
      <c r="Q322" s="245">
        <f>IF('Dépenses sur devis'!Q322&lt;&gt;"",'Dépenses sur devis'!Q322,0)</f>
        <v>0</v>
      </c>
      <c r="R322" s="244" t="str">
        <f>IF('Dépenses sur devis'!R322&lt;&gt;"",'Dépenses sur devis'!R322,"")</f>
        <v/>
      </c>
      <c r="S322" s="244" t="str">
        <f>IF('Dépenses sur devis'!S322&lt;&gt;"",'Dépenses sur devis'!S322,"")</f>
        <v/>
      </c>
      <c r="T322" s="245">
        <f>IF('Dépenses sur devis'!T322&lt;&gt;"",'Dépenses sur devis'!T322,0)</f>
        <v>0</v>
      </c>
      <c r="U322" s="245">
        <f>IF('Dépenses sur devis'!U322&lt;&gt;"",'Dépenses sur devis'!U322,0)</f>
        <v>0</v>
      </c>
      <c r="V322" s="244" t="str">
        <f>IF('Dépenses sur devis'!V322&lt;&gt;"",'Dépenses sur devis'!V322,"")</f>
        <v/>
      </c>
      <c r="W322" s="245"/>
      <c r="X322" s="81">
        <v>0</v>
      </c>
      <c r="Y322" s="80"/>
      <c r="Z322" s="245">
        <f t="shared" si="8"/>
        <v>0</v>
      </c>
      <c r="AA322" s="81">
        <f t="shared" si="9"/>
        <v>0</v>
      </c>
      <c r="AB322" s="78" t="str">
        <f>IF('Dépenses sur devis'!AB322&lt;&gt;"",'Dépenses sur devis'!AB322,"")</f>
        <v/>
      </c>
    </row>
    <row r="323" spans="2:28" s="63" customFormat="1" ht="19.899999999999999" hidden="1" customHeight="1" x14ac:dyDescent="0.35">
      <c r="B323" s="75">
        <v>316</v>
      </c>
      <c r="C323" s="80" t="str">
        <f>IF('Dépenses sur devis'!C323&lt;&gt;"",'Dépenses sur devis'!C323,"")</f>
        <v/>
      </c>
      <c r="D323" s="80" t="str">
        <f>IF('Dépenses sur devis'!D323&lt;&gt;"",'Dépenses sur devis'!D323,"")</f>
        <v/>
      </c>
      <c r="E323" s="80" t="str">
        <f>IF('Dépenses sur devis'!E323&lt;&gt;"",'Dépenses sur devis'!E323,"")</f>
        <v/>
      </c>
      <c r="F323" s="80" t="str">
        <f>IF('Dépenses sur devis'!F323&lt;&gt;"",'Dépenses sur devis'!F323,"")</f>
        <v/>
      </c>
      <c r="G323" s="80" t="str">
        <f>IF('Dépenses sur devis'!G323&lt;&gt;"",'Dépenses sur devis'!G323,"")</f>
        <v/>
      </c>
      <c r="H323" s="79" t="str">
        <f>IF('Dépenses sur devis'!H323&lt;&gt;"",'Dépenses sur devis'!H323,"")</f>
        <v/>
      </c>
      <c r="I323" s="80" t="str">
        <f>IF('Dépenses sur devis'!I323&lt;&gt;"",'Dépenses sur devis'!I323,"")</f>
        <v/>
      </c>
      <c r="J323" s="243">
        <f>IF('Dépenses sur devis'!J323&lt;&gt;"",'Dépenses sur devis'!J323,0)</f>
        <v>0</v>
      </c>
      <c r="K323" s="243">
        <f>IF('Dépenses sur devis'!K323&lt;&gt;"",'Dépenses sur devis'!K323,0)</f>
        <v>0</v>
      </c>
      <c r="L323" s="243">
        <f>IF('Dépenses sur devis'!L323&lt;&gt;"",'Dépenses sur devis'!L323,0)</f>
        <v>0</v>
      </c>
      <c r="M323" s="80" t="str">
        <f>IF('Dépenses sur devis'!M323&lt;&gt;"",'Dépenses sur devis'!M323,"")</f>
        <v/>
      </c>
      <c r="N323" s="244" t="str">
        <f>IF('Dépenses sur devis'!N323&lt;&gt;"",'Dépenses sur devis'!N323,"")</f>
        <v/>
      </c>
      <c r="O323" s="244" t="str">
        <f>IF('Dépenses sur devis'!O323&lt;&gt;"",'Dépenses sur devis'!O323,"")</f>
        <v/>
      </c>
      <c r="P323" s="245">
        <f>IF('Dépenses sur devis'!P323&lt;&gt;"",'Dépenses sur devis'!P323,0)</f>
        <v>0</v>
      </c>
      <c r="Q323" s="245">
        <f>IF('Dépenses sur devis'!Q323&lt;&gt;"",'Dépenses sur devis'!Q323,0)</f>
        <v>0</v>
      </c>
      <c r="R323" s="244" t="str">
        <f>IF('Dépenses sur devis'!R323&lt;&gt;"",'Dépenses sur devis'!R323,"")</f>
        <v/>
      </c>
      <c r="S323" s="244" t="str">
        <f>IF('Dépenses sur devis'!S323&lt;&gt;"",'Dépenses sur devis'!S323,"")</f>
        <v/>
      </c>
      <c r="T323" s="245">
        <f>IF('Dépenses sur devis'!T323&lt;&gt;"",'Dépenses sur devis'!T323,0)</f>
        <v>0</v>
      </c>
      <c r="U323" s="245">
        <f>IF('Dépenses sur devis'!U323&lt;&gt;"",'Dépenses sur devis'!U323,0)</f>
        <v>0</v>
      </c>
      <c r="V323" s="244" t="str">
        <f>IF('Dépenses sur devis'!V323&lt;&gt;"",'Dépenses sur devis'!V323,"")</f>
        <v/>
      </c>
      <c r="W323" s="245"/>
      <c r="X323" s="81">
        <v>0</v>
      </c>
      <c r="Y323" s="80"/>
      <c r="Z323" s="245">
        <f t="shared" si="8"/>
        <v>0</v>
      </c>
      <c r="AA323" s="81">
        <f t="shared" si="9"/>
        <v>0</v>
      </c>
      <c r="AB323" s="78" t="str">
        <f>IF('Dépenses sur devis'!AB323&lt;&gt;"",'Dépenses sur devis'!AB323,"")</f>
        <v/>
      </c>
    </row>
    <row r="324" spans="2:28" s="63" customFormat="1" ht="19.899999999999999" hidden="1" customHeight="1" x14ac:dyDescent="0.35">
      <c r="B324" s="75">
        <v>317</v>
      </c>
      <c r="C324" s="80" t="str">
        <f>IF('Dépenses sur devis'!C324&lt;&gt;"",'Dépenses sur devis'!C324,"")</f>
        <v/>
      </c>
      <c r="D324" s="80" t="str">
        <f>IF('Dépenses sur devis'!D324&lt;&gt;"",'Dépenses sur devis'!D324,"")</f>
        <v/>
      </c>
      <c r="E324" s="80" t="str">
        <f>IF('Dépenses sur devis'!E324&lt;&gt;"",'Dépenses sur devis'!E324,"")</f>
        <v/>
      </c>
      <c r="F324" s="80" t="str">
        <f>IF('Dépenses sur devis'!F324&lt;&gt;"",'Dépenses sur devis'!F324,"")</f>
        <v/>
      </c>
      <c r="G324" s="80" t="str">
        <f>IF('Dépenses sur devis'!G324&lt;&gt;"",'Dépenses sur devis'!G324,"")</f>
        <v/>
      </c>
      <c r="H324" s="79" t="str">
        <f>IF('Dépenses sur devis'!H324&lt;&gt;"",'Dépenses sur devis'!H324,"")</f>
        <v/>
      </c>
      <c r="I324" s="80" t="str">
        <f>IF('Dépenses sur devis'!I324&lt;&gt;"",'Dépenses sur devis'!I324,"")</f>
        <v/>
      </c>
      <c r="J324" s="243">
        <f>IF('Dépenses sur devis'!J324&lt;&gt;"",'Dépenses sur devis'!J324,0)</f>
        <v>0</v>
      </c>
      <c r="K324" s="243">
        <f>IF('Dépenses sur devis'!K324&lt;&gt;"",'Dépenses sur devis'!K324,0)</f>
        <v>0</v>
      </c>
      <c r="L324" s="243">
        <f>IF('Dépenses sur devis'!L324&lt;&gt;"",'Dépenses sur devis'!L324,0)</f>
        <v>0</v>
      </c>
      <c r="M324" s="80" t="str">
        <f>IF('Dépenses sur devis'!M324&lt;&gt;"",'Dépenses sur devis'!M324,"")</f>
        <v/>
      </c>
      <c r="N324" s="244" t="str">
        <f>IF('Dépenses sur devis'!N324&lt;&gt;"",'Dépenses sur devis'!N324,"")</f>
        <v/>
      </c>
      <c r="O324" s="244" t="str">
        <f>IF('Dépenses sur devis'!O324&lt;&gt;"",'Dépenses sur devis'!O324,"")</f>
        <v/>
      </c>
      <c r="P324" s="245">
        <f>IF('Dépenses sur devis'!P324&lt;&gt;"",'Dépenses sur devis'!P324,0)</f>
        <v>0</v>
      </c>
      <c r="Q324" s="245">
        <f>IF('Dépenses sur devis'!Q324&lt;&gt;"",'Dépenses sur devis'!Q324,0)</f>
        <v>0</v>
      </c>
      <c r="R324" s="244" t="str">
        <f>IF('Dépenses sur devis'!R324&lt;&gt;"",'Dépenses sur devis'!R324,"")</f>
        <v/>
      </c>
      <c r="S324" s="244" t="str">
        <f>IF('Dépenses sur devis'!S324&lt;&gt;"",'Dépenses sur devis'!S324,"")</f>
        <v/>
      </c>
      <c r="T324" s="245">
        <f>IF('Dépenses sur devis'!T324&lt;&gt;"",'Dépenses sur devis'!T324,0)</f>
        <v>0</v>
      </c>
      <c r="U324" s="245">
        <f>IF('Dépenses sur devis'!U324&lt;&gt;"",'Dépenses sur devis'!U324,0)</f>
        <v>0</v>
      </c>
      <c r="V324" s="244" t="str">
        <f>IF('Dépenses sur devis'!V324&lt;&gt;"",'Dépenses sur devis'!V324,"")</f>
        <v/>
      </c>
      <c r="W324" s="245"/>
      <c r="X324" s="81">
        <v>0</v>
      </c>
      <c r="Y324" s="80"/>
      <c r="Z324" s="245">
        <f t="shared" si="8"/>
        <v>0</v>
      </c>
      <c r="AA324" s="81">
        <f t="shared" si="9"/>
        <v>0</v>
      </c>
      <c r="AB324" s="78" t="str">
        <f>IF('Dépenses sur devis'!AB324&lt;&gt;"",'Dépenses sur devis'!AB324,"")</f>
        <v/>
      </c>
    </row>
    <row r="325" spans="2:28" s="63" customFormat="1" ht="19.899999999999999" hidden="1" customHeight="1" x14ac:dyDescent="0.35">
      <c r="B325" s="75">
        <v>318</v>
      </c>
      <c r="C325" s="80" t="str">
        <f>IF('Dépenses sur devis'!C325&lt;&gt;"",'Dépenses sur devis'!C325,"")</f>
        <v/>
      </c>
      <c r="D325" s="80" t="str">
        <f>IF('Dépenses sur devis'!D325&lt;&gt;"",'Dépenses sur devis'!D325,"")</f>
        <v/>
      </c>
      <c r="E325" s="80" t="str">
        <f>IF('Dépenses sur devis'!E325&lt;&gt;"",'Dépenses sur devis'!E325,"")</f>
        <v/>
      </c>
      <c r="F325" s="80" t="str">
        <f>IF('Dépenses sur devis'!F325&lt;&gt;"",'Dépenses sur devis'!F325,"")</f>
        <v/>
      </c>
      <c r="G325" s="80" t="str">
        <f>IF('Dépenses sur devis'!G325&lt;&gt;"",'Dépenses sur devis'!G325,"")</f>
        <v/>
      </c>
      <c r="H325" s="79" t="str">
        <f>IF('Dépenses sur devis'!H325&lt;&gt;"",'Dépenses sur devis'!H325,"")</f>
        <v/>
      </c>
      <c r="I325" s="80" t="str">
        <f>IF('Dépenses sur devis'!I325&lt;&gt;"",'Dépenses sur devis'!I325,"")</f>
        <v/>
      </c>
      <c r="J325" s="243">
        <f>IF('Dépenses sur devis'!J325&lt;&gt;"",'Dépenses sur devis'!J325,0)</f>
        <v>0</v>
      </c>
      <c r="K325" s="243">
        <f>IF('Dépenses sur devis'!K325&lt;&gt;"",'Dépenses sur devis'!K325,0)</f>
        <v>0</v>
      </c>
      <c r="L325" s="243">
        <f>IF('Dépenses sur devis'!L325&lt;&gt;"",'Dépenses sur devis'!L325,0)</f>
        <v>0</v>
      </c>
      <c r="M325" s="80" t="str">
        <f>IF('Dépenses sur devis'!M325&lt;&gt;"",'Dépenses sur devis'!M325,"")</f>
        <v/>
      </c>
      <c r="N325" s="244" t="str">
        <f>IF('Dépenses sur devis'!N325&lt;&gt;"",'Dépenses sur devis'!N325,"")</f>
        <v/>
      </c>
      <c r="O325" s="244" t="str">
        <f>IF('Dépenses sur devis'!O325&lt;&gt;"",'Dépenses sur devis'!O325,"")</f>
        <v/>
      </c>
      <c r="P325" s="245">
        <f>IF('Dépenses sur devis'!P325&lt;&gt;"",'Dépenses sur devis'!P325,0)</f>
        <v>0</v>
      </c>
      <c r="Q325" s="245">
        <f>IF('Dépenses sur devis'!Q325&lt;&gt;"",'Dépenses sur devis'!Q325,0)</f>
        <v>0</v>
      </c>
      <c r="R325" s="244" t="str">
        <f>IF('Dépenses sur devis'!R325&lt;&gt;"",'Dépenses sur devis'!R325,"")</f>
        <v/>
      </c>
      <c r="S325" s="244" t="str">
        <f>IF('Dépenses sur devis'!S325&lt;&gt;"",'Dépenses sur devis'!S325,"")</f>
        <v/>
      </c>
      <c r="T325" s="245">
        <f>IF('Dépenses sur devis'!T325&lt;&gt;"",'Dépenses sur devis'!T325,0)</f>
        <v>0</v>
      </c>
      <c r="U325" s="245">
        <f>IF('Dépenses sur devis'!U325&lt;&gt;"",'Dépenses sur devis'!U325,0)</f>
        <v>0</v>
      </c>
      <c r="V325" s="244" t="str">
        <f>IF('Dépenses sur devis'!V325&lt;&gt;"",'Dépenses sur devis'!V325,"")</f>
        <v/>
      </c>
      <c r="W325" s="245"/>
      <c r="X325" s="81">
        <v>0</v>
      </c>
      <c r="Y325" s="80"/>
      <c r="Z325" s="245">
        <f t="shared" si="8"/>
        <v>0</v>
      </c>
      <c r="AA325" s="81">
        <f t="shared" si="9"/>
        <v>0</v>
      </c>
      <c r="AB325" s="78" t="str">
        <f>IF('Dépenses sur devis'!AB325&lt;&gt;"",'Dépenses sur devis'!AB325,"")</f>
        <v/>
      </c>
    </row>
    <row r="326" spans="2:28" s="63" customFormat="1" ht="19.899999999999999" hidden="1" customHeight="1" x14ac:dyDescent="0.35">
      <c r="B326" s="75">
        <v>319</v>
      </c>
      <c r="C326" s="80" t="str">
        <f>IF('Dépenses sur devis'!C326&lt;&gt;"",'Dépenses sur devis'!C326,"")</f>
        <v/>
      </c>
      <c r="D326" s="80" t="str">
        <f>IF('Dépenses sur devis'!D326&lt;&gt;"",'Dépenses sur devis'!D326,"")</f>
        <v/>
      </c>
      <c r="E326" s="80" t="str">
        <f>IF('Dépenses sur devis'!E326&lt;&gt;"",'Dépenses sur devis'!E326,"")</f>
        <v/>
      </c>
      <c r="F326" s="80" t="str">
        <f>IF('Dépenses sur devis'!F326&lt;&gt;"",'Dépenses sur devis'!F326,"")</f>
        <v/>
      </c>
      <c r="G326" s="80" t="str">
        <f>IF('Dépenses sur devis'!G326&lt;&gt;"",'Dépenses sur devis'!G326,"")</f>
        <v/>
      </c>
      <c r="H326" s="79" t="str">
        <f>IF('Dépenses sur devis'!H326&lt;&gt;"",'Dépenses sur devis'!H326,"")</f>
        <v/>
      </c>
      <c r="I326" s="80" t="str">
        <f>IF('Dépenses sur devis'!I326&lt;&gt;"",'Dépenses sur devis'!I326,"")</f>
        <v/>
      </c>
      <c r="J326" s="243">
        <f>IF('Dépenses sur devis'!J326&lt;&gt;"",'Dépenses sur devis'!J326,0)</f>
        <v>0</v>
      </c>
      <c r="K326" s="243">
        <f>IF('Dépenses sur devis'!K326&lt;&gt;"",'Dépenses sur devis'!K326,0)</f>
        <v>0</v>
      </c>
      <c r="L326" s="243">
        <f>IF('Dépenses sur devis'!L326&lt;&gt;"",'Dépenses sur devis'!L326,0)</f>
        <v>0</v>
      </c>
      <c r="M326" s="80" t="str">
        <f>IF('Dépenses sur devis'!M326&lt;&gt;"",'Dépenses sur devis'!M326,"")</f>
        <v/>
      </c>
      <c r="N326" s="244" t="str">
        <f>IF('Dépenses sur devis'!N326&lt;&gt;"",'Dépenses sur devis'!N326,"")</f>
        <v/>
      </c>
      <c r="O326" s="244" t="str">
        <f>IF('Dépenses sur devis'!O326&lt;&gt;"",'Dépenses sur devis'!O326,"")</f>
        <v/>
      </c>
      <c r="P326" s="245">
        <f>IF('Dépenses sur devis'!P326&lt;&gt;"",'Dépenses sur devis'!P326,0)</f>
        <v>0</v>
      </c>
      <c r="Q326" s="245">
        <f>IF('Dépenses sur devis'!Q326&lt;&gt;"",'Dépenses sur devis'!Q326,0)</f>
        <v>0</v>
      </c>
      <c r="R326" s="244" t="str">
        <f>IF('Dépenses sur devis'!R326&lt;&gt;"",'Dépenses sur devis'!R326,"")</f>
        <v/>
      </c>
      <c r="S326" s="244" t="str">
        <f>IF('Dépenses sur devis'!S326&lt;&gt;"",'Dépenses sur devis'!S326,"")</f>
        <v/>
      </c>
      <c r="T326" s="245">
        <f>IF('Dépenses sur devis'!T326&lt;&gt;"",'Dépenses sur devis'!T326,0)</f>
        <v>0</v>
      </c>
      <c r="U326" s="245">
        <f>IF('Dépenses sur devis'!U326&lt;&gt;"",'Dépenses sur devis'!U326,0)</f>
        <v>0</v>
      </c>
      <c r="V326" s="244" t="str">
        <f>IF('Dépenses sur devis'!V326&lt;&gt;"",'Dépenses sur devis'!V326,"")</f>
        <v/>
      </c>
      <c r="W326" s="245"/>
      <c r="X326" s="81">
        <v>0</v>
      </c>
      <c r="Y326" s="80"/>
      <c r="Z326" s="245">
        <f t="shared" si="8"/>
        <v>0</v>
      </c>
      <c r="AA326" s="81">
        <f t="shared" si="9"/>
        <v>0</v>
      </c>
      <c r="AB326" s="78" t="str">
        <f>IF('Dépenses sur devis'!AB326&lt;&gt;"",'Dépenses sur devis'!AB326,"")</f>
        <v/>
      </c>
    </row>
    <row r="327" spans="2:28" s="63" customFormat="1" ht="19.899999999999999" hidden="1" customHeight="1" x14ac:dyDescent="0.35">
      <c r="B327" s="75">
        <v>320</v>
      </c>
      <c r="C327" s="80" t="str">
        <f>IF('Dépenses sur devis'!C327&lt;&gt;"",'Dépenses sur devis'!C327,"")</f>
        <v/>
      </c>
      <c r="D327" s="80" t="str">
        <f>IF('Dépenses sur devis'!D327&lt;&gt;"",'Dépenses sur devis'!D327,"")</f>
        <v/>
      </c>
      <c r="E327" s="80" t="str">
        <f>IF('Dépenses sur devis'!E327&lt;&gt;"",'Dépenses sur devis'!E327,"")</f>
        <v/>
      </c>
      <c r="F327" s="80" t="str">
        <f>IF('Dépenses sur devis'!F327&lt;&gt;"",'Dépenses sur devis'!F327,"")</f>
        <v/>
      </c>
      <c r="G327" s="80" t="str">
        <f>IF('Dépenses sur devis'!G327&lt;&gt;"",'Dépenses sur devis'!G327,"")</f>
        <v/>
      </c>
      <c r="H327" s="79" t="str">
        <f>IF('Dépenses sur devis'!H327&lt;&gt;"",'Dépenses sur devis'!H327,"")</f>
        <v/>
      </c>
      <c r="I327" s="80" t="str">
        <f>IF('Dépenses sur devis'!I327&lt;&gt;"",'Dépenses sur devis'!I327,"")</f>
        <v/>
      </c>
      <c r="J327" s="243">
        <f>IF('Dépenses sur devis'!J327&lt;&gt;"",'Dépenses sur devis'!J327,0)</f>
        <v>0</v>
      </c>
      <c r="K327" s="243">
        <f>IF('Dépenses sur devis'!K327&lt;&gt;"",'Dépenses sur devis'!K327,0)</f>
        <v>0</v>
      </c>
      <c r="L327" s="243">
        <f>IF('Dépenses sur devis'!L327&lt;&gt;"",'Dépenses sur devis'!L327,0)</f>
        <v>0</v>
      </c>
      <c r="M327" s="80" t="str">
        <f>IF('Dépenses sur devis'!M327&lt;&gt;"",'Dépenses sur devis'!M327,"")</f>
        <v/>
      </c>
      <c r="N327" s="244" t="str">
        <f>IF('Dépenses sur devis'!N327&lt;&gt;"",'Dépenses sur devis'!N327,"")</f>
        <v/>
      </c>
      <c r="O327" s="244" t="str">
        <f>IF('Dépenses sur devis'!O327&lt;&gt;"",'Dépenses sur devis'!O327,"")</f>
        <v/>
      </c>
      <c r="P327" s="245">
        <f>IF('Dépenses sur devis'!P327&lt;&gt;"",'Dépenses sur devis'!P327,0)</f>
        <v>0</v>
      </c>
      <c r="Q327" s="245">
        <f>IF('Dépenses sur devis'!Q327&lt;&gt;"",'Dépenses sur devis'!Q327,0)</f>
        <v>0</v>
      </c>
      <c r="R327" s="244" t="str">
        <f>IF('Dépenses sur devis'!R327&lt;&gt;"",'Dépenses sur devis'!R327,"")</f>
        <v/>
      </c>
      <c r="S327" s="244" t="str">
        <f>IF('Dépenses sur devis'!S327&lt;&gt;"",'Dépenses sur devis'!S327,"")</f>
        <v/>
      </c>
      <c r="T327" s="245">
        <f>IF('Dépenses sur devis'!T327&lt;&gt;"",'Dépenses sur devis'!T327,0)</f>
        <v>0</v>
      </c>
      <c r="U327" s="245">
        <f>IF('Dépenses sur devis'!U327&lt;&gt;"",'Dépenses sur devis'!U327,0)</f>
        <v>0</v>
      </c>
      <c r="V327" s="244" t="str">
        <f>IF('Dépenses sur devis'!V327&lt;&gt;"",'Dépenses sur devis'!V327,"")</f>
        <v/>
      </c>
      <c r="W327" s="245"/>
      <c r="X327" s="81">
        <v>0</v>
      </c>
      <c r="Y327" s="80"/>
      <c r="Z327" s="245">
        <f t="shared" si="8"/>
        <v>0</v>
      </c>
      <c r="AA327" s="81">
        <f t="shared" si="9"/>
        <v>0</v>
      </c>
      <c r="AB327" s="78" t="str">
        <f>IF('Dépenses sur devis'!AB327&lt;&gt;"",'Dépenses sur devis'!AB327,"")</f>
        <v/>
      </c>
    </row>
    <row r="328" spans="2:28" s="63" customFormat="1" ht="19.899999999999999" hidden="1" customHeight="1" x14ac:dyDescent="0.35">
      <c r="B328" s="75">
        <v>321</v>
      </c>
      <c r="C328" s="80" t="str">
        <f>IF('Dépenses sur devis'!C328&lt;&gt;"",'Dépenses sur devis'!C328,"")</f>
        <v/>
      </c>
      <c r="D328" s="80" t="str">
        <f>IF('Dépenses sur devis'!D328&lt;&gt;"",'Dépenses sur devis'!D328,"")</f>
        <v/>
      </c>
      <c r="E328" s="80" t="str">
        <f>IF('Dépenses sur devis'!E328&lt;&gt;"",'Dépenses sur devis'!E328,"")</f>
        <v/>
      </c>
      <c r="F328" s="80" t="str">
        <f>IF('Dépenses sur devis'!F328&lt;&gt;"",'Dépenses sur devis'!F328,"")</f>
        <v/>
      </c>
      <c r="G328" s="80" t="str">
        <f>IF('Dépenses sur devis'!G328&lt;&gt;"",'Dépenses sur devis'!G328,"")</f>
        <v/>
      </c>
      <c r="H328" s="79" t="str">
        <f>IF('Dépenses sur devis'!H328&lt;&gt;"",'Dépenses sur devis'!H328,"")</f>
        <v/>
      </c>
      <c r="I328" s="80" t="str">
        <f>IF('Dépenses sur devis'!I328&lt;&gt;"",'Dépenses sur devis'!I328,"")</f>
        <v/>
      </c>
      <c r="J328" s="243">
        <f>IF('Dépenses sur devis'!J328&lt;&gt;"",'Dépenses sur devis'!J328,0)</f>
        <v>0</v>
      </c>
      <c r="K328" s="243">
        <f>IF('Dépenses sur devis'!K328&lt;&gt;"",'Dépenses sur devis'!K328,0)</f>
        <v>0</v>
      </c>
      <c r="L328" s="243">
        <f>IF('Dépenses sur devis'!L328&lt;&gt;"",'Dépenses sur devis'!L328,0)</f>
        <v>0</v>
      </c>
      <c r="M328" s="80" t="str">
        <f>IF('Dépenses sur devis'!M328&lt;&gt;"",'Dépenses sur devis'!M328,"")</f>
        <v/>
      </c>
      <c r="N328" s="244" t="str">
        <f>IF('Dépenses sur devis'!N328&lt;&gt;"",'Dépenses sur devis'!N328,"")</f>
        <v/>
      </c>
      <c r="O328" s="244" t="str">
        <f>IF('Dépenses sur devis'!O328&lt;&gt;"",'Dépenses sur devis'!O328,"")</f>
        <v/>
      </c>
      <c r="P328" s="245">
        <f>IF('Dépenses sur devis'!P328&lt;&gt;"",'Dépenses sur devis'!P328,0)</f>
        <v>0</v>
      </c>
      <c r="Q328" s="245">
        <f>IF('Dépenses sur devis'!Q328&lt;&gt;"",'Dépenses sur devis'!Q328,0)</f>
        <v>0</v>
      </c>
      <c r="R328" s="244" t="str">
        <f>IF('Dépenses sur devis'!R328&lt;&gt;"",'Dépenses sur devis'!R328,"")</f>
        <v/>
      </c>
      <c r="S328" s="244" t="str">
        <f>IF('Dépenses sur devis'!S328&lt;&gt;"",'Dépenses sur devis'!S328,"")</f>
        <v/>
      </c>
      <c r="T328" s="245">
        <f>IF('Dépenses sur devis'!T328&lt;&gt;"",'Dépenses sur devis'!T328,0)</f>
        <v>0</v>
      </c>
      <c r="U328" s="245">
        <f>IF('Dépenses sur devis'!U328&lt;&gt;"",'Dépenses sur devis'!U328,0)</f>
        <v>0</v>
      </c>
      <c r="V328" s="244" t="str">
        <f>IF('Dépenses sur devis'!V328&lt;&gt;"",'Dépenses sur devis'!V328,"")</f>
        <v/>
      </c>
      <c r="W328" s="245"/>
      <c r="X328" s="81">
        <v>0</v>
      </c>
      <c r="Y328" s="80"/>
      <c r="Z328" s="245">
        <f t="shared" ref="Z328:Z391" si="10">IF(AND(P_Z_1_B_COLONNE_MT_MAX_ACTIVE=P_Z_G_R_G_BOOLEEN_OUI,W328&gt;0),MIN(W328,J328+K328-X328),J328+K328-X328)</f>
        <v>0</v>
      </c>
      <c r="AA328" s="81">
        <f t="shared" si="9"/>
        <v>0</v>
      </c>
      <c r="AB328" s="78" t="str">
        <f>IF('Dépenses sur devis'!AB328&lt;&gt;"",'Dépenses sur devis'!AB328,"")</f>
        <v/>
      </c>
    </row>
    <row r="329" spans="2:28" s="63" customFormat="1" ht="19.899999999999999" hidden="1" customHeight="1" x14ac:dyDescent="0.35">
      <c r="B329" s="75">
        <v>322</v>
      </c>
      <c r="C329" s="80" t="str">
        <f>IF('Dépenses sur devis'!C329&lt;&gt;"",'Dépenses sur devis'!C329,"")</f>
        <v/>
      </c>
      <c r="D329" s="80" t="str">
        <f>IF('Dépenses sur devis'!D329&lt;&gt;"",'Dépenses sur devis'!D329,"")</f>
        <v/>
      </c>
      <c r="E329" s="80" t="str">
        <f>IF('Dépenses sur devis'!E329&lt;&gt;"",'Dépenses sur devis'!E329,"")</f>
        <v/>
      </c>
      <c r="F329" s="80" t="str">
        <f>IF('Dépenses sur devis'!F329&lt;&gt;"",'Dépenses sur devis'!F329,"")</f>
        <v/>
      </c>
      <c r="G329" s="80" t="str">
        <f>IF('Dépenses sur devis'!G329&lt;&gt;"",'Dépenses sur devis'!G329,"")</f>
        <v/>
      </c>
      <c r="H329" s="79" t="str">
        <f>IF('Dépenses sur devis'!H329&lt;&gt;"",'Dépenses sur devis'!H329,"")</f>
        <v/>
      </c>
      <c r="I329" s="80" t="str">
        <f>IF('Dépenses sur devis'!I329&lt;&gt;"",'Dépenses sur devis'!I329,"")</f>
        <v/>
      </c>
      <c r="J329" s="243">
        <f>IF('Dépenses sur devis'!J329&lt;&gt;"",'Dépenses sur devis'!J329,0)</f>
        <v>0</v>
      </c>
      <c r="K329" s="243">
        <f>IF('Dépenses sur devis'!K329&lt;&gt;"",'Dépenses sur devis'!K329,0)</f>
        <v>0</v>
      </c>
      <c r="L329" s="243">
        <f>IF('Dépenses sur devis'!L329&lt;&gt;"",'Dépenses sur devis'!L329,0)</f>
        <v>0</v>
      </c>
      <c r="M329" s="80" t="str">
        <f>IF('Dépenses sur devis'!M329&lt;&gt;"",'Dépenses sur devis'!M329,"")</f>
        <v/>
      </c>
      <c r="N329" s="244" t="str">
        <f>IF('Dépenses sur devis'!N329&lt;&gt;"",'Dépenses sur devis'!N329,"")</f>
        <v/>
      </c>
      <c r="O329" s="244" t="str">
        <f>IF('Dépenses sur devis'!O329&lt;&gt;"",'Dépenses sur devis'!O329,"")</f>
        <v/>
      </c>
      <c r="P329" s="245">
        <f>IF('Dépenses sur devis'!P329&lt;&gt;"",'Dépenses sur devis'!P329,0)</f>
        <v>0</v>
      </c>
      <c r="Q329" s="245">
        <f>IF('Dépenses sur devis'!Q329&lt;&gt;"",'Dépenses sur devis'!Q329,0)</f>
        <v>0</v>
      </c>
      <c r="R329" s="244" t="str">
        <f>IF('Dépenses sur devis'!R329&lt;&gt;"",'Dépenses sur devis'!R329,"")</f>
        <v/>
      </c>
      <c r="S329" s="244" t="str">
        <f>IF('Dépenses sur devis'!S329&lt;&gt;"",'Dépenses sur devis'!S329,"")</f>
        <v/>
      </c>
      <c r="T329" s="245">
        <f>IF('Dépenses sur devis'!T329&lt;&gt;"",'Dépenses sur devis'!T329,0)</f>
        <v>0</v>
      </c>
      <c r="U329" s="245">
        <f>IF('Dépenses sur devis'!U329&lt;&gt;"",'Dépenses sur devis'!U329,0)</f>
        <v>0</v>
      </c>
      <c r="V329" s="244" t="str">
        <f>IF('Dépenses sur devis'!V329&lt;&gt;"",'Dépenses sur devis'!V329,"")</f>
        <v/>
      </c>
      <c r="W329" s="245"/>
      <c r="X329" s="81">
        <v>0</v>
      </c>
      <c r="Y329" s="80"/>
      <c r="Z329" s="245">
        <f t="shared" si="10"/>
        <v>0</v>
      </c>
      <c r="AA329" s="81">
        <f t="shared" ref="AA329:AA392" si="11">Z329</f>
        <v>0</v>
      </c>
      <c r="AB329" s="78" t="str">
        <f>IF('Dépenses sur devis'!AB329&lt;&gt;"",'Dépenses sur devis'!AB329,"")</f>
        <v/>
      </c>
    </row>
    <row r="330" spans="2:28" s="63" customFormat="1" ht="19.899999999999999" hidden="1" customHeight="1" x14ac:dyDescent="0.35">
      <c r="B330" s="75">
        <v>323</v>
      </c>
      <c r="C330" s="80" t="str">
        <f>IF('Dépenses sur devis'!C330&lt;&gt;"",'Dépenses sur devis'!C330,"")</f>
        <v/>
      </c>
      <c r="D330" s="80" t="str">
        <f>IF('Dépenses sur devis'!D330&lt;&gt;"",'Dépenses sur devis'!D330,"")</f>
        <v/>
      </c>
      <c r="E330" s="80" t="str">
        <f>IF('Dépenses sur devis'!E330&lt;&gt;"",'Dépenses sur devis'!E330,"")</f>
        <v/>
      </c>
      <c r="F330" s="80" t="str">
        <f>IF('Dépenses sur devis'!F330&lt;&gt;"",'Dépenses sur devis'!F330,"")</f>
        <v/>
      </c>
      <c r="G330" s="80" t="str">
        <f>IF('Dépenses sur devis'!G330&lt;&gt;"",'Dépenses sur devis'!G330,"")</f>
        <v/>
      </c>
      <c r="H330" s="79" t="str">
        <f>IF('Dépenses sur devis'!H330&lt;&gt;"",'Dépenses sur devis'!H330,"")</f>
        <v/>
      </c>
      <c r="I330" s="80" t="str">
        <f>IF('Dépenses sur devis'!I330&lt;&gt;"",'Dépenses sur devis'!I330,"")</f>
        <v/>
      </c>
      <c r="J330" s="243">
        <f>IF('Dépenses sur devis'!J330&lt;&gt;"",'Dépenses sur devis'!J330,0)</f>
        <v>0</v>
      </c>
      <c r="K330" s="243">
        <f>IF('Dépenses sur devis'!K330&lt;&gt;"",'Dépenses sur devis'!K330,0)</f>
        <v>0</v>
      </c>
      <c r="L330" s="243">
        <f>IF('Dépenses sur devis'!L330&lt;&gt;"",'Dépenses sur devis'!L330,0)</f>
        <v>0</v>
      </c>
      <c r="M330" s="80" t="str">
        <f>IF('Dépenses sur devis'!M330&lt;&gt;"",'Dépenses sur devis'!M330,"")</f>
        <v/>
      </c>
      <c r="N330" s="244" t="str">
        <f>IF('Dépenses sur devis'!N330&lt;&gt;"",'Dépenses sur devis'!N330,"")</f>
        <v/>
      </c>
      <c r="O330" s="244" t="str">
        <f>IF('Dépenses sur devis'!O330&lt;&gt;"",'Dépenses sur devis'!O330,"")</f>
        <v/>
      </c>
      <c r="P330" s="245">
        <f>IF('Dépenses sur devis'!P330&lt;&gt;"",'Dépenses sur devis'!P330,0)</f>
        <v>0</v>
      </c>
      <c r="Q330" s="245">
        <f>IF('Dépenses sur devis'!Q330&lt;&gt;"",'Dépenses sur devis'!Q330,0)</f>
        <v>0</v>
      </c>
      <c r="R330" s="244" t="str">
        <f>IF('Dépenses sur devis'!R330&lt;&gt;"",'Dépenses sur devis'!R330,"")</f>
        <v/>
      </c>
      <c r="S330" s="244" t="str">
        <f>IF('Dépenses sur devis'!S330&lt;&gt;"",'Dépenses sur devis'!S330,"")</f>
        <v/>
      </c>
      <c r="T330" s="245">
        <f>IF('Dépenses sur devis'!T330&lt;&gt;"",'Dépenses sur devis'!T330,0)</f>
        <v>0</v>
      </c>
      <c r="U330" s="245">
        <f>IF('Dépenses sur devis'!U330&lt;&gt;"",'Dépenses sur devis'!U330,0)</f>
        <v>0</v>
      </c>
      <c r="V330" s="244" t="str">
        <f>IF('Dépenses sur devis'!V330&lt;&gt;"",'Dépenses sur devis'!V330,"")</f>
        <v/>
      </c>
      <c r="W330" s="245"/>
      <c r="X330" s="81">
        <v>0</v>
      </c>
      <c r="Y330" s="80"/>
      <c r="Z330" s="245">
        <f t="shared" si="10"/>
        <v>0</v>
      </c>
      <c r="AA330" s="81">
        <f t="shared" si="11"/>
        <v>0</v>
      </c>
      <c r="AB330" s="78" t="str">
        <f>IF('Dépenses sur devis'!AB330&lt;&gt;"",'Dépenses sur devis'!AB330,"")</f>
        <v/>
      </c>
    </row>
    <row r="331" spans="2:28" s="63" customFormat="1" ht="19.899999999999999" hidden="1" customHeight="1" x14ac:dyDescent="0.35">
      <c r="B331" s="75">
        <v>324</v>
      </c>
      <c r="C331" s="80" t="str">
        <f>IF('Dépenses sur devis'!C331&lt;&gt;"",'Dépenses sur devis'!C331,"")</f>
        <v/>
      </c>
      <c r="D331" s="80" t="str">
        <f>IF('Dépenses sur devis'!D331&lt;&gt;"",'Dépenses sur devis'!D331,"")</f>
        <v/>
      </c>
      <c r="E331" s="80" t="str">
        <f>IF('Dépenses sur devis'!E331&lt;&gt;"",'Dépenses sur devis'!E331,"")</f>
        <v/>
      </c>
      <c r="F331" s="80" t="str">
        <f>IF('Dépenses sur devis'!F331&lt;&gt;"",'Dépenses sur devis'!F331,"")</f>
        <v/>
      </c>
      <c r="G331" s="80" t="str">
        <f>IF('Dépenses sur devis'!G331&lt;&gt;"",'Dépenses sur devis'!G331,"")</f>
        <v/>
      </c>
      <c r="H331" s="79" t="str">
        <f>IF('Dépenses sur devis'!H331&lt;&gt;"",'Dépenses sur devis'!H331,"")</f>
        <v/>
      </c>
      <c r="I331" s="80" t="str">
        <f>IF('Dépenses sur devis'!I331&lt;&gt;"",'Dépenses sur devis'!I331,"")</f>
        <v/>
      </c>
      <c r="J331" s="243">
        <f>IF('Dépenses sur devis'!J331&lt;&gt;"",'Dépenses sur devis'!J331,0)</f>
        <v>0</v>
      </c>
      <c r="K331" s="243">
        <f>IF('Dépenses sur devis'!K331&lt;&gt;"",'Dépenses sur devis'!K331,0)</f>
        <v>0</v>
      </c>
      <c r="L331" s="243">
        <f>IF('Dépenses sur devis'!L331&lt;&gt;"",'Dépenses sur devis'!L331,0)</f>
        <v>0</v>
      </c>
      <c r="M331" s="80" t="str">
        <f>IF('Dépenses sur devis'!M331&lt;&gt;"",'Dépenses sur devis'!M331,"")</f>
        <v/>
      </c>
      <c r="N331" s="244" t="str">
        <f>IF('Dépenses sur devis'!N331&lt;&gt;"",'Dépenses sur devis'!N331,"")</f>
        <v/>
      </c>
      <c r="O331" s="244" t="str">
        <f>IF('Dépenses sur devis'!O331&lt;&gt;"",'Dépenses sur devis'!O331,"")</f>
        <v/>
      </c>
      <c r="P331" s="245">
        <f>IF('Dépenses sur devis'!P331&lt;&gt;"",'Dépenses sur devis'!P331,0)</f>
        <v>0</v>
      </c>
      <c r="Q331" s="245">
        <f>IF('Dépenses sur devis'!Q331&lt;&gt;"",'Dépenses sur devis'!Q331,0)</f>
        <v>0</v>
      </c>
      <c r="R331" s="244" t="str">
        <f>IF('Dépenses sur devis'!R331&lt;&gt;"",'Dépenses sur devis'!R331,"")</f>
        <v/>
      </c>
      <c r="S331" s="244" t="str">
        <f>IF('Dépenses sur devis'!S331&lt;&gt;"",'Dépenses sur devis'!S331,"")</f>
        <v/>
      </c>
      <c r="T331" s="245">
        <f>IF('Dépenses sur devis'!T331&lt;&gt;"",'Dépenses sur devis'!T331,0)</f>
        <v>0</v>
      </c>
      <c r="U331" s="245">
        <f>IF('Dépenses sur devis'!U331&lt;&gt;"",'Dépenses sur devis'!U331,0)</f>
        <v>0</v>
      </c>
      <c r="V331" s="244" t="str">
        <f>IF('Dépenses sur devis'!V331&lt;&gt;"",'Dépenses sur devis'!V331,"")</f>
        <v/>
      </c>
      <c r="W331" s="245"/>
      <c r="X331" s="81">
        <v>0</v>
      </c>
      <c r="Y331" s="80"/>
      <c r="Z331" s="245">
        <f t="shared" si="10"/>
        <v>0</v>
      </c>
      <c r="AA331" s="81">
        <f t="shared" si="11"/>
        <v>0</v>
      </c>
      <c r="AB331" s="78" t="str">
        <f>IF('Dépenses sur devis'!AB331&lt;&gt;"",'Dépenses sur devis'!AB331,"")</f>
        <v/>
      </c>
    </row>
    <row r="332" spans="2:28" s="63" customFormat="1" ht="19.899999999999999" hidden="1" customHeight="1" x14ac:dyDescent="0.35">
      <c r="B332" s="75">
        <v>325</v>
      </c>
      <c r="C332" s="80" t="str">
        <f>IF('Dépenses sur devis'!C332&lt;&gt;"",'Dépenses sur devis'!C332,"")</f>
        <v/>
      </c>
      <c r="D332" s="80" t="str">
        <f>IF('Dépenses sur devis'!D332&lt;&gt;"",'Dépenses sur devis'!D332,"")</f>
        <v/>
      </c>
      <c r="E332" s="80" t="str">
        <f>IF('Dépenses sur devis'!E332&lt;&gt;"",'Dépenses sur devis'!E332,"")</f>
        <v/>
      </c>
      <c r="F332" s="80" t="str">
        <f>IF('Dépenses sur devis'!F332&lt;&gt;"",'Dépenses sur devis'!F332,"")</f>
        <v/>
      </c>
      <c r="G332" s="80" t="str">
        <f>IF('Dépenses sur devis'!G332&lt;&gt;"",'Dépenses sur devis'!G332,"")</f>
        <v/>
      </c>
      <c r="H332" s="79" t="str">
        <f>IF('Dépenses sur devis'!H332&lt;&gt;"",'Dépenses sur devis'!H332,"")</f>
        <v/>
      </c>
      <c r="I332" s="80" t="str">
        <f>IF('Dépenses sur devis'!I332&lt;&gt;"",'Dépenses sur devis'!I332,"")</f>
        <v/>
      </c>
      <c r="J332" s="243">
        <f>IF('Dépenses sur devis'!J332&lt;&gt;"",'Dépenses sur devis'!J332,0)</f>
        <v>0</v>
      </c>
      <c r="K332" s="243">
        <f>IF('Dépenses sur devis'!K332&lt;&gt;"",'Dépenses sur devis'!K332,0)</f>
        <v>0</v>
      </c>
      <c r="L332" s="243">
        <f>IF('Dépenses sur devis'!L332&lt;&gt;"",'Dépenses sur devis'!L332,0)</f>
        <v>0</v>
      </c>
      <c r="M332" s="80" t="str">
        <f>IF('Dépenses sur devis'!M332&lt;&gt;"",'Dépenses sur devis'!M332,"")</f>
        <v/>
      </c>
      <c r="N332" s="244" t="str">
        <f>IF('Dépenses sur devis'!N332&lt;&gt;"",'Dépenses sur devis'!N332,"")</f>
        <v/>
      </c>
      <c r="O332" s="244" t="str">
        <f>IF('Dépenses sur devis'!O332&lt;&gt;"",'Dépenses sur devis'!O332,"")</f>
        <v/>
      </c>
      <c r="P332" s="245">
        <f>IF('Dépenses sur devis'!P332&lt;&gt;"",'Dépenses sur devis'!P332,0)</f>
        <v>0</v>
      </c>
      <c r="Q332" s="245">
        <f>IF('Dépenses sur devis'!Q332&lt;&gt;"",'Dépenses sur devis'!Q332,0)</f>
        <v>0</v>
      </c>
      <c r="R332" s="244" t="str">
        <f>IF('Dépenses sur devis'!R332&lt;&gt;"",'Dépenses sur devis'!R332,"")</f>
        <v/>
      </c>
      <c r="S332" s="244" t="str">
        <f>IF('Dépenses sur devis'!S332&lt;&gt;"",'Dépenses sur devis'!S332,"")</f>
        <v/>
      </c>
      <c r="T332" s="245">
        <f>IF('Dépenses sur devis'!T332&lt;&gt;"",'Dépenses sur devis'!T332,0)</f>
        <v>0</v>
      </c>
      <c r="U332" s="245">
        <f>IF('Dépenses sur devis'!U332&lt;&gt;"",'Dépenses sur devis'!U332,0)</f>
        <v>0</v>
      </c>
      <c r="V332" s="244" t="str">
        <f>IF('Dépenses sur devis'!V332&lt;&gt;"",'Dépenses sur devis'!V332,"")</f>
        <v/>
      </c>
      <c r="W332" s="245"/>
      <c r="X332" s="81">
        <v>0</v>
      </c>
      <c r="Y332" s="80"/>
      <c r="Z332" s="245">
        <f t="shared" si="10"/>
        <v>0</v>
      </c>
      <c r="AA332" s="81">
        <f t="shared" si="11"/>
        <v>0</v>
      </c>
      <c r="AB332" s="78" t="str">
        <f>IF('Dépenses sur devis'!AB332&lt;&gt;"",'Dépenses sur devis'!AB332,"")</f>
        <v/>
      </c>
    </row>
    <row r="333" spans="2:28" s="63" customFormat="1" ht="19.899999999999999" hidden="1" customHeight="1" x14ac:dyDescent="0.35">
      <c r="B333" s="75">
        <v>326</v>
      </c>
      <c r="C333" s="80" t="str">
        <f>IF('Dépenses sur devis'!C333&lt;&gt;"",'Dépenses sur devis'!C333,"")</f>
        <v/>
      </c>
      <c r="D333" s="80" t="str">
        <f>IF('Dépenses sur devis'!D333&lt;&gt;"",'Dépenses sur devis'!D333,"")</f>
        <v/>
      </c>
      <c r="E333" s="80" t="str">
        <f>IF('Dépenses sur devis'!E333&lt;&gt;"",'Dépenses sur devis'!E333,"")</f>
        <v/>
      </c>
      <c r="F333" s="80" t="str">
        <f>IF('Dépenses sur devis'!F333&lt;&gt;"",'Dépenses sur devis'!F333,"")</f>
        <v/>
      </c>
      <c r="G333" s="80" t="str">
        <f>IF('Dépenses sur devis'!G333&lt;&gt;"",'Dépenses sur devis'!G333,"")</f>
        <v/>
      </c>
      <c r="H333" s="79" t="str">
        <f>IF('Dépenses sur devis'!H333&lt;&gt;"",'Dépenses sur devis'!H333,"")</f>
        <v/>
      </c>
      <c r="I333" s="80" t="str">
        <f>IF('Dépenses sur devis'!I333&lt;&gt;"",'Dépenses sur devis'!I333,"")</f>
        <v/>
      </c>
      <c r="J333" s="243">
        <f>IF('Dépenses sur devis'!J333&lt;&gt;"",'Dépenses sur devis'!J333,0)</f>
        <v>0</v>
      </c>
      <c r="K333" s="243">
        <f>IF('Dépenses sur devis'!K333&lt;&gt;"",'Dépenses sur devis'!K333,0)</f>
        <v>0</v>
      </c>
      <c r="L333" s="243">
        <f>IF('Dépenses sur devis'!L333&lt;&gt;"",'Dépenses sur devis'!L333,0)</f>
        <v>0</v>
      </c>
      <c r="M333" s="80" t="str">
        <f>IF('Dépenses sur devis'!M333&lt;&gt;"",'Dépenses sur devis'!M333,"")</f>
        <v/>
      </c>
      <c r="N333" s="244" t="str">
        <f>IF('Dépenses sur devis'!N333&lt;&gt;"",'Dépenses sur devis'!N333,"")</f>
        <v/>
      </c>
      <c r="O333" s="244" t="str">
        <f>IF('Dépenses sur devis'!O333&lt;&gt;"",'Dépenses sur devis'!O333,"")</f>
        <v/>
      </c>
      <c r="P333" s="245">
        <f>IF('Dépenses sur devis'!P333&lt;&gt;"",'Dépenses sur devis'!P333,0)</f>
        <v>0</v>
      </c>
      <c r="Q333" s="245">
        <f>IF('Dépenses sur devis'!Q333&lt;&gt;"",'Dépenses sur devis'!Q333,0)</f>
        <v>0</v>
      </c>
      <c r="R333" s="244" t="str">
        <f>IF('Dépenses sur devis'!R333&lt;&gt;"",'Dépenses sur devis'!R333,"")</f>
        <v/>
      </c>
      <c r="S333" s="244" t="str">
        <f>IF('Dépenses sur devis'!S333&lt;&gt;"",'Dépenses sur devis'!S333,"")</f>
        <v/>
      </c>
      <c r="T333" s="245">
        <f>IF('Dépenses sur devis'!T333&lt;&gt;"",'Dépenses sur devis'!T333,0)</f>
        <v>0</v>
      </c>
      <c r="U333" s="245">
        <f>IF('Dépenses sur devis'!U333&lt;&gt;"",'Dépenses sur devis'!U333,0)</f>
        <v>0</v>
      </c>
      <c r="V333" s="244" t="str">
        <f>IF('Dépenses sur devis'!V333&lt;&gt;"",'Dépenses sur devis'!V333,"")</f>
        <v/>
      </c>
      <c r="W333" s="245"/>
      <c r="X333" s="81">
        <v>0</v>
      </c>
      <c r="Y333" s="80"/>
      <c r="Z333" s="245">
        <f t="shared" si="10"/>
        <v>0</v>
      </c>
      <c r="AA333" s="81">
        <f t="shared" si="11"/>
        <v>0</v>
      </c>
      <c r="AB333" s="78" t="str">
        <f>IF('Dépenses sur devis'!AB333&lt;&gt;"",'Dépenses sur devis'!AB333,"")</f>
        <v/>
      </c>
    </row>
    <row r="334" spans="2:28" s="63" customFormat="1" ht="19.899999999999999" hidden="1" customHeight="1" x14ac:dyDescent="0.35">
      <c r="B334" s="75">
        <v>327</v>
      </c>
      <c r="C334" s="80" t="str">
        <f>IF('Dépenses sur devis'!C334&lt;&gt;"",'Dépenses sur devis'!C334,"")</f>
        <v/>
      </c>
      <c r="D334" s="80" t="str">
        <f>IF('Dépenses sur devis'!D334&lt;&gt;"",'Dépenses sur devis'!D334,"")</f>
        <v/>
      </c>
      <c r="E334" s="80" t="str">
        <f>IF('Dépenses sur devis'!E334&lt;&gt;"",'Dépenses sur devis'!E334,"")</f>
        <v/>
      </c>
      <c r="F334" s="80" t="str">
        <f>IF('Dépenses sur devis'!F334&lt;&gt;"",'Dépenses sur devis'!F334,"")</f>
        <v/>
      </c>
      <c r="G334" s="80" t="str">
        <f>IF('Dépenses sur devis'!G334&lt;&gt;"",'Dépenses sur devis'!G334,"")</f>
        <v/>
      </c>
      <c r="H334" s="79" t="str">
        <f>IF('Dépenses sur devis'!H334&lt;&gt;"",'Dépenses sur devis'!H334,"")</f>
        <v/>
      </c>
      <c r="I334" s="80" t="str">
        <f>IF('Dépenses sur devis'!I334&lt;&gt;"",'Dépenses sur devis'!I334,"")</f>
        <v/>
      </c>
      <c r="J334" s="243">
        <f>IF('Dépenses sur devis'!J334&lt;&gt;"",'Dépenses sur devis'!J334,0)</f>
        <v>0</v>
      </c>
      <c r="K334" s="243">
        <f>IF('Dépenses sur devis'!K334&lt;&gt;"",'Dépenses sur devis'!K334,0)</f>
        <v>0</v>
      </c>
      <c r="L334" s="243">
        <f>IF('Dépenses sur devis'!L334&lt;&gt;"",'Dépenses sur devis'!L334,0)</f>
        <v>0</v>
      </c>
      <c r="M334" s="80" t="str">
        <f>IF('Dépenses sur devis'!M334&lt;&gt;"",'Dépenses sur devis'!M334,"")</f>
        <v/>
      </c>
      <c r="N334" s="244" t="str">
        <f>IF('Dépenses sur devis'!N334&lt;&gt;"",'Dépenses sur devis'!N334,"")</f>
        <v/>
      </c>
      <c r="O334" s="244" t="str">
        <f>IF('Dépenses sur devis'!O334&lt;&gt;"",'Dépenses sur devis'!O334,"")</f>
        <v/>
      </c>
      <c r="P334" s="245">
        <f>IF('Dépenses sur devis'!P334&lt;&gt;"",'Dépenses sur devis'!P334,0)</f>
        <v>0</v>
      </c>
      <c r="Q334" s="245">
        <f>IF('Dépenses sur devis'!Q334&lt;&gt;"",'Dépenses sur devis'!Q334,0)</f>
        <v>0</v>
      </c>
      <c r="R334" s="244" t="str">
        <f>IF('Dépenses sur devis'!R334&lt;&gt;"",'Dépenses sur devis'!R334,"")</f>
        <v/>
      </c>
      <c r="S334" s="244" t="str">
        <f>IF('Dépenses sur devis'!S334&lt;&gt;"",'Dépenses sur devis'!S334,"")</f>
        <v/>
      </c>
      <c r="T334" s="245">
        <f>IF('Dépenses sur devis'!T334&lt;&gt;"",'Dépenses sur devis'!T334,0)</f>
        <v>0</v>
      </c>
      <c r="U334" s="245">
        <f>IF('Dépenses sur devis'!U334&lt;&gt;"",'Dépenses sur devis'!U334,0)</f>
        <v>0</v>
      </c>
      <c r="V334" s="244" t="str">
        <f>IF('Dépenses sur devis'!V334&lt;&gt;"",'Dépenses sur devis'!V334,"")</f>
        <v/>
      </c>
      <c r="W334" s="245"/>
      <c r="X334" s="81">
        <v>0</v>
      </c>
      <c r="Y334" s="80"/>
      <c r="Z334" s="245">
        <f t="shared" si="10"/>
        <v>0</v>
      </c>
      <c r="AA334" s="81">
        <f t="shared" si="11"/>
        <v>0</v>
      </c>
      <c r="AB334" s="78" t="str">
        <f>IF('Dépenses sur devis'!AB334&lt;&gt;"",'Dépenses sur devis'!AB334,"")</f>
        <v/>
      </c>
    </row>
    <row r="335" spans="2:28" s="63" customFormat="1" ht="19.899999999999999" hidden="1" customHeight="1" x14ac:dyDescent="0.35">
      <c r="B335" s="75">
        <v>328</v>
      </c>
      <c r="C335" s="80" t="str">
        <f>IF('Dépenses sur devis'!C335&lt;&gt;"",'Dépenses sur devis'!C335,"")</f>
        <v/>
      </c>
      <c r="D335" s="80" t="str">
        <f>IF('Dépenses sur devis'!D335&lt;&gt;"",'Dépenses sur devis'!D335,"")</f>
        <v/>
      </c>
      <c r="E335" s="80" t="str">
        <f>IF('Dépenses sur devis'!E335&lt;&gt;"",'Dépenses sur devis'!E335,"")</f>
        <v/>
      </c>
      <c r="F335" s="80" t="str">
        <f>IF('Dépenses sur devis'!F335&lt;&gt;"",'Dépenses sur devis'!F335,"")</f>
        <v/>
      </c>
      <c r="G335" s="80" t="str">
        <f>IF('Dépenses sur devis'!G335&lt;&gt;"",'Dépenses sur devis'!G335,"")</f>
        <v/>
      </c>
      <c r="H335" s="79" t="str">
        <f>IF('Dépenses sur devis'!H335&lt;&gt;"",'Dépenses sur devis'!H335,"")</f>
        <v/>
      </c>
      <c r="I335" s="80" t="str">
        <f>IF('Dépenses sur devis'!I335&lt;&gt;"",'Dépenses sur devis'!I335,"")</f>
        <v/>
      </c>
      <c r="J335" s="243">
        <f>IF('Dépenses sur devis'!J335&lt;&gt;"",'Dépenses sur devis'!J335,0)</f>
        <v>0</v>
      </c>
      <c r="K335" s="243">
        <f>IF('Dépenses sur devis'!K335&lt;&gt;"",'Dépenses sur devis'!K335,0)</f>
        <v>0</v>
      </c>
      <c r="L335" s="243">
        <f>IF('Dépenses sur devis'!L335&lt;&gt;"",'Dépenses sur devis'!L335,0)</f>
        <v>0</v>
      </c>
      <c r="M335" s="80" t="str">
        <f>IF('Dépenses sur devis'!M335&lt;&gt;"",'Dépenses sur devis'!M335,"")</f>
        <v/>
      </c>
      <c r="N335" s="244" t="str">
        <f>IF('Dépenses sur devis'!N335&lt;&gt;"",'Dépenses sur devis'!N335,"")</f>
        <v/>
      </c>
      <c r="O335" s="244" t="str">
        <f>IF('Dépenses sur devis'!O335&lt;&gt;"",'Dépenses sur devis'!O335,"")</f>
        <v/>
      </c>
      <c r="P335" s="245">
        <f>IF('Dépenses sur devis'!P335&lt;&gt;"",'Dépenses sur devis'!P335,0)</f>
        <v>0</v>
      </c>
      <c r="Q335" s="245">
        <f>IF('Dépenses sur devis'!Q335&lt;&gt;"",'Dépenses sur devis'!Q335,0)</f>
        <v>0</v>
      </c>
      <c r="R335" s="244" t="str">
        <f>IF('Dépenses sur devis'!R335&lt;&gt;"",'Dépenses sur devis'!R335,"")</f>
        <v/>
      </c>
      <c r="S335" s="244" t="str">
        <f>IF('Dépenses sur devis'!S335&lt;&gt;"",'Dépenses sur devis'!S335,"")</f>
        <v/>
      </c>
      <c r="T335" s="245">
        <f>IF('Dépenses sur devis'!T335&lt;&gt;"",'Dépenses sur devis'!T335,0)</f>
        <v>0</v>
      </c>
      <c r="U335" s="245">
        <f>IF('Dépenses sur devis'!U335&lt;&gt;"",'Dépenses sur devis'!U335,0)</f>
        <v>0</v>
      </c>
      <c r="V335" s="244" t="str">
        <f>IF('Dépenses sur devis'!V335&lt;&gt;"",'Dépenses sur devis'!V335,"")</f>
        <v/>
      </c>
      <c r="W335" s="245"/>
      <c r="X335" s="81">
        <v>0</v>
      </c>
      <c r="Y335" s="80"/>
      <c r="Z335" s="245">
        <f t="shared" si="10"/>
        <v>0</v>
      </c>
      <c r="AA335" s="81">
        <f t="shared" si="11"/>
        <v>0</v>
      </c>
      <c r="AB335" s="78" t="str">
        <f>IF('Dépenses sur devis'!AB335&lt;&gt;"",'Dépenses sur devis'!AB335,"")</f>
        <v/>
      </c>
    </row>
    <row r="336" spans="2:28" s="63" customFormat="1" ht="19.899999999999999" hidden="1" customHeight="1" x14ac:dyDescent="0.35">
      <c r="B336" s="75">
        <v>329</v>
      </c>
      <c r="C336" s="80" t="str">
        <f>IF('Dépenses sur devis'!C336&lt;&gt;"",'Dépenses sur devis'!C336,"")</f>
        <v/>
      </c>
      <c r="D336" s="80" t="str">
        <f>IF('Dépenses sur devis'!D336&lt;&gt;"",'Dépenses sur devis'!D336,"")</f>
        <v/>
      </c>
      <c r="E336" s="80" t="str">
        <f>IF('Dépenses sur devis'!E336&lt;&gt;"",'Dépenses sur devis'!E336,"")</f>
        <v/>
      </c>
      <c r="F336" s="80" t="str">
        <f>IF('Dépenses sur devis'!F336&lt;&gt;"",'Dépenses sur devis'!F336,"")</f>
        <v/>
      </c>
      <c r="G336" s="80" t="str">
        <f>IF('Dépenses sur devis'!G336&lt;&gt;"",'Dépenses sur devis'!G336,"")</f>
        <v/>
      </c>
      <c r="H336" s="79" t="str">
        <f>IF('Dépenses sur devis'!H336&lt;&gt;"",'Dépenses sur devis'!H336,"")</f>
        <v/>
      </c>
      <c r="I336" s="80" t="str">
        <f>IF('Dépenses sur devis'!I336&lt;&gt;"",'Dépenses sur devis'!I336,"")</f>
        <v/>
      </c>
      <c r="J336" s="243">
        <f>IF('Dépenses sur devis'!J336&lt;&gt;"",'Dépenses sur devis'!J336,0)</f>
        <v>0</v>
      </c>
      <c r="K336" s="243">
        <f>IF('Dépenses sur devis'!K336&lt;&gt;"",'Dépenses sur devis'!K336,0)</f>
        <v>0</v>
      </c>
      <c r="L336" s="243">
        <f>IF('Dépenses sur devis'!L336&lt;&gt;"",'Dépenses sur devis'!L336,0)</f>
        <v>0</v>
      </c>
      <c r="M336" s="80" t="str">
        <f>IF('Dépenses sur devis'!M336&lt;&gt;"",'Dépenses sur devis'!M336,"")</f>
        <v/>
      </c>
      <c r="N336" s="244" t="str">
        <f>IF('Dépenses sur devis'!N336&lt;&gt;"",'Dépenses sur devis'!N336,"")</f>
        <v/>
      </c>
      <c r="O336" s="244" t="str">
        <f>IF('Dépenses sur devis'!O336&lt;&gt;"",'Dépenses sur devis'!O336,"")</f>
        <v/>
      </c>
      <c r="P336" s="245">
        <f>IF('Dépenses sur devis'!P336&lt;&gt;"",'Dépenses sur devis'!P336,0)</f>
        <v>0</v>
      </c>
      <c r="Q336" s="245">
        <f>IF('Dépenses sur devis'!Q336&lt;&gt;"",'Dépenses sur devis'!Q336,0)</f>
        <v>0</v>
      </c>
      <c r="R336" s="244" t="str">
        <f>IF('Dépenses sur devis'!R336&lt;&gt;"",'Dépenses sur devis'!R336,"")</f>
        <v/>
      </c>
      <c r="S336" s="244" t="str">
        <f>IF('Dépenses sur devis'!S336&lt;&gt;"",'Dépenses sur devis'!S336,"")</f>
        <v/>
      </c>
      <c r="T336" s="245">
        <f>IF('Dépenses sur devis'!T336&lt;&gt;"",'Dépenses sur devis'!T336,0)</f>
        <v>0</v>
      </c>
      <c r="U336" s="245">
        <f>IF('Dépenses sur devis'!U336&lt;&gt;"",'Dépenses sur devis'!U336,0)</f>
        <v>0</v>
      </c>
      <c r="V336" s="244" t="str">
        <f>IF('Dépenses sur devis'!V336&lt;&gt;"",'Dépenses sur devis'!V336,"")</f>
        <v/>
      </c>
      <c r="W336" s="245"/>
      <c r="X336" s="81">
        <v>0</v>
      </c>
      <c r="Y336" s="80"/>
      <c r="Z336" s="245">
        <f t="shared" si="10"/>
        <v>0</v>
      </c>
      <c r="AA336" s="81">
        <f t="shared" si="11"/>
        <v>0</v>
      </c>
      <c r="AB336" s="78" t="str">
        <f>IF('Dépenses sur devis'!AB336&lt;&gt;"",'Dépenses sur devis'!AB336,"")</f>
        <v/>
      </c>
    </row>
    <row r="337" spans="2:28" s="63" customFormat="1" ht="19.899999999999999" hidden="1" customHeight="1" x14ac:dyDescent="0.35">
      <c r="B337" s="75">
        <v>330</v>
      </c>
      <c r="C337" s="80" t="str">
        <f>IF('Dépenses sur devis'!C337&lt;&gt;"",'Dépenses sur devis'!C337,"")</f>
        <v/>
      </c>
      <c r="D337" s="80" t="str">
        <f>IF('Dépenses sur devis'!D337&lt;&gt;"",'Dépenses sur devis'!D337,"")</f>
        <v/>
      </c>
      <c r="E337" s="80" t="str">
        <f>IF('Dépenses sur devis'!E337&lt;&gt;"",'Dépenses sur devis'!E337,"")</f>
        <v/>
      </c>
      <c r="F337" s="80" t="str">
        <f>IF('Dépenses sur devis'!F337&lt;&gt;"",'Dépenses sur devis'!F337,"")</f>
        <v/>
      </c>
      <c r="G337" s="80" t="str">
        <f>IF('Dépenses sur devis'!G337&lt;&gt;"",'Dépenses sur devis'!G337,"")</f>
        <v/>
      </c>
      <c r="H337" s="79" t="str">
        <f>IF('Dépenses sur devis'!H337&lt;&gt;"",'Dépenses sur devis'!H337,"")</f>
        <v/>
      </c>
      <c r="I337" s="80" t="str">
        <f>IF('Dépenses sur devis'!I337&lt;&gt;"",'Dépenses sur devis'!I337,"")</f>
        <v/>
      </c>
      <c r="J337" s="243">
        <f>IF('Dépenses sur devis'!J337&lt;&gt;"",'Dépenses sur devis'!J337,0)</f>
        <v>0</v>
      </c>
      <c r="K337" s="243">
        <f>IF('Dépenses sur devis'!K337&lt;&gt;"",'Dépenses sur devis'!K337,0)</f>
        <v>0</v>
      </c>
      <c r="L337" s="243">
        <f>IF('Dépenses sur devis'!L337&lt;&gt;"",'Dépenses sur devis'!L337,0)</f>
        <v>0</v>
      </c>
      <c r="M337" s="80" t="str">
        <f>IF('Dépenses sur devis'!M337&lt;&gt;"",'Dépenses sur devis'!M337,"")</f>
        <v/>
      </c>
      <c r="N337" s="244" t="str">
        <f>IF('Dépenses sur devis'!N337&lt;&gt;"",'Dépenses sur devis'!N337,"")</f>
        <v/>
      </c>
      <c r="O337" s="244" t="str">
        <f>IF('Dépenses sur devis'!O337&lt;&gt;"",'Dépenses sur devis'!O337,"")</f>
        <v/>
      </c>
      <c r="P337" s="245">
        <f>IF('Dépenses sur devis'!P337&lt;&gt;"",'Dépenses sur devis'!P337,0)</f>
        <v>0</v>
      </c>
      <c r="Q337" s="245">
        <f>IF('Dépenses sur devis'!Q337&lt;&gt;"",'Dépenses sur devis'!Q337,0)</f>
        <v>0</v>
      </c>
      <c r="R337" s="244" t="str">
        <f>IF('Dépenses sur devis'!R337&lt;&gt;"",'Dépenses sur devis'!R337,"")</f>
        <v/>
      </c>
      <c r="S337" s="244" t="str">
        <f>IF('Dépenses sur devis'!S337&lt;&gt;"",'Dépenses sur devis'!S337,"")</f>
        <v/>
      </c>
      <c r="T337" s="245">
        <f>IF('Dépenses sur devis'!T337&lt;&gt;"",'Dépenses sur devis'!T337,0)</f>
        <v>0</v>
      </c>
      <c r="U337" s="245">
        <f>IF('Dépenses sur devis'!U337&lt;&gt;"",'Dépenses sur devis'!U337,0)</f>
        <v>0</v>
      </c>
      <c r="V337" s="244" t="str">
        <f>IF('Dépenses sur devis'!V337&lt;&gt;"",'Dépenses sur devis'!V337,"")</f>
        <v/>
      </c>
      <c r="W337" s="245"/>
      <c r="X337" s="81">
        <v>0</v>
      </c>
      <c r="Y337" s="80"/>
      <c r="Z337" s="245">
        <f t="shared" si="10"/>
        <v>0</v>
      </c>
      <c r="AA337" s="81">
        <f t="shared" si="11"/>
        <v>0</v>
      </c>
      <c r="AB337" s="78" t="str">
        <f>IF('Dépenses sur devis'!AB337&lt;&gt;"",'Dépenses sur devis'!AB337,"")</f>
        <v/>
      </c>
    </row>
    <row r="338" spans="2:28" s="63" customFormat="1" ht="19.899999999999999" hidden="1" customHeight="1" x14ac:dyDescent="0.35">
      <c r="B338" s="75">
        <v>331</v>
      </c>
      <c r="C338" s="80" t="str">
        <f>IF('Dépenses sur devis'!C338&lt;&gt;"",'Dépenses sur devis'!C338,"")</f>
        <v/>
      </c>
      <c r="D338" s="80" t="str">
        <f>IF('Dépenses sur devis'!D338&lt;&gt;"",'Dépenses sur devis'!D338,"")</f>
        <v/>
      </c>
      <c r="E338" s="80" t="str">
        <f>IF('Dépenses sur devis'!E338&lt;&gt;"",'Dépenses sur devis'!E338,"")</f>
        <v/>
      </c>
      <c r="F338" s="80" t="str">
        <f>IF('Dépenses sur devis'!F338&lt;&gt;"",'Dépenses sur devis'!F338,"")</f>
        <v/>
      </c>
      <c r="G338" s="80" t="str">
        <f>IF('Dépenses sur devis'!G338&lt;&gt;"",'Dépenses sur devis'!G338,"")</f>
        <v/>
      </c>
      <c r="H338" s="79" t="str">
        <f>IF('Dépenses sur devis'!H338&lt;&gt;"",'Dépenses sur devis'!H338,"")</f>
        <v/>
      </c>
      <c r="I338" s="80" t="str">
        <f>IF('Dépenses sur devis'!I338&lt;&gt;"",'Dépenses sur devis'!I338,"")</f>
        <v/>
      </c>
      <c r="J338" s="243">
        <f>IF('Dépenses sur devis'!J338&lt;&gt;"",'Dépenses sur devis'!J338,0)</f>
        <v>0</v>
      </c>
      <c r="K338" s="243">
        <f>IF('Dépenses sur devis'!K338&lt;&gt;"",'Dépenses sur devis'!K338,0)</f>
        <v>0</v>
      </c>
      <c r="L338" s="243">
        <f>IF('Dépenses sur devis'!L338&lt;&gt;"",'Dépenses sur devis'!L338,0)</f>
        <v>0</v>
      </c>
      <c r="M338" s="80" t="str">
        <f>IF('Dépenses sur devis'!M338&lt;&gt;"",'Dépenses sur devis'!M338,"")</f>
        <v/>
      </c>
      <c r="N338" s="244" t="str">
        <f>IF('Dépenses sur devis'!N338&lt;&gt;"",'Dépenses sur devis'!N338,"")</f>
        <v/>
      </c>
      <c r="O338" s="244" t="str">
        <f>IF('Dépenses sur devis'!O338&lt;&gt;"",'Dépenses sur devis'!O338,"")</f>
        <v/>
      </c>
      <c r="P338" s="245">
        <f>IF('Dépenses sur devis'!P338&lt;&gt;"",'Dépenses sur devis'!P338,0)</f>
        <v>0</v>
      </c>
      <c r="Q338" s="245">
        <f>IF('Dépenses sur devis'!Q338&lt;&gt;"",'Dépenses sur devis'!Q338,0)</f>
        <v>0</v>
      </c>
      <c r="R338" s="244" t="str">
        <f>IF('Dépenses sur devis'!R338&lt;&gt;"",'Dépenses sur devis'!R338,"")</f>
        <v/>
      </c>
      <c r="S338" s="244" t="str">
        <f>IF('Dépenses sur devis'!S338&lt;&gt;"",'Dépenses sur devis'!S338,"")</f>
        <v/>
      </c>
      <c r="T338" s="245">
        <f>IF('Dépenses sur devis'!T338&lt;&gt;"",'Dépenses sur devis'!T338,0)</f>
        <v>0</v>
      </c>
      <c r="U338" s="245">
        <f>IF('Dépenses sur devis'!U338&lt;&gt;"",'Dépenses sur devis'!U338,0)</f>
        <v>0</v>
      </c>
      <c r="V338" s="244" t="str">
        <f>IF('Dépenses sur devis'!V338&lt;&gt;"",'Dépenses sur devis'!V338,"")</f>
        <v/>
      </c>
      <c r="W338" s="245"/>
      <c r="X338" s="81">
        <v>0</v>
      </c>
      <c r="Y338" s="80"/>
      <c r="Z338" s="245">
        <f t="shared" si="10"/>
        <v>0</v>
      </c>
      <c r="AA338" s="81">
        <f t="shared" si="11"/>
        <v>0</v>
      </c>
      <c r="AB338" s="78" t="str">
        <f>IF('Dépenses sur devis'!AB338&lt;&gt;"",'Dépenses sur devis'!AB338,"")</f>
        <v/>
      </c>
    </row>
    <row r="339" spans="2:28" s="63" customFormat="1" ht="19.899999999999999" hidden="1" customHeight="1" x14ac:dyDescent="0.35">
      <c r="B339" s="75">
        <v>332</v>
      </c>
      <c r="C339" s="80" t="str">
        <f>IF('Dépenses sur devis'!C339&lt;&gt;"",'Dépenses sur devis'!C339,"")</f>
        <v/>
      </c>
      <c r="D339" s="80" t="str">
        <f>IF('Dépenses sur devis'!D339&lt;&gt;"",'Dépenses sur devis'!D339,"")</f>
        <v/>
      </c>
      <c r="E339" s="80" t="str">
        <f>IF('Dépenses sur devis'!E339&lt;&gt;"",'Dépenses sur devis'!E339,"")</f>
        <v/>
      </c>
      <c r="F339" s="80" t="str">
        <f>IF('Dépenses sur devis'!F339&lt;&gt;"",'Dépenses sur devis'!F339,"")</f>
        <v/>
      </c>
      <c r="G339" s="80" t="str">
        <f>IF('Dépenses sur devis'!G339&lt;&gt;"",'Dépenses sur devis'!G339,"")</f>
        <v/>
      </c>
      <c r="H339" s="79" t="str">
        <f>IF('Dépenses sur devis'!H339&lt;&gt;"",'Dépenses sur devis'!H339,"")</f>
        <v/>
      </c>
      <c r="I339" s="80" t="str">
        <f>IF('Dépenses sur devis'!I339&lt;&gt;"",'Dépenses sur devis'!I339,"")</f>
        <v/>
      </c>
      <c r="J339" s="243">
        <f>IF('Dépenses sur devis'!J339&lt;&gt;"",'Dépenses sur devis'!J339,0)</f>
        <v>0</v>
      </c>
      <c r="K339" s="243">
        <f>IF('Dépenses sur devis'!K339&lt;&gt;"",'Dépenses sur devis'!K339,0)</f>
        <v>0</v>
      </c>
      <c r="L339" s="243">
        <f>IF('Dépenses sur devis'!L339&lt;&gt;"",'Dépenses sur devis'!L339,0)</f>
        <v>0</v>
      </c>
      <c r="M339" s="80" t="str">
        <f>IF('Dépenses sur devis'!M339&lt;&gt;"",'Dépenses sur devis'!M339,"")</f>
        <v/>
      </c>
      <c r="N339" s="244" t="str">
        <f>IF('Dépenses sur devis'!N339&lt;&gt;"",'Dépenses sur devis'!N339,"")</f>
        <v/>
      </c>
      <c r="O339" s="244" t="str">
        <f>IF('Dépenses sur devis'!O339&lt;&gt;"",'Dépenses sur devis'!O339,"")</f>
        <v/>
      </c>
      <c r="P339" s="245">
        <f>IF('Dépenses sur devis'!P339&lt;&gt;"",'Dépenses sur devis'!P339,0)</f>
        <v>0</v>
      </c>
      <c r="Q339" s="245">
        <f>IF('Dépenses sur devis'!Q339&lt;&gt;"",'Dépenses sur devis'!Q339,0)</f>
        <v>0</v>
      </c>
      <c r="R339" s="244" t="str">
        <f>IF('Dépenses sur devis'!R339&lt;&gt;"",'Dépenses sur devis'!R339,"")</f>
        <v/>
      </c>
      <c r="S339" s="244" t="str">
        <f>IF('Dépenses sur devis'!S339&lt;&gt;"",'Dépenses sur devis'!S339,"")</f>
        <v/>
      </c>
      <c r="T339" s="245">
        <f>IF('Dépenses sur devis'!T339&lt;&gt;"",'Dépenses sur devis'!T339,0)</f>
        <v>0</v>
      </c>
      <c r="U339" s="245">
        <f>IF('Dépenses sur devis'!U339&lt;&gt;"",'Dépenses sur devis'!U339,0)</f>
        <v>0</v>
      </c>
      <c r="V339" s="244" t="str">
        <f>IF('Dépenses sur devis'!V339&lt;&gt;"",'Dépenses sur devis'!V339,"")</f>
        <v/>
      </c>
      <c r="W339" s="245"/>
      <c r="X339" s="81">
        <v>0</v>
      </c>
      <c r="Y339" s="80"/>
      <c r="Z339" s="245">
        <f t="shared" si="10"/>
        <v>0</v>
      </c>
      <c r="AA339" s="81">
        <f t="shared" si="11"/>
        <v>0</v>
      </c>
      <c r="AB339" s="78" t="str">
        <f>IF('Dépenses sur devis'!AB339&lt;&gt;"",'Dépenses sur devis'!AB339,"")</f>
        <v/>
      </c>
    </row>
    <row r="340" spans="2:28" s="63" customFormat="1" ht="19.899999999999999" hidden="1" customHeight="1" x14ac:dyDescent="0.35">
      <c r="B340" s="75">
        <v>333</v>
      </c>
      <c r="C340" s="80" t="str">
        <f>IF('Dépenses sur devis'!C340&lt;&gt;"",'Dépenses sur devis'!C340,"")</f>
        <v/>
      </c>
      <c r="D340" s="80" t="str">
        <f>IF('Dépenses sur devis'!D340&lt;&gt;"",'Dépenses sur devis'!D340,"")</f>
        <v/>
      </c>
      <c r="E340" s="80" t="str">
        <f>IF('Dépenses sur devis'!E340&lt;&gt;"",'Dépenses sur devis'!E340,"")</f>
        <v/>
      </c>
      <c r="F340" s="80" t="str">
        <f>IF('Dépenses sur devis'!F340&lt;&gt;"",'Dépenses sur devis'!F340,"")</f>
        <v/>
      </c>
      <c r="G340" s="80" t="str">
        <f>IF('Dépenses sur devis'!G340&lt;&gt;"",'Dépenses sur devis'!G340,"")</f>
        <v/>
      </c>
      <c r="H340" s="79" t="str">
        <f>IF('Dépenses sur devis'!H340&lt;&gt;"",'Dépenses sur devis'!H340,"")</f>
        <v/>
      </c>
      <c r="I340" s="80" t="str">
        <f>IF('Dépenses sur devis'!I340&lt;&gt;"",'Dépenses sur devis'!I340,"")</f>
        <v/>
      </c>
      <c r="J340" s="243">
        <f>IF('Dépenses sur devis'!J340&lt;&gt;"",'Dépenses sur devis'!J340,0)</f>
        <v>0</v>
      </c>
      <c r="K340" s="243">
        <f>IF('Dépenses sur devis'!K340&lt;&gt;"",'Dépenses sur devis'!K340,0)</f>
        <v>0</v>
      </c>
      <c r="L340" s="243">
        <f>IF('Dépenses sur devis'!L340&lt;&gt;"",'Dépenses sur devis'!L340,0)</f>
        <v>0</v>
      </c>
      <c r="M340" s="80" t="str">
        <f>IF('Dépenses sur devis'!M340&lt;&gt;"",'Dépenses sur devis'!M340,"")</f>
        <v/>
      </c>
      <c r="N340" s="244" t="str">
        <f>IF('Dépenses sur devis'!N340&lt;&gt;"",'Dépenses sur devis'!N340,"")</f>
        <v/>
      </c>
      <c r="O340" s="244" t="str">
        <f>IF('Dépenses sur devis'!O340&lt;&gt;"",'Dépenses sur devis'!O340,"")</f>
        <v/>
      </c>
      <c r="P340" s="245">
        <f>IF('Dépenses sur devis'!P340&lt;&gt;"",'Dépenses sur devis'!P340,0)</f>
        <v>0</v>
      </c>
      <c r="Q340" s="245">
        <f>IF('Dépenses sur devis'!Q340&lt;&gt;"",'Dépenses sur devis'!Q340,0)</f>
        <v>0</v>
      </c>
      <c r="R340" s="244" t="str">
        <f>IF('Dépenses sur devis'!R340&lt;&gt;"",'Dépenses sur devis'!R340,"")</f>
        <v/>
      </c>
      <c r="S340" s="244" t="str">
        <f>IF('Dépenses sur devis'!S340&lt;&gt;"",'Dépenses sur devis'!S340,"")</f>
        <v/>
      </c>
      <c r="T340" s="245">
        <f>IF('Dépenses sur devis'!T340&lt;&gt;"",'Dépenses sur devis'!T340,0)</f>
        <v>0</v>
      </c>
      <c r="U340" s="245">
        <f>IF('Dépenses sur devis'!U340&lt;&gt;"",'Dépenses sur devis'!U340,0)</f>
        <v>0</v>
      </c>
      <c r="V340" s="244" t="str">
        <f>IF('Dépenses sur devis'!V340&lt;&gt;"",'Dépenses sur devis'!V340,"")</f>
        <v/>
      </c>
      <c r="W340" s="245"/>
      <c r="X340" s="81">
        <v>0</v>
      </c>
      <c r="Y340" s="80"/>
      <c r="Z340" s="245">
        <f t="shared" si="10"/>
        <v>0</v>
      </c>
      <c r="AA340" s="81">
        <f t="shared" si="11"/>
        <v>0</v>
      </c>
      <c r="AB340" s="78" t="str">
        <f>IF('Dépenses sur devis'!AB340&lt;&gt;"",'Dépenses sur devis'!AB340,"")</f>
        <v/>
      </c>
    </row>
    <row r="341" spans="2:28" s="63" customFormat="1" ht="19.899999999999999" hidden="1" customHeight="1" x14ac:dyDescent="0.35">
      <c r="B341" s="75">
        <v>334</v>
      </c>
      <c r="C341" s="80" t="str">
        <f>IF('Dépenses sur devis'!C341&lt;&gt;"",'Dépenses sur devis'!C341,"")</f>
        <v/>
      </c>
      <c r="D341" s="80" t="str">
        <f>IF('Dépenses sur devis'!D341&lt;&gt;"",'Dépenses sur devis'!D341,"")</f>
        <v/>
      </c>
      <c r="E341" s="80" t="str">
        <f>IF('Dépenses sur devis'!E341&lt;&gt;"",'Dépenses sur devis'!E341,"")</f>
        <v/>
      </c>
      <c r="F341" s="80" t="str">
        <f>IF('Dépenses sur devis'!F341&lt;&gt;"",'Dépenses sur devis'!F341,"")</f>
        <v/>
      </c>
      <c r="G341" s="80" t="str">
        <f>IF('Dépenses sur devis'!G341&lt;&gt;"",'Dépenses sur devis'!G341,"")</f>
        <v/>
      </c>
      <c r="H341" s="79" t="str">
        <f>IF('Dépenses sur devis'!H341&lt;&gt;"",'Dépenses sur devis'!H341,"")</f>
        <v/>
      </c>
      <c r="I341" s="80" t="str">
        <f>IF('Dépenses sur devis'!I341&lt;&gt;"",'Dépenses sur devis'!I341,"")</f>
        <v/>
      </c>
      <c r="J341" s="243">
        <f>IF('Dépenses sur devis'!J341&lt;&gt;"",'Dépenses sur devis'!J341,0)</f>
        <v>0</v>
      </c>
      <c r="K341" s="243">
        <f>IF('Dépenses sur devis'!K341&lt;&gt;"",'Dépenses sur devis'!K341,0)</f>
        <v>0</v>
      </c>
      <c r="L341" s="243">
        <f>IF('Dépenses sur devis'!L341&lt;&gt;"",'Dépenses sur devis'!L341,0)</f>
        <v>0</v>
      </c>
      <c r="M341" s="80" t="str">
        <f>IF('Dépenses sur devis'!M341&lt;&gt;"",'Dépenses sur devis'!M341,"")</f>
        <v/>
      </c>
      <c r="N341" s="244" t="str">
        <f>IF('Dépenses sur devis'!N341&lt;&gt;"",'Dépenses sur devis'!N341,"")</f>
        <v/>
      </c>
      <c r="O341" s="244" t="str">
        <f>IF('Dépenses sur devis'!O341&lt;&gt;"",'Dépenses sur devis'!O341,"")</f>
        <v/>
      </c>
      <c r="P341" s="245">
        <f>IF('Dépenses sur devis'!P341&lt;&gt;"",'Dépenses sur devis'!P341,0)</f>
        <v>0</v>
      </c>
      <c r="Q341" s="245">
        <f>IF('Dépenses sur devis'!Q341&lt;&gt;"",'Dépenses sur devis'!Q341,0)</f>
        <v>0</v>
      </c>
      <c r="R341" s="244" t="str">
        <f>IF('Dépenses sur devis'!R341&lt;&gt;"",'Dépenses sur devis'!R341,"")</f>
        <v/>
      </c>
      <c r="S341" s="244" t="str">
        <f>IF('Dépenses sur devis'!S341&lt;&gt;"",'Dépenses sur devis'!S341,"")</f>
        <v/>
      </c>
      <c r="T341" s="245">
        <f>IF('Dépenses sur devis'!T341&lt;&gt;"",'Dépenses sur devis'!T341,0)</f>
        <v>0</v>
      </c>
      <c r="U341" s="245">
        <f>IF('Dépenses sur devis'!U341&lt;&gt;"",'Dépenses sur devis'!U341,0)</f>
        <v>0</v>
      </c>
      <c r="V341" s="244" t="str">
        <f>IF('Dépenses sur devis'!V341&lt;&gt;"",'Dépenses sur devis'!V341,"")</f>
        <v/>
      </c>
      <c r="W341" s="245"/>
      <c r="X341" s="81">
        <v>0</v>
      </c>
      <c r="Y341" s="80"/>
      <c r="Z341" s="245">
        <f t="shared" si="10"/>
        <v>0</v>
      </c>
      <c r="AA341" s="81">
        <f t="shared" si="11"/>
        <v>0</v>
      </c>
      <c r="AB341" s="78" t="str">
        <f>IF('Dépenses sur devis'!AB341&lt;&gt;"",'Dépenses sur devis'!AB341,"")</f>
        <v/>
      </c>
    </row>
    <row r="342" spans="2:28" s="63" customFormat="1" ht="19.899999999999999" hidden="1" customHeight="1" x14ac:dyDescent="0.35">
      <c r="B342" s="75">
        <v>335</v>
      </c>
      <c r="C342" s="80" t="str">
        <f>IF('Dépenses sur devis'!C342&lt;&gt;"",'Dépenses sur devis'!C342,"")</f>
        <v/>
      </c>
      <c r="D342" s="80" t="str">
        <f>IF('Dépenses sur devis'!D342&lt;&gt;"",'Dépenses sur devis'!D342,"")</f>
        <v/>
      </c>
      <c r="E342" s="80" t="str">
        <f>IF('Dépenses sur devis'!E342&lt;&gt;"",'Dépenses sur devis'!E342,"")</f>
        <v/>
      </c>
      <c r="F342" s="80" t="str">
        <f>IF('Dépenses sur devis'!F342&lt;&gt;"",'Dépenses sur devis'!F342,"")</f>
        <v/>
      </c>
      <c r="G342" s="80" t="str">
        <f>IF('Dépenses sur devis'!G342&lt;&gt;"",'Dépenses sur devis'!G342,"")</f>
        <v/>
      </c>
      <c r="H342" s="79" t="str">
        <f>IF('Dépenses sur devis'!H342&lt;&gt;"",'Dépenses sur devis'!H342,"")</f>
        <v/>
      </c>
      <c r="I342" s="80" t="str">
        <f>IF('Dépenses sur devis'!I342&lt;&gt;"",'Dépenses sur devis'!I342,"")</f>
        <v/>
      </c>
      <c r="J342" s="243">
        <f>IF('Dépenses sur devis'!J342&lt;&gt;"",'Dépenses sur devis'!J342,0)</f>
        <v>0</v>
      </c>
      <c r="K342" s="243">
        <f>IF('Dépenses sur devis'!K342&lt;&gt;"",'Dépenses sur devis'!K342,0)</f>
        <v>0</v>
      </c>
      <c r="L342" s="243">
        <f>IF('Dépenses sur devis'!L342&lt;&gt;"",'Dépenses sur devis'!L342,0)</f>
        <v>0</v>
      </c>
      <c r="M342" s="80" t="str">
        <f>IF('Dépenses sur devis'!M342&lt;&gt;"",'Dépenses sur devis'!M342,"")</f>
        <v/>
      </c>
      <c r="N342" s="244" t="str">
        <f>IF('Dépenses sur devis'!N342&lt;&gt;"",'Dépenses sur devis'!N342,"")</f>
        <v/>
      </c>
      <c r="O342" s="244" t="str">
        <f>IF('Dépenses sur devis'!O342&lt;&gt;"",'Dépenses sur devis'!O342,"")</f>
        <v/>
      </c>
      <c r="P342" s="245">
        <f>IF('Dépenses sur devis'!P342&lt;&gt;"",'Dépenses sur devis'!P342,0)</f>
        <v>0</v>
      </c>
      <c r="Q342" s="245">
        <f>IF('Dépenses sur devis'!Q342&lt;&gt;"",'Dépenses sur devis'!Q342,0)</f>
        <v>0</v>
      </c>
      <c r="R342" s="244" t="str">
        <f>IF('Dépenses sur devis'!R342&lt;&gt;"",'Dépenses sur devis'!R342,"")</f>
        <v/>
      </c>
      <c r="S342" s="244" t="str">
        <f>IF('Dépenses sur devis'!S342&lt;&gt;"",'Dépenses sur devis'!S342,"")</f>
        <v/>
      </c>
      <c r="T342" s="245">
        <f>IF('Dépenses sur devis'!T342&lt;&gt;"",'Dépenses sur devis'!T342,0)</f>
        <v>0</v>
      </c>
      <c r="U342" s="245">
        <f>IF('Dépenses sur devis'!U342&lt;&gt;"",'Dépenses sur devis'!U342,0)</f>
        <v>0</v>
      </c>
      <c r="V342" s="244" t="str">
        <f>IF('Dépenses sur devis'!V342&lt;&gt;"",'Dépenses sur devis'!V342,"")</f>
        <v/>
      </c>
      <c r="W342" s="245"/>
      <c r="X342" s="81">
        <v>0</v>
      </c>
      <c r="Y342" s="80"/>
      <c r="Z342" s="245">
        <f t="shared" si="10"/>
        <v>0</v>
      </c>
      <c r="AA342" s="81">
        <f t="shared" si="11"/>
        <v>0</v>
      </c>
      <c r="AB342" s="78" t="str">
        <f>IF('Dépenses sur devis'!AB342&lt;&gt;"",'Dépenses sur devis'!AB342,"")</f>
        <v/>
      </c>
    </row>
    <row r="343" spans="2:28" s="63" customFormat="1" ht="19.899999999999999" hidden="1" customHeight="1" x14ac:dyDescent="0.35">
      <c r="B343" s="75">
        <v>336</v>
      </c>
      <c r="C343" s="80" t="str">
        <f>IF('Dépenses sur devis'!C343&lt;&gt;"",'Dépenses sur devis'!C343,"")</f>
        <v/>
      </c>
      <c r="D343" s="80" t="str">
        <f>IF('Dépenses sur devis'!D343&lt;&gt;"",'Dépenses sur devis'!D343,"")</f>
        <v/>
      </c>
      <c r="E343" s="80" t="str">
        <f>IF('Dépenses sur devis'!E343&lt;&gt;"",'Dépenses sur devis'!E343,"")</f>
        <v/>
      </c>
      <c r="F343" s="80" t="str">
        <f>IF('Dépenses sur devis'!F343&lt;&gt;"",'Dépenses sur devis'!F343,"")</f>
        <v/>
      </c>
      <c r="G343" s="80" t="str">
        <f>IF('Dépenses sur devis'!G343&lt;&gt;"",'Dépenses sur devis'!G343,"")</f>
        <v/>
      </c>
      <c r="H343" s="79" t="str">
        <f>IF('Dépenses sur devis'!H343&lt;&gt;"",'Dépenses sur devis'!H343,"")</f>
        <v/>
      </c>
      <c r="I343" s="80" t="str">
        <f>IF('Dépenses sur devis'!I343&lt;&gt;"",'Dépenses sur devis'!I343,"")</f>
        <v/>
      </c>
      <c r="J343" s="243">
        <f>IF('Dépenses sur devis'!J343&lt;&gt;"",'Dépenses sur devis'!J343,0)</f>
        <v>0</v>
      </c>
      <c r="K343" s="243">
        <f>IF('Dépenses sur devis'!K343&lt;&gt;"",'Dépenses sur devis'!K343,0)</f>
        <v>0</v>
      </c>
      <c r="L343" s="243">
        <f>IF('Dépenses sur devis'!L343&lt;&gt;"",'Dépenses sur devis'!L343,0)</f>
        <v>0</v>
      </c>
      <c r="M343" s="80" t="str">
        <f>IF('Dépenses sur devis'!M343&lt;&gt;"",'Dépenses sur devis'!M343,"")</f>
        <v/>
      </c>
      <c r="N343" s="244" t="str">
        <f>IF('Dépenses sur devis'!N343&lt;&gt;"",'Dépenses sur devis'!N343,"")</f>
        <v/>
      </c>
      <c r="O343" s="244" t="str">
        <f>IF('Dépenses sur devis'!O343&lt;&gt;"",'Dépenses sur devis'!O343,"")</f>
        <v/>
      </c>
      <c r="P343" s="245">
        <f>IF('Dépenses sur devis'!P343&lt;&gt;"",'Dépenses sur devis'!P343,0)</f>
        <v>0</v>
      </c>
      <c r="Q343" s="245">
        <f>IF('Dépenses sur devis'!Q343&lt;&gt;"",'Dépenses sur devis'!Q343,0)</f>
        <v>0</v>
      </c>
      <c r="R343" s="244" t="str">
        <f>IF('Dépenses sur devis'!R343&lt;&gt;"",'Dépenses sur devis'!R343,"")</f>
        <v/>
      </c>
      <c r="S343" s="244" t="str">
        <f>IF('Dépenses sur devis'!S343&lt;&gt;"",'Dépenses sur devis'!S343,"")</f>
        <v/>
      </c>
      <c r="T343" s="245">
        <f>IF('Dépenses sur devis'!T343&lt;&gt;"",'Dépenses sur devis'!T343,0)</f>
        <v>0</v>
      </c>
      <c r="U343" s="245">
        <f>IF('Dépenses sur devis'!U343&lt;&gt;"",'Dépenses sur devis'!U343,0)</f>
        <v>0</v>
      </c>
      <c r="V343" s="244" t="str">
        <f>IF('Dépenses sur devis'!V343&lt;&gt;"",'Dépenses sur devis'!V343,"")</f>
        <v/>
      </c>
      <c r="W343" s="245"/>
      <c r="X343" s="81">
        <v>0</v>
      </c>
      <c r="Y343" s="80"/>
      <c r="Z343" s="245">
        <f t="shared" si="10"/>
        <v>0</v>
      </c>
      <c r="AA343" s="81">
        <f t="shared" si="11"/>
        <v>0</v>
      </c>
      <c r="AB343" s="78" t="str">
        <f>IF('Dépenses sur devis'!AB343&lt;&gt;"",'Dépenses sur devis'!AB343,"")</f>
        <v/>
      </c>
    </row>
    <row r="344" spans="2:28" s="63" customFormat="1" ht="19.899999999999999" hidden="1" customHeight="1" x14ac:dyDescent="0.35">
      <c r="B344" s="75">
        <v>337</v>
      </c>
      <c r="C344" s="80" t="str">
        <f>IF('Dépenses sur devis'!C344&lt;&gt;"",'Dépenses sur devis'!C344,"")</f>
        <v/>
      </c>
      <c r="D344" s="80" t="str">
        <f>IF('Dépenses sur devis'!D344&lt;&gt;"",'Dépenses sur devis'!D344,"")</f>
        <v/>
      </c>
      <c r="E344" s="80" t="str">
        <f>IF('Dépenses sur devis'!E344&lt;&gt;"",'Dépenses sur devis'!E344,"")</f>
        <v/>
      </c>
      <c r="F344" s="80" t="str">
        <f>IF('Dépenses sur devis'!F344&lt;&gt;"",'Dépenses sur devis'!F344,"")</f>
        <v/>
      </c>
      <c r="G344" s="80" t="str">
        <f>IF('Dépenses sur devis'!G344&lt;&gt;"",'Dépenses sur devis'!G344,"")</f>
        <v/>
      </c>
      <c r="H344" s="79" t="str">
        <f>IF('Dépenses sur devis'!H344&lt;&gt;"",'Dépenses sur devis'!H344,"")</f>
        <v/>
      </c>
      <c r="I344" s="80" t="str">
        <f>IF('Dépenses sur devis'!I344&lt;&gt;"",'Dépenses sur devis'!I344,"")</f>
        <v/>
      </c>
      <c r="J344" s="243">
        <f>IF('Dépenses sur devis'!J344&lt;&gt;"",'Dépenses sur devis'!J344,0)</f>
        <v>0</v>
      </c>
      <c r="K344" s="243">
        <f>IF('Dépenses sur devis'!K344&lt;&gt;"",'Dépenses sur devis'!K344,0)</f>
        <v>0</v>
      </c>
      <c r="L344" s="243">
        <f>IF('Dépenses sur devis'!L344&lt;&gt;"",'Dépenses sur devis'!L344,0)</f>
        <v>0</v>
      </c>
      <c r="M344" s="80" t="str">
        <f>IF('Dépenses sur devis'!M344&lt;&gt;"",'Dépenses sur devis'!M344,"")</f>
        <v/>
      </c>
      <c r="N344" s="244" t="str">
        <f>IF('Dépenses sur devis'!N344&lt;&gt;"",'Dépenses sur devis'!N344,"")</f>
        <v/>
      </c>
      <c r="O344" s="244" t="str">
        <f>IF('Dépenses sur devis'!O344&lt;&gt;"",'Dépenses sur devis'!O344,"")</f>
        <v/>
      </c>
      <c r="P344" s="245">
        <f>IF('Dépenses sur devis'!P344&lt;&gt;"",'Dépenses sur devis'!P344,0)</f>
        <v>0</v>
      </c>
      <c r="Q344" s="245">
        <f>IF('Dépenses sur devis'!Q344&lt;&gt;"",'Dépenses sur devis'!Q344,0)</f>
        <v>0</v>
      </c>
      <c r="R344" s="244" t="str">
        <f>IF('Dépenses sur devis'!R344&lt;&gt;"",'Dépenses sur devis'!R344,"")</f>
        <v/>
      </c>
      <c r="S344" s="244" t="str">
        <f>IF('Dépenses sur devis'!S344&lt;&gt;"",'Dépenses sur devis'!S344,"")</f>
        <v/>
      </c>
      <c r="T344" s="245">
        <f>IF('Dépenses sur devis'!T344&lt;&gt;"",'Dépenses sur devis'!T344,0)</f>
        <v>0</v>
      </c>
      <c r="U344" s="245">
        <f>IF('Dépenses sur devis'!U344&lt;&gt;"",'Dépenses sur devis'!U344,0)</f>
        <v>0</v>
      </c>
      <c r="V344" s="244" t="str">
        <f>IF('Dépenses sur devis'!V344&lt;&gt;"",'Dépenses sur devis'!V344,"")</f>
        <v/>
      </c>
      <c r="W344" s="245"/>
      <c r="X344" s="81">
        <v>0</v>
      </c>
      <c r="Y344" s="80"/>
      <c r="Z344" s="245">
        <f t="shared" si="10"/>
        <v>0</v>
      </c>
      <c r="AA344" s="81">
        <f t="shared" si="11"/>
        <v>0</v>
      </c>
      <c r="AB344" s="78" t="str">
        <f>IF('Dépenses sur devis'!AB344&lt;&gt;"",'Dépenses sur devis'!AB344,"")</f>
        <v/>
      </c>
    </row>
    <row r="345" spans="2:28" s="63" customFormat="1" ht="19.899999999999999" hidden="1" customHeight="1" x14ac:dyDescent="0.35">
      <c r="B345" s="75">
        <v>338</v>
      </c>
      <c r="C345" s="80" t="str">
        <f>IF('Dépenses sur devis'!C345&lt;&gt;"",'Dépenses sur devis'!C345,"")</f>
        <v/>
      </c>
      <c r="D345" s="80" t="str">
        <f>IF('Dépenses sur devis'!D345&lt;&gt;"",'Dépenses sur devis'!D345,"")</f>
        <v/>
      </c>
      <c r="E345" s="80" t="str">
        <f>IF('Dépenses sur devis'!E345&lt;&gt;"",'Dépenses sur devis'!E345,"")</f>
        <v/>
      </c>
      <c r="F345" s="80" t="str">
        <f>IF('Dépenses sur devis'!F345&lt;&gt;"",'Dépenses sur devis'!F345,"")</f>
        <v/>
      </c>
      <c r="G345" s="80" t="str">
        <f>IF('Dépenses sur devis'!G345&lt;&gt;"",'Dépenses sur devis'!G345,"")</f>
        <v/>
      </c>
      <c r="H345" s="79" t="str">
        <f>IF('Dépenses sur devis'!H345&lt;&gt;"",'Dépenses sur devis'!H345,"")</f>
        <v/>
      </c>
      <c r="I345" s="80" t="str">
        <f>IF('Dépenses sur devis'!I345&lt;&gt;"",'Dépenses sur devis'!I345,"")</f>
        <v/>
      </c>
      <c r="J345" s="243">
        <f>IF('Dépenses sur devis'!J345&lt;&gt;"",'Dépenses sur devis'!J345,0)</f>
        <v>0</v>
      </c>
      <c r="K345" s="243">
        <f>IF('Dépenses sur devis'!K345&lt;&gt;"",'Dépenses sur devis'!K345,0)</f>
        <v>0</v>
      </c>
      <c r="L345" s="243">
        <f>IF('Dépenses sur devis'!L345&lt;&gt;"",'Dépenses sur devis'!L345,0)</f>
        <v>0</v>
      </c>
      <c r="M345" s="80" t="str">
        <f>IF('Dépenses sur devis'!M345&lt;&gt;"",'Dépenses sur devis'!M345,"")</f>
        <v/>
      </c>
      <c r="N345" s="244" t="str">
        <f>IF('Dépenses sur devis'!N345&lt;&gt;"",'Dépenses sur devis'!N345,"")</f>
        <v/>
      </c>
      <c r="O345" s="244" t="str">
        <f>IF('Dépenses sur devis'!O345&lt;&gt;"",'Dépenses sur devis'!O345,"")</f>
        <v/>
      </c>
      <c r="P345" s="245">
        <f>IF('Dépenses sur devis'!P345&lt;&gt;"",'Dépenses sur devis'!P345,0)</f>
        <v>0</v>
      </c>
      <c r="Q345" s="245">
        <f>IF('Dépenses sur devis'!Q345&lt;&gt;"",'Dépenses sur devis'!Q345,0)</f>
        <v>0</v>
      </c>
      <c r="R345" s="244" t="str">
        <f>IF('Dépenses sur devis'!R345&lt;&gt;"",'Dépenses sur devis'!R345,"")</f>
        <v/>
      </c>
      <c r="S345" s="244" t="str">
        <f>IF('Dépenses sur devis'!S345&lt;&gt;"",'Dépenses sur devis'!S345,"")</f>
        <v/>
      </c>
      <c r="T345" s="245">
        <f>IF('Dépenses sur devis'!T345&lt;&gt;"",'Dépenses sur devis'!T345,0)</f>
        <v>0</v>
      </c>
      <c r="U345" s="245">
        <f>IF('Dépenses sur devis'!U345&lt;&gt;"",'Dépenses sur devis'!U345,0)</f>
        <v>0</v>
      </c>
      <c r="V345" s="244" t="str">
        <f>IF('Dépenses sur devis'!V345&lt;&gt;"",'Dépenses sur devis'!V345,"")</f>
        <v/>
      </c>
      <c r="W345" s="245"/>
      <c r="X345" s="81">
        <v>0</v>
      </c>
      <c r="Y345" s="80"/>
      <c r="Z345" s="245">
        <f t="shared" si="10"/>
        <v>0</v>
      </c>
      <c r="AA345" s="81">
        <f t="shared" si="11"/>
        <v>0</v>
      </c>
      <c r="AB345" s="78" t="str">
        <f>IF('Dépenses sur devis'!AB345&lt;&gt;"",'Dépenses sur devis'!AB345,"")</f>
        <v/>
      </c>
    </row>
    <row r="346" spans="2:28" s="63" customFormat="1" ht="19.899999999999999" hidden="1" customHeight="1" x14ac:dyDescent="0.35">
      <c r="B346" s="75">
        <v>339</v>
      </c>
      <c r="C346" s="80" t="str">
        <f>IF('Dépenses sur devis'!C346&lt;&gt;"",'Dépenses sur devis'!C346,"")</f>
        <v/>
      </c>
      <c r="D346" s="80" t="str">
        <f>IF('Dépenses sur devis'!D346&lt;&gt;"",'Dépenses sur devis'!D346,"")</f>
        <v/>
      </c>
      <c r="E346" s="80" t="str">
        <f>IF('Dépenses sur devis'!E346&lt;&gt;"",'Dépenses sur devis'!E346,"")</f>
        <v/>
      </c>
      <c r="F346" s="80" t="str">
        <f>IF('Dépenses sur devis'!F346&lt;&gt;"",'Dépenses sur devis'!F346,"")</f>
        <v/>
      </c>
      <c r="G346" s="80" t="str">
        <f>IF('Dépenses sur devis'!G346&lt;&gt;"",'Dépenses sur devis'!G346,"")</f>
        <v/>
      </c>
      <c r="H346" s="79" t="str">
        <f>IF('Dépenses sur devis'!H346&lt;&gt;"",'Dépenses sur devis'!H346,"")</f>
        <v/>
      </c>
      <c r="I346" s="80" t="str">
        <f>IF('Dépenses sur devis'!I346&lt;&gt;"",'Dépenses sur devis'!I346,"")</f>
        <v/>
      </c>
      <c r="J346" s="243">
        <f>IF('Dépenses sur devis'!J346&lt;&gt;"",'Dépenses sur devis'!J346,0)</f>
        <v>0</v>
      </c>
      <c r="K346" s="243">
        <f>IF('Dépenses sur devis'!K346&lt;&gt;"",'Dépenses sur devis'!K346,0)</f>
        <v>0</v>
      </c>
      <c r="L346" s="243">
        <f>IF('Dépenses sur devis'!L346&lt;&gt;"",'Dépenses sur devis'!L346,0)</f>
        <v>0</v>
      </c>
      <c r="M346" s="80" t="str">
        <f>IF('Dépenses sur devis'!M346&lt;&gt;"",'Dépenses sur devis'!M346,"")</f>
        <v/>
      </c>
      <c r="N346" s="244" t="str">
        <f>IF('Dépenses sur devis'!N346&lt;&gt;"",'Dépenses sur devis'!N346,"")</f>
        <v/>
      </c>
      <c r="O346" s="244" t="str">
        <f>IF('Dépenses sur devis'!O346&lt;&gt;"",'Dépenses sur devis'!O346,"")</f>
        <v/>
      </c>
      <c r="P346" s="245">
        <f>IF('Dépenses sur devis'!P346&lt;&gt;"",'Dépenses sur devis'!P346,0)</f>
        <v>0</v>
      </c>
      <c r="Q346" s="245">
        <f>IF('Dépenses sur devis'!Q346&lt;&gt;"",'Dépenses sur devis'!Q346,0)</f>
        <v>0</v>
      </c>
      <c r="R346" s="244" t="str">
        <f>IF('Dépenses sur devis'!R346&lt;&gt;"",'Dépenses sur devis'!R346,"")</f>
        <v/>
      </c>
      <c r="S346" s="244" t="str">
        <f>IF('Dépenses sur devis'!S346&lt;&gt;"",'Dépenses sur devis'!S346,"")</f>
        <v/>
      </c>
      <c r="T346" s="245">
        <f>IF('Dépenses sur devis'!T346&lt;&gt;"",'Dépenses sur devis'!T346,0)</f>
        <v>0</v>
      </c>
      <c r="U346" s="245">
        <f>IF('Dépenses sur devis'!U346&lt;&gt;"",'Dépenses sur devis'!U346,0)</f>
        <v>0</v>
      </c>
      <c r="V346" s="244" t="str">
        <f>IF('Dépenses sur devis'!V346&lt;&gt;"",'Dépenses sur devis'!V346,"")</f>
        <v/>
      </c>
      <c r="W346" s="245"/>
      <c r="X346" s="81">
        <v>0</v>
      </c>
      <c r="Y346" s="80"/>
      <c r="Z346" s="245">
        <f t="shared" si="10"/>
        <v>0</v>
      </c>
      <c r="AA346" s="81">
        <f t="shared" si="11"/>
        <v>0</v>
      </c>
      <c r="AB346" s="78" t="str">
        <f>IF('Dépenses sur devis'!AB346&lt;&gt;"",'Dépenses sur devis'!AB346,"")</f>
        <v/>
      </c>
    </row>
    <row r="347" spans="2:28" s="63" customFormat="1" ht="19.899999999999999" hidden="1" customHeight="1" x14ac:dyDescent="0.35">
      <c r="B347" s="75">
        <v>340</v>
      </c>
      <c r="C347" s="80" t="str">
        <f>IF('Dépenses sur devis'!C347&lt;&gt;"",'Dépenses sur devis'!C347,"")</f>
        <v/>
      </c>
      <c r="D347" s="80" t="str">
        <f>IF('Dépenses sur devis'!D347&lt;&gt;"",'Dépenses sur devis'!D347,"")</f>
        <v/>
      </c>
      <c r="E347" s="80" t="str">
        <f>IF('Dépenses sur devis'!E347&lt;&gt;"",'Dépenses sur devis'!E347,"")</f>
        <v/>
      </c>
      <c r="F347" s="80" t="str">
        <f>IF('Dépenses sur devis'!F347&lt;&gt;"",'Dépenses sur devis'!F347,"")</f>
        <v/>
      </c>
      <c r="G347" s="80" t="str">
        <f>IF('Dépenses sur devis'!G347&lt;&gt;"",'Dépenses sur devis'!G347,"")</f>
        <v/>
      </c>
      <c r="H347" s="79" t="str">
        <f>IF('Dépenses sur devis'!H347&lt;&gt;"",'Dépenses sur devis'!H347,"")</f>
        <v/>
      </c>
      <c r="I347" s="80" t="str">
        <f>IF('Dépenses sur devis'!I347&lt;&gt;"",'Dépenses sur devis'!I347,"")</f>
        <v/>
      </c>
      <c r="J347" s="243">
        <f>IF('Dépenses sur devis'!J347&lt;&gt;"",'Dépenses sur devis'!J347,0)</f>
        <v>0</v>
      </c>
      <c r="K347" s="243">
        <f>IF('Dépenses sur devis'!K347&lt;&gt;"",'Dépenses sur devis'!K347,0)</f>
        <v>0</v>
      </c>
      <c r="L347" s="243">
        <f>IF('Dépenses sur devis'!L347&lt;&gt;"",'Dépenses sur devis'!L347,0)</f>
        <v>0</v>
      </c>
      <c r="M347" s="80" t="str">
        <f>IF('Dépenses sur devis'!M347&lt;&gt;"",'Dépenses sur devis'!M347,"")</f>
        <v/>
      </c>
      <c r="N347" s="244" t="str">
        <f>IF('Dépenses sur devis'!N347&lt;&gt;"",'Dépenses sur devis'!N347,"")</f>
        <v/>
      </c>
      <c r="O347" s="244" t="str">
        <f>IF('Dépenses sur devis'!O347&lt;&gt;"",'Dépenses sur devis'!O347,"")</f>
        <v/>
      </c>
      <c r="P347" s="245">
        <f>IF('Dépenses sur devis'!P347&lt;&gt;"",'Dépenses sur devis'!P347,0)</f>
        <v>0</v>
      </c>
      <c r="Q347" s="245">
        <f>IF('Dépenses sur devis'!Q347&lt;&gt;"",'Dépenses sur devis'!Q347,0)</f>
        <v>0</v>
      </c>
      <c r="R347" s="244" t="str">
        <f>IF('Dépenses sur devis'!R347&lt;&gt;"",'Dépenses sur devis'!R347,"")</f>
        <v/>
      </c>
      <c r="S347" s="244" t="str">
        <f>IF('Dépenses sur devis'!S347&lt;&gt;"",'Dépenses sur devis'!S347,"")</f>
        <v/>
      </c>
      <c r="T347" s="245">
        <f>IF('Dépenses sur devis'!T347&lt;&gt;"",'Dépenses sur devis'!T347,0)</f>
        <v>0</v>
      </c>
      <c r="U347" s="245">
        <f>IF('Dépenses sur devis'!U347&lt;&gt;"",'Dépenses sur devis'!U347,0)</f>
        <v>0</v>
      </c>
      <c r="V347" s="244" t="str">
        <f>IF('Dépenses sur devis'!V347&lt;&gt;"",'Dépenses sur devis'!V347,"")</f>
        <v/>
      </c>
      <c r="W347" s="245"/>
      <c r="X347" s="81">
        <v>0</v>
      </c>
      <c r="Y347" s="80"/>
      <c r="Z347" s="245">
        <f t="shared" si="10"/>
        <v>0</v>
      </c>
      <c r="AA347" s="81">
        <f t="shared" si="11"/>
        <v>0</v>
      </c>
      <c r="AB347" s="78" t="str">
        <f>IF('Dépenses sur devis'!AB347&lt;&gt;"",'Dépenses sur devis'!AB347,"")</f>
        <v/>
      </c>
    </row>
    <row r="348" spans="2:28" s="63" customFormat="1" ht="19.899999999999999" hidden="1" customHeight="1" x14ac:dyDescent="0.35">
      <c r="B348" s="75">
        <v>341</v>
      </c>
      <c r="C348" s="80" t="str">
        <f>IF('Dépenses sur devis'!C348&lt;&gt;"",'Dépenses sur devis'!C348,"")</f>
        <v/>
      </c>
      <c r="D348" s="80" t="str">
        <f>IF('Dépenses sur devis'!D348&lt;&gt;"",'Dépenses sur devis'!D348,"")</f>
        <v/>
      </c>
      <c r="E348" s="80" t="str">
        <f>IF('Dépenses sur devis'!E348&lt;&gt;"",'Dépenses sur devis'!E348,"")</f>
        <v/>
      </c>
      <c r="F348" s="80" t="str">
        <f>IF('Dépenses sur devis'!F348&lt;&gt;"",'Dépenses sur devis'!F348,"")</f>
        <v/>
      </c>
      <c r="G348" s="80" t="str">
        <f>IF('Dépenses sur devis'!G348&lt;&gt;"",'Dépenses sur devis'!G348,"")</f>
        <v/>
      </c>
      <c r="H348" s="79" t="str">
        <f>IF('Dépenses sur devis'!H348&lt;&gt;"",'Dépenses sur devis'!H348,"")</f>
        <v/>
      </c>
      <c r="I348" s="80" t="str">
        <f>IF('Dépenses sur devis'!I348&lt;&gt;"",'Dépenses sur devis'!I348,"")</f>
        <v/>
      </c>
      <c r="J348" s="243">
        <f>IF('Dépenses sur devis'!J348&lt;&gt;"",'Dépenses sur devis'!J348,0)</f>
        <v>0</v>
      </c>
      <c r="K348" s="243">
        <f>IF('Dépenses sur devis'!K348&lt;&gt;"",'Dépenses sur devis'!K348,0)</f>
        <v>0</v>
      </c>
      <c r="L348" s="243">
        <f>IF('Dépenses sur devis'!L348&lt;&gt;"",'Dépenses sur devis'!L348,0)</f>
        <v>0</v>
      </c>
      <c r="M348" s="80" t="str">
        <f>IF('Dépenses sur devis'!M348&lt;&gt;"",'Dépenses sur devis'!M348,"")</f>
        <v/>
      </c>
      <c r="N348" s="244" t="str">
        <f>IF('Dépenses sur devis'!N348&lt;&gt;"",'Dépenses sur devis'!N348,"")</f>
        <v/>
      </c>
      <c r="O348" s="244" t="str">
        <f>IF('Dépenses sur devis'!O348&lt;&gt;"",'Dépenses sur devis'!O348,"")</f>
        <v/>
      </c>
      <c r="P348" s="245">
        <f>IF('Dépenses sur devis'!P348&lt;&gt;"",'Dépenses sur devis'!P348,0)</f>
        <v>0</v>
      </c>
      <c r="Q348" s="245">
        <f>IF('Dépenses sur devis'!Q348&lt;&gt;"",'Dépenses sur devis'!Q348,0)</f>
        <v>0</v>
      </c>
      <c r="R348" s="244" t="str">
        <f>IF('Dépenses sur devis'!R348&lt;&gt;"",'Dépenses sur devis'!R348,"")</f>
        <v/>
      </c>
      <c r="S348" s="244" t="str">
        <f>IF('Dépenses sur devis'!S348&lt;&gt;"",'Dépenses sur devis'!S348,"")</f>
        <v/>
      </c>
      <c r="T348" s="245">
        <f>IF('Dépenses sur devis'!T348&lt;&gt;"",'Dépenses sur devis'!T348,0)</f>
        <v>0</v>
      </c>
      <c r="U348" s="245">
        <f>IF('Dépenses sur devis'!U348&lt;&gt;"",'Dépenses sur devis'!U348,0)</f>
        <v>0</v>
      </c>
      <c r="V348" s="244" t="str">
        <f>IF('Dépenses sur devis'!V348&lt;&gt;"",'Dépenses sur devis'!V348,"")</f>
        <v/>
      </c>
      <c r="W348" s="245"/>
      <c r="X348" s="81">
        <v>0</v>
      </c>
      <c r="Y348" s="80"/>
      <c r="Z348" s="245">
        <f t="shared" si="10"/>
        <v>0</v>
      </c>
      <c r="AA348" s="81">
        <f t="shared" si="11"/>
        <v>0</v>
      </c>
      <c r="AB348" s="78" t="str">
        <f>IF('Dépenses sur devis'!AB348&lt;&gt;"",'Dépenses sur devis'!AB348,"")</f>
        <v/>
      </c>
    </row>
    <row r="349" spans="2:28" s="63" customFormat="1" ht="19.899999999999999" hidden="1" customHeight="1" x14ac:dyDescent="0.35">
      <c r="B349" s="75">
        <v>342</v>
      </c>
      <c r="C349" s="80" t="str">
        <f>IF('Dépenses sur devis'!C349&lt;&gt;"",'Dépenses sur devis'!C349,"")</f>
        <v/>
      </c>
      <c r="D349" s="80" t="str">
        <f>IF('Dépenses sur devis'!D349&lt;&gt;"",'Dépenses sur devis'!D349,"")</f>
        <v/>
      </c>
      <c r="E349" s="80" t="str">
        <f>IF('Dépenses sur devis'!E349&lt;&gt;"",'Dépenses sur devis'!E349,"")</f>
        <v/>
      </c>
      <c r="F349" s="80" t="str">
        <f>IF('Dépenses sur devis'!F349&lt;&gt;"",'Dépenses sur devis'!F349,"")</f>
        <v/>
      </c>
      <c r="G349" s="80" t="str">
        <f>IF('Dépenses sur devis'!G349&lt;&gt;"",'Dépenses sur devis'!G349,"")</f>
        <v/>
      </c>
      <c r="H349" s="79" t="str">
        <f>IF('Dépenses sur devis'!H349&lt;&gt;"",'Dépenses sur devis'!H349,"")</f>
        <v/>
      </c>
      <c r="I349" s="80" t="str">
        <f>IF('Dépenses sur devis'!I349&lt;&gt;"",'Dépenses sur devis'!I349,"")</f>
        <v/>
      </c>
      <c r="J349" s="243">
        <f>IF('Dépenses sur devis'!J349&lt;&gt;"",'Dépenses sur devis'!J349,0)</f>
        <v>0</v>
      </c>
      <c r="K349" s="243">
        <f>IF('Dépenses sur devis'!K349&lt;&gt;"",'Dépenses sur devis'!K349,0)</f>
        <v>0</v>
      </c>
      <c r="L349" s="243">
        <f>IF('Dépenses sur devis'!L349&lt;&gt;"",'Dépenses sur devis'!L349,0)</f>
        <v>0</v>
      </c>
      <c r="M349" s="80" t="str">
        <f>IF('Dépenses sur devis'!M349&lt;&gt;"",'Dépenses sur devis'!M349,"")</f>
        <v/>
      </c>
      <c r="N349" s="244" t="str">
        <f>IF('Dépenses sur devis'!N349&lt;&gt;"",'Dépenses sur devis'!N349,"")</f>
        <v/>
      </c>
      <c r="O349" s="244" t="str">
        <f>IF('Dépenses sur devis'!O349&lt;&gt;"",'Dépenses sur devis'!O349,"")</f>
        <v/>
      </c>
      <c r="P349" s="245">
        <f>IF('Dépenses sur devis'!P349&lt;&gt;"",'Dépenses sur devis'!P349,0)</f>
        <v>0</v>
      </c>
      <c r="Q349" s="245">
        <f>IF('Dépenses sur devis'!Q349&lt;&gt;"",'Dépenses sur devis'!Q349,0)</f>
        <v>0</v>
      </c>
      <c r="R349" s="244" t="str">
        <f>IF('Dépenses sur devis'!R349&lt;&gt;"",'Dépenses sur devis'!R349,"")</f>
        <v/>
      </c>
      <c r="S349" s="244" t="str">
        <f>IF('Dépenses sur devis'!S349&lt;&gt;"",'Dépenses sur devis'!S349,"")</f>
        <v/>
      </c>
      <c r="T349" s="245">
        <f>IF('Dépenses sur devis'!T349&lt;&gt;"",'Dépenses sur devis'!T349,0)</f>
        <v>0</v>
      </c>
      <c r="U349" s="245">
        <f>IF('Dépenses sur devis'!U349&lt;&gt;"",'Dépenses sur devis'!U349,0)</f>
        <v>0</v>
      </c>
      <c r="V349" s="244" t="str">
        <f>IF('Dépenses sur devis'!V349&lt;&gt;"",'Dépenses sur devis'!V349,"")</f>
        <v/>
      </c>
      <c r="W349" s="245"/>
      <c r="X349" s="81">
        <v>0</v>
      </c>
      <c r="Y349" s="80"/>
      <c r="Z349" s="245">
        <f t="shared" si="10"/>
        <v>0</v>
      </c>
      <c r="AA349" s="81">
        <f t="shared" si="11"/>
        <v>0</v>
      </c>
      <c r="AB349" s="78" t="str">
        <f>IF('Dépenses sur devis'!AB349&lt;&gt;"",'Dépenses sur devis'!AB349,"")</f>
        <v/>
      </c>
    </row>
    <row r="350" spans="2:28" s="63" customFormat="1" ht="19.899999999999999" hidden="1" customHeight="1" x14ac:dyDescent="0.35">
      <c r="B350" s="75">
        <v>343</v>
      </c>
      <c r="C350" s="80" t="str">
        <f>IF('Dépenses sur devis'!C350&lt;&gt;"",'Dépenses sur devis'!C350,"")</f>
        <v/>
      </c>
      <c r="D350" s="80" t="str">
        <f>IF('Dépenses sur devis'!D350&lt;&gt;"",'Dépenses sur devis'!D350,"")</f>
        <v/>
      </c>
      <c r="E350" s="80" t="str">
        <f>IF('Dépenses sur devis'!E350&lt;&gt;"",'Dépenses sur devis'!E350,"")</f>
        <v/>
      </c>
      <c r="F350" s="80" t="str">
        <f>IF('Dépenses sur devis'!F350&lt;&gt;"",'Dépenses sur devis'!F350,"")</f>
        <v/>
      </c>
      <c r="G350" s="80" t="str">
        <f>IF('Dépenses sur devis'!G350&lt;&gt;"",'Dépenses sur devis'!G350,"")</f>
        <v/>
      </c>
      <c r="H350" s="79" t="str">
        <f>IF('Dépenses sur devis'!H350&lt;&gt;"",'Dépenses sur devis'!H350,"")</f>
        <v/>
      </c>
      <c r="I350" s="80" t="str">
        <f>IF('Dépenses sur devis'!I350&lt;&gt;"",'Dépenses sur devis'!I350,"")</f>
        <v/>
      </c>
      <c r="J350" s="243">
        <f>IF('Dépenses sur devis'!J350&lt;&gt;"",'Dépenses sur devis'!J350,0)</f>
        <v>0</v>
      </c>
      <c r="K350" s="243">
        <f>IF('Dépenses sur devis'!K350&lt;&gt;"",'Dépenses sur devis'!K350,0)</f>
        <v>0</v>
      </c>
      <c r="L350" s="243">
        <f>IF('Dépenses sur devis'!L350&lt;&gt;"",'Dépenses sur devis'!L350,0)</f>
        <v>0</v>
      </c>
      <c r="M350" s="80" t="str">
        <f>IF('Dépenses sur devis'!M350&lt;&gt;"",'Dépenses sur devis'!M350,"")</f>
        <v/>
      </c>
      <c r="N350" s="244" t="str">
        <f>IF('Dépenses sur devis'!N350&lt;&gt;"",'Dépenses sur devis'!N350,"")</f>
        <v/>
      </c>
      <c r="O350" s="244" t="str">
        <f>IF('Dépenses sur devis'!O350&lt;&gt;"",'Dépenses sur devis'!O350,"")</f>
        <v/>
      </c>
      <c r="P350" s="245">
        <f>IF('Dépenses sur devis'!P350&lt;&gt;"",'Dépenses sur devis'!P350,0)</f>
        <v>0</v>
      </c>
      <c r="Q350" s="245">
        <f>IF('Dépenses sur devis'!Q350&lt;&gt;"",'Dépenses sur devis'!Q350,0)</f>
        <v>0</v>
      </c>
      <c r="R350" s="244" t="str">
        <f>IF('Dépenses sur devis'!R350&lt;&gt;"",'Dépenses sur devis'!R350,"")</f>
        <v/>
      </c>
      <c r="S350" s="244" t="str">
        <f>IF('Dépenses sur devis'!S350&lt;&gt;"",'Dépenses sur devis'!S350,"")</f>
        <v/>
      </c>
      <c r="T350" s="245">
        <f>IF('Dépenses sur devis'!T350&lt;&gt;"",'Dépenses sur devis'!T350,0)</f>
        <v>0</v>
      </c>
      <c r="U350" s="245">
        <f>IF('Dépenses sur devis'!U350&lt;&gt;"",'Dépenses sur devis'!U350,0)</f>
        <v>0</v>
      </c>
      <c r="V350" s="244" t="str">
        <f>IF('Dépenses sur devis'!V350&lt;&gt;"",'Dépenses sur devis'!V350,"")</f>
        <v/>
      </c>
      <c r="W350" s="245"/>
      <c r="X350" s="81">
        <v>0</v>
      </c>
      <c r="Y350" s="80"/>
      <c r="Z350" s="245">
        <f t="shared" si="10"/>
        <v>0</v>
      </c>
      <c r="AA350" s="81">
        <f t="shared" si="11"/>
        <v>0</v>
      </c>
      <c r="AB350" s="78" t="str">
        <f>IF('Dépenses sur devis'!AB350&lt;&gt;"",'Dépenses sur devis'!AB350,"")</f>
        <v/>
      </c>
    </row>
    <row r="351" spans="2:28" s="63" customFormat="1" ht="19.899999999999999" hidden="1" customHeight="1" x14ac:dyDescent="0.35">
      <c r="B351" s="75">
        <v>344</v>
      </c>
      <c r="C351" s="80" t="str">
        <f>IF('Dépenses sur devis'!C351&lt;&gt;"",'Dépenses sur devis'!C351,"")</f>
        <v/>
      </c>
      <c r="D351" s="80" t="str">
        <f>IF('Dépenses sur devis'!D351&lt;&gt;"",'Dépenses sur devis'!D351,"")</f>
        <v/>
      </c>
      <c r="E351" s="80" t="str">
        <f>IF('Dépenses sur devis'!E351&lt;&gt;"",'Dépenses sur devis'!E351,"")</f>
        <v/>
      </c>
      <c r="F351" s="80" t="str">
        <f>IF('Dépenses sur devis'!F351&lt;&gt;"",'Dépenses sur devis'!F351,"")</f>
        <v/>
      </c>
      <c r="G351" s="80" t="str">
        <f>IF('Dépenses sur devis'!G351&lt;&gt;"",'Dépenses sur devis'!G351,"")</f>
        <v/>
      </c>
      <c r="H351" s="79" t="str">
        <f>IF('Dépenses sur devis'!H351&lt;&gt;"",'Dépenses sur devis'!H351,"")</f>
        <v/>
      </c>
      <c r="I351" s="80" t="str">
        <f>IF('Dépenses sur devis'!I351&lt;&gt;"",'Dépenses sur devis'!I351,"")</f>
        <v/>
      </c>
      <c r="J351" s="243">
        <f>IF('Dépenses sur devis'!J351&lt;&gt;"",'Dépenses sur devis'!J351,0)</f>
        <v>0</v>
      </c>
      <c r="K351" s="243">
        <f>IF('Dépenses sur devis'!K351&lt;&gt;"",'Dépenses sur devis'!K351,0)</f>
        <v>0</v>
      </c>
      <c r="L351" s="243">
        <f>IF('Dépenses sur devis'!L351&lt;&gt;"",'Dépenses sur devis'!L351,0)</f>
        <v>0</v>
      </c>
      <c r="M351" s="80" t="str">
        <f>IF('Dépenses sur devis'!M351&lt;&gt;"",'Dépenses sur devis'!M351,"")</f>
        <v/>
      </c>
      <c r="N351" s="244" t="str">
        <f>IF('Dépenses sur devis'!N351&lt;&gt;"",'Dépenses sur devis'!N351,"")</f>
        <v/>
      </c>
      <c r="O351" s="244" t="str">
        <f>IF('Dépenses sur devis'!O351&lt;&gt;"",'Dépenses sur devis'!O351,"")</f>
        <v/>
      </c>
      <c r="P351" s="245">
        <f>IF('Dépenses sur devis'!P351&lt;&gt;"",'Dépenses sur devis'!P351,0)</f>
        <v>0</v>
      </c>
      <c r="Q351" s="245">
        <f>IF('Dépenses sur devis'!Q351&lt;&gt;"",'Dépenses sur devis'!Q351,0)</f>
        <v>0</v>
      </c>
      <c r="R351" s="244" t="str">
        <f>IF('Dépenses sur devis'!R351&lt;&gt;"",'Dépenses sur devis'!R351,"")</f>
        <v/>
      </c>
      <c r="S351" s="244" t="str">
        <f>IF('Dépenses sur devis'!S351&lt;&gt;"",'Dépenses sur devis'!S351,"")</f>
        <v/>
      </c>
      <c r="T351" s="245">
        <f>IF('Dépenses sur devis'!T351&lt;&gt;"",'Dépenses sur devis'!T351,0)</f>
        <v>0</v>
      </c>
      <c r="U351" s="245">
        <f>IF('Dépenses sur devis'!U351&lt;&gt;"",'Dépenses sur devis'!U351,0)</f>
        <v>0</v>
      </c>
      <c r="V351" s="244" t="str">
        <f>IF('Dépenses sur devis'!V351&lt;&gt;"",'Dépenses sur devis'!V351,"")</f>
        <v/>
      </c>
      <c r="W351" s="245"/>
      <c r="X351" s="81">
        <v>0</v>
      </c>
      <c r="Y351" s="80"/>
      <c r="Z351" s="245">
        <f t="shared" si="10"/>
        <v>0</v>
      </c>
      <c r="AA351" s="81">
        <f t="shared" si="11"/>
        <v>0</v>
      </c>
      <c r="AB351" s="78" t="str">
        <f>IF('Dépenses sur devis'!AB351&lt;&gt;"",'Dépenses sur devis'!AB351,"")</f>
        <v/>
      </c>
    </row>
    <row r="352" spans="2:28" s="63" customFormat="1" ht="19.899999999999999" hidden="1" customHeight="1" x14ac:dyDescent="0.35">
      <c r="B352" s="75">
        <v>345</v>
      </c>
      <c r="C352" s="80" t="str">
        <f>IF('Dépenses sur devis'!C352&lt;&gt;"",'Dépenses sur devis'!C352,"")</f>
        <v/>
      </c>
      <c r="D352" s="80" t="str">
        <f>IF('Dépenses sur devis'!D352&lt;&gt;"",'Dépenses sur devis'!D352,"")</f>
        <v/>
      </c>
      <c r="E352" s="80" t="str">
        <f>IF('Dépenses sur devis'!E352&lt;&gt;"",'Dépenses sur devis'!E352,"")</f>
        <v/>
      </c>
      <c r="F352" s="80" t="str">
        <f>IF('Dépenses sur devis'!F352&lt;&gt;"",'Dépenses sur devis'!F352,"")</f>
        <v/>
      </c>
      <c r="G352" s="80" t="str">
        <f>IF('Dépenses sur devis'!G352&lt;&gt;"",'Dépenses sur devis'!G352,"")</f>
        <v/>
      </c>
      <c r="H352" s="79" t="str">
        <f>IF('Dépenses sur devis'!H352&lt;&gt;"",'Dépenses sur devis'!H352,"")</f>
        <v/>
      </c>
      <c r="I352" s="80" t="str">
        <f>IF('Dépenses sur devis'!I352&lt;&gt;"",'Dépenses sur devis'!I352,"")</f>
        <v/>
      </c>
      <c r="J352" s="243">
        <f>IF('Dépenses sur devis'!J352&lt;&gt;"",'Dépenses sur devis'!J352,0)</f>
        <v>0</v>
      </c>
      <c r="K352" s="243">
        <f>IF('Dépenses sur devis'!K352&lt;&gt;"",'Dépenses sur devis'!K352,0)</f>
        <v>0</v>
      </c>
      <c r="L352" s="243">
        <f>IF('Dépenses sur devis'!L352&lt;&gt;"",'Dépenses sur devis'!L352,0)</f>
        <v>0</v>
      </c>
      <c r="M352" s="80" t="str">
        <f>IF('Dépenses sur devis'!M352&lt;&gt;"",'Dépenses sur devis'!M352,"")</f>
        <v/>
      </c>
      <c r="N352" s="244" t="str">
        <f>IF('Dépenses sur devis'!N352&lt;&gt;"",'Dépenses sur devis'!N352,"")</f>
        <v/>
      </c>
      <c r="O352" s="244" t="str">
        <f>IF('Dépenses sur devis'!O352&lt;&gt;"",'Dépenses sur devis'!O352,"")</f>
        <v/>
      </c>
      <c r="P352" s="245">
        <f>IF('Dépenses sur devis'!P352&lt;&gt;"",'Dépenses sur devis'!P352,0)</f>
        <v>0</v>
      </c>
      <c r="Q352" s="245">
        <f>IF('Dépenses sur devis'!Q352&lt;&gt;"",'Dépenses sur devis'!Q352,0)</f>
        <v>0</v>
      </c>
      <c r="R352" s="244" t="str">
        <f>IF('Dépenses sur devis'!R352&lt;&gt;"",'Dépenses sur devis'!R352,"")</f>
        <v/>
      </c>
      <c r="S352" s="244" t="str">
        <f>IF('Dépenses sur devis'!S352&lt;&gt;"",'Dépenses sur devis'!S352,"")</f>
        <v/>
      </c>
      <c r="T352" s="245">
        <f>IF('Dépenses sur devis'!T352&lt;&gt;"",'Dépenses sur devis'!T352,0)</f>
        <v>0</v>
      </c>
      <c r="U352" s="245">
        <f>IF('Dépenses sur devis'!U352&lt;&gt;"",'Dépenses sur devis'!U352,0)</f>
        <v>0</v>
      </c>
      <c r="V352" s="244" t="str">
        <f>IF('Dépenses sur devis'!V352&lt;&gt;"",'Dépenses sur devis'!V352,"")</f>
        <v/>
      </c>
      <c r="W352" s="245"/>
      <c r="X352" s="81">
        <v>0</v>
      </c>
      <c r="Y352" s="80"/>
      <c r="Z352" s="245">
        <f t="shared" si="10"/>
        <v>0</v>
      </c>
      <c r="AA352" s="81">
        <f t="shared" si="11"/>
        <v>0</v>
      </c>
      <c r="AB352" s="78" t="str">
        <f>IF('Dépenses sur devis'!AB352&lt;&gt;"",'Dépenses sur devis'!AB352,"")</f>
        <v/>
      </c>
    </row>
    <row r="353" spans="2:28" s="63" customFormat="1" ht="19.899999999999999" hidden="1" customHeight="1" x14ac:dyDescent="0.35">
      <c r="B353" s="75">
        <v>346</v>
      </c>
      <c r="C353" s="80" t="str">
        <f>IF('Dépenses sur devis'!C353&lt;&gt;"",'Dépenses sur devis'!C353,"")</f>
        <v/>
      </c>
      <c r="D353" s="80" t="str">
        <f>IF('Dépenses sur devis'!D353&lt;&gt;"",'Dépenses sur devis'!D353,"")</f>
        <v/>
      </c>
      <c r="E353" s="80" t="str">
        <f>IF('Dépenses sur devis'!E353&lt;&gt;"",'Dépenses sur devis'!E353,"")</f>
        <v/>
      </c>
      <c r="F353" s="80" t="str">
        <f>IF('Dépenses sur devis'!F353&lt;&gt;"",'Dépenses sur devis'!F353,"")</f>
        <v/>
      </c>
      <c r="G353" s="80" t="str">
        <f>IF('Dépenses sur devis'!G353&lt;&gt;"",'Dépenses sur devis'!G353,"")</f>
        <v/>
      </c>
      <c r="H353" s="79" t="str">
        <f>IF('Dépenses sur devis'!H353&lt;&gt;"",'Dépenses sur devis'!H353,"")</f>
        <v/>
      </c>
      <c r="I353" s="80" t="str">
        <f>IF('Dépenses sur devis'!I353&lt;&gt;"",'Dépenses sur devis'!I353,"")</f>
        <v/>
      </c>
      <c r="J353" s="243">
        <f>IF('Dépenses sur devis'!J353&lt;&gt;"",'Dépenses sur devis'!J353,0)</f>
        <v>0</v>
      </c>
      <c r="K353" s="243">
        <f>IF('Dépenses sur devis'!K353&lt;&gt;"",'Dépenses sur devis'!K353,0)</f>
        <v>0</v>
      </c>
      <c r="L353" s="243">
        <f>IF('Dépenses sur devis'!L353&lt;&gt;"",'Dépenses sur devis'!L353,0)</f>
        <v>0</v>
      </c>
      <c r="M353" s="80" t="str">
        <f>IF('Dépenses sur devis'!M353&lt;&gt;"",'Dépenses sur devis'!M353,"")</f>
        <v/>
      </c>
      <c r="N353" s="244" t="str">
        <f>IF('Dépenses sur devis'!N353&lt;&gt;"",'Dépenses sur devis'!N353,"")</f>
        <v/>
      </c>
      <c r="O353" s="244" t="str">
        <f>IF('Dépenses sur devis'!O353&lt;&gt;"",'Dépenses sur devis'!O353,"")</f>
        <v/>
      </c>
      <c r="P353" s="245">
        <f>IF('Dépenses sur devis'!P353&lt;&gt;"",'Dépenses sur devis'!P353,0)</f>
        <v>0</v>
      </c>
      <c r="Q353" s="245">
        <f>IF('Dépenses sur devis'!Q353&lt;&gt;"",'Dépenses sur devis'!Q353,0)</f>
        <v>0</v>
      </c>
      <c r="R353" s="244" t="str">
        <f>IF('Dépenses sur devis'!R353&lt;&gt;"",'Dépenses sur devis'!R353,"")</f>
        <v/>
      </c>
      <c r="S353" s="244" t="str">
        <f>IF('Dépenses sur devis'!S353&lt;&gt;"",'Dépenses sur devis'!S353,"")</f>
        <v/>
      </c>
      <c r="T353" s="245">
        <f>IF('Dépenses sur devis'!T353&lt;&gt;"",'Dépenses sur devis'!T353,0)</f>
        <v>0</v>
      </c>
      <c r="U353" s="245">
        <f>IF('Dépenses sur devis'!U353&lt;&gt;"",'Dépenses sur devis'!U353,0)</f>
        <v>0</v>
      </c>
      <c r="V353" s="244" t="str">
        <f>IF('Dépenses sur devis'!V353&lt;&gt;"",'Dépenses sur devis'!V353,"")</f>
        <v/>
      </c>
      <c r="W353" s="245"/>
      <c r="X353" s="81">
        <v>0</v>
      </c>
      <c r="Y353" s="80"/>
      <c r="Z353" s="245">
        <f t="shared" si="10"/>
        <v>0</v>
      </c>
      <c r="AA353" s="81">
        <f t="shared" si="11"/>
        <v>0</v>
      </c>
      <c r="AB353" s="78" t="str">
        <f>IF('Dépenses sur devis'!AB353&lt;&gt;"",'Dépenses sur devis'!AB353,"")</f>
        <v/>
      </c>
    </row>
    <row r="354" spans="2:28" s="63" customFormat="1" ht="19.899999999999999" hidden="1" customHeight="1" x14ac:dyDescent="0.35">
      <c r="B354" s="75">
        <v>347</v>
      </c>
      <c r="C354" s="80" t="str">
        <f>IF('Dépenses sur devis'!C354&lt;&gt;"",'Dépenses sur devis'!C354,"")</f>
        <v/>
      </c>
      <c r="D354" s="80" t="str">
        <f>IF('Dépenses sur devis'!D354&lt;&gt;"",'Dépenses sur devis'!D354,"")</f>
        <v/>
      </c>
      <c r="E354" s="80" t="str">
        <f>IF('Dépenses sur devis'!E354&lt;&gt;"",'Dépenses sur devis'!E354,"")</f>
        <v/>
      </c>
      <c r="F354" s="80" t="str">
        <f>IF('Dépenses sur devis'!F354&lt;&gt;"",'Dépenses sur devis'!F354,"")</f>
        <v/>
      </c>
      <c r="G354" s="80" t="str">
        <f>IF('Dépenses sur devis'!G354&lt;&gt;"",'Dépenses sur devis'!G354,"")</f>
        <v/>
      </c>
      <c r="H354" s="79" t="str">
        <f>IF('Dépenses sur devis'!H354&lt;&gt;"",'Dépenses sur devis'!H354,"")</f>
        <v/>
      </c>
      <c r="I354" s="80" t="str">
        <f>IF('Dépenses sur devis'!I354&lt;&gt;"",'Dépenses sur devis'!I354,"")</f>
        <v/>
      </c>
      <c r="J354" s="243">
        <f>IF('Dépenses sur devis'!J354&lt;&gt;"",'Dépenses sur devis'!J354,0)</f>
        <v>0</v>
      </c>
      <c r="K354" s="243">
        <f>IF('Dépenses sur devis'!K354&lt;&gt;"",'Dépenses sur devis'!K354,0)</f>
        <v>0</v>
      </c>
      <c r="L354" s="243">
        <f>IF('Dépenses sur devis'!L354&lt;&gt;"",'Dépenses sur devis'!L354,0)</f>
        <v>0</v>
      </c>
      <c r="M354" s="80" t="str">
        <f>IF('Dépenses sur devis'!M354&lt;&gt;"",'Dépenses sur devis'!M354,"")</f>
        <v/>
      </c>
      <c r="N354" s="244" t="str">
        <f>IF('Dépenses sur devis'!N354&lt;&gt;"",'Dépenses sur devis'!N354,"")</f>
        <v/>
      </c>
      <c r="O354" s="244" t="str">
        <f>IF('Dépenses sur devis'!O354&lt;&gt;"",'Dépenses sur devis'!O354,"")</f>
        <v/>
      </c>
      <c r="P354" s="245">
        <f>IF('Dépenses sur devis'!P354&lt;&gt;"",'Dépenses sur devis'!P354,0)</f>
        <v>0</v>
      </c>
      <c r="Q354" s="245">
        <f>IF('Dépenses sur devis'!Q354&lt;&gt;"",'Dépenses sur devis'!Q354,0)</f>
        <v>0</v>
      </c>
      <c r="R354" s="244" t="str">
        <f>IF('Dépenses sur devis'!R354&lt;&gt;"",'Dépenses sur devis'!R354,"")</f>
        <v/>
      </c>
      <c r="S354" s="244" t="str">
        <f>IF('Dépenses sur devis'!S354&lt;&gt;"",'Dépenses sur devis'!S354,"")</f>
        <v/>
      </c>
      <c r="T354" s="245">
        <f>IF('Dépenses sur devis'!T354&lt;&gt;"",'Dépenses sur devis'!T354,0)</f>
        <v>0</v>
      </c>
      <c r="U354" s="245">
        <f>IF('Dépenses sur devis'!U354&lt;&gt;"",'Dépenses sur devis'!U354,0)</f>
        <v>0</v>
      </c>
      <c r="V354" s="244" t="str">
        <f>IF('Dépenses sur devis'!V354&lt;&gt;"",'Dépenses sur devis'!V354,"")</f>
        <v/>
      </c>
      <c r="W354" s="245"/>
      <c r="X354" s="81">
        <v>0</v>
      </c>
      <c r="Y354" s="80"/>
      <c r="Z354" s="245">
        <f t="shared" si="10"/>
        <v>0</v>
      </c>
      <c r="AA354" s="81">
        <f t="shared" si="11"/>
        <v>0</v>
      </c>
      <c r="AB354" s="78" t="str">
        <f>IF('Dépenses sur devis'!AB354&lt;&gt;"",'Dépenses sur devis'!AB354,"")</f>
        <v/>
      </c>
    </row>
    <row r="355" spans="2:28" s="63" customFormat="1" ht="19.899999999999999" hidden="1" customHeight="1" x14ac:dyDescent="0.35">
      <c r="B355" s="75">
        <v>348</v>
      </c>
      <c r="C355" s="80" t="str">
        <f>IF('Dépenses sur devis'!C355&lt;&gt;"",'Dépenses sur devis'!C355,"")</f>
        <v/>
      </c>
      <c r="D355" s="80" t="str">
        <f>IF('Dépenses sur devis'!D355&lt;&gt;"",'Dépenses sur devis'!D355,"")</f>
        <v/>
      </c>
      <c r="E355" s="80" t="str">
        <f>IF('Dépenses sur devis'!E355&lt;&gt;"",'Dépenses sur devis'!E355,"")</f>
        <v/>
      </c>
      <c r="F355" s="80" t="str">
        <f>IF('Dépenses sur devis'!F355&lt;&gt;"",'Dépenses sur devis'!F355,"")</f>
        <v/>
      </c>
      <c r="G355" s="80" t="str">
        <f>IF('Dépenses sur devis'!G355&lt;&gt;"",'Dépenses sur devis'!G355,"")</f>
        <v/>
      </c>
      <c r="H355" s="79" t="str">
        <f>IF('Dépenses sur devis'!H355&lt;&gt;"",'Dépenses sur devis'!H355,"")</f>
        <v/>
      </c>
      <c r="I355" s="80" t="str">
        <f>IF('Dépenses sur devis'!I355&lt;&gt;"",'Dépenses sur devis'!I355,"")</f>
        <v/>
      </c>
      <c r="J355" s="243">
        <f>IF('Dépenses sur devis'!J355&lt;&gt;"",'Dépenses sur devis'!J355,0)</f>
        <v>0</v>
      </c>
      <c r="K355" s="243">
        <f>IF('Dépenses sur devis'!K355&lt;&gt;"",'Dépenses sur devis'!K355,0)</f>
        <v>0</v>
      </c>
      <c r="L355" s="243">
        <f>IF('Dépenses sur devis'!L355&lt;&gt;"",'Dépenses sur devis'!L355,0)</f>
        <v>0</v>
      </c>
      <c r="M355" s="80" t="str">
        <f>IF('Dépenses sur devis'!M355&lt;&gt;"",'Dépenses sur devis'!M355,"")</f>
        <v/>
      </c>
      <c r="N355" s="244" t="str">
        <f>IF('Dépenses sur devis'!N355&lt;&gt;"",'Dépenses sur devis'!N355,"")</f>
        <v/>
      </c>
      <c r="O355" s="244" t="str">
        <f>IF('Dépenses sur devis'!O355&lt;&gt;"",'Dépenses sur devis'!O355,"")</f>
        <v/>
      </c>
      <c r="P355" s="245">
        <f>IF('Dépenses sur devis'!P355&lt;&gt;"",'Dépenses sur devis'!P355,0)</f>
        <v>0</v>
      </c>
      <c r="Q355" s="245">
        <f>IF('Dépenses sur devis'!Q355&lt;&gt;"",'Dépenses sur devis'!Q355,0)</f>
        <v>0</v>
      </c>
      <c r="R355" s="244" t="str">
        <f>IF('Dépenses sur devis'!R355&lt;&gt;"",'Dépenses sur devis'!R355,"")</f>
        <v/>
      </c>
      <c r="S355" s="244" t="str">
        <f>IF('Dépenses sur devis'!S355&lt;&gt;"",'Dépenses sur devis'!S355,"")</f>
        <v/>
      </c>
      <c r="T355" s="245">
        <f>IF('Dépenses sur devis'!T355&lt;&gt;"",'Dépenses sur devis'!T355,0)</f>
        <v>0</v>
      </c>
      <c r="U355" s="245">
        <f>IF('Dépenses sur devis'!U355&lt;&gt;"",'Dépenses sur devis'!U355,0)</f>
        <v>0</v>
      </c>
      <c r="V355" s="244" t="str">
        <f>IF('Dépenses sur devis'!V355&lt;&gt;"",'Dépenses sur devis'!V355,"")</f>
        <v/>
      </c>
      <c r="W355" s="245"/>
      <c r="X355" s="81">
        <v>0</v>
      </c>
      <c r="Y355" s="80"/>
      <c r="Z355" s="245">
        <f t="shared" si="10"/>
        <v>0</v>
      </c>
      <c r="AA355" s="81">
        <f t="shared" si="11"/>
        <v>0</v>
      </c>
      <c r="AB355" s="78" t="str">
        <f>IF('Dépenses sur devis'!AB355&lt;&gt;"",'Dépenses sur devis'!AB355,"")</f>
        <v/>
      </c>
    </row>
    <row r="356" spans="2:28" s="63" customFormat="1" ht="19.899999999999999" hidden="1" customHeight="1" x14ac:dyDescent="0.35">
      <c r="B356" s="75">
        <v>349</v>
      </c>
      <c r="C356" s="80" t="str">
        <f>IF('Dépenses sur devis'!C356&lt;&gt;"",'Dépenses sur devis'!C356,"")</f>
        <v/>
      </c>
      <c r="D356" s="80" t="str">
        <f>IF('Dépenses sur devis'!D356&lt;&gt;"",'Dépenses sur devis'!D356,"")</f>
        <v/>
      </c>
      <c r="E356" s="80" t="str">
        <f>IF('Dépenses sur devis'!E356&lt;&gt;"",'Dépenses sur devis'!E356,"")</f>
        <v/>
      </c>
      <c r="F356" s="80" t="str">
        <f>IF('Dépenses sur devis'!F356&lt;&gt;"",'Dépenses sur devis'!F356,"")</f>
        <v/>
      </c>
      <c r="G356" s="80" t="str">
        <f>IF('Dépenses sur devis'!G356&lt;&gt;"",'Dépenses sur devis'!G356,"")</f>
        <v/>
      </c>
      <c r="H356" s="79" t="str">
        <f>IF('Dépenses sur devis'!H356&lt;&gt;"",'Dépenses sur devis'!H356,"")</f>
        <v/>
      </c>
      <c r="I356" s="80" t="str">
        <f>IF('Dépenses sur devis'!I356&lt;&gt;"",'Dépenses sur devis'!I356,"")</f>
        <v/>
      </c>
      <c r="J356" s="243">
        <f>IF('Dépenses sur devis'!J356&lt;&gt;"",'Dépenses sur devis'!J356,0)</f>
        <v>0</v>
      </c>
      <c r="K356" s="243">
        <f>IF('Dépenses sur devis'!K356&lt;&gt;"",'Dépenses sur devis'!K356,0)</f>
        <v>0</v>
      </c>
      <c r="L356" s="243">
        <f>IF('Dépenses sur devis'!L356&lt;&gt;"",'Dépenses sur devis'!L356,0)</f>
        <v>0</v>
      </c>
      <c r="M356" s="80" t="str">
        <f>IF('Dépenses sur devis'!M356&lt;&gt;"",'Dépenses sur devis'!M356,"")</f>
        <v/>
      </c>
      <c r="N356" s="244" t="str">
        <f>IF('Dépenses sur devis'!N356&lt;&gt;"",'Dépenses sur devis'!N356,"")</f>
        <v/>
      </c>
      <c r="O356" s="244" t="str">
        <f>IF('Dépenses sur devis'!O356&lt;&gt;"",'Dépenses sur devis'!O356,"")</f>
        <v/>
      </c>
      <c r="P356" s="245">
        <f>IF('Dépenses sur devis'!P356&lt;&gt;"",'Dépenses sur devis'!P356,0)</f>
        <v>0</v>
      </c>
      <c r="Q356" s="245">
        <f>IF('Dépenses sur devis'!Q356&lt;&gt;"",'Dépenses sur devis'!Q356,0)</f>
        <v>0</v>
      </c>
      <c r="R356" s="244" t="str">
        <f>IF('Dépenses sur devis'!R356&lt;&gt;"",'Dépenses sur devis'!R356,"")</f>
        <v/>
      </c>
      <c r="S356" s="244" t="str">
        <f>IF('Dépenses sur devis'!S356&lt;&gt;"",'Dépenses sur devis'!S356,"")</f>
        <v/>
      </c>
      <c r="T356" s="245">
        <f>IF('Dépenses sur devis'!T356&lt;&gt;"",'Dépenses sur devis'!T356,0)</f>
        <v>0</v>
      </c>
      <c r="U356" s="245">
        <f>IF('Dépenses sur devis'!U356&lt;&gt;"",'Dépenses sur devis'!U356,0)</f>
        <v>0</v>
      </c>
      <c r="V356" s="244" t="str">
        <f>IF('Dépenses sur devis'!V356&lt;&gt;"",'Dépenses sur devis'!V356,"")</f>
        <v/>
      </c>
      <c r="W356" s="245"/>
      <c r="X356" s="81">
        <v>0</v>
      </c>
      <c r="Y356" s="80"/>
      <c r="Z356" s="245">
        <f t="shared" si="10"/>
        <v>0</v>
      </c>
      <c r="AA356" s="81">
        <f t="shared" si="11"/>
        <v>0</v>
      </c>
      <c r="AB356" s="78" t="str">
        <f>IF('Dépenses sur devis'!AB356&lt;&gt;"",'Dépenses sur devis'!AB356,"")</f>
        <v/>
      </c>
    </row>
    <row r="357" spans="2:28" s="63" customFormat="1" ht="19.899999999999999" hidden="1" customHeight="1" x14ac:dyDescent="0.35">
      <c r="B357" s="75">
        <v>350</v>
      </c>
      <c r="C357" s="80" t="str">
        <f>IF('Dépenses sur devis'!C357&lt;&gt;"",'Dépenses sur devis'!C357,"")</f>
        <v/>
      </c>
      <c r="D357" s="80" t="str">
        <f>IF('Dépenses sur devis'!D357&lt;&gt;"",'Dépenses sur devis'!D357,"")</f>
        <v/>
      </c>
      <c r="E357" s="80" t="str">
        <f>IF('Dépenses sur devis'!E357&lt;&gt;"",'Dépenses sur devis'!E357,"")</f>
        <v/>
      </c>
      <c r="F357" s="80" t="str">
        <f>IF('Dépenses sur devis'!F357&lt;&gt;"",'Dépenses sur devis'!F357,"")</f>
        <v/>
      </c>
      <c r="G357" s="80" t="str">
        <f>IF('Dépenses sur devis'!G357&lt;&gt;"",'Dépenses sur devis'!G357,"")</f>
        <v/>
      </c>
      <c r="H357" s="79" t="str">
        <f>IF('Dépenses sur devis'!H357&lt;&gt;"",'Dépenses sur devis'!H357,"")</f>
        <v/>
      </c>
      <c r="I357" s="80" t="str">
        <f>IF('Dépenses sur devis'!I357&lt;&gt;"",'Dépenses sur devis'!I357,"")</f>
        <v/>
      </c>
      <c r="J357" s="243">
        <f>IF('Dépenses sur devis'!J357&lt;&gt;"",'Dépenses sur devis'!J357,0)</f>
        <v>0</v>
      </c>
      <c r="K357" s="243">
        <f>IF('Dépenses sur devis'!K357&lt;&gt;"",'Dépenses sur devis'!K357,0)</f>
        <v>0</v>
      </c>
      <c r="L357" s="243">
        <f>IF('Dépenses sur devis'!L357&lt;&gt;"",'Dépenses sur devis'!L357,0)</f>
        <v>0</v>
      </c>
      <c r="M357" s="80" t="str">
        <f>IF('Dépenses sur devis'!M357&lt;&gt;"",'Dépenses sur devis'!M357,"")</f>
        <v/>
      </c>
      <c r="N357" s="244" t="str">
        <f>IF('Dépenses sur devis'!N357&lt;&gt;"",'Dépenses sur devis'!N357,"")</f>
        <v/>
      </c>
      <c r="O357" s="244" t="str">
        <f>IF('Dépenses sur devis'!O357&lt;&gt;"",'Dépenses sur devis'!O357,"")</f>
        <v/>
      </c>
      <c r="P357" s="245">
        <f>IF('Dépenses sur devis'!P357&lt;&gt;"",'Dépenses sur devis'!P357,0)</f>
        <v>0</v>
      </c>
      <c r="Q357" s="245">
        <f>IF('Dépenses sur devis'!Q357&lt;&gt;"",'Dépenses sur devis'!Q357,0)</f>
        <v>0</v>
      </c>
      <c r="R357" s="244" t="str">
        <f>IF('Dépenses sur devis'!R357&lt;&gt;"",'Dépenses sur devis'!R357,"")</f>
        <v/>
      </c>
      <c r="S357" s="244" t="str">
        <f>IF('Dépenses sur devis'!S357&lt;&gt;"",'Dépenses sur devis'!S357,"")</f>
        <v/>
      </c>
      <c r="T357" s="245">
        <f>IF('Dépenses sur devis'!T357&lt;&gt;"",'Dépenses sur devis'!T357,0)</f>
        <v>0</v>
      </c>
      <c r="U357" s="245">
        <f>IF('Dépenses sur devis'!U357&lt;&gt;"",'Dépenses sur devis'!U357,0)</f>
        <v>0</v>
      </c>
      <c r="V357" s="244" t="str">
        <f>IF('Dépenses sur devis'!V357&lt;&gt;"",'Dépenses sur devis'!V357,"")</f>
        <v/>
      </c>
      <c r="W357" s="245"/>
      <c r="X357" s="81">
        <v>0</v>
      </c>
      <c r="Y357" s="80"/>
      <c r="Z357" s="245">
        <f t="shared" si="10"/>
        <v>0</v>
      </c>
      <c r="AA357" s="81">
        <f t="shared" si="11"/>
        <v>0</v>
      </c>
      <c r="AB357" s="78" t="str">
        <f>IF('Dépenses sur devis'!AB357&lt;&gt;"",'Dépenses sur devis'!AB357,"")</f>
        <v/>
      </c>
    </row>
    <row r="358" spans="2:28" s="63" customFormat="1" ht="19.899999999999999" hidden="1" customHeight="1" x14ac:dyDescent="0.35">
      <c r="B358" s="75">
        <v>351</v>
      </c>
      <c r="C358" s="80" t="str">
        <f>IF('Dépenses sur devis'!C358&lt;&gt;"",'Dépenses sur devis'!C358,"")</f>
        <v/>
      </c>
      <c r="D358" s="80" t="str">
        <f>IF('Dépenses sur devis'!D358&lt;&gt;"",'Dépenses sur devis'!D358,"")</f>
        <v/>
      </c>
      <c r="E358" s="80" t="str">
        <f>IF('Dépenses sur devis'!E358&lt;&gt;"",'Dépenses sur devis'!E358,"")</f>
        <v/>
      </c>
      <c r="F358" s="80" t="str">
        <f>IF('Dépenses sur devis'!F358&lt;&gt;"",'Dépenses sur devis'!F358,"")</f>
        <v/>
      </c>
      <c r="G358" s="80" t="str">
        <f>IF('Dépenses sur devis'!G358&lt;&gt;"",'Dépenses sur devis'!G358,"")</f>
        <v/>
      </c>
      <c r="H358" s="79" t="str">
        <f>IF('Dépenses sur devis'!H358&lt;&gt;"",'Dépenses sur devis'!H358,"")</f>
        <v/>
      </c>
      <c r="I358" s="80" t="str">
        <f>IF('Dépenses sur devis'!I358&lt;&gt;"",'Dépenses sur devis'!I358,"")</f>
        <v/>
      </c>
      <c r="J358" s="243">
        <f>IF('Dépenses sur devis'!J358&lt;&gt;"",'Dépenses sur devis'!J358,0)</f>
        <v>0</v>
      </c>
      <c r="K358" s="243">
        <f>IF('Dépenses sur devis'!K358&lt;&gt;"",'Dépenses sur devis'!K358,0)</f>
        <v>0</v>
      </c>
      <c r="L358" s="243">
        <f>IF('Dépenses sur devis'!L358&lt;&gt;"",'Dépenses sur devis'!L358,0)</f>
        <v>0</v>
      </c>
      <c r="M358" s="80" t="str">
        <f>IF('Dépenses sur devis'!M358&lt;&gt;"",'Dépenses sur devis'!M358,"")</f>
        <v/>
      </c>
      <c r="N358" s="244" t="str">
        <f>IF('Dépenses sur devis'!N358&lt;&gt;"",'Dépenses sur devis'!N358,"")</f>
        <v/>
      </c>
      <c r="O358" s="244" t="str">
        <f>IF('Dépenses sur devis'!O358&lt;&gt;"",'Dépenses sur devis'!O358,"")</f>
        <v/>
      </c>
      <c r="P358" s="245">
        <f>IF('Dépenses sur devis'!P358&lt;&gt;"",'Dépenses sur devis'!P358,0)</f>
        <v>0</v>
      </c>
      <c r="Q358" s="245">
        <f>IF('Dépenses sur devis'!Q358&lt;&gt;"",'Dépenses sur devis'!Q358,0)</f>
        <v>0</v>
      </c>
      <c r="R358" s="244" t="str">
        <f>IF('Dépenses sur devis'!R358&lt;&gt;"",'Dépenses sur devis'!R358,"")</f>
        <v/>
      </c>
      <c r="S358" s="244" t="str">
        <f>IF('Dépenses sur devis'!S358&lt;&gt;"",'Dépenses sur devis'!S358,"")</f>
        <v/>
      </c>
      <c r="T358" s="245">
        <f>IF('Dépenses sur devis'!T358&lt;&gt;"",'Dépenses sur devis'!T358,0)</f>
        <v>0</v>
      </c>
      <c r="U358" s="245">
        <f>IF('Dépenses sur devis'!U358&lt;&gt;"",'Dépenses sur devis'!U358,0)</f>
        <v>0</v>
      </c>
      <c r="V358" s="244" t="str">
        <f>IF('Dépenses sur devis'!V358&lt;&gt;"",'Dépenses sur devis'!V358,"")</f>
        <v/>
      </c>
      <c r="W358" s="245"/>
      <c r="X358" s="81">
        <v>0</v>
      </c>
      <c r="Y358" s="80"/>
      <c r="Z358" s="245">
        <f t="shared" si="10"/>
        <v>0</v>
      </c>
      <c r="AA358" s="81">
        <f t="shared" si="11"/>
        <v>0</v>
      </c>
      <c r="AB358" s="78" t="str">
        <f>IF('Dépenses sur devis'!AB358&lt;&gt;"",'Dépenses sur devis'!AB358,"")</f>
        <v/>
      </c>
    </row>
    <row r="359" spans="2:28" s="63" customFormat="1" ht="19.899999999999999" hidden="1" customHeight="1" x14ac:dyDescent="0.35">
      <c r="B359" s="75">
        <v>352</v>
      </c>
      <c r="C359" s="80" t="str">
        <f>IF('Dépenses sur devis'!C359&lt;&gt;"",'Dépenses sur devis'!C359,"")</f>
        <v/>
      </c>
      <c r="D359" s="80" t="str">
        <f>IF('Dépenses sur devis'!D359&lt;&gt;"",'Dépenses sur devis'!D359,"")</f>
        <v/>
      </c>
      <c r="E359" s="80" t="str">
        <f>IF('Dépenses sur devis'!E359&lt;&gt;"",'Dépenses sur devis'!E359,"")</f>
        <v/>
      </c>
      <c r="F359" s="80" t="str">
        <f>IF('Dépenses sur devis'!F359&lt;&gt;"",'Dépenses sur devis'!F359,"")</f>
        <v/>
      </c>
      <c r="G359" s="80" t="str">
        <f>IF('Dépenses sur devis'!G359&lt;&gt;"",'Dépenses sur devis'!G359,"")</f>
        <v/>
      </c>
      <c r="H359" s="79" t="str">
        <f>IF('Dépenses sur devis'!H359&lt;&gt;"",'Dépenses sur devis'!H359,"")</f>
        <v/>
      </c>
      <c r="I359" s="80" t="str">
        <f>IF('Dépenses sur devis'!I359&lt;&gt;"",'Dépenses sur devis'!I359,"")</f>
        <v/>
      </c>
      <c r="J359" s="243">
        <f>IF('Dépenses sur devis'!J359&lt;&gt;"",'Dépenses sur devis'!J359,0)</f>
        <v>0</v>
      </c>
      <c r="K359" s="243">
        <f>IF('Dépenses sur devis'!K359&lt;&gt;"",'Dépenses sur devis'!K359,0)</f>
        <v>0</v>
      </c>
      <c r="L359" s="243">
        <f>IF('Dépenses sur devis'!L359&lt;&gt;"",'Dépenses sur devis'!L359,0)</f>
        <v>0</v>
      </c>
      <c r="M359" s="80" t="str">
        <f>IF('Dépenses sur devis'!M359&lt;&gt;"",'Dépenses sur devis'!M359,"")</f>
        <v/>
      </c>
      <c r="N359" s="244" t="str">
        <f>IF('Dépenses sur devis'!N359&lt;&gt;"",'Dépenses sur devis'!N359,"")</f>
        <v/>
      </c>
      <c r="O359" s="244" t="str">
        <f>IF('Dépenses sur devis'!O359&lt;&gt;"",'Dépenses sur devis'!O359,"")</f>
        <v/>
      </c>
      <c r="P359" s="245">
        <f>IF('Dépenses sur devis'!P359&lt;&gt;"",'Dépenses sur devis'!P359,0)</f>
        <v>0</v>
      </c>
      <c r="Q359" s="245">
        <f>IF('Dépenses sur devis'!Q359&lt;&gt;"",'Dépenses sur devis'!Q359,0)</f>
        <v>0</v>
      </c>
      <c r="R359" s="244" t="str">
        <f>IF('Dépenses sur devis'!R359&lt;&gt;"",'Dépenses sur devis'!R359,"")</f>
        <v/>
      </c>
      <c r="S359" s="244" t="str">
        <f>IF('Dépenses sur devis'!S359&lt;&gt;"",'Dépenses sur devis'!S359,"")</f>
        <v/>
      </c>
      <c r="T359" s="245">
        <f>IF('Dépenses sur devis'!T359&lt;&gt;"",'Dépenses sur devis'!T359,0)</f>
        <v>0</v>
      </c>
      <c r="U359" s="245">
        <f>IF('Dépenses sur devis'!U359&lt;&gt;"",'Dépenses sur devis'!U359,0)</f>
        <v>0</v>
      </c>
      <c r="V359" s="244" t="str">
        <f>IF('Dépenses sur devis'!V359&lt;&gt;"",'Dépenses sur devis'!V359,"")</f>
        <v/>
      </c>
      <c r="W359" s="245"/>
      <c r="X359" s="81">
        <v>0</v>
      </c>
      <c r="Y359" s="80"/>
      <c r="Z359" s="245">
        <f t="shared" si="10"/>
        <v>0</v>
      </c>
      <c r="AA359" s="81">
        <f t="shared" si="11"/>
        <v>0</v>
      </c>
      <c r="AB359" s="78" t="str">
        <f>IF('Dépenses sur devis'!AB359&lt;&gt;"",'Dépenses sur devis'!AB359,"")</f>
        <v/>
      </c>
    </row>
    <row r="360" spans="2:28" s="63" customFormat="1" ht="19.899999999999999" hidden="1" customHeight="1" x14ac:dyDescent="0.35">
      <c r="B360" s="75">
        <v>353</v>
      </c>
      <c r="C360" s="80" t="str">
        <f>IF('Dépenses sur devis'!C360&lt;&gt;"",'Dépenses sur devis'!C360,"")</f>
        <v/>
      </c>
      <c r="D360" s="80" t="str">
        <f>IF('Dépenses sur devis'!D360&lt;&gt;"",'Dépenses sur devis'!D360,"")</f>
        <v/>
      </c>
      <c r="E360" s="80" t="str">
        <f>IF('Dépenses sur devis'!E360&lt;&gt;"",'Dépenses sur devis'!E360,"")</f>
        <v/>
      </c>
      <c r="F360" s="80" t="str">
        <f>IF('Dépenses sur devis'!F360&lt;&gt;"",'Dépenses sur devis'!F360,"")</f>
        <v/>
      </c>
      <c r="G360" s="80" t="str">
        <f>IF('Dépenses sur devis'!G360&lt;&gt;"",'Dépenses sur devis'!G360,"")</f>
        <v/>
      </c>
      <c r="H360" s="79" t="str">
        <f>IF('Dépenses sur devis'!H360&lt;&gt;"",'Dépenses sur devis'!H360,"")</f>
        <v/>
      </c>
      <c r="I360" s="80" t="str">
        <f>IF('Dépenses sur devis'!I360&lt;&gt;"",'Dépenses sur devis'!I360,"")</f>
        <v/>
      </c>
      <c r="J360" s="243">
        <f>IF('Dépenses sur devis'!J360&lt;&gt;"",'Dépenses sur devis'!J360,0)</f>
        <v>0</v>
      </c>
      <c r="K360" s="243">
        <f>IF('Dépenses sur devis'!K360&lt;&gt;"",'Dépenses sur devis'!K360,0)</f>
        <v>0</v>
      </c>
      <c r="L360" s="243">
        <f>IF('Dépenses sur devis'!L360&lt;&gt;"",'Dépenses sur devis'!L360,0)</f>
        <v>0</v>
      </c>
      <c r="M360" s="80" t="str">
        <f>IF('Dépenses sur devis'!M360&lt;&gt;"",'Dépenses sur devis'!M360,"")</f>
        <v/>
      </c>
      <c r="N360" s="244" t="str">
        <f>IF('Dépenses sur devis'!N360&lt;&gt;"",'Dépenses sur devis'!N360,"")</f>
        <v/>
      </c>
      <c r="O360" s="244" t="str">
        <f>IF('Dépenses sur devis'!O360&lt;&gt;"",'Dépenses sur devis'!O360,"")</f>
        <v/>
      </c>
      <c r="P360" s="245">
        <f>IF('Dépenses sur devis'!P360&lt;&gt;"",'Dépenses sur devis'!P360,0)</f>
        <v>0</v>
      </c>
      <c r="Q360" s="245">
        <f>IF('Dépenses sur devis'!Q360&lt;&gt;"",'Dépenses sur devis'!Q360,0)</f>
        <v>0</v>
      </c>
      <c r="R360" s="244" t="str">
        <f>IF('Dépenses sur devis'!R360&lt;&gt;"",'Dépenses sur devis'!R360,"")</f>
        <v/>
      </c>
      <c r="S360" s="244" t="str">
        <f>IF('Dépenses sur devis'!S360&lt;&gt;"",'Dépenses sur devis'!S360,"")</f>
        <v/>
      </c>
      <c r="T360" s="245">
        <f>IF('Dépenses sur devis'!T360&lt;&gt;"",'Dépenses sur devis'!T360,0)</f>
        <v>0</v>
      </c>
      <c r="U360" s="245">
        <f>IF('Dépenses sur devis'!U360&lt;&gt;"",'Dépenses sur devis'!U360,0)</f>
        <v>0</v>
      </c>
      <c r="V360" s="244" t="str">
        <f>IF('Dépenses sur devis'!V360&lt;&gt;"",'Dépenses sur devis'!V360,"")</f>
        <v/>
      </c>
      <c r="W360" s="245"/>
      <c r="X360" s="81">
        <v>0</v>
      </c>
      <c r="Y360" s="80"/>
      <c r="Z360" s="245">
        <f t="shared" si="10"/>
        <v>0</v>
      </c>
      <c r="AA360" s="81">
        <f t="shared" si="11"/>
        <v>0</v>
      </c>
      <c r="AB360" s="78" t="str">
        <f>IF('Dépenses sur devis'!AB360&lt;&gt;"",'Dépenses sur devis'!AB360,"")</f>
        <v/>
      </c>
    </row>
    <row r="361" spans="2:28" s="63" customFormat="1" ht="19.899999999999999" hidden="1" customHeight="1" x14ac:dyDescent="0.35">
      <c r="B361" s="75">
        <v>354</v>
      </c>
      <c r="C361" s="80" t="str">
        <f>IF('Dépenses sur devis'!C361&lt;&gt;"",'Dépenses sur devis'!C361,"")</f>
        <v/>
      </c>
      <c r="D361" s="80" t="str">
        <f>IF('Dépenses sur devis'!D361&lt;&gt;"",'Dépenses sur devis'!D361,"")</f>
        <v/>
      </c>
      <c r="E361" s="80" t="str">
        <f>IF('Dépenses sur devis'!E361&lt;&gt;"",'Dépenses sur devis'!E361,"")</f>
        <v/>
      </c>
      <c r="F361" s="80" t="str">
        <f>IF('Dépenses sur devis'!F361&lt;&gt;"",'Dépenses sur devis'!F361,"")</f>
        <v/>
      </c>
      <c r="G361" s="80" t="str">
        <f>IF('Dépenses sur devis'!G361&lt;&gt;"",'Dépenses sur devis'!G361,"")</f>
        <v/>
      </c>
      <c r="H361" s="79" t="str">
        <f>IF('Dépenses sur devis'!H361&lt;&gt;"",'Dépenses sur devis'!H361,"")</f>
        <v/>
      </c>
      <c r="I361" s="80" t="str">
        <f>IF('Dépenses sur devis'!I361&lt;&gt;"",'Dépenses sur devis'!I361,"")</f>
        <v/>
      </c>
      <c r="J361" s="243">
        <f>IF('Dépenses sur devis'!J361&lt;&gt;"",'Dépenses sur devis'!J361,0)</f>
        <v>0</v>
      </c>
      <c r="K361" s="243">
        <f>IF('Dépenses sur devis'!K361&lt;&gt;"",'Dépenses sur devis'!K361,0)</f>
        <v>0</v>
      </c>
      <c r="L361" s="243">
        <f>IF('Dépenses sur devis'!L361&lt;&gt;"",'Dépenses sur devis'!L361,0)</f>
        <v>0</v>
      </c>
      <c r="M361" s="80" t="str">
        <f>IF('Dépenses sur devis'!M361&lt;&gt;"",'Dépenses sur devis'!M361,"")</f>
        <v/>
      </c>
      <c r="N361" s="244" t="str">
        <f>IF('Dépenses sur devis'!N361&lt;&gt;"",'Dépenses sur devis'!N361,"")</f>
        <v/>
      </c>
      <c r="O361" s="244" t="str">
        <f>IF('Dépenses sur devis'!O361&lt;&gt;"",'Dépenses sur devis'!O361,"")</f>
        <v/>
      </c>
      <c r="P361" s="245">
        <f>IF('Dépenses sur devis'!P361&lt;&gt;"",'Dépenses sur devis'!P361,0)</f>
        <v>0</v>
      </c>
      <c r="Q361" s="245">
        <f>IF('Dépenses sur devis'!Q361&lt;&gt;"",'Dépenses sur devis'!Q361,0)</f>
        <v>0</v>
      </c>
      <c r="R361" s="244" t="str">
        <f>IF('Dépenses sur devis'!R361&lt;&gt;"",'Dépenses sur devis'!R361,"")</f>
        <v/>
      </c>
      <c r="S361" s="244" t="str">
        <f>IF('Dépenses sur devis'!S361&lt;&gt;"",'Dépenses sur devis'!S361,"")</f>
        <v/>
      </c>
      <c r="T361" s="245">
        <f>IF('Dépenses sur devis'!T361&lt;&gt;"",'Dépenses sur devis'!T361,0)</f>
        <v>0</v>
      </c>
      <c r="U361" s="245">
        <f>IF('Dépenses sur devis'!U361&lt;&gt;"",'Dépenses sur devis'!U361,0)</f>
        <v>0</v>
      </c>
      <c r="V361" s="244" t="str">
        <f>IF('Dépenses sur devis'!V361&lt;&gt;"",'Dépenses sur devis'!V361,"")</f>
        <v/>
      </c>
      <c r="W361" s="245"/>
      <c r="X361" s="81">
        <v>0</v>
      </c>
      <c r="Y361" s="80"/>
      <c r="Z361" s="245">
        <f t="shared" si="10"/>
        <v>0</v>
      </c>
      <c r="AA361" s="81">
        <f t="shared" si="11"/>
        <v>0</v>
      </c>
      <c r="AB361" s="78" t="str">
        <f>IF('Dépenses sur devis'!AB361&lt;&gt;"",'Dépenses sur devis'!AB361,"")</f>
        <v/>
      </c>
    </row>
    <row r="362" spans="2:28" s="63" customFormat="1" ht="19.899999999999999" hidden="1" customHeight="1" x14ac:dyDescent="0.35">
      <c r="B362" s="75">
        <v>355</v>
      </c>
      <c r="C362" s="80" t="str">
        <f>IF('Dépenses sur devis'!C362&lt;&gt;"",'Dépenses sur devis'!C362,"")</f>
        <v/>
      </c>
      <c r="D362" s="80" t="str">
        <f>IF('Dépenses sur devis'!D362&lt;&gt;"",'Dépenses sur devis'!D362,"")</f>
        <v/>
      </c>
      <c r="E362" s="80" t="str">
        <f>IF('Dépenses sur devis'!E362&lt;&gt;"",'Dépenses sur devis'!E362,"")</f>
        <v/>
      </c>
      <c r="F362" s="80" t="str">
        <f>IF('Dépenses sur devis'!F362&lt;&gt;"",'Dépenses sur devis'!F362,"")</f>
        <v/>
      </c>
      <c r="G362" s="80" t="str">
        <f>IF('Dépenses sur devis'!G362&lt;&gt;"",'Dépenses sur devis'!G362,"")</f>
        <v/>
      </c>
      <c r="H362" s="79" t="str">
        <f>IF('Dépenses sur devis'!H362&lt;&gt;"",'Dépenses sur devis'!H362,"")</f>
        <v/>
      </c>
      <c r="I362" s="80" t="str">
        <f>IF('Dépenses sur devis'!I362&lt;&gt;"",'Dépenses sur devis'!I362,"")</f>
        <v/>
      </c>
      <c r="J362" s="243">
        <f>IF('Dépenses sur devis'!J362&lt;&gt;"",'Dépenses sur devis'!J362,0)</f>
        <v>0</v>
      </c>
      <c r="K362" s="243">
        <f>IF('Dépenses sur devis'!K362&lt;&gt;"",'Dépenses sur devis'!K362,0)</f>
        <v>0</v>
      </c>
      <c r="L362" s="243">
        <f>IF('Dépenses sur devis'!L362&lt;&gt;"",'Dépenses sur devis'!L362,0)</f>
        <v>0</v>
      </c>
      <c r="M362" s="80" t="str">
        <f>IF('Dépenses sur devis'!M362&lt;&gt;"",'Dépenses sur devis'!M362,"")</f>
        <v/>
      </c>
      <c r="N362" s="244" t="str">
        <f>IF('Dépenses sur devis'!N362&lt;&gt;"",'Dépenses sur devis'!N362,"")</f>
        <v/>
      </c>
      <c r="O362" s="244" t="str">
        <f>IF('Dépenses sur devis'!O362&lt;&gt;"",'Dépenses sur devis'!O362,"")</f>
        <v/>
      </c>
      <c r="P362" s="245">
        <f>IF('Dépenses sur devis'!P362&lt;&gt;"",'Dépenses sur devis'!P362,0)</f>
        <v>0</v>
      </c>
      <c r="Q362" s="245">
        <f>IF('Dépenses sur devis'!Q362&lt;&gt;"",'Dépenses sur devis'!Q362,0)</f>
        <v>0</v>
      </c>
      <c r="R362" s="244" t="str">
        <f>IF('Dépenses sur devis'!R362&lt;&gt;"",'Dépenses sur devis'!R362,"")</f>
        <v/>
      </c>
      <c r="S362" s="244" t="str">
        <f>IF('Dépenses sur devis'!S362&lt;&gt;"",'Dépenses sur devis'!S362,"")</f>
        <v/>
      </c>
      <c r="T362" s="245">
        <f>IF('Dépenses sur devis'!T362&lt;&gt;"",'Dépenses sur devis'!T362,0)</f>
        <v>0</v>
      </c>
      <c r="U362" s="245">
        <f>IF('Dépenses sur devis'!U362&lt;&gt;"",'Dépenses sur devis'!U362,0)</f>
        <v>0</v>
      </c>
      <c r="V362" s="244" t="str">
        <f>IF('Dépenses sur devis'!V362&lt;&gt;"",'Dépenses sur devis'!V362,"")</f>
        <v/>
      </c>
      <c r="W362" s="245"/>
      <c r="X362" s="81">
        <v>0</v>
      </c>
      <c r="Y362" s="80"/>
      <c r="Z362" s="245">
        <f t="shared" si="10"/>
        <v>0</v>
      </c>
      <c r="AA362" s="81">
        <f t="shared" si="11"/>
        <v>0</v>
      </c>
      <c r="AB362" s="78" t="str">
        <f>IF('Dépenses sur devis'!AB362&lt;&gt;"",'Dépenses sur devis'!AB362,"")</f>
        <v/>
      </c>
    </row>
    <row r="363" spans="2:28" s="63" customFormat="1" ht="19.899999999999999" hidden="1" customHeight="1" x14ac:dyDescent="0.35">
      <c r="B363" s="75">
        <v>356</v>
      </c>
      <c r="C363" s="80" t="str">
        <f>IF('Dépenses sur devis'!C363&lt;&gt;"",'Dépenses sur devis'!C363,"")</f>
        <v/>
      </c>
      <c r="D363" s="80" t="str">
        <f>IF('Dépenses sur devis'!D363&lt;&gt;"",'Dépenses sur devis'!D363,"")</f>
        <v/>
      </c>
      <c r="E363" s="80" t="str">
        <f>IF('Dépenses sur devis'!E363&lt;&gt;"",'Dépenses sur devis'!E363,"")</f>
        <v/>
      </c>
      <c r="F363" s="80" t="str">
        <f>IF('Dépenses sur devis'!F363&lt;&gt;"",'Dépenses sur devis'!F363,"")</f>
        <v/>
      </c>
      <c r="G363" s="80" t="str">
        <f>IF('Dépenses sur devis'!G363&lt;&gt;"",'Dépenses sur devis'!G363,"")</f>
        <v/>
      </c>
      <c r="H363" s="79" t="str">
        <f>IF('Dépenses sur devis'!H363&lt;&gt;"",'Dépenses sur devis'!H363,"")</f>
        <v/>
      </c>
      <c r="I363" s="80" t="str">
        <f>IF('Dépenses sur devis'!I363&lt;&gt;"",'Dépenses sur devis'!I363,"")</f>
        <v/>
      </c>
      <c r="J363" s="243">
        <f>IF('Dépenses sur devis'!J363&lt;&gt;"",'Dépenses sur devis'!J363,0)</f>
        <v>0</v>
      </c>
      <c r="K363" s="243">
        <f>IF('Dépenses sur devis'!K363&lt;&gt;"",'Dépenses sur devis'!K363,0)</f>
        <v>0</v>
      </c>
      <c r="L363" s="243">
        <f>IF('Dépenses sur devis'!L363&lt;&gt;"",'Dépenses sur devis'!L363,0)</f>
        <v>0</v>
      </c>
      <c r="M363" s="80" t="str">
        <f>IF('Dépenses sur devis'!M363&lt;&gt;"",'Dépenses sur devis'!M363,"")</f>
        <v/>
      </c>
      <c r="N363" s="244" t="str">
        <f>IF('Dépenses sur devis'!N363&lt;&gt;"",'Dépenses sur devis'!N363,"")</f>
        <v/>
      </c>
      <c r="O363" s="244" t="str">
        <f>IF('Dépenses sur devis'!O363&lt;&gt;"",'Dépenses sur devis'!O363,"")</f>
        <v/>
      </c>
      <c r="P363" s="245">
        <f>IF('Dépenses sur devis'!P363&lt;&gt;"",'Dépenses sur devis'!P363,0)</f>
        <v>0</v>
      </c>
      <c r="Q363" s="245">
        <f>IF('Dépenses sur devis'!Q363&lt;&gt;"",'Dépenses sur devis'!Q363,0)</f>
        <v>0</v>
      </c>
      <c r="R363" s="244" t="str">
        <f>IF('Dépenses sur devis'!R363&lt;&gt;"",'Dépenses sur devis'!R363,"")</f>
        <v/>
      </c>
      <c r="S363" s="244" t="str">
        <f>IF('Dépenses sur devis'!S363&lt;&gt;"",'Dépenses sur devis'!S363,"")</f>
        <v/>
      </c>
      <c r="T363" s="245">
        <f>IF('Dépenses sur devis'!T363&lt;&gt;"",'Dépenses sur devis'!T363,0)</f>
        <v>0</v>
      </c>
      <c r="U363" s="245">
        <f>IF('Dépenses sur devis'!U363&lt;&gt;"",'Dépenses sur devis'!U363,0)</f>
        <v>0</v>
      </c>
      <c r="V363" s="244" t="str">
        <f>IF('Dépenses sur devis'!V363&lt;&gt;"",'Dépenses sur devis'!V363,"")</f>
        <v/>
      </c>
      <c r="W363" s="245"/>
      <c r="X363" s="81">
        <v>0</v>
      </c>
      <c r="Y363" s="80"/>
      <c r="Z363" s="245">
        <f t="shared" si="10"/>
        <v>0</v>
      </c>
      <c r="AA363" s="81">
        <f t="shared" si="11"/>
        <v>0</v>
      </c>
      <c r="AB363" s="78" t="str">
        <f>IF('Dépenses sur devis'!AB363&lt;&gt;"",'Dépenses sur devis'!AB363,"")</f>
        <v/>
      </c>
    </row>
    <row r="364" spans="2:28" s="63" customFormat="1" ht="19.899999999999999" hidden="1" customHeight="1" x14ac:dyDescent="0.35">
      <c r="B364" s="75">
        <v>357</v>
      </c>
      <c r="C364" s="80" t="str">
        <f>IF('Dépenses sur devis'!C364&lt;&gt;"",'Dépenses sur devis'!C364,"")</f>
        <v/>
      </c>
      <c r="D364" s="80" t="str">
        <f>IF('Dépenses sur devis'!D364&lt;&gt;"",'Dépenses sur devis'!D364,"")</f>
        <v/>
      </c>
      <c r="E364" s="80" t="str">
        <f>IF('Dépenses sur devis'!E364&lt;&gt;"",'Dépenses sur devis'!E364,"")</f>
        <v/>
      </c>
      <c r="F364" s="80" t="str">
        <f>IF('Dépenses sur devis'!F364&lt;&gt;"",'Dépenses sur devis'!F364,"")</f>
        <v/>
      </c>
      <c r="G364" s="80" t="str">
        <f>IF('Dépenses sur devis'!G364&lt;&gt;"",'Dépenses sur devis'!G364,"")</f>
        <v/>
      </c>
      <c r="H364" s="79" t="str">
        <f>IF('Dépenses sur devis'!H364&lt;&gt;"",'Dépenses sur devis'!H364,"")</f>
        <v/>
      </c>
      <c r="I364" s="80" t="str">
        <f>IF('Dépenses sur devis'!I364&lt;&gt;"",'Dépenses sur devis'!I364,"")</f>
        <v/>
      </c>
      <c r="J364" s="243">
        <f>IF('Dépenses sur devis'!J364&lt;&gt;"",'Dépenses sur devis'!J364,0)</f>
        <v>0</v>
      </c>
      <c r="K364" s="243">
        <f>IF('Dépenses sur devis'!K364&lt;&gt;"",'Dépenses sur devis'!K364,0)</f>
        <v>0</v>
      </c>
      <c r="L364" s="243">
        <f>IF('Dépenses sur devis'!L364&lt;&gt;"",'Dépenses sur devis'!L364,0)</f>
        <v>0</v>
      </c>
      <c r="M364" s="80" t="str">
        <f>IF('Dépenses sur devis'!M364&lt;&gt;"",'Dépenses sur devis'!M364,"")</f>
        <v/>
      </c>
      <c r="N364" s="244" t="str">
        <f>IF('Dépenses sur devis'!N364&lt;&gt;"",'Dépenses sur devis'!N364,"")</f>
        <v/>
      </c>
      <c r="O364" s="244" t="str">
        <f>IF('Dépenses sur devis'!O364&lt;&gt;"",'Dépenses sur devis'!O364,"")</f>
        <v/>
      </c>
      <c r="P364" s="245">
        <f>IF('Dépenses sur devis'!P364&lt;&gt;"",'Dépenses sur devis'!P364,0)</f>
        <v>0</v>
      </c>
      <c r="Q364" s="245">
        <f>IF('Dépenses sur devis'!Q364&lt;&gt;"",'Dépenses sur devis'!Q364,0)</f>
        <v>0</v>
      </c>
      <c r="R364" s="244" t="str">
        <f>IF('Dépenses sur devis'!R364&lt;&gt;"",'Dépenses sur devis'!R364,"")</f>
        <v/>
      </c>
      <c r="S364" s="244" t="str">
        <f>IF('Dépenses sur devis'!S364&lt;&gt;"",'Dépenses sur devis'!S364,"")</f>
        <v/>
      </c>
      <c r="T364" s="245">
        <f>IF('Dépenses sur devis'!T364&lt;&gt;"",'Dépenses sur devis'!T364,0)</f>
        <v>0</v>
      </c>
      <c r="U364" s="245">
        <f>IF('Dépenses sur devis'!U364&lt;&gt;"",'Dépenses sur devis'!U364,0)</f>
        <v>0</v>
      </c>
      <c r="V364" s="244" t="str">
        <f>IF('Dépenses sur devis'!V364&lt;&gt;"",'Dépenses sur devis'!V364,"")</f>
        <v/>
      </c>
      <c r="W364" s="245"/>
      <c r="X364" s="81">
        <v>0</v>
      </c>
      <c r="Y364" s="80"/>
      <c r="Z364" s="245">
        <f t="shared" si="10"/>
        <v>0</v>
      </c>
      <c r="AA364" s="81">
        <f t="shared" si="11"/>
        <v>0</v>
      </c>
      <c r="AB364" s="78" t="str">
        <f>IF('Dépenses sur devis'!AB364&lt;&gt;"",'Dépenses sur devis'!AB364,"")</f>
        <v/>
      </c>
    </row>
    <row r="365" spans="2:28" s="63" customFormat="1" ht="19.899999999999999" hidden="1" customHeight="1" x14ac:dyDescent="0.35">
      <c r="B365" s="75">
        <v>358</v>
      </c>
      <c r="C365" s="80" t="str">
        <f>IF('Dépenses sur devis'!C365&lt;&gt;"",'Dépenses sur devis'!C365,"")</f>
        <v/>
      </c>
      <c r="D365" s="80" t="str">
        <f>IF('Dépenses sur devis'!D365&lt;&gt;"",'Dépenses sur devis'!D365,"")</f>
        <v/>
      </c>
      <c r="E365" s="80" t="str">
        <f>IF('Dépenses sur devis'!E365&lt;&gt;"",'Dépenses sur devis'!E365,"")</f>
        <v/>
      </c>
      <c r="F365" s="80" t="str">
        <f>IF('Dépenses sur devis'!F365&lt;&gt;"",'Dépenses sur devis'!F365,"")</f>
        <v/>
      </c>
      <c r="G365" s="80" t="str">
        <f>IF('Dépenses sur devis'!G365&lt;&gt;"",'Dépenses sur devis'!G365,"")</f>
        <v/>
      </c>
      <c r="H365" s="79" t="str">
        <f>IF('Dépenses sur devis'!H365&lt;&gt;"",'Dépenses sur devis'!H365,"")</f>
        <v/>
      </c>
      <c r="I365" s="80" t="str">
        <f>IF('Dépenses sur devis'!I365&lt;&gt;"",'Dépenses sur devis'!I365,"")</f>
        <v/>
      </c>
      <c r="J365" s="243">
        <f>IF('Dépenses sur devis'!J365&lt;&gt;"",'Dépenses sur devis'!J365,0)</f>
        <v>0</v>
      </c>
      <c r="K365" s="243">
        <f>IF('Dépenses sur devis'!K365&lt;&gt;"",'Dépenses sur devis'!K365,0)</f>
        <v>0</v>
      </c>
      <c r="L365" s="243">
        <f>IF('Dépenses sur devis'!L365&lt;&gt;"",'Dépenses sur devis'!L365,0)</f>
        <v>0</v>
      </c>
      <c r="M365" s="80" t="str">
        <f>IF('Dépenses sur devis'!M365&lt;&gt;"",'Dépenses sur devis'!M365,"")</f>
        <v/>
      </c>
      <c r="N365" s="244" t="str">
        <f>IF('Dépenses sur devis'!N365&lt;&gt;"",'Dépenses sur devis'!N365,"")</f>
        <v/>
      </c>
      <c r="O365" s="244" t="str">
        <f>IF('Dépenses sur devis'!O365&lt;&gt;"",'Dépenses sur devis'!O365,"")</f>
        <v/>
      </c>
      <c r="P365" s="245">
        <f>IF('Dépenses sur devis'!P365&lt;&gt;"",'Dépenses sur devis'!P365,0)</f>
        <v>0</v>
      </c>
      <c r="Q365" s="245">
        <f>IF('Dépenses sur devis'!Q365&lt;&gt;"",'Dépenses sur devis'!Q365,0)</f>
        <v>0</v>
      </c>
      <c r="R365" s="244" t="str">
        <f>IF('Dépenses sur devis'!R365&lt;&gt;"",'Dépenses sur devis'!R365,"")</f>
        <v/>
      </c>
      <c r="S365" s="244" t="str">
        <f>IF('Dépenses sur devis'!S365&lt;&gt;"",'Dépenses sur devis'!S365,"")</f>
        <v/>
      </c>
      <c r="T365" s="245">
        <f>IF('Dépenses sur devis'!T365&lt;&gt;"",'Dépenses sur devis'!T365,0)</f>
        <v>0</v>
      </c>
      <c r="U365" s="245">
        <f>IF('Dépenses sur devis'!U365&lt;&gt;"",'Dépenses sur devis'!U365,0)</f>
        <v>0</v>
      </c>
      <c r="V365" s="244" t="str">
        <f>IF('Dépenses sur devis'!V365&lt;&gt;"",'Dépenses sur devis'!V365,"")</f>
        <v/>
      </c>
      <c r="W365" s="245"/>
      <c r="X365" s="81">
        <v>0</v>
      </c>
      <c r="Y365" s="80"/>
      <c r="Z365" s="245">
        <f t="shared" si="10"/>
        <v>0</v>
      </c>
      <c r="AA365" s="81">
        <f t="shared" si="11"/>
        <v>0</v>
      </c>
      <c r="AB365" s="78" t="str">
        <f>IF('Dépenses sur devis'!AB365&lt;&gt;"",'Dépenses sur devis'!AB365,"")</f>
        <v/>
      </c>
    </row>
    <row r="366" spans="2:28" s="63" customFormat="1" ht="19.899999999999999" hidden="1" customHeight="1" x14ac:dyDescent="0.35">
      <c r="B366" s="75">
        <v>359</v>
      </c>
      <c r="C366" s="80" t="str">
        <f>IF('Dépenses sur devis'!C366&lt;&gt;"",'Dépenses sur devis'!C366,"")</f>
        <v/>
      </c>
      <c r="D366" s="80" t="str">
        <f>IF('Dépenses sur devis'!D366&lt;&gt;"",'Dépenses sur devis'!D366,"")</f>
        <v/>
      </c>
      <c r="E366" s="80" t="str">
        <f>IF('Dépenses sur devis'!E366&lt;&gt;"",'Dépenses sur devis'!E366,"")</f>
        <v/>
      </c>
      <c r="F366" s="80" t="str">
        <f>IF('Dépenses sur devis'!F366&lt;&gt;"",'Dépenses sur devis'!F366,"")</f>
        <v/>
      </c>
      <c r="G366" s="80" t="str">
        <f>IF('Dépenses sur devis'!G366&lt;&gt;"",'Dépenses sur devis'!G366,"")</f>
        <v/>
      </c>
      <c r="H366" s="79" t="str">
        <f>IF('Dépenses sur devis'!H366&lt;&gt;"",'Dépenses sur devis'!H366,"")</f>
        <v/>
      </c>
      <c r="I366" s="80" t="str">
        <f>IF('Dépenses sur devis'!I366&lt;&gt;"",'Dépenses sur devis'!I366,"")</f>
        <v/>
      </c>
      <c r="J366" s="243">
        <f>IF('Dépenses sur devis'!J366&lt;&gt;"",'Dépenses sur devis'!J366,0)</f>
        <v>0</v>
      </c>
      <c r="K366" s="243">
        <f>IF('Dépenses sur devis'!K366&lt;&gt;"",'Dépenses sur devis'!K366,0)</f>
        <v>0</v>
      </c>
      <c r="L366" s="243">
        <f>IF('Dépenses sur devis'!L366&lt;&gt;"",'Dépenses sur devis'!L366,0)</f>
        <v>0</v>
      </c>
      <c r="M366" s="80" t="str">
        <f>IF('Dépenses sur devis'!M366&lt;&gt;"",'Dépenses sur devis'!M366,"")</f>
        <v/>
      </c>
      <c r="N366" s="244" t="str">
        <f>IF('Dépenses sur devis'!N366&lt;&gt;"",'Dépenses sur devis'!N366,"")</f>
        <v/>
      </c>
      <c r="O366" s="244" t="str">
        <f>IF('Dépenses sur devis'!O366&lt;&gt;"",'Dépenses sur devis'!O366,"")</f>
        <v/>
      </c>
      <c r="P366" s="245">
        <f>IF('Dépenses sur devis'!P366&lt;&gt;"",'Dépenses sur devis'!P366,0)</f>
        <v>0</v>
      </c>
      <c r="Q366" s="245">
        <f>IF('Dépenses sur devis'!Q366&lt;&gt;"",'Dépenses sur devis'!Q366,0)</f>
        <v>0</v>
      </c>
      <c r="R366" s="244" t="str">
        <f>IF('Dépenses sur devis'!R366&lt;&gt;"",'Dépenses sur devis'!R366,"")</f>
        <v/>
      </c>
      <c r="S366" s="244" t="str">
        <f>IF('Dépenses sur devis'!S366&lt;&gt;"",'Dépenses sur devis'!S366,"")</f>
        <v/>
      </c>
      <c r="T366" s="245">
        <f>IF('Dépenses sur devis'!T366&lt;&gt;"",'Dépenses sur devis'!T366,0)</f>
        <v>0</v>
      </c>
      <c r="U366" s="245">
        <f>IF('Dépenses sur devis'!U366&lt;&gt;"",'Dépenses sur devis'!U366,0)</f>
        <v>0</v>
      </c>
      <c r="V366" s="244" t="str">
        <f>IF('Dépenses sur devis'!V366&lt;&gt;"",'Dépenses sur devis'!V366,"")</f>
        <v/>
      </c>
      <c r="W366" s="245"/>
      <c r="X366" s="81">
        <v>0</v>
      </c>
      <c r="Y366" s="80"/>
      <c r="Z366" s="245">
        <f t="shared" si="10"/>
        <v>0</v>
      </c>
      <c r="AA366" s="81">
        <f t="shared" si="11"/>
        <v>0</v>
      </c>
      <c r="AB366" s="78" t="str">
        <f>IF('Dépenses sur devis'!AB366&lt;&gt;"",'Dépenses sur devis'!AB366,"")</f>
        <v/>
      </c>
    </row>
    <row r="367" spans="2:28" s="63" customFormat="1" ht="19.899999999999999" hidden="1" customHeight="1" x14ac:dyDescent="0.35">
      <c r="B367" s="75">
        <v>360</v>
      </c>
      <c r="C367" s="80" t="str">
        <f>IF('Dépenses sur devis'!C367&lt;&gt;"",'Dépenses sur devis'!C367,"")</f>
        <v/>
      </c>
      <c r="D367" s="80" t="str">
        <f>IF('Dépenses sur devis'!D367&lt;&gt;"",'Dépenses sur devis'!D367,"")</f>
        <v/>
      </c>
      <c r="E367" s="80" t="str">
        <f>IF('Dépenses sur devis'!E367&lt;&gt;"",'Dépenses sur devis'!E367,"")</f>
        <v/>
      </c>
      <c r="F367" s="80" t="str">
        <f>IF('Dépenses sur devis'!F367&lt;&gt;"",'Dépenses sur devis'!F367,"")</f>
        <v/>
      </c>
      <c r="G367" s="80" t="str">
        <f>IF('Dépenses sur devis'!G367&lt;&gt;"",'Dépenses sur devis'!G367,"")</f>
        <v/>
      </c>
      <c r="H367" s="79" t="str">
        <f>IF('Dépenses sur devis'!H367&lt;&gt;"",'Dépenses sur devis'!H367,"")</f>
        <v/>
      </c>
      <c r="I367" s="80" t="str">
        <f>IF('Dépenses sur devis'!I367&lt;&gt;"",'Dépenses sur devis'!I367,"")</f>
        <v/>
      </c>
      <c r="J367" s="243">
        <f>IF('Dépenses sur devis'!J367&lt;&gt;"",'Dépenses sur devis'!J367,0)</f>
        <v>0</v>
      </c>
      <c r="K367" s="243">
        <f>IF('Dépenses sur devis'!K367&lt;&gt;"",'Dépenses sur devis'!K367,0)</f>
        <v>0</v>
      </c>
      <c r="L367" s="243">
        <f>IF('Dépenses sur devis'!L367&lt;&gt;"",'Dépenses sur devis'!L367,0)</f>
        <v>0</v>
      </c>
      <c r="M367" s="80" t="str">
        <f>IF('Dépenses sur devis'!M367&lt;&gt;"",'Dépenses sur devis'!M367,"")</f>
        <v/>
      </c>
      <c r="N367" s="244" t="str">
        <f>IF('Dépenses sur devis'!N367&lt;&gt;"",'Dépenses sur devis'!N367,"")</f>
        <v/>
      </c>
      <c r="O367" s="244" t="str">
        <f>IF('Dépenses sur devis'!O367&lt;&gt;"",'Dépenses sur devis'!O367,"")</f>
        <v/>
      </c>
      <c r="P367" s="245">
        <f>IF('Dépenses sur devis'!P367&lt;&gt;"",'Dépenses sur devis'!P367,0)</f>
        <v>0</v>
      </c>
      <c r="Q367" s="245">
        <f>IF('Dépenses sur devis'!Q367&lt;&gt;"",'Dépenses sur devis'!Q367,0)</f>
        <v>0</v>
      </c>
      <c r="R367" s="244" t="str">
        <f>IF('Dépenses sur devis'!R367&lt;&gt;"",'Dépenses sur devis'!R367,"")</f>
        <v/>
      </c>
      <c r="S367" s="244" t="str">
        <f>IF('Dépenses sur devis'!S367&lt;&gt;"",'Dépenses sur devis'!S367,"")</f>
        <v/>
      </c>
      <c r="T367" s="245">
        <f>IF('Dépenses sur devis'!T367&lt;&gt;"",'Dépenses sur devis'!T367,0)</f>
        <v>0</v>
      </c>
      <c r="U367" s="245">
        <f>IF('Dépenses sur devis'!U367&lt;&gt;"",'Dépenses sur devis'!U367,0)</f>
        <v>0</v>
      </c>
      <c r="V367" s="244" t="str">
        <f>IF('Dépenses sur devis'!V367&lt;&gt;"",'Dépenses sur devis'!V367,"")</f>
        <v/>
      </c>
      <c r="W367" s="245"/>
      <c r="X367" s="81">
        <v>0</v>
      </c>
      <c r="Y367" s="80"/>
      <c r="Z367" s="245">
        <f t="shared" si="10"/>
        <v>0</v>
      </c>
      <c r="AA367" s="81">
        <f t="shared" si="11"/>
        <v>0</v>
      </c>
      <c r="AB367" s="78" t="str">
        <f>IF('Dépenses sur devis'!AB367&lt;&gt;"",'Dépenses sur devis'!AB367,"")</f>
        <v/>
      </c>
    </row>
    <row r="368" spans="2:28" s="63" customFormat="1" ht="19.899999999999999" hidden="1" customHeight="1" x14ac:dyDescent="0.35">
      <c r="B368" s="75">
        <v>361</v>
      </c>
      <c r="C368" s="80" t="str">
        <f>IF('Dépenses sur devis'!C368&lt;&gt;"",'Dépenses sur devis'!C368,"")</f>
        <v/>
      </c>
      <c r="D368" s="80" t="str">
        <f>IF('Dépenses sur devis'!D368&lt;&gt;"",'Dépenses sur devis'!D368,"")</f>
        <v/>
      </c>
      <c r="E368" s="80" t="str">
        <f>IF('Dépenses sur devis'!E368&lt;&gt;"",'Dépenses sur devis'!E368,"")</f>
        <v/>
      </c>
      <c r="F368" s="80" t="str">
        <f>IF('Dépenses sur devis'!F368&lt;&gt;"",'Dépenses sur devis'!F368,"")</f>
        <v/>
      </c>
      <c r="G368" s="80" t="str">
        <f>IF('Dépenses sur devis'!G368&lt;&gt;"",'Dépenses sur devis'!G368,"")</f>
        <v/>
      </c>
      <c r="H368" s="79" t="str">
        <f>IF('Dépenses sur devis'!H368&lt;&gt;"",'Dépenses sur devis'!H368,"")</f>
        <v/>
      </c>
      <c r="I368" s="80" t="str">
        <f>IF('Dépenses sur devis'!I368&lt;&gt;"",'Dépenses sur devis'!I368,"")</f>
        <v/>
      </c>
      <c r="J368" s="243">
        <f>IF('Dépenses sur devis'!J368&lt;&gt;"",'Dépenses sur devis'!J368,0)</f>
        <v>0</v>
      </c>
      <c r="K368" s="243">
        <f>IF('Dépenses sur devis'!K368&lt;&gt;"",'Dépenses sur devis'!K368,0)</f>
        <v>0</v>
      </c>
      <c r="L368" s="243">
        <f>IF('Dépenses sur devis'!L368&lt;&gt;"",'Dépenses sur devis'!L368,0)</f>
        <v>0</v>
      </c>
      <c r="M368" s="80" t="str">
        <f>IF('Dépenses sur devis'!M368&lt;&gt;"",'Dépenses sur devis'!M368,"")</f>
        <v/>
      </c>
      <c r="N368" s="244" t="str">
        <f>IF('Dépenses sur devis'!N368&lt;&gt;"",'Dépenses sur devis'!N368,"")</f>
        <v/>
      </c>
      <c r="O368" s="244" t="str">
        <f>IF('Dépenses sur devis'!O368&lt;&gt;"",'Dépenses sur devis'!O368,"")</f>
        <v/>
      </c>
      <c r="P368" s="245">
        <f>IF('Dépenses sur devis'!P368&lt;&gt;"",'Dépenses sur devis'!P368,0)</f>
        <v>0</v>
      </c>
      <c r="Q368" s="245">
        <f>IF('Dépenses sur devis'!Q368&lt;&gt;"",'Dépenses sur devis'!Q368,0)</f>
        <v>0</v>
      </c>
      <c r="R368" s="244" t="str">
        <f>IF('Dépenses sur devis'!R368&lt;&gt;"",'Dépenses sur devis'!R368,"")</f>
        <v/>
      </c>
      <c r="S368" s="244" t="str">
        <f>IF('Dépenses sur devis'!S368&lt;&gt;"",'Dépenses sur devis'!S368,"")</f>
        <v/>
      </c>
      <c r="T368" s="245">
        <f>IF('Dépenses sur devis'!T368&lt;&gt;"",'Dépenses sur devis'!T368,0)</f>
        <v>0</v>
      </c>
      <c r="U368" s="245">
        <f>IF('Dépenses sur devis'!U368&lt;&gt;"",'Dépenses sur devis'!U368,0)</f>
        <v>0</v>
      </c>
      <c r="V368" s="244" t="str">
        <f>IF('Dépenses sur devis'!V368&lt;&gt;"",'Dépenses sur devis'!V368,"")</f>
        <v/>
      </c>
      <c r="W368" s="245"/>
      <c r="X368" s="81">
        <v>0</v>
      </c>
      <c r="Y368" s="80"/>
      <c r="Z368" s="245">
        <f t="shared" si="10"/>
        <v>0</v>
      </c>
      <c r="AA368" s="81">
        <f t="shared" si="11"/>
        <v>0</v>
      </c>
      <c r="AB368" s="78" t="str">
        <f>IF('Dépenses sur devis'!AB368&lt;&gt;"",'Dépenses sur devis'!AB368,"")</f>
        <v/>
      </c>
    </row>
    <row r="369" spans="2:28" s="63" customFormat="1" ht="19.899999999999999" hidden="1" customHeight="1" x14ac:dyDescent="0.35">
      <c r="B369" s="75">
        <v>362</v>
      </c>
      <c r="C369" s="80" t="str">
        <f>IF('Dépenses sur devis'!C369&lt;&gt;"",'Dépenses sur devis'!C369,"")</f>
        <v/>
      </c>
      <c r="D369" s="80" t="str">
        <f>IF('Dépenses sur devis'!D369&lt;&gt;"",'Dépenses sur devis'!D369,"")</f>
        <v/>
      </c>
      <c r="E369" s="80" t="str">
        <f>IF('Dépenses sur devis'!E369&lt;&gt;"",'Dépenses sur devis'!E369,"")</f>
        <v/>
      </c>
      <c r="F369" s="80" t="str">
        <f>IF('Dépenses sur devis'!F369&lt;&gt;"",'Dépenses sur devis'!F369,"")</f>
        <v/>
      </c>
      <c r="G369" s="80" t="str">
        <f>IF('Dépenses sur devis'!G369&lt;&gt;"",'Dépenses sur devis'!G369,"")</f>
        <v/>
      </c>
      <c r="H369" s="79" t="str">
        <f>IF('Dépenses sur devis'!H369&lt;&gt;"",'Dépenses sur devis'!H369,"")</f>
        <v/>
      </c>
      <c r="I369" s="80" t="str">
        <f>IF('Dépenses sur devis'!I369&lt;&gt;"",'Dépenses sur devis'!I369,"")</f>
        <v/>
      </c>
      <c r="J369" s="243">
        <f>IF('Dépenses sur devis'!J369&lt;&gt;"",'Dépenses sur devis'!J369,0)</f>
        <v>0</v>
      </c>
      <c r="K369" s="243">
        <f>IF('Dépenses sur devis'!K369&lt;&gt;"",'Dépenses sur devis'!K369,0)</f>
        <v>0</v>
      </c>
      <c r="L369" s="243">
        <f>IF('Dépenses sur devis'!L369&lt;&gt;"",'Dépenses sur devis'!L369,0)</f>
        <v>0</v>
      </c>
      <c r="M369" s="80" t="str">
        <f>IF('Dépenses sur devis'!M369&lt;&gt;"",'Dépenses sur devis'!M369,"")</f>
        <v/>
      </c>
      <c r="N369" s="244" t="str">
        <f>IF('Dépenses sur devis'!N369&lt;&gt;"",'Dépenses sur devis'!N369,"")</f>
        <v/>
      </c>
      <c r="O369" s="244" t="str">
        <f>IF('Dépenses sur devis'!O369&lt;&gt;"",'Dépenses sur devis'!O369,"")</f>
        <v/>
      </c>
      <c r="P369" s="245">
        <f>IF('Dépenses sur devis'!P369&lt;&gt;"",'Dépenses sur devis'!P369,0)</f>
        <v>0</v>
      </c>
      <c r="Q369" s="245">
        <f>IF('Dépenses sur devis'!Q369&lt;&gt;"",'Dépenses sur devis'!Q369,0)</f>
        <v>0</v>
      </c>
      <c r="R369" s="244" t="str">
        <f>IF('Dépenses sur devis'!R369&lt;&gt;"",'Dépenses sur devis'!R369,"")</f>
        <v/>
      </c>
      <c r="S369" s="244" t="str">
        <f>IF('Dépenses sur devis'!S369&lt;&gt;"",'Dépenses sur devis'!S369,"")</f>
        <v/>
      </c>
      <c r="T369" s="245">
        <f>IF('Dépenses sur devis'!T369&lt;&gt;"",'Dépenses sur devis'!T369,0)</f>
        <v>0</v>
      </c>
      <c r="U369" s="245">
        <f>IF('Dépenses sur devis'!U369&lt;&gt;"",'Dépenses sur devis'!U369,0)</f>
        <v>0</v>
      </c>
      <c r="V369" s="244" t="str">
        <f>IF('Dépenses sur devis'!V369&lt;&gt;"",'Dépenses sur devis'!V369,"")</f>
        <v/>
      </c>
      <c r="W369" s="245"/>
      <c r="X369" s="81">
        <v>0</v>
      </c>
      <c r="Y369" s="80"/>
      <c r="Z369" s="245">
        <f t="shared" si="10"/>
        <v>0</v>
      </c>
      <c r="AA369" s="81">
        <f t="shared" si="11"/>
        <v>0</v>
      </c>
      <c r="AB369" s="78" t="str">
        <f>IF('Dépenses sur devis'!AB369&lt;&gt;"",'Dépenses sur devis'!AB369,"")</f>
        <v/>
      </c>
    </row>
    <row r="370" spans="2:28" s="63" customFormat="1" ht="19.899999999999999" hidden="1" customHeight="1" x14ac:dyDescent="0.35">
      <c r="B370" s="75">
        <v>363</v>
      </c>
      <c r="C370" s="80" t="str">
        <f>IF('Dépenses sur devis'!C370&lt;&gt;"",'Dépenses sur devis'!C370,"")</f>
        <v/>
      </c>
      <c r="D370" s="80" t="str">
        <f>IF('Dépenses sur devis'!D370&lt;&gt;"",'Dépenses sur devis'!D370,"")</f>
        <v/>
      </c>
      <c r="E370" s="80" t="str">
        <f>IF('Dépenses sur devis'!E370&lt;&gt;"",'Dépenses sur devis'!E370,"")</f>
        <v/>
      </c>
      <c r="F370" s="80" t="str">
        <f>IF('Dépenses sur devis'!F370&lt;&gt;"",'Dépenses sur devis'!F370,"")</f>
        <v/>
      </c>
      <c r="G370" s="80" t="str">
        <f>IF('Dépenses sur devis'!G370&lt;&gt;"",'Dépenses sur devis'!G370,"")</f>
        <v/>
      </c>
      <c r="H370" s="79" t="str">
        <f>IF('Dépenses sur devis'!H370&lt;&gt;"",'Dépenses sur devis'!H370,"")</f>
        <v/>
      </c>
      <c r="I370" s="80" t="str">
        <f>IF('Dépenses sur devis'!I370&lt;&gt;"",'Dépenses sur devis'!I370,"")</f>
        <v/>
      </c>
      <c r="J370" s="243">
        <f>IF('Dépenses sur devis'!J370&lt;&gt;"",'Dépenses sur devis'!J370,0)</f>
        <v>0</v>
      </c>
      <c r="K370" s="243">
        <f>IF('Dépenses sur devis'!K370&lt;&gt;"",'Dépenses sur devis'!K370,0)</f>
        <v>0</v>
      </c>
      <c r="L370" s="243">
        <f>IF('Dépenses sur devis'!L370&lt;&gt;"",'Dépenses sur devis'!L370,0)</f>
        <v>0</v>
      </c>
      <c r="M370" s="80" t="str">
        <f>IF('Dépenses sur devis'!M370&lt;&gt;"",'Dépenses sur devis'!M370,"")</f>
        <v/>
      </c>
      <c r="N370" s="244" t="str">
        <f>IF('Dépenses sur devis'!N370&lt;&gt;"",'Dépenses sur devis'!N370,"")</f>
        <v/>
      </c>
      <c r="O370" s="244" t="str">
        <f>IF('Dépenses sur devis'!O370&lt;&gt;"",'Dépenses sur devis'!O370,"")</f>
        <v/>
      </c>
      <c r="P370" s="245">
        <f>IF('Dépenses sur devis'!P370&lt;&gt;"",'Dépenses sur devis'!P370,0)</f>
        <v>0</v>
      </c>
      <c r="Q370" s="245">
        <f>IF('Dépenses sur devis'!Q370&lt;&gt;"",'Dépenses sur devis'!Q370,0)</f>
        <v>0</v>
      </c>
      <c r="R370" s="244" t="str">
        <f>IF('Dépenses sur devis'!R370&lt;&gt;"",'Dépenses sur devis'!R370,"")</f>
        <v/>
      </c>
      <c r="S370" s="244" t="str">
        <f>IF('Dépenses sur devis'!S370&lt;&gt;"",'Dépenses sur devis'!S370,"")</f>
        <v/>
      </c>
      <c r="T370" s="245">
        <f>IF('Dépenses sur devis'!T370&lt;&gt;"",'Dépenses sur devis'!T370,0)</f>
        <v>0</v>
      </c>
      <c r="U370" s="245">
        <f>IF('Dépenses sur devis'!U370&lt;&gt;"",'Dépenses sur devis'!U370,0)</f>
        <v>0</v>
      </c>
      <c r="V370" s="244" t="str">
        <f>IF('Dépenses sur devis'!V370&lt;&gt;"",'Dépenses sur devis'!V370,"")</f>
        <v/>
      </c>
      <c r="W370" s="245"/>
      <c r="X370" s="81">
        <v>0</v>
      </c>
      <c r="Y370" s="80"/>
      <c r="Z370" s="245">
        <f t="shared" si="10"/>
        <v>0</v>
      </c>
      <c r="AA370" s="81">
        <f t="shared" si="11"/>
        <v>0</v>
      </c>
      <c r="AB370" s="78" t="str">
        <f>IF('Dépenses sur devis'!AB370&lt;&gt;"",'Dépenses sur devis'!AB370,"")</f>
        <v/>
      </c>
    </row>
    <row r="371" spans="2:28" s="63" customFormat="1" ht="19.899999999999999" hidden="1" customHeight="1" x14ac:dyDescent="0.35">
      <c r="B371" s="75">
        <v>364</v>
      </c>
      <c r="C371" s="80" t="str">
        <f>IF('Dépenses sur devis'!C371&lt;&gt;"",'Dépenses sur devis'!C371,"")</f>
        <v/>
      </c>
      <c r="D371" s="80" t="str">
        <f>IF('Dépenses sur devis'!D371&lt;&gt;"",'Dépenses sur devis'!D371,"")</f>
        <v/>
      </c>
      <c r="E371" s="80" t="str">
        <f>IF('Dépenses sur devis'!E371&lt;&gt;"",'Dépenses sur devis'!E371,"")</f>
        <v/>
      </c>
      <c r="F371" s="80" t="str">
        <f>IF('Dépenses sur devis'!F371&lt;&gt;"",'Dépenses sur devis'!F371,"")</f>
        <v/>
      </c>
      <c r="G371" s="80" t="str">
        <f>IF('Dépenses sur devis'!G371&lt;&gt;"",'Dépenses sur devis'!G371,"")</f>
        <v/>
      </c>
      <c r="H371" s="79" t="str">
        <f>IF('Dépenses sur devis'!H371&lt;&gt;"",'Dépenses sur devis'!H371,"")</f>
        <v/>
      </c>
      <c r="I371" s="80" t="str">
        <f>IF('Dépenses sur devis'!I371&lt;&gt;"",'Dépenses sur devis'!I371,"")</f>
        <v/>
      </c>
      <c r="J371" s="243">
        <f>IF('Dépenses sur devis'!J371&lt;&gt;"",'Dépenses sur devis'!J371,0)</f>
        <v>0</v>
      </c>
      <c r="K371" s="243">
        <f>IF('Dépenses sur devis'!K371&lt;&gt;"",'Dépenses sur devis'!K371,0)</f>
        <v>0</v>
      </c>
      <c r="L371" s="243">
        <f>IF('Dépenses sur devis'!L371&lt;&gt;"",'Dépenses sur devis'!L371,0)</f>
        <v>0</v>
      </c>
      <c r="M371" s="80" t="str">
        <f>IF('Dépenses sur devis'!M371&lt;&gt;"",'Dépenses sur devis'!M371,"")</f>
        <v/>
      </c>
      <c r="N371" s="244" t="str">
        <f>IF('Dépenses sur devis'!N371&lt;&gt;"",'Dépenses sur devis'!N371,"")</f>
        <v/>
      </c>
      <c r="O371" s="244" t="str">
        <f>IF('Dépenses sur devis'!O371&lt;&gt;"",'Dépenses sur devis'!O371,"")</f>
        <v/>
      </c>
      <c r="P371" s="245">
        <f>IF('Dépenses sur devis'!P371&lt;&gt;"",'Dépenses sur devis'!P371,0)</f>
        <v>0</v>
      </c>
      <c r="Q371" s="245">
        <f>IF('Dépenses sur devis'!Q371&lt;&gt;"",'Dépenses sur devis'!Q371,0)</f>
        <v>0</v>
      </c>
      <c r="R371" s="244" t="str">
        <f>IF('Dépenses sur devis'!R371&lt;&gt;"",'Dépenses sur devis'!R371,"")</f>
        <v/>
      </c>
      <c r="S371" s="244" t="str">
        <f>IF('Dépenses sur devis'!S371&lt;&gt;"",'Dépenses sur devis'!S371,"")</f>
        <v/>
      </c>
      <c r="T371" s="245">
        <f>IF('Dépenses sur devis'!T371&lt;&gt;"",'Dépenses sur devis'!T371,0)</f>
        <v>0</v>
      </c>
      <c r="U371" s="245">
        <f>IF('Dépenses sur devis'!U371&lt;&gt;"",'Dépenses sur devis'!U371,0)</f>
        <v>0</v>
      </c>
      <c r="V371" s="244" t="str">
        <f>IF('Dépenses sur devis'!V371&lt;&gt;"",'Dépenses sur devis'!V371,"")</f>
        <v/>
      </c>
      <c r="W371" s="245"/>
      <c r="X371" s="81">
        <v>0</v>
      </c>
      <c r="Y371" s="80"/>
      <c r="Z371" s="245">
        <f t="shared" si="10"/>
        <v>0</v>
      </c>
      <c r="AA371" s="81">
        <f t="shared" si="11"/>
        <v>0</v>
      </c>
      <c r="AB371" s="78" t="str">
        <f>IF('Dépenses sur devis'!AB371&lt;&gt;"",'Dépenses sur devis'!AB371,"")</f>
        <v/>
      </c>
    </row>
    <row r="372" spans="2:28" s="63" customFormat="1" ht="19.899999999999999" hidden="1" customHeight="1" x14ac:dyDescent="0.35">
      <c r="B372" s="75">
        <v>365</v>
      </c>
      <c r="C372" s="80" t="str">
        <f>IF('Dépenses sur devis'!C372&lt;&gt;"",'Dépenses sur devis'!C372,"")</f>
        <v/>
      </c>
      <c r="D372" s="80" t="str">
        <f>IF('Dépenses sur devis'!D372&lt;&gt;"",'Dépenses sur devis'!D372,"")</f>
        <v/>
      </c>
      <c r="E372" s="80" t="str">
        <f>IF('Dépenses sur devis'!E372&lt;&gt;"",'Dépenses sur devis'!E372,"")</f>
        <v/>
      </c>
      <c r="F372" s="80" t="str">
        <f>IF('Dépenses sur devis'!F372&lt;&gt;"",'Dépenses sur devis'!F372,"")</f>
        <v/>
      </c>
      <c r="G372" s="80" t="str">
        <f>IF('Dépenses sur devis'!G372&lt;&gt;"",'Dépenses sur devis'!G372,"")</f>
        <v/>
      </c>
      <c r="H372" s="79" t="str">
        <f>IF('Dépenses sur devis'!H372&lt;&gt;"",'Dépenses sur devis'!H372,"")</f>
        <v/>
      </c>
      <c r="I372" s="80" t="str">
        <f>IF('Dépenses sur devis'!I372&lt;&gt;"",'Dépenses sur devis'!I372,"")</f>
        <v/>
      </c>
      <c r="J372" s="243">
        <f>IF('Dépenses sur devis'!J372&lt;&gt;"",'Dépenses sur devis'!J372,0)</f>
        <v>0</v>
      </c>
      <c r="K372" s="243">
        <f>IF('Dépenses sur devis'!K372&lt;&gt;"",'Dépenses sur devis'!K372,0)</f>
        <v>0</v>
      </c>
      <c r="L372" s="243">
        <f>IF('Dépenses sur devis'!L372&lt;&gt;"",'Dépenses sur devis'!L372,0)</f>
        <v>0</v>
      </c>
      <c r="M372" s="80" t="str">
        <f>IF('Dépenses sur devis'!M372&lt;&gt;"",'Dépenses sur devis'!M372,"")</f>
        <v/>
      </c>
      <c r="N372" s="244" t="str">
        <f>IF('Dépenses sur devis'!N372&lt;&gt;"",'Dépenses sur devis'!N372,"")</f>
        <v/>
      </c>
      <c r="O372" s="244" t="str">
        <f>IF('Dépenses sur devis'!O372&lt;&gt;"",'Dépenses sur devis'!O372,"")</f>
        <v/>
      </c>
      <c r="P372" s="245">
        <f>IF('Dépenses sur devis'!P372&lt;&gt;"",'Dépenses sur devis'!P372,0)</f>
        <v>0</v>
      </c>
      <c r="Q372" s="245">
        <f>IF('Dépenses sur devis'!Q372&lt;&gt;"",'Dépenses sur devis'!Q372,0)</f>
        <v>0</v>
      </c>
      <c r="R372" s="244" t="str">
        <f>IF('Dépenses sur devis'!R372&lt;&gt;"",'Dépenses sur devis'!R372,"")</f>
        <v/>
      </c>
      <c r="S372" s="244" t="str">
        <f>IF('Dépenses sur devis'!S372&lt;&gt;"",'Dépenses sur devis'!S372,"")</f>
        <v/>
      </c>
      <c r="T372" s="245">
        <f>IF('Dépenses sur devis'!T372&lt;&gt;"",'Dépenses sur devis'!T372,0)</f>
        <v>0</v>
      </c>
      <c r="U372" s="245">
        <f>IF('Dépenses sur devis'!U372&lt;&gt;"",'Dépenses sur devis'!U372,0)</f>
        <v>0</v>
      </c>
      <c r="V372" s="244" t="str">
        <f>IF('Dépenses sur devis'!V372&lt;&gt;"",'Dépenses sur devis'!V372,"")</f>
        <v/>
      </c>
      <c r="W372" s="245"/>
      <c r="X372" s="81">
        <v>0</v>
      </c>
      <c r="Y372" s="80"/>
      <c r="Z372" s="245">
        <f t="shared" si="10"/>
        <v>0</v>
      </c>
      <c r="AA372" s="81">
        <f t="shared" si="11"/>
        <v>0</v>
      </c>
      <c r="AB372" s="78" t="str">
        <f>IF('Dépenses sur devis'!AB372&lt;&gt;"",'Dépenses sur devis'!AB372,"")</f>
        <v/>
      </c>
    </row>
    <row r="373" spans="2:28" s="63" customFormat="1" ht="19.899999999999999" hidden="1" customHeight="1" x14ac:dyDescent="0.35">
      <c r="B373" s="75">
        <v>366</v>
      </c>
      <c r="C373" s="80" t="str">
        <f>IF('Dépenses sur devis'!C373&lt;&gt;"",'Dépenses sur devis'!C373,"")</f>
        <v/>
      </c>
      <c r="D373" s="80" t="str">
        <f>IF('Dépenses sur devis'!D373&lt;&gt;"",'Dépenses sur devis'!D373,"")</f>
        <v/>
      </c>
      <c r="E373" s="80" t="str">
        <f>IF('Dépenses sur devis'!E373&lt;&gt;"",'Dépenses sur devis'!E373,"")</f>
        <v/>
      </c>
      <c r="F373" s="80" t="str">
        <f>IF('Dépenses sur devis'!F373&lt;&gt;"",'Dépenses sur devis'!F373,"")</f>
        <v/>
      </c>
      <c r="G373" s="80" t="str">
        <f>IF('Dépenses sur devis'!G373&lt;&gt;"",'Dépenses sur devis'!G373,"")</f>
        <v/>
      </c>
      <c r="H373" s="79" t="str">
        <f>IF('Dépenses sur devis'!H373&lt;&gt;"",'Dépenses sur devis'!H373,"")</f>
        <v/>
      </c>
      <c r="I373" s="80" t="str">
        <f>IF('Dépenses sur devis'!I373&lt;&gt;"",'Dépenses sur devis'!I373,"")</f>
        <v/>
      </c>
      <c r="J373" s="243">
        <f>IF('Dépenses sur devis'!J373&lt;&gt;"",'Dépenses sur devis'!J373,0)</f>
        <v>0</v>
      </c>
      <c r="K373" s="243">
        <f>IF('Dépenses sur devis'!K373&lt;&gt;"",'Dépenses sur devis'!K373,0)</f>
        <v>0</v>
      </c>
      <c r="L373" s="243">
        <f>IF('Dépenses sur devis'!L373&lt;&gt;"",'Dépenses sur devis'!L373,0)</f>
        <v>0</v>
      </c>
      <c r="M373" s="80" t="str">
        <f>IF('Dépenses sur devis'!M373&lt;&gt;"",'Dépenses sur devis'!M373,"")</f>
        <v/>
      </c>
      <c r="N373" s="244" t="str">
        <f>IF('Dépenses sur devis'!N373&lt;&gt;"",'Dépenses sur devis'!N373,"")</f>
        <v/>
      </c>
      <c r="O373" s="244" t="str">
        <f>IF('Dépenses sur devis'!O373&lt;&gt;"",'Dépenses sur devis'!O373,"")</f>
        <v/>
      </c>
      <c r="P373" s="245">
        <f>IF('Dépenses sur devis'!P373&lt;&gt;"",'Dépenses sur devis'!P373,0)</f>
        <v>0</v>
      </c>
      <c r="Q373" s="245">
        <f>IF('Dépenses sur devis'!Q373&lt;&gt;"",'Dépenses sur devis'!Q373,0)</f>
        <v>0</v>
      </c>
      <c r="R373" s="244" t="str">
        <f>IF('Dépenses sur devis'!R373&lt;&gt;"",'Dépenses sur devis'!R373,"")</f>
        <v/>
      </c>
      <c r="S373" s="244" t="str">
        <f>IF('Dépenses sur devis'!S373&lt;&gt;"",'Dépenses sur devis'!S373,"")</f>
        <v/>
      </c>
      <c r="T373" s="245">
        <f>IF('Dépenses sur devis'!T373&lt;&gt;"",'Dépenses sur devis'!T373,0)</f>
        <v>0</v>
      </c>
      <c r="U373" s="245">
        <f>IF('Dépenses sur devis'!U373&lt;&gt;"",'Dépenses sur devis'!U373,0)</f>
        <v>0</v>
      </c>
      <c r="V373" s="244" t="str">
        <f>IF('Dépenses sur devis'!V373&lt;&gt;"",'Dépenses sur devis'!V373,"")</f>
        <v/>
      </c>
      <c r="W373" s="245"/>
      <c r="X373" s="81">
        <v>0</v>
      </c>
      <c r="Y373" s="80"/>
      <c r="Z373" s="245">
        <f t="shared" si="10"/>
        <v>0</v>
      </c>
      <c r="AA373" s="81">
        <f t="shared" si="11"/>
        <v>0</v>
      </c>
      <c r="AB373" s="78" t="str">
        <f>IF('Dépenses sur devis'!AB373&lt;&gt;"",'Dépenses sur devis'!AB373,"")</f>
        <v/>
      </c>
    </row>
    <row r="374" spans="2:28" s="63" customFormat="1" ht="19.899999999999999" hidden="1" customHeight="1" x14ac:dyDescent="0.35">
      <c r="B374" s="75">
        <v>367</v>
      </c>
      <c r="C374" s="80" t="str">
        <f>IF('Dépenses sur devis'!C374&lt;&gt;"",'Dépenses sur devis'!C374,"")</f>
        <v/>
      </c>
      <c r="D374" s="80" t="str">
        <f>IF('Dépenses sur devis'!D374&lt;&gt;"",'Dépenses sur devis'!D374,"")</f>
        <v/>
      </c>
      <c r="E374" s="80" t="str">
        <f>IF('Dépenses sur devis'!E374&lt;&gt;"",'Dépenses sur devis'!E374,"")</f>
        <v/>
      </c>
      <c r="F374" s="80" t="str">
        <f>IF('Dépenses sur devis'!F374&lt;&gt;"",'Dépenses sur devis'!F374,"")</f>
        <v/>
      </c>
      <c r="G374" s="80" t="str">
        <f>IF('Dépenses sur devis'!G374&lt;&gt;"",'Dépenses sur devis'!G374,"")</f>
        <v/>
      </c>
      <c r="H374" s="79" t="str">
        <f>IF('Dépenses sur devis'!H374&lt;&gt;"",'Dépenses sur devis'!H374,"")</f>
        <v/>
      </c>
      <c r="I374" s="80" t="str">
        <f>IF('Dépenses sur devis'!I374&lt;&gt;"",'Dépenses sur devis'!I374,"")</f>
        <v/>
      </c>
      <c r="J374" s="243">
        <f>IF('Dépenses sur devis'!J374&lt;&gt;"",'Dépenses sur devis'!J374,0)</f>
        <v>0</v>
      </c>
      <c r="K374" s="243">
        <f>IF('Dépenses sur devis'!K374&lt;&gt;"",'Dépenses sur devis'!K374,0)</f>
        <v>0</v>
      </c>
      <c r="L374" s="243">
        <f>IF('Dépenses sur devis'!L374&lt;&gt;"",'Dépenses sur devis'!L374,0)</f>
        <v>0</v>
      </c>
      <c r="M374" s="80" t="str">
        <f>IF('Dépenses sur devis'!M374&lt;&gt;"",'Dépenses sur devis'!M374,"")</f>
        <v/>
      </c>
      <c r="N374" s="244" t="str">
        <f>IF('Dépenses sur devis'!N374&lt;&gt;"",'Dépenses sur devis'!N374,"")</f>
        <v/>
      </c>
      <c r="O374" s="244" t="str">
        <f>IF('Dépenses sur devis'!O374&lt;&gt;"",'Dépenses sur devis'!O374,"")</f>
        <v/>
      </c>
      <c r="P374" s="245">
        <f>IF('Dépenses sur devis'!P374&lt;&gt;"",'Dépenses sur devis'!P374,0)</f>
        <v>0</v>
      </c>
      <c r="Q374" s="245">
        <f>IF('Dépenses sur devis'!Q374&lt;&gt;"",'Dépenses sur devis'!Q374,0)</f>
        <v>0</v>
      </c>
      <c r="R374" s="244" t="str">
        <f>IF('Dépenses sur devis'!R374&lt;&gt;"",'Dépenses sur devis'!R374,"")</f>
        <v/>
      </c>
      <c r="S374" s="244" t="str">
        <f>IF('Dépenses sur devis'!S374&lt;&gt;"",'Dépenses sur devis'!S374,"")</f>
        <v/>
      </c>
      <c r="T374" s="245">
        <f>IF('Dépenses sur devis'!T374&lt;&gt;"",'Dépenses sur devis'!T374,0)</f>
        <v>0</v>
      </c>
      <c r="U374" s="245">
        <f>IF('Dépenses sur devis'!U374&lt;&gt;"",'Dépenses sur devis'!U374,0)</f>
        <v>0</v>
      </c>
      <c r="V374" s="244" t="str">
        <f>IF('Dépenses sur devis'!V374&lt;&gt;"",'Dépenses sur devis'!V374,"")</f>
        <v/>
      </c>
      <c r="W374" s="245"/>
      <c r="X374" s="81">
        <v>0</v>
      </c>
      <c r="Y374" s="80"/>
      <c r="Z374" s="245">
        <f t="shared" si="10"/>
        <v>0</v>
      </c>
      <c r="AA374" s="81">
        <f t="shared" si="11"/>
        <v>0</v>
      </c>
      <c r="AB374" s="78" t="str">
        <f>IF('Dépenses sur devis'!AB374&lt;&gt;"",'Dépenses sur devis'!AB374,"")</f>
        <v/>
      </c>
    </row>
    <row r="375" spans="2:28" s="63" customFormat="1" ht="19.899999999999999" hidden="1" customHeight="1" x14ac:dyDescent="0.35">
      <c r="B375" s="75">
        <v>368</v>
      </c>
      <c r="C375" s="80" t="str">
        <f>IF('Dépenses sur devis'!C375&lt;&gt;"",'Dépenses sur devis'!C375,"")</f>
        <v/>
      </c>
      <c r="D375" s="80" t="str">
        <f>IF('Dépenses sur devis'!D375&lt;&gt;"",'Dépenses sur devis'!D375,"")</f>
        <v/>
      </c>
      <c r="E375" s="80" t="str">
        <f>IF('Dépenses sur devis'!E375&lt;&gt;"",'Dépenses sur devis'!E375,"")</f>
        <v/>
      </c>
      <c r="F375" s="80" t="str">
        <f>IF('Dépenses sur devis'!F375&lt;&gt;"",'Dépenses sur devis'!F375,"")</f>
        <v/>
      </c>
      <c r="G375" s="80" t="str">
        <f>IF('Dépenses sur devis'!G375&lt;&gt;"",'Dépenses sur devis'!G375,"")</f>
        <v/>
      </c>
      <c r="H375" s="79" t="str">
        <f>IF('Dépenses sur devis'!H375&lt;&gt;"",'Dépenses sur devis'!H375,"")</f>
        <v/>
      </c>
      <c r="I375" s="80" t="str">
        <f>IF('Dépenses sur devis'!I375&lt;&gt;"",'Dépenses sur devis'!I375,"")</f>
        <v/>
      </c>
      <c r="J375" s="243">
        <f>IF('Dépenses sur devis'!J375&lt;&gt;"",'Dépenses sur devis'!J375,0)</f>
        <v>0</v>
      </c>
      <c r="K375" s="243">
        <f>IF('Dépenses sur devis'!K375&lt;&gt;"",'Dépenses sur devis'!K375,0)</f>
        <v>0</v>
      </c>
      <c r="L375" s="243">
        <f>IF('Dépenses sur devis'!L375&lt;&gt;"",'Dépenses sur devis'!L375,0)</f>
        <v>0</v>
      </c>
      <c r="M375" s="80" t="str">
        <f>IF('Dépenses sur devis'!M375&lt;&gt;"",'Dépenses sur devis'!M375,"")</f>
        <v/>
      </c>
      <c r="N375" s="244" t="str">
        <f>IF('Dépenses sur devis'!N375&lt;&gt;"",'Dépenses sur devis'!N375,"")</f>
        <v/>
      </c>
      <c r="O375" s="244" t="str">
        <f>IF('Dépenses sur devis'!O375&lt;&gt;"",'Dépenses sur devis'!O375,"")</f>
        <v/>
      </c>
      <c r="P375" s="245">
        <f>IF('Dépenses sur devis'!P375&lt;&gt;"",'Dépenses sur devis'!P375,0)</f>
        <v>0</v>
      </c>
      <c r="Q375" s="245">
        <f>IF('Dépenses sur devis'!Q375&lt;&gt;"",'Dépenses sur devis'!Q375,0)</f>
        <v>0</v>
      </c>
      <c r="R375" s="244" t="str">
        <f>IF('Dépenses sur devis'!R375&lt;&gt;"",'Dépenses sur devis'!R375,"")</f>
        <v/>
      </c>
      <c r="S375" s="244" t="str">
        <f>IF('Dépenses sur devis'!S375&lt;&gt;"",'Dépenses sur devis'!S375,"")</f>
        <v/>
      </c>
      <c r="T375" s="245">
        <f>IF('Dépenses sur devis'!T375&lt;&gt;"",'Dépenses sur devis'!T375,0)</f>
        <v>0</v>
      </c>
      <c r="U375" s="245">
        <f>IF('Dépenses sur devis'!U375&lt;&gt;"",'Dépenses sur devis'!U375,0)</f>
        <v>0</v>
      </c>
      <c r="V375" s="244" t="str">
        <f>IF('Dépenses sur devis'!V375&lt;&gt;"",'Dépenses sur devis'!V375,"")</f>
        <v/>
      </c>
      <c r="W375" s="245"/>
      <c r="X375" s="81">
        <v>0</v>
      </c>
      <c r="Y375" s="80"/>
      <c r="Z375" s="245">
        <f t="shared" si="10"/>
        <v>0</v>
      </c>
      <c r="AA375" s="81">
        <f t="shared" si="11"/>
        <v>0</v>
      </c>
      <c r="AB375" s="78" t="str">
        <f>IF('Dépenses sur devis'!AB375&lt;&gt;"",'Dépenses sur devis'!AB375,"")</f>
        <v/>
      </c>
    </row>
    <row r="376" spans="2:28" s="63" customFormat="1" ht="19.899999999999999" hidden="1" customHeight="1" x14ac:dyDescent="0.35">
      <c r="B376" s="75">
        <v>369</v>
      </c>
      <c r="C376" s="80" t="str">
        <f>IF('Dépenses sur devis'!C376&lt;&gt;"",'Dépenses sur devis'!C376,"")</f>
        <v/>
      </c>
      <c r="D376" s="80" t="str">
        <f>IF('Dépenses sur devis'!D376&lt;&gt;"",'Dépenses sur devis'!D376,"")</f>
        <v/>
      </c>
      <c r="E376" s="80" t="str">
        <f>IF('Dépenses sur devis'!E376&lt;&gt;"",'Dépenses sur devis'!E376,"")</f>
        <v/>
      </c>
      <c r="F376" s="80" t="str">
        <f>IF('Dépenses sur devis'!F376&lt;&gt;"",'Dépenses sur devis'!F376,"")</f>
        <v/>
      </c>
      <c r="G376" s="80" t="str">
        <f>IF('Dépenses sur devis'!G376&lt;&gt;"",'Dépenses sur devis'!G376,"")</f>
        <v/>
      </c>
      <c r="H376" s="79" t="str">
        <f>IF('Dépenses sur devis'!H376&lt;&gt;"",'Dépenses sur devis'!H376,"")</f>
        <v/>
      </c>
      <c r="I376" s="80" t="str">
        <f>IF('Dépenses sur devis'!I376&lt;&gt;"",'Dépenses sur devis'!I376,"")</f>
        <v/>
      </c>
      <c r="J376" s="243">
        <f>IF('Dépenses sur devis'!J376&lt;&gt;"",'Dépenses sur devis'!J376,0)</f>
        <v>0</v>
      </c>
      <c r="K376" s="243">
        <f>IF('Dépenses sur devis'!K376&lt;&gt;"",'Dépenses sur devis'!K376,0)</f>
        <v>0</v>
      </c>
      <c r="L376" s="243">
        <f>IF('Dépenses sur devis'!L376&lt;&gt;"",'Dépenses sur devis'!L376,0)</f>
        <v>0</v>
      </c>
      <c r="M376" s="80" t="str">
        <f>IF('Dépenses sur devis'!M376&lt;&gt;"",'Dépenses sur devis'!M376,"")</f>
        <v/>
      </c>
      <c r="N376" s="244" t="str">
        <f>IF('Dépenses sur devis'!N376&lt;&gt;"",'Dépenses sur devis'!N376,"")</f>
        <v/>
      </c>
      <c r="O376" s="244" t="str">
        <f>IF('Dépenses sur devis'!O376&lt;&gt;"",'Dépenses sur devis'!O376,"")</f>
        <v/>
      </c>
      <c r="P376" s="245">
        <f>IF('Dépenses sur devis'!P376&lt;&gt;"",'Dépenses sur devis'!P376,0)</f>
        <v>0</v>
      </c>
      <c r="Q376" s="245">
        <f>IF('Dépenses sur devis'!Q376&lt;&gt;"",'Dépenses sur devis'!Q376,0)</f>
        <v>0</v>
      </c>
      <c r="R376" s="244" t="str">
        <f>IF('Dépenses sur devis'!R376&lt;&gt;"",'Dépenses sur devis'!R376,"")</f>
        <v/>
      </c>
      <c r="S376" s="244" t="str">
        <f>IF('Dépenses sur devis'!S376&lt;&gt;"",'Dépenses sur devis'!S376,"")</f>
        <v/>
      </c>
      <c r="T376" s="245">
        <f>IF('Dépenses sur devis'!T376&lt;&gt;"",'Dépenses sur devis'!T376,0)</f>
        <v>0</v>
      </c>
      <c r="U376" s="245">
        <f>IF('Dépenses sur devis'!U376&lt;&gt;"",'Dépenses sur devis'!U376,0)</f>
        <v>0</v>
      </c>
      <c r="V376" s="244" t="str">
        <f>IF('Dépenses sur devis'!V376&lt;&gt;"",'Dépenses sur devis'!V376,"")</f>
        <v/>
      </c>
      <c r="W376" s="245"/>
      <c r="X376" s="81">
        <v>0</v>
      </c>
      <c r="Y376" s="80"/>
      <c r="Z376" s="245">
        <f t="shared" si="10"/>
        <v>0</v>
      </c>
      <c r="AA376" s="81">
        <f t="shared" si="11"/>
        <v>0</v>
      </c>
      <c r="AB376" s="78" t="str">
        <f>IF('Dépenses sur devis'!AB376&lt;&gt;"",'Dépenses sur devis'!AB376,"")</f>
        <v/>
      </c>
    </row>
    <row r="377" spans="2:28" s="63" customFormat="1" ht="19.899999999999999" hidden="1" customHeight="1" x14ac:dyDescent="0.35">
      <c r="B377" s="75">
        <v>370</v>
      </c>
      <c r="C377" s="80" t="str">
        <f>IF('Dépenses sur devis'!C377&lt;&gt;"",'Dépenses sur devis'!C377,"")</f>
        <v/>
      </c>
      <c r="D377" s="80" t="str">
        <f>IF('Dépenses sur devis'!D377&lt;&gt;"",'Dépenses sur devis'!D377,"")</f>
        <v/>
      </c>
      <c r="E377" s="80" t="str">
        <f>IF('Dépenses sur devis'!E377&lt;&gt;"",'Dépenses sur devis'!E377,"")</f>
        <v/>
      </c>
      <c r="F377" s="80" t="str">
        <f>IF('Dépenses sur devis'!F377&lt;&gt;"",'Dépenses sur devis'!F377,"")</f>
        <v/>
      </c>
      <c r="G377" s="80" t="str">
        <f>IF('Dépenses sur devis'!G377&lt;&gt;"",'Dépenses sur devis'!G377,"")</f>
        <v/>
      </c>
      <c r="H377" s="79" t="str">
        <f>IF('Dépenses sur devis'!H377&lt;&gt;"",'Dépenses sur devis'!H377,"")</f>
        <v/>
      </c>
      <c r="I377" s="80" t="str">
        <f>IF('Dépenses sur devis'!I377&lt;&gt;"",'Dépenses sur devis'!I377,"")</f>
        <v/>
      </c>
      <c r="J377" s="243">
        <f>IF('Dépenses sur devis'!J377&lt;&gt;"",'Dépenses sur devis'!J377,0)</f>
        <v>0</v>
      </c>
      <c r="K377" s="243">
        <f>IF('Dépenses sur devis'!K377&lt;&gt;"",'Dépenses sur devis'!K377,0)</f>
        <v>0</v>
      </c>
      <c r="L377" s="243">
        <f>IF('Dépenses sur devis'!L377&lt;&gt;"",'Dépenses sur devis'!L377,0)</f>
        <v>0</v>
      </c>
      <c r="M377" s="80" t="str">
        <f>IF('Dépenses sur devis'!M377&lt;&gt;"",'Dépenses sur devis'!M377,"")</f>
        <v/>
      </c>
      <c r="N377" s="244" t="str">
        <f>IF('Dépenses sur devis'!N377&lt;&gt;"",'Dépenses sur devis'!N377,"")</f>
        <v/>
      </c>
      <c r="O377" s="244" t="str">
        <f>IF('Dépenses sur devis'!O377&lt;&gt;"",'Dépenses sur devis'!O377,"")</f>
        <v/>
      </c>
      <c r="P377" s="245">
        <f>IF('Dépenses sur devis'!P377&lt;&gt;"",'Dépenses sur devis'!P377,0)</f>
        <v>0</v>
      </c>
      <c r="Q377" s="245">
        <f>IF('Dépenses sur devis'!Q377&lt;&gt;"",'Dépenses sur devis'!Q377,0)</f>
        <v>0</v>
      </c>
      <c r="R377" s="244" t="str">
        <f>IF('Dépenses sur devis'!R377&lt;&gt;"",'Dépenses sur devis'!R377,"")</f>
        <v/>
      </c>
      <c r="S377" s="244" t="str">
        <f>IF('Dépenses sur devis'!S377&lt;&gt;"",'Dépenses sur devis'!S377,"")</f>
        <v/>
      </c>
      <c r="T377" s="245">
        <f>IF('Dépenses sur devis'!T377&lt;&gt;"",'Dépenses sur devis'!T377,0)</f>
        <v>0</v>
      </c>
      <c r="U377" s="245">
        <f>IF('Dépenses sur devis'!U377&lt;&gt;"",'Dépenses sur devis'!U377,0)</f>
        <v>0</v>
      </c>
      <c r="V377" s="244" t="str">
        <f>IF('Dépenses sur devis'!V377&lt;&gt;"",'Dépenses sur devis'!V377,"")</f>
        <v/>
      </c>
      <c r="W377" s="245"/>
      <c r="X377" s="81">
        <v>0</v>
      </c>
      <c r="Y377" s="80"/>
      <c r="Z377" s="245">
        <f t="shared" si="10"/>
        <v>0</v>
      </c>
      <c r="AA377" s="81">
        <f t="shared" si="11"/>
        <v>0</v>
      </c>
      <c r="AB377" s="78" t="str">
        <f>IF('Dépenses sur devis'!AB377&lt;&gt;"",'Dépenses sur devis'!AB377,"")</f>
        <v/>
      </c>
    </row>
    <row r="378" spans="2:28" s="63" customFormat="1" ht="19.899999999999999" hidden="1" customHeight="1" x14ac:dyDescent="0.35">
      <c r="B378" s="75">
        <v>371</v>
      </c>
      <c r="C378" s="80" t="str">
        <f>IF('Dépenses sur devis'!C378&lt;&gt;"",'Dépenses sur devis'!C378,"")</f>
        <v/>
      </c>
      <c r="D378" s="80" t="str">
        <f>IF('Dépenses sur devis'!D378&lt;&gt;"",'Dépenses sur devis'!D378,"")</f>
        <v/>
      </c>
      <c r="E378" s="80" t="str">
        <f>IF('Dépenses sur devis'!E378&lt;&gt;"",'Dépenses sur devis'!E378,"")</f>
        <v/>
      </c>
      <c r="F378" s="80" t="str">
        <f>IF('Dépenses sur devis'!F378&lt;&gt;"",'Dépenses sur devis'!F378,"")</f>
        <v/>
      </c>
      <c r="G378" s="80" t="str">
        <f>IF('Dépenses sur devis'!G378&lt;&gt;"",'Dépenses sur devis'!G378,"")</f>
        <v/>
      </c>
      <c r="H378" s="79" t="str">
        <f>IF('Dépenses sur devis'!H378&lt;&gt;"",'Dépenses sur devis'!H378,"")</f>
        <v/>
      </c>
      <c r="I378" s="80" t="str">
        <f>IF('Dépenses sur devis'!I378&lt;&gt;"",'Dépenses sur devis'!I378,"")</f>
        <v/>
      </c>
      <c r="J378" s="243">
        <f>IF('Dépenses sur devis'!J378&lt;&gt;"",'Dépenses sur devis'!J378,0)</f>
        <v>0</v>
      </c>
      <c r="K378" s="243">
        <f>IF('Dépenses sur devis'!K378&lt;&gt;"",'Dépenses sur devis'!K378,0)</f>
        <v>0</v>
      </c>
      <c r="L378" s="243">
        <f>IF('Dépenses sur devis'!L378&lt;&gt;"",'Dépenses sur devis'!L378,0)</f>
        <v>0</v>
      </c>
      <c r="M378" s="80" t="str">
        <f>IF('Dépenses sur devis'!M378&lt;&gt;"",'Dépenses sur devis'!M378,"")</f>
        <v/>
      </c>
      <c r="N378" s="244" t="str">
        <f>IF('Dépenses sur devis'!N378&lt;&gt;"",'Dépenses sur devis'!N378,"")</f>
        <v/>
      </c>
      <c r="O378" s="244" t="str">
        <f>IF('Dépenses sur devis'!O378&lt;&gt;"",'Dépenses sur devis'!O378,"")</f>
        <v/>
      </c>
      <c r="P378" s="245">
        <f>IF('Dépenses sur devis'!P378&lt;&gt;"",'Dépenses sur devis'!P378,0)</f>
        <v>0</v>
      </c>
      <c r="Q378" s="245">
        <f>IF('Dépenses sur devis'!Q378&lt;&gt;"",'Dépenses sur devis'!Q378,0)</f>
        <v>0</v>
      </c>
      <c r="R378" s="244" t="str">
        <f>IF('Dépenses sur devis'!R378&lt;&gt;"",'Dépenses sur devis'!R378,"")</f>
        <v/>
      </c>
      <c r="S378" s="244" t="str">
        <f>IF('Dépenses sur devis'!S378&lt;&gt;"",'Dépenses sur devis'!S378,"")</f>
        <v/>
      </c>
      <c r="T378" s="245">
        <f>IF('Dépenses sur devis'!T378&lt;&gt;"",'Dépenses sur devis'!T378,0)</f>
        <v>0</v>
      </c>
      <c r="U378" s="245">
        <f>IF('Dépenses sur devis'!U378&lt;&gt;"",'Dépenses sur devis'!U378,0)</f>
        <v>0</v>
      </c>
      <c r="V378" s="244" t="str">
        <f>IF('Dépenses sur devis'!V378&lt;&gt;"",'Dépenses sur devis'!V378,"")</f>
        <v/>
      </c>
      <c r="W378" s="245"/>
      <c r="X378" s="81">
        <v>0</v>
      </c>
      <c r="Y378" s="80"/>
      <c r="Z378" s="245">
        <f t="shared" si="10"/>
        <v>0</v>
      </c>
      <c r="AA378" s="81">
        <f t="shared" si="11"/>
        <v>0</v>
      </c>
      <c r="AB378" s="78" t="str">
        <f>IF('Dépenses sur devis'!AB378&lt;&gt;"",'Dépenses sur devis'!AB378,"")</f>
        <v/>
      </c>
    </row>
    <row r="379" spans="2:28" s="63" customFormat="1" ht="19.899999999999999" hidden="1" customHeight="1" x14ac:dyDescent="0.35">
      <c r="B379" s="75">
        <v>372</v>
      </c>
      <c r="C379" s="80" t="str">
        <f>IF('Dépenses sur devis'!C379&lt;&gt;"",'Dépenses sur devis'!C379,"")</f>
        <v/>
      </c>
      <c r="D379" s="80" t="str">
        <f>IF('Dépenses sur devis'!D379&lt;&gt;"",'Dépenses sur devis'!D379,"")</f>
        <v/>
      </c>
      <c r="E379" s="80" t="str">
        <f>IF('Dépenses sur devis'!E379&lt;&gt;"",'Dépenses sur devis'!E379,"")</f>
        <v/>
      </c>
      <c r="F379" s="80" t="str">
        <f>IF('Dépenses sur devis'!F379&lt;&gt;"",'Dépenses sur devis'!F379,"")</f>
        <v/>
      </c>
      <c r="G379" s="80" t="str">
        <f>IF('Dépenses sur devis'!G379&lt;&gt;"",'Dépenses sur devis'!G379,"")</f>
        <v/>
      </c>
      <c r="H379" s="79" t="str">
        <f>IF('Dépenses sur devis'!H379&lt;&gt;"",'Dépenses sur devis'!H379,"")</f>
        <v/>
      </c>
      <c r="I379" s="80" t="str">
        <f>IF('Dépenses sur devis'!I379&lt;&gt;"",'Dépenses sur devis'!I379,"")</f>
        <v/>
      </c>
      <c r="J379" s="243">
        <f>IF('Dépenses sur devis'!J379&lt;&gt;"",'Dépenses sur devis'!J379,0)</f>
        <v>0</v>
      </c>
      <c r="K379" s="243">
        <f>IF('Dépenses sur devis'!K379&lt;&gt;"",'Dépenses sur devis'!K379,0)</f>
        <v>0</v>
      </c>
      <c r="L379" s="243">
        <f>IF('Dépenses sur devis'!L379&lt;&gt;"",'Dépenses sur devis'!L379,0)</f>
        <v>0</v>
      </c>
      <c r="M379" s="80" t="str">
        <f>IF('Dépenses sur devis'!M379&lt;&gt;"",'Dépenses sur devis'!M379,"")</f>
        <v/>
      </c>
      <c r="N379" s="244" t="str">
        <f>IF('Dépenses sur devis'!N379&lt;&gt;"",'Dépenses sur devis'!N379,"")</f>
        <v/>
      </c>
      <c r="O379" s="244" t="str">
        <f>IF('Dépenses sur devis'!O379&lt;&gt;"",'Dépenses sur devis'!O379,"")</f>
        <v/>
      </c>
      <c r="P379" s="245">
        <f>IF('Dépenses sur devis'!P379&lt;&gt;"",'Dépenses sur devis'!P379,0)</f>
        <v>0</v>
      </c>
      <c r="Q379" s="245">
        <f>IF('Dépenses sur devis'!Q379&lt;&gt;"",'Dépenses sur devis'!Q379,0)</f>
        <v>0</v>
      </c>
      <c r="R379" s="244" t="str">
        <f>IF('Dépenses sur devis'!R379&lt;&gt;"",'Dépenses sur devis'!R379,"")</f>
        <v/>
      </c>
      <c r="S379" s="244" t="str">
        <f>IF('Dépenses sur devis'!S379&lt;&gt;"",'Dépenses sur devis'!S379,"")</f>
        <v/>
      </c>
      <c r="T379" s="245">
        <f>IF('Dépenses sur devis'!T379&lt;&gt;"",'Dépenses sur devis'!T379,0)</f>
        <v>0</v>
      </c>
      <c r="U379" s="245">
        <f>IF('Dépenses sur devis'!U379&lt;&gt;"",'Dépenses sur devis'!U379,0)</f>
        <v>0</v>
      </c>
      <c r="V379" s="244" t="str">
        <f>IF('Dépenses sur devis'!V379&lt;&gt;"",'Dépenses sur devis'!V379,"")</f>
        <v/>
      </c>
      <c r="W379" s="245"/>
      <c r="X379" s="81">
        <v>0</v>
      </c>
      <c r="Y379" s="80"/>
      <c r="Z379" s="245">
        <f t="shared" si="10"/>
        <v>0</v>
      </c>
      <c r="AA379" s="81">
        <f t="shared" si="11"/>
        <v>0</v>
      </c>
      <c r="AB379" s="78" t="str">
        <f>IF('Dépenses sur devis'!AB379&lt;&gt;"",'Dépenses sur devis'!AB379,"")</f>
        <v/>
      </c>
    </row>
    <row r="380" spans="2:28" s="63" customFormat="1" ht="19.899999999999999" hidden="1" customHeight="1" x14ac:dyDescent="0.35">
      <c r="B380" s="75">
        <v>373</v>
      </c>
      <c r="C380" s="80" t="str">
        <f>IF('Dépenses sur devis'!C380&lt;&gt;"",'Dépenses sur devis'!C380,"")</f>
        <v/>
      </c>
      <c r="D380" s="80" t="str">
        <f>IF('Dépenses sur devis'!D380&lt;&gt;"",'Dépenses sur devis'!D380,"")</f>
        <v/>
      </c>
      <c r="E380" s="80" t="str">
        <f>IF('Dépenses sur devis'!E380&lt;&gt;"",'Dépenses sur devis'!E380,"")</f>
        <v/>
      </c>
      <c r="F380" s="80" t="str">
        <f>IF('Dépenses sur devis'!F380&lt;&gt;"",'Dépenses sur devis'!F380,"")</f>
        <v/>
      </c>
      <c r="G380" s="80" t="str">
        <f>IF('Dépenses sur devis'!G380&lt;&gt;"",'Dépenses sur devis'!G380,"")</f>
        <v/>
      </c>
      <c r="H380" s="79" t="str">
        <f>IF('Dépenses sur devis'!H380&lt;&gt;"",'Dépenses sur devis'!H380,"")</f>
        <v/>
      </c>
      <c r="I380" s="80" t="str">
        <f>IF('Dépenses sur devis'!I380&lt;&gt;"",'Dépenses sur devis'!I380,"")</f>
        <v/>
      </c>
      <c r="J380" s="243">
        <f>IF('Dépenses sur devis'!J380&lt;&gt;"",'Dépenses sur devis'!J380,0)</f>
        <v>0</v>
      </c>
      <c r="K380" s="243">
        <f>IF('Dépenses sur devis'!K380&lt;&gt;"",'Dépenses sur devis'!K380,0)</f>
        <v>0</v>
      </c>
      <c r="L380" s="243">
        <f>IF('Dépenses sur devis'!L380&lt;&gt;"",'Dépenses sur devis'!L380,0)</f>
        <v>0</v>
      </c>
      <c r="M380" s="80" t="str">
        <f>IF('Dépenses sur devis'!M380&lt;&gt;"",'Dépenses sur devis'!M380,"")</f>
        <v/>
      </c>
      <c r="N380" s="244" t="str">
        <f>IF('Dépenses sur devis'!N380&lt;&gt;"",'Dépenses sur devis'!N380,"")</f>
        <v/>
      </c>
      <c r="O380" s="244" t="str">
        <f>IF('Dépenses sur devis'!O380&lt;&gt;"",'Dépenses sur devis'!O380,"")</f>
        <v/>
      </c>
      <c r="P380" s="245">
        <f>IF('Dépenses sur devis'!P380&lt;&gt;"",'Dépenses sur devis'!P380,0)</f>
        <v>0</v>
      </c>
      <c r="Q380" s="245">
        <f>IF('Dépenses sur devis'!Q380&lt;&gt;"",'Dépenses sur devis'!Q380,0)</f>
        <v>0</v>
      </c>
      <c r="R380" s="244" t="str">
        <f>IF('Dépenses sur devis'!R380&lt;&gt;"",'Dépenses sur devis'!R380,"")</f>
        <v/>
      </c>
      <c r="S380" s="244" t="str">
        <f>IF('Dépenses sur devis'!S380&lt;&gt;"",'Dépenses sur devis'!S380,"")</f>
        <v/>
      </c>
      <c r="T380" s="245">
        <f>IF('Dépenses sur devis'!T380&lt;&gt;"",'Dépenses sur devis'!T380,0)</f>
        <v>0</v>
      </c>
      <c r="U380" s="245">
        <f>IF('Dépenses sur devis'!U380&lt;&gt;"",'Dépenses sur devis'!U380,0)</f>
        <v>0</v>
      </c>
      <c r="V380" s="244" t="str">
        <f>IF('Dépenses sur devis'!V380&lt;&gt;"",'Dépenses sur devis'!V380,"")</f>
        <v/>
      </c>
      <c r="W380" s="245"/>
      <c r="X380" s="81">
        <v>0</v>
      </c>
      <c r="Y380" s="80"/>
      <c r="Z380" s="245">
        <f t="shared" si="10"/>
        <v>0</v>
      </c>
      <c r="AA380" s="81">
        <f t="shared" si="11"/>
        <v>0</v>
      </c>
      <c r="AB380" s="78" t="str">
        <f>IF('Dépenses sur devis'!AB380&lt;&gt;"",'Dépenses sur devis'!AB380,"")</f>
        <v/>
      </c>
    </row>
    <row r="381" spans="2:28" s="63" customFormat="1" ht="19.899999999999999" hidden="1" customHeight="1" x14ac:dyDescent="0.35">
      <c r="B381" s="75">
        <v>374</v>
      </c>
      <c r="C381" s="80" t="str">
        <f>IF('Dépenses sur devis'!C381&lt;&gt;"",'Dépenses sur devis'!C381,"")</f>
        <v/>
      </c>
      <c r="D381" s="80" t="str">
        <f>IF('Dépenses sur devis'!D381&lt;&gt;"",'Dépenses sur devis'!D381,"")</f>
        <v/>
      </c>
      <c r="E381" s="80" t="str">
        <f>IF('Dépenses sur devis'!E381&lt;&gt;"",'Dépenses sur devis'!E381,"")</f>
        <v/>
      </c>
      <c r="F381" s="80" t="str">
        <f>IF('Dépenses sur devis'!F381&lt;&gt;"",'Dépenses sur devis'!F381,"")</f>
        <v/>
      </c>
      <c r="G381" s="80" t="str">
        <f>IF('Dépenses sur devis'!G381&lt;&gt;"",'Dépenses sur devis'!G381,"")</f>
        <v/>
      </c>
      <c r="H381" s="79" t="str">
        <f>IF('Dépenses sur devis'!H381&lt;&gt;"",'Dépenses sur devis'!H381,"")</f>
        <v/>
      </c>
      <c r="I381" s="80" t="str">
        <f>IF('Dépenses sur devis'!I381&lt;&gt;"",'Dépenses sur devis'!I381,"")</f>
        <v/>
      </c>
      <c r="J381" s="243">
        <f>IF('Dépenses sur devis'!J381&lt;&gt;"",'Dépenses sur devis'!J381,0)</f>
        <v>0</v>
      </c>
      <c r="K381" s="243">
        <f>IF('Dépenses sur devis'!K381&lt;&gt;"",'Dépenses sur devis'!K381,0)</f>
        <v>0</v>
      </c>
      <c r="L381" s="243">
        <f>IF('Dépenses sur devis'!L381&lt;&gt;"",'Dépenses sur devis'!L381,0)</f>
        <v>0</v>
      </c>
      <c r="M381" s="80" t="str">
        <f>IF('Dépenses sur devis'!M381&lt;&gt;"",'Dépenses sur devis'!M381,"")</f>
        <v/>
      </c>
      <c r="N381" s="244" t="str">
        <f>IF('Dépenses sur devis'!N381&lt;&gt;"",'Dépenses sur devis'!N381,"")</f>
        <v/>
      </c>
      <c r="O381" s="244" t="str">
        <f>IF('Dépenses sur devis'!O381&lt;&gt;"",'Dépenses sur devis'!O381,"")</f>
        <v/>
      </c>
      <c r="P381" s="245">
        <f>IF('Dépenses sur devis'!P381&lt;&gt;"",'Dépenses sur devis'!P381,0)</f>
        <v>0</v>
      </c>
      <c r="Q381" s="245">
        <f>IF('Dépenses sur devis'!Q381&lt;&gt;"",'Dépenses sur devis'!Q381,0)</f>
        <v>0</v>
      </c>
      <c r="R381" s="244" t="str">
        <f>IF('Dépenses sur devis'!R381&lt;&gt;"",'Dépenses sur devis'!R381,"")</f>
        <v/>
      </c>
      <c r="S381" s="244" t="str">
        <f>IF('Dépenses sur devis'!S381&lt;&gt;"",'Dépenses sur devis'!S381,"")</f>
        <v/>
      </c>
      <c r="T381" s="245">
        <f>IF('Dépenses sur devis'!T381&lt;&gt;"",'Dépenses sur devis'!T381,0)</f>
        <v>0</v>
      </c>
      <c r="U381" s="245">
        <f>IF('Dépenses sur devis'!U381&lt;&gt;"",'Dépenses sur devis'!U381,0)</f>
        <v>0</v>
      </c>
      <c r="V381" s="244" t="str">
        <f>IF('Dépenses sur devis'!V381&lt;&gt;"",'Dépenses sur devis'!V381,"")</f>
        <v/>
      </c>
      <c r="W381" s="245"/>
      <c r="X381" s="81">
        <v>0</v>
      </c>
      <c r="Y381" s="80"/>
      <c r="Z381" s="245">
        <f t="shared" si="10"/>
        <v>0</v>
      </c>
      <c r="AA381" s="81">
        <f t="shared" si="11"/>
        <v>0</v>
      </c>
      <c r="AB381" s="78" t="str">
        <f>IF('Dépenses sur devis'!AB381&lt;&gt;"",'Dépenses sur devis'!AB381,"")</f>
        <v/>
      </c>
    </row>
    <row r="382" spans="2:28" s="63" customFormat="1" ht="19.899999999999999" hidden="1" customHeight="1" x14ac:dyDescent="0.35">
      <c r="B382" s="75">
        <v>375</v>
      </c>
      <c r="C382" s="80" t="str">
        <f>IF('Dépenses sur devis'!C382&lt;&gt;"",'Dépenses sur devis'!C382,"")</f>
        <v/>
      </c>
      <c r="D382" s="80" t="str">
        <f>IF('Dépenses sur devis'!D382&lt;&gt;"",'Dépenses sur devis'!D382,"")</f>
        <v/>
      </c>
      <c r="E382" s="80" t="str">
        <f>IF('Dépenses sur devis'!E382&lt;&gt;"",'Dépenses sur devis'!E382,"")</f>
        <v/>
      </c>
      <c r="F382" s="80" t="str">
        <f>IF('Dépenses sur devis'!F382&lt;&gt;"",'Dépenses sur devis'!F382,"")</f>
        <v/>
      </c>
      <c r="G382" s="80" t="str">
        <f>IF('Dépenses sur devis'!G382&lt;&gt;"",'Dépenses sur devis'!G382,"")</f>
        <v/>
      </c>
      <c r="H382" s="79" t="str">
        <f>IF('Dépenses sur devis'!H382&lt;&gt;"",'Dépenses sur devis'!H382,"")</f>
        <v/>
      </c>
      <c r="I382" s="80" t="str">
        <f>IF('Dépenses sur devis'!I382&lt;&gt;"",'Dépenses sur devis'!I382,"")</f>
        <v/>
      </c>
      <c r="J382" s="243">
        <f>IF('Dépenses sur devis'!J382&lt;&gt;"",'Dépenses sur devis'!J382,0)</f>
        <v>0</v>
      </c>
      <c r="K382" s="243">
        <f>IF('Dépenses sur devis'!K382&lt;&gt;"",'Dépenses sur devis'!K382,0)</f>
        <v>0</v>
      </c>
      <c r="L382" s="243">
        <f>IF('Dépenses sur devis'!L382&lt;&gt;"",'Dépenses sur devis'!L382,0)</f>
        <v>0</v>
      </c>
      <c r="M382" s="80" t="str">
        <f>IF('Dépenses sur devis'!M382&lt;&gt;"",'Dépenses sur devis'!M382,"")</f>
        <v/>
      </c>
      <c r="N382" s="244" t="str">
        <f>IF('Dépenses sur devis'!N382&lt;&gt;"",'Dépenses sur devis'!N382,"")</f>
        <v/>
      </c>
      <c r="O382" s="244" t="str">
        <f>IF('Dépenses sur devis'!O382&lt;&gt;"",'Dépenses sur devis'!O382,"")</f>
        <v/>
      </c>
      <c r="P382" s="245">
        <f>IF('Dépenses sur devis'!P382&lt;&gt;"",'Dépenses sur devis'!P382,0)</f>
        <v>0</v>
      </c>
      <c r="Q382" s="245">
        <f>IF('Dépenses sur devis'!Q382&lt;&gt;"",'Dépenses sur devis'!Q382,0)</f>
        <v>0</v>
      </c>
      <c r="R382" s="244" t="str">
        <f>IF('Dépenses sur devis'!R382&lt;&gt;"",'Dépenses sur devis'!R382,"")</f>
        <v/>
      </c>
      <c r="S382" s="244" t="str">
        <f>IF('Dépenses sur devis'!S382&lt;&gt;"",'Dépenses sur devis'!S382,"")</f>
        <v/>
      </c>
      <c r="T382" s="245">
        <f>IF('Dépenses sur devis'!T382&lt;&gt;"",'Dépenses sur devis'!T382,0)</f>
        <v>0</v>
      </c>
      <c r="U382" s="245">
        <f>IF('Dépenses sur devis'!U382&lt;&gt;"",'Dépenses sur devis'!U382,0)</f>
        <v>0</v>
      </c>
      <c r="V382" s="244" t="str">
        <f>IF('Dépenses sur devis'!V382&lt;&gt;"",'Dépenses sur devis'!V382,"")</f>
        <v/>
      </c>
      <c r="W382" s="245"/>
      <c r="X382" s="81">
        <v>0</v>
      </c>
      <c r="Y382" s="80"/>
      <c r="Z382" s="245">
        <f t="shared" si="10"/>
        <v>0</v>
      </c>
      <c r="AA382" s="81">
        <f t="shared" si="11"/>
        <v>0</v>
      </c>
      <c r="AB382" s="78" t="str">
        <f>IF('Dépenses sur devis'!AB382&lt;&gt;"",'Dépenses sur devis'!AB382,"")</f>
        <v/>
      </c>
    </row>
    <row r="383" spans="2:28" s="63" customFormat="1" ht="19.899999999999999" hidden="1" customHeight="1" x14ac:dyDescent="0.35">
      <c r="B383" s="75">
        <v>376</v>
      </c>
      <c r="C383" s="80" t="str">
        <f>IF('Dépenses sur devis'!C383&lt;&gt;"",'Dépenses sur devis'!C383,"")</f>
        <v/>
      </c>
      <c r="D383" s="80" t="str">
        <f>IF('Dépenses sur devis'!D383&lt;&gt;"",'Dépenses sur devis'!D383,"")</f>
        <v/>
      </c>
      <c r="E383" s="80" t="str">
        <f>IF('Dépenses sur devis'!E383&lt;&gt;"",'Dépenses sur devis'!E383,"")</f>
        <v/>
      </c>
      <c r="F383" s="80" t="str">
        <f>IF('Dépenses sur devis'!F383&lt;&gt;"",'Dépenses sur devis'!F383,"")</f>
        <v/>
      </c>
      <c r="G383" s="80" t="str">
        <f>IF('Dépenses sur devis'!G383&lt;&gt;"",'Dépenses sur devis'!G383,"")</f>
        <v/>
      </c>
      <c r="H383" s="79" t="str">
        <f>IF('Dépenses sur devis'!H383&lt;&gt;"",'Dépenses sur devis'!H383,"")</f>
        <v/>
      </c>
      <c r="I383" s="80" t="str">
        <f>IF('Dépenses sur devis'!I383&lt;&gt;"",'Dépenses sur devis'!I383,"")</f>
        <v/>
      </c>
      <c r="J383" s="243">
        <f>IF('Dépenses sur devis'!J383&lt;&gt;"",'Dépenses sur devis'!J383,0)</f>
        <v>0</v>
      </c>
      <c r="K383" s="243">
        <f>IF('Dépenses sur devis'!K383&lt;&gt;"",'Dépenses sur devis'!K383,0)</f>
        <v>0</v>
      </c>
      <c r="L383" s="243">
        <f>IF('Dépenses sur devis'!L383&lt;&gt;"",'Dépenses sur devis'!L383,0)</f>
        <v>0</v>
      </c>
      <c r="M383" s="80" t="str">
        <f>IF('Dépenses sur devis'!M383&lt;&gt;"",'Dépenses sur devis'!M383,"")</f>
        <v/>
      </c>
      <c r="N383" s="244" t="str">
        <f>IF('Dépenses sur devis'!N383&lt;&gt;"",'Dépenses sur devis'!N383,"")</f>
        <v/>
      </c>
      <c r="O383" s="244" t="str">
        <f>IF('Dépenses sur devis'!O383&lt;&gt;"",'Dépenses sur devis'!O383,"")</f>
        <v/>
      </c>
      <c r="P383" s="245">
        <f>IF('Dépenses sur devis'!P383&lt;&gt;"",'Dépenses sur devis'!P383,0)</f>
        <v>0</v>
      </c>
      <c r="Q383" s="245">
        <f>IF('Dépenses sur devis'!Q383&lt;&gt;"",'Dépenses sur devis'!Q383,0)</f>
        <v>0</v>
      </c>
      <c r="R383" s="244" t="str">
        <f>IF('Dépenses sur devis'!R383&lt;&gt;"",'Dépenses sur devis'!R383,"")</f>
        <v/>
      </c>
      <c r="S383" s="244" t="str">
        <f>IF('Dépenses sur devis'!S383&lt;&gt;"",'Dépenses sur devis'!S383,"")</f>
        <v/>
      </c>
      <c r="T383" s="245">
        <f>IF('Dépenses sur devis'!T383&lt;&gt;"",'Dépenses sur devis'!T383,0)</f>
        <v>0</v>
      </c>
      <c r="U383" s="245">
        <f>IF('Dépenses sur devis'!U383&lt;&gt;"",'Dépenses sur devis'!U383,0)</f>
        <v>0</v>
      </c>
      <c r="V383" s="244" t="str">
        <f>IF('Dépenses sur devis'!V383&lt;&gt;"",'Dépenses sur devis'!V383,"")</f>
        <v/>
      </c>
      <c r="W383" s="245"/>
      <c r="X383" s="81">
        <v>0</v>
      </c>
      <c r="Y383" s="80"/>
      <c r="Z383" s="245">
        <f t="shared" si="10"/>
        <v>0</v>
      </c>
      <c r="AA383" s="81">
        <f t="shared" si="11"/>
        <v>0</v>
      </c>
      <c r="AB383" s="78" t="str">
        <f>IF('Dépenses sur devis'!AB383&lt;&gt;"",'Dépenses sur devis'!AB383,"")</f>
        <v/>
      </c>
    </row>
    <row r="384" spans="2:28" s="63" customFormat="1" ht="19.899999999999999" hidden="1" customHeight="1" x14ac:dyDescent="0.35">
      <c r="B384" s="75">
        <v>377</v>
      </c>
      <c r="C384" s="80" t="str">
        <f>IF('Dépenses sur devis'!C384&lt;&gt;"",'Dépenses sur devis'!C384,"")</f>
        <v/>
      </c>
      <c r="D384" s="80" t="str">
        <f>IF('Dépenses sur devis'!D384&lt;&gt;"",'Dépenses sur devis'!D384,"")</f>
        <v/>
      </c>
      <c r="E384" s="80" t="str">
        <f>IF('Dépenses sur devis'!E384&lt;&gt;"",'Dépenses sur devis'!E384,"")</f>
        <v/>
      </c>
      <c r="F384" s="80" t="str">
        <f>IF('Dépenses sur devis'!F384&lt;&gt;"",'Dépenses sur devis'!F384,"")</f>
        <v/>
      </c>
      <c r="G384" s="80" t="str">
        <f>IF('Dépenses sur devis'!G384&lt;&gt;"",'Dépenses sur devis'!G384,"")</f>
        <v/>
      </c>
      <c r="H384" s="79" t="str">
        <f>IF('Dépenses sur devis'!H384&lt;&gt;"",'Dépenses sur devis'!H384,"")</f>
        <v/>
      </c>
      <c r="I384" s="80" t="str">
        <f>IF('Dépenses sur devis'!I384&lt;&gt;"",'Dépenses sur devis'!I384,"")</f>
        <v/>
      </c>
      <c r="J384" s="243">
        <f>IF('Dépenses sur devis'!J384&lt;&gt;"",'Dépenses sur devis'!J384,0)</f>
        <v>0</v>
      </c>
      <c r="K384" s="243">
        <f>IF('Dépenses sur devis'!K384&lt;&gt;"",'Dépenses sur devis'!K384,0)</f>
        <v>0</v>
      </c>
      <c r="L384" s="243">
        <f>IF('Dépenses sur devis'!L384&lt;&gt;"",'Dépenses sur devis'!L384,0)</f>
        <v>0</v>
      </c>
      <c r="M384" s="80" t="str">
        <f>IF('Dépenses sur devis'!M384&lt;&gt;"",'Dépenses sur devis'!M384,"")</f>
        <v/>
      </c>
      <c r="N384" s="244" t="str">
        <f>IF('Dépenses sur devis'!N384&lt;&gt;"",'Dépenses sur devis'!N384,"")</f>
        <v/>
      </c>
      <c r="O384" s="244" t="str">
        <f>IF('Dépenses sur devis'!O384&lt;&gt;"",'Dépenses sur devis'!O384,"")</f>
        <v/>
      </c>
      <c r="P384" s="245">
        <f>IF('Dépenses sur devis'!P384&lt;&gt;"",'Dépenses sur devis'!P384,0)</f>
        <v>0</v>
      </c>
      <c r="Q384" s="245">
        <f>IF('Dépenses sur devis'!Q384&lt;&gt;"",'Dépenses sur devis'!Q384,0)</f>
        <v>0</v>
      </c>
      <c r="R384" s="244" t="str">
        <f>IF('Dépenses sur devis'!R384&lt;&gt;"",'Dépenses sur devis'!R384,"")</f>
        <v/>
      </c>
      <c r="S384" s="244" t="str">
        <f>IF('Dépenses sur devis'!S384&lt;&gt;"",'Dépenses sur devis'!S384,"")</f>
        <v/>
      </c>
      <c r="T384" s="245">
        <f>IF('Dépenses sur devis'!T384&lt;&gt;"",'Dépenses sur devis'!T384,0)</f>
        <v>0</v>
      </c>
      <c r="U384" s="245">
        <f>IF('Dépenses sur devis'!U384&lt;&gt;"",'Dépenses sur devis'!U384,0)</f>
        <v>0</v>
      </c>
      <c r="V384" s="244" t="str">
        <f>IF('Dépenses sur devis'!V384&lt;&gt;"",'Dépenses sur devis'!V384,"")</f>
        <v/>
      </c>
      <c r="W384" s="245"/>
      <c r="X384" s="81">
        <v>0</v>
      </c>
      <c r="Y384" s="80"/>
      <c r="Z384" s="245">
        <f t="shared" si="10"/>
        <v>0</v>
      </c>
      <c r="AA384" s="81">
        <f t="shared" si="11"/>
        <v>0</v>
      </c>
      <c r="AB384" s="78" t="str">
        <f>IF('Dépenses sur devis'!AB384&lt;&gt;"",'Dépenses sur devis'!AB384,"")</f>
        <v/>
      </c>
    </row>
    <row r="385" spans="2:28" s="63" customFormat="1" ht="19.899999999999999" hidden="1" customHeight="1" x14ac:dyDescent="0.35">
      <c r="B385" s="75">
        <v>378</v>
      </c>
      <c r="C385" s="80" t="str">
        <f>IF('Dépenses sur devis'!C385&lt;&gt;"",'Dépenses sur devis'!C385,"")</f>
        <v/>
      </c>
      <c r="D385" s="80" t="str">
        <f>IF('Dépenses sur devis'!D385&lt;&gt;"",'Dépenses sur devis'!D385,"")</f>
        <v/>
      </c>
      <c r="E385" s="80" t="str">
        <f>IF('Dépenses sur devis'!E385&lt;&gt;"",'Dépenses sur devis'!E385,"")</f>
        <v/>
      </c>
      <c r="F385" s="80" t="str">
        <f>IF('Dépenses sur devis'!F385&lt;&gt;"",'Dépenses sur devis'!F385,"")</f>
        <v/>
      </c>
      <c r="G385" s="80" t="str">
        <f>IF('Dépenses sur devis'!G385&lt;&gt;"",'Dépenses sur devis'!G385,"")</f>
        <v/>
      </c>
      <c r="H385" s="79" t="str">
        <f>IF('Dépenses sur devis'!H385&lt;&gt;"",'Dépenses sur devis'!H385,"")</f>
        <v/>
      </c>
      <c r="I385" s="80" t="str">
        <f>IF('Dépenses sur devis'!I385&lt;&gt;"",'Dépenses sur devis'!I385,"")</f>
        <v/>
      </c>
      <c r="J385" s="243">
        <f>IF('Dépenses sur devis'!J385&lt;&gt;"",'Dépenses sur devis'!J385,0)</f>
        <v>0</v>
      </c>
      <c r="K385" s="243">
        <f>IF('Dépenses sur devis'!K385&lt;&gt;"",'Dépenses sur devis'!K385,0)</f>
        <v>0</v>
      </c>
      <c r="L385" s="243">
        <f>IF('Dépenses sur devis'!L385&lt;&gt;"",'Dépenses sur devis'!L385,0)</f>
        <v>0</v>
      </c>
      <c r="M385" s="80" t="str">
        <f>IF('Dépenses sur devis'!M385&lt;&gt;"",'Dépenses sur devis'!M385,"")</f>
        <v/>
      </c>
      <c r="N385" s="244" t="str">
        <f>IF('Dépenses sur devis'!N385&lt;&gt;"",'Dépenses sur devis'!N385,"")</f>
        <v/>
      </c>
      <c r="O385" s="244" t="str">
        <f>IF('Dépenses sur devis'!O385&lt;&gt;"",'Dépenses sur devis'!O385,"")</f>
        <v/>
      </c>
      <c r="P385" s="245">
        <f>IF('Dépenses sur devis'!P385&lt;&gt;"",'Dépenses sur devis'!P385,0)</f>
        <v>0</v>
      </c>
      <c r="Q385" s="245">
        <f>IF('Dépenses sur devis'!Q385&lt;&gt;"",'Dépenses sur devis'!Q385,0)</f>
        <v>0</v>
      </c>
      <c r="R385" s="244" t="str">
        <f>IF('Dépenses sur devis'!R385&lt;&gt;"",'Dépenses sur devis'!R385,"")</f>
        <v/>
      </c>
      <c r="S385" s="244" t="str">
        <f>IF('Dépenses sur devis'!S385&lt;&gt;"",'Dépenses sur devis'!S385,"")</f>
        <v/>
      </c>
      <c r="T385" s="245">
        <f>IF('Dépenses sur devis'!T385&lt;&gt;"",'Dépenses sur devis'!T385,0)</f>
        <v>0</v>
      </c>
      <c r="U385" s="245">
        <f>IF('Dépenses sur devis'!U385&lt;&gt;"",'Dépenses sur devis'!U385,0)</f>
        <v>0</v>
      </c>
      <c r="V385" s="244" t="str">
        <f>IF('Dépenses sur devis'!V385&lt;&gt;"",'Dépenses sur devis'!V385,"")</f>
        <v/>
      </c>
      <c r="W385" s="245"/>
      <c r="X385" s="81">
        <v>0</v>
      </c>
      <c r="Y385" s="80"/>
      <c r="Z385" s="245">
        <f t="shared" si="10"/>
        <v>0</v>
      </c>
      <c r="AA385" s="81">
        <f t="shared" si="11"/>
        <v>0</v>
      </c>
      <c r="AB385" s="78" t="str">
        <f>IF('Dépenses sur devis'!AB385&lt;&gt;"",'Dépenses sur devis'!AB385,"")</f>
        <v/>
      </c>
    </row>
    <row r="386" spans="2:28" s="63" customFormat="1" ht="19.899999999999999" hidden="1" customHeight="1" x14ac:dyDescent="0.35">
      <c r="B386" s="75">
        <v>379</v>
      </c>
      <c r="C386" s="80" t="str">
        <f>IF('Dépenses sur devis'!C386&lt;&gt;"",'Dépenses sur devis'!C386,"")</f>
        <v/>
      </c>
      <c r="D386" s="80" t="str">
        <f>IF('Dépenses sur devis'!D386&lt;&gt;"",'Dépenses sur devis'!D386,"")</f>
        <v/>
      </c>
      <c r="E386" s="80" t="str">
        <f>IF('Dépenses sur devis'!E386&lt;&gt;"",'Dépenses sur devis'!E386,"")</f>
        <v/>
      </c>
      <c r="F386" s="80" t="str">
        <f>IF('Dépenses sur devis'!F386&lt;&gt;"",'Dépenses sur devis'!F386,"")</f>
        <v/>
      </c>
      <c r="G386" s="80" t="str">
        <f>IF('Dépenses sur devis'!G386&lt;&gt;"",'Dépenses sur devis'!G386,"")</f>
        <v/>
      </c>
      <c r="H386" s="79" t="str">
        <f>IF('Dépenses sur devis'!H386&lt;&gt;"",'Dépenses sur devis'!H386,"")</f>
        <v/>
      </c>
      <c r="I386" s="80" t="str">
        <f>IF('Dépenses sur devis'!I386&lt;&gt;"",'Dépenses sur devis'!I386,"")</f>
        <v/>
      </c>
      <c r="J386" s="243">
        <f>IF('Dépenses sur devis'!J386&lt;&gt;"",'Dépenses sur devis'!J386,0)</f>
        <v>0</v>
      </c>
      <c r="K386" s="243">
        <f>IF('Dépenses sur devis'!K386&lt;&gt;"",'Dépenses sur devis'!K386,0)</f>
        <v>0</v>
      </c>
      <c r="L386" s="243">
        <f>IF('Dépenses sur devis'!L386&lt;&gt;"",'Dépenses sur devis'!L386,0)</f>
        <v>0</v>
      </c>
      <c r="M386" s="80" t="str">
        <f>IF('Dépenses sur devis'!M386&lt;&gt;"",'Dépenses sur devis'!M386,"")</f>
        <v/>
      </c>
      <c r="N386" s="244" t="str">
        <f>IF('Dépenses sur devis'!N386&lt;&gt;"",'Dépenses sur devis'!N386,"")</f>
        <v/>
      </c>
      <c r="O386" s="244" t="str">
        <f>IF('Dépenses sur devis'!O386&lt;&gt;"",'Dépenses sur devis'!O386,"")</f>
        <v/>
      </c>
      <c r="P386" s="245">
        <f>IF('Dépenses sur devis'!P386&lt;&gt;"",'Dépenses sur devis'!P386,0)</f>
        <v>0</v>
      </c>
      <c r="Q386" s="245">
        <f>IF('Dépenses sur devis'!Q386&lt;&gt;"",'Dépenses sur devis'!Q386,0)</f>
        <v>0</v>
      </c>
      <c r="R386" s="244" t="str">
        <f>IF('Dépenses sur devis'!R386&lt;&gt;"",'Dépenses sur devis'!R386,"")</f>
        <v/>
      </c>
      <c r="S386" s="244" t="str">
        <f>IF('Dépenses sur devis'!S386&lt;&gt;"",'Dépenses sur devis'!S386,"")</f>
        <v/>
      </c>
      <c r="T386" s="245">
        <f>IF('Dépenses sur devis'!T386&lt;&gt;"",'Dépenses sur devis'!T386,0)</f>
        <v>0</v>
      </c>
      <c r="U386" s="245">
        <f>IF('Dépenses sur devis'!U386&lt;&gt;"",'Dépenses sur devis'!U386,0)</f>
        <v>0</v>
      </c>
      <c r="V386" s="244" t="str">
        <f>IF('Dépenses sur devis'!V386&lt;&gt;"",'Dépenses sur devis'!V386,"")</f>
        <v/>
      </c>
      <c r="W386" s="245"/>
      <c r="X386" s="81">
        <v>0</v>
      </c>
      <c r="Y386" s="80"/>
      <c r="Z386" s="245">
        <f t="shared" si="10"/>
        <v>0</v>
      </c>
      <c r="AA386" s="81">
        <f t="shared" si="11"/>
        <v>0</v>
      </c>
      <c r="AB386" s="78" t="str">
        <f>IF('Dépenses sur devis'!AB386&lt;&gt;"",'Dépenses sur devis'!AB386,"")</f>
        <v/>
      </c>
    </row>
    <row r="387" spans="2:28" s="63" customFormat="1" ht="19.899999999999999" hidden="1" customHeight="1" x14ac:dyDescent="0.35">
      <c r="B387" s="75">
        <v>380</v>
      </c>
      <c r="C387" s="80" t="str">
        <f>IF('Dépenses sur devis'!C387&lt;&gt;"",'Dépenses sur devis'!C387,"")</f>
        <v/>
      </c>
      <c r="D387" s="80" t="str">
        <f>IF('Dépenses sur devis'!D387&lt;&gt;"",'Dépenses sur devis'!D387,"")</f>
        <v/>
      </c>
      <c r="E387" s="80" t="str">
        <f>IF('Dépenses sur devis'!E387&lt;&gt;"",'Dépenses sur devis'!E387,"")</f>
        <v/>
      </c>
      <c r="F387" s="80" t="str">
        <f>IF('Dépenses sur devis'!F387&lt;&gt;"",'Dépenses sur devis'!F387,"")</f>
        <v/>
      </c>
      <c r="G387" s="80" t="str">
        <f>IF('Dépenses sur devis'!G387&lt;&gt;"",'Dépenses sur devis'!G387,"")</f>
        <v/>
      </c>
      <c r="H387" s="79" t="str">
        <f>IF('Dépenses sur devis'!H387&lt;&gt;"",'Dépenses sur devis'!H387,"")</f>
        <v/>
      </c>
      <c r="I387" s="80" t="str">
        <f>IF('Dépenses sur devis'!I387&lt;&gt;"",'Dépenses sur devis'!I387,"")</f>
        <v/>
      </c>
      <c r="J387" s="243">
        <f>IF('Dépenses sur devis'!J387&lt;&gt;"",'Dépenses sur devis'!J387,0)</f>
        <v>0</v>
      </c>
      <c r="K387" s="243">
        <f>IF('Dépenses sur devis'!K387&lt;&gt;"",'Dépenses sur devis'!K387,0)</f>
        <v>0</v>
      </c>
      <c r="L387" s="243">
        <f>IF('Dépenses sur devis'!L387&lt;&gt;"",'Dépenses sur devis'!L387,0)</f>
        <v>0</v>
      </c>
      <c r="M387" s="80" t="str">
        <f>IF('Dépenses sur devis'!M387&lt;&gt;"",'Dépenses sur devis'!M387,"")</f>
        <v/>
      </c>
      <c r="N387" s="244" t="str">
        <f>IF('Dépenses sur devis'!N387&lt;&gt;"",'Dépenses sur devis'!N387,"")</f>
        <v/>
      </c>
      <c r="O387" s="244" t="str">
        <f>IF('Dépenses sur devis'!O387&lt;&gt;"",'Dépenses sur devis'!O387,"")</f>
        <v/>
      </c>
      <c r="P387" s="245">
        <f>IF('Dépenses sur devis'!P387&lt;&gt;"",'Dépenses sur devis'!P387,0)</f>
        <v>0</v>
      </c>
      <c r="Q387" s="245">
        <f>IF('Dépenses sur devis'!Q387&lt;&gt;"",'Dépenses sur devis'!Q387,0)</f>
        <v>0</v>
      </c>
      <c r="R387" s="244" t="str">
        <f>IF('Dépenses sur devis'!R387&lt;&gt;"",'Dépenses sur devis'!R387,"")</f>
        <v/>
      </c>
      <c r="S387" s="244" t="str">
        <f>IF('Dépenses sur devis'!S387&lt;&gt;"",'Dépenses sur devis'!S387,"")</f>
        <v/>
      </c>
      <c r="T387" s="245">
        <f>IF('Dépenses sur devis'!T387&lt;&gt;"",'Dépenses sur devis'!T387,0)</f>
        <v>0</v>
      </c>
      <c r="U387" s="245">
        <f>IF('Dépenses sur devis'!U387&lt;&gt;"",'Dépenses sur devis'!U387,0)</f>
        <v>0</v>
      </c>
      <c r="V387" s="244" t="str">
        <f>IF('Dépenses sur devis'!V387&lt;&gt;"",'Dépenses sur devis'!V387,"")</f>
        <v/>
      </c>
      <c r="W387" s="245"/>
      <c r="X387" s="81">
        <v>0</v>
      </c>
      <c r="Y387" s="80"/>
      <c r="Z387" s="245">
        <f t="shared" si="10"/>
        <v>0</v>
      </c>
      <c r="AA387" s="81">
        <f t="shared" si="11"/>
        <v>0</v>
      </c>
      <c r="AB387" s="78" t="str">
        <f>IF('Dépenses sur devis'!AB387&lt;&gt;"",'Dépenses sur devis'!AB387,"")</f>
        <v/>
      </c>
    </row>
    <row r="388" spans="2:28" s="63" customFormat="1" ht="19.899999999999999" hidden="1" customHeight="1" x14ac:dyDescent="0.35">
      <c r="B388" s="75">
        <v>381</v>
      </c>
      <c r="C388" s="80" t="str">
        <f>IF('Dépenses sur devis'!C388&lt;&gt;"",'Dépenses sur devis'!C388,"")</f>
        <v/>
      </c>
      <c r="D388" s="80" t="str">
        <f>IF('Dépenses sur devis'!D388&lt;&gt;"",'Dépenses sur devis'!D388,"")</f>
        <v/>
      </c>
      <c r="E388" s="80" t="str">
        <f>IF('Dépenses sur devis'!E388&lt;&gt;"",'Dépenses sur devis'!E388,"")</f>
        <v/>
      </c>
      <c r="F388" s="80" t="str">
        <f>IF('Dépenses sur devis'!F388&lt;&gt;"",'Dépenses sur devis'!F388,"")</f>
        <v/>
      </c>
      <c r="G388" s="80" t="str">
        <f>IF('Dépenses sur devis'!G388&lt;&gt;"",'Dépenses sur devis'!G388,"")</f>
        <v/>
      </c>
      <c r="H388" s="79" t="str">
        <f>IF('Dépenses sur devis'!H388&lt;&gt;"",'Dépenses sur devis'!H388,"")</f>
        <v/>
      </c>
      <c r="I388" s="80" t="str">
        <f>IF('Dépenses sur devis'!I388&lt;&gt;"",'Dépenses sur devis'!I388,"")</f>
        <v/>
      </c>
      <c r="J388" s="243">
        <f>IF('Dépenses sur devis'!J388&lt;&gt;"",'Dépenses sur devis'!J388,0)</f>
        <v>0</v>
      </c>
      <c r="K388" s="243">
        <f>IF('Dépenses sur devis'!K388&lt;&gt;"",'Dépenses sur devis'!K388,0)</f>
        <v>0</v>
      </c>
      <c r="L388" s="243">
        <f>IF('Dépenses sur devis'!L388&lt;&gt;"",'Dépenses sur devis'!L388,0)</f>
        <v>0</v>
      </c>
      <c r="M388" s="80" t="str">
        <f>IF('Dépenses sur devis'!M388&lt;&gt;"",'Dépenses sur devis'!M388,"")</f>
        <v/>
      </c>
      <c r="N388" s="244" t="str">
        <f>IF('Dépenses sur devis'!N388&lt;&gt;"",'Dépenses sur devis'!N388,"")</f>
        <v/>
      </c>
      <c r="O388" s="244" t="str">
        <f>IF('Dépenses sur devis'!O388&lt;&gt;"",'Dépenses sur devis'!O388,"")</f>
        <v/>
      </c>
      <c r="P388" s="245">
        <f>IF('Dépenses sur devis'!P388&lt;&gt;"",'Dépenses sur devis'!P388,0)</f>
        <v>0</v>
      </c>
      <c r="Q388" s="245">
        <f>IF('Dépenses sur devis'!Q388&lt;&gt;"",'Dépenses sur devis'!Q388,0)</f>
        <v>0</v>
      </c>
      <c r="R388" s="244" t="str">
        <f>IF('Dépenses sur devis'!R388&lt;&gt;"",'Dépenses sur devis'!R388,"")</f>
        <v/>
      </c>
      <c r="S388" s="244" t="str">
        <f>IF('Dépenses sur devis'!S388&lt;&gt;"",'Dépenses sur devis'!S388,"")</f>
        <v/>
      </c>
      <c r="T388" s="245">
        <f>IF('Dépenses sur devis'!T388&lt;&gt;"",'Dépenses sur devis'!T388,0)</f>
        <v>0</v>
      </c>
      <c r="U388" s="245">
        <f>IF('Dépenses sur devis'!U388&lt;&gt;"",'Dépenses sur devis'!U388,0)</f>
        <v>0</v>
      </c>
      <c r="V388" s="244" t="str">
        <f>IF('Dépenses sur devis'!V388&lt;&gt;"",'Dépenses sur devis'!V388,"")</f>
        <v/>
      </c>
      <c r="W388" s="245"/>
      <c r="X388" s="81">
        <v>0</v>
      </c>
      <c r="Y388" s="80"/>
      <c r="Z388" s="245">
        <f t="shared" si="10"/>
        <v>0</v>
      </c>
      <c r="AA388" s="81">
        <f t="shared" si="11"/>
        <v>0</v>
      </c>
      <c r="AB388" s="78" t="str">
        <f>IF('Dépenses sur devis'!AB388&lt;&gt;"",'Dépenses sur devis'!AB388,"")</f>
        <v/>
      </c>
    </row>
    <row r="389" spans="2:28" s="63" customFormat="1" ht="19.899999999999999" hidden="1" customHeight="1" x14ac:dyDescent="0.35">
      <c r="B389" s="75">
        <v>382</v>
      </c>
      <c r="C389" s="80" t="str">
        <f>IF('Dépenses sur devis'!C389&lt;&gt;"",'Dépenses sur devis'!C389,"")</f>
        <v/>
      </c>
      <c r="D389" s="80" t="str">
        <f>IF('Dépenses sur devis'!D389&lt;&gt;"",'Dépenses sur devis'!D389,"")</f>
        <v/>
      </c>
      <c r="E389" s="80" t="str">
        <f>IF('Dépenses sur devis'!E389&lt;&gt;"",'Dépenses sur devis'!E389,"")</f>
        <v/>
      </c>
      <c r="F389" s="80" t="str">
        <f>IF('Dépenses sur devis'!F389&lt;&gt;"",'Dépenses sur devis'!F389,"")</f>
        <v/>
      </c>
      <c r="G389" s="80" t="str">
        <f>IF('Dépenses sur devis'!G389&lt;&gt;"",'Dépenses sur devis'!G389,"")</f>
        <v/>
      </c>
      <c r="H389" s="79" t="str">
        <f>IF('Dépenses sur devis'!H389&lt;&gt;"",'Dépenses sur devis'!H389,"")</f>
        <v/>
      </c>
      <c r="I389" s="80" t="str">
        <f>IF('Dépenses sur devis'!I389&lt;&gt;"",'Dépenses sur devis'!I389,"")</f>
        <v/>
      </c>
      <c r="J389" s="243">
        <f>IF('Dépenses sur devis'!J389&lt;&gt;"",'Dépenses sur devis'!J389,0)</f>
        <v>0</v>
      </c>
      <c r="K389" s="243">
        <f>IF('Dépenses sur devis'!K389&lt;&gt;"",'Dépenses sur devis'!K389,0)</f>
        <v>0</v>
      </c>
      <c r="L389" s="243">
        <f>IF('Dépenses sur devis'!L389&lt;&gt;"",'Dépenses sur devis'!L389,0)</f>
        <v>0</v>
      </c>
      <c r="M389" s="80" t="str">
        <f>IF('Dépenses sur devis'!M389&lt;&gt;"",'Dépenses sur devis'!M389,"")</f>
        <v/>
      </c>
      <c r="N389" s="244" t="str">
        <f>IF('Dépenses sur devis'!N389&lt;&gt;"",'Dépenses sur devis'!N389,"")</f>
        <v/>
      </c>
      <c r="O389" s="244" t="str">
        <f>IF('Dépenses sur devis'!O389&lt;&gt;"",'Dépenses sur devis'!O389,"")</f>
        <v/>
      </c>
      <c r="P389" s="245">
        <f>IF('Dépenses sur devis'!P389&lt;&gt;"",'Dépenses sur devis'!P389,0)</f>
        <v>0</v>
      </c>
      <c r="Q389" s="245">
        <f>IF('Dépenses sur devis'!Q389&lt;&gt;"",'Dépenses sur devis'!Q389,0)</f>
        <v>0</v>
      </c>
      <c r="R389" s="244" t="str">
        <f>IF('Dépenses sur devis'!R389&lt;&gt;"",'Dépenses sur devis'!R389,"")</f>
        <v/>
      </c>
      <c r="S389" s="244" t="str">
        <f>IF('Dépenses sur devis'!S389&lt;&gt;"",'Dépenses sur devis'!S389,"")</f>
        <v/>
      </c>
      <c r="T389" s="245">
        <f>IF('Dépenses sur devis'!T389&lt;&gt;"",'Dépenses sur devis'!T389,0)</f>
        <v>0</v>
      </c>
      <c r="U389" s="245">
        <f>IF('Dépenses sur devis'!U389&lt;&gt;"",'Dépenses sur devis'!U389,0)</f>
        <v>0</v>
      </c>
      <c r="V389" s="244" t="str">
        <f>IF('Dépenses sur devis'!V389&lt;&gt;"",'Dépenses sur devis'!V389,"")</f>
        <v/>
      </c>
      <c r="W389" s="245"/>
      <c r="X389" s="81">
        <v>0</v>
      </c>
      <c r="Y389" s="80"/>
      <c r="Z389" s="245">
        <f t="shared" si="10"/>
        <v>0</v>
      </c>
      <c r="AA389" s="81">
        <f t="shared" si="11"/>
        <v>0</v>
      </c>
      <c r="AB389" s="78" t="str">
        <f>IF('Dépenses sur devis'!AB389&lt;&gt;"",'Dépenses sur devis'!AB389,"")</f>
        <v/>
      </c>
    </row>
    <row r="390" spans="2:28" s="63" customFormat="1" ht="19.899999999999999" hidden="1" customHeight="1" x14ac:dyDescent="0.35">
      <c r="B390" s="75">
        <v>383</v>
      </c>
      <c r="C390" s="80" t="str">
        <f>IF('Dépenses sur devis'!C390&lt;&gt;"",'Dépenses sur devis'!C390,"")</f>
        <v/>
      </c>
      <c r="D390" s="80" t="str">
        <f>IF('Dépenses sur devis'!D390&lt;&gt;"",'Dépenses sur devis'!D390,"")</f>
        <v/>
      </c>
      <c r="E390" s="80" t="str">
        <f>IF('Dépenses sur devis'!E390&lt;&gt;"",'Dépenses sur devis'!E390,"")</f>
        <v/>
      </c>
      <c r="F390" s="80" t="str">
        <f>IF('Dépenses sur devis'!F390&lt;&gt;"",'Dépenses sur devis'!F390,"")</f>
        <v/>
      </c>
      <c r="G390" s="80" t="str">
        <f>IF('Dépenses sur devis'!G390&lt;&gt;"",'Dépenses sur devis'!G390,"")</f>
        <v/>
      </c>
      <c r="H390" s="79" t="str">
        <f>IF('Dépenses sur devis'!H390&lt;&gt;"",'Dépenses sur devis'!H390,"")</f>
        <v/>
      </c>
      <c r="I390" s="80" t="str">
        <f>IF('Dépenses sur devis'!I390&lt;&gt;"",'Dépenses sur devis'!I390,"")</f>
        <v/>
      </c>
      <c r="J390" s="243">
        <f>IF('Dépenses sur devis'!J390&lt;&gt;"",'Dépenses sur devis'!J390,0)</f>
        <v>0</v>
      </c>
      <c r="K390" s="243">
        <f>IF('Dépenses sur devis'!K390&lt;&gt;"",'Dépenses sur devis'!K390,0)</f>
        <v>0</v>
      </c>
      <c r="L390" s="243">
        <f>IF('Dépenses sur devis'!L390&lt;&gt;"",'Dépenses sur devis'!L390,0)</f>
        <v>0</v>
      </c>
      <c r="M390" s="80" t="str">
        <f>IF('Dépenses sur devis'!M390&lt;&gt;"",'Dépenses sur devis'!M390,"")</f>
        <v/>
      </c>
      <c r="N390" s="244" t="str">
        <f>IF('Dépenses sur devis'!N390&lt;&gt;"",'Dépenses sur devis'!N390,"")</f>
        <v/>
      </c>
      <c r="O390" s="244" t="str">
        <f>IF('Dépenses sur devis'!O390&lt;&gt;"",'Dépenses sur devis'!O390,"")</f>
        <v/>
      </c>
      <c r="P390" s="245">
        <f>IF('Dépenses sur devis'!P390&lt;&gt;"",'Dépenses sur devis'!P390,0)</f>
        <v>0</v>
      </c>
      <c r="Q390" s="245">
        <f>IF('Dépenses sur devis'!Q390&lt;&gt;"",'Dépenses sur devis'!Q390,0)</f>
        <v>0</v>
      </c>
      <c r="R390" s="244" t="str">
        <f>IF('Dépenses sur devis'!R390&lt;&gt;"",'Dépenses sur devis'!R390,"")</f>
        <v/>
      </c>
      <c r="S390" s="244" t="str">
        <f>IF('Dépenses sur devis'!S390&lt;&gt;"",'Dépenses sur devis'!S390,"")</f>
        <v/>
      </c>
      <c r="T390" s="245">
        <f>IF('Dépenses sur devis'!T390&lt;&gt;"",'Dépenses sur devis'!T390,0)</f>
        <v>0</v>
      </c>
      <c r="U390" s="245">
        <f>IF('Dépenses sur devis'!U390&lt;&gt;"",'Dépenses sur devis'!U390,0)</f>
        <v>0</v>
      </c>
      <c r="V390" s="244" t="str">
        <f>IF('Dépenses sur devis'!V390&lt;&gt;"",'Dépenses sur devis'!V390,"")</f>
        <v/>
      </c>
      <c r="W390" s="245"/>
      <c r="X390" s="81">
        <v>0</v>
      </c>
      <c r="Y390" s="80"/>
      <c r="Z390" s="245">
        <f t="shared" si="10"/>
        <v>0</v>
      </c>
      <c r="AA390" s="81">
        <f t="shared" si="11"/>
        <v>0</v>
      </c>
      <c r="AB390" s="78" t="str">
        <f>IF('Dépenses sur devis'!AB390&lt;&gt;"",'Dépenses sur devis'!AB390,"")</f>
        <v/>
      </c>
    </row>
    <row r="391" spans="2:28" s="63" customFormat="1" ht="19.899999999999999" hidden="1" customHeight="1" x14ac:dyDescent="0.35">
      <c r="B391" s="75">
        <v>384</v>
      </c>
      <c r="C391" s="80" t="str">
        <f>IF('Dépenses sur devis'!C391&lt;&gt;"",'Dépenses sur devis'!C391,"")</f>
        <v/>
      </c>
      <c r="D391" s="80" t="str">
        <f>IF('Dépenses sur devis'!D391&lt;&gt;"",'Dépenses sur devis'!D391,"")</f>
        <v/>
      </c>
      <c r="E391" s="80" t="str">
        <f>IF('Dépenses sur devis'!E391&lt;&gt;"",'Dépenses sur devis'!E391,"")</f>
        <v/>
      </c>
      <c r="F391" s="80" t="str">
        <f>IF('Dépenses sur devis'!F391&lt;&gt;"",'Dépenses sur devis'!F391,"")</f>
        <v/>
      </c>
      <c r="G391" s="80" t="str">
        <f>IF('Dépenses sur devis'!G391&lt;&gt;"",'Dépenses sur devis'!G391,"")</f>
        <v/>
      </c>
      <c r="H391" s="79" t="str">
        <f>IF('Dépenses sur devis'!H391&lt;&gt;"",'Dépenses sur devis'!H391,"")</f>
        <v/>
      </c>
      <c r="I391" s="80" t="str">
        <f>IF('Dépenses sur devis'!I391&lt;&gt;"",'Dépenses sur devis'!I391,"")</f>
        <v/>
      </c>
      <c r="J391" s="243">
        <f>IF('Dépenses sur devis'!J391&lt;&gt;"",'Dépenses sur devis'!J391,0)</f>
        <v>0</v>
      </c>
      <c r="K391" s="243">
        <f>IF('Dépenses sur devis'!K391&lt;&gt;"",'Dépenses sur devis'!K391,0)</f>
        <v>0</v>
      </c>
      <c r="L391" s="243">
        <f>IF('Dépenses sur devis'!L391&lt;&gt;"",'Dépenses sur devis'!L391,0)</f>
        <v>0</v>
      </c>
      <c r="M391" s="80" t="str">
        <f>IF('Dépenses sur devis'!M391&lt;&gt;"",'Dépenses sur devis'!M391,"")</f>
        <v/>
      </c>
      <c r="N391" s="244" t="str">
        <f>IF('Dépenses sur devis'!N391&lt;&gt;"",'Dépenses sur devis'!N391,"")</f>
        <v/>
      </c>
      <c r="O391" s="244" t="str">
        <f>IF('Dépenses sur devis'!O391&lt;&gt;"",'Dépenses sur devis'!O391,"")</f>
        <v/>
      </c>
      <c r="P391" s="245">
        <f>IF('Dépenses sur devis'!P391&lt;&gt;"",'Dépenses sur devis'!P391,0)</f>
        <v>0</v>
      </c>
      <c r="Q391" s="245">
        <f>IF('Dépenses sur devis'!Q391&lt;&gt;"",'Dépenses sur devis'!Q391,0)</f>
        <v>0</v>
      </c>
      <c r="R391" s="244" t="str">
        <f>IF('Dépenses sur devis'!R391&lt;&gt;"",'Dépenses sur devis'!R391,"")</f>
        <v/>
      </c>
      <c r="S391" s="244" t="str">
        <f>IF('Dépenses sur devis'!S391&lt;&gt;"",'Dépenses sur devis'!S391,"")</f>
        <v/>
      </c>
      <c r="T391" s="245">
        <f>IF('Dépenses sur devis'!T391&lt;&gt;"",'Dépenses sur devis'!T391,0)</f>
        <v>0</v>
      </c>
      <c r="U391" s="245">
        <f>IF('Dépenses sur devis'!U391&lt;&gt;"",'Dépenses sur devis'!U391,0)</f>
        <v>0</v>
      </c>
      <c r="V391" s="244" t="str">
        <f>IF('Dépenses sur devis'!V391&lt;&gt;"",'Dépenses sur devis'!V391,"")</f>
        <v/>
      </c>
      <c r="W391" s="245"/>
      <c r="X391" s="81">
        <v>0</v>
      </c>
      <c r="Y391" s="80"/>
      <c r="Z391" s="245">
        <f t="shared" si="10"/>
        <v>0</v>
      </c>
      <c r="AA391" s="81">
        <f t="shared" si="11"/>
        <v>0</v>
      </c>
      <c r="AB391" s="78" t="str">
        <f>IF('Dépenses sur devis'!AB391&lt;&gt;"",'Dépenses sur devis'!AB391,"")</f>
        <v/>
      </c>
    </row>
    <row r="392" spans="2:28" s="63" customFormat="1" ht="19.899999999999999" hidden="1" customHeight="1" x14ac:dyDescent="0.35">
      <c r="B392" s="75">
        <v>385</v>
      </c>
      <c r="C392" s="80" t="str">
        <f>IF('Dépenses sur devis'!C392&lt;&gt;"",'Dépenses sur devis'!C392,"")</f>
        <v/>
      </c>
      <c r="D392" s="80" t="str">
        <f>IF('Dépenses sur devis'!D392&lt;&gt;"",'Dépenses sur devis'!D392,"")</f>
        <v/>
      </c>
      <c r="E392" s="80" t="str">
        <f>IF('Dépenses sur devis'!E392&lt;&gt;"",'Dépenses sur devis'!E392,"")</f>
        <v/>
      </c>
      <c r="F392" s="80" t="str">
        <f>IF('Dépenses sur devis'!F392&lt;&gt;"",'Dépenses sur devis'!F392,"")</f>
        <v/>
      </c>
      <c r="G392" s="80" t="str">
        <f>IF('Dépenses sur devis'!G392&lt;&gt;"",'Dépenses sur devis'!G392,"")</f>
        <v/>
      </c>
      <c r="H392" s="79" t="str">
        <f>IF('Dépenses sur devis'!H392&lt;&gt;"",'Dépenses sur devis'!H392,"")</f>
        <v/>
      </c>
      <c r="I392" s="80" t="str">
        <f>IF('Dépenses sur devis'!I392&lt;&gt;"",'Dépenses sur devis'!I392,"")</f>
        <v/>
      </c>
      <c r="J392" s="243">
        <f>IF('Dépenses sur devis'!J392&lt;&gt;"",'Dépenses sur devis'!J392,0)</f>
        <v>0</v>
      </c>
      <c r="K392" s="243">
        <f>IF('Dépenses sur devis'!K392&lt;&gt;"",'Dépenses sur devis'!K392,0)</f>
        <v>0</v>
      </c>
      <c r="L392" s="243">
        <f>IF('Dépenses sur devis'!L392&lt;&gt;"",'Dépenses sur devis'!L392,0)</f>
        <v>0</v>
      </c>
      <c r="M392" s="80" t="str">
        <f>IF('Dépenses sur devis'!M392&lt;&gt;"",'Dépenses sur devis'!M392,"")</f>
        <v/>
      </c>
      <c r="N392" s="244" t="str">
        <f>IF('Dépenses sur devis'!N392&lt;&gt;"",'Dépenses sur devis'!N392,"")</f>
        <v/>
      </c>
      <c r="O392" s="244" t="str">
        <f>IF('Dépenses sur devis'!O392&lt;&gt;"",'Dépenses sur devis'!O392,"")</f>
        <v/>
      </c>
      <c r="P392" s="245">
        <f>IF('Dépenses sur devis'!P392&lt;&gt;"",'Dépenses sur devis'!P392,0)</f>
        <v>0</v>
      </c>
      <c r="Q392" s="245">
        <f>IF('Dépenses sur devis'!Q392&lt;&gt;"",'Dépenses sur devis'!Q392,0)</f>
        <v>0</v>
      </c>
      <c r="R392" s="244" t="str">
        <f>IF('Dépenses sur devis'!R392&lt;&gt;"",'Dépenses sur devis'!R392,"")</f>
        <v/>
      </c>
      <c r="S392" s="244" t="str">
        <f>IF('Dépenses sur devis'!S392&lt;&gt;"",'Dépenses sur devis'!S392,"")</f>
        <v/>
      </c>
      <c r="T392" s="245">
        <f>IF('Dépenses sur devis'!T392&lt;&gt;"",'Dépenses sur devis'!T392,0)</f>
        <v>0</v>
      </c>
      <c r="U392" s="245">
        <f>IF('Dépenses sur devis'!U392&lt;&gt;"",'Dépenses sur devis'!U392,0)</f>
        <v>0</v>
      </c>
      <c r="V392" s="244" t="str">
        <f>IF('Dépenses sur devis'!V392&lt;&gt;"",'Dépenses sur devis'!V392,"")</f>
        <v/>
      </c>
      <c r="W392" s="245"/>
      <c r="X392" s="81">
        <v>0</v>
      </c>
      <c r="Y392" s="80"/>
      <c r="Z392" s="245">
        <f t="shared" ref="Z392:Z455" si="12">IF(AND(P_Z_1_B_COLONNE_MT_MAX_ACTIVE=P_Z_G_R_G_BOOLEEN_OUI,W392&gt;0),MIN(W392,J392+K392-X392),J392+K392-X392)</f>
        <v>0</v>
      </c>
      <c r="AA392" s="81">
        <f t="shared" si="11"/>
        <v>0</v>
      </c>
      <c r="AB392" s="78" t="str">
        <f>IF('Dépenses sur devis'!AB392&lt;&gt;"",'Dépenses sur devis'!AB392,"")</f>
        <v/>
      </c>
    </row>
    <row r="393" spans="2:28" s="63" customFormat="1" ht="19.899999999999999" hidden="1" customHeight="1" x14ac:dyDescent="0.35">
      <c r="B393" s="75">
        <v>386</v>
      </c>
      <c r="C393" s="80" t="str">
        <f>IF('Dépenses sur devis'!C393&lt;&gt;"",'Dépenses sur devis'!C393,"")</f>
        <v/>
      </c>
      <c r="D393" s="80" t="str">
        <f>IF('Dépenses sur devis'!D393&lt;&gt;"",'Dépenses sur devis'!D393,"")</f>
        <v/>
      </c>
      <c r="E393" s="80" t="str">
        <f>IF('Dépenses sur devis'!E393&lt;&gt;"",'Dépenses sur devis'!E393,"")</f>
        <v/>
      </c>
      <c r="F393" s="80" t="str">
        <f>IF('Dépenses sur devis'!F393&lt;&gt;"",'Dépenses sur devis'!F393,"")</f>
        <v/>
      </c>
      <c r="G393" s="80" t="str">
        <f>IF('Dépenses sur devis'!G393&lt;&gt;"",'Dépenses sur devis'!G393,"")</f>
        <v/>
      </c>
      <c r="H393" s="79" t="str">
        <f>IF('Dépenses sur devis'!H393&lt;&gt;"",'Dépenses sur devis'!H393,"")</f>
        <v/>
      </c>
      <c r="I393" s="80" t="str">
        <f>IF('Dépenses sur devis'!I393&lt;&gt;"",'Dépenses sur devis'!I393,"")</f>
        <v/>
      </c>
      <c r="J393" s="243">
        <f>IF('Dépenses sur devis'!J393&lt;&gt;"",'Dépenses sur devis'!J393,0)</f>
        <v>0</v>
      </c>
      <c r="K393" s="243">
        <f>IF('Dépenses sur devis'!K393&lt;&gt;"",'Dépenses sur devis'!K393,0)</f>
        <v>0</v>
      </c>
      <c r="L393" s="243">
        <f>IF('Dépenses sur devis'!L393&lt;&gt;"",'Dépenses sur devis'!L393,0)</f>
        <v>0</v>
      </c>
      <c r="M393" s="80" t="str">
        <f>IF('Dépenses sur devis'!M393&lt;&gt;"",'Dépenses sur devis'!M393,"")</f>
        <v/>
      </c>
      <c r="N393" s="244" t="str">
        <f>IF('Dépenses sur devis'!N393&lt;&gt;"",'Dépenses sur devis'!N393,"")</f>
        <v/>
      </c>
      <c r="O393" s="244" t="str">
        <f>IF('Dépenses sur devis'!O393&lt;&gt;"",'Dépenses sur devis'!O393,"")</f>
        <v/>
      </c>
      <c r="P393" s="245">
        <f>IF('Dépenses sur devis'!P393&lt;&gt;"",'Dépenses sur devis'!P393,0)</f>
        <v>0</v>
      </c>
      <c r="Q393" s="245">
        <f>IF('Dépenses sur devis'!Q393&lt;&gt;"",'Dépenses sur devis'!Q393,0)</f>
        <v>0</v>
      </c>
      <c r="R393" s="244" t="str">
        <f>IF('Dépenses sur devis'!R393&lt;&gt;"",'Dépenses sur devis'!R393,"")</f>
        <v/>
      </c>
      <c r="S393" s="244" t="str">
        <f>IF('Dépenses sur devis'!S393&lt;&gt;"",'Dépenses sur devis'!S393,"")</f>
        <v/>
      </c>
      <c r="T393" s="245">
        <f>IF('Dépenses sur devis'!T393&lt;&gt;"",'Dépenses sur devis'!T393,0)</f>
        <v>0</v>
      </c>
      <c r="U393" s="245">
        <f>IF('Dépenses sur devis'!U393&lt;&gt;"",'Dépenses sur devis'!U393,0)</f>
        <v>0</v>
      </c>
      <c r="V393" s="244" t="str">
        <f>IF('Dépenses sur devis'!V393&lt;&gt;"",'Dépenses sur devis'!V393,"")</f>
        <v/>
      </c>
      <c r="W393" s="245"/>
      <c r="X393" s="81">
        <v>0</v>
      </c>
      <c r="Y393" s="80"/>
      <c r="Z393" s="245">
        <f t="shared" si="12"/>
        <v>0</v>
      </c>
      <c r="AA393" s="81">
        <f t="shared" ref="AA393:AA456" si="13">Z393</f>
        <v>0</v>
      </c>
      <c r="AB393" s="78" t="str">
        <f>IF('Dépenses sur devis'!AB393&lt;&gt;"",'Dépenses sur devis'!AB393,"")</f>
        <v/>
      </c>
    </row>
    <row r="394" spans="2:28" s="63" customFormat="1" ht="19.899999999999999" hidden="1" customHeight="1" x14ac:dyDescent="0.35">
      <c r="B394" s="75">
        <v>387</v>
      </c>
      <c r="C394" s="80" t="str">
        <f>IF('Dépenses sur devis'!C394&lt;&gt;"",'Dépenses sur devis'!C394,"")</f>
        <v/>
      </c>
      <c r="D394" s="80" t="str">
        <f>IF('Dépenses sur devis'!D394&lt;&gt;"",'Dépenses sur devis'!D394,"")</f>
        <v/>
      </c>
      <c r="E394" s="80" t="str">
        <f>IF('Dépenses sur devis'!E394&lt;&gt;"",'Dépenses sur devis'!E394,"")</f>
        <v/>
      </c>
      <c r="F394" s="80" t="str">
        <f>IF('Dépenses sur devis'!F394&lt;&gt;"",'Dépenses sur devis'!F394,"")</f>
        <v/>
      </c>
      <c r="G394" s="80" t="str">
        <f>IF('Dépenses sur devis'!G394&lt;&gt;"",'Dépenses sur devis'!G394,"")</f>
        <v/>
      </c>
      <c r="H394" s="79" t="str">
        <f>IF('Dépenses sur devis'!H394&lt;&gt;"",'Dépenses sur devis'!H394,"")</f>
        <v/>
      </c>
      <c r="I394" s="80" t="str">
        <f>IF('Dépenses sur devis'!I394&lt;&gt;"",'Dépenses sur devis'!I394,"")</f>
        <v/>
      </c>
      <c r="J394" s="243">
        <f>IF('Dépenses sur devis'!J394&lt;&gt;"",'Dépenses sur devis'!J394,0)</f>
        <v>0</v>
      </c>
      <c r="K394" s="243">
        <f>IF('Dépenses sur devis'!K394&lt;&gt;"",'Dépenses sur devis'!K394,0)</f>
        <v>0</v>
      </c>
      <c r="L394" s="243">
        <f>IF('Dépenses sur devis'!L394&lt;&gt;"",'Dépenses sur devis'!L394,0)</f>
        <v>0</v>
      </c>
      <c r="M394" s="80" t="str">
        <f>IF('Dépenses sur devis'!M394&lt;&gt;"",'Dépenses sur devis'!M394,"")</f>
        <v/>
      </c>
      <c r="N394" s="244" t="str">
        <f>IF('Dépenses sur devis'!N394&lt;&gt;"",'Dépenses sur devis'!N394,"")</f>
        <v/>
      </c>
      <c r="O394" s="244" t="str">
        <f>IF('Dépenses sur devis'!O394&lt;&gt;"",'Dépenses sur devis'!O394,"")</f>
        <v/>
      </c>
      <c r="P394" s="245">
        <f>IF('Dépenses sur devis'!P394&lt;&gt;"",'Dépenses sur devis'!P394,0)</f>
        <v>0</v>
      </c>
      <c r="Q394" s="245">
        <f>IF('Dépenses sur devis'!Q394&lt;&gt;"",'Dépenses sur devis'!Q394,0)</f>
        <v>0</v>
      </c>
      <c r="R394" s="244" t="str">
        <f>IF('Dépenses sur devis'!R394&lt;&gt;"",'Dépenses sur devis'!R394,"")</f>
        <v/>
      </c>
      <c r="S394" s="244" t="str">
        <f>IF('Dépenses sur devis'!S394&lt;&gt;"",'Dépenses sur devis'!S394,"")</f>
        <v/>
      </c>
      <c r="T394" s="245">
        <f>IF('Dépenses sur devis'!T394&lt;&gt;"",'Dépenses sur devis'!T394,0)</f>
        <v>0</v>
      </c>
      <c r="U394" s="245">
        <f>IF('Dépenses sur devis'!U394&lt;&gt;"",'Dépenses sur devis'!U394,0)</f>
        <v>0</v>
      </c>
      <c r="V394" s="244" t="str">
        <f>IF('Dépenses sur devis'!V394&lt;&gt;"",'Dépenses sur devis'!V394,"")</f>
        <v/>
      </c>
      <c r="W394" s="245"/>
      <c r="X394" s="81">
        <v>0</v>
      </c>
      <c r="Y394" s="80"/>
      <c r="Z394" s="245">
        <f t="shared" si="12"/>
        <v>0</v>
      </c>
      <c r="AA394" s="81">
        <f t="shared" si="13"/>
        <v>0</v>
      </c>
      <c r="AB394" s="78" t="str">
        <f>IF('Dépenses sur devis'!AB394&lt;&gt;"",'Dépenses sur devis'!AB394,"")</f>
        <v/>
      </c>
    </row>
    <row r="395" spans="2:28" s="63" customFormat="1" ht="19.899999999999999" hidden="1" customHeight="1" x14ac:dyDescent="0.35">
      <c r="B395" s="75">
        <v>388</v>
      </c>
      <c r="C395" s="80" t="str">
        <f>IF('Dépenses sur devis'!C395&lt;&gt;"",'Dépenses sur devis'!C395,"")</f>
        <v/>
      </c>
      <c r="D395" s="80" t="str">
        <f>IF('Dépenses sur devis'!D395&lt;&gt;"",'Dépenses sur devis'!D395,"")</f>
        <v/>
      </c>
      <c r="E395" s="80" t="str">
        <f>IF('Dépenses sur devis'!E395&lt;&gt;"",'Dépenses sur devis'!E395,"")</f>
        <v/>
      </c>
      <c r="F395" s="80" t="str">
        <f>IF('Dépenses sur devis'!F395&lt;&gt;"",'Dépenses sur devis'!F395,"")</f>
        <v/>
      </c>
      <c r="G395" s="80" t="str">
        <f>IF('Dépenses sur devis'!G395&lt;&gt;"",'Dépenses sur devis'!G395,"")</f>
        <v/>
      </c>
      <c r="H395" s="79" t="str">
        <f>IF('Dépenses sur devis'!H395&lt;&gt;"",'Dépenses sur devis'!H395,"")</f>
        <v/>
      </c>
      <c r="I395" s="80" t="str">
        <f>IF('Dépenses sur devis'!I395&lt;&gt;"",'Dépenses sur devis'!I395,"")</f>
        <v/>
      </c>
      <c r="J395" s="243">
        <f>IF('Dépenses sur devis'!J395&lt;&gt;"",'Dépenses sur devis'!J395,0)</f>
        <v>0</v>
      </c>
      <c r="K395" s="243">
        <f>IF('Dépenses sur devis'!K395&lt;&gt;"",'Dépenses sur devis'!K395,0)</f>
        <v>0</v>
      </c>
      <c r="L395" s="243">
        <f>IF('Dépenses sur devis'!L395&lt;&gt;"",'Dépenses sur devis'!L395,0)</f>
        <v>0</v>
      </c>
      <c r="M395" s="80" t="str">
        <f>IF('Dépenses sur devis'!M395&lt;&gt;"",'Dépenses sur devis'!M395,"")</f>
        <v/>
      </c>
      <c r="N395" s="244" t="str">
        <f>IF('Dépenses sur devis'!N395&lt;&gt;"",'Dépenses sur devis'!N395,"")</f>
        <v/>
      </c>
      <c r="O395" s="244" t="str">
        <f>IF('Dépenses sur devis'!O395&lt;&gt;"",'Dépenses sur devis'!O395,"")</f>
        <v/>
      </c>
      <c r="P395" s="245">
        <f>IF('Dépenses sur devis'!P395&lt;&gt;"",'Dépenses sur devis'!P395,0)</f>
        <v>0</v>
      </c>
      <c r="Q395" s="245">
        <f>IF('Dépenses sur devis'!Q395&lt;&gt;"",'Dépenses sur devis'!Q395,0)</f>
        <v>0</v>
      </c>
      <c r="R395" s="244" t="str">
        <f>IF('Dépenses sur devis'!R395&lt;&gt;"",'Dépenses sur devis'!R395,"")</f>
        <v/>
      </c>
      <c r="S395" s="244" t="str">
        <f>IF('Dépenses sur devis'!S395&lt;&gt;"",'Dépenses sur devis'!S395,"")</f>
        <v/>
      </c>
      <c r="T395" s="245">
        <f>IF('Dépenses sur devis'!T395&lt;&gt;"",'Dépenses sur devis'!T395,0)</f>
        <v>0</v>
      </c>
      <c r="U395" s="245">
        <f>IF('Dépenses sur devis'!U395&lt;&gt;"",'Dépenses sur devis'!U395,0)</f>
        <v>0</v>
      </c>
      <c r="V395" s="244" t="str">
        <f>IF('Dépenses sur devis'!V395&lt;&gt;"",'Dépenses sur devis'!V395,"")</f>
        <v/>
      </c>
      <c r="W395" s="245"/>
      <c r="X395" s="81">
        <v>0</v>
      </c>
      <c r="Y395" s="80"/>
      <c r="Z395" s="245">
        <f t="shared" si="12"/>
        <v>0</v>
      </c>
      <c r="AA395" s="81">
        <f t="shared" si="13"/>
        <v>0</v>
      </c>
      <c r="AB395" s="78" t="str">
        <f>IF('Dépenses sur devis'!AB395&lt;&gt;"",'Dépenses sur devis'!AB395,"")</f>
        <v/>
      </c>
    </row>
    <row r="396" spans="2:28" s="63" customFormat="1" ht="19.899999999999999" hidden="1" customHeight="1" x14ac:dyDescent="0.35">
      <c r="B396" s="75">
        <v>389</v>
      </c>
      <c r="C396" s="80" t="str">
        <f>IF('Dépenses sur devis'!C396&lt;&gt;"",'Dépenses sur devis'!C396,"")</f>
        <v/>
      </c>
      <c r="D396" s="80" t="str">
        <f>IF('Dépenses sur devis'!D396&lt;&gt;"",'Dépenses sur devis'!D396,"")</f>
        <v/>
      </c>
      <c r="E396" s="80" t="str">
        <f>IF('Dépenses sur devis'!E396&lt;&gt;"",'Dépenses sur devis'!E396,"")</f>
        <v/>
      </c>
      <c r="F396" s="80" t="str">
        <f>IF('Dépenses sur devis'!F396&lt;&gt;"",'Dépenses sur devis'!F396,"")</f>
        <v/>
      </c>
      <c r="G396" s="80" t="str">
        <f>IF('Dépenses sur devis'!G396&lt;&gt;"",'Dépenses sur devis'!G396,"")</f>
        <v/>
      </c>
      <c r="H396" s="79" t="str">
        <f>IF('Dépenses sur devis'!H396&lt;&gt;"",'Dépenses sur devis'!H396,"")</f>
        <v/>
      </c>
      <c r="I396" s="80" t="str">
        <f>IF('Dépenses sur devis'!I396&lt;&gt;"",'Dépenses sur devis'!I396,"")</f>
        <v/>
      </c>
      <c r="J396" s="243">
        <f>IF('Dépenses sur devis'!J396&lt;&gt;"",'Dépenses sur devis'!J396,0)</f>
        <v>0</v>
      </c>
      <c r="K396" s="243">
        <f>IF('Dépenses sur devis'!K396&lt;&gt;"",'Dépenses sur devis'!K396,0)</f>
        <v>0</v>
      </c>
      <c r="L396" s="243">
        <f>IF('Dépenses sur devis'!L396&lt;&gt;"",'Dépenses sur devis'!L396,0)</f>
        <v>0</v>
      </c>
      <c r="M396" s="80" t="str">
        <f>IF('Dépenses sur devis'!M396&lt;&gt;"",'Dépenses sur devis'!M396,"")</f>
        <v/>
      </c>
      <c r="N396" s="244" t="str">
        <f>IF('Dépenses sur devis'!N396&lt;&gt;"",'Dépenses sur devis'!N396,"")</f>
        <v/>
      </c>
      <c r="O396" s="244" t="str">
        <f>IF('Dépenses sur devis'!O396&lt;&gt;"",'Dépenses sur devis'!O396,"")</f>
        <v/>
      </c>
      <c r="P396" s="245">
        <f>IF('Dépenses sur devis'!P396&lt;&gt;"",'Dépenses sur devis'!P396,0)</f>
        <v>0</v>
      </c>
      <c r="Q396" s="245">
        <f>IF('Dépenses sur devis'!Q396&lt;&gt;"",'Dépenses sur devis'!Q396,0)</f>
        <v>0</v>
      </c>
      <c r="R396" s="244" t="str">
        <f>IF('Dépenses sur devis'!R396&lt;&gt;"",'Dépenses sur devis'!R396,"")</f>
        <v/>
      </c>
      <c r="S396" s="244" t="str">
        <f>IF('Dépenses sur devis'!S396&lt;&gt;"",'Dépenses sur devis'!S396,"")</f>
        <v/>
      </c>
      <c r="T396" s="245">
        <f>IF('Dépenses sur devis'!T396&lt;&gt;"",'Dépenses sur devis'!T396,0)</f>
        <v>0</v>
      </c>
      <c r="U396" s="245">
        <f>IF('Dépenses sur devis'!U396&lt;&gt;"",'Dépenses sur devis'!U396,0)</f>
        <v>0</v>
      </c>
      <c r="V396" s="244" t="str">
        <f>IF('Dépenses sur devis'!V396&lt;&gt;"",'Dépenses sur devis'!V396,"")</f>
        <v/>
      </c>
      <c r="W396" s="245"/>
      <c r="X396" s="81">
        <v>0</v>
      </c>
      <c r="Y396" s="80"/>
      <c r="Z396" s="245">
        <f t="shared" si="12"/>
        <v>0</v>
      </c>
      <c r="AA396" s="81">
        <f t="shared" si="13"/>
        <v>0</v>
      </c>
      <c r="AB396" s="78" t="str">
        <f>IF('Dépenses sur devis'!AB396&lt;&gt;"",'Dépenses sur devis'!AB396,"")</f>
        <v/>
      </c>
    </row>
    <row r="397" spans="2:28" s="63" customFormat="1" ht="19.899999999999999" hidden="1" customHeight="1" x14ac:dyDescent="0.35">
      <c r="B397" s="75">
        <v>390</v>
      </c>
      <c r="C397" s="80" t="str">
        <f>IF('Dépenses sur devis'!C397&lt;&gt;"",'Dépenses sur devis'!C397,"")</f>
        <v/>
      </c>
      <c r="D397" s="80" t="str">
        <f>IF('Dépenses sur devis'!D397&lt;&gt;"",'Dépenses sur devis'!D397,"")</f>
        <v/>
      </c>
      <c r="E397" s="80" t="str">
        <f>IF('Dépenses sur devis'!E397&lt;&gt;"",'Dépenses sur devis'!E397,"")</f>
        <v/>
      </c>
      <c r="F397" s="80" t="str">
        <f>IF('Dépenses sur devis'!F397&lt;&gt;"",'Dépenses sur devis'!F397,"")</f>
        <v/>
      </c>
      <c r="G397" s="80" t="str">
        <f>IF('Dépenses sur devis'!G397&lt;&gt;"",'Dépenses sur devis'!G397,"")</f>
        <v/>
      </c>
      <c r="H397" s="79" t="str">
        <f>IF('Dépenses sur devis'!H397&lt;&gt;"",'Dépenses sur devis'!H397,"")</f>
        <v/>
      </c>
      <c r="I397" s="80" t="str">
        <f>IF('Dépenses sur devis'!I397&lt;&gt;"",'Dépenses sur devis'!I397,"")</f>
        <v/>
      </c>
      <c r="J397" s="243">
        <f>IF('Dépenses sur devis'!J397&lt;&gt;"",'Dépenses sur devis'!J397,0)</f>
        <v>0</v>
      </c>
      <c r="K397" s="243">
        <f>IF('Dépenses sur devis'!K397&lt;&gt;"",'Dépenses sur devis'!K397,0)</f>
        <v>0</v>
      </c>
      <c r="L397" s="243">
        <f>IF('Dépenses sur devis'!L397&lt;&gt;"",'Dépenses sur devis'!L397,0)</f>
        <v>0</v>
      </c>
      <c r="M397" s="80" t="str">
        <f>IF('Dépenses sur devis'!M397&lt;&gt;"",'Dépenses sur devis'!M397,"")</f>
        <v/>
      </c>
      <c r="N397" s="244" t="str">
        <f>IF('Dépenses sur devis'!N397&lt;&gt;"",'Dépenses sur devis'!N397,"")</f>
        <v/>
      </c>
      <c r="O397" s="244" t="str">
        <f>IF('Dépenses sur devis'!O397&lt;&gt;"",'Dépenses sur devis'!O397,"")</f>
        <v/>
      </c>
      <c r="P397" s="245">
        <f>IF('Dépenses sur devis'!P397&lt;&gt;"",'Dépenses sur devis'!P397,0)</f>
        <v>0</v>
      </c>
      <c r="Q397" s="245">
        <f>IF('Dépenses sur devis'!Q397&lt;&gt;"",'Dépenses sur devis'!Q397,0)</f>
        <v>0</v>
      </c>
      <c r="R397" s="244" t="str">
        <f>IF('Dépenses sur devis'!R397&lt;&gt;"",'Dépenses sur devis'!R397,"")</f>
        <v/>
      </c>
      <c r="S397" s="244" t="str">
        <f>IF('Dépenses sur devis'!S397&lt;&gt;"",'Dépenses sur devis'!S397,"")</f>
        <v/>
      </c>
      <c r="T397" s="245">
        <f>IF('Dépenses sur devis'!T397&lt;&gt;"",'Dépenses sur devis'!T397,0)</f>
        <v>0</v>
      </c>
      <c r="U397" s="245">
        <f>IF('Dépenses sur devis'!U397&lt;&gt;"",'Dépenses sur devis'!U397,0)</f>
        <v>0</v>
      </c>
      <c r="V397" s="244" t="str">
        <f>IF('Dépenses sur devis'!V397&lt;&gt;"",'Dépenses sur devis'!V397,"")</f>
        <v/>
      </c>
      <c r="W397" s="245"/>
      <c r="X397" s="81">
        <v>0</v>
      </c>
      <c r="Y397" s="80"/>
      <c r="Z397" s="245">
        <f t="shared" si="12"/>
        <v>0</v>
      </c>
      <c r="AA397" s="81">
        <f t="shared" si="13"/>
        <v>0</v>
      </c>
      <c r="AB397" s="78" t="str">
        <f>IF('Dépenses sur devis'!AB397&lt;&gt;"",'Dépenses sur devis'!AB397,"")</f>
        <v/>
      </c>
    </row>
    <row r="398" spans="2:28" s="63" customFormat="1" ht="19.899999999999999" hidden="1" customHeight="1" x14ac:dyDescent="0.35">
      <c r="B398" s="75">
        <v>391</v>
      </c>
      <c r="C398" s="80" t="str">
        <f>IF('Dépenses sur devis'!C398&lt;&gt;"",'Dépenses sur devis'!C398,"")</f>
        <v/>
      </c>
      <c r="D398" s="80" t="str">
        <f>IF('Dépenses sur devis'!D398&lt;&gt;"",'Dépenses sur devis'!D398,"")</f>
        <v/>
      </c>
      <c r="E398" s="80" t="str">
        <f>IF('Dépenses sur devis'!E398&lt;&gt;"",'Dépenses sur devis'!E398,"")</f>
        <v/>
      </c>
      <c r="F398" s="80" t="str">
        <f>IF('Dépenses sur devis'!F398&lt;&gt;"",'Dépenses sur devis'!F398,"")</f>
        <v/>
      </c>
      <c r="G398" s="80" t="str">
        <f>IF('Dépenses sur devis'!G398&lt;&gt;"",'Dépenses sur devis'!G398,"")</f>
        <v/>
      </c>
      <c r="H398" s="79" t="str">
        <f>IF('Dépenses sur devis'!H398&lt;&gt;"",'Dépenses sur devis'!H398,"")</f>
        <v/>
      </c>
      <c r="I398" s="80" t="str">
        <f>IF('Dépenses sur devis'!I398&lt;&gt;"",'Dépenses sur devis'!I398,"")</f>
        <v/>
      </c>
      <c r="J398" s="243">
        <f>IF('Dépenses sur devis'!J398&lt;&gt;"",'Dépenses sur devis'!J398,0)</f>
        <v>0</v>
      </c>
      <c r="K398" s="243">
        <f>IF('Dépenses sur devis'!K398&lt;&gt;"",'Dépenses sur devis'!K398,0)</f>
        <v>0</v>
      </c>
      <c r="L398" s="243">
        <f>IF('Dépenses sur devis'!L398&lt;&gt;"",'Dépenses sur devis'!L398,0)</f>
        <v>0</v>
      </c>
      <c r="M398" s="80" t="str">
        <f>IF('Dépenses sur devis'!M398&lt;&gt;"",'Dépenses sur devis'!M398,"")</f>
        <v/>
      </c>
      <c r="N398" s="244" t="str">
        <f>IF('Dépenses sur devis'!N398&lt;&gt;"",'Dépenses sur devis'!N398,"")</f>
        <v/>
      </c>
      <c r="O398" s="244" t="str">
        <f>IF('Dépenses sur devis'!O398&lt;&gt;"",'Dépenses sur devis'!O398,"")</f>
        <v/>
      </c>
      <c r="P398" s="245">
        <f>IF('Dépenses sur devis'!P398&lt;&gt;"",'Dépenses sur devis'!P398,0)</f>
        <v>0</v>
      </c>
      <c r="Q398" s="245">
        <f>IF('Dépenses sur devis'!Q398&lt;&gt;"",'Dépenses sur devis'!Q398,0)</f>
        <v>0</v>
      </c>
      <c r="R398" s="244" t="str">
        <f>IF('Dépenses sur devis'!R398&lt;&gt;"",'Dépenses sur devis'!R398,"")</f>
        <v/>
      </c>
      <c r="S398" s="244" t="str">
        <f>IF('Dépenses sur devis'!S398&lt;&gt;"",'Dépenses sur devis'!S398,"")</f>
        <v/>
      </c>
      <c r="T398" s="245">
        <f>IF('Dépenses sur devis'!T398&lt;&gt;"",'Dépenses sur devis'!T398,0)</f>
        <v>0</v>
      </c>
      <c r="U398" s="245">
        <f>IF('Dépenses sur devis'!U398&lt;&gt;"",'Dépenses sur devis'!U398,0)</f>
        <v>0</v>
      </c>
      <c r="V398" s="244" t="str">
        <f>IF('Dépenses sur devis'!V398&lt;&gt;"",'Dépenses sur devis'!V398,"")</f>
        <v/>
      </c>
      <c r="W398" s="245"/>
      <c r="X398" s="81">
        <v>0</v>
      </c>
      <c r="Y398" s="80"/>
      <c r="Z398" s="245">
        <f t="shared" si="12"/>
        <v>0</v>
      </c>
      <c r="AA398" s="81">
        <f t="shared" si="13"/>
        <v>0</v>
      </c>
      <c r="AB398" s="78" t="str">
        <f>IF('Dépenses sur devis'!AB398&lt;&gt;"",'Dépenses sur devis'!AB398,"")</f>
        <v/>
      </c>
    </row>
    <row r="399" spans="2:28" s="63" customFormat="1" ht="19.899999999999999" hidden="1" customHeight="1" x14ac:dyDescent="0.35">
      <c r="B399" s="75">
        <v>392</v>
      </c>
      <c r="C399" s="80" t="str">
        <f>IF('Dépenses sur devis'!C399&lt;&gt;"",'Dépenses sur devis'!C399,"")</f>
        <v/>
      </c>
      <c r="D399" s="80" t="str">
        <f>IF('Dépenses sur devis'!D399&lt;&gt;"",'Dépenses sur devis'!D399,"")</f>
        <v/>
      </c>
      <c r="E399" s="80" t="str">
        <f>IF('Dépenses sur devis'!E399&lt;&gt;"",'Dépenses sur devis'!E399,"")</f>
        <v/>
      </c>
      <c r="F399" s="80" t="str">
        <f>IF('Dépenses sur devis'!F399&lt;&gt;"",'Dépenses sur devis'!F399,"")</f>
        <v/>
      </c>
      <c r="G399" s="80" t="str">
        <f>IF('Dépenses sur devis'!G399&lt;&gt;"",'Dépenses sur devis'!G399,"")</f>
        <v/>
      </c>
      <c r="H399" s="79" t="str">
        <f>IF('Dépenses sur devis'!H399&lt;&gt;"",'Dépenses sur devis'!H399,"")</f>
        <v/>
      </c>
      <c r="I399" s="80" t="str">
        <f>IF('Dépenses sur devis'!I399&lt;&gt;"",'Dépenses sur devis'!I399,"")</f>
        <v/>
      </c>
      <c r="J399" s="243">
        <f>IF('Dépenses sur devis'!J399&lt;&gt;"",'Dépenses sur devis'!J399,0)</f>
        <v>0</v>
      </c>
      <c r="K399" s="243">
        <f>IF('Dépenses sur devis'!K399&lt;&gt;"",'Dépenses sur devis'!K399,0)</f>
        <v>0</v>
      </c>
      <c r="L399" s="243">
        <f>IF('Dépenses sur devis'!L399&lt;&gt;"",'Dépenses sur devis'!L399,0)</f>
        <v>0</v>
      </c>
      <c r="M399" s="80" t="str">
        <f>IF('Dépenses sur devis'!M399&lt;&gt;"",'Dépenses sur devis'!M399,"")</f>
        <v/>
      </c>
      <c r="N399" s="244" t="str">
        <f>IF('Dépenses sur devis'!N399&lt;&gt;"",'Dépenses sur devis'!N399,"")</f>
        <v/>
      </c>
      <c r="O399" s="244" t="str">
        <f>IF('Dépenses sur devis'!O399&lt;&gt;"",'Dépenses sur devis'!O399,"")</f>
        <v/>
      </c>
      <c r="P399" s="245">
        <f>IF('Dépenses sur devis'!P399&lt;&gt;"",'Dépenses sur devis'!P399,0)</f>
        <v>0</v>
      </c>
      <c r="Q399" s="245">
        <f>IF('Dépenses sur devis'!Q399&lt;&gt;"",'Dépenses sur devis'!Q399,0)</f>
        <v>0</v>
      </c>
      <c r="R399" s="244" t="str">
        <f>IF('Dépenses sur devis'!R399&lt;&gt;"",'Dépenses sur devis'!R399,"")</f>
        <v/>
      </c>
      <c r="S399" s="244" t="str">
        <f>IF('Dépenses sur devis'!S399&lt;&gt;"",'Dépenses sur devis'!S399,"")</f>
        <v/>
      </c>
      <c r="T399" s="245">
        <f>IF('Dépenses sur devis'!T399&lt;&gt;"",'Dépenses sur devis'!T399,0)</f>
        <v>0</v>
      </c>
      <c r="U399" s="245">
        <f>IF('Dépenses sur devis'!U399&lt;&gt;"",'Dépenses sur devis'!U399,0)</f>
        <v>0</v>
      </c>
      <c r="V399" s="244" t="str">
        <f>IF('Dépenses sur devis'!V399&lt;&gt;"",'Dépenses sur devis'!V399,"")</f>
        <v/>
      </c>
      <c r="W399" s="245"/>
      <c r="X399" s="81">
        <v>0</v>
      </c>
      <c r="Y399" s="80"/>
      <c r="Z399" s="245">
        <f t="shared" si="12"/>
        <v>0</v>
      </c>
      <c r="AA399" s="81">
        <f t="shared" si="13"/>
        <v>0</v>
      </c>
      <c r="AB399" s="78" t="str">
        <f>IF('Dépenses sur devis'!AB399&lt;&gt;"",'Dépenses sur devis'!AB399,"")</f>
        <v/>
      </c>
    </row>
    <row r="400" spans="2:28" s="63" customFormat="1" ht="19.899999999999999" hidden="1" customHeight="1" x14ac:dyDescent="0.35">
      <c r="B400" s="75">
        <v>393</v>
      </c>
      <c r="C400" s="80" t="str">
        <f>IF('Dépenses sur devis'!C400&lt;&gt;"",'Dépenses sur devis'!C400,"")</f>
        <v/>
      </c>
      <c r="D400" s="80" t="str">
        <f>IF('Dépenses sur devis'!D400&lt;&gt;"",'Dépenses sur devis'!D400,"")</f>
        <v/>
      </c>
      <c r="E400" s="80" t="str">
        <f>IF('Dépenses sur devis'!E400&lt;&gt;"",'Dépenses sur devis'!E400,"")</f>
        <v/>
      </c>
      <c r="F400" s="80" t="str">
        <f>IF('Dépenses sur devis'!F400&lt;&gt;"",'Dépenses sur devis'!F400,"")</f>
        <v/>
      </c>
      <c r="G400" s="80" t="str">
        <f>IF('Dépenses sur devis'!G400&lt;&gt;"",'Dépenses sur devis'!G400,"")</f>
        <v/>
      </c>
      <c r="H400" s="79" t="str">
        <f>IF('Dépenses sur devis'!H400&lt;&gt;"",'Dépenses sur devis'!H400,"")</f>
        <v/>
      </c>
      <c r="I400" s="80" t="str">
        <f>IF('Dépenses sur devis'!I400&lt;&gt;"",'Dépenses sur devis'!I400,"")</f>
        <v/>
      </c>
      <c r="J400" s="243">
        <f>IF('Dépenses sur devis'!J400&lt;&gt;"",'Dépenses sur devis'!J400,0)</f>
        <v>0</v>
      </c>
      <c r="K400" s="243">
        <f>IF('Dépenses sur devis'!K400&lt;&gt;"",'Dépenses sur devis'!K400,0)</f>
        <v>0</v>
      </c>
      <c r="L400" s="243">
        <f>IF('Dépenses sur devis'!L400&lt;&gt;"",'Dépenses sur devis'!L400,0)</f>
        <v>0</v>
      </c>
      <c r="M400" s="80" t="str">
        <f>IF('Dépenses sur devis'!M400&lt;&gt;"",'Dépenses sur devis'!M400,"")</f>
        <v/>
      </c>
      <c r="N400" s="244" t="str">
        <f>IF('Dépenses sur devis'!N400&lt;&gt;"",'Dépenses sur devis'!N400,"")</f>
        <v/>
      </c>
      <c r="O400" s="244" t="str">
        <f>IF('Dépenses sur devis'!O400&lt;&gt;"",'Dépenses sur devis'!O400,"")</f>
        <v/>
      </c>
      <c r="P400" s="245">
        <f>IF('Dépenses sur devis'!P400&lt;&gt;"",'Dépenses sur devis'!P400,0)</f>
        <v>0</v>
      </c>
      <c r="Q400" s="245">
        <f>IF('Dépenses sur devis'!Q400&lt;&gt;"",'Dépenses sur devis'!Q400,0)</f>
        <v>0</v>
      </c>
      <c r="R400" s="244" t="str">
        <f>IF('Dépenses sur devis'!R400&lt;&gt;"",'Dépenses sur devis'!R400,"")</f>
        <v/>
      </c>
      <c r="S400" s="244" t="str">
        <f>IF('Dépenses sur devis'!S400&lt;&gt;"",'Dépenses sur devis'!S400,"")</f>
        <v/>
      </c>
      <c r="T400" s="245">
        <f>IF('Dépenses sur devis'!T400&lt;&gt;"",'Dépenses sur devis'!T400,0)</f>
        <v>0</v>
      </c>
      <c r="U400" s="245">
        <f>IF('Dépenses sur devis'!U400&lt;&gt;"",'Dépenses sur devis'!U400,0)</f>
        <v>0</v>
      </c>
      <c r="V400" s="244" t="str">
        <f>IF('Dépenses sur devis'!V400&lt;&gt;"",'Dépenses sur devis'!V400,"")</f>
        <v/>
      </c>
      <c r="W400" s="245"/>
      <c r="X400" s="81">
        <v>0</v>
      </c>
      <c r="Y400" s="80"/>
      <c r="Z400" s="245">
        <f t="shared" si="12"/>
        <v>0</v>
      </c>
      <c r="AA400" s="81">
        <f t="shared" si="13"/>
        <v>0</v>
      </c>
      <c r="AB400" s="78" t="str">
        <f>IF('Dépenses sur devis'!AB400&lt;&gt;"",'Dépenses sur devis'!AB400,"")</f>
        <v/>
      </c>
    </row>
    <row r="401" spans="2:28" s="63" customFormat="1" ht="19.899999999999999" hidden="1" customHeight="1" x14ac:dyDescent="0.35">
      <c r="B401" s="75">
        <v>394</v>
      </c>
      <c r="C401" s="80" t="str">
        <f>IF('Dépenses sur devis'!C401&lt;&gt;"",'Dépenses sur devis'!C401,"")</f>
        <v/>
      </c>
      <c r="D401" s="80" t="str">
        <f>IF('Dépenses sur devis'!D401&lt;&gt;"",'Dépenses sur devis'!D401,"")</f>
        <v/>
      </c>
      <c r="E401" s="80" t="str">
        <f>IF('Dépenses sur devis'!E401&lt;&gt;"",'Dépenses sur devis'!E401,"")</f>
        <v/>
      </c>
      <c r="F401" s="80" t="str">
        <f>IF('Dépenses sur devis'!F401&lt;&gt;"",'Dépenses sur devis'!F401,"")</f>
        <v/>
      </c>
      <c r="G401" s="80" t="str">
        <f>IF('Dépenses sur devis'!G401&lt;&gt;"",'Dépenses sur devis'!G401,"")</f>
        <v/>
      </c>
      <c r="H401" s="79" t="str">
        <f>IF('Dépenses sur devis'!H401&lt;&gt;"",'Dépenses sur devis'!H401,"")</f>
        <v/>
      </c>
      <c r="I401" s="80" t="str">
        <f>IF('Dépenses sur devis'!I401&lt;&gt;"",'Dépenses sur devis'!I401,"")</f>
        <v/>
      </c>
      <c r="J401" s="243">
        <f>IF('Dépenses sur devis'!J401&lt;&gt;"",'Dépenses sur devis'!J401,0)</f>
        <v>0</v>
      </c>
      <c r="K401" s="243">
        <f>IF('Dépenses sur devis'!K401&lt;&gt;"",'Dépenses sur devis'!K401,0)</f>
        <v>0</v>
      </c>
      <c r="L401" s="243">
        <f>IF('Dépenses sur devis'!L401&lt;&gt;"",'Dépenses sur devis'!L401,0)</f>
        <v>0</v>
      </c>
      <c r="M401" s="80" t="str">
        <f>IF('Dépenses sur devis'!M401&lt;&gt;"",'Dépenses sur devis'!M401,"")</f>
        <v/>
      </c>
      <c r="N401" s="244" t="str">
        <f>IF('Dépenses sur devis'!N401&lt;&gt;"",'Dépenses sur devis'!N401,"")</f>
        <v/>
      </c>
      <c r="O401" s="244" t="str">
        <f>IF('Dépenses sur devis'!O401&lt;&gt;"",'Dépenses sur devis'!O401,"")</f>
        <v/>
      </c>
      <c r="P401" s="245">
        <f>IF('Dépenses sur devis'!P401&lt;&gt;"",'Dépenses sur devis'!P401,0)</f>
        <v>0</v>
      </c>
      <c r="Q401" s="245">
        <f>IF('Dépenses sur devis'!Q401&lt;&gt;"",'Dépenses sur devis'!Q401,0)</f>
        <v>0</v>
      </c>
      <c r="R401" s="244" t="str">
        <f>IF('Dépenses sur devis'!R401&lt;&gt;"",'Dépenses sur devis'!R401,"")</f>
        <v/>
      </c>
      <c r="S401" s="244" t="str">
        <f>IF('Dépenses sur devis'!S401&lt;&gt;"",'Dépenses sur devis'!S401,"")</f>
        <v/>
      </c>
      <c r="T401" s="245">
        <f>IF('Dépenses sur devis'!T401&lt;&gt;"",'Dépenses sur devis'!T401,0)</f>
        <v>0</v>
      </c>
      <c r="U401" s="245">
        <f>IF('Dépenses sur devis'!U401&lt;&gt;"",'Dépenses sur devis'!U401,0)</f>
        <v>0</v>
      </c>
      <c r="V401" s="244" t="str">
        <f>IF('Dépenses sur devis'!V401&lt;&gt;"",'Dépenses sur devis'!V401,"")</f>
        <v/>
      </c>
      <c r="W401" s="245"/>
      <c r="X401" s="81">
        <v>0</v>
      </c>
      <c r="Y401" s="80"/>
      <c r="Z401" s="245">
        <f t="shared" si="12"/>
        <v>0</v>
      </c>
      <c r="AA401" s="81">
        <f t="shared" si="13"/>
        <v>0</v>
      </c>
      <c r="AB401" s="78" t="str">
        <f>IF('Dépenses sur devis'!AB401&lt;&gt;"",'Dépenses sur devis'!AB401,"")</f>
        <v/>
      </c>
    </row>
    <row r="402" spans="2:28" s="63" customFormat="1" ht="19.899999999999999" hidden="1" customHeight="1" x14ac:dyDescent="0.35">
      <c r="B402" s="75">
        <v>395</v>
      </c>
      <c r="C402" s="80" t="str">
        <f>IF('Dépenses sur devis'!C402&lt;&gt;"",'Dépenses sur devis'!C402,"")</f>
        <v/>
      </c>
      <c r="D402" s="80" t="str">
        <f>IF('Dépenses sur devis'!D402&lt;&gt;"",'Dépenses sur devis'!D402,"")</f>
        <v/>
      </c>
      <c r="E402" s="80" t="str">
        <f>IF('Dépenses sur devis'!E402&lt;&gt;"",'Dépenses sur devis'!E402,"")</f>
        <v/>
      </c>
      <c r="F402" s="80" t="str">
        <f>IF('Dépenses sur devis'!F402&lt;&gt;"",'Dépenses sur devis'!F402,"")</f>
        <v/>
      </c>
      <c r="G402" s="80" t="str">
        <f>IF('Dépenses sur devis'!G402&lt;&gt;"",'Dépenses sur devis'!G402,"")</f>
        <v/>
      </c>
      <c r="H402" s="79" t="str">
        <f>IF('Dépenses sur devis'!H402&lt;&gt;"",'Dépenses sur devis'!H402,"")</f>
        <v/>
      </c>
      <c r="I402" s="80" t="str">
        <f>IF('Dépenses sur devis'!I402&lt;&gt;"",'Dépenses sur devis'!I402,"")</f>
        <v/>
      </c>
      <c r="J402" s="243">
        <f>IF('Dépenses sur devis'!J402&lt;&gt;"",'Dépenses sur devis'!J402,0)</f>
        <v>0</v>
      </c>
      <c r="K402" s="243">
        <f>IF('Dépenses sur devis'!K402&lt;&gt;"",'Dépenses sur devis'!K402,0)</f>
        <v>0</v>
      </c>
      <c r="L402" s="243">
        <f>IF('Dépenses sur devis'!L402&lt;&gt;"",'Dépenses sur devis'!L402,0)</f>
        <v>0</v>
      </c>
      <c r="M402" s="80" t="str">
        <f>IF('Dépenses sur devis'!M402&lt;&gt;"",'Dépenses sur devis'!M402,"")</f>
        <v/>
      </c>
      <c r="N402" s="244" t="str">
        <f>IF('Dépenses sur devis'!N402&lt;&gt;"",'Dépenses sur devis'!N402,"")</f>
        <v/>
      </c>
      <c r="O402" s="244" t="str">
        <f>IF('Dépenses sur devis'!O402&lt;&gt;"",'Dépenses sur devis'!O402,"")</f>
        <v/>
      </c>
      <c r="P402" s="245">
        <f>IF('Dépenses sur devis'!P402&lt;&gt;"",'Dépenses sur devis'!P402,0)</f>
        <v>0</v>
      </c>
      <c r="Q402" s="245">
        <f>IF('Dépenses sur devis'!Q402&lt;&gt;"",'Dépenses sur devis'!Q402,0)</f>
        <v>0</v>
      </c>
      <c r="R402" s="244" t="str">
        <f>IF('Dépenses sur devis'!R402&lt;&gt;"",'Dépenses sur devis'!R402,"")</f>
        <v/>
      </c>
      <c r="S402" s="244" t="str">
        <f>IF('Dépenses sur devis'!S402&lt;&gt;"",'Dépenses sur devis'!S402,"")</f>
        <v/>
      </c>
      <c r="T402" s="245">
        <f>IF('Dépenses sur devis'!T402&lt;&gt;"",'Dépenses sur devis'!T402,0)</f>
        <v>0</v>
      </c>
      <c r="U402" s="245">
        <f>IF('Dépenses sur devis'!U402&lt;&gt;"",'Dépenses sur devis'!U402,0)</f>
        <v>0</v>
      </c>
      <c r="V402" s="244" t="str">
        <f>IF('Dépenses sur devis'!V402&lt;&gt;"",'Dépenses sur devis'!V402,"")</f>
        <v/>
      </c>
      <c r="W402" s="245"/>
      <c r="X402" s="81">
        <v>0</v>
      </c>
      <c r="Y402" s="80"/>
      <c r="Z402" s="245">
        <f t="shared" si="12"/>
        <v>0</v>
      </c>
      <c r="AA402" s="81">
        <f t="shared" si="13"/>
        <v>0</v>
      </c>
      <c r="AB402" s="78" t="str">
        <f>IF('Dépenses sur devis'!AB402&lt;&gt;"",'Dépenses sur devis'!AB402,"")</f>
        <v/>
      </c>
    </row>
    <row r="403" spans="2:28" s="63" customFormat="1" ht="19.899999999999999" hidden="1" customHeight="1" x14ac:dyDescent="0.35">
      <c r="B403" s="75">
        <v>396</v>
      </c>
      <c r="C403" s="80" t="str">
        <f>IF('Dépenses sur devis'!C403&lt;&gt;"",'Dépenses sur devis'!C403,"")</f>
        <v/>
      </c>
      <c r="D403" s="80" t="str">
        <f>IF('Dépenses sur devis'!D403&lt;&gt;"",'Dépenses sur devis'!D403,"")</f>
        <v/>
      </c>
      <c r="E403" s="80" t="str">
        <f>IF('Dépenses sur devis'!E403&lt;&gt;"",'Dépenses sur devis'!E403,"")</f>
        <v/>
      </c>
      <c r="F403" s="80" t="str">
        <f>IF('Dépenses sur devis'!F403&lt;&gt;"",'Dépenses sur devis'!F403,"")</f>
        <v/>
      </c>
      <c r="G403" s="80" t="str">
        <f>IF('Dépenses sur devis'!G403&lt;&gt;"",'Dépenses sur devis'!G403,"")</f>
        <v/>
      </c>
      <c r="H403" s="79" t="str">
        <f>IF('Dépenses sur devis'!H403&lt;&gt;"",'Dépenses sur devis'!H403,"")</f>
        <v/>
      </c>
      <c r="I403" s="80" t="str">
        <f>IF('Dépenses sur devis'!I403&lt;&gt;"",'Dépenses sur devis'!I403,"")</f>
        <v/>
      </c>
      <c r="J403" s="243">
        <f>IF('Dépenses sur devis'!J403&lt;&gt;"",'Dépenses sur devis'!J403,0)</f>
        <v>0</v>
      </c>
      <c r="K403" s="243">
        <f>IF('Dépenses sur devis'!K403&lt;&gt;"",'Dépenses sur devis'!K403,0)</f>
        <v>0</v>
      </c>
      <c r="L403" s="243">
        <f>IF('Dépenses sur devis'!L403&lt;&gt;"",'Dépenses sur devis'!L403,0)</f>
        <v>0</v>
      </c>
      <c r="M403" s="80" t="str">
        <f>IF('Dépenses sur devis'!M403&lt;&gt;"",'Dépenses sur devis'!M403,"")</f>
        <v/>
      </c>
      <c r="N403" s="244" t="str">
        <f>IF('Dépenses sur devis'!N403&lt;&gt;"",'Dépenses sur devis'!N403,"")</f>
        <v/>
      </c>
      <c r="O403" s="244" t="str">
        <f>IF('Dépenses sur devis'!O403&lt;&gt;"",'Dépenses sur devis'!O403,"")</f>
        <v/>
      </c>
      <c r="P403" s="245">
        <f>IF('Dépenses sur devis'!P403&lt;&gt;"",'Dépenses sur devis'!P403,0)</f>
        <v>0</v>
      </c>
      <c r="Q403" s="245">
        <f>IF('Dépenses sur devis'!Q403&lt;&gt;"",'Dépenses sur devis'!Q403,0)</f>
        <v>0</v>
      </c>
      <c r="R403" s="244" t="str">
        <f>IF('Dépenses sur devis'!R403&lt;&gt;"",'Dépenses sur devis'!R403,"")</f>
        <v/>
      </c>
      <c r="S403" s="244" t="str">
        <f>IF('Dépenses sur devis'!S403&lt;&gt;"",'Dépenses sur devis'!S403,"")</f>
        <v/>
      </c>
      <c r="T403" s="245">
        <f>IF('Dépenses sur devis'!T403&lt;&gt;"",'Dépenses sur devis'!T403,0)</f>
        <v>0</v>
      </c>
      <c r="U403" s="245">
        <f>IF('Dépenses sur devis'!U403&lt;&gt;"",'Dépenses sur devis'!U403,0)</f>
        <v>0</v>
      </c>
      <c r="V403" s="244" t="str">
        <f>IF('Dépenses sur devis'!V403&lt;&gt;"",'Dépenses sur devis'!V403,"")</f>
        <v/>
      </c>
      <c r="W403" s="245"/>
      <c r="X403" s="81">
        <v>0</v>
      </c>
      <c r="Y403" s="80"/>
      <c r="Z403" s="245">
        <f t="shared" si="12"/>
        <v>0</v>
      </c>
      <c r="AA403" s="81">
        <f t="shared" si="13"/>
        <v>0</v>
      </c>
      <c r="AB403" s="78" t="str">
        <f>IF('Dépenses sur devis'!AB403&lt;&gt;"",'Dépenses sur devis'!AB403,"")</f>
        <v/>
      </c>
    </row>
    <row r="404" spans="2:28" s="63" customFormat="1" ht="19.899999999999999" hidden="1" customHeight="1" x14ac:dyDescent="0.35">
      <c r="B404" s="75">
        <v>397</v>
      </c>
      <c r="C404" s="80" t="str">
        <f>IF('Dépenses sur devis'!C404&lt;&gt;"",'Dépenses sur devis'!C404,"")</f>
        <v/>
      </c>
      <c r="D404" s="80" t="str">
        <f>IF('Dépenses sur devis'!D404&lt;&gt;"",'Dépenses sur devis'!D404,"")</f>
        <v/>
      </c>
      <c r="E404" s="80" t="str">
        <f>IF('Dépenses sur devis'!E404&lt;&gt;"",'Dépenses sur devis'!E404,"")</f>
        <v/>
      </c>
      <c r="F404" s="80" t="str">
        <f>IF('Dépenses sur devis'!F404&lt;&gt;"",'Dépenses sur devis'!F404,"")</f>
        <v/>
      </c>
      <c r="G404" s="80" t="str">
        <f>IF('Dépenses sur devis'!G404&lt;&gt;"",'Dépenses sur devis'!G404,"")</f>
        <v/>
      </c>
      <c r="H404" s="79" t="str">
        <f>IF('Dépenses sur devis'!H404&lt;&gt;"",'Dépenses sur devis'!H404,"")</f>
        <v/>
      </c>
      <c r="I404" s="80" t="str">
        <f>IF('Dépenses sur devis'!I404&lt;&gt;"",'Dépenses sur devis'!I404,"")</f>
        <v/>
      </c>
      <c r="J404" s="243">
        <f>IF('Dépenses sur devis'!J404&lt;&gt;"",'Dépenses sur devis'!J404,0)</f>
        <v>0</v>
      </c>
      <c r="K404" s="243">
        <f>IF('Dépenses sur devis'!K404&lt;&gt;"",'Dépenses sur devis'!K404,0)</f>
        <v>0</v>
      </c>
      <c r="L404" s="243">
        <f>IF('Dépenses sur devis'!L404&lt;&gt;"",'Dépenses sur devis'!L404,0)</f>
        <v>0</v>
      </c>
      <c r="M404" s="80" t="str">
        <f>IF('Dépenses sur devis'!M404&lt;&gt;"",'Dépenses sur devis'!M404,"")</f>
        <v/>
      </c>
      <c r="N404" s="244" t="str">
        <f>IF('Dépenses sur devis'!N404&lt;&gt;"",'Dépenses sur devis'!N404,"")</f>
        <v/>
      </c>
      <c r="O404" s="244" t="str">
        <f>IF('Dépenses sur devis'!O404&lt;&gt;"",'Dépenses sur devis'!O404,"")</f>
        <v/>
      </c>
      <c r="P404" s="245">
        <f>IF('Dépenses sur devis'!P404&lt;&gt;"",'Dépenses sur devis'!P404,0)</f>
        <v>0</v>
      </c>
      <c r="Q404" s="245">
        <f>IF('Dépenses sur devis'!Q404&lt;&gt;"",'Dépenses sur devis'!Q404,0)</f>
        <v>0</v>
      </c>
      <c r="R404" s="244" t="str">
        <f>IF('Dépenses sur devis'!R404&lt;&gt;"",'Dépenses sur devis'!R404,"")</f>
        <v/>
      </c>
      <c r="S404" s="244" t="str">
        <f>IF('Dépenses sur devis'!S404&lt;&gt;"",'Dépenses sur devis'!S404,"")</f>
        <v/>
      </c>
      <c r="T404" s="245">
        <f>IF('Dépenses sur devis'!T404&lt;&gt;"",'Dépenses sur devis'!T404,0)</f>
        <v>0</v>
      </c>
      <c r="U404" s="245">
        <f>IF('Dépenses sur devis'!U404&lt;&gt;"",'Dépenses sur devis'!U404,0)</f>
        <v>0</v>
      </c>
      <c r="V404" s="244" t="str">
        <f>IF('Dépenses sur devis'!V404&lt;&gt;"",'Dépenses sur devis'!V404,"")</f>
        <v/>
      </c>
      <c r="W404" s="245"/>
      <c r="X404" s="81">
        <v>0</v>
      </c>
      <c r="Y404" s="80"/>
      <c r="Z404" s="245">
        <f t="shared" si="12"/>
        <v>0</v>
      </c>
      <c r="AA404" s="81">
        <f t="shared" si="13"/>
        <v>0</v>
      </c>
      <c r="AB404" s="78" t="str">
        <f>IF('Dépenses sur devis'!AB404&lt;&gt;"",'Dépenses sur devis'!AB404,"")</f>
        <v/>
      </c>
    </row>
    <row r="405" spans="2:28" s="63" customFormat="1" ht="19.899999999999999" hidden="1" customHeight="1" x14ac:dyDescent="0.35">
      <c r="B405" s="75">
        <v>398</v>
      </c>
      <c r="C405" s="80" t="str">
        <f>IF('Dépenses sur devis'!C405&lt;&gt;"",'Dépenses sur devis'!C405,"")</f>
        <v/>
      </c>
      <c r="D405" s="80" t="str">
        <f>IF('Dépenses sur devis'!D405&lt;&gt;"",'Dépenses sur devis'!D405,"")</f>
        <v/>
      </c>
      <c r="E405" s="80" t="str">
        <f>IF('Dépenses sur devis'!E405&lt;&gt;"",'Dépenses sur devis'!E405,"")</f>
        <v/>
      </c>
      <c r="F405" s="80" t="str">
        <f>IF('Dépenses sur devis'!F405&lt;&gt;"",'Dépenses sur devis'!F405,"")</f>
        <v/>
      </c>
      <c r="G405" s="80" t="str">
        <f>IF('Dépenses sur devis'!G405&lt;&gt;"",'Dépenses sur devis'!G405,"")</f>
        <v/>
      </c>
      <c r="H405" s="79" t="str">
        <f>IF('Dépenses sur devis'!H405&lt;&gt;"",'Dépenses sur devis'!H405,"")</f>
        <v/>
      </c>
      <c r="I405" s="80" t="str">
        <f>IF('Dépenses sur devis'!I405&lt;&gt;"",'Dépenses sur devis'!I405,"")</f>
        <v/>
      </c>
      <c r="J405" s="243">
        <f>IF('Dépenses sur devis'!J405&lt;&gt;"",'Dépenses sur devis'!J405,0)</f>
        <v>0</v>
      </c>
      <c r="K405" s="243">
        <f>IF('Dépenses sur devis'!K405&lt;&gt;"",'Dépenses sur devis'!K405,0)</f>
        <v>0</v>
      </c>
      <c r="L405" s="243">
        <f>IF('Dépenses sur devis'!L405&lt;&gt;"",'Dépenses sur devis'!L405,0)</f>
        <v>0</v>
      </c>
      <c r="M405" s="80" t="str">
        <f>IF('Dépenses sur devis'!M405&lt;&gt;"",'Dépenses sur devis'!M405,"")</f>
        <v/>
      </c>
      <c r="N405" s="244" t="str">
        <f>IF('Dépenses sur devis'!N405&lt;&gt;"",'Dépenses sur devis'!N405,"")</f>
        <v/>
      </c>
      <c r="O405" s="244" t="str">
        <f>IF('Dépenses sur devis'!O405&lt;&gt;"",'Dépenses sur devis'!O405,"")</f>
        <v/>
      </c>
      <c r="P405" s="245">
        <f>IF('Dépenses sur devis'!P405&lt;&gt;"",'Dépenses sur devis'!P405,0)</f>
        <v>0</v>
      </c>
      <c r="Q405" s="245">
        <f>IF('Dépenses sur devis'!Q405&lt;&gt;"",'Dépenses sur devis'!Q405,0)</f>
        <v>0</v>
      </c>
      <c r="R405" s="244" t="str">
        <f>IF('Dépenses sur devis'!R405&lt;&gt;"",'Dépenses sur devis'!R405,"")</f>
        <v/>
      </c>
      <c r="S405" s="244" t="str">
        <f>IF('Dépenses sur devis'!S405&lt;&gt;"",'Dépenses sur devis'!S405,"")</f>
        <v/>
      </c>
      <c r="T405" s="245">
        <f>IF('Dépenses sur devis'!T405&lt;&gt;"",'Dépenses sur devis'!T405,0)</f>
        <v>0</v>
      </c>
      <c r="U405" s="245">
        <f>IF('Dépenses sur devis'!U405&lt;&gt;"",'Dépenses sur devis'!U405,0)</f>
        <v>0</v>
      </c>
      <c r="V405" s="244" t="str">
        <f>IF('Dépenses sur devis'!V405&lt;&gt;"",'Dépenses sur devis'!V405,"")</f>
        <v/>
      </c>
      <c r="W405" s="245"/>
      <c r="X405" s="81">
        <v>0</v>
      </c>
      <c r="Y405" s="80"/>
      <c r="Z405" s="245">
        <f t="shared" si="12"/>
        <v>0</v>
      </c>
      <c r="AA405" s="81">
        <f t="shared" si="13"/>
        <v>0</v>
      </c>
      <c r="AB405" s="78" t="str">
        <f>IF('Dépenses sur devis'!AB405&lt;&gt;"",'Dépenses sur devis'!AB405,"")</f>
        <v/>
      </c>
    </row>
    <row r="406" spans="2:28" s="63" customFormat="1" ht="19.899999999999999" hidden="1" customHeight="1" x14ac:dyDescent="0.35">
      <c r="B406" s="75">
        <v>399</v>
      </c>
      <c r="C406" s="80" t="str">
        <f>IF('Dépenses sur devis'!C406&lt;&gt;"",'Dépenses sur devis'!C406,"")</f>
        <v/>
      </c>
      <c r="D406" s="80" t="str">
        <f>IF('Dépenses sur devis'!D406&lt;&gt;"",'Dépenses sur devis'!D406,"")</f>
        <v/>
      </c>
      <c r="E406" s="80" t="str">
        <f>IF('Dépenses sur devis'!E406&lt;&gt;"",'Dépenses sur devis'!E406,"")</f>
        <v/>
      </c>
      <c r="F406" s="80" t="str">
        <f>IF('Dépenses sur devis'!F406&lt;&gt;"",'Dépenses sur devis'!F406,"")</f>
        <v/>
      </c>
      <c r="G406" s="80" t="str">
        <f>IF('Dépenses sur devis'!G406&lt;&gt;"",'Dépenses sur devis'!G406,"")</f>
        <v/>
      </c>
      <c r="H406" s="79" t="str">
        <f>IF('Dépenses sur devis'!H406&lt;&gt;"",'Dépenses sur devis'!H406,"")</f>
        <v/>
      </c>
      <c r="I406" s="80" t="str">
        <f>IF('Dépenses sur devis'!I406&lt;&gt;"",'Dépenses sur devis'!I406,"")</f>
        <v/>
      </c>
      <c r="J406" s="243">
        <f>IF('Dépenses sur devis'!J406&lt;&gt;"",'Dépenses sur devis'!J406,0)</f>
        <v>0</v>
      </c>
      <c r="K406" s="243">
        <f>IF('Dépenses sur devis'!K406&lt;&gt;"",'Dépenses sur devis'!K406,0)</f>
        <v>0</v>
      </c>
      <c r="L406" s="243">
        <f>IF('Dépenses sur devis'!L406&lt;&gt;"",'Dépenses sur devis'!L406,0)</f>
        <v>0</v>
      </c>
      <c r="M406" s="80" t="str">
        <f>IF('Dépenses sur devis'!M406&lt;&gt;"",'Dépenses sur devis'!M406,"")</f>
        <v/>
      </c>
      <c r="N406" s="244" t="str">
        <f>IF('Dépenses sur devis'!N406&lt;&gt;"",'Dépenses sur devis'!N406,"")</f>
        <v/>
      </c>
      <c r="O406" s="244" t="str">
        <f>IF('Dépenses sur devis'!O406&lt;&gt;"",'Dépenses sur devis'!O406,"")</f>
        <v/>
      </c>
      <c r="P406" s="245">
        <f>IF('Dépenses sur devis'!P406&lt;&gt;"",'Dépenses sur devis'!P406,0)</f>
        <v>0</v>
      </c>
      <c r="Q406" s="245">
        <f>IF('Dépenses sur devis'!Q406&lt;&gt;"",'Dépenses sur devis'!Q406,0)</f>
        <v>0</v>
      </c>
      <c r="R406" s="244" t="str">
        <f>IF('Dépenses sur devis'!R406&lt;&gt;"",'Dépenses sur devis'!R406,"")</f>
        <v/>
      </c>
      <c r="S406" s="244" t="str">
        <f>IF('Dépenses sur devis'!S406&lt;&gt;"",'Dépenses sur devis'!S406,"")</f>
        <v/>
      </c>
      <c r="T406" s="245">
        <f>IF('Dépenses sur devis'!T406&lt;&gt;"",'Dépenses sur devis'!T406,0)</f>
        <v>0</v>
      </c>
      <c r="U406" s="245">
        <f>IF('Dépenses sur devis'!U406&lt;&gt;"",'Dépenses sur devis'!U406,0)</f>
        <v>0</v>
      </c>
      <c r="V406" s="244" t="str">
        <f>IF('Dépenses sur devis'!V406&lt;&gt;"",'Dépenses sur devis'!V406,"")</f>
        <v/>
      </c>
      <c r="W406" s="245"/>
      <c r="X406" s="81">
        <v>0</v>
      </c>
      <c r="Y406" s="80"/>
      <c r="Z406" s="245">
        <f t="shared" si="12"/>
        <v>0</v>
      </c>
      <c r="AA406" s="81">
        <f t="shared" si="13"/>
        <v>0</v>
      </c>
      <c r="AB406" s="78" t="str">
        <f>IF('Dépenses sur devis'!AB406&lt;&gt;"",'Dépenses sur devis'!AB406,"")</f>
        <v/>
      </c>
    </row>
    <row r="407" spans="2:28" s="63" customFormat="1" ht="19.899999999999999" hidden="1" customHeight="1" x14ac:dyDescent="0.35">
      <c r="B407" s="75">
        <v>400</v>
      </c>
      <c r="C407" s="80" t="str">
        <f>IF('Dépenses sur devis'!C407&lt;&gt;"",'Dépenses sur devis'!C407,"")</f>
        <v/>
      </c>
      <c r="D407" s="80" t="str">
        <f>IF('Dépenses sur devis'!D407&lt;&gt;"",'Dépenses sur devis'!D407,"")</f>
        <v/>
      </c>
      <c r="E407" s="80" t="str">
        <f>IF('Dépenses sur devis'!E407&lt;&gt;"",'Dépenses sur devis'!E407,"")</f>
        <v/>
      </c>
      <c r="F407" s="80" t="str">
        <f>IF('Dépenses sur devis'!F407&lt;&gt;"",'Dépenses sur devis'!F407,"")</f>
        <v/>
      </c>
      <c r="G407" s="80" t="str">
        <f>IF('Dépenses sur devis'!G407&lt;&gt;"",'Dépenses sur devis'!G407,"")</f>
        <v/>
      </c>
      <c r="H407" s="79" t="str">
        <f>IF('Dépenses sur devis'!H407&lt;&gt;"",'Dépenses sur devis'!H407,"")</f>
        <v/>
      </c>
      <c r="I407" s="80" t="str">
        <f>IF('Dépenses sur devis'!I407&lt;&gt;"",'Dépenses sur devis'!I407,"")</f>
        <v/>
      </c>
      <c r="J407" s="243">
        <f>IF('Dépenses sur devis'!J407&lt;&gt;"",'Dépenses sur devis'!J407,0)</f>
        <v>0</v>
      </c>
      <c r="K407" s="243">
        <f>IF('Dépenses sur devis'!K407&lt;&gt;"",'Dépenses sur devis'!K407,0)</f>
        <v>0</v>
      </c>
      <c r="L407" s="243">
        <f>IF('Dépenses sur devis'!L407&lt;&gt;"",'Dépenses sur devis'!L407,0)</f>
        <v>0</v>
      </c>
      <c r="M407" s="80" t="str">
        <f>IF('Dépenses sur devis'!M407&lt;&gt;"",'Dépenses sur devis'!M407,"")</f>
        <v/>
      </c>
      <c r="N407" s="244" t="str">
        <f>IF('Dépenses sur devis'!N407&lt;&gt;"",'Dépenses sur devis'!N407,"")</f>
        <v/>
      </c>
      <c r="O407" s="244" t="str">
        <f>IF('Dépenses sur devis'!O407&lt;&gt;"",'Dépenses sur devis'!O407,"")</f>
        <v/>
      </c>
      <c r="P407" s="245">
        <f>IF('Dépenses sur devis'!P407&lt;&gt;"",'Dépenses sur devis'!P407,0)</f>
        <v>0</v>
      </c>
      <c r="Q407" s="245">
        <f>IF('Dépenses sur devis'!Q407&lt;&gt;"",'Dépenses sur devis'!Q407,0)</f>
        <v>0</v>
      </c>
      <c r="R407" s="244" t="str">
        <f>IF('Dépenses sur devis'!R407&lt;&gt;"",'Dépenses sur devis'!R407,"")</f>
        <v/>
      </c>
      <c r="S407" s="244" t="str">
        <f>IF('Dépenses sur devis'!S407&lt;&gt;"",'Dépenses sur devis'!S407,"")</f>
        <v/>
      </c>
      <c r="T407" s="245">
        <f>IF('Dépenses sur devis'!T407&lt;&gt;"",'Dépenses sur devis'!T407,0)</f>
        <v>0</v>
      </c>
      <c r="U407" s="245">
        <f>IF('Dépenses sur devis'!U407&lt;&gt;"",'Dépenses sur devis'!U407,0)</f>
        <v>0</v>
      </c>
      <c r="V407" s="244" t="str">
        <f>IF('Dépenses sur devis'!V407&lt;&gt;"",'Dépenses sur devis'!V407,"")</f>
        <v/>
      </c>
      <c r="W407" s="245"/>
      <c r="X407" s="81">
        <v>0</v>
      </c>
      <c r="Y407" s="80"/>
      <c r="Z407" s="245">
        <f t="shared" si="12"/>
        <v>0</v>
      </c>
      <c r="AA407" s="81">
        <f t="shared" si="13"/>
        <v>0</v>
      </c>
      <c r="AB407" s="78" t="str">
        <f>IF('Dépenses sur devis'!AB407&lt;&gt;"",'Dépenses sur devis'!AB407,"")</f>
        <v/>
      </c>
    </row>
    <row r="408" spans="2:28" s="63" customFormat="1" ht="19.899999999999999" hidden="1" customHeight="1" x14ac:dyDescent="0.35">
      <c r="B408" s="75">
        <v>401</v>
      </c>
      <c r="C408" s="80" t="str">
        <f>IF('Dépenses sur devis'!C408&lt;&gt;"",'Dépenses sur devis'!C408,"")</f>
        <v/>
      </c>
      <c r="D408" s="80" t="str">
        <f>IF('Dépenses sur devis'!D408&lt;&gt;"",'Dépenses sur devis'!D408,"")</f>
        <v/>
      </c>
      <c r="E408" s="80" t="str">
        <f>IF('Dépenses sur devis'!E408&lt;&gt;"",'Dépenses sur devis'!E408,"")</f>
        <v/>
      </c>
      <c r="F408" s="80" t="str">
        <f>IF('Dépenses sur devis'!F408&lt;&gt;"",'Dépenses sur devis'!F408,"")</f>
        <v/>
      </c>
      <c r="G408" s="80" t="str">
        <f>IF('Dépenses sur devis'!G408&lt;&gt;"",'Dépenses sur devis'!G408,"")</f>
        <v/>
      </c>
      <c r="H408" s="79" t="str">
        <f>IF('Dépenses sur devis'!H408&lt;&gt;"",'Dépenses sur devis'!H408,"")</f>
        <v/>
      </c>
      <c r="I408" s="80" t="str">
        <f>IF('Dépenses sur devis'!I408&lt;&gt;"",'Dépenses sur devis'!I408,"")</f>
        <v/>
      </c>
      <c r="J408" s="243">
        <f>IF('Dépenses sur devis'!J408&lt;&gt;"",'Dépenses sur devis'!J408,0)</f>
        <v>0</v>
      </c>
      <c r="K408" s="243">
        <f>IF('Dépenses sur devis'!K408&lt;&gt;"",'Dépenses sur devis'!K408,0)</f>
        <v>0</v>
      </c>
      <c r="L408" s="243">
        <f>IF('Dépenses sur devis'!L408&lt;&gt;"",'Dépenses sur devis'!L408,0)</f>
        <v>0</v>
      </c>
      <c r="M408" s="80" t="str">
        <f>IF('Dépenses sur devis'!M408&lt;&gt;"",'Dépenses sur devis'!M408,"")</f>
        <v/>
      </c>
      <c r="N408" s="244" t="str">
        <f>IF('Dépenses sur devis'!N408&lt;&gt;"",'Dépenses sur devis'!N408,"")</f>
        <v/>
      </c>
      <c r="O408" s="244" t="str">
        <f>IF('Dépenses sur devis'!O408&lt;&gt;"",'Dépenses sur devis'!O408,"")</f>
        <v/>
      </c>
      <c r="P408" s="245">
        <f>IF('Dépenses sur devis'!P408&lt;&gt;"",'Dépenses sur devis'!P408,0)</f>
        <v>0</v>
      </c>
      <c r="Q408" s="245">
        <f>IF('Dépenses sur devis'!Q408&lt;&gt;"",'Dépenses sur devis'!Q408,0)</f>
        <v>0</v>
      </c>
      <c r="R408" s="244" t="str">
        <f>IF('Dépenses sur devis'!R408&lt;&gt;"",'Dépenses sur devis'!R408,"")</f>
        <v/>
      </c>
      <c r="S408" s="244" t="str">
        <f>IF('Dépenses sur devis'!S408&lt;&gt;"",'Dépenses sur devis'!S408,"")</f>
        <v/>
      </c>
      <c r="T408" s="245">
        <f>IF('Dépenses sur devis'!T408&lt;&gt;"",'Dépenses sur devis'!T408,0)</f>
        <v>0</v>
      </c>
      <c r="U408" s="245">
        <f>IF('Dépenses sur devis'!U408&lt;&gt;"",'Dépenses sur devis'!U408,0)</f>
        <v>0</v>
      </c>
      <c r="V408" s="244" t="str">
        <f>IF('Dépenses sur devis'!V408&lt;&gt;"",'Dépenses sur devis'!V408,"")</f>
        <v/>
      </c>
      <c r="W408" s="245"/>
      <c r="X408" s="81">
        <v>0</v>
      </c>
      <c r="Y408" s="80"/>
      <c r="Z408" s="245">
        <f t="shared" si="12"/>
        <v>0</v>
      </c>
      <c r="AA408" s="81">
        <f t="shared" si="13"/>
        <v>0</v>
      </c>
      <c r="AB408" s="78" t="str">
        <f>IF('Dépenses sur devis'!AB408&lt;&gt;"",'Dépenses sur devis'!AB408,"")</f>
        <v/>
      </c>
    </row>
    <row r="409" spans="2:28" s="63" customFormat="1" ht="19.899999999999999" hidden="1" customHeight="1" x14ac:dyDescent="0.35">
      <c r="B409" s="75">
        <v>402</v>
      </c>
      <c r="C409" s="80" t="str">
        <f>IF('Dépenses sur devis'!C409&lt;&gt;"",'Dépenses sur devis'!C409,"")</f>
        <v/>
      </c>
      <c r="D409" s="80" t="str">
        <f>IF('Dépenses sur devis'!D409&lt;&gt;"",'Dépenses sur devis'!D409,"")</f>
        <v/>
      </c>
      <c r="E409" s="80" t="str">
        <f>IF('Dépenses sur devis'!E409&lt;&gt;"",'Dépenses sur devis'!E409,"")</f>
        <v/>
      </c>
      <c r="F409" s="80" t="str">
        <f>IF('Dépenses sur devis'!F409&lt;&gt;"",'Dépenses sur devis'!F409,"")</f>
        <v/>
      </c>
      <c r="G409" s="80" t="str">
        <f>IF('Dépenses sur devis'!G409&lt;&gt;"",'Dépenses sur devis'!G409,"")</f>
        <v/>
      </c>
      <c r="H409" s="79" t="str">
        <f>IF('Dépenses sur devis'!H409&lt;&gt;"",'Dépenses sur devis'!H409,"")</f>
        <v/>
      </c>
      <c r="I409" s="80" t="str">
        <f>IF('Dépenses sur devis'!I409&lt;&gt;"",'Dépenses sur devis'!I409,"")</f>
        <v/>
      </c>
      <c r="J409" s="243">
        <f>IF('Dépenses sur devis'!J409&lt;&gt;"",'Dépenses sur devis'!J409,0)</f>
        <v>0</v>
      </c>
      <c r="K409" s="243">
        <f>IF('Dépenses sur devis'!K409&lt;&gt;"",'Dépenses sur devis'!K409,0)</f>
        <v>0</v>
      </c>
      <c r="L409" s="243">
        <f>IF('Dépenses sur devis'!L409&lt;&gt;"",'Dépenses sur devis'!L409,0)</f>
        <v>0</v>
      </c>
      <c r="M409" s="80" t="str">
        <f>IF('Dépenses sur devis'!M409&lt;&gt;"",'Dépenses sur devis'!M409,"")</f>
        <v/>
      </c>
      <c r="N409" s="244" t="str">
        <f>IF('Dépenses sur devis'!N409&lt;&gt;"",'Dépenses sur devis'!N409,"")</f>
        <v/>
      </c>
      <c r="O409" s="244" t="str">
        <f>IF('Dépenses sur devis'!O409&lt;&gt;"",'Dépenses sur devis'!O409,"")</f>
        <v/>
      </c>
      <c r="P409" s="245">
        <f>IF('Dépenses sur devis'!P409&lt;&gt;"",'Dépenses sur devis'!P409,0)</f>
        <v>0</v>
      </c>
      <c r="Q409" s="245">
        <f>IF('Dépenses sur devis'!Q409&lt;&gt;"",'Dépenses sur devis'!Q409,0)</f>
        <v>0</v>
      </c>
      <c r="R409" s="244" t="str">
        <f>IF('Dépenses sur devis'!R409&lt;&gt;"",'Dépenses sur devis'!R409,"")</f>
        <v/>
      </c>
      <c r="S409" s="244" t="str">
        <f>IF('Dépenses sur devis'!S409&lt;&gt;"",'Dépenses sur devis'!S409,"")</f>
        <v/>
      </c>
      <c r="T409" s="245">
        <f>IF('Dépenses sur devis'!T409&lt;&gt;"",'Dépenses sur devis'!T409,0)</f>
        <v>0</v>
      </c>
      <c r="U409" s="245">
        <f>IF('Dépenses sur devis'!U409&lt;&gt;"",'Dépenses sur devis'!U409,0)</f>
        <v>0</v>
      </c>
      <c r="V409" s="244" t="str">
        <f>IF('Dépenses sur devis'!V409&lt;&gt;"",'Dépenses sur devis'!V409,"")</f>
        <v/>
      </c>
      <c r="W409" s="245"/>
      <c r="X409" s="81">
        <v>0</v>
      </c>
      <c r="Y409" s="80"/>
      <c r="Z409" s="245">
        <f t="shared" si="12"/>
        <v>0</v>
      </c>
      <c r="AA409" s="81">
        <f t="shared" si="13"/>
        <v>0</v>
      </c>
      <c r="AB409" s="78" t="str">
        <f>IF('Dépenses sur devis'!AB409&lt;&gt;"",'Dépenses sur devis'!AB409,"")</f>
        <v/>
      </c>
    </row>
    <row r="410" spans="2:28" s="63" customFormat="1" ht="19.899999999999999" hidden="1" customHeight="1" x14ac:dyDescent="0.35">
      <c r="B410" s="75">
        <v>403</v>
      </c>
      <c r="C410" s="80" t="str">
        <f>IF('Dépenses sur devis'!C410&lt;&gt;"",'Dépenses sur devis'!C410,"")</f>
        <v/>
      </c>
      <c r="D410" s="80" t="str">
        <f>IF('Dépenses sur devis'!D410&lt;&gt;"",'Dépenses sur devis'!D410,"")</f>
        <v/>
      </c>
      <c r="E410" s="80" t="str">
        <f>IF('Dépenses sur devis'!E410&lt;&gt;"",'Dépenses sur devis'!E410,"")</f>
        <v/>
      </c>
      <c r="F410" s="80" t="str">
        <f>IF('Dépenses sur devis'!F410&lt;&gt;"",'Dépenses sur devis'!F410,"")</f>
        <v/>
      </c>
      <c r="G410" s="80" t="str">
        <f>IF('Dépenses sur devis'!G410&lt;&gt;"",'Dépenses sur devis'!G410,"")</f>
        <v/>
      </c>
      <c r="H410" s="79" t="str">
        <f>IF('Dépenses sur devis'!H410&lt;&gt;"",'Dépenses sur devis'!H410,"")</f>
        <v/>
      </c>
      <c r="I410" s="80" t="str">
        <f>IF('Dépenses sur devis'!I410&lt;&gt;"",'Dépenses sur devis'!I410,"")</f>
        <v/>
      </c>
      <c r="J410" s="243">
        <f>IF('Dépenses sur devis'!J410&lt;&gt;"",'Dépenses sur devis'!J410,0)</f>
        <v>0</v>
      </c>
      <c r="K410" s="243">
        <f>IF('Dépenses sur devis'!K410&lt;&gt;"",'Dépenses sur devis'!K410,0)</f>
        <v>0</v>
      </c>
      <c r="L410" s="243">
        <f>IF('Dépenses sur devis'!L410&lt;&gt;"",'Dépenses sur devis'!L410,0)</f>
        <v>0</v>
      </c>
      <c r="M410" s="80" t="str">
        <f>IF('Dépenses sur devis'!M410&lt;&gt;"",'Dépenses sur devis'!M410,"")</f>
        <v/>
      </c>
      <c r="N410" s="244" t="str">
        <f>IF('Dépenses sur devis'!N410&lt;&gt;"",'Dépenses sur devis'!N410,"")</f>
        <v/>
      </c>
      <c r="O410" s="244" t="str">
        <f>IF('Dépenses sur devis'!O410&lt;&gt;"",'Dépenses sur devis'!O410,"")</f>
        <v/>
      </c>
      <c r="P410" s="245">
        <f>IF('Dépenses sur devis'!P410&lt;&gt;"",'Dépenses sur devis'!P410,0)</f>
        <v>0</v>
      </c>
      <c r="Q410" s="245">
        <f>IF('Dépenses sur devis'!Q410&lt;&gt;"",'Dépenses sur devis'!Q410,0)</f>
        <v>0</v>
      </c>
      <c r="R410" s="244" t="str">
        <f>IF('Dépenses sur devis'!R410&lt;&gt;"",'Dépenses sur devis'!R410,"")</f>
        <v/>
      </c>
      <c r="S410" s="244" t="str">
        <f>IF('Dépenses sur devis'!S410&lt;&gt;"",'Dépenses sur devis'!S410,"")</f>
        <v/>
      </c>
      <c r="T410" s="245">
        <f>IF('Dépenses sur devis'!T410&lt;&gt;"",'Dépenses sur devis'!T410,0)</f>
        <v>0</v>
      </c>
      <c r="U410" s="245">
        <f>IF('Dépenses sur devis'!U410&lt;&gt;"",'Dépenses sur devis'!U410,0)</f>
        <v>0</v>
      </c>
      <c r="V410" s="244" t="str">
        <f>IF('Dépenses sur devis'!V410&lt;&gt;"",'Dépenses sur devis'!V410,"")</f>
        <v/>
      </c>
      <c r="W410" s="245"/>
      <c r="X410" s="81">
        <v>0</v>
      </c>
      <c r="Y410" s="80"/>
      <c r="Z410" s="245">
        <f t="shared" si="12"/>
        <v>0</v>
      </c>
      <c r="AA410" s="81">
        <f t="shared" si="13"/>
        <v>0</v>
      </c>
      <c r="AB410" s="78" t="str">
        <f>IF('Dépenses sur devis'!AB410&lt;&gt;"",'Dépenses sur devis'!AB410,"")</f>
        <v/>
      </c>
    </row>
    <row r="411" spans="2:28" s="63" customFormat="1" ht="19.899999999999999" hidden="1" customHeight="1" x14ac:dyDescent="0.35">
      <c r="B411" s="75">
        <v>404</v>
      </c>
      <c r="C411" s="80" t="str">
        <f>IF('Dépenses sur devis'!C411&lt;&gt;"",'Dépenses sur devis'!C411,"")</f>
        <v/>
      </c>
      <c r="D411" s="80" t="str">
        <f>IF('Dépenses sur devis'!D411&lt;&gt;"",'Dépenses sur devis'!D411,"")</f>
        <v/>
      </c>
      <c r="E411" s="80" t="str">
        <f>IF('Dépenses sur devis'!E411&lt;&gt;"",'Dépenses sur devis'!E411,"")</f>
        <v/>
      </c>
      <c r="F411" s="80" t="str">
        <f>IF('Dépenses sur devis'!F411&lt;&gt;"",'Dépenses sur devis'!F411,"")</f>
        <v/>
      </c>
      <c r="G411" s="80" t="str">
        <f>IF('Dépenses sur devis'!G411&lt;&gt;"",'Dépenses sur devis'!G411,"")</f>
        <v/>
      </c>
      <c r="H411" s="79" t="str">
        <f>IF('Dépenses sur devis'!H411&lt;&gt;"",'Dépenses sur devis'!H411,"")</f>
        <v/>
      </c>
      <c r="I411" s="80" t="str">
        <f>IF('Dépenses sur devis'!I411&lt;&gt;"",'Dépenses sur devis'!I411,"")</f>
        <v/>
      </c>
      <c r="J411" s="243">
        <f>IF('Dépenses sur devis'!J411&lt;&gt;"",'Dépenses sur devis'!J411,0)</f>
        <v>0</v>
      </c>
      <c r="K411" s="243">
        <f>IF('Dépenses sur devis'!K411&lt;&gt;"",'Dépenses sur devis'!K411,0)</f>
        <v>0</v>
      </c>
      <c r="L411" s="243">
        <f>IF('Dépenses sur devis'!L411&lt;&gt;"",'Dépenses sur devis'!L411,0)</f>
        <v>0</v>
      </c>
      <c r="M411" s="80" t="str">
        <f>IF('Dépenses sur devis'!M411&lt;&gt;"",'Dépenses sur devis'!M411,"")</f>
        <v/>
      </c>
      <c r="N411" s="244" t="str">
        <f>IF('Dépenses sur devis'!N411&lt;&gt;"",'Dépenses sur devis'!N411,"")</f>
        <v/>
      </c>
      <c r="O411" s="244" t="str">
        <f>IF('Dépenses sur devis'!O411&lt;&gt;"",'Dépenses sur devis'!O411,"")</f>
        <v/>
      </c>
      <c r="P411" s="245">
        <f>IF('Dépenses sur devis'!P411&lt;&gt;"",'Dépenses sur devis'!P411,0)</f>
        <v>0</v>
      </c>
      <c r="Q411" s="245">
        <f>IF('Dépenses sur devis'!Q411&lt;&gt;"",'Dépenses sur devis'!Q411,0)</f>
        <v>0</v>
      </c>
      <c r="R411" s="244" t="str">
        <f>IF('Dépenses sur devis'!R411&lt;&gt;"",'Dépenses sur devis'!R411,"")</f>
        <v/>
      </c>
      <c r="S411" s="244" t="str">
        <f>IF('Dépenses sur devis'!S411&lt;&gt;"",'Dépenses sur devis'!S411,"")</f>
        <v/>
      </c>
      <c r="T411" s="245">
        <f>IF('Dépenses sur devis'!T411&lt;&gt;"",'Dépenses sur devis'!T411,0)</f>
        <v>0</v>
      </c>
      <c r="U411" s="245">
        <f>IF('Dépenses sur devis'!U411&lt;&gt;"",'Dépenses sur devis'!U411,0)</f>
        <v>0</v>
      </c>
      <c r="V411" s="244" t="str">
        <f>IF('Dépenses sur devis'!V411&lt;&gt;"",'Dépenses sur devis'!V411,"")</f>
        <v/>
      </c>
      <c r="W411" s="245"/>
      <c r="X411" s="81">
        <v>0</v>
      </c>
      <c r="Y411" s="80"/>
      <c r="Z411" s="245">
        <f t="shared" si="12"/>
        <v>0</v>
      </c>
      <c r="AA411" s="81">
        <f t="shared" si="13"/>
        <v>0</v>
      </c>
      <c r="AB411" s="78" t="str">
        <f>IF('Dépenses sur devis'!AB411&lt;&gt;"",'Dépenses sur devis'!AB411,"")</f>
        <v/>
      </c>
    </row>
    <row r="412" spans="2:28" s="63" customFormat="1" ht="19.899999999999999" hidden="1" customHeight="1" x14ac:dyDescent="0.35">
      <c r="B412" s="75">
        <v>405</v>
      </c>
      <c r="C412" s="80" t="str">
        <f>IF('Dépenses sur devis'!C412&lt;&gt;"",'Dépenses sur devis'!C412,"")</f>
        <v/>
      </c>
      <c r="D412" s="80" t="str">
        <f>IF('Dépenses sur devis'!D412&lt;&gt;"",'Dépenses sur devis'!D412,"")</f>
        <v/>
      </c>
      <c r="E412" s="80" t="str">
        <f>IF('Dépenses sur devis'!E412&lt;&gt;"",'Dépenses sur devis'!E412,"")</f>
        <v/>
      </c>
      <c r="F412" s="80" t="str">
        <f>IF('Dépenses sur devis'!F412&lt;&gt;"",'Dépenses sur devis'!F412,"")</f>
        <v/>
      </c>
      <c r="G412" s="80" t="str">
        <f>IF('Dépenses sur devis'!G412&lt;&gt;"",'Dépenses sur devis'!G412,"")</f>
        <v/>
      </c>
      <c r="H412" s="79" t="str">
        <f>IF('Dépenses sur devis'!H412&lt;&gt;"",'Dépenses sur devis'!H412,"")</f>
        <v/>
      </c>
      <c r="I412" s="80" t="str">
        <f>IF('Dépenses sur devis'!I412&lt;&gt;"",'Dépenses sur devis'!I412,"")</f>
        <v/>
      </c>
      <c r="J412" s="243">
        <f>IF('Dépenses sur devis'!J412&lt;&gt;"",'Dépenses sur devis'!J412,0)</f>
        <v>0</v>
      </c>
      <c r="K412" s="243">
        <f>IF('Dépenses sur devis'!K412&lt;&gt;"",'Dépenses sur devis'!K412,0)</f>
        <v>0</v>
      </c>
      <c r="L412" s="243">
        <f>IF('Dépenses sur devis'!L412&lt;&gt;"",'Dépenses sur devis'!L412,0)</f>
        <v>0</v>
      </c>
      <c r="M412" s="80" t="str">
        <f>IF('Dépenses sur devis'!M412&lt;&gt;"",'Dépenses sur devis'!M412,"")</f>
        <v/>
      </c>
      <c r="N412" s="244" t="str">
        <f>IF('Dépenses sur devis'!N412&lt;&gt;"",'Dépenses sur devis'!N412,"")</f>
        <v/>
      </c>
      <c r="O412" s="244" t="str">
        <f>IF('Dépenses sur devis'!O412&lt;&gt;"",'Dépenses sur devis'!O412,"")</f>
        <v/>
      </c>
      <c r="P412" s="245">
        <f>IF('Dépenses sur devis'!P412&lt;&gt;"",'Dépenses sur devis'!P412,0)</f>
        <v>0</v>
      </c>
      <c r="Q412" s="245">
        <f>IF('Dépenses sur devis'!Q412&lt;&gt;"",'Dépenses sur devis'!Q412,0)</f>
        <v>0</v>
      </c>
      <c r="R412" s="244" t="str">
        <f>IF('Dépenses sur devis'!R412&lt;&gt;"",'Dépenses sur devis'!R412,"")</f>
        <v/>
      </c>
      <c r="S412" s="244" t="str">
        <f>IF('Dépenses sur devis'!S412&lt;&gt;"",'Dépenses sur devis'!S412,"")</f>
        <v/>
      </c>
      <c r="T412" s="245">
        <f>IF('Dépenses sur devis'!T412&lt;&gt;"",'Dépenses sur devis'!T412,0)</f>
        <v>0</v>
      </c>
      <c r="U412" s="245">
        <f>IF('Dépenses sur devis'!U412&lt;&gt;"",'Dépenses sur devis'!U412,0)</f>
        <v>0</v>
      </c>
      <c r="V412" s="244" t="str">
        <f>IF('Dépenses sur devis'!V412&lt;&gt;"",'Dépenses sur devis'!V412,"")</f>
        <v/>
      </c>
      <c r="W412" s="245"/>
      <c r="X412" s="81">
        <v>0</v>
      </c>
      <c r="Y412" s="80"/>
      <c r="Z412" s="245">
        <f t="shared" si="12"/>
        <v>0</v>
      </c>
      <c r="AA412" s="81">
        <f t="shared" si="13"/>
        <v>0</v>
      </c>
      <c r="AB412" s="78" t="str">
        <f>IF('Dépenses sur devis'!AB412&lt;&gt;"",'Dépenses sur devis'!AB412,"")</f>
        <v/>
      </c>
    </row>
    <row r="413" spans="2:28" s="63" customFormat="1" ht="19.899999999999999" hidden="1" customHeight="1" x14ac:dyDescent="0.35">
      <c r="B413" s="75">
        <v>406</v>
      </c>
      <c r="C413" s="80" t="str">
        <f>IF('Dépenses sur devis'!C413&lt;&gt;"",'Dépenses sur devis'!C413,"")</f>
        <v/>
      </c>
      <c r="D413" s="80" t="str">
        <f>IF('Dépenses sur devis'!D413&lt;&gt;"",'Dépenses sur devis'!D413,"")</f>
        <v/>
      </c>
      <c r="E413" s="80" t="str">
        <f>IF('Dépenses sur devis'!E413&lt;&gt;"",'Dépenses sur devis'!E413,"")</f>
        <v/>
      </c>
      <c r="F413" s="80" t="str">
        <f>IF('Dépenses sur devis'!F413&lt;&gt;"",'Dépenses sur devis'!F413,"")</f>
        <v/>
      </c>
      <c r="G413" s="80" t="str">
        <f>IF('Dépenses sur devis'!G413&lt;&gt;"",'Dépenses sur devis'!G413,"")</f>
        <v/>
      </c>
      <c r="H413" s="79" t="str">
        <f>IF('Dépenses sur devis'!H413&lt;&gt;"",'Dépenses sur devis'!H413,"")</f>
        <v/>
      </c>
      <c r="I413" s="80" t="str">
        <f>IF('Dépenses sur devis'!I413&lt;&gt;"",'Dépenses sur devis'!I413,"")</f>
        <v/>
      </c>
      <c r="J413" s="243">
        <f>IF('Dépenses sur devis'!J413&lt;&gt;"",'Dépenses sur devis'!J413,0)</f>
        <v>0</v>
      </c>
      <c r="K413" s="243">
        <f>IF('Dépenses sur devis'!K413&lt;&gt;"",'Dépenses sur devis'!K413,0)</f>
        <v>0</v>
      </c>
      <c r="L413" s="243">
        <f>IF('Dépenses sur devis'!L413&lt;&gt;"",'Dépenses sur devis'!L413,0)</f>
        <v>0</v>
      </c>
      <c r="M413" s="80" t="str">
        <f>IF('Dépenses sur devis'!M413&lt;&gt;"",'Dépenses sur devis'!M413,"")</f>
        <v/>
      </c>
      <c r="N413" s="244" t="str">
        <f>IF('Dépenses sur devis'!N413&lt;&gt;"",'Dépenses sur devis'!N413,"")</f>
        <v/>
      </c>
      <c r="O413" s="244" t="str">
        <f>IF('Dépenses sur devis'!O413&lt;&gt;"",'Dépenses sur devis'!O413,"")</f>
        <v/>
      </c>
      <c r="P413" s="245">
        <f>IF('Dépenses sur devis'!P413&lt;&gt;"",'Dépenses sur devis'!P413,0)</f>
        <v>0</v>
      </c>
      <c r="Q413" s="245">
        <f>IF('Dépenses sur devis'!Q413&lt;&gt;"",'Dépenses sur devis'!Q413,0)</f>
        <v>0</v>
      </c>
      <c r="R413" s="244" t="str">
        <f>IF('Dépenses sur devis'!R413&lt;&gt;"",'Dépenses sur devis'!R413,"")</f>
        <v/>
      </c>
      <c r="S413" s="244" t="str">
        <f>IF('Dépenses sur devis'!S413&lt;&gt;"",'Dépenses sur devis'!S413,"")</f>
        <v/>
      </c>
      <c r="T413" s="245">
        <f>IF('Dépenses sur devis'!T413&lt;&gt;"",'Dépenses sur devis'!T413,0)</f>
        <v>0</v>
      </c>
      <c r="U413" s="245">
        <f>IF('Dépenses sur devis'!U413&lt;&gt;"",'Dépenses sur devis'!U413,0)</f>
        <v>0</v>
      </c>
      <c r="V413" s="244" t="str">
        <f>IF('Dépenses sur devis'!V413&lt;&gt;"",'Dépenses sur devis'!V413,"")</f>
        <v/>
      </c>
      <c r="W413" s="245"/>
      <c r="X413" s="81">
        <v>0</v>
      </c>
      <c r="Y413" s="80"/>
      <c r="Z413" s="245">
        <f t="shared" si="12"/>
        <v>0</v>
      </c>
      <c r="AA413" s="81">
        <f t="shared" si="13"/>
        <v>0</v>
      </c>
      <c r="AB413" s="78" t="str">
        <f>IF('Dépenses sur devis'!AB413&lt;&gt;"",'Dépenses sur devis'!AB413,"")</f>
        <v/>
      </c>
    </row>
    <row r="414" spans="2:28" s="63" customFormat="1" ht="19.899999999999999" hidden="1" customHeight="1" x14ac:dyDescent="0.35">
      <c r="B414" s="75">
        <v>407</v>
      </c>
      <c r="C414" s="80" t="str">
        <f>IF('Dépenses sur devis'!C414&lt;&gt;"",'Dépenses sur devis'!C414,"")</f>
        <v/>
      </c>
      <c r="D414" s="80" t="str">
        <f>IF('Dépenses sur devis'!D414&lt;&gt;"",'Dépenses sur devis'!D414,"")</f>
        <v/>
      </c>
      <c r="E414" s="80" t="str">
        <f>IF('Dépenses sur devis'!E414&lt;&gt;"",'Dépenses sur devis'!E414,"")</f>
        <v/>
      </c>
      <c r="F414" s="80" t="str">
        <f>IF('Dépenses sur devis'!F414&lt;&gt;"",'Dépenses sur devis'!F414,"")</f>
        <v/>
      </c>
      <c r="G414" s="80" t="str">
        <f>IF('Dépenses sur devis'!G414&lt;&gt;"",'Dépenses sur devis'!G414,"")</f>
        <v/>
      </c>
      <c r="H414" s="79" t="str">
        <f>IF('Dépenses sur devis'!H414&lt;&gt;"",'Dépenses sur devis'!H414,"")</f>
        <v/>
      </c>
      <c r="I414" s="80" t="str">
        <f>IF('Dépenses sur devis'!I414&lt;&gt;"",'Dépenses sur devis'!I414,"")</f>
        <v/>
      </c>
      <c r="J414" s="243">
        <f>IF('Dépenses sur devis'!J414&lt;&gt;"",'Dépenses sur devis'!J414,0)</f>
        <v>0</v>
      </c>
      <c r="K414" s="243">
        <f>IF('Dépenses sur devis'!K414&lt;&gt;"",'Dépenses sur devis'!K414,0)</f>
        <v>0</v>
      </c>
      <c r="L414" s="243">
        <f>IF('Dépenses sur devis'!L414&lt;&gt;"",'Dépenses sur devis'!L414,0)</f>
        <v>0</v>
      </c>
      <c r="M414" s="80" t="str">
        <f>IF('Dépenses sur devis'!M414&lt;&gt;"",'Dépenses sur devis'!M414,"")</f>
        <v/>
      </c>
      <c r="N414" s="244" t="str">
        <f>IF('Dépenses sur devis'!N414&lt;&gt;"",'Dépenses sur devis'!N414,"")</f>
        <v/>
      </c>
      <c r="O414" s="244" t="str">
        <f>IF('Dépenses sur devis'!O414&lt;&gt;"",'Dépenses sur devis'!O414,"")</f>
        <v/>
      </c>
      <c r="P414" s="245">
        <f>IF('Dépenses sur devis'!P414&lt;&gt;"",'Dépenses sur devis'!P414,0)</f>
        <v>0</v>
      </c>
      <c r="Q414" s="245">
        <f>IF('Dépenses sur devis'!Q414&lt;&gt;"",'Dépenses sur devis'!Q414,0)</f>
        <v>0</v>
      </c>
      <c r="R414" s="244" t="str">
        <f>IF('Dépenses sur devis'!R414&lt;&gt;"",'Dépenses sur devis'!R414,"")</f>
        <v/>
      </c>
      <c r="S414" s="244" t="str">
        <f>IF('Dépenses sur devis'!S414&lt;&gt;"",'Dépenses sur devis'!S414,"")</f>
        <v/>
      </c>
      <c r="T414" s="245">
        <f>IF('Dépenses sur devis'!T414&lt;&gt;"",'Dépenses sur devis'!T414,0)</f>
        <v>0</v>
      </c>
      <c r="U414" s="245">
        <f>IF('Dépenses sur devis'!U414&lt;&gt;"",'Dépenses sur devis'!U414,0)</f>
        <v>0</v>
      </c>
      <c r="V414" s="244" t="str">
        <f>IF('Dépenses sur devis'!V414&lt;&gt;"",'Dépenses sur devis'!V414,"")</f>
        <v/>
      </c>
      <c r="W414" s="245"/>
      <c r="X414" s="81">
        <v>0</v>
      </c>
      <c r="Y414" s="80"/>
      <c r="Z414" s="245">
        <f t="shared" si="12"/>
        <v>0</v>
      </c>
      <c r="AA414" s="81">
        <f t="shared" si="13"/>
        <v>0</v>
      </c>
      <c r="AB414" s="78" t="str">
        <f>IF('Dépenses sur devis'!AB414&lt;&gt;"",'Dépenses sur devis'!AB414,"")</f>
        <v/>
      </c>
    </row>
    <row r="415" spans="2:28" s="63" customFormat="1" ht="19.899999999999999" hidden="1" customHeight="1" x14ac:dyDescent="0.35">
      <c r="B415" s="75">
        <v>408</v>
      </c>
      <c r="C415" s="80" t="str">
        <f>IF('Dépenses sur devis'!C415&lt;&gt;"",'Dépenses sur devis'!C415,"")</f>
        <v/>
      </c>
      <c r="D415" s="80" t="str">
        <f>IF('Dépenses sur devis'!D415&lt;&gt;"",'Dépenses sur devis'!D415,"")</f>
        <v/>
      </c>
      <c r="E415" s="80" t="str">
        <f>IF('Dépenses sur devis'!E415&lt;&gt;"",'Dépenses sur devis'!E415,"")</f>
        <v/>
      </c>
      <c r="F415" s="80" t="str">
        <f>IF('Dépenses sur devis'!F415&lt;&gt;"",'Dépenses sur devis'!F415,"")</f>
        <v/>
      </c>
      <c r="G415" s="80" t="str">
        <f>IF('Dépenses sur devis'!G415&lt;&gt;"",'Dépenses sur devis'!G415,"")</f>
        <v/>
      </c>
      <c r="H415" s="79" t="str">
        <f>IF('Dépenses sur devis'!H415&lt;&gt;"",'Dépenses sur devis'!H415,"")</f>
        <v/>
      </c>
      <c r="I415" s="80" t="str">
        <f>IF('Dépenses sur devis'!I415&lt;&gt;"",'Dépenses sur devis'!I415,"")</f>
        <v/>
      </c>
      <c r="J415" s="243">
        <f>IF('Dépenses sur devis'!J415&lt;&gt;"",'Dépenses sur devis'!J415,0)</f>
        <v>0</v>
      </c>
      <c r="K415" s="243">
        <f>IF('Dépenses sur devis'!K415&lt;&gt;"",'Dépenses sur devis'!K415,0)</f>
        <v>0</v>
      </c>
      <c r="L415" s="243">
        <f>IF('Dépenses sur devis'!L415&lt;&gt;"",'Dépenses sur devis'!L415,0)</f>
        <v>0</v>
      </c>
      <c r="M415" s="80" t="str">
        <f>IF('Dépenses sur devis'!M415&lt;&gt;"",'Dépenses sur devis'!M415,"")</f>
        <v/>
      </c>
      <c r="N415" s="244" t="str">
        <f>IF('Dépenses sur devis'!N415&lt;&gt;"",'Dépenses sur devis'!N415,"")</f>
        <v/>
      </c>
      <c r="O415" s="244" t="str">
        <f>IF('Dépenses sur devis'!O415&lt;&gt;"",'Dépenses sur devis'!O415,"")</f>
        <v/>
      </c>
      <c r="P415" s="245">
        <f>IF('Dépenses sur devis'!P415&lt;&gt;"",'Dépenses sur devis'!P415,0)</f>
        <v>0</v>
      </c>
      <c r="Q415" s="245">
        <f>IF('Dépenses sur devis'!Q415&lt;&gt;"",'Dépenses sur devis'!Q415,0)</f>
        <v>0</v>
      </c>
      <c r="R415" s="244" t="str">
        <f>IF('Dépenses sur devis'!R415&lt;&gt;"",'Dépenses sur devis'!R415,"")</f>
        <v/>
      </c>
      <c r="S415" s="244" t="str">
        <f>IF('Dépenses sur devis'!S415&lt;&gt;"",'Dépenses sur devis'!S415,"")</f>
        <v/>
      </c>
      <c r="T415" s="245">
        <f>IF('Dépenses sur devis'!T415&lt;&gt;"",'Dépenses sur devis'!T415,0)</f>
        <v>0</v>
      </c>
      <c r="U415" s="245">
        <f>IF('Dépenses sur devis'!U415&lt;&gt;"",'Dépenses sur devis'!U415,0)</f>
        <v>0</v>
      </c>
      <c r="V415" s="244" t="str">
        <f>IF('Dépenses sur devis'!V415&lt;&gt;"",'Dépenses sur devis'!V415,"")</f>
        <v/>
      </c>
      <c r="W415" s="245"/>
      <c r="X415" s="81">
        <v>0</v>
      </c>
      <c r="Y415" s="80"/>
      <c r="Z415" s="245">
        <f t="shared" si="12"/>
        <v>0</v>
      </c>
      <c r="AA415" s="81">
        <f t="shared" si="13"/>
        <v>0</v>
      </c>
      <c r="AB415" s="78" t="str">
        <f>IF('Dépenses sur devis'!AB415&lt;&gt;"",'Dépenses sur devis'!AB415,"")</f>
        <v/>
      </c>
    </row>
    <row r="416" spans="2:28" s="63" customFormat="1" ht="19.899999999999999" hidden="1" customHeight="1" x14ac:dyDescent="0.35">
      <c r="B416" s="75">
        <v>409</v>
      </c>
      <c r="C416" s="80" t="str">
        <f>IF('Dépenses sur devis'!C416&lt;&gt;"",'Dépenses sur devis'!C416,"")</f>
        <v/>
      </c>
      <c r="D416" s="80" t="str">
        <f>IF('Dépenses sur devis'!D416&lt;&gt;"",'Dépenses sur devis'!D416,"")</f>
        <v/>
      </c>
      <c r="E416" s="80" t="str">
        <f>IF('Dépenses sur devis'!E416&lt;&gt;"",'Dépenses sur devis'!E416,"")</f>
        <v/>
      </c>
      <c r="F416" s="80" t="str">
        <f>IF('Dépenses sur devis'!F416&lt;&gt;"",'Dépenses sur devis'!F416,"")</f>
        <v/>
      </c>
      <c r="G416" s="80" t="str">
        <f>IF('Dépenses sur devis'!G416&lt;&gt;"",'Dépenses sur devis'!G416,"")</f>
        <v/>
      </c>
      <c r="H416" s="79" t="str">
        <f>IF('Dépenses sur devis'!H416&lt;&gt;"",'Dépenses sur devis'!H416,"")</f>
        <v/>
      </c>
      <c r="I416" s="80" t="str">
        <f>IF('Dépenses sur devis'!I416&lt;&gt;"",'Dépenses sur devis'!I416,"")</f>
        <v/>
      </c>
      <c r="J416" s="243">
        <f>IF('Dépenses sur devis'!J416&lt;&gt;"",'Dépenses sur devis'!J416,0)</f>
        <v>0</v>
      </c>
      <c r="K416" s="243">
        <f>IF('Dépenses sur devis'!K416&lt;&gt;"",'Dépenses sur devis'!K416,0)</f>
        <v>0</v>
      </c>
      <c r="L416" s="243">
        <f>IF('Dépenses sur devis'!L416&lt;&gt;"",'Dépenses sur devis'!L416,0)</f>
        <v>0</v>
      </c>
      <c r="M416" s="80" t="str">
        <f>IF('Dépenses sur devis'!M416&lt;&gt;"",'Dépenses sur devis'!M416,"")</f>
        <v/>
      </c>
      <c r="N416" s="244" t="str">
        <f>IF('Dépenses sur devis'!N416&lt;&gt;"",'Dépenses sur devis'!N416,"")</f>
        <v/>
      </c>
      <c r="O416" s="244" t="str">
        <f>IF('Dépenses sur devis'!O416&lt;&gt;"",'Dépenses sur devis'!O416,"")</f>
        <v/>
      </c>
      <c r="P416" s="245">
        <f>IF('Dépenses sur devis'!P416&lt;&gt;"",'Dépenses sur devis'!P416,0)</f>
        <v>0</v>
      </c>
      <c r="Q416" s="245">
        <f>IF('Dépenses sur devis'!Q416&lt;&gt;"",'Dépenses sur devis'!Q416,0)</f>
        <v>0</v>
      </c>
      <c r="R416" s="244" t="str">
        <f>IF('Dépenses sur devis'!R416&lt;&gt;"",'Dépenses sur devis'!R416,"")</f>
        <v/>
      </c>
      <c r="S416" s="244" t="str">
        <f>IF('Dépenses sur devis'!S416&lt;&gt;"",'Dépenses sur devis'!S416,"")</f>
        <v/>
      </c>
      <c r="T416" s="245">
        <f>IF('Dépenses sur devis'!T416&lt;&gt;"",'Dépenses sur devis'!T416,0)</f>
        <v>0</v>
      </c>
      <c r="U416" s="245">
        <f>IF('Dépenses sur devis'!U416&lt;&gt;"",'Dépenses sur devis'!U416,0)</f>
        <v>0</v>
      </c>
      <c r="V416" s="244" t="str">
        <f>IF('Dépenses sur devis'!V416&lt;&gt;"",'Dépenses sur devis'!V416,"")</f>
        <v/>
      </c>
      <c r="W416" s="245"/>
      <c r="X416" s="81">
        <v>0</v>
      </c>
      <c r="Y416" s="80"/>
      <c r="Z416" s="245">
        <f t="shared" si="12"/>
        <v>0</v>
      </c>
      <c r="AA416" s="81">
        <f t="shared" si="13"/>
        <v>0</v>
      </c>
      <c r="AB416" s="78" t="str">
        <f>IF('Dépenses sur devis'!AB416&lt;&gt;"",'Dépenses sur devis'!AB416,"")</f>
        <v/>
      </c>
    </row>
    <row r="417" spans="2:28" s="63" customFormat="1" ht="19.899999999999999" hidden="1" customHeight="1" x14ac:dyDescent="0.35">
      <c r="B417" s="75">
        <v>410</v>
      </c>
      <c r="C417" s="80" t="str">
        <f>IF('Dépenses sur devis'!C417&lt;&gt;"",'Dépenses sur devis'!C417,"")</f>
        <v/>
      </c>
      <c r="D417" s="80" t="str">
        <f>IF('Dépenses sur devis'!D417&lt;&gt;"",'Dépenses sur devis'!D417,"")</f>
        <v/>
      </c>
      <c r="E417" s="80" t="str">
        <f>IF('Dépenses sur devis'!E417&lt;&gt;"",'Dépenses sur devis'!E417,"")</f>
        <v/>
      </c>
      <c r="F417" s="80" t="str">
        <f>IF('Dépenses sur devis'!F417&lt;&gt;"",'Dépenses sur devis'!F417,"")</f>
        <v/>
      </c>
      <c r="G417" s="80" t="str">
        <f>IF('Dépenses sur devis'!G417&lt;&gt;"",'Dépenses sur devis'!G417,"")</f>
        <v/>
      </c>
      <c r="H417" s="79" t="str">
        <f>IF('Dépenses sur devis'!H417&lt;&gt;"",'Dépenses sur devis'!H417,"")</f>
        <v/>
      </c>
      <c r="I417" s="80" t="str">
        <f>IF('Dépenses sur devis'!I417&lt;&gt;"",'Dépenses sur devis'!I417,"")</f>
        <v/>
      </c>
      <c r="J417" s="243">
        <f>IF('Dépenses sur devis'!J417&lt;&gt;"",'Dépenses sur devis'!J417,0)</f>
        <v>0</v>
      </c>
      <c r="K417" s="243">
        <f>IF('Dépenses sur devis'!K417&lt;&gt;"",'Dépenses sur devis'!K417,0)</f>
        <v>0</v>
      </c>
      <c r="L417" s="243">
        <f>IF('Dépenses sur devis'!L417&lt;&gt;"",'Dépenses sur devis'!L417,0)</f>
        <v>0</v>
      </c>
      <c r="M417" s="80" t="str">
        <f>IF('Dépenses sur devis'!M417&lt;&gt;"",'Dépenses sur devis'!M417,"")</f>
        <v/>
      </c>
      <c r="N417" s="244" t="str">
        <f>IF('Dépenses sur devis'!N417&lt;&gt;"",'Dépenses sur devis'!N417,"")</f>
        <v/>
      </c>
      <c r="O417" s="244" t="str">
        <f>IF('Dépenses sur devis'!O417&lt;&gt;"",'Dépenses sur devis'!O417,"")</f>
        <v/>
      </c>
      <c r="P417" s="245">
        <f>IF('Dépenses sur devis'!P417&lt;&gt;"",'Dépenses sur devis'!P417,0)</f>
        <v>0</v>
      </c>
      <c r="Q417" s="245">
        <f>IF('Dépenses sur devis'!Q417&lt;&gt;"",'Dépenses sur devis'!Q417,0)</f>
        <v>0</v>
      </c>
      <c r="R417" s="244" t="str">
        <f>IF('Dépenses sur devis'!R417&lt;&gt;"",'Dépenses sur devis'!R417,"")</f>
        <v/>
      </c>
      <c r="S417" s="244" t="str">
        <f>IF('Dépenses sur devis'!S417&lt;&gt;"",'Dépenses sur devis'!S417,"")</f>
        <v/>
      </c>
      <c r="T417" s="245">
        <f>IF('Dépenses sur devis'!T417&lt;&gt;"",'Dépenses sur devis'!T417,0)</f>
        <v>0</v>
      </c>
      <c r="U417" s="245">
        <f>IF('Dépenses sur devis'!U417&lt;&gt;"",'Dépenses sur devis'!U417,0)</f>
        <v>0</v>
      </c>
      <c r="V417" s="244" t="str">
        <f>IF('Dépenses sur devis'!V417&lt;&gt;"",'Dépenses sur devis'!V417,"")</f>
        <v/>
      </c>
      <c r="W417" s="245"/>
      <c r="X417" s="81">
        <v>0</v>
      </c>
      <c r="Y417" s="80"/>
      <c r="Z417" s="245">
        <f t="shared" si="12"/>
        <v>0</v>
      </c>
      <c r="AA417" s="81">
        <f t="shared" si="13"/>
        <v>0</v>
      </c>
      <c r="AB417" s="78" t="str">
        <f>IF('Dépenses sur devis'!AB417&lt;&gt;"",'Dépenses sur devis'!AB417,"")</f>
        <v/>
      </c>
    </row>
    <row r="418" spans="2:28" s="63" customFormat="1" ht="19.899999999999999" hidden="1" customHeight="1" x14ac:dyDescent="0.35">
      <c r="B418" s="75">
        <v>411</v>
      </c>
      <c r="C418" s="80" t="str">
        <f>IF('Dépenses sur devis'!C418&lt;&gt;"",'Dépenses sur devis'!C418,"")</f>
        <v/>
      </c>
      <c r="D418" s="80" t="str">
        <f>IF('Dépenses sur devis'!D418&lt;&gt;"",'Dépenses sur devis'!D418,"")</f>
        <v/>
      </c>
      <c r="E418" s="80" t="str">
        <f>IF('Dépenses sur devis'!E418&lt;&gt;"",'Dépenses sur devis'!E418,"")</f>
        <v/>
      </c>
      <c r="F418" s="80" t="str">
        <f>IF('Dépenses sur devis'!F418&lt;&gt;"",'Dépenses sur devis'!F418,"")</f>
        <v/>
      </c>
      <c r="G418" s="80" t="str">
        <f>IF('Dépenses sur devis'!G418&lt;&gt;"",'Dépenses sur devis'!G418,"")</f>
        <v/>
      </c>
      <c r="H418" s="79" t="str">
        <f>IF('Dépenses sur devis'!H418&lt;&gt;"",'Dépenses sur devis'!H418,"")</f>
        <v/>
      </c>
      <c r="I418" s="80" t="str">
        <f>IF('Dépenses sur devis'!I418&lt;&gt;"",'Dépenses sur devis'!I418,"")</f>
        <v/>
      </c>
      <c r="J418" s="243">
        <f>IF('Dépenses sur devis'!J418&lt;&gt;"",'Dépenses sur devis'!J418,0)</f>
        <v>0</v>
      </c>
      <c r="K418" s="243">
        <f>IF('Dépenses sur devis'!K418&lt;&gt;"",'Dépenses sur devis'!K418,0)</f>
        <v>0</v>
      </c>
      <c r="L418" s="243">
        <f>IF('Dépenses sur devis'!L418&lt;&gt;"",'Dépenses sur devis'!L418,0)</f>
        <v>0</v>
      </c>
      <c r="M418" s="80" t="str">
        <f>IF('Dépenses sur devis'!M418&lt;&gt;"",'Dépenses sur devis'!M418,"")</f>
        <v/>
      </c>
      <c r="N418" s="244" t="str">
        <f>IF('Dépenses sur devis'!N418&lt;&gt;"",'Dépenses sur devis'!N418,"")</f>
        <v/>
      </c>
      <c r="O418" s="244" t="str">
        <f>IF('Dépenses sur devis'!O418&lt;&gt;"",'Dépenses sur devis'!O418,"")</f>
        <v/>
      </c>
      <c r="P418" s="245">
        <f>IF('Dépenses sur devis'!P418&lt;&gt;"",'Dépenses sur devis'!P418,0)</f>
        <v>0</v>
      </c>
      <c r="Q418" s="245">
        <f>IF('Dépenses sur devis'!Q418&lt;&gt;"",'Dépenses sur devis'!Q418,0)</f>
        <v>0</v>
      </c>
      <c r="R418" s="244" t="str">
        <f>IF('Dépenses sur devis'!R418&lt;&gt;"",'Dépenses sur devis'!R418,"")</f>
        <v/>
      </c>
      <c r="S418" s="244" t="str">
        <f>IF('Dépenses sur devis'!S418&lt;&gt;"",'Dépenses sur devis'!S418,"")</f>
        <v/>
      </c>
      <c r="T418" s="245">
        <f>IF('Dépenses sur devis'!T418&lt;&gt;"",'Dépenses sur devis'!T418,0)</f>
        <v>0</v>
      </c>
      <c r="U418" s="245">
        <f>IF('Dépenses sur devis'!U418&lt;&gt;"",'Dépenses sur devis'!U418,0)</f>
        <v>0</v>
      </c>
      <c r="V418" s="244" t="str">
        <f>IF('Dépenses sur devis'!V418&lt;&gt;"",'Dépenses sur devis'!V418,"")</f>
        <v/>
      </c>
      <c r="W418" s="245"/>
      <c r="X418" s="81">
        <v>0</v>
      </c>
      <c r="Y418" s="80"/>
      <c r="Z418" s="245">
        <f t="shared" si="12"/>
        <v>0</v>
      </c>
      <c r="AA418" s="81">
        <f t="shared" si="13"/>
        <v>0</v>
      </c>
      <c r="AB418" s="78" t="str">
        <f>IF('Dépenses sur devis'!AB418&lt;&gt;"",'Dépenses sur devis'!AB418,"")</f>
        <v/>
      </c>
    </row>
    <row r="419" spans="2:28" s="63" customFormat="1" ht="19.899999999999999" hidden="1" customHeight="1" x14ac:dyDescent="0.35">
      <c r="B419" s="75">
        <v>412</v>
      </c>
      <c r="C419" s="80" t="str">
        <f>IF('Dépenses sur devis'!C419&lt;&gt;"",'Dépenses sur devis'!C419,"")</f>
        <v/>
      </c>
      <c r="D419" s="80" t="str">
        <f>IF('Dépenses sur devis'!D419&lt;&gt;"",'Dépenses sur devis'!D419,"")</f>
        <v/>
      </c>
      <c r="E419" s="80" t="str">
        <f>IF('Dépenses sur devis'!E419&lt;&gt;"",'Dépenses sur devis'!E419,"")</f>
        <v/>
      </c>
      <c r="F419" s="80" t="str">
        <f>IF('Dépenses sur devis'!F419&lt;&gt;"",'Dépenses sur devis'!F419,"")</f>
        <v/>
      </c>
      <c r="G419" s="80" t="str">
        <f>IF('Dépenses sur devis'!G419&lt;&gt;"",'Dépenses sur devis'!G419,"")</f>
        <v/>
      </c>
      <c r="H419" s="79" t="str">
        <f>IF('Dépenses sur devis'!H419&lt;&gt;"",'Dépenses sur devis'!H419,"")</f>
        <v/>
      </c>
      <c r="I419" s="80" t="str">
        <f>IF('Dépenses sur devis'!I419&lt;&gt;"",'Dépenses sur devis'!I419,"")</f>
        <v/>
      </c>
      <c r="J419" s="243">
        <f>IF('Dépenses sur devis'!J419&lt;&gt;"",'Dépenses sur devis'!J419,0)</f>
        <v>0</v>
      </c>
      <c r="K419" s="243">
        <f>IF('Dépenses sur devis'!K419&lt;&gt;"",'Dépenses sur devis'!K419,0)</f>
        <v>0</v>
      </c>
      <c r="L419" s="243">
        <f>IF('Dépenses sur devis'!L419&lt;&gt;"",'Dépenses sur devis'!L419,0)</f>
        <v>0</v>
      </c>
      <c r="M419" s="80" t="str">
        <f>IF('Dépenses sur devis'!M419&lt;&gt;"",'Dépenses sur devis'!M419,"")</f>
        <v/>
      </c>
      <c r="N419" s="244" t="str">
        <f>IF('Dépenses sur devis'!N419&lt;&gt;"",'Dépenses sur devis'!N419,"")</f>
        <v/>
      </c>
      <c r="O419" s="244" t="str">
        <f>IF('Dépenses sur devis'!O419&lt;&gt;"",'Dépenses sur devis'!O419,"")</f>
        <v/>
      </c>
      <c r="P419" s="245">
        <f>IF('Dépenses sur devis'!P419&lt;&gt;"",'Dépenses sur devis'!P419,0)</f>
        <v>0</v>
      </c>
      <c r="Q419" s="245">
        <f>IF('Dépenses sur devis'!Q419&lt;&gt;"",'Dépenses sur devis'!Q419,0)</f>
        <v>0</v>
      </c>
      <c r="R419" s="244" t="str">
        <f>IF('Dépenses sur devis'!R419&lt;&gt;"",'Dépenses sur devis'!R419,"")</f>
        <v/>
      </c>
      <c r="S419" s="244" t="str">
        <f>IF('Dépenses sur devis'!S419&lt;&gt;"",'Dépenses sur devis'!S419,"")</f>
        <v/>
      </c>
      <c r="T419" s="245">
        <f>IF('Dépenses sur devis'!T419&lt;&gt;"",'Dépenses sur devis'!T419,0)</f>
        <v>0</v>
      </c>
      <c r="U419" s="245">
        <f>IF('Dépenses sur devis'!U419&lt;&gt;"",'Dépenses sur devis'!U419,0)</f>
        <v>0</v>
      </c>
      <c r="V419" s="244" t="str">
        <f>IF('Dépenses sur devis'!V419&lt;&gt;"",'Dépenses sur devis'!V419,"")</f>
        <v/>
      </c>
      <c r="W419" s="245"/>
      <c r="X419" s="81">
        <v>0</v>
      </c>
      <c r="Y419" s="80"/>
      <c r="Z419" s="245">
        <f t="shared" si="12"/>
        <v>0</v>
      </c>
      <c r="AA419" s="81">
        <f t="shared" si="13"/>
        <v>0</v>
      </c>
      <c r="AB419" s="78" t="str">
        <f>IF('Dépenses sur devis'!AB419&lt;&gt;"",'Dépenses sur devis'!AB419,"")</f>
        <v/>
      </c>
    </row>
    <row r="420" spans="2:28" s="63" customFormat="1" ht="19.899999999999999" hidden="1" customHeight="1" x14ac:dyDescent="0.35">
      <c r="B420" s="75">
        <v>413</v>
      </c>
      <c r="C420" s="80" t="str">
        <f>IF('Dépenses sur devis'!C420&lt;&gt;"",'Dépenses sur devis'!C420,"")</f>
        <v/>
      </c>
      <c r="D420" s="80" t="str">
        <f>IF('Dépenses sur devis'!D420&lt;&gt;"",'Dépenses sur devis'!D420,"")</f>
        <v/>
      </c>
      <c r="E420" s="80" t="str">
        <f>IF('Dépenses sur devis'!E420&lt;&gt;"",'Dépenses sur devis'!E420,"")</f>
        <v/>
      </c>
      <c r="F420" s="80" t="str">
        <f>IF('Dépenses sur devis'!F420&lt;&gt;"",'Dépenses sur devis'!F420,"")</f>
        <v/>
      </c>
      <c r="G420" s="80" t="str">
        <f>IF('Dépenses sur devis'!G420&lt;&gt;"",'Dépenses sur devis'!G420,"")</f>
        <v/>
      </c>
      <c r="H420" s="79" t="str">
        <f>IF('Dépenses sur devis'!H420&lt;&gt;"",'Dépenses sur devis'!H420,"")</f>
        <v/>
      </c>
      <c r="I420" s="80" t="str">
        <f>IF('Dépenses sur devis'!I420&lt;&gt;"",'Dépenses sur devis'!I420,"")</f>
        <v/>
      </c>
      <c r="J420" s="243">
        <f>IF('Dépenses sur devis'!J420&lt;&gt;"",'Dépenses sur devis'!J420,0)</f>
        <v>0</v>
      </c>
      <c r="K420" s="243">
        <f>IF('Dépenses sur devis'!K420&lt;&gt;"",'Dépenses sur devis'!K420,0)</f>
        <v>0</v>
      </c>
      <c r="L420" s="243">
        <f>IF('Dépenses sur devis'!L420&lt;&gt;"",'Dépenses sur devis'!L420,0)</f>
        <v>0</v>
      </c>
      <c r="M420" s="80" t="str">
        <f>IF('Dépenses sur devis'!M420&lt;&gt;"",'Dépenses sur devis'!M420,"")</f>
        <v/>
      </c>
      <c r="N420" s="244" t="str">
        <f>IF('Dépenses sur devis'!N420&lt;&gt;"",'Dépenses sur devis'!N420,"")</f>
        <v/>
      </c>
      <c r="O420" s="244" t="str">
        <f>IF('Dépenses sur devis'!O420&lt;&gt;"",'Dépenses sur devis'!O420,"")</f>
        <v/>
      </c>
      <c r="P420" s="245">
        <f>IF('Dépenses sur devis'!P420&lt;&gt;"",'Dépenses sur devis'!P420,0)</f>
        <v>0</v>
      </c>
      <c r="Q420" s="245">
        <f>IF('Dépenses sur devis'!Q420&lt;&gt;"",'Dépenses sur devis'!Q420,0)</f>
        <v>0</v>
      </c>
      <c r="R420" s="244" t="str">
        <f>IF('Dépenses sur devis'!R420&lt;&gt;"",'Dépenses sur devis'!R420,"")</f>
        <v/>
      </c>
      <c r="S420" s="244" t="str">
        <f>IF('Dépenses sur devis'!S420&lt;&gt;"",'Dépenses sur devis'!S420,"")</f>
        <v/>
      </c>
      <c r="T420" s="245">
        <f>IF('Dépenses sur devis'!T420&lt;&gt;"",'Dépenses sur devis'!T420,0)</f>
        <v>0</v>
      </c>
      <c r="U420" s="245">
        <f>IF('Dépenses sur devis'!U420&lt;&gt;"",'Dépenses sur devis'!U420,0)</f>
        <v>0</v>
      </c>
      <c r="V420" s="244" t="str">
        <f>IF('Dépenses sur devis'!V420&lt;&gt;"",'Dépenses sur devis'!V420,"")</f>
        <v/>
      </c>
      <c r="W420" s="245"/>
      <c r="X420" s="81">
        <v>0</v>
      </c>
      <c r="Y420" s="80"/>
      <c r="Z420" s="245">
        <f t="shared" si="12"/>
        <v>0</v>
      </c>
      <c r="AA420" s="81">
        <f t="shared" si="13"/>
        <v>0</v>
      </c>
      <c r="AB420" s="78" t="str">
        <f>IF('Dépenses sur devis'!AB420&lt;&gt;"",'Dépenses sur devis'!AB420,"")</f>
        <v/>
      </c>
    </row>
    <row r="421" spans="2:28" s="63" customFormat="1" ht="19.899999999999999" hidden="1" customHeight="1" x14ac:dyDescent="0.35">
      <c r="B421" s="75">
        <v>414</v>
      </c>
      <c r="C421" s="80" t="str">
        <f>IF('Dépenses sur devis'!C421&lt;&gt;"",'Dépenses sur devis'!C421,"")</f>
        <v/>
      </c>
      <c r="D421" s="80" t="str">
        <f>IF('Dépenses sur devis'!D421&lt;&gt;"",'Dépenses sur devis'!D421,"")</f>
        <v/>
      </c>
      <c r="E421" s="80" t="str">
        <f>IF('Dépenses sur devis'!E421&lt;&gt;"",'Dépenses sur devis'!E421,"")</f>
        <v/>
      </c>
      <c r="F421" s="80" t="str">
        <f>IF('Dépenses sur devis'!F421&lt;&gt;"",'Dépenses sur devis'!F421,"")</f>
        <v/>
      </c>
      <c r="G421" s="80" t="str">
        <f>IF('Dépenses sur devis'!G421&lt;&gt;"",'Dépenses sur devis'!G421,"")</f>
        <v/>
      </c>
      <c r="H421" s="79" t="str">
        <f>IF('Dépenses sur devis'!H421&lt;&gt;"",'Dépenses sur devis'!H421,"")</f>
        <v/>
      </c>
      <c r="I421" s="80" t="str">
        <f>IF('Dépenses sur devis'!I421&lt;&gt;"",'Dépenses sur devis'!I421,"")</f>
        <v/>
      </c>
      <c r="J421" s="243">
        <f>IF('Dépenses sur devis'!J421&lt;&gt;"",'Dépenses sur devis'!J421,0)</f>
        <v>0</v>
      </c>
      <c r="K421" s="243">
        <f>IF('Dépenses sur devis'!K421&lt;&gt;"",'Dépenses sur devis'!K421,0)</f>
        <v>0</v>
      </c>
      <c r="L421" s="243">
        <f>IF('Dépenses sur devis'!L421&lt;&gt;"",'Dépenses sur devis'!L421,0)</f>
        <v>0</v>
      </c>
      <c r="M421" s="80" t="str">
        <f>IF('Dépenses sur devis'!M421&lt;&gt;"",'Dépenses sur devis'!M421,"")</f>
        <v/>
      </c>
      <c r="N421" s="244" t="str">
        <f>IF('Dépenses sur devis'!N421&lt;&gt;"",'Dépenses sur devis'!N421,"")</f>
        <v/>
      </c>
      <c r="O421" s="244" t="str">
        <f>IF('Dépenses sur devis'!O421&lt;&gt;"",'Dépenses sur devis'!O421,"")</f>
        <v/>
      </c>
      <c r="P421" s="245">
        <f>IF('Dépenses sur devis'!P421&lt;&gt;"",'Dépenses sur devis'!P421,0)</f>
        <v>0</v>
      </c>
      <c r="Q421" s="245">
        <f>IF('Dépenses sur devis'!Q421&lt;&gt;"",'Dépenses sur devis'!Q421,0)</f>
        <v>0</v>
      </c>
      <c r="R421" s="244" t="str">
        <f>IF('Dépenses sur devis'!R421&lt;&gt;"",'Dépenses sur devis'!R421,"")</f>
        <v/>
      </c>
      <c r="S421" s="244" t="str">
        <f>IF('Dépenses sur devis'!S421&lt;&gt;"",'Dépenses sur devis'!S421,"")</f>
        <v/>
      </c>
      <c r="T421" s="245">
        <f>IF('Dépenses sur devis'!T421&lt;&gt;"",'Dépenses sur devis'!T421,0)</f>
        <v>0</v>
      </c>
      <c r="U421" s="245">
        <f>IF('Dépenses sur devis'!U421&lt;&gt;"",'Dépenses sur devis'!U421,0)</f>
        <v>0</v>
      </c>
      <c r="V421" s="244" t="str">
        <f>IF('Dépenses sur devis'!V421&lt;&gt;"",'Dépenses sur devis'!V421,"")</f>
        <v/>
      </c>
      <c r="W421" s="245"/>
      <c r="X421" s="81">
        <v>0</v>
      </c>
      <c r="Y421" s="80"/>
      <c r="Z421" s="245">
        <f t="shared" si="12"/>
        <v>0</v>
      </c>
      <c r="AA421" s="81">
        <f t="shared" si="13"/>
        <v>0</v>
      </c>
      <c r="AB421" s="78" t="str">
        <f>IF('Dépenses sur devis'!AB421&lt;&gt;"",'Dépenses sur devis'!AB421,"")</f>
        <v/>
      </c>
    </row>
    <row r="422" spans="2:28" s="63" customFormat="1" ht="19.899999999999999" hidden="1" customHeight="1" x14ac:dyDescent="0.35">
      <c r="B422" s="75">
        <v>415</v>
      </c>
      <c r="C422" s="80" t="str">
        <f>IF('Dépenses sur devis'!C422&lt;&gt;"",'Dépenses sur devis'!C422,"")</f>
        <v/>
      </c>
      <c r="D422" s="80" t="str">
        <f>IF('Dépenses sur devis'!D422&lt;&gt;"",'Dépenses sur devis'!D422,"")</f>
        <v/>
      </c>
      <c r="E422" s="80" t="str">
        <f>IF('Dépenses sur devis'!E422&lt;&gt;"",'Dépenses sur devis'!E422,"")</f>
        <v/>
      </c>
      <c r="F422" s="80" t="str">
        <f>IF('Dépenses sur devis'!F422&lt;&gt;"",'Dépenses sur devis'!F422,"")</f>
        <v/>
      </c>
      <c r="G422" s="80" t="str">
        <f>IF('Dépenses sur devis'!G422&lt;&gt;"",'Dépenses sur devis'!G422,"")</f>
        <v/>
      </c>
      <c r="H422" s="79" t="str">
        <f>IF('Dépenses sur devis'!H422&lt;&gt;"",'Dépenses sur devis'!H422,"")</f>
        <v/>
      </c>
      <c r="I422" s="80" t="str">
        <f>IF('Dépenses sur devis'!I422&lt;&gt;"",'Dépenses sur devis'!I422,"")</f>
        <v/>
      </c>
      <c r="J422" s="243">
        <f>IF('Dépenses sur devis'!J422&lt;&gt;"",'Dépenses sur devis'!J422,0)</f>
        <v>0</v>
      </c>
      <c r="K422" s="243">
        <f>IF('Dépenses sur devis'!K422&lt;&gt;"",'Dépenses sur devis'!K422,0)</f>
        <v>0</v>
      </c>
      <c r="L422" s="243">
        <f>IF('Dépenses sur devis'!L422&lt;&gt;"",'Dépenses sur devis'!L422,0)</f>
        <v>0</v>
      </c>
      <c r="M422" s="80" t="str">
        <f>IF('Dépenses sur devis'!M422&lt;&gt;"",'Dépenses sur devis'!M422,"")</f>
        <v/>
      </c>
      <c r="N422" s="244" t="str">
        <f>IF('Dépenses sur devis'!N422&lt;&gt;"",'Dépenses sur devis'!N422,"")</f>
        <v/>
      </c>
      <c r="O422" s="244" t="str">
        <f>IF('Dépenses sur devis'!O422&lt;&gt;"",'Dépenses sur devis'!O422,"")</f>
        <v/>
      </c>
      <c r="P422" s="245">
        <f>IF('Dépenses sur devis'!P422&lt;&gt;"",'Dépenses sur devis'!P422,0)</f>
        <v>0</v>
      </c>
      <c r="Q422" s="245">
        <f>IF('Dépenses sur devis'!Q422&lt;&gt;"",'Dépenses sur devis'!Q422,0)</f>
        <v>0</v>
      </c>
      <c r="R422" s="244" t="str">
        <f>IF('Dépenses sur devis'!R422&lt;&gt;"",'Dépenses sur devis'!R422,"")</f>
        <v/>
      </c>
      <c r="S422" s="244" t="str">
        <f>IF('Dépenses sur devis'!S422&lt;&gt;"",'Dépenses sur devis'!S422,"")</f>
        <v/>
      </c>
      <c r="T422" s="245">
        <f>IF('Dépenses sur devis'!T422&lt;&gt;"",'Dépenses sur devis'!T422,0)</f>
        <v>0</v>
      </c>
      <c r="U422" s="245">
        <f>IF('Dépenses sur devis'!U422&lt;&gt;"",'Dépenses sur devis'!U422,0)</f>
        <v>0</v>
      </c>
      <c r="V422" s="244" t="str">
        <f>IF('Dépenses sur devis'!V422&lt;&gt;"",'Dépenses sur devis'!V422,"")</f>
        <v/>
      </c>
      <c r="W422" s="245"/>
      <c r="X422" s="81">
        <v>0</v>
      </c>
      <c r="Y422" s="80"/>
      <c r="Z422" s="245">
        <f t="shared" si="12"/>
        <v>0</v>
      </c>
      <c r="AA422" s="81">
        <f t="shared" si="13"/>
        <v>0</v>
      </c>
      <c r="AB422" s="78" t="str">
        <f>IF('Dépenses sur devis'!AB422&lt;&gt;"",'Dépenses sur devis'!AB422,"")</f>
        <v/>
      </c>
    </row>
    <row r="423" spans="2:28" s="63" customFormat="1" ht="19.899999999999999" hidden="1" customHeight="1" x14ac:dyDescent="0.35">
      <c r="B423" s="75">
        <v>416</v>
      </c>
      <c r="C423" s="80" t="str">
        <f>IF('Dépenses sur devis'!C423&lt;&gt;"",'Dépenses sur devis'!C423,"")</f>
        <v/>
      </c>
      <c r="D423" s="80" t="str">
        <f>IF('Dépenses sur devis'!D423&lt;&gt;"",'Dépenses sur devis'!D423,"")</f>
        <v/>
      </c>
      <c r="E423" s="80" t="str">
        <f>IF('Dépenses sur devis'!E423&lt;&gt;"",'Dépenses sur devis'!E423,"")</f>
        <v/>
      </c>
      <c r="F423" s="80" t="str">
        <f>IF('Dépenses sur devis'!F423&lt;&gt;"",'Dépenses sur devis'!F423,"")</f>
        <v/>
      </c>
      <c r="G423" s="80" t="str">
        <f>IF('Dépenses sur devis'!G423&lt;&gt;"",'Dépenses sur devis'!G423,"")</f>
        <v/>
      </c>
      <c r="H423" s="79" t="str">
        <f>IF('Dépenses sur devis'!H423&lt;&gt;"",'Dépenses sur devis'!H423,"")</f>
        <v/>
      </c>
      <c r="I423" s="80" t="str">
        <f>IF('Dépenses sur devis'!I423&lt;&gt;"",'Dépenses sur devis'!I423,"")</f>
        <v/>
      </c>
      <c r="J423" s="243">
        <f>IF('Dépenses sur devis'!J423&lt;&gt;"",'Dépenses sur devis'!J423,0)</f>
        <v>0</v>
      </c>
      <c r="K423" s="243">
        <f>IF('Dépenses sur devis'!K423&lt;&gt;"",'Dépenses sur devis'!K423,0)</f>
        <v>0</v>
      </c>
      <c r="L423" s="243">
        <f>IF('Dépenses sur devis'!L423&lt;&gt;"",'Dépenses sur devis'!L423,0)</f>
        <v>0</v>
      </c>
      <c r="M423" s="80" t="str">
        <f>IF('Dépenses sur devis'!M423&lt;&gt;"",'Dépenses sur devis'!M423,"")</f>
        <v/>
      </c>
      <c r="N423" s="244" t="str">
        <f>IF('Dépenses sur devis'!N423&lt;&gt;"",'Dépenses sur devis'!N423,"")</f>
        <v/>
      </c>
      <c r="O423" s="244" t="str">
        <f>IF('Dépenses sur devis'!O423&lt;&gt;"",'Dépenses sur devis'!O423,"")</f>
        <v/>
      </c>
      <c r="P423" s="245">
        <f>IF('Dépenses sur devis'!P423&lt;&gt;"",'Dépenses sur devis'!P423,0)</f>
        <v>0</v>
      </c>
      <c r="Q423" s="245">
        <f>IF('Dépenses sur devis'!Q423&lt;&gt;"",'Dépenses sur devis'!Q423,0)</f>
        <v>0</v>
      </c>
      <c r="R423" s="244" t="str">
        <f>IF('Dépenses sur devis'!R423&lt;&gt;"",'Dépenses sur devis'!R423,"")</f>
        <v/>
      </c>
      <c r="S423" s="244" t="str">
        <f>IF('Dépenses sur devis'!S423&lt;&gt;"",'Dépenses sur devis'!S423,"")</f>
        <v/>
      </c>
      <c r="T423" s="245">
        <f>IF('Dépenses sur devis'!T423&lt;&gt;"",'Dépenses sur devis'!T423,0)</f>
        <v>0</v>
      </c>
      <c r="U423" s="245">
        <f>IF('Dépenses sur devis'!U423&lt;&gt;"",'Dépenses sur devis'!U423,0)</f>
        <v>0</v>
      </c>
      <c r="V423" s="244" t="str">
        <f>IF('Dépenses sur devis'!V423&lt;&gt;"",'Dépenses sur devis'!V423,"")</f>
        <v/>
      </c>
      <c r="W423" s="245"/>
      <c r="X423" s="81">
        <v>0</v>
      </c>
      <c r="Y423" s="80"/>
      <c r="Z423" s="245">
        <f t="shared" si="12"/>
        <v>0</v>
      </c>
      <c r="AA423" s="81">
        <f t="shared" si="13"/>
        <v>0</v>
      </c>
      <c r="AB423" s="78" t="str">
        <f>IF('Dépenses sur devis'!AB423&lt;&gt;"",'Dépenses sur devis'!AB423,"")</f>
        <v/>
      </c>
    </row>
    <row r="424" spans="2:28" s="63" customFormat="1" ht="19.899999999999999" hidden="1" customHeight="1" x14ac:dyDescent="0.35">
      <c r="B424" s="75">
        <v>417</v>
      </c>
      <c r="C424" s="80" t="str">
        <f>IF('Dépenses sur devis'!C424&lt;&gt;"",'Dépenses sur devis'!C424,"")</f>
        <v/>
      </c>
      <c r="D424" s="80" t="str">
        <f>IF('Dépenses sur devis'!D424&lt;&gt;"",'Dépenses sur devis'!D424,"")</f>
        <v/>
      </c>
      <c r="E424" s="80" t="str">
        <f>IF('Dépenses sur devis'!E424&lt;&gt;"",'Dépenses sur devis'!E424,"")</f>
        <v/>
      </c>
      <c r="F424" s="80" t="str">
        <f>IF('Dépenses sur devis'!F424&lt;&gt;"",'Dépenses sur devis'!F424,"")</f>
        <v/>
      </c>
      <c r="G424" s="80" t="str">
        <f>IF('Dépenses sur devis'!G424&lt;&gt;"",'Dépenses sur devis'!G424,"")</f>
        <v/>
      </c>
      <c r="H424" s="79" t="str">
        <f>IF('Dépenses sur devis'!H424&lt;&gt;"",'Dépenses sur devis'!H424,"")</f>
        <v/>
      </c>
      <c r="I424" s="80" t="str">
        <f>IF('Dépenses sur devis'!I424&lt;&gt;"",'Dépenses sur devis'!I424,"")</f>
        <v/>
      </c>
      <c r="J424" s="243">
        <f>IF('Dépenses sur devis'!J424&lt;&gt;"",'Dépenses sur devis'!J424,0)</f>
        <v>0</v>
      </c>
      <c r="K424" s="243">
        <f>IF('Dépenses sur devis'!K424&lt;&gt;"",'Dépenses sur devis'!K424,0)</f>
        <v>0</v>
      </c>
      <c r="L424" s="243">
        <f>IF('Dépenses sur devis'!L424&lt;&gt;"",'Dépenses sur devis'!L424,0)</f>
        <v>0</v>
      </c>
      <c r="M424" s="80" t="str">
        <f>IF('Dépenses sur devis'!M424&lt;&gt;"",'Dépenses sur devis'!M424,"")</f>
        <v/>
      </c>
      <c r="N424" s="244" t="str">
        <f>IF('Dépenses sur devis'!N424&lt;&gt;"",'Dépenses sur devis'!N424,"")</f>
        <v/>
      </c>
      <c r="O424" s="244" t="str">
        <f>IF('Dépenses sur devis'!O424&lt;&gt;"",'Dépenses sur devis'!O424,"")</f>
        <v/>
      </c>
      <c r="P424" s="245">
        <f>IF('Dépenses sur devis'!P424&lt;&gt;"",'Dépenses sur devis'!P424,0)</f>
        <v>0</v>
      </c>
      <c r="Q424" s="245">
        <f>IF('Dépenses sur devis'!Q424&lt;&gt;"",'Dépenses sur devis'!Q424,0)</f>
        <v>0</v>
      </c>
      <c r="R424" s="244" t="str">
        <f>IF('Dépenses sur devis'!R424&lt;&gt;"",'Dépenses sur devis'!R424,"")</f>
        <v/>
      </c>
      <c r="S424" s="244" t="str">
        <f>IF('Dépenses sur devis'!S424&lt;&gt;"",'Dépenses sur devis'!S424,"")</f>
        <v/>
      </c>
      <c r="T424" s="245">
        <f>IF('Dépenses sur devis'!T424&lt;&gt;"",'Dépenses sur devis'!T424,0)</f>
        <v>0</v>
      </c>
      <c r="U424" s="245">
        <f>IF('Dépenses sur devis'!U424&lt;&gt;"",'Dépenses sur devis'!U424,0)</f>
        <v>0</v>
      </c>
      <c r="V424" s="244" t="str">
        <f>IF('Dépenses sur devis'!V424&lt;&gt;"",'Dépenses sur devis'!V424,"")</f>
        <v/>
      </c>
      <c r="W424" s="245"/>
      <c r="X424" s="81">
        <v>0</v>
      </c>
      <c r="Y424" s="80"/>
      <c r="Z424" s="245">
        <f t="shared" si="12"/>
        <v>0</v>
      </c>
      <c r="AA424" s="81">
        <f t="shared" si="13"/>
        <v>0</v>
      </c>
      <c r="AB424" s="78" t="str">
        <f>IF('Dépenses sur devis'!AB424&lt;&gt;"",'Dépenses sur devis'!AB424,"")</f>
        <v/>
      </c>
    </row>
    <row r="425" spans="2:28" s="63" customFormat="1" ht="19.899999999999999" hidden="1" customHeight="1" x14ac:dyDescent="0.35">
      <c r="B425" s="75">
        <v>418</v>
      </c>
      <c r="C425" s="80" t="str">
        <f>IF('Dépenses sur devis'!C425&lt;&gt;"",'Dépenses sur devis'!C425,"")</f>
        <v/>
      </c>
      <c r="D425" s="80" t="str">
        <f>IF('Dépenses sur devis'!D425&lt;&gt;"",'Dépenses sur devis'!D425,"")</f>
        <v/>
      </c>
      <c r="E425" s="80" t="str">
        <f>IF('Dépenses sur devis'!E425&lt;&gt;"",'Dépenses sur devis'!E425,"")</f>
        <v/>
      </c>
      <c r="F425" s="80" t="str">
        <f>IF('Dépenses sur devis'!F425&lt;&gt;"",'Dépenses sur devis'!F425,"")</f>
        <v/>
      </c>
      <c r="G425" s="80" t="str">
        <f>IF('Dépenses sur devis'!G425&lt;&gt;"",'Dépenses sur devis'!G425,"")</f>
        <v/>
      </c>
      <c r="H425" s="79" t="str">
        <f>IF('Dépenses sur devis'!H425&lt;&gt;"",'Dépenses sur devis'!H425,"")</f>
        <v/>
      </c>
      <c r="I425" s="80" t="str">
        <f>IF('Dépenses sur devis'!I425&lt;&gt;"",'Dépenses sur devis'!I425,"")</f>
        <v/>
      </c>
      <c r="J425" s="243">
        <f>IF('Dépenses sur devis'!J425&lt;&gt;"",'Dépenses sur devis'!J425,0)</f>
        <v>0</v>
      </c>
      <c r="K425" s="243">
        <f>IF('Dépenses sur devis'!K425&lt;&gt;"",'Dépenses sur devis'!K425,0)</f>
        <v>0</v>
      </c>
      <c r="L425" s="243">
        <f>IF('Dépenses sur devis'!L425&lt;&gt;"",'Dépenses sur devis'!L425,0)</f>
        <v>0</v>
      </c>
      <c r="M425" s="80" t="str">
        <f>IF('Dépenses sur devis'!M425&lt;&gt;"",'Dépenses sur devis'!M425,"")</f>
        <v/>
      </c>
      <c r="N425" s="244" t="str">
        <f>IF('Dépenses sur devis'!N425&lt;&gt;"",'Dépenses sur devis'!N425,"")</f>
        <v/>
      </c>
      <c r="O425" s="244" t="str">
        <f>IF('Dépenses sur devis'!O425&lt;&gt;"",'Dépenses sur devis'!O425,"")</f>
        <v/>
      </c>
      <c r="P425" s="245">
        <f>IF('Dépenses sur devis'!P425&lt;&gt;"",'Dépenses sur devis'!P425,0)</f>
        <v>0</v>
      </c>
      <c r="Q425" s="245">
        <f>IF('Dépenses sur devis'!Q425&lt;&gt;"",'Dépenses sur devis'!Q425,0)</f>
        <v>0</v>
      </c>
      <c r="R425" s="244" t="str">
        <f>IF('Dépenses sur devis'!R425&lt;&gt;"",'Dépenses sur devis'!R425,"")</f>
        <v/>
      </c>
      <c r="S425" s="244" t="str">
        <f>IF('Dépenses sur devis'!S425&lt;&gt;"",'Dépenses sur devis'!S425,"")</f>
        <v/>
      </c>
      <c r="T425" s="245">
        <f>IF('Dépenses sur devis'!T425&lt;&gt;"",'Dépenses sur devis'!T425,0)</f>
        <v>0</v>
      </c>
      <c r="U425" s="245">
        <f>IF('Dépenses sur devis'!U425&lt;&gt;"",'Dépenses sur devis'!U425,0)</f>
        <v>0</v>
      </c>
      <c r="V425" s="244" t="str">
        <f>IF('Dépenses sur devis'!V425&lt;&gt;"",'Dépenses sur devis'!V425,"")</f>
        <v/>
      </c>
      <c r="W425" s="245"/>
      <c r="X425" s="81">
        <v>0</v>
      </c>
      <c r="Y425" s="80"/>
      <c r="Z425" s="245">
        <f t="shared" si="12"/>
        <v>0</v>
      </c>
      <c r="AA425" s="81">
        <f t="shared" si="13"/>
        <v>0</v>
      </c>
      <c r="AB425" s="78" t="str">
        <f>IF('Dépenses sur devis'!AB425&lt;&gt;"",'Dépenses sur devis'!AB425,"")</f>
        <v/>
      </c>
    </row>
    <row r="426" spans="2:28" s="63" customFormat="1" ht="19.899999999999999" hidden="1" customHeight="1" x14ac:dyDescent="0.35">
      <c r="B426" s="75">
        <v>419</v>
      </c>
      <c r="C426" s="80" t="str">
        <f>IF('Dépenses sur devis'!C426&lt;&gt;"",'Dépenses sur devis'!C426,"")</f>
        <v/>
      </c>
      <c r="D426" s="80" t="str">
        <f>IF('Dépenses sur devis'!D426&lt;&gt;"",'Dépenses sur devis'!D426,"")</f>
        <v/>
      </c>
      <c r="E426" s="80" t="str">
        <f>IF('Dépenses sur devis'!E426&lt;&gt;"",'Dépenses sur devis'!E426,"")</f>
        <v/>
      </c>
      <c r="F426" s="80" t="str">
        <f>IF('Dépenses sur devis'!F426&lt;&gt;"",'Dépenses sur devis'!F426,"")</f>
        <v/>
      </c>
      <c r="G426" s="80" t="str">
        <f>IF('Dépenses sur devis'!G426&lt;&gt;"",'Dépenses sur devis'!G426,"")</f>
        <v/>
      </c>
      <c r="H426" s="79" t="str">
        <f>IF('Dépenses sur devis'!H426&lt;&gt;"",'Dépenses sur devis'!H426,"")</f>
        <v/>
      </c>
      <c r="I426" s="80" t="str">
        <f>IF('Dépenses sur devis'!I426&lt;&gt;"",'Dépenses sur devis'!I426,"")</f>
        <v/>
      </c>
      <c r="J426" s="243">
        <f>IF('Dépenses sur devis'!J426&lt;&gt;"",'Dépenses sur devis'!J426,0)</f>
        <v>0</v>
      </c>
      <c r="K426" s="243">
        <f>IF('Dépenses sur devis'!K426&lt;&gt;"",'Dépenses sur devis'!K426,0)</f>
        <v>0</v>
      </c>
      <c r="L426" s="243">
        <f>IF('Dépenses sur devis'!L426&lt;&gt;"",'Dépenses sur devis'!L426,0)</f>
        <v>0</v>
      </c>
      <c r="M426" s="80" t="str">
        <f>IF('Dépenses sur devis'!M426&lt;&gt;"",'Dépenses sur devis'!M426,"")</f>
        <v/>
      </c>
      <c r="N426" s="244" t="str">
        <f>IF('Dépenses sur devis'!N426&lt;&gt;"",'Dépenses sur devis'!N426,"")</f>
        <v/>
      </c>
      <c r="O426" s="244" t="str">
        <f>IF('Dépenses sur devis'!O426&lt;&gt;"",'Dépenses sur devis'!O426,"")</f>
        <v/>
      </c>
      <c r="P426" s="245">
        <f>IF('Dépenses sur devis'!P426&lt;&gt;"",'Dépenses sur devis'!P426,0)</f>
        <v>0</v>
      </c>
      <c r="Q426" s="245">
        <f>IF('Dépenses sur devis'!Q426&lt;&gt;"",'Dépenses sur devis'!Q426,0)</f>
        <v>0</v>
      </c>
      <c r="R426" s="244" t="str">
        <f>IF('Dépenses sur devis'!R426&lt;&gt;"",'Dépenses sur devis'!R426,"")</f>
        <v/>
      </c>
      <c r="S426" s="244" t="str">
        <f>IF('Dépenses sur devis'!S426&lt;&gt;"",'Dépenses sur devis'!S426,"")</f>
        <v/>
      </c>
      <c r="T426" s="245">
        <f>IF('Dépenses sur devis'!T426&lt;&gt;"",'Dépenses sur devis'!T426,0)</f>
        <v>0</v>
      </c>
      <c r="U426" s="245">
        <f>IF('Dépenses sur devis'!U426&lt;&gt;"",'Dépenses sur devis'!U426,0)</f>
        <v>0</v>
      </c>
      <c r="V426" s="244" t="str">
        <f>IF('Dépenses sur devis'!V426&lt;&gt;"",'Dépenses sur devis'!V426,"")</f>
        <v/>
      </c>
      <c r="W426" s="245"/>
      <c r="X426" s="81">
        <v>0</v>
      </c>
      <c r="Y426" s="80"/>
      <c r="Z426" s="245">
        <f t="shared" si="12"/>
        <v>0</v>
      </c>
      <c r="AA426" s="81">
        <f t="shared" si="13"/>
        <v>0</v>
      </c>
      <c r="AB426" s="78" t="str">
        <f>IF('Dépenses sur devis'!AB426&lt;&gt;"",'Dépenses sur devis'!AB426,"")</f>
        <v/>
      </c>
    </row>
    <row r="427" spans="2:28" s="63" customFormat="1" ht="19.899999999999999" hidden="1" customHeight="1" x14ac:dyDescent="0.35">
      <c r="B427" s="75">
        <v>420</v>
      </c>
      <c r="C427" s="80" t="str">
        <f>IF('Dépenses sur devis'!C427&lt;&gt;"",'Dépenses sur devis'!C427,"")</f>
        <v/>
      </c>
      <c r="D427" s="80" t="str">
        <f>IF('Dépenses sur devis'!D427&lt;&gt;"",'Dépenses sur devis'!D427,"")</f>
        <v/>
      </c>
      <c r="E427" s="80" t="str">
        <f>IF('Dépenses sur devis'!E427&lt;&gt;"",'Dépenses sur devis'!E427,"")</f>
        <v/>
      </c>
      <c r="F427" s="80" t="str">
        <f>IF('Dépenses sur devis'!F427&lt;&gt;"",'Dépenses sur devis'!F427,"")</f>
        <v/>
      </c>
      <c r="G427" s="80" t="str">
        <f>IF('Dépenses sur devis'!G427&lt;&gt;"",'Dépenses sur devis'!G427,"")</f>
        <v/>
      </c>
      <c r="H427" s="79" t="str">
        <f>IF('Dépenses sur devis'!H427&lt;&gt;"",'Dépenses sur devis'!H427,"")</f>
        <v/>
      </c>
      <c r="I427" s="80" t="str">
        <f>IF('Dépenses sur devis'!I427&lt;&gt;"",'Dépenses sur devis'!I427,"")</f>
        <v/>
      </c>
      <c r="J427" s="243">
        <f>IF('Dépenses sur devis'!J427&lt;&gt;"",'Dépenses sur devis'!J427,0)</f>
        <v>0</v>
      </c>
      <c r="K427" s="243">
        <f>IF('Dépenses sur devis'!K427&lt;&gt;"",'Dépenses sur devis'!K427,0)</f>
        <v>0</v>
      </c>
      <c r="L427" s="243">
        <f>IF('Dépenses sur devis'!L427&lt;&gt;"",'Dépenses sur devis'!L427,0)</f>
        <v>0</v>
      </c>
      <c r="M427" s="80" t="str">
        <f>IF('Dépenses sur devis'!M427&lt;&gt;"",'Dépenses sur devis'!M427,"")</f>
        <v/>
      </c>
      <c r="N427" s="244" t="str">
        <f>IF('Dépenses sur devis'!N427&lt;&gt;"",'Dépenses sur devis'!N427,"")</f>
        <v/>
      </c>
      <c r="O427" s="244" t="str">
        <f>IF('Dépenses sur devis'!O427&lt;&gt;"",'Dépenses sur devis'!O427,"")</f>
        <v/>
      </c>
      <c r="P427" s="245">
        <f>IF('Dépenses sur devis'!P427&lt;&gt;"",'Dépenses sur devis'!P427,0)</f>
        <v>0</v>
      </c>
      <c r="Q427" s="245">
        <f>IF('Dépenses sur devis'!Q427&lt;&gt;"",'Dépenses sur devis'!Q427,0)</f>
        <v>0</v>
      </c>
      <c r="R427" s="244" t="str">
        <f>IF('Dépenses sur devis'!R427&lt;&gt;"",'Dépenses sur devis'!R427,"")</f>
        <v/>
      </c>
      <c r="S427" s="244" t="str">
        <f>IF('Dépenses sur devis'!S427&lt;&gt;"",'Dépenses sur devis'!S427,"")</f>
        <v/>
      </c>
      <c r="T427" s="245">
        <f>IF('Dépenses sur devis'!T427&lt;&gt;"",'Dépenses sur devis'!T427,0)</f>
        <v>0</v>
      </c>
      <c r="U427" s="245">
        <f>IF('Dépenses sur devis'!U427&lt;&gt;"",'Dépenses sur devis'!U427,0)</f>
        <v>0</v>
      </c>
      <c r="V427" s="244" t="str">
        <f>IF('Dépenses sur devis'!V427&lt;&gt;"",'Dépenses sur devis'!V427,"")</f>
        <v/>
      </c>
      <c r="W427" s="245"/>
      <c r="X427" s="81">
        <v>0</v>
      </c>
      <c r="Y427" s="80"/>
      <c r="Z427" s="245">
        <f t="shared" si="12"/>
        <v>0</v>
      </c>
      <c r="AA427" s="81">
        <f t="shared" si="13"/>
        <v>0</v>
      </c>
      <c r="AB427" s="78" t="str">
        <f>IF('Dépenses sur devis'!AB427&lt;&gt;"",'Dépenses sur devis'!AB427,"")</f>
        <v/>
      </c>
    </row>
    <row r="428" spans="2:28" s="63" customFormat="1" ht="19.899999999999999" hidden="1" customHeight="1" x14ac:dyDescent="0.35">
      <c r="B428" s="75">
        <v>421</v>
      </c>
      <c r="C428" s="80" t="str">
        <f>IF('Dépenses sur devis'!C428&lt;&gt;"",'Dépenses sur devis'!C428,"")</f>
        <v/>
      </c>
      <c r="D428" s="80" t="str">
        <f>IF('Dépenses sur devis'!D428&lt;&gt;"",'Dépenses sur devis'!D428,"")</f>
        <v/>
      </c>
      <c r="E428" s="80" t="str">
        <f>IF('Dépenses sur devis'!E428&lt;&gt;"",'Dépenses sur devis'!E428,"")</f>
        <v/>
      </c>
      <c r="F428" s="80" t="str">
        <f>IF('Dépenses sur devis'!F428&lt;&gt;"",'Dépenses sur devis'!F428,"")</f>
        <v/>
      </c>
      <c r="G428" s="80" t="str">
        <f>IF('Dépenses sur devis'!G428&lt;&gt;"",'Dépenses sur devis'!G428,"")</f>
        <v/>
      </c>
      <c r="H428" s="79" t="str">
        <f>IF('Dépenses sur devis'!H428&lt;&gt;"",'Dépenses sur devis'!H428,"")</f>
        <v/>
      </c>
      <c r="I428" s="80" t="str">
        <f>IF('Dépenses sur devis'!I428&lt;&gt;"",'Dépenses sur devis'!I428,"")</f>
        <v/>
      </c>
      <c r="J428" s="243">
        <f>IF('Dépenses sur devis'!J428&lt;&gt;"",'Dépenses sur devis'!J428,0)</f>
        <v>0</v>
      </c>
      <c r="K428" s="243">
        <f>IF('Dépenses sur devis'!K428&lt;&gt;"",'Dépenses sur devis'!K428,0)</f>
        <v>0</v>
      </c>
      <c r="L428" s="243">
        <f>IF('Dépenses sur devis'!L428&lt;&gt;"",'Dépenses sur devis'!L428,0)</f>
        <v>0</v>
      </c>
      <c r="M428" s="80" t="str">
        <f>IF('Dépenses sur devis'!M428&lt;&gt;"",'Dépenses sur devis'!M428,"")</f>
        <v/>
      </c>
      <c r="N428" s="244" t="str">
        <f>IF('Dépenses sur devis'!N428&lt;&gt;"",'Dépenses sur devis'!N428,"")</f>
        <v/>
      </c>
      <c r="O428" s="244" t="str">
        <f>IF('Dépenses sur devis'!O428&lt;&gt;"",'Dépenses sur devis'!O428,"")</f>
        <v/>
      </c>
      <c r="P428" s="245">
        <f>IF('Dépenses sur devis'!P428&lt;&gt;"",'Dépenses sur devis'!P428,0)</f>
        <v>0</v>
      </c>
      <c r="Q428" s="245">
        <f>IF('Dépenses sur devis'!Q428&lt;&gt;"",'Dépenses sur devis'!Q428,0)</f>
        <v>0</v>
      </c>
      <c r="R428" s="244" t="str">
        <f>IF('Dépenses sur devis'!R428&lt;&gt;"",'Dépenses sur devis'!R428,"")</f>
        <v/>
      </c>
      <c r="S428" s="244" t="str">
        <f>IF('Dépenses sur devis'!S428&lt;&gt;"",'Dépenses sur devis'!S428,"")</f>
        <v/>
      </c>
      <c r="T428" s="245">
        <f>IF('Dépenses sur devis'!T428&lt;&gt;"",'Dépenses sur devis'!T428,0)</f>
        <v>0</v>
      </c>
      <c r="U428" s="245">
        <f>IF('Dépenses sur devis'!U428&lt;&gt;"",'Dépenses sur devis'!U428,0)</f>
        <v>0</v>
      </c>
      <c r="V428" s="244" t="str">
        <f>IF('Dépenses sur devis'!V428&lt;&gt;"",'Dépenses sur devis'!V428,"")</f>
        <v/>
      </c>
      <c r="W428" s="245"/>
      <c r="X428" s="81">
        <v>0</v>
      </c>
      <c r="Y428" s="80"/>
      <c r="Z428" s="245">
        <f t="shared" si="12"/>
        <v>0</v>
      </c>
      <c r="AA428" s="81">
        <f t="shared" si="13"/>
        <v>0</v>
      </c>
      <c r="AB428" s="78" t="str">
        <f>IF('Dépenses sur devis'!AB428&lt;&gt;"",'Dépenses sur devis'!AB428,"")</f>
        <v/>
      </c>
    </row>
    <row r="429" spans="2:28" s="63" customFormat="1" ht="19.899999999999999" hidden="1" customHeight="1" x14ac:dyDescent="0.35">
      <c r="B429" s="75">
        <v>422</v>
      </c>
      <c r="C429" s="80" t="str">
        <f>IF('Dépenses sur devis'!C429&lt;&gt;"",'Dépenses sur devis'!C429,"")</f>
        <v/>
      </c>
      <c r="D429" s="80" t="str">
        <f>IF('Dépenses sur devis'!D429&lt;&gt;"",'Dépenses sur devis'!D429,"")</f>
        <v/>
      </c>
      <c r="E429" s="80" t="str">
        <f>IF('Dépenses sur devis'!E429&lt;&gt;"",'Dépenses sur devis'!E429,"")</f>
        <v/>
      </c>
      <c r="F429" s="80" t="str">
        <f>IF('Dépenses sur devis'!F429&lt;&gt;"",'Dépenses sur devis'!F429,"")</f>
        <v/>
      </c>
      <c r="G429" s="80" t="str">
        <f>IF('Dépenses sur devis'!G429&lt;&gt;"",'Dépenses sur devis'!G429,"")</f>
        <v/>
      </c>
      <c r="H429" s="79" t="str">
        <f>IF('Dépenses sur devis'!H429&lt;&gt;"",'Dépenses sur devis'!H429,"")</f>
        <v/>
      </c>
      <c r="I429" s="80" t="str">
        <f>IF('Dépenses sur devis'!I429&lt;&gt;"",'Dépenses sur devis'!I429,"")</f>
        <v/>
      </c>
      <c r="J429" s="243">
        <f>IF('Dépenses sur devis'!J429&lt;&gt;"",'Dépenses sur devis'!J429,0)</f>
        <v>0</v>
      </c>
      <c r="K429" s="243">
        <f>IF('Dépenses sur devis'!K429&lt;&gt;"",'Dépenses sur devis'!K429,0)</f>
        <v>0</v>
      </c>
      <c r="L429" s="243">
        <f>IF('Dépenses sur devis'!L429&lt;&gt;"",'Dépenses sur devis'!L429,0)</f>
        <v>0</v>
      </c>
      <c r="M429" s="80" t="str">
        <f>IF('Dépenses sur devis'!M429&lt;&gt;"",'Dépenses sur devis'!M429,"")</f>
        <v/>
      </c>
      <c r="N429" s="244" t="str">
        <f>IF('Dépenses sur devis'!N429&lt;&gt;"",'Dépenses sur devis'!N429,"")</f>
        <v/>
      </c>
      <c r="O429" s="244" t="str">
        <f>IF('Dépenses sur devis'!O429&lt;&gt;"",'Dépenses sur devis'!O429,"")</f>
        <v/>
      </c>
      <c r="P429" s="245">
        <f>IF('Dépenses sur devis'!P429&lt;&gt;"",'Dépenses sur devis'!P429,0)</f>
        <v>0</v>
      </c>
      <c r="Q429" s="245">
        <f>IF('Dépenses sur devis'!Q429&lt;&gt;"",'Dépenses sur devis'!Q429,0)</f>
        <v>0</v>
      </c>
      <c r="R429" s="244" t="str">
        <f>IF('Dépenses sur devis'!R429&lt;&gt;"",'Dépenses sur devis'!R429,"")</f>
        <v/>
      </c>
      <c r="S429" s="244" t="str">
        <f>IF('Dépenses sur devis'!S429&lt;&gt;"",'Dépenses sur devis'!S429,"")</f>
        <v/>
      </c>
      <c r="T429" s="245">
        <f>IF('Dépenses sur devis'!T429&lt;&gt;"",'Dépenses sur devis'!T429,0)</f>
        <v>0</v>
      </c>
      <c r="U429" s="245">
        <f>IF('Dépenses sur devis'!U429&lt;&gt;"",'Dépenses sur devis'!U429,0)</f>
        <v>0</v>
      </c>
      <c r="V429" s="244" t="str">
        <f>IF('Dépenses sur devis'!V429&lt;&gt;"",'Dépenses sur devis'!V429,"")</f>
        <v/>
      </c>
      <c r="W429" s="245"/>
      <c r="X429" s="81">
        <v>0</v>
      </c>
      <c r="Y429" s="80"/>
      <c r="Z429" s="245">
        <f t="shared" si="12"/>
        <v>0</v>
      </c>
      <c r="AA429" s="81">
        <f t="shared" si="13"/>
        <v>0</v>
      </c>
      <c r="AB429" s="78" t="str">
        <f>IF('Dépenses sur devis'!AB429&lt;&gt;"",'Dépenses sur devis'!AB429,"")</f>
        <v/>
      </c>
    </row>
    <row r="430" spans="2:28" s="63" customFormat="1" ht="19.899999999999999" hidden="1" customHeight="1" x14ac:dyDescent="0.35">
      <c r="B430" s="75">
        <v>423</v>
      </c>
      <c r="C430" s="80" t="str">
        <f>IF('Dépenses sur devis'!C430&lt;&gt;"",'Dépenses sur devis'!C430,"")</f>
        <v/>
      </c>
      <c r="D430" s="80" t="str">
        <f>IF('Dépenses sur devis'!D430&lt;&gt;"",'Dépenses sur devis'!D430,"")</f>
        <v/>
      </c>
      <c r="E430" s="80" t="str">
        <f>IF('Dépenses sur devis'!E430&lt;&gt;"",'Dépenses sur devis'!E430,"")</f>
        <v/>
      </c>
      <c r="F430" s="80" t="str">
        <f>IF('Dépenses sur devis'!F430&lt;&gt;"",'Dépenses sur devis'!F430,"")</f>
        <v/>
      </c>
      <c r="G430" s="80" t="str">
        <f>IF('Dépenses sur devis'!G430&lt;&gt;"",'Dépenses sur devis'!G430,"")</f>
        <v/>
      </c>
      <c r="H430" s="79" t="str">
        <f>IF('Dépenses sur devis'!H430&lt;&gt;"",'Dépenses sur devis'!H430,"")</f>
        <v/>
      </c>
      <c r="I430" s="80" t="str">
        <f>IF('Dépenses sur devis'!I430&lt;&gt;"",'Dépenses sur devis'!I430,"")</f>
        <v/>
      </c>
      <c r="J430" s="243">
        <f>IF('Dépenses sur devis'!J430&lt;&gt;"",'Dépenses sur devis'!J430,0)</f>
        <v>0</v>
      </c>
      <c r="K430" s="243">
        <f>IF('Dépenses sur devis'!K430&lt;&gt;"",'Dépenses sur devis'!K430,0)</f>
        <v>0</v>
      </c>
      <c r="L430" s="243">
        <f>IF('Dépenses sur devis'!L430&lt;&gt;"",'Dépenses sur devis'!L430,0)</f>
        <v>0</v>
      </c>
      <c r="M430" s="80" t="str">
        <f>IF('Dépenses sur devis'!M430&lt;&gt;"",'Dépenses sur devis'!M430,"")</f>
        <v/>
      </c>
      <c r="N430" s="244" t="str">
        <f>IF('Dépenses sur devis'!N430&lt;&gt;"",'Dépenses sur devis'!N430,"")</f>
        <v/>
      </c>
      <c r="O430" s="244" t="str">
        <f>IF('Dépenses sur devis'!O430&lt;&gt;"",'Dépenses sur devis'!O430,"")</f>
        <v/>
      </c>
      <c r="P430" s="245">
        <f>IF('Dépenses sur devis'!P430&lt;&gt;"",'Dépenses sur devis'!P430,0)</f>
        <v>0</v>
      </c>
      <c r="Q430" s="245">
        <f>IF('Dépenses sur devis'!Q430&lt;&gt;"",'Dépenses sur devis'!Q430,0)</f>
        <v>0</v>
      </c>
      <c r="R430" s="244" t="str">
        <f>IF('Dépenses sur devis'!R430&lt;&gt;"",'Dépenses sur devis'!R430,"")</f>
        <v/>
      </c>
      <c r="S430" s="244" t="str">
        <f>IF('Dépenses sur devis'!S430&lt;&gt;"",'Dépenses sur devis'!S430,"")</f>
        <v/>
      </c>
      <c r="T430" s="245">
        <f>IF('Dépenses sur devis'!T430&lt;&gt;"",'Dépenses sur devis'!T430,0)</f>
        <v>0</v>
      </c>
      <c r="U430" s="245">
        <f>IF('Dépenses sur devis'!U430&lt;&gt;"",'Dépenses sur devis'!U430,0)</f>
        <v>0</v>
      </c>
      <c r="V430" s="244" t="str">
        <f>IF('Dépenses sur devis'!V430&lt;&gt;"",'Dépenses sur devis'!V430,"")</f>
        <v/>
      </c>
      <c r="W430" s="245"/>
      <c r="X430" s="81">
        <v>0</v>
      </c>
      <c r="Y430" s="80"/>
      <c r="Z430" s="245">
        <f t="shared" si="12"/>
        <v>0</v>
      </c>
      <c r="AA430" s="81">
        <f t="shared" si="13"/>
        <v>0</v>
      </c>
      <c r="AB430" s="78" t="str">
        <f>IF('Dépenses sur devis'!AB430&lt;&gt;"",'Dépenses sur devis'!AB430,"")</f>
        <v/>
      </c>
    </row>
    <row r="431" spans="2:28" s="63" customFormat="1" ht="19.899999999999999" hidden="1" customHeight="1" x14ac:dyDescent="0.35">
      <c r="B431" s="75">
        <v>424</v>
      </c>
      <c r="C431" s="80" t="str">
        <f>IF('Dépenses sur devis'!C431&lt;&gt;"",'Dépenses sur devis'!C431,"")</f>
        <v/>
      </c>
      <c r="D431" s="80" t="str">
        <f>IF('Dépenses sur devis'!D431&lt;&gt;"",'Dépenses sur devis'!D431,"")</f>
        <v/>
      </c>
      <c r="E431" s="80" t="str">
        <f>IF('Dépenses sur devis'!E431&lt;&gt;"",'Dépenses sur devis'!E431,"")</f>
        <v/>
      </c>
      <c r="F431" s="80" t="str">
        <f>IF('Dépenses sur devis'!F431&lt;&gt;"",'Dépenses sur devis'!F431,"")</f>
        <v/>
      </c>
      <c r="G431" s="80" t="str">
        <f>IF('Dépenses sur devis'!G431&lt;&gt;"",'Dépenses sur devis'!G431,"")</f>
        <v/>
      </c>
      <c r="H431" s="79" t="str">
        <f>IF('Dépenses sur devis'!H431&lt;&gt;"",'Dépenses sur devis'!H431,"")</f>
        <v/>
      </c>
      <c r="I431" s="80" t="str">
        <f>IF('Dépenses sur devis'!I431&lt;&gt;"",'Dépenses sur devis'!I431,"")</f>
        <v/>
      </c>
      <c r="J431" s="243">
        <f>IF('Dépenses sur devis'!J431&lt;&gt;"",'Dépenses sur devis'!J431,0)</f>
        <v>0</v>
      </c>
      <c r="K431" s="243">
        <f>IF('Dépenses sur devis'!K431&lt;&gt;"",'Dépenses sur devis'!K431,0)</f>
        <v>0</v>
      </c>
      <c r="L431" s="243">
        <f>IF('Dépenses sur devis'!L431&lt;&gt;"",'Dépenses sur devis'!L431,0)</f>
        <v>0</v>
      </c>
      <c r="M431" s="80" t="str">
        <f>IF('Dépenses sur devis'!M431&lt;&gt;"",'Dépenses sur devis'!M431,"")</f>
        <v/>
      </c>
      <c r="N431" s="244" t="str">
        <f>IF('Dépenses sur devis'!N431&lt;&gt;"",'Dépenses sur devis'!N431,"")</f>
        <v/>
      </c>
      <c r="O431" s="244" t="str">
        <f>IF('Dépenses sur devis'!O431&lt;&gt;"",'Dépenses sur devis'!O431,"")</f>
        <v/>
      </c>
      <c r="P431" s="245">
        <f>IF('Dépenses sur devis'!P431&lt;&gt;"",'Dépenses sur devis'!P431,0)</f>
        <v>0</v>
      </c>
      <c r="Q431" s="245">
        <f>IF('Dépenses sur devis'!Q431&lt;&gt;"",'Dépenses sur devis'!Q431,0)</f>
        <v>0</v>
      </c>
      <c r="R431" s="244" t="str">
        <f>IF('Dépenses sur devis'!R431&lt;&gt;"",'Dépenses sur devis'!R431,"")</f>
        <v/>
      </c>
      <c r="S431" s="244" t="str">
        <f>IF('Dépenses sur devis'!S431&lt;&gt;"",'Dépenses sur devis'!S431,"")</f>
        <v/>
      </c>
      <c r="T431" s="245">
        <f>IF('Dépenses sur devis'!T431&lt;&gt;"",'Dépenses sur devis'!T431,0)</f>
        <v>0</v>
      </c>
      <c r="U431" s="245">
        <f>IF('Dépenses sur devis'!U431&lt;&gt;"",'Dépenses sur devis'!U431,0)</f>
        <v>0</v>
      </c>
      <c r="V431" s="244" t="str">
        <f>IF('Dépenses sur devis'!V431&lt;&gt;"",'Dépenses sur devis'!V431,"")</f>
        <v/>
      </c>
      <c r="W431" s="245"/>
      <c r="X431" s="81">
        <v>0</v>
      </c>
      <c r="Y431" s="80"/>
      <c r="Z431" s="245">
        <f t="shared" si="12"/>
        <v>0</v>
      </c>
      <c r="AA431" s="81">
        <f t="shared" si="13"/>
        <v>0</v>
      </c>
      <c r="AB431" s="78" t="str">
        <f>IF('Dépenses sur devis'!AB431&lt;&gt;"",'Dépenses sur devis'!AB431,"")</f>
        <v/>
      </c>
    </row>
    <row r="432" spans="2:28" s="63" customFormat="1" ht="19.899999999999999" hidden="1" customHeight="1" x14ac:dyDescent="0.35">
      <c r="B432" s="75">
        <v>425</v>
      </c>
      <c r="C432" s="80" t="str">
        <f>IF('Dépenses sur devis'!C432&lt;&gt;"",'Dépenses sur devis'!C432,"")</f>
        <v/>
      </c>
      <c r="D432" s="80" t="str">
        <f>IF('Dépenses sur devis'!D432&lt;&gt;"",'Dépenses sur devis'!D432,"")</f>
        <v/>
      </c>
      <c r="E432" s="80" t="str">
        <f>IF('Dépenses sur devis'!E432&lt;&gt;"",'Dépenses sur devis'!E432,"")</f>
        <v/>
      </c>
      <c r="F432" s="80" t="str">
        <f>IF('Dépenses sur devis'!F432&lt;&gt;"",'Dépenses sur devis'!F432,"")</f>
        <v/>
      </c>
      <c r="G432" s="80" t="str">
        <f>IF('Dépenses sur devis'!G432&lt;&gt;"",'Dépenses sur devis'!G432,"")</f>
        <v/>
      </c>
      <c r="H432" s="79" t="str">
        <f>IF('Dépenses sur devis'!H432&lt;&gt;"",'Dépenses sur devis'!H432,"")</f>
        <v/>
      </c>
      <c r="I432" s="80" t="str">
        <f>IF('Dépenses sur devis'!I432&lt;&gt;"",'Dépenses sur devis'!I432,"")</f>
        <v/>
      </c>
      <c r="J432" s="243">
        <f>IF('Dépenses sur devis'!J432&lt;&gt;"",'Dépenses sur devis'!J432,0)</f>
        <v>0</v>
      </c>
      <c r="K432" s="243">
        <f>IF('Dépenses sur devis'!K432&lt;&gt;"",'Dépenses sur devis'!K432,0)</f>
        <v>0</v>
      </c>
      <c r="L432" s="243">
        <f>IF('Dépenses sur devis'!L432&lt;&gt;"",'Dépenses sur devis'!L432,0)</f>
        <v>0</v>
      </c>
      <c r="M432" s="80" t="str">
        <f>IF('Dépenses sur devis'!M432&lt;&gt;"",'Dépenses sur devis'!M432,"")</f>
        <v/>
      </c>
      <c r="N432" s="244" t="str">
        <f>IF('Dépenses sur devis'!N432&lt;&gt;"",'Dépenses sur devis'!N432,"")</f>
        <v/>
      </c>
      <c r="O432" s="244" t="str">
        <f>IF('Dépenses sur devis'!O432&lt;&gt;"",'Dépenses sur devis'!O432,"")</f>
        <v/>
      </c>
      <c r="P432" s="245">
        <f>IF('Dépenses sur devis'!P432&lt;&gt;"",'Dépenses sur devis'!P432,0)</f>
        <v>0</v>
      </c>
      <c r="Q432" s="245">
        <f>IF('Dépenses sur devis'!Q432&lt;&gt;"",'Dépenses sur devis'!Q432,0)</f>
        <v>0</v>
      </c>
      <c r="R432" s="244" t="str">
        <f>IF('Dépenses sur devis'!R432&lt;&gt;"",'Dépenses sur devis'!R432,"")</f>
        <v/>
      </c>
      <c r="S432" s="244" t="str">
        <f>IF('Dépenses sur devis'!S432&lt;&gt;"",'Dépenses sur devis'!S432,"")</f>
        <v/>
      </c>
      <c r="T432" s="245">
        <f>IF('Dépenses sur devis'!T432&lt;&gt;"",'Dépenses sur devis'!T432,0)</f>
        <v>0</v>
      </c>
      <c r="U432" s="245">
        <f>IF('Dépenses sur devis'!U432&lt;&gt;"",'Dépenses sur devis'!U432,0)</f>
        <v>0</v>
      </c>
      <c r="V432" s="244" t="str">
        <f>IF('Dépenses sur devis'!V432&lt;&gt;"",'Dépenses sur devis'!V432,"")</f>
        <v/>
      </c>
      <c r="W432" s="245"/>
      <c r="X432" s="81">
        <v>0</v>
      </c>
      <c r="Y432" s="80"/>
      <c r="Z432" s="245">
        <f t="shared" si="12"/>
        <v>0</v>
      </c>
      <c r="AA432" s="81">
        <f t="shared" si="13"/>
        <v>0</v>
      </c>
      <c r="AB432" s="78" t="str">
        <f>IF('Dépenses sur devis'!AB432&lt;&gt;"",'Dépenses sur devis'!AB432,"")</f>
        <v/>
      </c>
    </row>
    <row r="433" spans="2:28" s="63" customFormat="1" ht="19.899999999999999" hidden="1" customHeight="1" x14ac:dyDescent="0.35">
      <c r="B433" s="75">
        <v>426</v>
      </c>
      <c r="C433" s="80" t="str">
        <f>IF('Dépenses sur devis'!C433&lt;&gt;"",'Dépenses sur devis'!C433,"")</f>
        <v/>
      </c>
      <c r="D433" s="80" t="str">
        <f>IF('Dépenses sur devis'!D433&lt;&gt;"",'Dépenses sur devis'!D433,"")</f>
        <v/>
      </c>
      <c r="E433" s="80" t="str">
        <f>IF('Dépenses sur devis'!E433&lt;&gt;"",'Dépenses sur devis'!E433,"")</f>
        <v/>
      </c>
      <c r="F433" s="80" t="str">
        <f>IF('Dépenses sur devis'!F433&lt;&gt;"",'Dépenses sur devis'!F433,"")</f>
        <v/>
      </c>
      <c r="G433" s="80" t="str">
        <f>IF('Dépenses sur devis'!G433&lt;&gt;"",'Dépenses sur devis'!G433,"")</f>
        <v/>
      </c>
      <c r="H433" s="79" t="str">
        <f>IF('Dépenses sur devis'!H433&lt;&gt;"",'Dépenses sur devis'!H433,"")</f>
        <v/>
      </c>
      <c r="I433" s="80" t="str">
        <f>IF('Dépenses sur devis'!I433&lt;&gt;"",'Dépenses sur devis'!I433,"")</f>
        <v/>
      </c>
      <c r="J433" s="243">
        <f>IF('Dépenses sur devis'!J433&lt;&gt;"",'Dépenses sur devis'!J433,0)</f>
        <v>0</v>
      </c>
      <c r="K433" s="243">
        <f>IF('Dépenses sur devis'!K433&lt;&gt;"",'Dépenses sur devis'!K433,0)</f>
        <v>0</v>
      </c>
      <c r="L433" s="243">
        <f>IF('Dépenses sur devis'!L433&lt;&gt;"",'Dépenses sur devis'!L433,0)</f>
        <v>0</v>
      </c>
      <c r="M433" s="80" t="str">
        <f>IF('Dépenses sur devis'!M433&lt;&gt;"",'Dépenses sur devis'!M433,"")</f>
        <v/>
      </c>
      <c r="N433" s="244" t="str">
        <f>IF('Dépenses sur devis'!N433&lt;&gt;"",'Dépenses sur devis'!N433,"")</f>
        <v/>
      </c>
      <c r="O433" s="244" t="str">
        <f>IF('Dépenses sur devis'!O433&lt;&gt;"",'Dépenses sur devis'!O433,"")</f>
        <v/>
      </c>
      <c r="P433" s="245">
        <f>IF('Dépenses sur devis'!P433&lt;&gt;"",'Dépenses sur devis'!P433,0)</f>
        <v>0</v>
      </c>
      <c r="Q433" s="245">
        <f>IF('Dépenses sur devis'!Q433&lt;&gt;"",'Dépenses sur devis'!Q433,0)</f>
        <v>0</v>
      </c>
      <c r="R433" s="244" t="str">
        <f>IF('Dépenses sur devis'!R433&lt;&gt;"",'Dépenses sur devis'!R433,"")</f>
        <v/>
      </c>
      <c r="S433" s="244" t="str">
        <f>IF('Dépenses sur devis'!S433&lt;&gt;"",'Dépenses sur devis'!S433,"")</f>
        <v/>
      </c>
      <c r="T433" s="245">
        <f>IF('Dépenses sur devis'!T433&lt;&gt;"",'Dépenses sur devis'!T433,0)</f>
        <v>0</v>
      </c>
      <c r="U433" s="245">
        <f>IF('Dépenses sur devis'!U433&lt;&gt;"",'Dépenses sur devis'!U433,0)</f>
        <v>0</v>
      </c>
      <c r="V433" s="244" t="str">
        <f>IF('Dépenses sur devis'!V433&lt;&gt;"",'Dépenses sur devis'!V433,"")</f>
        <v/>
      </c>
      <c r="W433" s="245"/>
      <c r="X433" s="81">
        <v>0</v>
      </c>
      <c r="Y433" s="80"/>
      <c r="Z433" s="245">
        <f t="shared" si="12"/>
        <v>0</v>
      </c>
      <c r="AA433" s="81">
        <f t="shared" si="13"/>
        <v>0</v>
      </c>
      <c r="AB433" s="78" t="str">
        <f>IF('Dépenses sur devis'!AB433&lt;&gt;"",'Dépenses sur devis'!AB433,"")</f>
        <v/>
      </c>
    </row>
    <row r="434" spans="2:28" s="63" customFormat="1" ht="19.899999999999999" hidden="1" customHeight="1" x14ac:dyDescent="0.35">
      <c r="B434" s="75">
        <v>427</v>
      </c>
      <c r="C434" s="80" t="str">
        <f>IF('Dépenses sur devis'!C434&lt;&gt;"",'Dépenses sur devis'!C434,"")</f>
        <v/>
      </c>
      <c r="D434" s="80" t="str">
        <f>IF('Dépenses sur devis'!D434&lt;&gt;"",'Dépenses sur devis'!D434,"")</f>
        <v/>
      </c>
      <c r="E434" s="80" t="str">
        <f>IF('Dépenses sur devis'!E434&lt;&gt;"",'Dépenses sur devis'!E434,"")</f>
        <v/>
      </c>
      <c r="F434" s="80" t="str">
        <f>IF('Dépenses sur devis'!F434&lt;&gt;"",'Dépenses sur devis'!F434,"")</f>
        <v/>
      </c>
      <c r="G434" s="80" t="str">
        <f>IF('Dépenses sur devis'!G434&lt;&gt;"",'Dépenses sur devis'!G434,"")</f>
        <v/>
      </c>
      <c r="H434" s="79" t="str">
        <f>IF('Dépenses sur devis'!H434&lt;&gt;"",'Dépenses sur devis'!H434,"")</f>
        <v/>
      </c>
      <c r="I434" s="80" t="str">
        <f>IF('Dépenses sur devis'!I434&lt;&gt;"",'Dépenses sur devis'!I434,"")</f>
        <v/>
      </c>
      <c r="J434" s="243">
        <f>IF('Dépenses sur devis'!J434&lt;&gt;"",'Dépenses sur devis'!J434,0)</f>
        <v>0</v>
      </c>
      <c r="K434" s="243">
        <f>IF('Dépenses sur devis'!K434&lt;&gt;"",'Dépenses sur devis'!K434,0)</f>
        <v>0</v>
      </c>
      <c r="L434" s="243">
        <f>IF('Dépenses sur devis'!L434&lt;&gt;"",'Dépenses sur devis'!L434,0)</f>
        <v>0</v>
      </c>
      <c r="M434" s="80" t="str">
        <f>IF('Dépenses sur devis'!M434&lt;&gt;"",'Dépenses sur devis'!M434,"")</f>
        <v/>
      </c>
      <c r="N434" s="244" t="str">
        <f>IF('Dépenses sur devis'!N434&lt;&gt;"",'Dépenses sur devis'!N434,"")</f>
        <v/>
      </c>
      <c r="O434" s="244" t="str">
        <f>IF('Dépenses sur devis'!O434&lt;&gt;"",'Dépenses sur devis'!O434,"")</f>
        <v/>
      </c>
      <c r="P434" s="245">
        <f>IF('Dépenses sur devis'!P434&lt;&gt;"",'Dépenses sur devis'!P434,0)</f>
        <v>0</v>
      </c>
      <c r="Q434" s="245">
        <f>IF('Dépenses sur devis'!Q434&lt;&gt;"",'Dépenses sur devis'!Q434,0)</f>
        <v>0</v>
      </c>
      <c r="R434" s="244" t="str">
        <f>IF('Dépenses sur devis'!R434&lt;&gt;"",'Dépenses sur devis'!R434,"")</f>
        <v/>
      </c>
      <c r="S434" s="244" t="str">
        <f>IF('Dépenses sur devis'!S434&lt;&gt;"",'Dépenses sur devis'!S434,"")</f>
        <v/>
      </c>
      <c r="T434" s="245">
        <f>IF('Dépenses sur devis'!T434&lt;&gt;"",'Dépenses sur devis'!T434,0)</f>
        <v>0</v>
      </c>
      <c r="U434" s="245">
        <f>IF('Dépenses sur devis'!U434&lt;&gt;"",'Dépenses sur devis'!U434,0)</f>
        <v>0</v>
      </c>
      <c r="V434" s="244" t="str">
        <f>IF('Dépenses sur devis'!V434&lt;&gt;"",'Dépenses sur devis'!V434,"")</f>
        <v/>
      </c>
      <c r="W434" s="245"/>
      <c r="X434" s="81">
        <v>0</v>
      </c>
      <c r="Y434" s="80"/>
      <c r="Z434" s="245">
        <f t="shared" si="12"/>
        <v>0</v>
      </c>
      <c r="AA434" s="81">
        <f t="shared" si="13"/>
        <v>0</v>
      </c>
      <c r="AB434" s="78" t="str">
        <f>IF('Dépenses sur devis'!AB434&lt;&gt;"",'Dépenses sur devis'!AB434,"")</f>
        <v/>
      </c>
    </row>
    <row r="435" spans="2:28" s="63" customFormat="1" ht="19.899999999999999" hidden="1" customHeight="1" x14ac:dyDescent="0.35">
      <c r="B435" s="75">
        <v>428</v>
      </c>
      <c r="C435" s="80" t="str">
        <f>IF('Dépenses sur devis'!C435&lt;&gt;"",'Dépenses sur devis'!C435,"")</f>
        <v/>
      </c>
      <c r="D435" s="80" t="str">
        <f>IF('Dépenses sur devis'!D435&lt;&gt;"",'Dépenses sur devis'!D435,"")</f>
        <v/>
      </c>
      <c r="E435" s="80" t="str">
        <f>IF('Dépenses sur devis'!E435&lt;&gt;"",'Dépenses sur devis'!E435,"")</f>
        <v/>
      </c>
      <c r="F435" s="80" t="str">
        <f>IF('Dépenses sur devis'!F435&lt;&gt;"",'Dépenses sur devis'!F435,"")</f>
        <v/>
      </c>
      <c r="G435" s="80" t="str">
        <f>IF('Dépenses sur devis'!G435&lt;&gt;"",'Dépenses sur devis'!G435,"")</f>
        <v/>
      </c>
      <c r="H435" s="79" t="str">
        <f>IF('Dépenses sur devis'!H435&lt;&gt;"",'Dépenses sur devis'!H435,"")</f>
        <v/>
      </c>
      <c r="I435" s="80" t="str">
        <f>IF('Dépenses sur devis'!I435&lt;&gt;"",'Dépenses sur devis'!I435,"")</f>
        <v/>
      </c>
      <c r="J435" s="243">
        <f>IF('Dépenses sur devis'!J435&lt;&gt;"",'Dépenses sur devis'!J435,0)</f>
        <v>0</v>
      </c>
      <c r="K435" s="243">
        <f>IF('Dépenses sur devis'!K435&lt;&gt;"",'Dépenses sur devis'!K435,0)</f>
        <v>0</v>
      </c>
      <c r="L435" s="243">
        <f>IF('Dépenses sur devis'!L435&lt;&gt;"",'Dépenses sur devis'!L435,0)</f>
        <v>0</v>
      </c>
      <c r="M435" s="80" t="str">
        <f>IF('Dépenses sur devis'!M435&lt;&gt;"",'Dépenses sur devis'!M435,"")</f>
        <v/>
      </c>
      <c r="N435" s="244" t="str">
        <f>IF('Dépenses sur devis'!N435&lt;&gt;"",'Dépenses sur devis'!N435,"")</f>
        <v/>
      </c>
      <c r="O435" s="244" t="str">
        <f>IF('Dépenses sur devis'!O435&lt;&gt;"",'Dépenses sur devis'!O435,"")</f>
        <v/>
      </c>
      <c r="P435" s="245">
        <f>IF('Dépenses sur devis'!P435&lt;&gt;"",'Dépenses sur devis'!P435,0)</f>
        <v>0</v>
      </c>
      <c r="Q435" s="245">
        <f>IF('Dépenses sur devis'!Q435&lt;&gt;"",'Dépenses sur devis'!Q435,0)</f>
        <v>0</v>
      </c>
      <c r="R435" s="244" t="str">
        <f>IF('Dépenses sur devis'!R435&lt;&gt;"",'Dépenses sur devis'!R435,"")</f>
        <v/>
      </c>
      <c r="S435" s="244" t="str">
        <f>IF('Dépenses sur devis'!S435&lt;&gt;"",'Dépenses sur devis'!S435,"")</f>
        <v/>
      </c>
      <c r="T435" s="245">
        <f>IF('Dépenses sur devis'!T435&lt;&gt;"",'Dépenses sur devis'!T435,0)</f>
        <v>0</v>
      </c>
      <c r="U435" s="245">
        <f>IF('Dépenses sur devis'!U435&lt;&gt;"",'Dépenses sur devis'!U435,0)</f>
        <v>0</v>
      </c>
      <c r="V435" s="244" t="str">
        <f>IF('Dépenses sur devis'!V435&lt;&gt;"",'Dépenses sur devis'!V435,"")</f>
        <v/>
      </c>
      <c r="W435" s="245"/>
      <c r="X435" s="81">
        <v>0</v>
      </c>
      <c r="Y435" s="80"/>
      <c r="Z435" s="245">
        <f t="shared" si="12"/>
        <v>0</v>
      </c>
      <c r="AA435" s="81">
        <f t="shared" si="13"/>
        <v>0</v>
      </c>
      <c r="AB435" s="78" t="str">
        <f>IF('Dépenses sur devis'!AB435&lt;&gt;"",'Dépenses sur devis'!AB435,"")</f>
        <v/>
      </c>
    </row>
    <row r="436" spans="2:28" s="63" customFormat="1" ht="19.899999999999999" hidden="1" customHeight="1" x14ac:dyDescent="0.35">
      <c r="B436" s="75">
        <v>429</v>
      </c>
      <c r="C436" s="80" t="str">
        <f>IF('Dépenses sur devis'!C436&lt;&gt;"",'Dépenses sur devis'!C436,"")</f>
        <v/>
      </c>
      <c r="D436" s="80" t="str">
        <f>IF('Dépenses sur devis'!D436&lt;&gt;"",'Dépenses sur devis'!D436,"")</f>
        <v/>
      </c>
      <c r="E436" s="80" t="str">
        <f>IF('Dépenses sur devis'!E436&lt;&gt;"",'Dépenses sur devis'!E436,"")</f>
        <v/>
      </c>
      <c r="F436" s="80" t="str">
        <f>IF('Dépenses sur devis'!F436&lt;&gt;"",'Dépenses sur devis'!F436,"")</f>
        <v/>
      </c>
      <c r="G436" s="80" t="str">
        <f>IF('Dépenses sur devis'!G436&lt;&gt;"",'Dépenses sur devis'!G436,"")</f>
        <v/>
      </c>
      <c r="H436" s="79" t="str">
        <f>IF('Dépenses sur devis'!H436&lt;&gt;"",'Dépenses sur devis'!H436,"")</f>
        <v/>
      </c>
      <c r="I436" s="80" t="str">
        <f>IF('Dépenses sur devis'!I436&lt;&gt;"",'Dépenses sur devis'!I436,"")</f>
        <v/>
      </c>
      <c r="J436" s="243">
        <f>IF('Dépenses sur devis'!J436&lt;&gt;"",'Dépenses sur devis'!J436,0)</f>
        <v>0</v>
      </c>
      <c r="K436" s="243">
        <f>IF('Dépenses sur devis'!K436&lt;&gt;"",'Dépenses sur devis'!K436,0)</f>
        <v>0</v>
      </c>
      <c r="L436" s="243">
        <f>IF('Dépenses sur devis'!L436&lt;&gt;"",'Dépenses sur devis'!L436,0)</f>
        <v>0</v>
      </c>
      <c r="M436" s="80" t="str">
        <f>IF('Dépenses sur devis'!M436&lt;&gt;"",'Dépenses sur devis'!M436,"")</f>
        <v/>
      </c>
      <c r="N436" s="244" t="str">
        <f>IF('Dépenses sur devis'!N436&lt;&gt;"",'Dépenses sur devis'!N436,"")</f>
        <v/>
      </c>
      <c r="O436" s="244" t="str">
        <f>IF('Dépenses sur devis'!O436&lt;&gt;"",'Dépenses sur devis'!O436,"")</f>
        <v/>
      </c>
      <c r="P436" s="245">
        <f>IF('Dépenses sur devis'!P436&lt;&gt;"",'Dépenses sur devis'!P436,0)</f>
        <v>0</v>
      </c>
      <c r="Q436" s="245">
        <f>IF('Dépenses sur devis'!Q436&lt;&gt;"",'Dépenses sur devis'!Q436,0)</f>
        <v>0</v>
      </c>
      <c r="R436" s="244" t="str">
        <f>IF('Dépenses sur devis'!R436&lt;&gt;"",'Dépenses sur devis'!R436,"")</f>
        <v/>
      </c>
      <c r="S436" s="244" t="str">
        <f>IF('Dépenses sur devis'!S436&lt;&gt;"",'Dépenses sur devis'!S436,"")</f>
        <v/>
      </c>
      <c r="T436" s="245">
        <f>IF('Dépenses sur devis'!T436&lt;&gt;"",'Dépenses sur devis'!T436,0)</f>
        <v>0</v>
      </c>
      <c r="U436" s="245">
        <f>IF('Dépenses sur devis'!U436&lt;&gt;"",'Dépenses sur devis'!U436,0)</f>
        <v>0</v>
      </c>
      <c r="V436" s="244" t="str">
        <f>IF('Dépenses sur devis'!V436&lt;&gt;"",'Dépenses sur devis'!V436,"")</f>
        <v/>
      </c>
      <c r="W436" s="245"/>
      <c r="X436" s="81">
        <v>0</v>
      </c>
      <c r="Y436" s="80"/>
      <c r="Z436" s="245">
        <f t="shared" si="12"/>
        <v>0</v>
      </c>
      <c r="AA436" s="81">
        <f t="shared" si="13"/>
        <v>0</v>
      </c>
      <c r="AB436" s="78" t="str">
        <f>IF('Dépenses sur devis'!AB436&lt;&gt;"",'Dépenses sur devis'!AB436,"")</f>
        <v/>
      </c>
    </row>
    <row r="437" spans="2:28" s="63" customFormat="1" ht="19.899999999999999" hidden="1" customHeight="1" x14ac:dyDescent="0.35">
      <c r="B437" s="75">
        <v>430</v>
      </c>
      <c r="C437" s="80" t="str">
        <f>IF('Dépenses sur devis'!C437&lt;&gt;"",'Dépenses sur devis'!C437,"")</f>
        <v/>
      </c>
      <c r="D437" s="80" t="str">
        <f>IF('Dépenses sur devis'!D437&lt;&gt;"",'Dépenses sur devis'!D437,"")</f>
        <v/>
      </c>
      <c r="E437" s="80" t="str">
        <f>IF('Dépenses sur devis'!E437&lt;&gt;"",'Dépenses sur devis'!E437,"")</f>
        <v/>
      </c>
      <c r="F437" s="80" t="str">
        <f>IF('Dépenses sur devis'!F437&lt;&gt;"",'Dépenses sur devis'!F437,"")</f>
        <v/>
      </c>
      <c r="G437" s="80" t="str">
        <f>IF('Dépenses sur devis'!G437&lt;&gt;"",'Dépenses sur devis'!G437,"")</f>
        <v/>
      </c>
      <c r="H437" s="79" t="str">
        <f>IF('Dépenses sur devis'!H437&lt;&gt;"",'Dépenses sur devis'!H437,"")</f>
        <v/>
      </c>
      <c r="I437" s="80" t="str">
        <f>IF('Dépenses sur devis'!I437&lt;&gt;"",'Dépenses sur devis'!I437,"")</f>
        <v/>
      </c>
      <c r="J437" s="243">
        <f>IF('Dépenses sur devis'!J437&lt;&gt;"",'Dépenses sur devis'!J437,0)</f>
        <v>0</v>
      </c>
      <c r="K437" s="243">
        <f>IF('Dépenses sur devis'!K437&lt;&gt;"",'Dépenses sur devis'!K437,0)</f>
        <v>0</v>
      </c>
      <c r="L437" s="243">
        <f>IF('Dépenses sur devis'!L437&lt;&gt;"",'Dépenses sur devis'!L437,0)</f>
        <v>0</v>
      </c>
      <c r="M437" s="80" t="str">
        <f>IF('Dépenses sur devis'!M437&lt;&gt;"",'Dépenses sur devis'!M437,"")</f>
        <v/>
      </c>
      <c r="N437" s="244" t="str">
        <f>IF('Dépenses sur devis'!N437&lt;&gt;"",'Dépenses sur devis'!N437,"")</f>
        <v/>
      </c>
      <c r="O437" s="244" t="str">
        <f>IF('Dépenses sur devis'!O437&lt;&gt;"",'Dépenses sur devis'!O437,"")</f>
        <v/>
      </c>
      <c r="P437" s="245">
        <f>IF('Dépenses sur devis'!P437&lt;&gt;"",'Dépenses sur devis'!P437,0)</f>
        <v>0</v>
      </c>
      <c r="Q437" s="245">
        <f>IF('Dépenses sur devis'!Q437&lt;&gt;"",'Dépenses sur devis'!Q437,0)</f>
        <v>0</v>
      </c>
      <c r="R437" s="244" t="str">
        <f>IF('Dépenses sur devis'!R437&lt;&gt;"",'Dépenses sur devis'!R437,"")</f>
        <v/>
      </c>
      <c r="S437" s="244" t="str">
        <f>IF('Dépenses sur devis'!S437&lt;&gt;"",'Dépenses sur devis'!S437,"")</f>
        <v/>
      </c>
      <c r="T437" s="245">
        <f>IF('Dépenses sur devis'!T437&lt;&gt;"",'Dépenses sur devis'!T437,0)</f>
        <v>0</v>
      </c>
      <c r="U437" s="245">
        <f>IF('Dépenses sur devis'!U437&lt;&gt;"",'Dépenses sur devis'!U437,0)</f>
        <v>0</v>
      </c>
      <c r="V437" s="244" t="str">
        <f>IF('Dépenses sur devis'!V437&lt;&gt;"",'Dépenses sur devis'!V437,"")</f>
        <v/>
      </c>
      <c r="W437" s="245"/>
      <c r="X437" s="81">
        <v>0</v>
      </c>
      <c r="Y437" s="80"/>
      <c r="Z437" s="245">
        <f t="shared" si="12"/>
        <v>0</v>
      </c>
      <c r="AA437" s="81">
        <f t="shared" si="13"/>
        <v>0</v>
      </c>
      <c r="AB437" s="78" t="str">
        <f>IF('Dépenses sur devis'!AB437&lt;&gt;"",'Dépenses sur devis'!AB437,"")</f>
        <v/>
      </c>
    </row>
    <row r="438" spans="2:28" s="63" customFormat="1" ht="19.899999999999999" hidden="1" customHeight="1" x14ac:dyDescent="0.35">
      <c r="B438" s="75">
        <v>431</v>
      </c>
      <c r="C438" s="80" t="str">
        <f>IF('Dépenses sur devis'!C438&lt;&gt;"",'Dépenses sur devis'!C438,"")</f>
        <v/>
      </c>
      <c r="D438" s="80" t="str">
        <f>IF('Dépenses sur devis'!D438&lt;&gt;"",'Dépenses sur devis'!D438,"")</f>
        <v/>
      </c>
      <c r="E438" s="80" t="str">
        <f>IF('Dépenses sur devis'!E438&lt;&gt;"",'Dépenses sur devis'!E438,"")</f>
        <v/>
      </c>
      <c r="F438" s="80" t="str">
        <f>IF('Dépenses sur devis'!F438&lt;&gt;"",'Dépenses sur devis'!F438,"")</f>
        <v/>
      </c>
      <c r="G438" s="80" t="str">
        <f>IF('Dépenses sur devis'!G438&lt;&gt;"",'Dépenses sur devis'!G438,"")</f>
        <v/>
      </c>
      <c r="H438" s="79" t="str">
        <f>IF('Dépenses sur devis'!H438&lt;&gt;"",'Dépenses sur devis'!H438,"")</f>
        <v/>
      </c>
      <c r="I438" s="80" t="str">
        <f>IF('Dépenses sur devis'!I438&lt;&gt;"",'Dépenses sur devis'!I438,"")</f>
        <v/>
      </c>
      <c r="J438" s="243">
        <f>IF('Dépenses sur devis'!J438&lt;&gt;"",'Dépenses sur devis'!J438,0)</f>
        <v>0</v>
      </c>
      <c r="K438" s="243">
        <f>IF('Dépenses sur devis'!K438&lt;&gt;"",'Dépenses sur devis'!K438,0)</f>
        <v>0</v>
      </c>
      <c r="L438" s="243">
        <f>IF('Dépenses sur devis'!L438&lt;&gt;"",'Dépenses sur devis'!L438,0)</f>
        <v>0</v>
      </c>
      <c r="M438" s="80" t="str">
        <f>IF('Dépenses sur devis'!M438&lt;&gt;"",'Dépenses sur devis'!M438,"")</f>
        <v/>
      </c>
      <c r="N438" s="244" t="str">
        <f>IF('Dépenses sur devis'!N438&lt;&gt;"",'Dépenses sur devis'!N438,"")</f>
        <v/>
      </c>
      <c r="O438" s="244" t="str">
        <f>IF('Dépenses sur devis'!O438&lt;&gt;"",'Dépenses sur devis'!O438,"")</f>
        <v/>
      </c>
      <c r="P438" s="245">
        <f>IF('Dépenses sur devis'!P438&lt;&gt;"",'Dépenses sur devis'!P438,0)</f>
        <v>0</v>
      </c>
      <c r="Q438" s="245">
        <f>IF('Dépenses sur devis'!Q438&lt;&gt;"",'Dépenses sur devis'!Q438,0)</f>
        <v>0</v>
      </c>
      <c r="R438" s="244" t="str">
        <f>IF('Dépenses sur devis'!R438&lt;&gt;"",'Dépenses sur devis'!R438,"")</f>
        <v/>
      </c>
      <c r="S438" s="244" t="str">
        <f>IF('Dépenses sur devis'!S438&lt;&gt;"",'Dépenses sur devis'!S438,"")</f>
        <v/>
      </c>
      <c r="T438" s="245">
        <f>IF('Dépenses sur devis'!T438&lt;&gt;"",'Dépenses sur devis'!T438,0)</f>
        <v>0</v>
      </c>
      <c r="U438" s="245">
        <f>IF('Dépenses sur devis'!U438&lt;&gt;"",'Dépenses sur devis'!U438,0)</f>
        <v>0</v>
      </c>
      <c r="V438" s="244" t="str">
        <f>IF('Dépenses sur devis'!V438&lt;&gt;"",'Dépenses sur devis'!V438,"")</f>
        <v/>
      </c>
      <c r="W438" s="245"/>
      <c r="X438" s="81">
        <v>0</v>
      </c>
      <c r="Y438" s="80"/>
      <c r="Z438" s="245">
        <f t="shared" si="12"/>
        <v>0</v>
      </c>
      <c r="AA438" s="81">
        <f t="shared" si="13"/>
        <v>0</v>
      </c>
      <c r="AB438" s="78" t="str">
        <f>IF('Dépenses sur devis'!AB438&lt;&gt;"",'Dépenses sur devis'!AB438,"")</f>
        <v/>
      </c>
    </row>
    <row r="439" spans="2:28" s="63" customFormat="1" ht="19.899999999999999" hidden="1" customHeight="1" x14ac:dyDescent="0.35">
      <c r="B439" s="75">
        <v>432</v>
      </c>
      <c r="C439" s="80" t="str">
        <f>IF('Dépenses sur devis'!C439&lt;&gt;"",'Dépenses sur devis'!C439,"")</f>
        <v/>
      </c>
      <c r="D439" s="80" t="str">
        <f>IF('Dépenses sur devis'!D439&lt;&gt;"",'Dépenses sur devis'!D439,"")</f>
        <v/>
      </c>
      <c r="E439" s="80" t="str">
        <f>IF('Dépenses sur devis'!E439&lt;&gt;"",'Dépenses sur devis'!E439,"")</f>
        <v/>
      </c>
      <c r="F439" s="80" t="str">
        <f>IF('Dépenses sur devis'!F439&lt;&gt;"",'Dépenses sur devis'!F439,"")</f>
        <v/>
      </c>
      <c r="G439" s="80" t="str">
        <f>IF('Dépenses sur devis'!G439&lt;&gt;"",'Dépenses sur devis'!G439,"")</f>
        <v/>
      </c>
      <c r="H439" s="79" t="str">
        <f>IF('Dépenses sur devis'!H439&lt;&gt;"",'Dépenses sur devis'!H439,"")</f>
        <v/>
      </c>
      <c r="I439" s="80" t="str">
        <f>IF('Dépenses sur devis'!I439&lt;&gt;"",'Dépenses sur devis'!I439,"")</f>
        <v/>
      </c>
      <c r="J439" s="243">
        <f>IF('Dépenses sur devis'!J439&lt;&gt;"",'Dépenses sur devis'!J439,0)</f>
        <v>0</v>
      </c>
      <c r="K439" s="243">
        <f>IF('Dépenses sur devis'!K439&lt;&gt;"",'Dépenses sur devis'!K439,0)</f>
        <v>0</v>
      </c>
      <c r="L439" s="243">
        <f>IF('Dépenses sur devis'!L439&lt;&gt;"",'Dépenses sur devis'!L439,0)</f>
        <v>0</v>
      </c>
      <c r="M439" s="80" t="str">
        <f>IF('Dépenses sur devis'!M439&lt;&gt;"",'Dépenses sur devis'!M439,"")</f>
        <v/>
      </c>
      <c r="N439" s="244" t="str">
        <f>IF('Dépenses sur devis'!N439&lt;&gt;"",'Dépenses sur devis'!N439,"")</f>
        <v/>
      </c>
      <c r="O439" s="244" t="str">
        <f>IF('Dépenses sur devis'!O439&lt;&gt;"",'Dépenses sur devis'!O439,"")</f>
        <v/>
      </c>
      <c r="P439" s="245">
        <f>IF('Dépenses sur devis'!P439&lt;&gt;"",'Dépenses sur devis'!P439,0)</f>
        <v>0</v>
      </c>
      <c r="Q439" s="245">
        <f>IF('Dépenses sur devis'!Q439&lt;&gt;"",'Dépenses sur devis'!Q439,0)</f>
        <v>0</v>
      </c>
      <c r="R439" s="244" t="str">
        <f>IF('Dépenses sur devis'!R439&lt;&gt;"",'Dépenses sur devis'!R439,"")</f>
        <v/>
      </c>
      <c r="S439" s="244" t="str">
        <f>IF('Dépenses sur devis'!S439&lt;&gt;"",'Dépenses sur devis'!S439,"")</f>
        <v/>
      </c>
      <c r="T439" s="245">
        <f>IF('Dépenses sur devis'!T439&lt;&gt;"",'Dépenses sur devis'!T439,0)</f>
        <v>0</v>
      </c>
      <c r="U439" s="245">
        <f>IF('Dépenses sur devis'!U439&lt;&gt;"",'Dépenses sur devis'!U439,0)</f>
        <v>0</v>
      </c>
      <c r="V439" s="244" t="str">
        <f>IF('Dépenses sur devis'!V439&lt;&gt;"",'Dépenses sur devis'!V439,"")</f>
        <v/>
      </c>
      <c r="W439" s="245"/>
      <c r="X439" s="81">
        <v>0</v>
      </c>
      <c r="Y439" s="80"/>
      <c r="Z439" s="245">
        <f t="shared" si="12"/>
        <v>0</v>
      </c>
      <c r="AA439" s="81">
        <f t="shared" si="13"/>
        <v>0</v>
      </c>
      <c r="AB439" s="78" t="str">
        <f>IF('Dépenses sur devis'!AB439&lt;&gt;"",'Dépenses sur devis'!AB439,"")</f>
        <v/>
      </c>
    </row>
    <row r="440" spans="2:28" s="63" customFormat="1" ht="19.899999999999999" hidden="1" customHeight="1" x14ac:dyDescent="0.35">
      <c r="B440" s="75">
        <v>433</v>
      </c>
      <c r="C440" s="80" t="str">
        <f>IF('Dépenses sur devis'!C440&lt;&gt;"",'Dépenses sur devis'!C440,"")</f>
        <v/>
      </c>
      <c r="D440" s="80" t="str">
        <f>IF('Dépenses sur devis'!D440&lt;&gt;"",'Dépenses sur devis'!D440,"")</f>
        <v/>
      </c>
      <c r="E440" s="80" t="str">
        <f>IF('Dépenses sur devis'!E440&lt;&gt;"",'Dépenses sur devis'!E440,"")</f>
        <v/>
      </c>
      <c r="F440" s="80" t="str">
        <f>IF('Dépenses sur devis'!F440&lt;&gt;"",'Dépenses sur devis'!F440,"")</f>
        <v/>
      </c>
      <c r="G440" s="80" t="str">
        <f>IF('Dépenses sur devis'!G440&lt;&gt;"",'Dépenses sur devis'!G440,"")</f>
        <v/>
      </c>
      <c r="H440" s="79" t="str">
        <f>IF('Dépenses sur devis'!H440&lt;&gt;"",'Dépenses sur devis'!H440,"")</f>
        <v/>
      </c>
      <c r="I440" s="80" t="str">
        <f>IF('Dépenses sur devis'!I440&lt;&gt;"",'Dépenses sur devis'!I440,"")</f>
        <v/>
      </c>
      <c r="J440" s="243">
        <f>IF('Dépenses sur devis'!J440&lt;&gt;"",'Dépenses sur devis'!J440,0)</f>
        <v>0</v>
      </c>
      <c r="K440" s="243">
        <f>IF('Dépenses sur devis'!K440&lt;&gt;"",'Dépenses sur devis'!K440,0)</f>
        <v>0</v>
      </c>
      <c r="L440" s="243">
        <f>IF('Dépenses sur devis'!L440&lt;&gt;"",'Dépenses sur devis'!L440,0)</f>
        <v>0</v>
      </c>
      <c r="M440" s="80" t="str">
        <f>IF('Dépenses sur devis'!M440&lt;&gt;"",'Dépenses sur devis'!M440,"")</f>
        <v/>
      </c>
      <c r="N440" s="244" t="str">
        <f>IF('Dépenses sur devis'!N440&lt;&gt;"",'Dépenses sur devis'!N440,"")</f>
        <v/>
      </c>
      <c r="O440" s="244" t="str">
        <f>IF('Dépenses sur devis'!O440&lt;&gt;"",'Dépenses sur devis'!O440,"")</f>
        <v/>
      </c>
      <c r="P440" s="245">
        <f>IF('Dépenses sur devis'!P440&lt;&gt;"",'Dépenses sur devis'!P440,0)</f>
        <v>0</v>
      </c>
      <c r="Q440" s="245">
        <f>IF('Dépenses sur devis'!Q440&lt;&gt;"",'Dépenses sur devis'!Q440,0)</f>
        <v>0</v>
      </c>
      <c r="R440" s="244" t="str">
        <f>IF('Dépenses sur devis'!R440&lt;&gt;"",'Dépenses sur devis'!R440,"")</f>
        <v/>
      </c>
      <c r="S440" s="244" t="str">
        <f>IF('Dépenses sur devis'!S440&lt;&gt;"",'Dépenses sur devis'!S440,"")</f>
        <v/>
      </c>
      <c r="T440" s="245">
        <f>IF('Dépenses sur devis'!T440&lt;&gt;"",'Dépenses sur devis'!T440,0)</f>
        <v>0</v>
      </c>
      <c r="U440" s="245">
        <f>IF('Dépenses sur devis'!U440&lt;&gt;"",'Dépenses sur devis'!U440,0)</f>
        <v>0</v>
      </c>
      <c r="V440" s="244" t="str">
        <f>IF('Dépenses sur devis'!V440&lt;&gt;"",'Dépenses sur devis'!V440,"")</f>
        <v/>
      </c>
      <c r="W440" s="245"/>
      <c r="X440" s="81">
        <v>0</v>
      </c>
      <c r="Y440" s="80"/>
      <c r="Z440" s="245">
        <f t="shared" si="12"/>
        <v>0</v>
      </c>
      <c r="AA440" s="81">
        <f t="shared" si="13"/>
        <v>0</v>
      </c>
      <c r="AB440" s="78" t="str">
        <f>IF('Dépenses sur devis'!AB440&lt;&gt;"",'Dépenses sur devis'!AB440,"")</f>
        <v/>
      </c>
    </row>
    <row r="441" spans="2:28" s="63" customFormat="1" ht="19.899999999999999" hidden="1" customHeight="1" x14ac:dyDescent="0.35">
      <c r="B441" s="75">
        <v>434</v>
      </c>
      <c r="C441" s="80" t="str">
        <f>IF('Dépenses sur devis'!C441&lt;&gt;"",'Dépenses sur devis'!C441,"")</f>
        <v/>
      </c>
      <c r="D441" s="80" t="str">
        <f>IF('Dépenses sur devis'!D441&lt;&gt;"",'Dépenses sur devis'!D441,"")</f>
        <v/>
      </c>
      <c r="E441" s="80" t="str">
        <f>IF('Dépenses sur devis'!E441&lt;&gt;"",'Dépenses sur devis'!E441,"")</f>
        <v/>
      </c>
      <c r="F441" s="80" t="str">
        <f>IF('Dépenses sur devis'!F441&lt;&gt;"",'Dépenses sur devis'!F441,"")</f>
        <v/>
      </c>
      <c r="G441" s="80" t="str">
        <f>IF('Dépenses sur devis'!G441&lt;&gt;"",'Dépenses sur devis'!G441,"")</f>
        <v/>
      </c>
      <c r="H441" s="79" t="str">
        <f>IF('Dépenses sur devis'!H441&lt;&gt;"",'Dépenses sur devis'!H441,"")</f>
        <v/>
      </c>
      <c r="I441" s="80" t="str">
        <f>IF('Dépenses sur devis'!I441&lt;&gt;"",'Dépenses sur devis'!I441,"")</f>
        <v/>
      </c>
      <c r="J441" s="243">
        <f>IF('Dépenses sur devis'!J441&lt;&gt;"",'Dépenses sur devis'!J441,0)</f>
        <v>0</v>
      </c>
      <c r="K441" s="243">
        <f>IF('Dépenses sur devis'!K441&lt;&gt;"",'Dépenses sur devis'!K441,0)</f>
        <v>0</v>
      </c>
      <c r="L441" s="243">
        <f>IF('Dépenses sur devis'!L441&lt;&gt;"",'Dépenses sur devis'!L441,0)</f>
        <v>0</v>
      </c>
      <c r="M441" s="80" t="str">
        <f>IF('Dépenses sur devis'!M441&lt;&gt;"",'Dépenses sur devis'!M441,"")</f>
        <v/>
      </c>
      <c r="N441" s="244" t="str">
        <f>IF('Dépenses sur devis'!N441&lt;&gt;"",'Dépenses sur devis'!N441,"")</f>
        <v/>
      </c>
      <c r="O441" s="244" t="str">
        <f>IF('Dépenses sur devis'!O441&lt;&gt;"",'Dépenses sur devis'!O441,"")</f>
        <v/>
      </c>
      <c r="P441" s="245">
        <f>IF('Dépenses sur devis'!P441&lt;&gt;"",'Dépenses sur devis'!P441,0)</f>
        <v>0</v>
      </c>
      <c r="Q441" s="245">
        <f>IF('Dépenses sur devis'!Q441&lt;&gt;"",'Dépenses sur devis'!Q441,0)</f>
        <v>0</v>
      </c>
      <c r="R441" s="244" t="str">
        <f>IF('Dépenses sur devis'!R441&lt;&gt;"",'Dépenses sur devis'!R441,"")</f>
        <v/>
      </c>
      <c r="S441" s="244" t="str">
        <f>IF('Dépenses sur devis'!S441&lt;&gt;"",'Dépenses sur devis'!S441,"")</f>
        <v/>
      </c>
      <c r="T441" s="245">
        <f>IF('Dépenses sur devis'!T441&lt;&gt;"",'Dépenses sur devis'!T441,0)</f>
        <v>0</v>
      </c>
      <c r="U441" s="245">
        <f>IF('Dépenses sur devis'!U441&lt;&gt;"",'Dépenses sur devis'!U441,0)</f>
        <v>0</v>
      </c>
      <c r="V441" s="244" t="str">
        <f>IF('Dépenses sur devis'!V441&lt;&gt;"",'Dépenses sur devis'!V441,"")</f>
        <v/>
      </c>
      <c r="W441" s="245"/>
      <c r="X441" s="81">
        <v>0</v>
      </c>
      <c r="Y441" s="80"/>
      <c r="Z441" s="245">
        <f t="shared" si="12"/>
        <v>0</v>
      </c>
      <c r="AA441" s="81">
        <f t="shared" si="13"/>
        <v>0</v>
      </c>
      <c r="AB441" s="78" t="str">
        <f>IF('Dépenses sur devis'!AB441&lt;&gt;"",'Dépenses sur devis'!AB441,"")</f>
        <v/>
      </c>
    </row>
    <row r="442" spans="2:28" s="63" customFormat="1" ht="19.899999999999999" hidden="1" customHeight="1" x14ac:dyDescent="0.35">
      <c r="B442" s="75">
        <v>435</v>
      </c>
      <c r="C442" s="80" t="str">
        <f>IF('Dépenses sur devis'!C442&lt;&gt;"",'Dépenses sur devis'!C442,"")</f>
        <v/>
      </c>
      <c r="D442" s="80" t="str">
        <f>IF('Dépenses sur devis'!D442&lt;&gt;"",'Dépenses sur devis'!D442,"")</f>
        <v/>
      </c>
      <c r="E442" s="80" t="str">
        <f>IF('Dépenses sur devis'!E442&lt;&gt;"",'Dépenses sur devis'!E442,"")</f>
        <v/>
      </c>
      <c r="F442" s="80" t="str">
        <f>IF('Dépenses sur devis'!F442&lt;&gt;"",'Dépenses sur devis'!F442,"")</f>
        <v/>
      </c>
      <c r="G442" s="80" t="str">
        <f>IF('Dépenses sur devis'!G442&lt;&gt;"",'Dépenses sur devis'!G442,"")</f>
        <v/>
      </c>
      <c r="H442" s="79" t="str">
        <f>IF('Dépenses sur devis'!H442&lt;&gt;"",'Dépenses sur devis'!H442,"")</f>
        <v/>
      </c>
      <c r="I442" s="80" t="str">
        <f>IF('Dépenses sur devis'!I442&lt;&gt;"",'Dépenses sur devis'!I442,"")</f>
        <v/>
      </c>
      <c r="J442" s="243">
        <f>IF('Dépenses sur devis'!J442&lt;&gt;"",'Dépenses sur devis'!J442,0)</f>
        <v>0</v>
      </c>
      <c r="K442" s="243">
        <f>IF('Dépenses sur devis'!K442&lt;&gt;"",'Dépenses sur devis'!K442,0)</f>
        <v>0</v>
      </c>
      <c r="L442" s="243">
        <f>IF('Dépenses sur devis'!L442&lt;&gt;"",'Dépenses sur devis'!L442,0)</f>
        <v>0</v>
      </c>
      <c r="M442" s="80" t="str">
        <f>IF('Dépenses sur devis'!M442&lt;&gt;"",'Dépenses sur devis'!M442,"")</f>
        <v/>
      </c>
      <c r="N442" s="244" t="str">
        <f>IF('Dépenses sur devis'!N442&lt;&gt;"",'Dépenses sur devis'!N442,"")</f>
        <v/>
      </c>
      <c r="O442" s="244" t="str">
        <f>IF('Dépenses sur devis'!O442&lt;&gt;"",'Dépenses sur devis'!O442,"")</f>
        <v/>
      </c>
      <c r="P442" s="245">
        <f>IF('Dépenses sur devis'!P442&lt;&gt;"",'Dépenses sur devis'!P442,0)</f>
        <v>0</v>
      </c>
      <c r="Q442" s="245">
        <f>IF('Dépenses sur devis'!Q442&lt;&gt;"",'Dépenses sur devis'!Q442,0)</f>
        <v>0</v>
      </c>
      <c r="R442" s="244" t="str">
        <f>IF('Dépenses sur devis'!R442&lt;&gt;"",'Dépenses sur devis'!R442,"")</f>
        <v/>
      </c>
      <c r="S442" s="244" t="str">
        <f>IF('Dépenses sur devis'!S442&lt;&gt;"",'Dépenses sur devis'!S442,"")</f>
        <v/>
      </c>
      <c r="T442" s="245">
        <f>IF('Dépenses sur devis'!T442&lt;&gt;"",'Dépenses sur devis'!T442,0)</f>
        <v>0</v>
      </c>
      <c r="U442" s="245">
        <f>IF('Dépenses sur devis'!U442&lt;&gt;"",'Dépenses sur devis'!U442,0)</f>
        <v>0</v>
      </c>
      <c r="V442" s="244" t="str">
        <f>IF('Dépenses sur devis'!V442&lt;&gt;"",'Dépenses sur devis'!V442,"")</f>
        <v/>
      </c>
      <c r="W442" s="245"/>
      <c r="X442" s="81">
        <v>0</v>
      </c>
      <c r="Y442" s="80"/>
      <c r="Z442" s="245">
        <f t="shared" si="12"/>
        <v>0</v>
      </c>
      <c r="AA442" s="81">
        <f t="shared" si="13"/>
        <v>0</v>
      </c>
      <c r="AB442" s="78" t="str">
        <f>IF('Dépenses sur devis'!AB442&lt;&gt;"",'Dépenses sur devis'!AB442,"")</f>
        <v/>
      </c>
    </row>
    <row r="443" spans="2:28" s="63" customFormat="1" ht="19.899999999999999" hidden="1" customHeight="1" x14ac:dyDescent="0.35">
      <c r="B443" s="75">
        <v>436</v>
      </c>
      <c r="C443" s="80" t="str">
        <f>IF('Dépenses sur devis'!C443&lt;&gt;"",'Dépenses sur devis'!C443,"")</f>
        <v/>
      </c>
      <c r="D443" s="80" t="str">
        <f>IF('Dépenses sur devis'!D443&lt;&gt;"",'Dépenses sur devis'!D443,"")</f>
        <v/>
      </c>
      <c r="E443" s="80" t="str">
        <f>IF('Dépenses sur devis'!E443&lt;&gt;"",'Dépenses sur devis'!E443,"")</f>
        <v/>
      </c>
      <c r="F443" s="80" t="str">
        <f>IF('Dépenses sur devis'!F443&lt;&gt;"",'Dépenses sur devis'!F443,"")</f>
        <v/>
      </c>
      <c r="G443" s="80" t="str">
        <f>IF('Dépenses sur devis'!G443&lt;&gt;"",'Dépenses sur devis'!G443,"")</f>
        <v/>
      </c>
      <c r="H443" s="79" t="str">
        <f>IF('Dépenses sur devis'!H443&lt;&gt;"",'Dépenses sur devis'!H443,"")</f>
        <v/>
      </c>
      <c r="I443" s="80" t="str">
        <f>IF('Dépenses sur devis'!I443&lt;&gt;"",'Dépenses sur devis'!I443,"")</f>
        <v/>
      </c>
      <c r="J443" s="243">
        <f>IF('Dépenses sur devis'!J443&lt;&gt;"",'Dépenses sur devis'!J443,0)</f>
        <v>0</v>
      </c>
      <c r="K443" s="243">
        <f>IF('Dépenses sur devis'!K443&lt;&gt;"",'Dépenses sur devis'!K443,0)</f>
        <v>0</v>
      </c>
      <c r="L443" s="243">
        <f>IF('Dépenses sur devis'!L443&lt;&gt;"",'Dépenses sur devis'!L443,0)</f>
        <v>0</v>
      </c>
      <c r="M443" s="80" t="str">
        <f>IF('Dépenses sur devis'!M443&lt;&gt;"",'Dépenses sur devis'!M443,"")</f>
        <v/>
      </c>
      <c r="N443" s="244" t="str">
        <f>IF('Dépenses sur devis'!N443&lt;&gt;"",'Dépenses sur devis'!N443,"")</f>
        <v/>
      </c>
      <c r="O443" s="244" t="str">
        <f>IF('Dépenses sur devis'!O443&lt;&gt;"",'Dépenses sur devis'!O443,"")</f>
        <v/>
      </c>
      <c r="P443" s="245">
        <f>IF('Dépenses sur devis'!P443&lt;&gt;"",'Dépenses sur devis'!P443,0)</f>
        <v>0</v>
      </c>
      <c r="Q443" s="245">
        <f>IF('Dépenses sur devis'!Q443&lt;&gt;"",'Dépenses sur devis'!Q443,0)</f>
        <v>0</v>
      </c>
      <c r="R443" s="244" t="str">
        <f>IF('Dépenses sur devis'!R443&lt;&gt;"",'Dépenses sur devis'!R443,"")</f>
        <v/>
      </c>
      <c r="S443" s="244" t="str">
        <f>IF('Dépenses sur devis'!S443&lt;&gt;"",'Dépenses sur devis'!S443,"")</f>
        <v/>
      </c>
      <c r="T443" s="245">
        <f>IF('Dépenses sur devis'!T443&lt;&gt;"",'Dépenses sur devis'!T443,0)</f>
        <v>0</v>
      </c>
      <c r="U443" s="245">
        <f>IF('Dépenses sur devis'!U443&lt;&gt;"",'Dépenses sur devis'!U443,0)</f>
        <v>0</v>
      </c>
      <c r="V443" s="244" t="str">
        <f>IF('Dépenses sur devis'!V443&lt;&gt;"",'Dépenses sur devis'!V443,"")</f>
        <v/>
      </c>
      <c r="W443" s="245"/>
      <c r="X443" s="81">
        <v>0</v>
      </c>
      <c r="Y443" s="80"/>
      <c r="Z443" s="245">
        <f t="shared" si="12"/>
        <v>0</v>
      </c>
      <c r="AA443" s="81">
        <f t="shared" si="13"/>
        <v>0</v>
      </c>
      <c r="AB443" s="78" t="str">
        <f>IF('Dépenses sur devis'!AB443&lt;&gt;"",'Dépenses sur devis'!AB443,"")</f>
        <v/>
      </c>
    </row>
    <row r="444" spans="2:28" s="63" customFormat="1" ht="19.899999999999999" hidden="1" customHeight="1" x14ac:dyDescent="0.35">
      <c r="B444" s="75">
        <v>437</v>
      </c>
      <c r="C444" s="80" t="str">
        <f>IF('Dépenses sur devis'!C444&lt;&gt;"",'Dépenses sur devis'!C444,"")</f>
        <v/>
      </c>
      <c r="D444" s="80" t="str">
        <f>IF('Dépenses sur devis'!D444&lt;&gt;"",'Dépenses sur devis'!D444,"")</f>
        <v/>
      </c>
      <c r="E444" s="80" t="str">
        <f>IF('Dépenses sur devis'!E444&lt;&gt;"",'Dépenses sur devis'!E444,"")</f>
        <v/>
      </c>
      <c r="F444" s="80" t="str">
        <f>IF('Dépenses sur devis'!F444&lt;&gt;"",'Dépenses sur devis'!F444,"")</f>
        <v/>
      </c>
      <c r="G444" s="80" t="str">
        <f>IF('Dépenses sur devis'!G444&lt;&gt;"",'Dépenses sur devis'!G444,"")</f>
        <v/>
      </c>
      <c r="H444" s="79" t="str">
        <f>IF('Dépenses sur devis'!H444&lt;&gt;"",'Dépenses sur devis'!H444,"")</f>
        <v/>
      </c>
      <c r="I444" s="80" t="str">
        <f>IF('Dépenses sur devis'!I444&lt;&gt;"",'Dépenses sur devis'!I444,"")</f>
        <v/>
      </c>
      <c r="J444" s="243">
        <f>IF('Dépenses sur devis'!J444&lt;&gt;"",'Dépenses sur devis'!J444,0)</f>
        <v>0</v>
      </c>
      <c r="K444" s="243">
        <f>IF('Dépenses sur devis'!K444&lt;&gt;"",'Dépenses sur devis'!K444,0)</f>
        <v>0</v>
      </c>
      <c r="L444" s="243">
        <f>IF('Dépenses sur devis'!L444&lt;&gt;"",'Dépenses sur devis'!L444,0)</f>
        <v>0</v>
      </c>
      <c r="M444" s="80" t="str">
        <f>IF('Dépenses sur devis'!M444&lt;&gt;"",'Dépenses sur devis'!M444,"")</f>
        <v/>
      </c>
      <c r="N444" s="244" t="str">
        <f>IF('Dépenses sur devis'!N444&lt;&gt;"",'Dépenses sur devis'!N444,"")</f>
        <v/>
      </c>
      <c r="O444" s="244" t="str">
        <f>IF('Dépenses sur devis'!O444&lt;&gt;"",'Dépenses sur devis'!O444,"")</f>
        <v/>
      </c>
      <c r="P444" s="245">
        <f>IF('Dépenses sur devis'!P444&lt;&gt;"",'Dépenses sur devis'!P444,0)</f>
        <v>0</v>
      </c>
      <c r="Q444" s="245">
        <f>IF('Dépenses sur devis'!Q444&lt;&gt;"",'Dépenses sur devis'!Q444,0)</f>
        <v>0</v>
      </c>
      <c r="R444" s="244" t="str">
        <f>IF('Dépenses sur devis'!R444&lt;&gt;"",'Dépenses sur devis'!R444,"")</f>
        <v/>
      </c>
      <c r="S444" s="244" t="str">
        <f>IF('Dépenses sur devis'!S444&lt;&gt;"",'Dépenses sur devis'!S444,"")</f>
        <v/>
      </c>
      <c r="T444" s="245">
        <f>IF('Dépenses sur devis'!T444&lt;&gt;"",'Dépenses sur devis'!T444,0)</f>
        <v>0</v>
      </c>
      <c r="U444" s="245">
        <f>IF('Dépenses sur devis'!U444&lt;&gt;"",'Dépenses sur devis'!U444,0)</f>
        <v>0</v>
      </c>
      <c r="V444" s="244" t="str">
        <f>IF('Dépenses sur devis'!V444&lt;&gt;"",'Dépenses sur devis'!V444,"")</f>
        <v/>
      </c>
      <c r="W444" s="245"/>
      <c r="X444" s="81">
        <v>0</v>
      </c>
      <c r="Y444" s="80"/>
      <c r="Z444" s="245">
        <f t="shared" si="12"/>
        <v>0</v>
      </c>
      <c r="AA444" s="81">
        <f t="shared" si="13"/>
        <v>0</v>
      </c>
      <c r="AB444" s="78" t="str">
        <f>IF('Dépenses sur devis'!AB444&lt;&gt;"",'Dépenses sur devis'!AB444,"")</f>
        <v/>
      </c>
    </row>
    <row r="445" spans="2:28" s="63" customFormat="1" ht="19.899999999999999" hidden="1" customHeight="1" x14ac:dyDescent="0.35">
      <c r="B445" s="75">
        <v>438</v>
      </c>
      <c r="C445" s="80" t="str">
        <f>IF('Dépenses sur devis'!C445&lt;&gt;"",'Dépenses sur devis'!C445,"")</f>
        <v/>
      </c>
      <c r="D445" s="80" t="str">
        <f>IF('Dépenses sur devis'!D445&lt;&gt;"",'Dépenses sur devis'!D445,"")</f>
        <v/>
      </c>
      <c r="E445" s="80" t="str">
        <f>IF('Dépenses sur devis'!E445&lt;&gt;"",'Dépenses sur devis'!E445,"")</f>
        <v/>
      </c>
      <c r="F445" s="80" t="str">
        <f>IF('Dépenses sur devis'!F445&lt;&gt;"",'Dépenses sur devis'!F445,"")</f>
        <v/>
      </c>
      <c r="G445" s="80" t="str">
        <f>IF('Dépenses sur devis'!G445&lt;&gt;"",'Dépenses sur devis'!G445,"")</f>
        <v/>
      </c>
      <c r="H445" s="79" t="str">
        <f>IF('Dépenses sur devis'!H445&lt;&gt;"",'Dépenses sur devis'!H445,"")</f>
        <v/>
      </c>
      <c r="I445" s="80" t="str">
        <f>IF('Dépenses sur devis'!I445&lt;&gt;"",'Dépenses sur devis'!I445,"")</f>
        <v/>
      </c>
      <c r="J445" s="243">
        <f>IF('Dépenses sur devis'!J445&lt;&gt;"",'Dépenses sur devis'!J445,0)</f>
        <v>0</v>
      </c>
      <c r="K445" s="243">
        <f>IF('Dépenses sur devis'!K445&lt;&gt;"",'Dépenses sur devis'!K445,0)</f>
        <v>0</v>
      </c>
      <c r="L445" s="243">
        <f>IF('Dépenses sur devis'!L445&lt;&gt;"",'Dépenses sur devis'!L445,0)</f>
        <v>0</v>
      </c>
      <c r="M445" s="80" t="str">
        <f>IF('Dépenses sur devis'!M445&lt;&gt;"",'Dépenses sur devis'!M445,"")</f>
        <v/>
      </c>
      <c r="N445" s="244" t="str">
        <f>IF('Dépenses sur devis'!N445&lt;&gt;"",'Dépenses sur devis'!N445,"")</f>
        <v/>
      </c>
      <c r="O445" s="244" t="str">
        <f>IF('Dépenses sur devis'!O445&lt;&gt;"",'Dépenses sur devis'!O445,"")</f>
        <v/>
      </c>
      <c r="P445" s="245">
        <f>IF('Dépenses sur devis'!P445&lt;&gt;"",'Dépenses sur devis'!P445,0)</f>
        <v>0</v>
      </c>
      <c r="Q445" s="245">
        <f>IF('Dépenses sur devis'!Q445&lt;&gt;"",'Dépenses sur devis'!Q445,0)</f>
        <v>0</v>
      </c>
      <c r="R445" s="244" t="str">
        <f>IF('Dépenses sur devis'!R445&lt;&gt;"",'Dépenses sur devis'!R445,"")</f>
        <v/>
      </c>
      <c r="S445" s="244" t="str">
        <f>IF('Dépenses sur devis'!S445&lt;&gt;"",'Dépenses sur devis'!S445,"")</f>
        <v/>
      </c>
      <c r="T445" s="245">
        <f>IF('Dépenses sur devis'!T445&lt;&gt;"",'Dépenses sur devis'!T445,0)</f>
        <v>0</v>
      </c>
      <c r="U445" s="245">
        <f>IF('Dépenses sur devis'!U445&lt;&gt;"",'Dépenses sur devis'!U445,0)</f>
        <v>0</v>
      </c>
      <c r="V445" s="244" t="str">
        <f>IF('Dépenses sur devis'!V445&lt;&gt;"",'Dépenses sur devis'!V445,"")</f>
        <v/>
      </c>
      <c r="W445" s="245"/>
      <c r="X445" s="81">
        <v>0</v>
      </c>
      <c r="Y445" s="80"/>
      <c r="Z445" s="245">
        <f t="shared" si="12"/>
        <v>0</v>
      </c>
      <c r="AA445" s="81">
        <f t="shared" si="13"/>
        <v>0</v>
      </c>
      <c r="AB445" s="78" t="str">
        <f>IF('Dépenses sur devis'!AB445&lt;&gt;"",'Dépenses sur devis'!AB445,"")</f>
        <v/>
      </c>
    </row>
    <row r="446" spans="2:28" s="63" customFormat="1" ht="19.899999999999999" hidden="1" customHeight="1" x14ac:dyDescent="0.35">
      <c r="B446" s="75">
        <v>439</v>
      </c>
      <c r="C446" s="80" t="str">
        <f>IF('Dépenses sur devis'!C446&lt;&gt;"",'Dépenses sur devis'!C446,"")</f>
        <v/>
      </c>
      <c r="D446" s="80" t="str">
        <f>IF('Dépenses sur devis'!D446&lt;&gt;"",'Dépenses sur devis'!D446,"")</f>
        <v/>
      </c>
      <c r="E446" s="80" t="str">
        <f>IF('Dépenses sur devis'!E446&lt;&gt;"",'Dépenses sur devis'!E446,"")</f>
        <v/>
      </c>
      <c r="F446" s="80" t="str">
        <f>IF('Dépenses sur devis'!F446&lt;&gt;"",'Dépenses sur devis'!F446,"")</f>
        <v/>
      </c>
      <c r="G446" s="80" t="str">
        <f>IF('Dépenses sur devis'!G446&lt;&gt;"",'Dépenses sur devis'!G446,"")</f>
        <v/>
      </c>
      <c r="H446" s="79" t="str">
        <f>IF('Dépenses sur devis'!H446&lt;&gt;"",'Dépenses sur devis'!H446,"")</f>
        <v/>
      </c>
      <c r="I446" s="80" t="str">
        <f>IF('Dépenses sur devis'!I446&lt;&gt;"",'Dépenses sur devis'!I446,"")</f>
        <v/>
      </c>
      <c r="J446" s="243">
        <f>IF('Dépenses sur devis'!J446&lt;&gt;"",'Dépenses sur devis'!J446,0)</f>
        <v>0</v>
      </c>
      <c r="K446" s="243">
        <f>IF('Dépenses sur devis'!K446&lt;&gt;"",'Dépenses sur devis'!K446,0)</f>
        <v>0</v>
      </c>
      <c r="L446" s="243">
        <f>IF('Dépenses sur devis'!L446&lt;&gt;"",'Dépenses sur devis'!L446,0)</f>
        <v>0</v>
      </c>
      <c r="M446" s="80" t="str">
        <f>IF('Dépenses sur devis'!M446&lt;&gt;"",'Dépenses sur devis'!M446,"")</f>
        <v/>
      </c>
      <c r="N446" s="244" t="str">
        <f>IF('Dépenses sur devis'!N446&lt;&gt;"",'Dépenses sur devis'!N446,"")</f>
        <v/>
      </c>
      <c r="O446" s="244" t="str">
        <f>IF('Dépenses sur devis'!O446&lt;&gt;"",'Dépenses sur devis'!O446,"")</f>
        <v/>
      </c>
      <c r="P446" s="245">
        <f>IF('Dépenses sur devis'!P446&lt;&gt;"",'Dépenses sur devis'!P446,0)</f>
        <v>0</v>
      </c>
      <c r="Q446" s="245">
        <f>IF('Dépenses sur devis'!Q446&lt;&gt;"",'Dépenses sur devis'!Q446,0)</f>
        <v>0</v>
      </c>
      <c r="R446" s="244" t="str">
        <f>IF('Dépenses sur devis'!R446&lt;&gt;"",'Dépenses sur devis'!R446,"")</f>
        <v/>
      </c>
      <c r="S446" s="244" t="str">
        <f>IF('Dépenses sur devis'!S446&lt;&gt;"",'Dépenses sur devis'!S446,"")</f>
        <v/>
      </c>
      <c r="T446" s="245">
        <f>IF('Dépenses sur devis'!T446&lt;&gt;"",'Dépenses sur devis'!T446,0)</f>
        <v>0</v>
      </c>
      <c r="U446" s="245">
        <f>IF('Dépenses sur devis'!U446&lt;&gt;"",'Dépenses sur devis'!U446,0)</f>
        <v>0</v>
      </c>
      <c r="V446" s="244" t="str">
        <f>IF('Dépenses sur devis'!V446&lt;&gt;"",'Dépenses sur devis'!V446,"")</f>
        <v/>
      </c>
      <c r="W446" s="245"/>
      <c r="X446" s="81">
        <v>0</v>
      </c>
      <c r="Y446" s="80"/>
      <c r="Z446" s="245">
        <f t="shared" si="12"/>
        <v>0</v>
      </c>
      <c r="AA446" s="81">
        <f t="shared" si="13"/>
        <v>0</v>
      </c>
      <c r="AB446" s="78" t="str">
        <f>IF('Dépenses sur devis'!AB446&lt;&gt;"",'Dépenses sur devis'!AB446,"")</f>
        <v/>
      </c>
    </row>
    <row r="447" spans="2:28" s="63" customFormat="1" ht="19.899999999999999" hidden="1" customHeight="1" x14ac:dyDescent="0.35">
      <c r="B447" s="75">
        <v>440</v>
      </c>
      <c r="C447" s="80" t="str">
        <f>IF('Dépenses sur devis'!C447&lt;&gt;"",'Dépenses sur devis'!C447,"")</f>
        <v/>
      </c>
      <c r="D447" s="80" t="str">
        <f>IF('Dépenses sur devis'!D447&lt;&gt;"",'Dépenses sur devis'!D447,"")</f>
        <v/>
      </c>
      <c r="E447" s="80" t="str">
        <f>IF('Dépenses sur devis'!E447&lt;&gt;"",'Dépenses sur devis'!E447,"")</f>
        <v/>
      </c>
      <c r="F447" s="80" t="str">
        <f>IF('Dépenses sur devis'!F447&lt;&gt;"",'Dépenses sur devis'!F447,"")</f>
        <v/>
      </c>
      <c r="G447" s="80" t="str">
        <f>IF('Dépenses sur devis'!G447&lt;&gt;"",'Dépenses sur devis'!G447,"")</f>
        <v/>
      </c>
      <c r="H447" s="79" t="str">
        <f>IF('Dépenses sur devis'!H447&lt;&gt;"",'Dépenses sur devis'!H447,"")</f>
        <v/>
      </c>
      <c r="I447" s="80" t="str">
        <f>IF('Dépenses sur devis'!I447&lt;&gt;"",'Dépenses sur devis'!I447,"")</f>
        <v/>
      </c>
      <c r="J447" s="243">
        <f>IF('Dépenses sur devis'!J447&lt;&gt;"",'Dépenses sur devis'!J447,0)</f>
        <v>0</v>
      </c>
      <c r="K447" s="243">
        <f>IF('Dépenses sur devis'!K447&lt;&gt;"",'Dépenses sur devis'!K447,0)</f>
        <v>0</v>
      </c>
      <c r="L447" s="243">
        <f>IF('Dépenses sur devis'!L447&lt;&gt;"",'Dépenses sur devis'!L447,0)</f>
        <v>0</v>
      </c>
      <c r="M447" s="80" t="str">
        <f>IF('Dépenses sur devis'!M447&lt;&gt;"",'Dépenses sur devis'!M447,"")</f>
        <v/>
      </c>
      <c r="N447" s="244" t="str">
        <f>IF('Dépenses sur devis'!N447&lt;&gt;"",'Dépenses sur devis'!N447,"")</f>
        <v/>
      </c>
      <c r="O447" s="244" t="str">
        <f>IF('Dépenses sur devis'!O447&lt;&gt;"",'Dépenses sur devis'!O447,"")</f>
        <v/>
      </c>
      <c r="P447" s="245">
        <f>IF('Dépenses sur devis'!P447&lt;&gt;"",'Dépenses sur devis'!P447,0)</f>
        <v>0</v>
      </c>
      <c r="Q447" s="245">
        <f>IF('Dépenses sur devis'!Q447&lt;&gt;"",'Dépenses sur devis'!Q447,0)</f>
        <v>0</v>
      </c>
      <c r="R447" s="244" t="str">
        <f>IF('Dépenses sur devis'!R447&lt;&gt;"",'Dépenses sur devis'!R447,"")</f>
        <v/>
      </c>
      <c r="S447" s="244" t="str">
        <f>IF('Dépenses sur devis'!S447&lt;&gt;"",'Dépenses sur devis'!S447,"")</f>
        <v/>
      </c>
      <c r="T447" s="245">
        <f>IF('Dépenses sur devis'!T447&lt;&gt;"",'Dépenses sur devis'!T447,0)</f>
        <v>0</v>
      </c>
      <c r="U447" s="245">
        <f>IF('Dépenses sur devis'!U447&lt;&gt;"",'Dépenses sur devis'!U447,0)</f>
        <v>0</v>
      </c>
      <c r="V447" s="244" t="str">
        <f>IF('Dépenses sur devis'!V447&lt;&gt;"",'Dépenses sur devis'!V447,"")</f>
        <v/>
      </c>
      <c r="W447" s="245"/>
      <c r="X447" s="81">
        <v>0</v>
      </c>
      <c r="Y447" s="80"/>
      <c r="Z447" s="245">
        <f t="shared" si="12"/>
        <v>0</v>
      </c>
      <c r="AA447" s="81">
        <f t="shared" si="13"/>
        <v>0</v>
      </c>
      <c r="AB447" s="78" t="str">
        <f>IF('Dépenses sur devis'!AB447&lt;&gt;"",'Dépenses sur devis'!AB447,"")</f>
        <v/>
      </c>
    </row>
    <row r="448" spans="2:28" s="63" customFormat="1" ht="19.899999999999999" hidden="1" customHeight="1" x14ac:dyDescent="0.35">
      <c r="B448" s="75">
        <v>441</v>
      </c>
      <c r="C448" s="80" t="str">
        <f>IF('Dépenses sur devis'!C448&lt;&gt;"",'Dépenses sur devis'!C448,"")</f>
        <v/>
      </c>
      <c r="D448" s="80" t="str">
        <f>IF('Dépenses sur devis'!D448&lt;&gt;"",'Dépenses sur devis'!D448,"")</f>
        <v/>
      </c>
      <c r="E448" s="80" t="str">
        <f>IF('Dépenses sur devis'!E448&lt;&gt;"",'Dépenses sur devis'!E448,"")</f>
        <v/>
      </c>
      <c r="F448" s="80" t="str">
        <f>IF('Dépenses sur devis'!F448&lt;&gt;"",'Dépenses sur devis'!F448,"")</f>
        <v/>
      </c>
      <c r="G448" s="80" t="str">
        <f>IF('Dépenses sur devis'!G448&lt;&gt;"",'Dépenses sur devis'!G448,"")</f>
        <v/>
      </c>
      <c r="H448" s="79" t="str">
        <f>IF('Dépenses sur devis'!H448&lt;&gt;"",'Dépenses sur devis'!H448,"")</f>
        <v/>
      </c>
      <c r="I448" s="80" t="str">
        <f>IF('Dépenses sur devis'!I448&lt;&gt;"",'Dépenses sur devis'!I448,"")</f>
        <v/>
      </c>
      <c r="J448" s="243">
        <f>IF('Dépenses sur devis'!J448&lt;&gt;"",'Dépenses sur devis'!J448,0)</f>
        <v>0</v>
      </c>
      <c r="K448" s="243">
        <f>IF('Dépenses sur devis'!K448&lt;&gt;"",'Dépenses sur devis'!K448,0)</f>
        <v>0</v>
      </c>
      <c r="L448" s="243">
        <f>IF('Dépenses sur devis'!L448&lt;&gt;"",'Dépenses sur devis'!L448,0)</f>
        <v>0</v>
      </c>
      <c r="M448" s="80" t="str">
        <f>IF('Dépenses sur devis'!M448&lt;&gt;"",'Dépenses sur devis'!M448,"")</f>
        <v/>
      </c>
      <c r="N448" s="244" t="str">
        <f>IF('Dépenses sur devis'!N448&lt;&gt;"",'Dépenses sur devis'!N448,"")</f>
        <v/>
      </c>
      <c r="O448" s="244" t="str">
        <f>IF('Dépenses sur devis'!O448&lt;&gt;"",'Dépenses sur devis'!O448,"")</f>
        <v/>
      </c>
      <c r="P448" s="245">
        <f>IF('Dépenses sur devis'!P448&lt;&gt;"",'Dépenses sur devis'!P448,0)</f>
        <v>0</v>
      </c>
      <c r="Q448" s="245">
        <f>IF('Dépenses sur devis'!Q448&lt;&gt;"",'Dépenses sur devis'!Q448,0)</f>
        <v>0</v>
      </c>
      <c r="R448" s="244" t="str">
        <f>IF('Dépenses sur devis'!R448&lt;&gt;"",'Dépenses sur devis'!R448,"")</f>
        <v/>
      </c>
      <c r="S448" s="244" t="str">
        <f>IF('Dépenses sur devis'!S448&lt;&gt;"",'Dépenses sur devis'!S448,"")</f>
        <v/>
      </c>
      <c r="T448" s="245">
        <f>IF('Dépenses sur devis'!T448&lt;&gt;"",'Dépenses sur devis'!T448,0)</f>
        <v>0</v>
      </c>
      <c r="U448" s="245">
        <f>IF('Dépenses sur devis'!U448&lt;&gt;"",'Dépenses sur devis'!U448,0)</f>
        <v>0</v>
      </c>
      <c r="V448" s="244" t="str">
        <f>IF('Dépenses sur devis'!V448&lt;&gt;"",'Dépenses sur devis'!V448,"")</f>
        <v/>
      </c>
      <c r="W448" s="245"/>
      <c r="X448" s="81">
        <v>0</v>
      </c>
      <c r="Y448" s="80"/>
      <c r="Z448" s="245">
        <f t="shared" si="12"/>
        <v>0</v>
      </c>
      <c r="AA448" s="81">
        <f t="shared" si="13"/>
        <v>0</v>
      </c>
      <c r="AB448" s="78" t="str">
        <f>IF('Dépenses sur devis'!AB448&lt;&gt;"",'Dépenses sur devis'!AB448,"")</f>
        <v/>
      </c>
    </row>
    <row r="449" spans="2:28" s="63" customFormat="1" ht="19.899999999999999" hidden="1" customHeight="1" x14ac:dyDescent="0.35">
      <c r="B449" s="75">
        <v>442</v>
      </c>
      <c r="C449" s="80" t="str">
        <f>IF('Dépenses sur devis'!C449&lt;&gt;"",'Dépenses sur devis'!C449,"")</f>
        <v/>
      </c>
      <c r="D449" s="80" t="str">
        <f>IF('Dépenses sur devis'!D449&lt;&gt;"",'Dépenses sur devis'!D449,"")</f>
        <v/>
      </c>
      <c r="E449" s="80" t="str">
        <f>IF('Dépenses sur devis'!E449&lt;&gt;"",'Dépenses sur devis'!E449,"")</f>
        <v/>
      </c>
      <c r="F449" s="80" t="str">
        <f>IF('Dépenses sur devis'!F449&lt;&gt;"",'Dépenses sur devis'!F449,"")</f>
        <v/>
      </c>
      <c r="G449" s="80" t="str">
        <f>IF('Dépenses sur devis'!G449&lt;&gt;"",'Dépenses sur devis'!G449,"")</f>
        <v/>
      </c>
      <c r="H449" s="79" t="str">
        <f>IF('Dépenses sur devis'!H449&lt;&gt;"",'Dépenses sur devis'!H449,"")</f>
        <v/>
      </c>
      <c r="I449" s="80" t="str">
        <f>IF('Dépenses sur devis'!I449&lt;&gt;"",'Dépenses sur devis'!I449,"")</f>
        <v/>
      </c>
      <c r="J449" s="243">
        <f>IF('Dépenses sur devis'!J449&lt;&gt;"",'Dépenses sur devis'!J449,0)</f>
        <v>0</v>
      </c>
      <c r="K449" s="243">
        <f>IF('Dépenses sur devis'!K449&lt;&gt;"",'Dépenses sur devis'!K449,0)</f>
        <v>0</v>
      </c>
      <c r="L449" s="243">
        <f>IF('Dépenses sur devis'!L449&lt;&gt;"",'Dépenses sur devis'!L449,0)</f>
        <v>0</v>
      </c>
      <c r="M449" s="80" t="str">
        <f>IF('Dépenses sur devis'!M449&lt;&gt;"",'Dépenses sur devis'!M449,"")</f>
        <v/>
      </c>
      <c r="N449" s="244" t="str">
        <f>IF('Dépenses sur devis'!N449&lt;&gt;"",'Dépenses sur devis'!N449,"")</f>
        <v/>
      </c>
      <c r="O449" s="244" t="str">
        <f>IF('Dépenses sur devis'!O449&lt;&gt;"",'Dépenses sur devis'!O449,"")</f>
        <v/>
      </c>
      <c r="P449" s="245">
        <f>IF('Dépenses sur devis'!P449&lt;&gt;"",'Dépenses sur devis'!P449,0)</f>
        <v>0</v>
      </c>
      <c r="Q449" s="245">
        <f>IF('Dépenses sur devis'!Q449&lt;&gt;"",'Dépenses sur devis'!Q449,0)</f>
        <v>0</v>
      </c>
      <c r="R449" s="244" t="str">
        <f>IF('Dépenses sur devis'!R449&lt;&gt;"",'Dépenses sur devis'!R449,"")</f>
        <v/>
      </c>
      <c r="S449" s="244" t="str">
        <f>IF('Dépenses sur devis'!S449&lt;&gt;"",'Dépenses sur devis'!S449,"")</f>
        <v/>
      </c>
      <c r="T449" s="245">
        <f>IF('Dépenses sur devis'!T449&lt;&gt;"",'Dépenses sur devis'!T449,0)</f>
        <v>0</v>
      </c>
      <c r="U449" s="245">
        <f>IF('Dépenses sur devis'!U449&lt;&gt;"",'Dépenses sur devis'!U449,0)</f>
        <v>0</v>
      </c>
      <c r="V449" s="244" t="str">
        <f>IF('Dépenses sur devis'!V449&lt;&gt;"",'Dépenses sur devis'!V449,"")</f>
        <v/>
      </c>
      <c r="W449" s="245"/>
      <c r="X449" s="81">
        <v>0</v>
      </c>
      <c r="Y449" s="80"/>
      <c r="Z449" s="245">
        <f t="shared" si="12"/>
        <v>0</v>
      </c>
      <c r="AA449" s="81">
        <f t="shared" si="13"/>
        <v>0</v>
      </c>
      <c r="AB449" s="78" t="str">
        <f>IF('Dépenses sur devis'!AB449&lt;&gt;"",'Dépenses sur devis'!AB449,"")</f>
        <v/>
      </c>
    </row>
    <row r="450" spans="2:28" s="63" customFormat="1" ht="19.899999999999999" hidden="1" customHeight="1" x14ac:dyDescent="0.35">
      <c r="B450" s="75">
        <v>443</v>
      </c>
      <c r="C450" s="80" t="str">
        <f>IF('Dépenses sur devis'!C450&lt;&gt;"",'Dépenses sur devis'!C450,"")</f>
        <v/>
      </c>
      <c r="D450" s="80" t="str">
        <f>IF('Dépenses sur devis'!D450&lt;&gt;"",'Dépenses sur devis'!D450,"")</f>
        <v/>
      </c>
      <c r="E450" s="80" t="str">
        <f>IF('Dépenses sur devis'!E450&lt;&gt;"",'Dépenses sur devis'!E450,"")</f>
        <v/>
      </c>
      <c r="F450" s="80" t="str">
        <f>IF('Dépenses sur devis'!F450&lt;&gt;"",'Dépenses sur devis'!F450,"")</f>
        <v/>
      </c>
      <c r="G450" s="80" t="str">
        <f>IF('Dépenses sur devis'!G450&lt;&gt;"",'Dépenses sur devis'!G450,"")</f>
        <v/>
      </c>
      <c r="H450" s="79" t="str">
        <f>IF('Dépenses sur devis'!H450&lt;&gt;"",'Dépenses sur devis'!H450,"")</f>
        <v/>
      </c>
      <c r="I450" s="80" t="str">
        <f>IF('Dépenses sur devis'!I450&lt;&gt;"",'Dépenses sur devis'!I450,"")</f>
        <v/>
      </c>
      <c r="J450" s="243">
        <f>IF('Dépenses sur devis'!J450&lt;&gt;"",'Dépenses sur devis'!J450,0)</f>
        <v>0</v>
      </c>
      <c r="K450" s="243">
        <f>IF('Dépenses sur devis'!K450&lt;&gt;"",'Dépenses sur devis'!K450,0)</f>
        <v>0</v>
      </c>
      <c r="L450" s="243">
        <f>IF('Dépenses sur devis'!L450&lt;&gt;"",'Dépenses sur devis'!L450,0)</f>
        <v>0</v>
      </c>
      <c r="M450" s="80" t="str">
        <f>IF('Dépenses sur devis'!M450&lt;&gt;"",'Dépenses sur devis'!M450,"")</f>
        <v/>
      </c>
      <c r="N450" s="244" t="str">
        <f>IF('Dépenses sur devis'!N450&lt;&gt;"",'Dépenses sur devis'!N450,"")</f>
        <v/>
      </c>
      <c r="O450" s="244" t="str">
        <f>IF('Dépenses sur devis'!O450&lt;&gt;"",'Dépenses sur devis'!O450,"")</f>
        <v/>
      </c>
      <c r="P450" s="245">
        <f>IF('Dépenses sur devis'!P450&lt;&gt;"",'Dépenses sur devis'!P450,0)</f>
        <v>0</v>
      </c>
      <c r="Q450" s="245">
        <f>IF('Dépenses sur devis'!Q450&lt;&gt;"",'Dépenses sur devis'!Q450,0)</f>
        <v>0</v>
      </c>
      <c r="R450" s="244" t="str">
        <f>IF('Dépenses sur devis'!R450&lt;&gt;"",'Dépenses sur devis'!R450,"")</f>
        <v/>
      </c>
      <c r="S450" s="244" t="str">
        <f>IF('Dépenses sur devis'!S450&lt;&gt;"",'Dépenses sur devis'!S450,"")</f>
        <v/>
      </c>
      <c r="T450" s="245">
        <f>IF('Dépenses sur devis'!T450&lt;&gt;"",'Dépenses sur devis'!T450,0)</f>
        <v>0</v>
      </c>
      <c r="U450" s="245">
        <f>IF('Dépenses sur devis'!U450&lt;&gt;"",'Dépenses sur devis'!U450,0)</f>
        <v>0</v>
      </c>
      <c r="V450" s="244" t="str">
        <f>IF('Dépenses sur devis'!V450&lt;&gt;"",'Dépenses sur devis'!V450,"")</f>
        <v/>
      </c>
      <c r="W450" s="245"/>
      <c r="X450" s="81">
        <v>0</v>
      </c>
      <c r="Y450" s="80"/>
      <c r="Z450" s="245">
        <f t="shared" si="12"/>
        <v>0</v>
      </c>
      <c r="AA450" s="81">
        <f t="shared" si="13"/>
        <v>0</v>
      </c>
      <c r="AB450" s="78" t="str">
        <f>IF('Dépenses sur devis'!AB450&lt;&gt;"",'Dépenses sur devis'!AB450,"")</f>
        <v/>
      </c>
    </row>
    <row r="451" spans="2:28" s="63" customFormat="1" ht="19.899999999999999" hidden="1" customHeight="1" x14ac:dyDescent="0.35">
      <c r="B451" s="75">
        <v>444</v>
      </c>
      <c r="C451" s="80" t="str">
        <f>IF('Dépenses sur devis'!C451&lt;&gt;"",'Dépenses sur devis'!C451,"")</f>
        <v/>
      </c>
      <c r="D451" s="80" t="str">
        <f>IF('Dépenses sur devis'!D451&lt;&gt;"",'Dépenses sur devis'!D451,"")</f>
        <v/>
      </c>
      <c r="E451" s="80" t="str">
        <f>IF('Dépenses sur devis'!E451&lt;&gt;"",'Dépenses sur devis'!E451,"")</f>
        <v/>
      </c>
      <c r="F451" s="80" t="str">
        <f>IF('Dépenses sur devis'!F451&lt;&gt;"",'Dépenses sur devis'!F451,"")</f>
        <v/>
      </c>
      <c r="G451" s="80" t="str">
        <f>IF('Dépenses sur devis'!G451&lt;&gt;"",'Dépenses sur devis'!G451,"")</f>
        <v/>
      </c>
      <c r="H451" s="79" t="str">
        <f>IF('Dépenses sur devis'!H451&lt;&gt;"",'Dépenses sur devis'!H451,"")</f>
        <v/>
      </c>
      <c r="I451" s="80" t="str">
        <f>IF('Dépenses sur devis'!I451&lt;&gt;"",'Dépenses sur devis'!I451,"")</f>
        <v/>
      </c>
      <c r="J451" s="243">
        <f>IF('Dépenses sur devis'!J451&lt;&gt;"",'Dépenses sur devis'!J451,0)</f>
        <v>0</v>
      </c>
      <c r="K451" s="243">
        <f>IF('Dépenses sur devis'!K451&lt;&gt;"",'Dépenses sur devis'!K451,0)</f>
        <v>0</v>
      </c>
      <c r="L451" s="243">
        <f>IF('Dépenses sur devis'!L451&lt;&gt;"",'Dépenses sur devis'!L451,0)</f>
        <v>0</v>
      </c>
      <c r="M451" s="80" t="str">
        <f>IF('Dépenses sur devis'!M451&lt;&gt;"",'Dépenses sur devis'!M451,"")</f>
        <v/>
      </c>
      <c r="N451" s="244" t="str">
        <f>IF('Dépenses sur devis'!N451&lt;&gt;"",'Dépenses sur devis'!N451,"")</f>
        <v/>
      </c>
      <c r="O451" s="244" t="str">
        <f>IF('Dépenses sur devis'!O451&lt;&gt;"",'Dépenses sur devis'!O451,"")</f>
        <v/>
      </c>
      <c r="P451" s="245">
        <f>IF('Dépenses sur devis'!P451&lt;&gt;"",'Dépenses sur devis'!P451,0)</f>
        <v>0</v>
      </c>
      <c r="Q451" s="245">
        <f>IF('Dépenses sur devis'!Q451&lt;&gt;"",'Dépenses sur devis'!Q451,0)</f>
        <v>0</v>
      </c>
      <c r="R451" s="244" t="str">
        <f>IF('Dépenses sur devis'!R451&lt;&gt;"",'Dépenses sur devis'!R451,"")</f>
        <v/>
      </c>
      <c r="S451" s="244" t="str">
        <f>IF('Dépenses sur devis'!S451&lt;&gt;"",'Dépenses sur devis'!S451,"")</f>
        <v/>
      </c>
      <c r="T451" s="245">
        <f>IF('Dépenses sur devis'!T451&lt;&gt;"",'Dépenses sur devis'!T451,0)</f>
        <v>0</v>
      </c>
      <c r="U451" s="245">
        <f>IF('Dépenses sur devis'!U451&lt;&gt;"",'Dépenses sur devis'!U451,0)</f>
        <v>0</v>
      </c>
      <c r="V451" s="244" t="str">
        <f>IF('Dépenses sur devis'!V451&lt;&gt;"",'Dépenses sur devis'!V451,"")</f>
        <v/>
      </c>
      <c r="W451" s="245"/>
      <c r="X451" s="81">
        <v>0</v>
      </c>
      <c r="Y451" s="80"/>
      <c r="Z451" s="245">
        <f t="shared" si="12"/>
        <v>0</v>
      </c>
      <c r="AA451" s="81">
        <f t="shared" si="13"/>
        <v>0</v>
      </c>
      <c r="AB451" s="78" t="str">
        <f>IF('Dépenses sur devis'!AB451&lt;&gt;"",'Dépenses sur devis'!AB451,"")</f>
        <v/>
      </c>
    </row>
    <row r="452" spans="2:28" s="63" customFormat="1" ht="19.899999999999999" hidden="1" customHeight="1" x14ac:dyDescent="0.35">
      <c r="B452" s="75">
        <v>445</v>
      </c>
      <c r="C452" s="80" t="str">
        <f>IF('Dépenses sur devis'!C452&lt;&gt;"",'Dépenses sur devis'!C452,"")</f>
        <v/>
      </c>
      <c r="D452" s="80" t="str">
        <f>IF('Dépenses sur devis'!D452&lt;&gt;"",'Dépenses sur devis'!D452,"")</f>
        <v/>
      </c>
      <c r="E452" s="80" t="str">
        <f>IF('Dépenses sur devis'!E452&lt;&gt;"",'Dépenses sur devis'!E452,"")</f>
        <v/>
      </c>
      <c r="F452" s="80" t="str">
        <f>IF('Dépenses sur devis'!F452&lt;&gt;"",'Dépenses sur devis'!F452,"")</f>
        <v/>
      </c>
      <c r="G452" s="80" t="str">
        <f>IF('Dépenses sur devis'!G452&lt;&gt;"",'Dépenses sur devis'!G452,"")</f>
        <v/>
      </c>
      <c r="H452" s="79" t="str">
        <f>IF('Dépenses sur devis'!H452&lt;&gt;"",'Dépenses sur devis'!H452,"")</f>
        <v/>
      </c>
      <c r="I452" s="80" t="str">
        <f>IF('Dépenses sur devis'!I452&lt;&gt;"",'Dépenses sur devis'!I452,"")</f>
        <v/>
      </c>
      <c r="J452" s="243">
        <f>IF('Dépenses sur devis'!J452&lt;&gt;"",'Dépenses sur devis'!J452,0)</f>
        <v>0</v>
      </c>
      <c r="K452" s="243">
        <f>IF('Dépenses sur devis'!K452&lt;&gt;"",'Dépenses sur devis'!K452,0)</f>
        <v>0</v>
      </c>
      <c r="L452" s="243">
        <f>IF('Dépenses sur devis'!L452&lt;&gt;"",'Dépenses sur devis'!L452,0)</f>
        <v>0</v>
      </c>
      <c r="M452" s="80" t="str">
        <f>IF('Dépenses sur devis'!M452&lt;&gt;"",'Dépenses sur devis'!M452,"")</f>
        <v/>
      </c>
      <c r="N452" s="244" t="str">
        <f>IF('Dépenses sur devis'!N452&lt;&gt;"",'Dépenses sur devis'!N452,"")</f>
        <v/>
      </c>
      <c r="O452" s="244" t="str">
        <f>IF('Dépenses sur devis'!O452&lt;&gt;"",'Dépenses sur devis'!O452,"")</f>
        <v/>
      </c>
      <c r="P452" s="245">
        <f>IF('Dépenses sur devis'!P452&lt;&gt;"",'Dépenses sur devis'!P452,0)</f>
        <v>0</v>
      </c>
      <c r="Q452" s="245">
        <f>IF('Dépenses sur devis'!Q452&lt;&gt;"",'Dépenses sur devis'!Q452,0)</f>
        <v>0</v>
      </c>
      <c r="R452" s="244" t="str">
        <f>IF('Dépenses sur devis'!R452&lt;&gt;"",'Dépenses sur devis'!R452,"")</f>
        <v/>
      </c>
      <c r="S452" s="244" t="str">
        <f>IF('Dépenses sur devis'!S452&lt;&gt;"",'Dépenses sur devis'!S452,"")</f>
        <v/>
      </c>
      <c r="T452" s="245">
        <f>IF('Dépenses sur devis'!T452&lt;&gt;"",'Dépenses sur devis'!T452,0)</f>
        <v>0</v>
      </c>
      <c r="U452" s="245">
        <f>IF('Dépenses sur devis'!U452&lt;&gt;"",'Dépenses sur devis'!U452,0)</f>
        <v>0</v>
      </c>
      <c r="V452" s="244" t="str">
        <f>IF('Dépenses sur devis'!V452&lt;&gt;"",'Dépenses sur devis'!V452,"")</f>
        <v/>
      </c>
      <c r="W452" s="245"/>
      <c r="X452" s="81">
        <v>0</v>
      </c>
      <c r="Y452" s="80"/>
      <c r="Z452" s="245">
        <f t="shared" si="12"/>
        <v>0</v>
      </c>
      <c r="AA452" s="81">
        <f t="shared" si="13"/>
        <v>0</v>
      </c>
      <c r="AB452" s="78" t="str">
        <f>IF('Dépenses sur devis'!AB452&lt;&gt;"",'Dépenses sur devis'!AB452,"")</f>
        <v/>
      </c>
    </row>
    <row r="453" spans="2:28" s="63" customFormat="1" ht="19.899999999999999" hidden="1" customHeight="1" x14ac:dyDescent="0.35">
      <c r="B453" s="75">
        <v>446</v>
      </c>
      <c r="C453" s="80" t="str">
        <f>IF('Dépenses sur devis'!C453&lt;&gt;"",'Dépenses sur devis'!C453,"")</f>
        <v/>
      </c>
      <c r="D453" s="80" t="str">
        <f>IF('Dépenses sur devis'!D453&lt;&gt;"",'Dépenses sur devis'!D453,"")</f>
        <v/>
      </c>
      <c r="E453" s="80" t="str">
        <f>IF('Dépenses sur devis'!E453&lt;&gt;"",'Dépenses sur devis'!E453,"")</f>
        <v/>
      </c>
      <c r="F453" s="80" t="str">
        <f>IF('Dépenses sur devis'!F453&lt;&gt;"",'Dépenses sur devis'!F453,"")</f>
        <v/>
      </c>
      <c r="G453" s="80" t="str">
        <f>IF('Dépenses sur devis'!G453&lt;&gt;"",'Dépenses sur devis'!G453,"")</f>
        <v/>
      </c>
      <c r="H453" s="79" t="str">
        <f>IF('Dépenses sur devis'!H453&lt;&gt;"",'Dépenses sur devis'!H453,"")</f>
        <v/>
      </c>
      <c r="I453" s="80" t="str">
        <f>IF('Dépenses sur devis'!I453&lt;&gt;"",'Dépenses sur devis'!I453,"")</f>
        <v/>
      </c>
      <c r="J453" s="243">
        <f>IF('Dépenses sur devis'!J453&lt;&gt;"",'Dépenses sur devis'!J453,0)</f>
        <v>0</v>
      </c>
      <c r="K453" s="243">
        <f>IF('Dépenses sur devis'!K453&lt;&gt;"",'Dépenses sur devis'!K453,0)</f>
        <v>0</v>
      </c>
      <c r="L453" s="243">
        <f>IF('Dépenses sur devis'!L453&lt;&gt;"",'Dépenses sur devis'!L453,0)</f>
        <v>0</v>
      </c>
      <c r="M453" s="80" t="str">
        <f>IF('Dépenses sur devis'!M453&lt;&gt;"",'Dépenses sur devis'!M453,"")</f>
        <v/>
      </c>
      <c r="N453" s="244" t="str">
        <f>IF('Dépenses sur devis'!N453&lt;&gt;"",'Dépenses sur devis'!N453,"")</f>
        <v/>
      </c>
      <c r="O453" s="244" t="str">
        <f>IF('Dépenses sur devis'!O453&lt;&gt;"",'Dépenses sur devis'!O453,"")</f>
        <v/>
      </c>
      <c r="P453" s="245">
        <f>IF('Dépenses sur devis'!P453&lt;&gt;"",'Dépenses sur devis'!P453,0)</f>
        <v>0</v>
      </c>
      <c r="Q453" s="245">
        <f>IF('Dépenses sur devis'!Q453&lt;&gt;"",'Dépenses sur devis'!Q453,0)</f>
        <v>0</v>
      </c>
      <c r="R453" s="244" t="str">
        <f>IF('Dépenses sur devis'!R453&lt;&gt;"",'Dépenses sur devis'!R453,"")</f>
        <v/>
      </c>
      <c r="S453" s="244" t="str">
        <f>IF('Dépenses sur devis'!S453&lt;&gt;"",'Dépenses sur devis'!S453,"")</f>
        <v/>
      </c>
      <c r="T453" s="245">
        <f>IF('Dépenses sur devis'!T453&lt;&gt;"",'Dépenses sur devis'!T453,0)</f>
        <v>0</v>
      </c>
      <c r="U453" s="245">
        <f>IF('Dépenses sur devis'!U453&lt;&gt;"",'Dépenses sur devis'!U453,0)</f>
        <v>0</v>
      </c>
      <c r="V453" s="244" t="str">
        <f>IF('Dépenses sur devis'!V453&lt;&gt;"",'Dépenses sur devis'!V453,"")</f>
        <v/>
      </c>
      <c r="W453" s="245"/>
      <c r="X453" s="81">
        <v>0</v>
      </c>
      <c r="Y453" s="80"/>
      <c r="Z453" s="245">
        <f t="shared" si="12"/>
        <v>0</v>
      </c>
      <c r="AA453" s="81">
        <f t="shared" si="13"/>
        <v>0</v>
      </c>
      <c r="AB453" s="78" t="str">
        <f>IF('Dépenses sur devis'!AB453&lt;&gt;"",'Dépenses sur devis'!AB453,"")</f>
        <v/>
      </c>
    </row>
    <row r="454" spans="2:28" s="63" customFormat="1" ht="19.899999999999999" hidden="1" customHeight="1" x14ac:dyDescent="0.35">
      <c r="B454" s="75">
        <v>447</v>
      </c>
      <c r="C454" s="80" t="str">
        <f>IF('Dépenses sur devis'!C454&lt;&gt;"",'Dépenses sur devis'!C454,"")</f>
        <v/>
      </c>
      <c r="D454" s="80" t="str">
        <f>IF('Dépenses sur devis'!D454&lt;&gt;"",'Dépenses sur devis'!D454,"")</f>
        <v/>
      </c>
      <c r="E454" s="80" t="str">
        <f>IF('Dépenses sur devis'!E454&lt;&gt;"",'Dépenses sur devis'!E454,"")</f>
        <v/>
      </c>
      <c r="F454" s="80" t="str">
        <f>IF('Dépenses sur devis'!F454&lt;&gt;"",'Dépenses sur devis'!F454,"")</f>
        <v/>
      </c>
      <c r="G454" s="80" t="str">
        <f>IF('Dépenses sur devis'!G454&lt;&gt;"",'Dépenses sur devis'!G454,"")</f>
        <v/>
      </c>
      <c r="H454" s="79" t="str">
        <f>IF('Dépenses sur devis'!H454&lt;&gt;"",'Dépenses sur devis'!H454,"")</f>
        <v/>
      </c>
      <c r="I454" s="80" t="str">
        <f>IF('Dépenses sur devis'!I454&lt;&gt;"",'Dépenses sur devis'!I454,"")</f>
        <v/>
      </c>
      <c r="J454" s="243">
        <f>IF('Dépenses sur devis'!J454&lt;&gt;"",'Dépenses sur devis'!J454,0)</f>
        <v>0</v>
      </c>
      <c r="K454" s="243">
        <f>IF('Dépenses sur devis'!K454&lt;&gt;"",'Dépenses sur devis'!K454,0)</f>
        <v>0</v>
      </c>
      <c r="L454" s="243">
        <f>IF('Dépenses sur devis'!L454&lt;&gt;"",'Dépenses sur devis'!L454,0)</f>
        <v>0</v>
      </c>
      <c r="M454" s="80" t="str">
        <f>IF('Dépenses sur devis'!M454&lt;&gt;"",'Dépenses sur devis'!M454,"")</f>
        <v/>
      </c>
      <c r="N454" s="244" t="str">
        <f>IF('Dépenses sur devis'!N454&lt;&gt;"",'Dépenses sur devis'!N454,"")</f>
        <v/>
      </c>
      <c r="O454" s="244" t="str">
        <f>IF('Dépenses sur devis'!O454&lt;&gt;"",'Dépenses sur devis'!O454,"")</f>
        <v/>
      </c>
      <c r="P454" s="245">
        <f>IF('Dépenses sur devis'!P454&lt;&gt;"",'Dépenses sur devis'!P454,0)</f>
        <v>0</v>
      </c>
      <c r="Q454" s="245">
        <f>IF('Dépenses sur devis'!Q454&lt;&gt;"",'Dépenses sur devis'!Q454,0)</f>
        <v>0</v>
      </c>
      <c r="R454" s="244" t="str">
        <f>IF('Dépenses sur devis'!R454&lt;&gt;"",'Dépenses sur devis'!R454,"")</f>
        <v/>
      </c>
      <c r="S454" s="244" t="str">
        <f>IF('Dépenses sur devis'!S454&lt;&gt;"",'Dépenses sur devis'!S454,"")</f>
        <v/>
      </c>
      <c r="T454" s="245">
        <f>IF('Dépenses sur devis'!T454&lt;&gt;"",'Dépenses sur devis'!T454,0)</f>
        <v>0</v>
      </c>
      <c r="U454" s="245">
        <f>IF('Dépenses sur devis'!U454&lt;&gt;"",'Dépenses sur devis'!U454,0)</f>
        <v>0</v>
      </c>
      <c r="V454" s="244" t="str">
        <f>IF('Dépenses sur devis'!V454&lt;&gt;"",'Dépenses sur devis'!V454,"")</f>
        <v/>
      </c>
      <c r="W454" s="245"/>
      <c r="X454" s="81">
        <v>0</v>
      </c>
      <c r="Y454" s="80"/>
      <c r="Z454" s="245">
        <f t="shared" si="12"/>
        <v>0</v>
      </c>
      <c r="AA454" s="81">
        <f t="shared" si="13"/>
        <v>0</v>
      </c>
      <c r="AB454" s="78" t="str">
        <f>IF('Dépenses sur devis'!AB454&lt;&gt;"",'Dépenses sur devis'!AB454,"")</f>
        <v/>
      </c>
    </row>
    <row r="455" spans="2:28" s="63" customFormat="1" ht="19.899999999999999" hidden="1" customHeight="1" x14ac:dyDescent="0.35">
      <c r="B455" s="75">
        <v>448</v>
      </c>
      <c r="C455" s="80" t="str">
        <f>IF('Dépenses sur devis'!C455&lt;&gt;"",'Dépenses sur devis'!C455,"")</f>
        <v/>
      </c>
      <c r="D455" s="80" t="str">
        <f>IF('Dépenses sur devis'!D455&lt;&gt;"",'Dépenses sur devis'!D455,"")</f>
        <v/>
      </c>
      <c r="E455" s="80" t="str">
        <f>IF('Dépenses sur devis'!E455&lt;&gt;"",'Dépenses sur devis'!E455,"")</f>
        <v/>
      </c>
      <c r="F455" s="80" t="str">
        <f>IF('Dépenses sur devis'!F455&lt;&gt;"",'Dépenses sur devis'!F455,"")</f>
        <v/>
      </c>
      <c r="G455" s="80" t="str">
        <f>IF('Dépenses sur devis'!G455&lt;&gt;"",'Dépenses sur devis'!G455,"")</f>
        <v/>
      </c>
      <c r="H455" s="79" t="str">
        <f>IF('Dépenses sur devis'!H455&lt;&gt;"",'Dépenses sur devis'!H455,"")</f>
        <v/>
      </c>
      <c r="I455" s="80" t="str">
        <f>IF('Dépenses sur devis'!I455&lt;&gt;"",'Dépenses sur devis'!I455,"")</f>
        <v/>
      </c>
      <c r="J455" s="243">
        <f>IF('Dépenses sur devis'!J455&lt;&gt;"",'Dépenses sur devis'!J455,0)</f>
        <v>0</v>
      </c>
      <c r="K455" s="243">
        <f>IF('Dépenses sur devis'!K455&lt;&gt;"",'Dépenses sur devis'!K455,0)</f>
        <v>0</v>
      </c>
      <c r="L455" s="243">
        <f>IF('Dépenses sur devis'!L455&lt;&gt;"",'Dépenses sur devis'!L455,0)</f>
        <v>0</v>
      </c>
      <c r="M455" s="80" t="str">
        <f>IF('Dépenses sur devis'!M455&lt;&gt;"",'Dépenses sur devis'!M455,"")</f>
        <v/>
      </c>
      <c r="N455" s="244" t="str">
        <f>IF('Dépenses sur devis'!N455&lt;&gt;"",'Dépenses sur devis'!N455,"")</f>
        <v/>
      </c>
      <c r="O455" s="244" t="str">
        <f>IF('Dépenses sur devis'!O455&lt;&gt;"",'Dépenses sur devis'!O455,"")</f>
        <v/>
      </c>
      <c r="P455" s="245">
        <f>IF('Dépenses sur devis'!P455&lt;&gt;"",'Dépenses sur devis'!P455,0)</f>
        <v>0</v>
      </c>
      <c r="Q455" s="245">
        <f>IF('Dépenses sur devis'!Q455&lt;&gt;"",'Dépenses sur devis'!Q455,0)</f>
        <v>0</v>
      </c>
      <c r="R455" s="244" t="str">
        <f>IF('Dépenses sur devis'!R455&lt;&gt;"",'Dépenses sur devis'!R455,"")</f>
        <v/>
      </c>
      <c r="S455" s="244" t="str">
        <f>IF('Dépenses sur devis'!S455&lt;&gt;"",'Dépenses sur devis'!S455,"")</f>
        <v/>
      </c>
      <c r="T455" s="245">
        <f>IF('Dépenses sur devis'!T455&lt;&gt;"",'Dépenses sur devis'!T455,0)</f>
        <v>0</v>
      </c>
      <c r="U455" s="245">
        <f>IF('Dépenses sur devis'!U455&lt;&gt;"",'Dépenses sur devis'!U455,0)</f>
        <v>0</v>
      </c>
      <c r="V455" s="244" t="str">
        <f>IF('Dépenses sur devis'!V455&lt;&gt;"",'Dépenses sur devis'!V455,"")</f>
        <v/>
      </c>
      <c r="W455" s="245"/>
      <c r="X455" s="81">
        <v>0</v>
      </c>
      <c r="Y455" s="80"/>
      <c r="Z455" s="245">
        <f t="shared" si="12"/>
        <v>0</v>
      </c>
      <c r="AA455" s="81">
        <f t="shared" si="13"/>
        <v>0</v>
      </c>
      <c r="AB455" s="78" t="str">
        <f>IF('Dépenses sur devis'!AB455&lt;&gt;"",'Dépenses sur devis'!AB455,"")</f>
        <v/>
      </c>
    </row>
    <row r="456" spans="2:28" s="63" customFormat="1" ht="19.899999999999999" hidden="1" customHeight="1" x14ac:dyDescent="0.35">
      <c r="B456" s="75">
        <v>449</v>
      </c>
      <c r="C456" s="80" t="str">
        <f>IF('Dépenses sur devis'!C456&lt;&gt;"",'Dépenses sur devis'!C456,"")</f>
        <v/>
      </c>
      <c r="D456" s="80" t="str">
        <f>IF('Dépenses sur devis'!D456&lt;&gt;"",'Dépenses sur devis'!D456,"")</f>
        <v/>
      </c>
      <c r="E456" s="80" t="str">
        <f>IF('Dépenses sur devis'!E456&lt;&gt;"",'Dépenses sur devis'!E456,"")</f>
        <v/>
      </c>
      <c r="F456" s="80" t="str">
        <f>IF('Dépenses sur devis'!F456&lt;&gt;"",'Dépenses sur devis'!F456,"")</f>
        <v/>
      </c>
      <c r="G456" s="80" t="str">
        <f>IF('Dépenses sur devis'!G456&lt;&gt;"",'Dépenses sur devis'!G456,"")</f>
        <v/>
      </c>
      <c r="H456" s="79" t="str">
        <f>IF('Dépenses sur devis'!H456&lt;&gt;"",'Dépenses sur devis'!H456,"")</f>
        <v/>
      </c>
      <c r="I456" s="80" t="str">
        <f>IF('Dépenses sur devis'!I456&lt;&gt;"",'Dépenses sur devis'!I456,"")</f>
        <v/>
      </c>
      <c r="J456" s="243">
        <f>IF('Dépenses sur devis'!J456&lt;&gt;"",'Dépenses sur devis'!J456,0)</f>
        <v>0</v>
      </c>
      <c r="K456" s="243">
        <f>IF('Dépenses sur devis'!K456&lt;&gt;"",'Dépenses sur devis'!K456,0)</f>
        <v>0</v>
      </c>
      <c r="L456" s="243">
        <f>IF('Dépenses sur devis'!L456&lt;&gt;"",'Dépenses sur devis'!L456,0)</f>
        <v>0</v>
      </c>
      <c r="M456" s="80" t="str">
        <f>IF('Dépenses sur devis'!M456&lt;&gt;"",'Dépenses sur devis'!M456,"")</f>
        <v/>
      </c>
      <c r="N456" s="244" t="str">
        <f>IF('Dépenses sur devis'!N456&lt;&gt;"",'Dépenses sur devis'!N456,"")</f>
        <v/>
      </c>
      <c r="O456" s="244" t="str">
        <f>IF('Dépenses sur devis'!O456&lt;&gt;"",'Dépenses sur devis'!O456,"")</f>
        <v/>
      </c>
      <c r="P456" s="245">
        <f>IF('Dépenses sur devis'!P456&lt;&gt;"",'Dépenses sur devis'!P456,0)</f>
        <v>0</v>
      </c>
      <c r="Q456" s="245">
        <f>IF('Dépenses sur devis'!Q456&lt;&gt;"",'Dépenses sur devis'!Q456,0)</f>
        <v>0</v>
      </c>
      <c r="R456" s="244" t="str">
        <f>IF('Dépenses sur devis'!R456&lt;&gt;"",'Dépenses sur devis'!R456,"")</f>
        <v/>
      </c>
      <c r="S456" s="244" t="str">
        <f>IF('Dépenses sur devis'!S456&lt;&gt;"",'Dépenses sur devis'!S456,"")</f>
        <v/>
      </c>
      <c r="T456" s="245">
        <f>IF('Dépenses sur devis'!T456&lt;&gt;"",'Dépenses sur devis'!T456,0)</f>
        <v>0</v>
      </c>
      <c r="U456" s="245">
        <f>IF('Dépenses sur devis'!U456&lt;&gt;"",'Dépenses sur devis'!U456,0)</f>
        <v>0</v>
      </c>
      <c r="V456" s="244" t="str">
        <f>IF('Dépenses sur devis'!V456&lt;&gt;"",'Dépenses sur devis'!V456,"")</f>
        <v/>
      </c>
      <c r="W456" s="245"/>
      <c r="X456" s="81">
        <v>0</v>
      </c>
      <c r="Y456" s="80"/>
      <c r="Z456" s="245">
        <f t="shared" ref="Z456:Z519" si="14">IF(AND(P_Z_1_B_COLONNE_MT_MAX_ACTIVE=P_Z_G_R_G_BOOLEEN_OUI,W456&gt;0),MIN(W456,J456+K456-X456),J456+K456-X456)</f>
        <v>0</v>
      </c>
      <c r="AA456" s="81">
        <f t="shared" si="13"/>
        <v>0</v>
      </c>
      <c r="AB456" s="78" t="str">
        <f>IF('Dépenses sur devis'!AB456&lt;&gt;"",'Dépenses sur devis'!AB456,"")</f>
        <v/>
      </c>
    </row>
    <row r="457" spans="2:28" s="63" customFormat="1" ht="19.899999999999999" hidden="1" customHeight="1" x14ac:dyDescent="0.35">
      <c r="B457" s="75">
        <v>450</v>
      </c>
      <c r="C457" s="80" t="str">
        <f>IF('Dépenses sur devis'!C457&lt;&gt;"",'Dépenses sur devis'!C457,"")</f>
        <v/>
      </c>
      <c r="D457" s="80" t="str">
        <f>IF('Dépenses sur devis'!D457&lt;&gt;"",'Dépenses sur devis'!D457,"")</f>
        <v/>
      </c>
      <c r="E457" s="80" t="str">
        <f>IF('Dépenses sur devis'!E457&lt;&gt;"",'Dépenses sur devis'!E457,"")</f>
        <v/>
      </c>
      <c r="F457" s="80" t="str">
        <f>IF('Dépenses sur devis'!F457&lt;&gt;"",'Dépenses sur devis'!F457,"")</f>
        <v/>
      </c>
      <c r="G457" s="80" t="str">
        <f>IF('Dépenses sur devis'!G457&lt;&gt;"",'Dépenses sur devis'!G457,"")</f>
        <v/>
      </c>
      <c r="H457" s="79" t="str">
        <f>IF('Dépenses sur devis'!H457&lt;&gt;"",'Dépenses sur devis'!H457,"")</f>
        <v/>
      </c>
      <c r="I457" s="80" t="str">
        <f>IF('Dépenses sur devis'!I457&lt;&gt;"",'Dépenses sur devis'!I457,"")</f>
        <v/>
      </c>
      <c r="J457" s="243">
        <f>IF('Dépenses sur devis'!J457&lt;&gt;"",'Dépenses sur devis'!J457,0)</f>
        <v>0</v>
      </c>
      <c r="K457" s="243">
        <f>IF('Dépenses sur devis'!K457&lt;&gt;"",'Dépenses sur devis'!K457,0)</f>
        <v>0</v>
      </c>
      <c r="L457" s="243">
        <f>IF('Dépenses sur devis'!L457&lt;&gt;"",'Dépenses sur devis'!L457,0)</f>
        <v>0</v>
      </c>
      <c r="M457" s="80" t="str">
        <f>IF('Dépenses sur devis'!M457&lt;&gt;"",'Dépenses sur devis'!M457,"")</f>
        <v/>
      </c>
      <c r="N457" s="244" t="str">
        <f>IF('Dépenses sur devis'!N457&lt;&gt;"",'Dépenses sur devis'!N457,"")</f>
        <v/>
      </c>
      <c r="O457" s="244" t="str">
        <f>IF('Dépenses sur devis'!O457&lt;&gt;"",'Dépenses sur devis'!O457,"")</f>
        <v/>
      </c>
      <c r="P457" s="245">
        <f>IF('Dépenses sur devis'!P457&lt;&gt;"",'Dépenses sur devis'!P457,0)</f>
        <v>0</v>
      </c>
      <c r="Q457" s="245">
        <f>IF('Dépenses sur devis'!Q457&lt;&gt;"",'Dépenses sur devis'!Q457,0)</f>
        <v>0</v>
      </c>
      <c r="R457" s="244" t="str">
        <f>IF('Dépenses sur devis'!R457&lt;&gt;"",'Dépenses sur devis'!R457,"")</f>
        <v/>
      </c>
      <c r="S457" s="244" t="str">
        <f>IF('Dépenses sur devis'!S457&lt;&gt;"",'Dépenses sur devis'!S457,"")</f>
        <v/>
      </c>
      <c r="T457" s="245">
        <f>IF('Dépenses sur devis'!T457&lt;&gt;"",'Dépenses sur devis'!T457,0)</f>
        <v>0</v>
      </c>
      <c r="U457" s="245">
        <f>IF('Dépenses sur devis'!U457&lt;&gt;"",'Dépenses sur devis'!U457,0)</f>
        <v>0</v>
      </c>
      <c r="V457" s="244" t="str">
        <f>IF('Dépenses sur devis'!V457&lt;&gt;"",'Dépenses sur devis'!V457,"")</f>
        <v/>
      </c>
      <c r="W457" s="245"/>
      <c r="X457" s="81">
        <v>0</v>
      </c>
      <c r="Y457" s="80"/>
      <c r="Z457" s="245">
        <f t="shared" si="14"/>
        <v>0</v>
      </c>
      <c r="AA457" s="81">
        <f t="shared" ref="AA457:AA520" si="15">Z457</f>
        <v>0</v>
      </c>
      <c r="AB457" s="78" t="str">
        <f>IF('Dépenses sur devis'!AB457&lt;&gt;"",'Dépenses sur devis'!AB457,"")</f>
        <v/>
      </c>
    </row>
    <row r="458" spans="2:28" s="63" customFormat="1" ht="19.899999999999999" hidden="1" customHeight="1" x14ac:dyDescent="0.35">
      <c r="B458" s="75">
        <v>451</v>
      </c>
      <c r="C458" s="80" t="str">
        <f>IF('Dépenses sur devis'!C458&lt;&gt;"",'Dépenses sur devis'!C458,"")</f>
        <v/>
      </c>
      <c r="D458" s="80" t="str">
        <f>IF('Dépenses sur devis'!D458&lt;&gt;"",'Dépenses sur devis'!D458,"")</f>
        <v/>
      </c>
      <c r="E458" s="80" t="str">
        <f>IF('Dépenses sur devis'!E458&lt;&gt;"",'Dépenses sur devis'!E458,"")</f>
        <v/>
      </c>
      <c r="F458" s="80" t="str">
        <f>IF('Dépenses sur devis'!F458&lt;&gt;"",'Dépenses sur devis'!F458,"")</f>
        <v/>
      </c>
      <c r="G458" s="80" t="str">
        <f>IF('Dépenses sur devis'!G458&lt;&gt;"",'Dépenses sur devis'!G458,"")</f>
        <v/>
      </c>
      <c r="H458" s="79" t="str">
        <f>IF('Dépenses sur devis'!H458&lt;&gt;"",'Dépenses sur devis'!H458,"")</f>
        <v/>
      </c>
      <c r="I458" s="80" t="str">
        <f>IF('Dépenses sur devis'!I458&lt;&gt;"",'Dépenses sur devis'!I458,"")</f>
        <v/>
      </c>
      <c r="J458" s="243">
        <f>IF('Dépenses sur devis'!J458&lt;&gt;"",'Dépenses sur devis'!J458,0)</f>
        <v>0</v>
      </c>
      <c r="K458" s="243">
        <f>IF('Dépenses sur devis'!K458&lt;&gt;"",'Dépenses sur devis'!K458,0)</f>
        <v>0</v>
      </c>
      <c r="L458" s="243">
        <f>IF('Dépenses sur devis'!L458&lt;&gt;"",'Dépenses sur devis'!L458,0)</f>
        <v>0</v>
      </c>
      <c r="M458" s="80" t="str">
        <f>IF('Dépenses sur devis'!M458&lt;&gt;"",'Dépenses sur devis'!M458,"")</f>
        <v/>
      </c>
      <c r="N458" s="244" t="str">
        <f>IF('Dépenses sur devis'!N458&lt;&gt;"",'Dépenses sur devis'!N458,"")</f>
        <v/>
      </c>
      <c r="O458" s="244" t="str">
        <f>IF('Dépenses sur devis'!O458&lt;&gt;"",'Dépenses sur devis'!O458,"")</f>
        <v/>
      </c>
      <c r="P458" s="245">
        <f>IF('Dépenses sur devis'!P458&lt;&gt;"",'Dépenses sur devis'!P458,0)</f>
        <v>0</v>
      </c>
      <c r="Q458" s="245">
        <f>IF('Dépenses sur devis'!Q458&lt;&gt;"",'Dépenses sur devis'!Q458,0)</f>
        <v>0</v>
      </c>
      <c r="R458" s="244" t="str">
        <f>IF('Dépenses sur devis'!R458&lt;&gt;"",'Dépenses sur devis'!R458,"")</f>
        <v/>
      </c>
      <c r="S458" s="244" t="str">
        <f>IF('Dépenses sur devis'!S458&lt;&gt;"",'Dépenses sur devis'!S458,"")</f>
        <v/>
      </c>
      <c r="T458" s="245">
        <f>IF('Dépenses sur devis'!T458&lt;&gt;"",'Dépenses sur devis'!T458,0)</f>
        <v>0</v>
      </c>
      <c r="U458" s="245">
        <f>IF('Dépenses sur devis'!U458&lt;&gt;"",'Dépenses sur devis'!U458,0)</f>
        <v>0</v>
      </c>
      <c r="V458" s="244" t="str">
        <f>IF('Dépenses sur devis'!V458&lt;&gt;"",'Dépenses sur devis'!V458,"")</f>
        <v/>
      </c>
      <c r="W458" s="245"/>
      <c r="X458" s="81">
        <v>0</v>
      </c>
      <c r="Y458" s="80"/>
      <c r="Z458" s="245">
        <f t="shared" si="14"/>
        <v>0</v>
      </c>
      <c r="AA458" s="81">
        <f t="shared" si="15"/>
        <v>0</v>
      </c>
      <c r="AB458" s="78" t="str">
        <f>IF('Dépenses sur devis'!AB458&lt;&gt;"",'Dépenses sur devis'!AB458,"")</f>
        <v/>
      </c>
    </row>
    <row r="459" spans="2:28" s="63" customFormat="1" ht="19.899999999999999" hidden="1" customHeight="1" x14ac:dyDescent="0.35">
      <c r="B459" s="75">
        <v>452</v>
      </c>
      <c r="C459" s="80" t="str">
        <f>IF('Dépenses sur devis'!C459&lt;&gt;"",'Dépenses sur devis'!C459,"")</f>
        <v/>
      </c>
      <c r="D459" s="80" t="str">
        <f>IF('Dépenses sur devis'!D459&lt;&gt;"",'Dépenses sur devis'!D459,"")</f>
        <v/>
      </c>
      <c r="E459" s="80" t="str">
        <f>IF('Dépenses sur devis'!E459&lt;&gt;"",'Dépenses sur devis'!E459,"")</f>
        <v/>
      </c>
      <c r="F459" s="80" t="str">
        <f>IF('Dépenses sur devis'!F459&lt;&gt;"",'Dépenses sur devis'!F459,"")</f>
        <v/>
      </c>
      <c r="G459" s="80" t="str">
        <f>IF('Dépenses sur devis'!G459&lt;&gt;"",'Dépenses sur devis'!G459,"")</f>
        <v/>
      </c>
      <c r="H459" s="79" t="str">
        <f>IF('Dépenses sur devis'!H459&lt;&gt;"",'Dépenses sur devis'!H459,"")</f>
        <v/>
      </c>
      <c r="I459" s="80" t="str">
        <f>IF('Dépenses sur devis'!I459&lt;&gt;"",'Dépenses sur devis'!I459,"")</f>
        <v/>
      </c>
      <c r="J459" s="243">
        <f>IF('Dépenses sur devis'!J459&lt;&gt;"",'Dépenses sur devis'!J459,0)</f>
        <v>0</v>
      </c>
      <c r="K459" s="243">
        <f>IF('Dépenses sur devis'!K459&lt;&gt;"",'Dépenses sur devis'!K459,0)</f>
        <v>0</v>
      </c>
      <c r="L459" s="243">
        <f>IF('Dépenses sur devis'!L459&lt;&gt;"",'Dépenses sur devis'!L459,0)</f>
        <v>0</v>
      </c>
      <c r="M459" s="80" t="str">
        <f>IF('Dépenses sur devis'!M459&lt;&gt;"",'Dépenses sur devis'!M459,"")</f>
        <v/>
      </c>
      <c r="N459" s="244" t="str">
        <f>IF('Dépenses sur devis'!N459&lt;&gt;"",'Dépenses sur devis'!N459,"")</f>
        <v/>
      </c>
      <c r="O459" s="244" t="str">
        <f>IF('Dépenses sur devis'!O459&lt;&gt;"",'Dépenses sur devis'!O459,"")</f>
        <v/>
      </c>
      <c r="P459" s="245">
        <f>IF('Dépenses sur devis'!P459&lt;&gt;"",'Dépenses sur devis'!P459,0)</f>
        <v>0</v>
      </c>
      <c r="Q459" s="245">
        <f>IF('Dépenses sur devis'!Q459&lt;&gt;"",'Dépenses sur devis'!Q459,0)</f>
        <v>0</v>
      </c>
      <c r="R459" s="244" t="str">
        <f>IF('Dépenses sur devis'!R459&lt;&gt;"",'Dépenses sur devis'!R459,"")</f>
        <v/>
      </c>
      <c r="S459" s="244" t="str">
        <f>IF('Dépenses sur devis'!S459&lt;&gt;"",'Dépenses sur devis'!S459,"")</f>
        <v/>
      </c>
      <c r="T459" s="245">
        <f>IF('Dépenses sur devis'!T459&lt;&gt;"",'Dépenses sur devis'!T459,0)</f>
        <v>0</v>
      </c>
      <c r="U459" s="245">
        <f>IF('Dépenses sur devis'!U459&lt;&gt;"",'Dépenses sur devis'!U459,0)</f>
        <v>0</v>
      </c>
      <c r="V459" s="244" t="str">
        <f>IF('Dépenses sur devis'!V459&lt;&gt;"",'Dépenses sur devis'!V459,"")</f>
        <v/>
      </c>
      <c r="W459" s="245"/>
      <c r="X459" s="81">
        <v>0</v>
      </c>
      <c r="Y459" s="80"/>
      <c r="Z459" s="245">
        <f t="shared" si="14"/>
        <v>0</v>
      </c>
      <c r="AA459" s="81">
        <f t="shared" si="15"/>
        <v>0</v>
      </c>
      <c r="AB459" s="78" t="str">
        <f>IF('Dépenses sur devis'!AB459&lt;&gt;"",'Dépenses sur devis'!AB459,"")</f>
        <v/>
      </c>
    </row>
    <row r="460" spans="2:28" s="63" customFormat="1" ht="19.899999999999999" hidden="1" customHeight="1" x14ac:dyDescent="0.35">
      <c r="B460" s="75">
        <v>453</v>
      </c>
      <c r="C460" s="80" t="str">
        <f>IF('Dépenses sur devis'!C460&lt;&gt;"",'Dépenses sur devis'!C460,"")</f>
        <v/>
      </c>
      <c r="D460" s="80" t="str">
        <f>IF('Dépenses sur devis'!D460&lt;&gt;"",'Dépenses sur devis'!D460,"")</f>
        <v/>
      </c>
      <c r="E460" s="80" t="str">
        <f>IF('Dépenses sur devis'!E460&lt;&gt;"",'Dépenses sur devis'!E460,"")</f>
        <v/>
      </c>
      <c r="F460" s="80" t="str">
        <f>IF('Dépenses sur devis'!F460&lt;&gt;"",'Dépenses sur devis'!F460,"")</f>
        <v/>
      </c>
      <c r="G460" s="80" t="str">
        <f>IF('Dépenses sur devis'!G460&lt;&gt;"",'Dépenses sur devis'!G460,"")</f>
        <v/>
      </c>
      <c r="H460" s="79" t="str">
        <f>IF('Dépenses sur devis'!H460&lt;&gt;"",'Dépenses sur devis'!H460,"")</f>
        <v/>
      </c>
      <c r="I460" s="80" t="str">
        <f>IF('Dépenses sur devis'!I460&lt;&gt;"",'Dépenses sur devis'!I460,"")</f>
        <v/>
      </c>
      <c r="J460" s="243">
        <f>IF('Dépenses sur devis'!J460&lt;&gt;"",'Dépenses sur devis'!J460,0)</f>
        <v>0</v>
      </c>
      <c r="K460" s="243">
        <f>IF('Dépenses sur devis'!K460&lt;&gt;"",'Dépenses sur devis'!K460,0)</f>
        <v>0</v>
      </c>
      <c r="L460" s="243">
        <f>IF('Dépenses sur devis'!L460&lt;&gt;"",'Dépenses sur devis'!L460,0)</f>
        <v>0</v>
      </c>
      <c r="M460" s="80" t="str">
        <f>IF('Dépenses sur devis'!M460&lt;&gt;"",'Dépenses sur devis'!M460,"")</f>
        <v/>
      </c>
      <c r="N460" s="244" t="str">
        <f>IF('Dépenses sur devis'!N460&lt;&gt;"",'Dépenses sur devis'!N460,"")</f>
        <v/>
      </c>
      <c r="O460" s="244" t="str">
        <f>IF('Dépenses sur devis'!O460&lt;&gt;"",'Dépenses sur devis'!O460,"")</f>
        <v/>
      </c>
      <c r="P460" s="245">
        <f>IF('Dépenses sur devis'!P460&lt;&gt;"",'Dépenses sur devis'!P460,0)</f>
        <v>0</v>
      </c>
      <c r="Q460" s="245">
        <f>IF('Dépenses sur devis'!Q460&lt;&gt;"",'Dépenses sur devis'!Q460,0)</f>
        <v>0</v>
      </c>
      <c r="R460" s="244" t="str">
        <f>IF('Dépenses sur devis'!R460&lt;&gt;"",'Dépenses sur devis'!R460,"")</f>
        <v/>
      </c>
      <c r="S460" s="244" t="str">
        <f>IF('Dépenses sur devis'!S460&lt;&gt;"",'Dépenses sur devis'!S460,"")</f>
        <v/>
      </c>
      <c r="T460" s="245">
        <f>IF('Dépenses sur devis'!T460&lt;&gt;"",'Dépenses sur devis'!T460,0)</f>
        <v>0</v>
      </c>
      <c r="U460" s="245">
        <f>IF('Dépenses sur devis'!U460&lt;&gt;"",'Dépenses sur devis'!U460,0)</f>
        <v>0</v>
      </c>
      <c r="V460" s="244" t="str">
        <f>IF('Dépenses sur devis'!V460&lt;&gt;"",'Dépenses sur devis'!V460,"")</f>
        <v/>
      </c>
      <c r="W460" s="245"/>
      <c r="X460" s="81">
        <v>0</v>
      </c>
      <c r="Y460" s="80"/>
      <c r="Z460" s="245">
        <f t="shared" si="14"/>
        <v>0</v>
      </c>
      <c r="AA460" s="81">
        <f t="shared" si="15"/>
        <v>0</v>
      </c>
      <c r="AB460" s="78" t="str">
        <f>IF('Dépenses sur devis'!AB460&lt;&gt;"",'Dépenses sur devis'!AB460,"")</f>
        <v/>
      </c>
    </row>
    <row r="461" spans="2:28" s="63" customFormat="1" ht="19.899999999999999" hidden="1" customHeight="1" x14ac:dyDescent="0.35">
      <c r="B461" s="75">
        <v>454</v>
      </c>
      <c r="C461" s="80" t="str">
        <f>IF('Dépenses sur devis'!C461&lt;&gt;"",'Dépenses sur devis'!C461,"")</f>
        <v/>
      </c>
      <c r="D461" s="80" t="str">
        <f>IF('Dépenses sur devis'!D461&lt;&gt;"",'Dépenses sur devis'!D461,"")</f>
        <v/>
      </c>
      <c r="E461" s="80" t="str">
        <f>IF('Dépenses sur devis'!E461&lt;&gt;"",'Dépenses sur devis'!E461,"")</f>
        <v/>
      </c>
      <c r="F461" s="80" t="str">
        <f>IF('Dépenses sur devis'!F461&lt;&gt;"",'Dépenses sur devis'!F461,"")</f>
        <v/>
      </c>
      <c r="G461" s="80" t="str">
        <f>IF('Dépenses sur devis'!G461&lt;&gt;"",'Dépenses sur devis'!G461,"")</f>
        <v/>
      </c>
      <c r="H461" s="79" t="str">
        <f>IF('Dépenses sur devis'!H461&lt;&gt;"",'Dépenses sur devis'!H461,"")</f>
        <v/>
      </c>
      <c r="I461" s="80" t="str">
        <f>IF('Dépenses sur devis'!I461&lt;&gt;"",'Dépenses sur devis'!I461,"")</f>
        <v/>
      </c>
      <c r="J461" s="243">
        <f>IF('Dépenses sur devis'!J461&lt;&gt;"",'Dépenses sur devis'!J461,0)</f>
        <v>0</v>
      </c>
      <c r="K461" s="243">
        <f>IF('Dépenses sur devis'!K461&lt;&gt;"",'Dépenses sur devis'!K461,0)</f>
        <v>0</v>
      </c>
      <c r="L461" s="243">
        <f>IF('Dépenses sur devis'!L461&lt;&gt;"",'Dépenses sur devis'!L461,0)</f>
        <v>0</v>
      </c>
      <c r="M461" s="80" t="str">
        <f>IF('Dépenses sur devis'!M461&lt;&gt;"",'Dépenses sur devis'!M461,"")</f>
        <v/>
      </c>
      <c r="N461" s="244" t="str">
        <f>IF('Dépenses sur devis'!N461&lt;&gt;"",'Dépenses sur devis'!N461,"")</f>
        <v/>
      </c>
      <c r="O461" s="244" t="str">
        <f>IF('Dépenses sur devis'!O461&lt;&gt;"",'Dépenses sur devis'!O461,"")</f>
        <v/>
      </c>
      <c r="P461" s="245">
        <f>IF('Dépenses sur devis'!P461&lt;&gt;"",'Dépenses sur devis'!P461,0)</f>
        <v>0</v>
      </c>
      <c r="Q461" s="245">
        <f>IF('Dépenses sur devis'!Q461&lt;&gt;"",'Dépenses sur devis'!Q461,0)</f>
        <v>0</v>
      </c>
      <c r="R461" s="244" t="str">
        <f>IF('Dépenses sur devis'!R461&lt;&gt;"",'Dépenses sur devis'!R461,"")</f>
        <v/>
      </c>
      <c r="S461" s="244" t="str">
        <f>IF('Dépenses sur devis'!S461&lt;&gt;"",'Dépenses sur devis'!S461,"")</f>
        <v/>
      </c>
      <c r="T461" s="245">
        <f>IF('Dépenses sur devis'!T461&lt;&gt;"",'Dépenses sur devis'!T461,0)</f>
        <v>0</v>
      </c>
      <c r="U461" s="245">
        <f>IF('Dépenses sur devis'!U461&lt;&gt;"",'Dépenses sur devis'!U461,0)</f>
        <v>0</v>
      </c>
      <c r="V461" s="244" t="str">
        <f>IF('Dépenses sur devis'!V461&lt;&gt;"",'Dépenses sur devis'!V461,"")</f>
        <v/>
      </c>
      <c r="W461" s="245"/>
      <c r="X461" s="81">
        <v>0</v>
      </c>
      <c r="Y461" s="80"/>
      <c r="Z461" s="245">
        <f t="shared" si="14"/>
        <v>0</v>
      </c>
      <c r="AA461" s="81">
        <f t="shared" si="15"/>
        <v>0</v>
      </c>
      <c r="AB461" s="78" t="str">
        <f>IF('Dépenses sur devis'!AB461&lt;&gt;"",'Dépenses sur devis'!AB461,"")</f>
        <v/>
      </c>
    </row>
    <row r="462" spans="2:28" s="63" customFormat="1" ht="19.899999999999999" hidden="1" customHeight="1" x14ac:dyDescent="0.35">
      <c r="B462" s="75">
        <v>455</v>
      </c>
      <c r="C462" s="80" t="str">
        <f>IF('Dépenses sur devis'!C462&lt;&gt;"",'Dépenses sur devis'!C462,"")</f>
        <v/>
      </c>
      <c r="D462" s="80" t="str">
        <f>IF('Dépenses sur devis'!D462&lt;&gt;"",'Dépenses sur devis'!D462,"")</f>
        <v/>
      </c>
      <c r="E462" s="80" t="str">
        <f>IF('Dépenses sur devis'!E462&lt;&gt;"",'Dépenses sur devis'!E462,"")</f>
        <v/>
      </c>
      <c r="F462" s="80" t="str">
        <f>IF('Dépenses sur devis'!F462&lt;&gt;"",'Dépenses sur devis'!F462,"")</f>
        <v/>
      </c>
      <c r="G462" s="80" t="str">
        <f>IF('Dépenses sur devis'!G462&lt;&gt;"",'Dépenses sur devis'!G462,"")</f>
        <v/>
      </c>
      <c r="H462" s="79" t="str">
        <f>IF('Dépenses sur devis'!H462&lt;&gt;"",'Dépenses sur devis'!H462,"")</f>
        <v/>
      </c>
      <c r="I462" s="80" t="str">
        <f>IF('Dépenses sur devis'!I462&lt;&gt;"",'Dépenses sur devis'!I462,"")</f>
        <v/>
      </c>
      <c r="J462" s="243">
        <f>IF('Dépenses sur devis'!J462&lt;&gt;"",'Dépenses sur devis'!J462,0)</f>
        <v>0</v>
      </c>
      <c r="K462" s="243">
        <f>IF('Dépenses sur devis'!K462&lt;&gt;"",'Dépenses sur devis'!K462,0)</f>
        <v>0</v>
      </c>
      <c r="L462" s="243">
        <f>IF('Dépenses sur devis'!L462&lt;&gt;"",'Dépenses sur devis'!L462,0)</f>
        <v>0</v>
      </c>
      <c r="M462" s="80" t="str">
        <f>IF('Dépenses sur devis'!M462&lt;&gt;"",'Dépenses sur devis'!M462,"")</f>
        <v/>
      </c>
      <c r="N462" s="244" t="str">
        <f>IF('Dépenses sur devis'!N462&lt;&gt;"",'Dépenses sur devis'!N462,"")</f>
        <v/>
      </c>
      <c r="O462" s="244" t="str">
        <f>IF('Dépenses sur devis'!O462&lt;&gt;"",'Dépenses sur devis'!O462,"")</f>
        <v/>
      </c>
      <c r="P462" s="245">
        <f>IF('Dépenses sur devis'!P462&lt;&gt;"",'Dépenses sur devis'!P462,0)</f>
        <v>0</v>
      </c>
      <c r="Q462" s="245">
        <f>IF('Dépenses sur devis'!Q462&lt;&gt;"",'Dépenses sur devis'!Q462,0)</f>
        <v>0</v>
      </c>
      <c r="R462" s="244" t="str">
        <f>IF('Dépenses sur devis'!R462&lt;&gt;"",'Dépenses sur devis'!R462,"")</f>
        <v/>
      </c>
      <c r="S462" s="244" t="str">
        <f>IF('Dépenses sur devis'!S462&lt;&gt;"",'Dépenses sur devis'!S462,"")</f>
        <v/>
      </c>
      <c r="T462" s="245">
        <f>IF('Dépenses sur devis'!T462&lt;&gt;"",'Dépenses sur devis'!T462,0)</f>
        <v>0</v>
      </c>
      <c r="U462" s="245">
        <f>IF('Dépenses sur devis'!U462&lt;&gt;"",'Dépenses sur devis'!U462,0)</f>
        <v>0</v>
      </c>
      <c r="V462" s="244" t="str">
        <f>IF('Dépenses sur devis'!V462&lt;&gt;"",'Dépenses sur devis'!V462,"")</f>
        <v/>
      </c>
      <c r="W462" s="245"/>
      <c r="X462" s="81">
        <v>0</v>
      </c>
      <c r="Y462" s="80"/>
      <c r="Z462" s="245">
        <f t="shared" si="14"/>
        <v>0</v>
      </c>
      <c r="AA462" s="81">
        <f t="shared" si="15"/>
        <v>0</v>
      </c>
      <c r="AB462" s="78" t="str">
        <f>IF('Dépenses sur devis'!AB462&lt;&gt;"",'Dépenses sur devis'!AB462,"")</f>
        <v/>
      </c>
    </row>
    <row r="463" spans="2:28" s="63" customFormat="1" ht="19.899999999999999" hidden="1" customHeight="1" x14ac:dyDescent="0.35">
      <c r="B463" s="75">
        <v>456</v>
      </c>
      <c r="C463" s="80" t="str">
        <f>IF('Dépenses sur devis'!C463&lt;&gt;"",'Dépenses sur devis'!C463,"")</f>
        <v/>
      </c>
      <c r="D463" s="80" t="str">
        <f>IF('Dépenses sur devis'!D463&lt;&gt;"",'Dépenses sur devis'!D463,"")</f>
        <v/>
      </c>
      <c r="E463" s="80" t="str">
        <f>IF('Dépenses sur devis'!E463&lt;&gt;"",'Dépenses sur devis'!E463,"")</f>
        <v/>
      </c>
      <c r="F463" s="80" t="str">
        <f>IF('Dépenses sur devis'!F463&lt;&gt;"",'Dépenses sur devis'!F463,"")</f>
        <v/>
      </c>
      <c r="G463" s="80" t="str">
        <f>IF('Dépenses sur devis'!G463&lt;&gt;"",'Dépenses sur devis'!G463,"")</f>
        <v/>
      </c>
      <c r="H463" s="79" t="str">
        <f>IF('Dépenses sur devis'!H463&lt;&gt;"",'Dépenses sur devis'!H463,"")</f>
        <v/>
      </c>
      <c r="I463" s="80" t="str">
        <f>IF('Dépenses sur devis'!I463&lt;&gt;"",'Dépenses sur devis'!I463,"")</f>
        <v/>
      </c>
      <c r="J463" s="243">
        <f>IF('Dépenses sur devis'!J463&lt;&gt;"",'Dépenses sur devis'!J463,0)</f>
        <v>0</v>
      </c>
      <c r="K463" s="243">
        <f>IF('Dépenses sur devis'!K463&lt;&gt;"",'Dépenses sur devis'!K463,0)</f>
        <v>0</v>
      </c>
      <c r="L463" s="243">
        <f>IF('Dépenses sur devis'!L463&lt;&gt;"",'Dépenses sur devis'!L463,0)</f>
        <v>0</v>
      </c>
      <c r="M463" s="80" t="str">
        <f>IF('Dépenses sur devis'!M463&lt;&gt;"",'Dépenses sur devis'!M463,"")</f>
        <v/>
      </c>
      <c r="N463" s="244" t="str">
        <f>IF('Dépenses sur devis'!N463&lt;&gt;"",'Dépenses sur devis'!N463,"")</f>
        <v/>
      </c>
      <c r="O463" s="244" t="str">
        <f>IF('Dépenses sur devis'!O463&lt;&gt;"",'Dépenses sur devis'!O463,"")</f>
        <v/>
      </c>
      <c r="P463" s="245">
        <f>IF('Dépenses sur devis'!P463&lt;&gt;"",'Dépenses sur devis'!P463,0)</f>
        <v>0</v>
      </c>
      <c r="Q463" s="245">
        <f>IF('Dépenses sur devis'!Q463&lt;&gt;"",'Dépenses sur devis'!Q463,0)</f>
        <v>0</v>
      </c>
      <c r="R463" s="244" t="str">
        <f>IF('Dépenses sur devis'!R463&lt;&gt;"",'Dépenses sur devis'!R463,"")</f>
        <v/>
      </c>
      <c r="S463" s="244" t="str">
        <f>IF('Dépenses sur devis'!S463&lt;&gt;"",'Dépenses sur devis'!S463,"")</f>
        <v/>
      </c>
      <c r="T463" s="245">
        <f>IF('Dépenses sur devis'!T463&lt;&gt;"",'Dépenses sur devis'!T463,0)</f>
        <v>0</v>
      </c>
      <c r="U463" s="245">
        <f>IF('Dépenses sur devis'!U463&lt;&gt;"",'Dépenses sur devis'!U463,0)</f>
        <v>0</v>
      </c>
      <c r="V463" s="244" t="str">
        <f>IF('Dépenses sur devis'!V463&lt;&gt;"",'Dépenses sur devis'!V463,"")</f>
        <v/>
      </c>
      <c r="W463" s="245"/>
      <c r="X463" s="81">
        <v>0</v>
      </c>
      <c r="Y463" s="80"/>
      <c r="Z463" s="245">
        <f t="shared" si="14"/>
        <v>0</v>
      </c>
      <c r="AA463" s="81">
        <f t="shared" si="15"/>
        <v>0</v>
      </c>
      <c r="AB463" s="78" t="str">
        <f>IF('Dépenses sur devis'!AB463&lt;&gt;"",'Dépenses sur devis'!AB463,"")</f>
        <v/>
      </c>
    </row>
    <row r="464" spans="2:28" s="63" customFormat="1" ht="19.899999999999999" hidden="1" customHeight="1" x14ac:dyDescent="0.35">
      <c r="B464" s="75">
        <v>457</v>
      </c>
      <c r="C464" s="80" t="str">
        <f>IF('Dépenses sur devis'!C464&lt;&gt;"",'Dépenses sur devis'!C464,"")</f>
        <v/>
      </c>
      <c r="D464" s="80" t="str">
        <f>IF('Dépenses sur devis'!D464&lt;&gt;"",'Dépenses sur devis'!D464,"")</f>
        <v/>
      </c>
      <c r="E464" s="80" t="str">
        <f>IF('Dépenses sur devis'!E464&lt;&gt;"",'Dépenses sur devis'!E464,"")</f>
        <v/>
      </c>
      <c r="F464" s="80" t="str">
        <f>IF('Dépenses sur devis'!F464&lt;&gt;"",'Dépenses sur devis'!F464,"")</f>
        <v/>
      </c>
      <c r="G464" s="80" t="str">
        <f>IF('Dépenses sur devis'!G464&lt;&gt;"",'Dépenses sur devis'!G464,"")</f>
        <v/>
      </c>
      <c r="H464" s="79" t="str">
        <f>IF('Dépenses sur devis'!H464&lt;&gt;"",'Dépenses sur devis'!H464,"")</f>
        <v/>
      </c>
      <c r="I464" s="80" t="str">
        <f>IF('Dépenses sur devis'!I464&lt;&gt;"",'Dépenses sur devis'!I464,"")</f>
        <v/>
      </c>
      <c r="J464" s="243">
        <f>IF('Dépenses sur devis'!J464&lt;&gt;"",'Dépenses sur devis'!J464,0)</f>
        <v>0</v>
      </c>
      <c r="K464" s="243">
        <f>IF('Dépenses sur devis'!K464&lt;&gt;"",'Dépenses sur devis'!K464,0)</f>
        <v>0</v>
      </c>
      <c r="L464" s="243">
        <f>IF('Dépenses sur devis'!L464&lt;&gt;"",'Dépenses sur devis'!L464,0)</f>
        <v>0</v>
      </c>
      <c r="M464" s="80" t="str">
        <f>IF('Dépenses sur devis'!M464&lt;&gt;"",'Dépenses sur devis'!M464,"")</f>
        <v/>
      </c>
      <c r="N464" s="244" t="str">
        <f>IF('Dépenses sur devis'!N464&lt;&gt;"",'Dépenses sur devis'!N464,"")</f>
        <v/>
      </c>
      <c r="O464" s="244" t="str">
        <f>IF('Dépenses sur devis'!O464&lt;&gt;"",'Dépenses sur devis'!O464,"")</f>
        <v/>
      </c>
      <c r="P464" s="245">
        <f>IF('Dépenses sur devis'!P464&lt;&gt;"",'Dépenses sur devis'!P464,0)</f>
        <v>0</v>
      </c>
      <c r="Q464" s="245">
        <f>IF('Dépenses sur devis'!Q464&lt;&gt;"",'Dépenses sur devis'!Q464,0)</f>
        <v>0</v>
      </c>
      <c r="R464" s="244" t="str">
        <f>IF('Dépenses sur devis'!R464&lt;&gt;"",'Dépenses sur devis'!R464,"")</f>
        <v/>
      </c>
      <c r="S464" s="244" t="str">
        <f>IF('Dépenses sur devis'!S464&lt;&gt;"",'Dépenses sur devis'!S464,"")</f>
        <v/>
      </c>
      <c r="T464" s="245">
        <f>IF('Dépenses sur devis'!T464&lt;&gt;"",'Dépenses sur devis'!T464,0)</f>
        <v>0</v>
      </c>
      <c r="U464" s="245">
        <f>IF('Dépenses sur devis'!U464&lt;&gt;"",'Dépenses sur devis'!U464,0)</f>
        <v>0</v>
      </c>
      <c r="V464" s="244" t="str">
        <f>IF('Dépenses sur devis'!V464&lt;&gt;"",'Dépenses sur devis'!V464,"")</f>
        <v/>
      </c>
      <c r="W464" s="245"/>
      <c r="X464" s="81">
        <v>0</v>
      </c>
      <c r="Y464" s="80"/>
      <c r="Z464" s="245">
        <f t="shared" si="14"/>
        <v>0</v>
      </c>
      <c r="AA464" s="81">
        <f t="shared" si="15"/>
        <v>0</v>
      </c>
      <c r="AB464" s="78" t="str">
        <f>IF('Dépenses sur devis'!AB464&lt;&gt;"",'Dépenses sur devis'!AB464,"")</f>
        <v/>
      </c>
    </row>
    <row r="465" spans="2:28" s="63" customFormat="1" ht="19.899999999999999" hidden="1" customHeight="1" x14ac:dyDescent="0.35">
      <c r="B465" s="75">
        <v>458</v>
      </c>
      <c r="C465" s="80" t="str">
        <f>IF('Dépenses sur devis'!C465&lt;&gt;"",'Dépenses sur devis'!C465,"")</f>
        <v/>
      </c>
      <c r="D465" s="80" t="str">
        <f>IF('Dépenses sur devis'!D465&lt;&gt;"",'Dépenses sur devis'!D465,"")</f>
        <v/>
      </c>
      <c r="E465" s="80" t="str">
        <f>IF('Dépenses sur devis'!E465&lt;&gt;"",'Dépenses sur devis'!E465,"")</f>
        <v/>
      </c>
      <c r="F465" s="80" t="str">
        <f>IF('Dépenses sur devis'!F465&lt;&gt;"",'Dépenses sur devis'!F465,"")</f>
        <v/>
      </c>
      <c r="G465" s="80" t="str">
        <f>IF('Dépenses sur devis'!G465&lt;&gt;"",'Dépenses sur devis'!G465,"")</f>
        <v/>
      </c>
      <c r="H465" s="79" t="str">
        <f>IF('Dépenses sur devis'!H465&lt;&gt;"",'Dépenses sur devis'!H465,"")</f>
        <v/>
      </c>
      <c r="I465" s="80" t="str">
        <f>IF('Dépenses sur devis'!I465&lt;&gt;"",'Dépenses sur devis'!I465,"")</f>
        <v/>
      </c>
      <c r="J465" s="243">
        <f>IF('Dépenses sur devis'!J465&lt;&gt;"",'Dépenses sur devis'!J465,0)</f>
        <v>0</v>
      </c>
      <c r="K465" s="243">
        <f>IF('Dépenses sur devis'!K465&lt;&gt;"",'Dépenses sur devis'!K465,0)</f>
        <v>0</v>
      </c>
      <c r="L465" s="243">
        <f>IF('Dépenses sur devis'!L465&lt;&gt;"",'Dépenses sur devis'!L465,0)</f>
        <v>0</v>
      </c>
      <c r="M465" s="80" t="str">
        <f>IF('Dépenses sur devis'!M465&lt;&gt;"",'Dépenses sur devis'!M465,"")</f>
        <v/>
      </c>
      <c r="N465" s="244" t="str">
        <f>IF('Dépenses sur devis'!N465&lt;&gt;"",'Dépenses sur devis'!N465,"")</f>
        <v/>
      </c>
      <c r="O465" s="244" t="str">
        <f>IF('Dépenses sur devis'!O465&lt;&gt;"",'Dépenses sur devis'!O465,"")</f>
        <v/>
      </c>
      <c r="P465" s="245">
        <f>IF('Dépenses sur devis'!P465&lt;&gt;"",'Dépenses sur devis'!P465,0)</f>
        <v>0</v>
      </c>
      <c r="Q465" s="245">
        <f>IF('Dépenses sur devis'!Q465&lt;&gt;"",'Dépenses sur devis'!Q465,0)</f>
        <v>0</v>
      </c>
      <c r="R465" s="244" t="str">
        <f>IF('Dépenses sur devis'!R465&lt;&gt;"",'Dépenses sur devis'!R465,"")</f>
        <v/>
      </c>
      <c r="S465" s="244" t="str">
        <f>IF('Dépenses sur devis'!S465&lt;&gt;"",'Dépenses sur devis'!S465,"")</f>
        <v/>
      </c>
      <c r="T465" s="245">
        <f>IF('Dépenses sur devis'!T465&lt;&gt;"",'Dépenses sur devis'!T465,0)</f>
        <v>0</v>
      </c>
      <c r="U465" s="245">
        <f>IF('Dépenses sur devis'!U465&lt;&gt;"",'Dépenses sur devis'!U465,0)</f>
        <v>0</v>
      </c>
      <c r="V465" s="244" t="str">
        <f>IF('Dépenses sur devis'!V465&lt;&gt;"",'Dépenses sur devis'!V465,"")</f>
        <v/>
      </c>
      <c r="W465" s="245"/>
      <c r="X465" s="81">
        <v>0</v>
      </c>
      <c r="Y465" s="80"/>
      <c r="Z465" s="245">
        <f t="shared" si="14"/>
        <v>0</v>
      </c>
      <c r="AA465" s="81">
        <f t="shared" si="15"/>
        <v>0</v>
      </c>
      <c r="AB465" s="78" t="str">
        <f>IF('Dépenses sur devis'!AB465&lt;&gt;"",'Dépenses sur devis'!AB465,"")</f>
        <v/>
      </c>
    </row>
    <row r="466" spans="2:28" s="63" customFormat="1" ht="19.899999999999999" hidden="1" customHeight="1" x14ac:dyDescent="0.35">
      <c r="B466" s="75">
        <v>459</v>
      </c>
      <c r="C466" s="80" t="str">
        <f>IF('Dépenses sur devis'!C466&lt;&gt;"",'Dépenses sur devis'!C466,"")</f>
        <v/>
      </c>
      <c r="D466" s="80" t="str">
        <f>IF('Dépenses sur devis'!D466&lt;&gt;"",'Dépenses sur devis'!D466,"")</f>
        <v/>
      </c>
      <c r="E466" s="80" t="str">
        <f>IF('Dépenses sur devis'!E466&lt;&gt;"",'Dépenses sur devis'!E466,"")</f>
        <v/>
      </c>
      <c r="F466" s="80" t="str">
        <f>IF('Dépenses sur devis'!F466&lt;&gt;"",'Dépenses sur devis'!F466,"")</f>
        <v/>
      </c>
      <c r="G466" s="80" t="str">
        <f>IF('Dépenses sur devis'!G466&lt;&gt;"",'Dépenses sur devis'!G466,"")</f>
        <v/>
      </c>
      <c r="H466" s="79" t="str">
        <f>IF('Dépenses sur devis'!H466&lt;&gt;"",'Dépenses sur devis'!H466,"")</f>
        <v/>
      </c>
      <c r="I466" s="80" t="str">
        <f>IF('Dépenses sur devis'!I466&lt;&gt;"",'Dépenses sur devis'!I466,"")</f>
        <v/>
      </c>
      <c r="J466" s="243">
        <f>IF('Dépenses sur devis'!J466&lt;&gt;"",'Dépenses sur devis'!J466,0)</f>
        <v>0</v>
      </c>
      <c r="K466" s="243">
        <f>IF('Dépenses sur devis'!K466&lt;&gt;"",'Dépenses sur devis'!K466,0)</f>
        <v>0</v>
      </c>
      <c r="L466" s="243">
        <f>IF('Dépenses sur devis'!L466&lt;&gt;"",'Dépenses sur devis'!L466,0)</f>
        <v>0</v>
      </c>
      <c r="M466" s="80" t="str">
        <f>IF('Dépenses sur devis'!M466&lt;&gt;"",'Dépenses sur devis'!M466,"")</f>
        <v/>
      </c>
      <c r="N466" s="244" t="str">
        <f>IF('Dépenses sur devis'!N466&lt;&gt;"",'Dépenses sur devis'!N466,"")</f>
        <v/>
      </c>
      <c r="O466" s="244" t="str">
        <f>IF('Dépenses sur devis'!O466&lt;&gt;"",'Dépenses sur devis'!O466,"")</f>
        <v/>
      </c>
      <c r="P466" s="245">
        <f>IF('Dépenses sur devis'!P466&lt;&gt;"",'Dépenses sur devis'!P466,0)</f>
        <v>0</v>
      </c>
      <c r="Q466" s="245">
        <f>IF('Dépenses sur devis'!Q466&lt;&gt;"",'Dépenses sur devis'!Q466,0)</f>
        <v>0</v>
      </c>
      <c r="R466" s="244" t="str">
        <f>IF('Dépenses sur devis'!R466&lt;&gt;"",'Dépenses sur devis'!R466,"")</f>
        <v/>
      </c>
      <c r="S466" s="244" t="str">
        <f>IF('Dépenses sur devis'!S466&lt;&gt;"",'Dépenses sur devis'!S466,"")</f>
        <v/>
      </c>
      <c r="T466" s="245">
        <f>IF('Dépenses sur devis'!T466&lt;&gt;"",'Dépenses sur devis'!T466,0)</f>
        <v>0</v>
      </c>
      <c r="U466" s="245">
        <f>IF('Dépenses sur devis'!U466&lt;&gt;"",'Dépenses sur devis'!U466,0)</f>
        <v>0</v>
      </c>
      <c r="V466" s="244" t="str">
        <f>IF('Dépenses sur devis'!V466&lt;&gt;"",'Dépenses sur devis'!V466,"")</f>
        <v/>
      </c>
      <c r="W466" s="245"/>
      <c r="X466" s="81">
        <v>0</v>
      </c>
      <c r="Y466" s="80"/>
      <c r="Z466" s="245">
        <f t="shared" si="14"/>
        <v>0</v>
      </c>
      <c r="AA466" s="81">
        <f t="shared" si="15"/>
        <v>0</v>
      </c>
      <c r="AB466" s="78" t="str">
        <f>IF('Dépenses sur devis'!AB466&lt;&gt;"",'Dépenses sur devis'!AB466,"")</f>
        <v/>
      </c>
    </row>
    <row r="467" spans="2:28" s="63" customFormat="1" ht="19.899999999999999" hidden="1" customHeight="1" x14ac:dyDescent="0.35">
      <c r="B467" s="75">
        <v>460</v>
      </c>
      <c r="C467" s="80" t="str">
        <f>IF('Dépenses sur devis'!C467&lt;&gt;"",'Dépenses sur devis'!C467,"")</f>
        <v/>
      </c>
      <c r="D467" s="80" t="str">
        <f>IF('Dépenses sur devis'!D467&lt;&gt;"",'Dépenses sur devis'!D467,"")</f>
        <v/>
      </c>
      <c r="E467" s="80" t="str">
        <f>IF('Dépenses sur devis'!E467&lt;&gt;"",'Dépenses sur devis'!E467,"")</f>
        <v/>
      </c>
      <c r="F467" s="80" t="str">
        <f>IF('Dépenses sur devis'!F467&lt;&gt;"",'Dépenses sur devis'!F467,"")</f>
        <v/>
      </c>
      <c r="G467" s="80" t="str">
        <f>IF('Dépenses sur devis'!G467&lt;&gt;"",'Dépenses sur devis'!G467,"")</f>
        <v/>
      </c>
      <c r="H467" s="79" t="str">
        <f>IF('Dépenses sur devis'!H467&lt;&gt;"",'Dépenses sur devis'!H467,"")</f>
        <v/>
      </c>
      <c r="I467" s="80" t="str">
        <f>IF('Dépenses sur devis'!I467&lt;&gt;"",'Dépenses sur devis'!I467,"")</f>
        <v/>
      </c>
      <c r="J467" s="243">
        <f>IF('Dépenses sur devis'!J467&lt;&gt;"",'Dépenses sur devis'!J467,0)</f>
        <v>0</v>
      </c>
      <c r="K467" s="243">
        <f>IF('Dépenses sur devis'!K467&lt;&gt;"",'Dépenses sur devis'!K467,0)</f>
        <v>0</v>
      </c>
      <c r="L467" s="243">
        <f>IF('Dépenses sur devis'!L467&lt;&gt;"",'Dépenses sur devis'!L467,0)</f>
        <v>0</v>
      </c>
      <c r="M467" s="80" t="str">
        <f>IF('Dépenses sur devis'!M467&lt;&gt;"",'Dépenses sur devis'!M467,"")</f>
        <v/>
      </c>
      <c r="N467" s="244" t="str">
        <f>IF('Dépenses sur devis'!N467&lt;&gt;"",'Dépenses sur devis'!N467,"")</f>
        <v/>
      </c>
      <c r="O467" s="244" t="str">
        <f>IF('Dépenses sur devis'!O467&lt;&gt;"",'Dépenses sur devis'!O467,"")</f>
        <v/>
      </c>
      <c r="P467" s="245">
        <f>IF('Dépenses sur devis'!P467&lt;&gt;"",'Dépenses sur devis'!P467,0)</f>
        <v>0</v>
      </c>
      <c r="Q467" s="245">
        <f>IF('Dépenses sur devis'!Q467&lt;&gt;"",'Dépenses sur devis'!Q467,0)</f>
        <v>0</v>
      </c>
      <c r="R467" s="244" t="str">
        <f>IF('Dépenses sur devis'!R467&lt;&gt;"",'Dépenses sur devis'!R467,"")</f>
        <v/>
      </c>
      <c r="S467" s="244" t="str">
        <f>IF('Dépenses sur devis'!S467&lt;&gt;"",'Dépenses sur devis'!S467,"")</f>
        <v/>
      </c>
      <c r="T467" s="245">
        <f>IF('Dépenses sur devis'!T467&lt;&gt;"",'Dépenses sur devis'!T467,0)</f>
        <v>0</v>
      </c>
      <c r="U467" s="245">
        <f>IF('Dépenses sur devis'!U467&lt;&gt;"",'Dépenses sur devis'!U467,0)</f>
        <v>0</v>
      </c>
      <c r="V467" s="244" t="str">
        <f>IF('Dépenses sur devis'!V467&lt;&gt;"",'Dépenses sur devis'!V467,"")</f>
        <v/>
      </c>
      <c r="W467" s="245"/>
      <c r="X467" s="81">
        <v>0</v>
      </c>
      <c r="Y467" s="80"/>
      <c r="Z467" s="245">
        <f t="shared" si="14"/>
        <v>0</v>
      </c>
      <c r="AA467" s="81">
        <f t="shared" si="15"/>
        <v>0</v>
      </c>
      <c r="AB467" s="78" t="str">
        <f>IF('Dépenses sur devis'!AB467&lt;&gt;"",'Dépenses sur devis'!AB467,"")</f>
        <v/>
      </c>
    </row>
    <row r="468" spans="2:28" s="63" customFormat="1" ht="19.899999999999999" hidden="1" customHeight="1" x14ac:dyDescent="0.35">
      <c r="B468" s="75">
        <v>461</v>
      </c>
      <c r="C468" s="80" t="str">
        <f>IF('Dépenses sur devis'!C468&lt;&gt;"",'Dépenses sur devis'!C468,"")</f>
        <v/>
      </c>
      <c r="D468" s="80" t="str">
        <f>IF('Dépenses sur devis'!D468&lt;&gt;"",'Dépenses sur devis'!D468,"")</f>
        <v/>
      </c>
      <c r="E468" s="80" t="str">
        <f>IF('Dépenses sur devis'!E468&lt;&gt;"",'Dépenses sur devis'!E468,"")</f>
        <v/>
      </c>
      <c r="F468" s="80" t="str">
        <f>IF('Dépenses sur devis'!F468&lt;&gt;"",'Dépenses sur devis'!F468,"")</f>
        <v/>
      </c>
      <c r="G468" s="80" t="str">
        <f>IF('Dépenses sur devis'!G468&lt;&gt;"",'Dépenses sur devis'!G468,"")</f>
        <v/>
      </c>
      <c r="H468" s="79" t="str">
        <f>IF('Dépenses sur devis'!H468&lt;&gt;"",'Dépenses sur devis'!H468,"")</f>
        <v/>
      </c>
      <c r="I468" s="80" t="str">
        <f>IF('Dépenses sur devis'!I468&lt;&gt;"",'Dépenses sur devis'!I468,"")</f>
        <v/>
      </c>
      <c r="J468" s="243">
        <f>IF('Dépenses sur devis'!J468&lt;&gt;"",'Dépenses sur devis'!J468,0)</f>
        <v>0</v>
      </c>
      <c r="K468" s="243">
        <f>IF('Dépenses sur devis'!K468&lt;&gt;"",'Dépenses sur devis'!K468,0)</f>
        <v>0</v>
      </c>
      <c r="L468" s="243">
        <f>IF('Dépenses sur devis'!L468&lt;&gt;"",'Dépenses sur devis'!L468,0)</f>
        <v>0</v>
      </c>
      <c r="M468" s="80" t="str">
        <f>IF('Dépenses sur devis'!M468&lt;&gt;"",'Dépenses sur devis'!M468,"")</f>
        <v/>
      </c>
      <c r="N468" s="244" t="str">
        <f>IF('Dépenses sur devis'!N468&lt;&gt;"",'Dépenses sur devis'!N468,"")</f>
        <v/>
      </c>
      <c r="O468" s="244" t="str">
        <f>IF('Dépenses sur devis'!O468&lt;&gt;"",'Dépenses sur devis'!O468,"")</f>
        <v/>
      </c>
      <c r="P468" s="245">
        <f>IF('Dépenses sur devis'!P468&lt;&gt;"",'Dépenses sur devis'!P468,0)</f>
        <v>0</v>
      </c>
      <c r="Q468" s="245">
        <f>IF('Dépenses sur devis'!Q468&lt;&gt;"",'Dépenses sur devis'!Q468,0)</f>
        <v>0</v>
      </c>
      <c r="R468" s="244" t="str">
        <f>IF('Dépenses sur devis'!R468&lt;&gt;"",'Dépenses sur devis'!R468,"")</f>
        <v/>
      </c>
      <c r="S468" s="244" t="str">
        <f>IF('Dépenses sur devis'!S468&lt;&gt;"",'Dépenses sur devis'!S468,"")</f>
        <v/>
      </c>
      <c r="T468" s="245">
        <f>IF('Dépenses sur devis'!T468&lt;&gt;"",'Dépenses sur devis'!T468,0)</f>
        <v>0</v>
      </c>
      <c r="U468" s="245">
        <f>IF('Dépenses sur devis'!U468&lt;&gt;"",'Dépenses sur devis'!U468,0)</f>
        <v>0</v>
      </c>
      <c r="V468" s="244" t="str">
        <f>IF('Dépenses sur devis'!V468&lt;&gt;"",'Dépenses sur devis'!V468,"")</f>
        <v/>
      </c>
      <c r="W468" s="245"/>
      <c r="X468" s="81">
        <v>0</v>
      </c>
      <c r="Y468" s="80"/>
      <c r="Z468" s="245">
        <f t="shared" si="14"/>
        <v>0</v>
      </c>
      <c r="AA468" s="81">
        <f t="shared" si="15"/>
        <v>0</v>
      </c>
      <c r="AB468" s="78" t="str">
        <f>IF('Dépenses sur devis'!AB468&lt;&gt;"",'Dépenses sur devis'!AB468,"")</f>
        <v/>
      </c>
    </row>
    <row r="469" spans="2:28" s="63" customFormat="1" ht="19.899999999999999" hidden="1" customHeight="1" x14ac:dyDescent="0.35">
      <c r="B469" s="75">
        <v>462</v>
      </c>
      <c r="C469" s="80" t="str">
        <f>IF('Dépenses sur devis'!C469&lt;&gt;"",'Dépenses sur devis'!C469,"")</f>
        <v/>
      </c>
      <c r="D469" s="80" t="str">
        <f>IF('Dépenses sur devis'!D469&lt;&gt;"",'Dépenses sur devis'!D469,"")</f>
        <v/>
      </c>
      <c r="E469" s="80" t="str">
        <f>IF('Dépenses sur devis'!E469&lt;&gt;"",'Dépenses sur devis'!E469,"")</f>
        <v/>
      </c>
      <c r="F469" s="80" t="str">
        <f>IF('Dépenses sur devis'!F469&lt;&gt;"",'Dépenses sur devis'!F469,"")</f>
        <v/>
      </c>
      <c r="G469" s="80" t="str">
        <f>IF('Dépenses sur devis'!G469&lt;&gt;"",'Dépenses sur devis'!G469,"")</f>
        <v/>
      </c>
      <c r="H469" s="79" t="str">
        <f>IF('Dépenses sur devis'!H469&lt;&gt;"",'Dépenses sur devis'!H469,"")</f>
        <v/>
      </c>
      <c r="I469" s="80" t="str">
        <f>IF('Dépenses sur devis'!I469&lt;&gt;"",'Dépenses sur devis'!I469,"")</f>
        <v/>
      </c>
      <c r="J469" s="243">
        <f>IF('Dépenses sur devis'!J469&lt;&gt;"",'Dépenses sur devis'!J469,0)</f>
        <v>0</v>
      </c>
      <c r="K469" s="243">
        <f>IF('Dépenses sur devis'!K469&lt;&gt;"",'Dépenses sur devis'!K469,0)</f>
        <v>0</v>
      </c>
      <c r="L469" s="243">
        <f>IF('Dépenses sur devis'!L469&lt;&gt;"",'Dépenses sur devis'!L469,0)</f>
        <v>0</v>
      </c>
      <c r="M469" s="80" t="str">
        <f>IF('Dépenses sur devis'!M469&lt;&gt;"",'Dépenses sur devis'!M469,"")</f>
        <v/>
      </c>
      <c r="N469" s="244" t="str">
        <f>IF('Dépenses sur devis'!N469&lt;&gt;"",'Dépenses sur devis'!N469,"")</f>
        <v/>
      </c>
      <c r="O469" s="244" t="str">
        <f>IF('Dépenses sur devis'!O469&lt;&gt;"",'Dépenses sur devis'!O469,"")</f>
        <v/>
      </c>
      <c r="P469" s="245">
        <f>IF('Dépenses sur devis'!P469&lt;&gt;"",'Dépenses sur devis'!P469,0)</f>
        <v>0</v>
      </c>
      <c r="Q469" s="245">
        <f>IF('Dépenses sur devis'!Q469&lt;&gt;"",'Dépenses sur devis'!Q469,0)</f>
        <v>0</v>
      </c>
      <c r="R469" s="244" t="str">
        <f>IF('Dépenses sur devis'!R469&lt;&gt;"",'Dépenses sur devis'!R469,"")</f>
        <v/>
      </c>
      <c r="S469" s="244" t="str">
        <f>IF('Dépenses sur devis'!S469&lt;&gt;"",'Dépenses sur devis'!S469,"")</f>
        <v/>
      </c>
      <c r="T469" s="245">
        <f>IF('Dépenses sur devis'!T469&lt;&gt;"",'Dépenses sur devis'!T469,0)</f>
        <v>0</v>
      </c>
      <c r="U469" s="245">
        <f>IF('Dépenses sur devis'!U469&lt;&gt;"",'Dépenses sur devis'!U469,0)</f>
        <v>0</v>
      </c>
      <c r="V469" s="244" t="str">
        <f>IF('Dépenses sur devis'!V469&lt;&gt;"",'Dépenses sur devis'!V469,"")</f>
        <v/>
      </c>
      <c r="W469" s="245"/>
      <c r="X469" s="81">
        <v>0</v>
      </c>
      <c r="Y469" s="80"/>
      <c r="Z469" s="245">
        <f t="shared" si="14"/>
        <v>0</v>
      </c>
      <c r="AA469" s="81">
        <f t="shared" si="15"/>
        <v>0</v>
      </c>
      <c r="AB469" s="78" t="str">
        <f>IF('Dépenses sur devis'!AB469&lt;&gt;"",'Dépenses sur devis'!AB469,"")</f>
        <v/>
      </c>
    </row>
    <row r="470" spans="2:28" s="63" customFormat="1" ht="19.899999999999999" hidden="1" customHeight="1" x14ac:dyDescent="0.35">
      <c r="B470" s="75">
        <v>463</v>
      </c>
      <c r="C470" s="80" t="str">
        <f>IF('Dépenses sur devis'!C470&lt;&gt;"",'Dépenses sur devis'!C470,"")</f>
        <v/>
      </c>
      <c r="D470" s="80" t="str">
        <f>IF('Dépenses sur devis'!D470&lt;&gt;"",'Dépenses sur devis'!D470,"")</f>
        <v/>
      </c>
      <c r="E470" s="80" t="str">
        <f>IF('Dépenses sur devis'!E470&lt;&gt;"",'Dépenses sur devis'!E470,"")</f>
        <v/>
      </c>
      <c r="F470" s="80" t="str">
        <f>IF('Dépenses sur devis'!F470&lt;&gt;"",'Dépenses sur devis'!F470,"")</f>
        <v/>
      </c>
      <c r="G470" s="80" t="str">
        <f>IF('Dépenses sur devis'!G470&lt;&gt;"",'Dépenses sur devis'!G470,"")</f>
        <v/>
      </c>
      <c r="H470" s="79" t="str">
        <f>IF('Dépenses sur devis'!H470&lt;&gt;"",'Dépenses sur devis'!H470,"")</f>
        <v/>
      </c>
      <c r="I470" s="80" t="str">
        <f>IF('Dépenses sur devis'!I470&lt;&gt;"",'Dépenses sur devis'!I470,"")</f>
        <v/>
      </c>
      <c r="J470" s="243">
        <f>IF('Dépenses sur devis'!J470&lt;&gt;"",'Dépenses sur devis'!J470,0)</f>
        <v>0</v>
      </c>
      <c r="K470" s="243">
        <f>IF('Dépenses sur devis'!K470&lt;&gt;"",'Dépenses sur devis'!K470,0)</f>
        <v>0</v>
      </c>
      <c r="L470" s="243">
        <f>IF('Dépenses sur devis'!L470&lt;&gt;"",'Dépenses sur devis'!L470,0)</f>
        <v>0</v>
      </c>
      <c r="M470" s="80" t="str">
        <f>IF('Dépenses sur devis'!M470&lt;&gt;"",'Dépenses sur devis'!M470,"")</f>
        <v/>
      </c>
      <c r="N470" s="244" t="str">
        <f>IF('Dépenses sur devis'!N470&lt;&gt;"",'Dépenses sur devis'!N470,"")</f>
        <v/>
      </c>
      <c r="O470" s="244" t="str">
        <f>IF('Dépenses sur devis'!O470&lt;&gt;"",'Dépenses sur devis'!O470,"")</f>
        <v/>
      </c>
      <c r="P470" s="245">
        <f>IF('Dépenses sur devis'!P470&lt;&gt;"",'Dépenses sur devis'!P470,0)</f>
        <v>0</v>
      </c>
      <c r="Q470" s="245">
        <f>IF('Dépenses sur devis'!Q470&lt;&gt;"",'Dépenses sur devis'!Q470,0)</f>
        <v>0</v>
      </c>
      <c r="R470" s="244" t="str">
        <f>IF('Dépenses sur devis'!R470&lt;&gt;"",'Dépenses sur devis'!R470,"")</f>
        <v/>
      </c>
      <c r="S470" s="244" t="str">
        <f>IF('Dépenses sur devis'!S470&lt;&gt;"",'Dépenses sur devis'!S470,"")</f>
        <v/>
      </c>
      <c r="T470" s="245">
        <f>IF('Dépenses sur devis'!T470&lt;&gt;"",'Dépenses sur devis'!T470,0)</f>
        <v>0</v>
      </c>
      <c r="U470" s="245">
        <f>IF('Dépenses sur devis'!U470&lt;&gt;"",'Dépenses sur devis'!U470,0)</f>
        <v>0</v>
      </c>
      <c r="V470" s="244" t="str">
        <f>IF('Dépenses sur devis'!V470&lt;&gt;"",'Dépenses sur devis'!V470,"")</f>
        <v/>
      </c>
      <c r="W470" s="245"/>
      <c r="X470" s="81">
        <v>0</v>
      </c>
      <c r="Y470" s="80"/>
      <c r="Z470" s="245">
        <f t="shared" si="14"/>
        <v>0</v>
      </c>
      <c r="AA470" s="81">
        <f t="shared" si="15"/>
        <v>0</v>
      </c>
      <c r="AB470" s="78" t="str">
        <f>IF('Dépenses sur devis'!AB470&lt;&gt;"",'Dépenses sur devis'!AB470,"")</f>
        <v/>
      </c>
    </row>
    <row r="471" spans="2:28" s="63" customFormat="1" ht="19.899999999999999" hidden="1" customHeight="1" x14ac:dyDescent="0.35">
      <c r="B471" s="75">
        <v>464</v>
      </c>
      <c r="C471" s="80" t="str">
        <f>IF('Dépenses sur devis'!C471&lt;&gt;"",'Dépenses sur devis'!C471,"")</f>
        <v/>
      </c>
      <c r="D471" s="80" t="str">
        <f>IF('Dépenses sur devis'!D471&lt;&gt;"",'Dépenses sur devis'!D471,"")</f>
        <v/>
      </c>
      <c r="E471" s="80" t="str">
        <f>IF('Dépenses sur devis'!E471&lt;&gt;"",'Dépenses sur devis'!E471,"")</f>
        <v/>
      </c>
      <c r="F471" s="80" t="str">
        <f>IF('Dépenses sur devis'!F471&lt;&gt;"",'Dépenses sur devis'!F471,"")</f>
        <v/>
      </c>
      <c r="G471" s="80" t="str">
        <f>IF('Dépenses sur devis'!G471&lt;&gt;"",'Dépenses sur devis'!G471,"")</f>
        <v/>
      </c>
      <c r="H471" s="79" t="str">
        <f>IF('Dépenses sur devis'!H471&lt;&gt;"",'Dépenses sur devis'!H471,"")</f>
        <v/>
      </c>
      <c r="I471" s="80" t="str">
        <f>IF('Dépenses sur devis'!I471&lt;&gt;"",'Dépenses sur devis'!I471,"")</f>
        <v/>
      </c>
      <c r="J471" s="243">
        <f>IF('Dépenses sur devis'!J471&lt;&gt;"",'Dépenses sur devis'!J471,0)</f>
        <v>0</v>
      </c>
      <c r="K471" s="243">
        <f>IF('Dépenses sur devis'!K471&lt;&gt;"",'Dépenses sur devis'!K471,0)</f>
        <v>0</v>
      </c>
      <c r="L471" s="243">
        <f>IF('Dépenses sur devis'!L471&lt;&gt;"",'Dépenses sur devis'!L471,0)</f>
        <v>0</v>
      </c>
      <c r="M471" s="80" t="str">
        <f>IF('Dépenses sur devis'!M471&lt;&gt;"",'Dépenses sur devis'!M471,"")</f>
        <v/>
      </c>
      <c r="N471" s="244" t="str">
        <f>IF('Dépenses sur devis'!N471&lt;&gt;"",'Dépenses sur devis'!N471,"")</f>
        <v/>
      </c>
      <c r="O471" s="244" t="str">
        <f>IF('Dépenses sur devis'!O471&lt;&gt;"",'Dépenses sur devis'!O471,"")</f>
        <v/>
      </c>
      <c r="P471" s="245">
        <f>IF('Dépenses sur devis'!P471&lt;&gt;"",'Dépenses sur devis'!P471,0)</f>
        <v>0</v>
      </c>
      <c r="Q471" s="245">
        <f>IF('Dépenses sur devis'!Q471&lt;&gt;"",'Dépenses sur devis'!Q471,0)</f>
        <v>0</v>
      </c>
      <c r="R471" s="244" t="str">
        <f>IF('Dépenses sur devis'!R471&lt;&gt;"",'Dépenses sur devis'!R471,"")</f>
        <v/>
      </c>
      <c r="S471" s="244" t="str">
        <f>IF('Dépenses sur devis'!S471&lt;&gt;"",'Dépenses sur devis'!S471,"")</f>
        <v/>
      </c>
      <c r="T471" s="245">
        <f>IF('Dépenses sur devis'!T471&lt;&gt;"",'Dépenses sur devis'!T471,0)</f>
        <v>0</v>
      </c>
      <c r="U471" s="245">
        <f>IF('Dépenses sur devis'!U471&lt;&gt;"",'Dépenses sur devis'!U471,0)</f>
        <v>0</v>
      </c>
      <c r="V471" s="244" t="str">
        <f>IF('Dépenses sur devis'!V471&lt;&gt;"",'Dépenses sur devis'!V471,"")</f>
        <v/>
      </c>
      <c r="W471" s="245"/>
      <c r="X471" s="81">
        <v>0</v>
      </c>
      <c r="Y471" s="80"/>
      <c r="Z471" s="245">
        <f t="shared" si="14"/>
        <v>0</v>
      </c>
      <c r="AA471" s="81">
        <f t="shared" si="15"/>
        <v>0</v>
      </c>
      <c r="AB471" s="78" t="str">
        <f>IF('Dépenses sur devis'!AB471&lt;&gt;"",'Dépenses sur devis'!AB471,"")</f>
        <v/>
      </c>
    </row>
    <row r="472" spans="2:28" s="63" customFormat="1" ht="19.899999999999999" hidden="1" customHeight="1" x14ac:dyDescent="0.35">
      <c r="B472" s="75">
        <v>465</v>
      </c>
      <c r="C472" s="80" t="str">
        <f>IF('Dépenses sur devis'!C472&lt;&gt;"",'Dépenses sur devis'!C472,"")</f>
        <v/>
      </c>
      <c r="D472" s="80" t="str">
        <f>IF('Dépenses sur devis'!D472&lt;&gt;"",'Dépenses sur devis'!D472,"")</f>
        <v/>
      </c>
      <c r="E472" s="80" t="str">
        <f>IF('Dépenses sur devis'!E472&lt;&gt;"",'Dépenses sur devis'!E472,"")</f>
        <v/>
      </c>
      <c r="F472" s="80" t="str">
        <f>IF('Dépenses sur devis'!F472&lt;&gt;"",'Dépenses sur devis'!F472,"")</f>
        <v/>
      </c>
      <c r="G472" s="80" t="str">
        <f>IF('Dépenses sur devis'!G472&lt;&gt;"",'Dépenses sur devis'!G472,"")</f>
        <v/>
      </c>
      <c r="H472" s="79" t="str">
        <f>IF('Dépenses sur devis'!H472&lt;&gt;"",'Dépenses sur devis'!H472,"")</f>
        <v/>
      </c>
      <c r="I472" s="80" t="str">
        <f>IF('Dépenses sur devis'!I472&lt;&gt;"",'Dépenses sur devis'!I472,"")</f>
        <v/>
      </c>
      <c r="J472" s="243">
        <f>IF('Dépenses sur devis'!J472&lt;&gt;"",'Dépenses sur devis'!J472,0)</f>
        <v>0</v>
      </c>
      <c r="K472" s="243">
        <f>IF('Dépenses sur devis'!K472&lt;&gt;"",'Dépenses sur devis'!K472,0)</f>
        <v>0</v>
      </c>
      <c r="L472" s="243">
        <f>IF('Dépenses sur devis'!L472&lt;&gt;"",'Dépenses sur devis'!L472,0)</f>
        <v>0</v>
      </c>
      <c r="M472" s="80" t="str">
        <f>IF('Dépenses sur devis'!M472&lt;&gt;"",'Dépenses sur devis'!M472,"")</f>
        <v/>
      </c>
      <c r="N472" s="244" t="str">
        <f>IF('Dépenses sur devis'!N472&lt;&gt;"",'Dépenses sur devis'!N472,"")</f>
        <v/>
      </c>
      <c r="O472" s="244" t="str">
        <f>IF('Dépenses sur devis'!O472&lt;&gt;"",'Dépenses sur devis'!O472,"")</f>
        <v/>
      </c>
      <c r="P472" s="245">
        <f>IF('Dépenses sur devis'!P472&lt;&gt;"",'Dépenses sur devis'!P472,0)</f>
        <v>0</v>
      </c>
      <c r="Q472" s="245">
        <f>IF('Dépenses sur devis'!Q472&lt;&gt;"",'Dépenses sur devis'!Q472,0)</f>
        <v>0</v>
      </c>
      <c r="R472" s="244" t="str">
        <f>IF('Dépenses sur devis'!R472&lt;&gt;"",'Dépenses sur devis'!R472,"")</f>
        <v/>
      </c>
      <c r="S472" s="244" t="str">
        <f>IF('Dépenses sur devis'!S472&lt;&gt;"",'Dépenses sur devis'!S472,"")</f>
        <v/>
      </c>
      <c r="T472" s="245">
        <f>IF('Dépenses sur devis'!T472&lt;&gt;"",'Dépenses sur devis'!T472,0)</f>
        <v>0</v>
      </c>
      <c r="U472" s="245">
        <f>IF('Dépenses sur devis'!U472&lt;&gt;"",'Dépenses sur devis'!U472,0)</f>
        <v>0</v>
      </c>
      <c r="V472" s="244" t="str">
        <f>IF('Dépenses sur devis'!V472&lt;&gt;"",'Dépenses sur devis'!V472,"")</f>
        <v/>
      </c>
      <c r="W472" s="245"/>
      <c r="X472" s="81">
        <v>0</v>
      </c>
      <c r="Y472" s="80"/>
      <c r="Z472" s="245">
        <f t="shared" si="14"/>
        <v>0</v>
      </c>
      <c r="AA472" s="81">
        <f t="shared" si="15"/>
        <v>0</v>
      </c>
      <c r="AB472" s="78" t="str">
        <f>IF('Dépenses sur devis'!AB472&lt;&gt;"",'Dépenses sur devis'!AB472,"")</f>
        <v/>
      </c>
    </row>
    <row r="473" spans="2:28" s="63" customFormat="1" ht="19.899999999999999" hidden="1" customHeight="1" x14ac:dyDescent="0.35">
      <c r="B473" s="75">
        <v>466</v>
      </c>
      <c r="C473" s="80" t="str">
        <f>IF('Dépenses sur devis'!C473&lt;&gt;"",'Dépenses sur devis'!C473,"")</f>
        <v/>
      </c>
      <c r="D473" s="80" t="str">
        <f>IF('Dépenses sur devis'!D473&lt;&gt;"",'Dépenses sur devis'!D473,"")</f>
        <v/>
      </c>
      <c r="E473" s="80" t="str">
        <f>IF('Dépenses sur devis'!E473&lt;&gt;"",'Dépenses sur devis'!E473,"")</f>
        <v/>
      </c>
      <c r="F473" s="80" t="str">
        <f>IF('Dépenses sur devis'!F473&lt;&gt;"",'Dépenses sur devis'!F473,"")</f>
        <v/>
      </c>
      <c r="G473" s="80" t="str">
        <f>IF('Dépenses sur devis'!G473&lt;&gt;"",'Dépenses sur devis'!G473,"")</f>
        <v/>
      </c>
      <c r="H473" s="79" t="str">
        <f>IF('Dépenses sur devis'!H473&lt;&gt;"",'Dépenses sur devis'!H473,"")</f>
        <v/>
      </c>
      <c r="I473" s="80" t="str">
        <f>IF('Dépenses sur devis'!I473&lt;&gt;"",'Dépenses sur devis'!I473,"")</f>
        <v/>
      </c>
      <c r="J473" s="243">
        <f>IF('Dépenses sur devis'!J473&lt;&gt;"",'Dépenses sur devis'!J473,0)</f>
        <v>0</v>
      </c>
      <c r="K473" s="243">
        <f>IF('Dépenses sur devis'!K473&lt;&gt;"",'Dépenses sur devis'!K473,0)</f>
        <v>0</v>
      </c>
      <c r="L473" s="243">
        <f>IF('Dépenses sur devis'!L473&lt;&gt;"",'Dépenses sur devis'!L473,0)</f>
        <v>0</v>
      </c>
      <c r="M473" s="80" t="str">
        <f>IF('Dépenses sur devis'!M473&lt;&gt;"",'Dépenses sur devis'!M473,"")</f>
        <v/>
      </c>
      <c r="N473" s="244" t="str">
        <f>IF('Dépenses sur devis'!N473&lt;&gt;"",'Dépenses sur devis'!N473,"")</f>
        <v/>
      </c>
      <c r="O473" s="244" t="str">
        <f>IF('Dépenses sur devis'!O473&lt;&gt;"",'Dépenses sur devis'!O473,"")</f>
        <v/>
      </c>
      <c r="P473" s="245">
        <f>IF('Dépenses sur devis'!P473&lt;&gt;"",'Dépenses sur devis'!P473,0)</f>
        <v>0</v>
      </c>
      <c r="Q473" s="245">
        <f>IF('Dépenses sur devis'!Q473&lt;&gt;"",'Dépenses sur devis'!Q473,0)</f>
        <v>0</v>
      </c>
      <c r="R473" s="244" t="str">
        <f>IF('Dépenses sur devis'!R473&lt;&gt;"",'Dépenses sur devis'!R473,"")</f>
        <v/>
      </c>
      <c r="S473" s="244" t="str">
        <f>IF('Dépenses sur devis'!S473&lt;&gt;"",'Dépenses sur devis'!S473,"")</f>
        <v/>
      </c>
      <c r="T473" s="245">
        <f>IF('Dépenses sur devis'!T473&lt;&gt;"",'Dépenses sur devis'!T473,0)</f>
        <v>0</v>
      </c>
      <c r="U473" s="245">
        <f>IF('Dépenses sur devis'!U473&lt;&gt;"",'Dépenses sur devis'!U473,0)</f>
        <v>0</v>
      </c>
      <c r="V473" s="244" t="str">
        <f>IF('Dépenses sur devis'!V473&lt;&gt;"",'Dépenses sur devis'!V473,"")</f>
        <v/>
      </c>
      <c r="W473" s="245"/>
      <c r="X473" s="81">
        <v>0</v>
      </c>
      <c r="Y473" s="80"/>
      <c r="Z473" s="245">
        <f t="shared" si="14"/>
        <v>0</v>
      </c>
      <c r="AA473" s="81">
        <f t="shared" si="15"/>
        <v>0</v>
      </c>
      <c r="AB473" s="78" t="str">
        <f>IF('Dépenses sur devis'!AB473&lt;&gt;"",'Dépenses sur devis'!AB473,"")</f>
        <v/>
      </c>
    </row>
    <row r="474" spans="2:28" s="63" customFormat="1" ht="19.899999999999999" hidden="1" customHeight="1" x14ac:dyDescent="0.35">
      <c r="B474" s="75">
        <v>467</v>
      </c>
      <c r="C474" s="80" t="str">
        <f>IF('Dépenses sur devis'!C474&lt;&gt;"",'Dépenses sur devis'!C474,"")</f>
        <v/>
      </c>
      <c r="D474" s="80" t="str">
        <f>IF('Dépenses sur devis'!D474&lt;&gt;"",'Dépenses sur devis'!D474,"")</f>
        <v/>
      </c>
      <c r="E474" s="80" t="str">
        <f>IF('Dépenses sur devis'!E474&lt;&gt;"",'Dépenses sur devis'!E474,"")</f>
        <v/>
      </c>
      <c r="F474" s="80" t="str">
        <f>IF('Dépenses sur devis'!F474&lt;&gt;"",'Dépenses sur devis'!F474,"")</f>
        <v/>
      </c>
      <c r="G474" s="80" t="str">
        <f>IF('Dépenses sur devis'!G474&lt;&gt;"",'Dépenses sur devis'!G474,"")</f>
        <v/>
      </c>
      <c r="H474" s="79" t="str">
        <f>IF('Dépenses sur devis'!H474&lt;&gt;"",'Dépenses sur devis'!H474,"")</f>
        <v/>
      </c>
      <c r="I474" s="80" t="str">
        <f>IF('Dépenses sur devis'!I474&lt;&gt;"",'Dépenses sur devis'!I474,"")</f>
        <v/>
      </c>
      <c r="J474" s="243">
        <f>IF('Dépenses sur devis'!J474&lt;&gt;"",'Dépenses sur devis'!J474,0)</f>
        <v>0</v>
      </c>
      <c r="K474" s="243">
        <f>IF('Dépenses sur devis'!K474&lt;&gt;"",'Dépenses sur devis'!K474,0)</f>
        <v>0</v>
      </c>
      <c r="L474" s="243">
        <f>IF('Dépenses sur devis'!L474&lt;&gt;"",'Dépenses sur devis'!L474,0)</f>
        <v>0</v>
      </c>
      <c r="M474" s="80" t="str">
        <f>IF('Dépenses sur devis'!M474&lt;&gt;"",'Dépenses sur devis'!M474,"")</f>
        <v/>
      </c>
      <c r="N474" s="244" t="str">
        <f>IF('Dépenses sur devis'!N474&lt;&gt;"",'Dépenses sur devis'!N474,"")</f>
        <v/>
      </c>
      <c r="O474" s="244" t="str">
        <f>IF('Dépenses sur devis'!O474&lt;&gt;"",'Dépenses sur devis'!O474,"")</f>
        <v/>
      </c>
      <c r="P474" s="245">
        <f>IF('Dépenses sur devis'!P474&lt;&gt;"",'Dépenses sur devis'!P474,0)</f>
        <v>0</v>
      </c>
      <c r="Q474" s="245">
        <f>IF('Dépenses sur devis'!Q474&lt;&gt;"",'Dépenses sur devis'!Q474,0)</f>
        <v>0</v>
      </c>
      <c r="R474" s="244" t="str">
        <f>IF('Dépenses sur devis'!R474&lt;&gt;"",'Dépenses sur devis'!R474,"")</f>
        <v/>
      </c>
      <c r="S474" s="244" t="str">
        <f>IF('Dépenses sur devis'!S474&lt;&gt;"",'Dépenses sur devis'!S474,"")</f>
        <v/>
      </c>
      <c r="T474" s="245">
        <f>IF('Dépenses sur devis'!T474&lt;&gt;"",'Dépenses sur devis'!T474,0)</f>
        <v>0</v>
      </c>
      <c r="U474" s="245">
        <f>IF('Dépenses sur devis'!U474&lt;&gt;"",'Dépenses sur devis'!U474,0)</f>
        <v>0</v>
      </c>
      <c r="V474" s="244" t="str">
        <f>IF('Dépenses sur devis'!V474&lt;&gt;"",'Dépenses sur devis'!V474,"")</f>
        <v/>
      </c>
      <c r="W474" s="245"/>
      <c r="X474" s="81">
        <v>0</v>
      </c>
      <c r="Y474" s="80"/>
      <c r="Z474" s="245">
        <f t="shared" si="14"/>
        <v>0</v>
      </c>
      <c r="AA474" s="81">
        <f t="shared" si="15"/>
        <v>0</v>
      </c>
      <c r="AB474" s="78" t="str">
        <f>IF('Dépenses sur devis'!AB474&lt;&gt;"",'Dépenses sur devis'!AB474,"")</f>
        <v/>
      </c>
    </row>
    <row r="475" spans="2:28" s="63" customFormat="1" ht="19.899999999999999" hidden="1" customHeight="1" x14ac:dyDescent="0.35">
      <c r="B475" s="75">
        <v>468</v>
      </c>
      <c r="C475" s="80" t="str">
        <f>IF('Dépenses sur devis'!C475&lt;&gt;"",'Dépenses sur devis'!C475,"")</f>
        <v/>
      </c>
      <c r="D475" s="80" t="str">
        <f>IF('Dépenses sur devis'!D475&lt;&gt;"",'Dépenses sur devis'!D475,"")</f>
        <v/>
      </c>
      <c r="E475" s="80" t="str">
        <f>IF('Dépenses sur devis'!E475&lt;&gt;"",'Dépenses sur devis'!E475,"")</f>
        <v/>
      </c>
      <c r="F475" s="80" t="str">
        <f>IF('Dépenses sur devis'!F475&lt;&gt;"",'Dépenses sur devis'!F475,"")</f>
        <v/>
      </c>
      <c r="G475" s="80" t="str">
        <f>IF('Dépenses sur devis'!G475&lt;&gt;"",'Dépenses sur devis'!G475,"")</f>
        <v/>
      </c>
      <c r="H475" s="79" t="str">
        <f>IF('Dépenses sur devis'!H475&lt;&gt;"",'Dépenses sur devis'!H475,"")</f>
        <v/>
      </c>
      <c r="I475" s="80" t="str">
        <f>IF('Dépenses sur devis'!I475&lt;&gt;"",'Dépenses sur devis'!I475,"")</f>
        <v/>
      </c>
      <c r="J475" s="243">
        <f>IF('Dépenses sur devis'!J475&lt;&gt;"",'Dépenses sur devis'!J475,0)</f>
        <v>0</v>
      </c>
      <c r="K475" s="243">
        <f>IF('Dépenses sur devis'!K475&lt;&gt;"",'Dépenses sur devis'!K475,0)</f>
        <v>0</v>
      </c>
      <c r="L475" s="243">
        <f>IF('Dépenses sur devis'!L475&lt;&gt;"",'Dépenses sur devis'!L475,0)</f>
        <v>0</v>
      </c>
      <c r="M475" s="80" t="str">
        <f>IF('Dépenses sur devis'!M475&lt;&gt;"",'Dépenses sur devis'!M475,"")</f>
        <v/>
      </c>
      <c r="N475" s="244" t="str">
        <f>IF('Dépenses sur devis'!N475&lt;&gt;"",'Dépenses sur devis'!N475,"")</f>
        <v/>
      </c>
      <c r="O475" s="244" t="str">
        <f>IF('Dépenses sur devis'!O475&lt;&gt;"",'Dépenses sur devis'!O475,"")</f>
        <v/>
      </c>
      <c r="P475" s="245">
        <f>IF('Dépenses sur devis'!P475&lt;&gt;"",'Dépenses sur devis'!P475,0)</f>
        <v>0</v>
      </c>
      <c r="Q475" s="245">
        <f>IF('Dépenses sur devis'!Q475&lt;&gt;"",'Dépenses sur devis'!Q475,0)</f>
        <v>0</v>
      </c>
      <c r="R475" s="244" t="str">
        <f>IF('Dépenses sur devis'!R475&lt;&gt;"",'Dépenses sur devis'!R475,"")</f>
        <v/>
      </c>
      <c r="S475" s="244" t="str">
        <f>IF('Dépenses sur devis'!S475&lt;&gt;"",'Dépenses sur devis'!S475,"")</f>
        <v/>
      </c>
      <c r="T475" s="245">
        <f>IF('Dépenses sur devis'!T475&lt;&gt;"",'Dépenses sur devis'!T475,0)</f>
        <v>0</v>
      </c>
      <c r="U475" s="245">
        <f>IF('Dépenses sur devis'!U475&lt;&gt;"",'Dépenses sur devis'!U475,0)</f>
        <v>0</v>
      </c>
      <c r="V475" s="244" t="str">
        <f>IF('Dépenses sur devis'!V475&lt;&gt;"",'Dépenses sur devis'!V475,"")</f>
        <v/>
      </c>
      <c r="W475" s="245"/>
      <c r="X475" s="81">
        <v>0</v>
      </c>
      <c r="Y475" s="80"/>
      <c r="Z475" s="245">
        <f t="shared" si="14"/>
        <v>0</v>
      </c>
      <c r="AA475" s="81">
        <f t="shared" si="15"/>
        <v>0</v>
      </c>
      <c r="AB475" s="78" t="str">
        <f>IF('Dépenses sur devis'!AB475&lt;&gt;"",'Dépenses sur devis'!AB475,"")</f>
        <v/>
      </c>
    </row>
    <row r="476" spans="2:28" s="63" customFormat="1" ht="19.899999999999999" hidden="1" customHeight="1" x14ac:dyDescent="0.35">
      <c r="B476" s="75">
        <v>469</v>
      </c>
      <c r="C476" s="80" t="str">
        <f>IF('Dépenses sur devis'!C476&lt;&gt;"",'Dépenses sur devis'!C476,"")</f>
        <v/>
      </c>
      <c r="D476" s="80" t="str">
        <f>IF('Dépenses sur devis'!D476&lt;&gt;"",'Dépenses sur devis'!D476,"")</f>
        <v/>
      </c>
      <c r="E476" s="80" t="str">
        <f>IF('Dépenses sur devis'!E476&lt;&gt;"",'Dépenses sur devis'!E476,"")</f>
        <v/>
      </c>
      <c r="F476" s="80" t="str">
        <f>IF('Dépenses sur devis'!F476&lt;&gt;"",'Dépenses sur devis'!F476,"")</f>
        <v/>
      </c>
      <c r="G476" s="80" t="str">
        <f>IF('Dépenses sur devis'!G476&lt;&gt;"",'Dépenses sur devis'!G476,"")</f>
        <v/>
      </c>
      <c r="H476" s="79" t="str">
        <f>IF('Dépenses sur devis'!H476&lt;&gt;"",'Dépenses sur devis'!H476,"")</f>
        <v/>
      </c>
      <c r="I476" s="80" t="str">
        <f>IF('Dépenses sur devis'!I476&lt;&gt;"",'Dépenses sur devis'!I476,"")</f>
        <v/>
      </c>
      <c r="J476" s="243">
        <f>IF('Dépenses sur devis'!J476&lt;&gt;"",'Dépenses sur devis'!J476,0)</f>
        <v>0</v>
      </c>
      <c r="K476" s="243">
        <f>IF('Dépenses sur devis'!K476&lt;&gt;"",'Dépenses sur devis'!K476,0)</f>
        <v>0</v>
      </c>
      <c r="L476" s="243">
        <f>IF('Dépenses sur devis'!L476&lt;&gt;"",'Dépenses sur devis'!L476,0)</f>
        <v>0</v>
      </c>
      <c r="M476" s="80" t="str">
        <f>IF('Dépenses sur devis'!M476&lt;&gt;"",'Dépenses sur devis'!M476,"")</f>
        <v/>
      </c>
      <c r="N476" s="244" t="str">
        <f>IF('Dépenses sur devis'!N476&lt;&gt;"",'Dépenses sur devis'!N476,"")</f>
        <v/>
      </c>
      <c r="O476" s="244" t="str">
        <f>IF('Dépenses sur devis'!O476&lt;&gt;"",'Dépenses sur devis'!O476,"")</f>
        <v/>
      </c>
      <c r="P476" s="245">
        <f>IF('Dépenses sur devis'!P476&lt;&gt;"",'Dépenses sur devis'!P476,0)</f>
        <v>0</v>
      </c>
      <c r="Q476" s="245">
        <f>IF('Dépenses sur devis'!Q476&lt;&gt;"",'Dépenses sur devis'!Q476,0)</f>
        <v>0</v>
      </c>
      <c r="R476" s="244" t="str">
        <f>IF('Dépenses sur devis'!R476&lt;&gt;"",'Dépenses sur devis'!R476,"")</f>
        <v/>
      </c>
      <c r="S476" s="244" t="str">
        <f>IF('Dépenses sur devis'!S476&lt;&gt;"",'Dépenses sur devis'!S476,"")</f>
        <v/>
      </c>
      <c r="T476" s="245">
        <f>IF('Dépenses sur devis'!T476&lt;&gt;"",'Dépenses sur devis'!T476,0)</f>
        <v>0</v>
      </c>
      <c r="U476" s="245">
        <f>IF('Dépenses sur devis'!U476&lt;&gt;"",'Dépenses sur devis'!U476,0)</f>
        <v>0</v>
      </c>
      <c r="V476" s="244" t="str">
        <f>IF('Dépenses sur devis'!V476&lt;&gt;"",'Dépenses sur devis'!V476,"")</f>
        <v/>
      </c>
      <c r="W476" s="245"/>
      <c r="X476" s="81">
        <v>0</v>
      </c>
      <c r="Y476" s="80"/>
      <c r="Z476" s="245">
        <f t="shared" si="14"/>
        <v>0</v>
      </c>
      <c r="AA476" s="81">
        <f t="shared" si="15"/>
        <v>0</v>
      </c>
      <c r="AB476" s="78" t="str">
        <f>IF('Dépenses sur devis'!AB476&lt;&gt;"",'Dépenses sur devis'!AB476,"")</f>
        <v/>
      </c>
    </row>
    <row r="477" spans="2:28" s="63" customFormat="1" ht="19.899999999999999" hidden="1" customHeight="1" x14ac:dyDescent="0.35">
      <c r="B477" s="75">
        <v>470</v>
      </c>
      <c r="C477" s="80" t="str">
        <f>IF('Dépenses sur devis'!C477&lt;&gt;"",'Dépenses sur devis'!C477,"")</f>
        <v/>
      </c>
      <c r="D477" s="80" t="str">
        <f>IF('Dépenses sur devis'!D477&lt;&gt;"",'Dépenses sur devis'!D477,"")</f>
        <v/>
      </c>
      <c r="E477" s="80" t="str">
        <f>IF('Dépenses sur devis'!E477&lt;&gt;"",'Dépenses sur devis'!E477,"")</f>
        <v/>
      </c>
      <c r="F477" s="80" t="str">
        <f>IF('Dépenses sur devis'!F477&lt;&gt;"",'Dépenses sur devis'!F477,"")</f>
        <v/>
      </c>
      <c r="G477" s="80" t="str">
        <f>IF('Dépenses sur devis'!G477&lt;&gt;"",'Dépenses sur devis'!G477,"")</f>
        <v/>
      </c>
      <c r="H477" s="79" t="str">
        <f>IF('Dépenses sur devis'!H477&lt;&gt;"",'Dépenses sur devis'!H477,"")</f>
        <v/>
      </c>
      <c r="I477" s="80" t="str">
        <f>IF('Dépenses sur devis'!I477&lt;&gt;"",'Dépenses sur devis'!I477,"")</f>
        <v/>
      </c>
      <c r="J477" s="243">
        <f>IF('Dépenses sur devis'!J477&lt;&gt;"",'Dépenses sur devis'!J477,0)</f>
        <v>0</v>
      </c>
      <c r="K477" s="243">
        <f>IF('Dépenses sur devis'!K477&lt;&gt;"",'Dépenses sur devis'!K477,0)</f>
        <v>0</v>
      </c>
      <c r="L477" s="243">
        <f>IF('Dépenses sur devis'!L477&lt;&gt;"",'Dépenses sur devis'!L477,0)</f>
        <v>0</v>
      </c>
      <c r="M477" s="80" t="str">
        <f>IF('Dépenses sur devis'!M477&lt;&gt;"",'Dépenses sur devis'!M477,"")</f>
        <v/>
      </c>
      <c r="N477" s="244" t="str">
        <f>IF('Dépenses sur devis'!N477&lt;&gt;"",'Dépenses sur devis'!N477,"")</f>
        <v/>
      </c>
      <c r="O477" s="244" t="str">
        <f>IF('Dépenses sur devis'!O477&lt;&gt;"",'Dépenses sur devis'!O477,"")</f>
        <v/>
      </c>
      <c r="P477" s="245">
        <f>IF('Dépenses sur devis'!P477&lt;&gt;"",'Dépenses sur devis'!P477,0)</f>
        <v>0</v>
      </c>
      <c r="Q477" s="245">
        <f>IF('Dépenses sur devis'!Q477&lt;&gt;"",'Dépenses sur devis'!Q477,0)</f>
        <v>0</v>
      </c>
      <c r="R477" s="244" t="str">
        <f>IF('Dépenses sur devis'!R477&lt;&gt;"",'Dépenses sur devis'!R477,"")</f>
        <v/>
      </c>
      <c r="S477" s="244" t="str">
        <f>IF('Dépenses sur devis'!S477&lt;&gt;"",'Dépenses sur devis'!S477,"")</f>
        <v/>
      </c>
      <c r="T477" s="245">
        <f>IF('Dépenses sur devis'!T477&lt;&gt;"",'Dépenses sur devis'!T477,0)</f>
        <v>0</v>
      </c>
      <c r="U477" s="245">
        <f>IF('Dépenses sur devis'!U477&lt;&gt;"",'Dépenses sur devis'!U477,0)</f>
        <v>0</v>
      </c>
      <c r="V477" s="244" t="str">
        <f>IF('Dépenses sur devis'!V477&lt;&gt;"",'Dépenses sur devis'!V477,"")</f>
        <v/>
      </c>
      <c r="W477" s="245"/>
      <c r="X477" s="81">
        <v>0</v>
      </c>
      <c r="Y477" s="80"/>
      <c r="Z477" s="245">
        <f t="shared" si="14"/>
        <v>0</v>
      </c>
      <c r="AA477" s="81">
        <f t="shared" si="15"/>
        <v>0</v>
      </c>
      <c r="AB477" s="78" t="str">
        <f>IF('Dépenses sur devis'!AB477&lt;&gt;"",'Dépenses sur devis'!AB477,"")</f>
        <v/>
      </c>
    </row>
    <row r="478" spans="2:28" s="63" customFormat="1" ht="19.899999999999999" hidden="1" customHeight="1" x14ac:dyDescent="0.35">
      <c r="B478" s="75">
        <v>471</v>
      </c>
      <c r="C478" s="80" t="str">
        <f>IF('Dépenses sur devis'!C478&lt;&gt;"",'Dépenses sur devis'!C478,"")</f>
        <v/>
      </c>
      <c r="D478" s="80" t="str">
        <f>IF('Dépenses sur devis'!D478&lt;&gt;"",'Dépenses sur devis'!D478,"")</f>
        <v/>
      </c>
      <c r="E478" s="80" t="str">
        <f>IF('Dépenses sur devis'!E478&lt;&gt;"",'Dépenses sur devis'!E478,"")</f>
        <v/>
      </c>
      <c r="F478" s="80" t="str">
        <f>IF('Dépenses sur devis'!F478&lt;&gt;"",'Dépenses sur devis'!F478,"")</f>
        <v/>
      </c>
      <c r="G478" s="80" t="str">
        <f>IF('Dépenses sur devis'!G478&lt;&gt;"",'Dépenses sur devis'!G478,"")</f>
        <v/>
      </c>
      <c r="H478" s="79" t="str">
        <f>IF('Dépenses sur devis'!H478&lt;&gt;"",'Dépenses sur devis'!H478,"")</f>
        <v/>
      </c>
      <c r="I478" s="80" t="str">
        <f>IF('Dépenses sur devis'!I478&lt;&gt;"",'Dépenses sur devis'!I478,"")</f>
        <v/>
      </c>
      <c r="J478" s="243">
        <f>IF('Dépenses sur devis'!J478&lt;&gt;"",'Dépenses sur devis'!J478,0)</f>
        <v>0</v>
      </c>
      <c r="K478" s="243">
        <f>IF('Dépenses sur devis'!K478&lt;&gt;"",'Dépenses sur devis'!K478,0)</f>
        <v>0</v>
      </c>
      <c r="L478" s="243">
        <f>IF('Dépenses sur devis'!L478&lt;&gt;"",'Dépenses sur devis'!L478,0)</f>
        <v>0</v>
      </c>
      <c r="M478" s="80" t="str">
        <f>IF('Dépenses sur devis'!M478&lt;&gt;"",'Dépenses sur devis'!M478,"")</f>
        <v/>
      </c>
      <c r="N478" s="244" t="str">
        <f>IF('Dépenses sur devis'!N478&lt;&gt;"",'Dépenses sur devis'!N478,"")</f>
        <v/>
      </c>
      <c r="O478" s="244" t="str">
        <f>IF('Dépenses sur devis'!O478&lt;&gt;"",'Dépenses sur devis'!O478,"")</f>
        <v/>
      </c>
      <c r="P478" s="245">
        <f>IF('Dépenses sur devis'!P478&lt;&gt;"",'Dépenses sur devis'!P478,0)</f>
        <v>0</v>
      </c>
      <c r="Q478" s="245">
        <f>IF('Dépenses sur devis'!Q478&lt;&gt;"",'Dépenses sur devis'!Q478,0)</f>
        <v>0</v>
      </c>
      <c r="R478" s="244" t="str">
        <f>IF('Dépenses sur devis'!R478&lt;&gt;"",'Dépenses sur devis'!R478,"")</f>
        <v/>
      </c>
      <c r="S478" s="244" t="str">
        <f>IF('Dépenses sur devis'!S478&lt;&gt;"",'Dépenses sur devis'!S478,"")</f>
        <v/>
      </c>
      <c r="T478" s="245">
        <f>IF('Dépenses sur devis'!T478&lt;&gt;"",'Dépenses sur devis'!T478,0)</f>
        <v>0</v>
      </c>
      <c r="U478" s="245">
        <f>IF('Dépenses sur devis'!U478&lt;&gt;"",'Dépenses sur devis'!U478,0)</f>
        <v>0</v>
      </c>
      <c r="V478" s="244" t="str">
        <f>IF('Dépenses sur devis'!V478&lt;&gt;"",'Dépenses sur devis'!V478,"")</f>
        <v/>
      </c>
      <c r="W478" s="245"/>
      <c r="X478" s="81">
        <v>0</v>
      </c>
      <c r="Y478" s="80"/>
      <c r="Z478" s="245">
        <f t="shared" si="14"/>
        <v>0</v>
      </c>
      <c r="AA478" s="81">
        <f t="shared" si="15"/>
        <v>0</v>
      </c>
      <c r="AB478" s="78" t="str">
        <f>IF('Dépenses sur devis'!AB478&lt;&gt;"",'Dépenses sur devis'!AB478,"")</f>
        <v/>
      </c>
    </row>
    <row r="479" spans="2:28" s="63" customFormat="1" ht="19.899999999999999" hidden="1" customHeight="1" x14ac:dyDescent="0.35">
      <c r="B479" s="75">
        <v>472</v>
      </c>
      <c r="C479" s="80" t="str">
        <f>IF('Dépenses sur devis'!C479&lt;&gt;"",'Dépenses sur devis'!C479,"")</f>
        <v/>
      </c>
      <c r="D479" s="80" t="str">
        <f>IF('Dépenses sur devis'!D479&lt;&gt;"",'Dépenses sur devis'!D479,"")</f>
        <v/>
      </c>
      <c r="E479" s="80" t="str">
        <f>IF('Dépenses sur devis'!E479&lt;&gt;"",'Dépenses sur devis'!E479,"")</f>
        <v/>
      </c>
      <c r="F479" s="80" t="str">
        <f>IF('Dépenses sur devis'!F479&lt;&gt;"",'Dépenses sur devis'!F479,"")</f>
        <v/>
      </c>
      <c r="G479" s="80" t="str">
        <f>IF('Dépenses sur devis'!G479&lt;&gt;"",'Dépenses sur devis'!G479,"")</f>
        <v/>
      </c>
      <c r="H479" s="79" t="str">
        <f>IF('Dépenses sur devis'!H479&lt;&gt;"",'Dépenses sur devis'!H479,"")</f>
        <v/>
      </c>
      <c r="I479" s="80" t="str">
        <f>IF('Dépenses sur devis'!I479&lt;&gt;"",'Dépenses sur devis'!I479,"")</f>
        <v/>
      </c>
      <c r="J479" s="243">
        <f>IF('Dépenses sur devis'!J479&lt;&gt;"",'Dépenses sur devis'!J479,0)</f>
        <v>0</v>
      </c>
      <c r="K479" s="243">
        <f>IF('Dépenses sur devis'!K479&lt;&gt;"",'Dépenses sur devis'!K479,0)</f>
        <v>0</v>
      </c>
      <c r="L479" s="243">
        <f>IF('Dépenses sur devis'!L479&lt;&gt;"",'Dépenses sur devis'!L479,0)</f>
        <v>0</v>
      </c>
      <c r="M479" s="80" t="str">
        <f>IF('Dépenses sur devis'!M479&lt;&gt;"",'Dépenses sur devis'!M479,"")</f>
        <v/>
      </c>
      <c r="N479" s="244" t="str">
        <f>IF('Dépenses sur devis'!N479&lt;&gt;"",'Dépenses sur devis'!N479,"")</f>
        <v/>
      </c>
      <c r="O479" s="244" t="str">
        <f>IF('Dépenses sur devis'!O479&lt;&gt;"",'Dépenses sur devis'!O479,"")</f>
        <v/>
      </c>
      <c r="P479" s="245">
        <f>IF('Dépenses sur devis'!P479&lt;&gt;"",'Dépenses sur devis'!P479,0)</f>
        <v>0</v>
      </c>
      <c r="Q479" s="245">
        <f>IF('Dépenses sur devis'!Q479&lt;&gt;"",'Dépenses sur devis'!Q479,0)</f>
        <v>0</v>
      </c>
      <c r="R479" s="244" t="str">
        <f>IF('Dépenses sur devis'!R479&lt;&gt;"",'Dépenses sur devis'!R479,"")</f>
        <v/>
      </c>
      <c r="S479" s="244" t="str">
        <f>IF('Dépenses sur devis'!S479&lt;&gt;"",'Dépenses sur devis'!S479,"")</f>
        <v/>
      </c>
      <c r="T479" s="245">
        <f>IF('Dépenses sur devis'!T479&lt;&gt;"",'Dépenses sur devis'!T479,0)</f>
        <v>0</v>
      </c>
      <c r="U479" s="245">
        <f>IF('Dépenses sur devis'!U479&lt;&gt;"",'Dépenses sur devis'!U479,0)</f>
        <v>0</v>
      </c>
      <c r="V479" s="244" t="str">
        <f>IF('Dépenses sur devis'!V479&lt;&gt;"",'Dépenses sur devis'!V479,"")</f>
        <v/>
      </c>
      <c r="W479" s="245"/>
      <c r="X479" s="81">
        <v>0</v>
      </c>
      <c r="Y479" s="80"/>
      <c r="Z479" s="245">
        <f t="shared" si="14"/>
        <v>0</v>
      </c>
      <c r="AA479" s="81">
        <f t="shared" si="15"/>
        <v>0</v>
      </c>
      <c r="AB479" s="78" t="str">
        <f>IF('Dépenses sur devis'!AB479&lt;&gt;"",'Dépenses sur devis'!AB479,"")</f>
        <v/>
      </c>
    </row>
    <row r="480" spans="2:28" s="63" customFormat="1" ht="19.899999999999999" hidden="1" customHeight="1" x14ac:dyDescent="0.35">
      <c r="B480" s="75">
        <v>473</v>
      </c>
      <c r="C480" s="80" t="str">
        <f>IF('Dépenses sur devis'!C480&lt;&gt;"",'Dépenses sur devis'!C480,"")</f>
        <v/>
      </c>
      <c r="D480" s="80" t="str">
        <f>IF('Dépenses sur devis'!D480&lt;&gt;"",'Dépenses sur devis'!D480,"")</f>
        <v/>
      </c>
      <c r="E480" s="80" t="str">
        <f>IF('Dépenses sur devis'!E480&lt;&gt;"",'Dépenses sur devis'!E480,"")</f>
        <v/>
      </c>
      <c r="F480" s="80" t="str">
        <f>IF('Dépenses sur devis'!F480&lt;&gt;"",'Dépenses sur devis'!F480,"")</f>
        <v/>
      </c>
      <c r="G480" s="80" t="str">
        <f>IF('Dépenses sur devis'!G480&lt;&gt;"",'Dépenses sur devis'!G480,"")</f>
        <v/>
      </c>
      <c r="H480" s="79" t="str">
        <f>IF('Dépenses sur devis'!H480&lt;&gt;"",'Dépenses sur devis'!H480,"")</f>
        <v/>
      </c>
      <c r="I480" s="80" t="str">
        <f>IF('Dépenses sur devis'!I480&lt;&gt;"",'Dépenses sur devis'!I480,"")</f>
        <v/>
      </c>
      <c r="J480" s="243">
        <f>IF('Dépenses sur devis'!J480&lt;&gt;"",'Dépenses sur devis'!J480,0)</f>
        <v>0</v>
      </c>
      <c r="K480" s="243">
        <f>IF('Dépenses sur devis'!K480&lt;&gt;"",'Dépenses sur devis'!K480,0)</f>
        <v>0</v>
      </c>
      <c r="L480" s="243">
        <f>IF('Dépenses sur devis'!L480&lt;&gt;"",'Dépenses sur devis'!L480,0)</f>
        <v>0</v>
      </c>
      <c r="M480" s="80" t="str">
        <f>IF('Dépenses sur devis'!M480&lt;&gt;"",'Dépenses sur devis'!M480,"")</f>
        <v/>
      </c>
      <c r="N480" s="244" t="str">
        <f>IF('Dépenses sur devis'!N480&lt;&gt;"",'Dépenses sur devis'!N480,"")</f>
        <v/>
      </c>
      <c r="O480" s="244" t="str">
        <f>IF('Dépenses sur devis'!O480&lt;&gt;"",'Dépenses sur devis'!O480,"")</f>
        <v/>
      </c>
      <c r="P480" s="245">
        <f>IF('Dépenses sur devis'!P480&lt;&gt;"",'Dépenses sur devis'!P480,0)</f>
        <v>0</v>
      </c>
      <c r="Q480" s="245">
        <f>IF('Dépenses sur devis'!Q480&lt;&gt;"",'Dépenses sur devis'!Q480,0)</f>
        <v>0</v>
      </c>
      <c r="R480" s="244" t="str">
        <f>IF('Dépenses sur devis'!R480&lt;&gt;"",'Dépenses sur devis'!R480,"")</f>
        <v/>
      </c>
      <c r="S480" s="244" t="str">
        <f>IF('Dépenses sur devis'!S480&lt;&gt;"",'Dépenses sur devis'!S480,"")</f>
        <v/>
      </c>
      <c r="T480" s="245">
        <f>IF('Dépenses sur devis'!T480&lt;&gt;"",'Dépenses sur devis'!T480,0)</f>
        <v>0</v>
      </c>
      <c r="U480" s="245">
        <f>IF('Dépenses sur devis'!U480&lt;&gt;"",'Dépenses sur devis'!U480,0)</f>
        <v>0</v>
      </c>
      <c r="V480" s="244" t="str">
        <f>IF('Dépenses sur devis'!V480&lt;&gt;"",'Dépenses sur devis'!V480,"")</f>
        <v/>
      </c>
      <c r="W480" s="245"/>
      <c r="X480" s="81">
        <v>0</v>
      </c>
      <c r="Y480" s="80"/>
      <c r="Z480" s="245">
        <f t="shared" si="14"/>
        <v>0</v>
      </c>
      <c r="AA480" s="81">
        <f t="shared" si="15"/>
        <v>0</v>
      </c>
      <c r="AB480" s="78" t="str">
        <f>IF('Dépenses sur devis'!AB480&lt;&gt;"",'Dépenses sur devis'!AB480,"")</f>
        <v/>
      </c>
    </row>
    <row r="481" spans="2:28" s="63" customFormat="1" ht="19.899999999999999" hidden="1" customHeight="1" x14ac:dyDescent="0.35">
      <c r="B481" s="75">
        <v>474</v>
      </c>
      <c r="C481" s="80" t="str">
        <f>IF('Dépenses sur devis'!C481&lt;&gt;"",'Dépenses sur devis'!C481,"")</f>
        <v/>
      </c>
      <c r="D481" s="80" t="str">
        <f>IF('Dépenses sur devis'!D481&lt;&gt;"",'Dépenses sur devis'!D481,"")</f>
        <v/>
      </c>
      <c r="E481" s="80" t="str">
        <f>IF('Dépenses sur devis'!E481&lt;&gt;"",'Dépenses sur devis'!E481,"")</f>
        <v/>
      </c>
      <c r="F481" s="80" t="str">
        <f>IF('Dépenses sur devis'!F481&lt;&gt;"",'Dépenses sur devis'!F481,"")</f>
        <v/>
      </c>
      <c r="G481" s="80" t="str">
        <f>IF('Dépenses sur devis'!G481&lt;&gt;"",'Dépenses sur devis'!G481,"")</f>
        <v/>
      </c>
      <c r="H481" s="79" t="str">
        <f>IF('Dépenses sur devis'!H481&lt;&gt;"",'Dépenses sur devis'!H481,"")</f>
        <v/>
      </c>
      <c r="I481" s="80" t="str">
        <f>IF('Dépenses sur devis'!I481&lt;&gt;"",'Dépenses sur devis'!I481,"")</f>
        <v/>
      </c>
      <c r="J481" s="243">
        <f>IF('Dépenses sur devis'!J481&lt;&gt;"",'Dépenses sur devis'!J481,0)</f>
        <v>0</v>
      </c>
      <c r="K481" s="243">
        <f>IF('Dépenses sur devis'!K481&lt;&gt;"",'Dépenses sur devis'!K481,0)</f>
        <v>0</v>
      </c>
      <c r="L481" s="243">
        <f>IF('Dépenses sur devis'!L481&lt;&gt;"",'Dépenses sur devis'!L481,0)</f>
        <v>0</v>
      </c>
      <c r="M481" s="80" t="str">
        <f>IF('Dépenses sur devis'!M481&lt;&gt;"",'Dépenses sur devis'!M481,"")</f>
        <v/>
      </c>
      <c r="N481" s="244" t="str">
        <f>IF('Dépenses sur devis'!N481&lt;&gt;"",'Dépenses sur devis'!N481,"")</f>
        <v/>
      </c>
      <c r="O481" s="244" t="str">
        <f>IF('Dépenses sur devis'!O481&lt;&gt;"",'Dépenses sur devis'!O481,"")</f>
        <v/>
      </c>
      <c r="P481" s="245">
        <f>IF('Dépenses sur devis'!P481&lt;&gt;"",'Dépenses sur devis'!P481,0)</f>
        <v>0</v>
      </c>
      <c r="Q481" s="245">
        <f>IF('Dépenses sur devis'!Q481&lt;&gt;"",'Dépenses sur devis'!Q481,0)</f>
        <v>0</v>
      </c>
      <c r="R481" s="244" t="str">
        <f>IF('Dépenses sur devis'!R481&lt;&gt;"",'Dépenses sur devis'!R481,"")</f>
        <v/>
      </c>
      <c r="S481" s="244" t="str">
        <f>IF('Dépenses sur devis'!S481&lt;&gt;"",'Dépenses sur devis'!S481,"")</f>
        <v/>
      </c>
      <c r="T481" s="245">
        <f>IF('Dépenses sur devis'!T481&lt;&gt;"",'Dépenses sur devis'!T481,0)</f>
        <v>0</v>
      </c>
      <c r="U481" s="245">
        <f>IF('Dépenses sur devis'!U481&lt;&gt;"",'Dépenses sur devis'!U481,0)</f>
        <v>0</v>
      </c>
      <c r="V481" s="244" t="str">
        <f>IF('Dépenses sur devis'!V481&lt;&gt;"",'Dépenses sur devis'!V481,"")</f>
        <v/>
      </c>
      <c r="W481" s="245"/>
      <c r="X481" s="81">
        <v>0</v>
      </c>
      <c r="Y481" s="80"/>
      <c r="Z481" s="245">
        <f t="shared" si="14"/>
        <v>0</v>
      </c>
      <c r="AA481" s="81">
        <f t="shared" si="15"/>
        <v>0</v>
      </c>
      <c r="AB481" s="78" t="str">
        <f>IF('Dépenses sur devis'!AB481&lt;&gt;"",'Dépenses sur devis'!AB481,"")</f>
        <v/>
      </c>
    </row>
    <row r="482" spans="2:28" s="63" customFormat="1" ht="19.899999999999999" hidden="1" customHeight="1" x14ac:dyDescent="0.35">
      <c r="B482" s="75">
        <v>475</v>
      </c>
      <c r="C482" s="80" t="str">
        <f>IF('Dépenses sur devis'!C482&lt;&gt;"",'Dépenses sur devis'!C482,"")</f>
        <v/>
      </c>
      <c r="D482" s="80" t="str">
        <f>IF('Dépenses sur devis'!D482&lt;&gt;"",'Dépenses sur devis'!D482,"")</f>
        <v/>
      </c>
      <c r="E482" s="80" t="str">
        <f>IF('Dépenses sur devis'!E482&lt;&gt;"",'Dépenses sur devis'!E482,"")</f>
        <v/>
      </c>
      <c r="F482" s="80" t="str">
        <f>IF('Dépenses sur devis'!F482&lt;&gt;"",'Dépenses sur devis'!F482,"")</f>
        <v/>
      </c>
      <c r="G482" s="80" t="str">
        <f>IF('Dépenses sur devis'!G482&lt;&gt;"",'Dépenses sur devis'!G482,"")</f>
        <v/>
      </c>
      <c r="H482" s="79" t="str">
        <f>IF('Dépenses sur devis'!H482&lt;&gt;"",'Dépenses sur devis'!H482,"")</f>
        <v/>
      </c>
      <c r="I482" s="80" t="str">
        <f>IF('Dépenses sur devis'!I482&lt;&gt;"",'Dépenses sur devis'!I482,"")</f>
        <v/>
      </c>
      <c r="J482" s="243">
        <f>IF('Dépenses sur devis'!J482&lt;&gt;"",'Dépenses sur devis'!J482,0)</f>
        <v>0</v>
      </c>
      <c r="K482" s="243">
        <f>IF('Dépenses sur devis'!K482&lt;&gt;"",'Dépenses sur devis'!K482,0)</f>
        <v>0</v>
      </c>
      <c r="L482" s="243">
        <f>IF('Dépenses sur devis'!L482&lt;&gt;"",'Dépenses sur devis'!L482,0)</f>
        <v>0</v>
      </c>
      <c r="M482" s="80" t="str">
        <f>IF('Dépenses sur devis'!M482&lt;&gt;"",'Dépenses sur devis'!M482,"")</f>
        <v/>
      </c>
      <c r="N482" s="244" t="str">
        <f>IF('Dépenses sur devis'!N482&lt;&gt;"",'Dépenses sur devis'!N482,"")</f>
        <v/>
      </c>
      <c r="O482" s="244" t="str">
        <f>IF('Dépenses sur devis'!O482&lt;&gt;"",'Dépenses sur devis'!O482,"")</f>
        <v/>
      </c>
      <c r="P482" s="245">
        <f>IF('Dépenses sur devis'!P482&lt;&gt;"",'Dépenses sur devis'!P482,0)</f>
        <v>0</v>
      </c>
      <c r="Q482" s="245">
        <f>IF('Dépenses sur devis'!Q482&lt;&gt;"",'Dépenses sur devis'!Q482,0)</f>
        <v>0</v>
      </c>
      <c r="R482" s="244" t="str">
        <f>IF('Dépenses sur devis'!R482&lt;&gt;"",'Dépenses sur devis'!R482,"")</f>
        <v/>
      </c>
      <c r="S482" s="244" t="str">
        <f>IF('Dépenses sur devis'!S482&lt;&gt;"",'Dépenses sur devis'!S482,"")</f>
        <v/>
      </c>
      <c r="T482" s="245">
        <f>IF('Dépenses sur devis'!T482&lt;&gt;"",'Dépenses sur devis'!T482,0)</f>
        <v>0</v>
      </c>
      <c r="U482" s="245">
        <f>IF('Dépenses sur devis'!U482&lt;&gt;"",'Dépenses sur devis'!U482,0)</f>
        <v>0</v>
      </c>
      <c r="V482" s="244" t="str">
        <f>IF('Dépenses sur devis'!V482&lt;&gt;"",'Dépenses sur devis'!V482,"")</f>
        <v/>
      </c>
      <c r="W482" s="245"/>
      <c r="X482" s="81">
        <v>0</v>
      </c>
      <c r="Y482" s="80"/>
      <c r="Z482" s="245">
        <f t="shared" si="14"/>
        <v>0</v>
      </c>
      <c r="AA482" s="81">
        <f t="shared" si="15"/>
        <v>0</v>
      </c>
      <c r="AB482" s="78" t="str">
        <f>IF('Dépenses sur devis'!AB482&lt;&gt;"",'Dépenses sur devis'!AB482,"")</f>
        <v/>
      </c>
    </row>
    <row r="483" spans="2:28" s="63" customFormat="1" ht="19.899999999999999" hidden="1" customHeight="1" x14ac:dyDescent="0.35">
      <c r="B483" s="75">
        <v>476</v>
      </c>
      <c r="C483" s="80" t="str">
        <f>IF('Dépenses sur devis'!C483&lt;&gt;"",'Dépenses sur devis'!C483,"")</f>
        <v/>
      </c>
      <c r="D483" s="80" t="str">
        <f>IF('Dépenses sur devis'!D483&lt;&gt;"",'Dépenses sur devis'!D483,"")</f>
        <v/>
      </c>
      <c r="E483" s="80" t="str">
        <f>IF('Dépenses sur devis'!E483&lt;&gt;"",'Dépenses sur devis'!E483,"")</f>
        <v/>
      </c>
      <c r="F483" s="80" t="str">
        <f>IF('Dépenses sur devis'!F483&lt;&gt;"",'Dépenses sur devis'!F483,"")</f>
        <v/>
      </c>
      <c r="G483" s="80" t="str">
        <f>IF('Dépenses sur devis'!G483&lt;&gt;"",'Dépenses sur devis'!G483,"")</f>
        <v/>
      </c>
      <c r="H483" s="79" t="str">
        <f>IF('Dépenses sur devis'!H483&lt;&gt;"",'Dépenses sur devis'!H483,"")</f>
        <v/>
      </c>
      <c r="I483" s="80" t="str">
        <f>IF('Dépenses sur devis'!I483&lt;&gt;"",'Dépenses sur devis'!I483,"")</f>
        <v/>
      </c>
      <c r="J483" s="243">
        <f>IF('Dépenses sur devis'!J483&lt;&gt;"",'Dépenses sur devis'!J483,0)</f>
        <v>0</v>
      </c>
      <c r="K483" s="243">
        <f>IF('Dépenses sur devis'!K483&lt;&gt;"",'Dépenses sur devis'!K483,0)</f>
        <v>0</v>
      </c>
      <c r="L483" s="243">
        <f>IF('Dépenses sur devis'!L483&lt;&gt;"",'Dépenses sur devis'!L483,0)</f>
        <v>0</v>
      </c>
      <c r="M483" s="80" t="str">
        <f>IF('Dépenses sur devis'!M483&lt;&gt;"",'Dépenses sur devis'!M483,"")</f>
        <v/>
      </c>
      <c r="N483" s="244" t="str">
        <f>IF('Dépenses sur devis'!N483&lt;&gt;"",'Dépenses sur devis'!N483,"")</f>
        <v/>
      </c>
      <c r="O483" s="244" t="str">
        <f>IF('Dépenses sur devis'!O483&lt;&gt;"",'Dépenses sur devis'!O483,"")</f>
        <v/>
      </c>
      <c r="P483" s="245">
        <f>IF('Dépenses sur devis'!P483&lt;&gt;"",'Dépenses sur devis'!P483,0)</f>
        <v>0</v>
      </c>
      <c r="Q483" s="245">
        <f>IF('Dépenses sur devis'!Q483&lt;&gt;"",'Dépenses sur devis'!Q483,0)</f>
        <v>0</v>
      </c>
      <c r="R483" s="244" t="str">
        <f>IF('Dépenses sur devis'!R483&lt;&gt;"",'Dépenses sur devis'!R483,"")</f>
        <v/>
      </c>
      <c r="S483" s="244" t="str">
        <f>IF('Dépenses sur devis'!S483&lt;&gt;"",'Dépenses sur devis'!S483,"")</f>
        <v/>
      </c>
      <c r="T483" s="245">
        <f>IF('Dépenses sur devis'!T483&lt;&gt;"",'Dépenses sur devis'!T483,0)</f>
        <v>0</v>
      </c>
      <c r="U483" s="245">
        <f>IF('Dépenses sur devis'!U483&lt;&gt;"",'Dépenses sur devis'!U483,0)</f>
        <v>0</v>
      </c>
      <c r="V483" s="244" t="str">
        <f>IF('Dépenses sur devis'!V483&lt;&gt;"",'Dépenses sur devis'!V483,"")</f>
        <v/>
      </c>
      <c r="W483" s="245"/>
      <c r="X483" s="81">
        <v>0</v>
      </c>
      <c r="Y483" s="80"/>
      <c r="Z483" s="245">
        <f t="shared" si="14"/>
        <v>0</v>
      </c>
      <c r="AA483" s="81">
        <f t="shared" si="15"/>
        <v>0</v>
      </c>
      <c r="AB483" s="78" t="str">
        <f>IF('Dépenses sur devis'!AB483&lt;&gt;"",'Dépenses sur devis'!AB483,"")</f>
        <v/>
      </c>
    </row>
    <row r="484" spans="2:28" s="63" customFormat="1" ht="19.899999999999999" hidden="1" customHeight="1" x14ac:dyDescent="0.35">
      <c r="B484" s="75">
        <v>477</v>
      </c>
      <c r="C484" s="80" t="str">
        <f>IF('Dépenses sur devis'!C484&lt;&gt;"",'Dépenses sur devis'!C484,"")</f>
        <v/>
      </c>
      <c r="D484" s="80" t="str">
        <f>IF('Dépenses sur devis'!D484&lt;&gt;"",'Dépenses sur devis'!D484,"")</f>
        <v/>
      </c>
      <c r="E484" s="80" t="str">
        <f>IF('Dépenses sur devis'!E484&lt;&gt;"",'Dépenses sur devis'!E484,"")</f>
        <v/>
      </c>
      <c r="F484" s="80" t="str">
        <f>IF('Dépenses sur devis'!F484&lt;&gt;"",'Dépenses sur devis'!F484,"")</f>
        <v/>
      </c>
      <c r="G484" s="80" t="str">
        <f>IF('Dépenses sur devis'!G484&lt;&gt;"",'Dépenses sur devis'!G484,"")</f>
        <v/>
      </c>
      <c r="H484" s="79" t="str">
        <f>IF('Dépenses sur devis'!H484&lt;&gt;"",'Dépenses sur devis'!H484,"")</f>
        <v/>
      </c>
      <c r="I484" s="80" t="str">
        <f>IF('Dépenses sur devis'!I484&lt;&gt;"",'Dépenses sur devis'!I484,"")</f>
        <v/>
      </c>
      <c r="J484" s="243">
        <f>IF('Dépenses sur devis'!J484&lt;&gt;"",'Dépenses sur devis'!J484,0)</f>
        <v>0</v>
      </c>
      <c r="K484" s="243">
        <f>IF('Dépenses sur devis'!K484&lt;&gt;"",'Dépenses sur devis'!K484,0)</f>
        <v>0</v>
      </c>
      <c r="L484" s="243">
        <f>IF('Dépenses sur devis'!L484&lt;&gt;"",'Dépenses sur devis'!L484,0)</f>
        <v>0</v>
      </c>
      <c r="M484" s="80" t="str">
        <f>IF('Dépenses sur devis'!M484&lt;&gt;"",'Dépenses sur devis'!M484,"")</f>
        <v/>
      </c>
      <c r="N484" s="244" t="str">
        <f>IF('Dépenses sur devis'!N484&lt;&gt;"",'Dépenses sur devis'!N484,"")</f>
        <v/>
      </c>
      <c r="O484" s="244" t="str">
        <f>IF('Dépenses sur devis'!O484&lt;&gt;"",'Dépenses sur devis'!O484,"")</f>
        <v/>
      </c>
      <c r="P484" s="245">
        <f>IF('Dépenses sur devis'!P484&lt;&gt;"",'Dépenses sur devis'!P484,0)</f>
        <v>0</v>
      </c>
      <c r="Q484" s="245">
        <f>IF('Dépenses sur devis'!Q484&lt;&gt;"",'Dépenses sur devis'!Q484,0)</f>
        <v>0</v>
      </c>
      <c r="R484" s="244" t="str">
        <f>IF('Dépenses sur devis'!R484&lt;&gt;"",'Dépenses sur devis'!R484,"")</f>
        <v/>
      </c>
      <c r="S484" s="244" t="str">
        <f>IF('Dépenses sur devis'!S484&lt;&gt;"",'Dépenses sur devis'!S484,"")</f>
        <v/>
      </c>
      <c r="T484" s="245">
        <f>IF('Dépenses sur devis'!T484&lt;&gt;"",'Dépenses sur devis'!T484,0)</f>
        <v>0</v>
      </c>
      <c r="U484" s="245">
        <f>IF('Dépenses sur devis'!U484&lt;&gt;"",'Dépenses sur devis'!U484,0)</f>
        <v>0</v>
      </c>
      <c r="V484" s="244" t="str">
        <f>IF('Dépenses sur devis'!V484&lt;&gt;"",'Dépenses sur devis'!V484,"")</f>
        <v/>
      </c>
      <c r="W484" s="245"/>
      <c r="X484" s="81">
        <v>0</v>
      </c>
      <c r="Y484" s="80"/>
      <c r="Z484" s="245">
        <f t="shared" si="14"/>
        <v>0</v>
      </c>
      <c r="AA484" s="81">
        <f t="shared" si="15"/>
        <v>0</v>
      </c>
      <c r="AB484" s="78" t="str">
        <f>IF('Dépenses sur devis'!AB484&lt;&gt;"",'Dépenses sur devis'!AB484,"")</f>
        <v/>
      </c>
    </row>
    <row r="485" spans="2:28" s="63" customFormat="1" ht="19.899999999999999" hidden="1" customHeight="1" x14ac:dyDescent="0.35">
      <c r="B485" s="75">
        <v>478</v>
      </c>
      <c r="C485" s="80" t="str">
        <f>IF('Dépenses sur devis'!C485&lt;&gt;"",'Dépenses sur devis'!C485,"")</f>
        <v/>
      </c>
      <c r="D485" s="80" t="str">
        <f>IF('Dépenses sur devis'!D485&lt;&gt;"",'Dépenses sur devis'!D485,"")</f>
        <v/>
      </c>
      <c r="E485" s="80" t="str">
        <f>IF('Dépenses sur devis'!E485&lt;&gt;"",'Dépenses sur devis'!E485,"")</f>
        <v/>
      </c>
      <c r="F485" s="80" t="str">
        <f>IF('Dépenses sur devis'!F485&lt;&gt;"",'Dépenses sur devis'!F485,"")</f>
        <v/>
      </c>
      <c r="G485" s="80" t="str">
        <f>IF('Dépenses sur devis'!G485&lt;&gt;"",'Dépenses sur devis'!G485,"")</f>
        <v/>
      </c>
      <c r="H485" s="79" t="str">
        <f>IF('Dépenses sur devis'!H485&lt;&gt;"",'Dépenses sur devis'!H485,"")</f>
        <v/>
      </c>
      <c r="I485" s="80" t="str">
        <f>IF('Dépenses sur devis'!I485&lt;&gt;"",'Dépenses sur devis'!I485,"")</f>
        <v/>
      </c>
      <c r="J485" s="243">
        <f>IF('Dépenses sur devis'!J485&lt;&gt;"",'Dépenses sur devis'!J485,0)</f>
        <v>0</v>
      </c>
      <c r="K485" s="243">
        <f>IF('Dépenses sur devis'!K485&lt;&gt;"",'Dépenses sur devis'!K485,0)</f>
        <v>0</v>
      </c>
      <c r="L485" s="243">
        <f>IF('Dépenses sur devis'!L485&lt;&gt;"",'Dépenses sur devis'!L485,0)</f>
        <v>0</v>
      </c>
      <c r="M485" s="80" t="str">
        <f>IF('Dépenses sur devis'!M485&lt;&gt;"",'Dépenses sur devis'!M485,"")</f>
        <v/>
      </c>
      <c r="N485" s="244" t="str">
        <f>IF('Dépenses sur devis'!N485&lt;&gt;"",'Dépenses sur devis'!N485,"")</f>
        <v/>
      </c>
      <c r="O485" s="244" t="str">
        <f>IF('Dépenses sur devis'!O485&lt;&gt;"",'Dépenses sur devis'!O485,"")</f>
        <v/>
      </c>
      <c r="P485" s="245">
        <f>IF('Dépenses sur devis'!P485&lt;&gt;"",'Dépenses sur devis'!P485,0)</f>
        <v>0</v>
      </c>
      <c r="Q485" s="245">
        <f>IF('Dépenses sur devis'!Q485&lt;&gt;"",'Dépenses sur devis'!Q485,0)</f>
        <v>0</v>
      </c>
      <c r="R485" s="244" t="str">
        <f>IF('Dépenses sur devis'!R485&lt;&gt;"",'Dépenses sur devis'!R485,"")</f>
        <v/>
      </c>
      <c r="S485" s="244" t="str">
        <f>IF('Dépenses sur devis'!S485&lt;&gt;"",'Dépenses sur devis'!S485,"")</f>
        <v/>
      </c>
      <c r="T485" s="245">
        <f>IF('Dépenses sur devis'!T485&lt;&gt;"",'Dépenses sur devis'!T485,0)</f>
        <v>0</v>
      </c>
      <c r="U485" s="245">
        <f>IF('Dépenses sur devis'!U485&lt;&gt;"",'Dépenses sur devis'!U485,0)</f>
        <v>0</v>
      </c>
      <c r="V485" s="244" t="str">
        <f>IF('Dépenses sur devis'!V485&lt;&gt;"",'Dépenses sur devis'!V485,"")</f>
        <v/>
      </c>
      <c r="W485" s="245"/>
      <c r="X485" s="81">
        <v>0</v>
      </c>
      <c r="Y485" s="80"/>
      <c r="Z485" s="245">
        <f t="shared" si="14"/>
        <v>0</v>
      </c>
      <c r="AA485" s="81">
        <f t="shared" si="15"/>
        <v>0</v>
      </c>
      <c r="AB485" s="78" t="str">
        <f>IF('Dépenses sur devis'!AB485&lt;&gt;"",'Dépenses sur devis'!AB485,"")</f>
        <v/>
      </c>
    </row>
    <row r="486" spans="2:28" s="63" customFormat="1" ht="19.899999999999999" hidden="1" customHeight="1" x14ac:dyDescent="0.35">
      <c r="B486" s="75">
        <v>479</v>
      </c>
      <c r="C486" s="80" t="str">
        <f>IF('Dépenses sur devis'!C486&lt;&gt;"",'Dépenses sur devis'!C486,"")</f>
        <v/>
      </c>
      <c r="D486" s="80" t="str">
        <f>IF('Dépenses sur devis'!D486&lt;&gt;"",'Dépenses sur devis'!D486,"")</f>
        <v/>
      </c>
      <c r="E486" s="80" t="str">
        <f>IF('Dépenses sur devis'!E486&lt;&gt;"",'Dépenses sur devis'!E486,"")</f>
        <v/>
      </c>
      <c r="F486" s="80" t="str">
        <f>IF('Dépenses sur devis'!F486&lt;&gt;"",'Dépenses sur devis'!F486,"")</f>
        <v/>
      </c>
      <c r="G486" s="80" t="str">
        <f>IF('Dépenses sur devis'!G486&lt;&gt;"",'Dépenses sur devis'!G486,"")</f>
        <v/>
      </c>
      <c r="H486" s="79" t="str">
        <f>IF('Dépenses sur devis'!H486&lt;&gt;"",'Dépenses sur devis'!H486,"")</f>
        <v/>
      </c>
      <c r="I486" s="80" t="str">
        <f>IF('Dépenses sur devis'!I486&lt;&gt;"",'Dépenses sur devis'!I486,"")</f>
        <v/>
      </c>
      <c r="J486" s="243">
        <f>IF('Dépenses sur devis'!J486&lt;&gt;"",'Dépenses sur devis'!J486,0)</f>
        <v>0</v>
      </c>
      <c r="K486" s="243">
        <f>IF('Dépenses sur devis'!K486&lt;&gt;"",'Dépenses sur devis'!K486,0)</f>
        <v>0</v>
      </c>
      <c r="L486" s="243">
        <f>IF('Dépenses sur devis'!L486&lt;&gt;"",'Dépenses sur devis'!L486,0)</f>
        <v>0</v>
      </c>
      <c r="M486" s="80" t="str">
        <f>IF('Dépenses sur devis'!M486&lt;&gt;"",'Dépenses sur devis'!M486,"")</f>
        <v/>
      </c>
      <c r="N486" s="244" t="str">
        <f>IF('Dépenses sur devis'!N486&lt;&gt;"",'Dépenses sur devis'!N486,"")</f>
        <v/>
      </c>
      <c r="O486" s="244" t="str">
        <f>IF('Dépenses sur devis'!O486&lt;&gt;"",'Dépenses sur devis'!O486,"")</f>
        <v/>
      </c>
      <c r="P486" s="245">
        <f>IF('Dépenses sur devis'!P486&lt;&gt;"",'Dépenses sur devis'!P486,0)</f>
        <v>0</v>
      </c>
      <c r="Q486" s="245">
        <f>IF('Dépenses sur devis'!Q486&lt;&gt;"",'Dépenses sur devis'!Q486,0)</f>
        <v>0</v>
      </c>
      <c r="R486" s="244" t="str">
        <f>IF('Dépenses sur devis'!R486&lt;&gt;"",'Dépenses sur devis'!R486,"")</f>
        <v/>
      </c>
      <c r="S486" s="244" t="str">
        <f>IF('Dépenses sur devis'!S486&lt;&gt;"",'Dépenses sur devis'!S486,"")</f>
        <v/>
      </c>
      <c r="T486" s="245">
        <f>IF('Dépenses sur devis'!T486&lt;&gt;"",'Dépenses sur devis'!T486,0)</f>
        <v>0</v>
      </c>
      <c r="U486" s="245">
        <f>IF('Dépenses sur devis'!U486&lt;&gt;"",'Dépenses sur devis'!U486,0)</f>
        <v>0</v>
      </c>
      <c r="V486" s="244" t="str">
        <f>IF('Dépenses sur devis'!V486&lt;&gt;"",'Dépenses sur devis'!V486,"")</f>
        <v/>
      </c>
      <c r="W486" s="245"/>
      <c r="X486" s="81">
        <v>0</v>
      </c>
      <c r="Y486" s="80"/>
      <c r="Z486" s="245">
        <f t="shared" si="14"/>
        <v>0</v>
      </c>
      <c r="AA486" s="81">
        <f t="shared" si="15"/>
        <v>0</v>
      </c>
      <c r="AB486" s="78" t="str">
        <f>IF('Dépenses sur devis'!AB486&lt;&gt;"",'Dépenses sur devis'!AB486,"")</f>
        <v/>
      </c>
    </row>
    <row r="487" spans="2:28" s="63" customFormat="1" ht="19.899999999999999" hidden="1" customHeight="1" x14ac:dyDescent="0.35">
      <c r="B487" s="75">
        <v>480</v>
      </c>
      <c r="C487" s="80" t="str">
        <f>IF('Dépenses sur devis'!C487&lt;&gt;"",'Dépenses sur devis'!C487,"")</f>
        <v/>
      </c>
      <c r="D487" s="80" t="str">
        <f>IF('Dépenses sur devis'!D487&lt;&gt;"",'Dépenses sur devis'!D487,"")</f>
        <v/>
      </c>
      <c r="E487" s="80" t="str">
        <f>IF('Dépenses sur devis'!E487&lt;&gt;"",'Dépenses sur devis'!E487,"")</f>
        <v/>
      </c>
      <c r="F487" s="80" t="str">
        <f>IF('Dépenses sur devis'!F487&lt;&gt;"",'Dépenses sur devis'!F487,"")</f>
        <v/>
      </c>
      <c r="G487" s="80" t="str">
        <f>IF('Dépenses sur devis'!G487&lt;&gt;"",'Dépenses sur devis'!G487,"")</f>
        <v/>
      </c>
      <c r="H487" s="79" t="str">
        <f>IF('Dépenses sur devis'!H487&lt;&gt;"",'Dépenses sur devis'!H487,"")</f>
        <v/>
      </c>
      <c r="I487" s="80" t="str">
        <f>IF('Dépenses sur devis'!I487&lt;&gt;"",'Dépenses sur devis'!I487,"")</f>
        <v/>
      </c>
      <c r="J487" s="243">
        <f>IF('Dépenses sur devis'!J487&lt;&gt;"",'Dépenses sur devis'!J487,0)</f>
        <v>0</v>
      </c>
      <c r="K487" s="243">
        <f>IF('Dépenses sur devis'!K487&lt;&gt;"",'Dépenses sur devis'!K487,0)</f>
        <v>0</v>
      </c>
      <c r="L487" s="243">
        <f>IF('Dépenses sur devis'!L487&lt;&gt;"",'Dépenses sur devis'!L487,0)</f>
        <v>0</v>
      </c>
      <c r="M487" s="80" t="str">
        <f>IF('Dépenses sur devis'!M487&lt;&gt;"",'Dépenses sur devis'!M487,"")</f>
        <v/>
      </c>
      <c r="N487" s="244" t="str">
        <f>IF('Dépenses sur devis'!N487&lt;&gt;"",'Dépenses sur devis'!N487,"")</f>
        <v/>
      </c>
      <c r="O487" s="244" t="str">
        <f>IF('Dépenses sur devis'!O487&lt;&gt;"",'Dépenses sur devis'!O487,"")</f>
        <v/>
      </c>
      <c r="P487" s="245">
        <f>IF('Dépenses sur devis'!P487&lt;&gt;"",'Dépenses sur devis'!P487,0)</f>
        <v>0</v>
      </c>
      <c r="Q487" s="245">
        <f>IF('Dépenses sur devis'!Q487&lt;&gt;"",'Dépenses sur devis'!Q487,0)</f>
        <v>0</v>
      </c>
      <c r="R487" s="244" t="str">
        <f>IF('Dépenses sur devis'!R487&lt;&gt;"",'Dépenses sur devis'!R487,"")</f>
        <v/>
      </c>
      <c r="S487" s="244" t="str">
        <f>IF('Dépenses sur devis'!S487&lt;&gt;"",'Dépenses sur devis'!S487,"")</f>
        <v/>
      </c>
      <c r="T487" s="245">
        <f>IF('Dépenses sur devis'!T487&lt;&gt;"",'Dépenses sur devis'!T487,0)</f>
        <v>0</v>
      </c>
      <c r="U487" s="245">
        <f>IF('Dépenses sur devis'!U487&lt;&gt;"",'Dépenses sur devis'!U487,0)</f>
        <v>0</v>
      </c>
      <c r="V487" s="244" t="str">
        <f>IF('Dépenses sur devis'!V487&lt;&gt;"",'Dépenses sur devis'!V487,"")</f>
        <v/>
      </c>
      <c r="W487" s="245"/>
      <c r="X487" s="81">
        <v>0</v>
      </c>
      <c r="Y487" s="80"/>
      <c r="Z487" s="245">
        <f t="shared" si="14"/>
        <v>0</v>
      </c>
      <c r="AA487" s="81">
        <f t="shared" si="15"/>
        <v>0</v>
      </c>
      <c r="AB487" s="78" t="str">
        <f>IF('Dépenses sur devis'!AB487&lt;&gt;"",'Dépenses sur devis'!AB487,"")</f>
        <v/>
      </c>
    </row>
    <row r="488" spans="2:28" s="63" customFormat="1" ht="19.899999999999999" hidden="1" customHeight="1" x14ac:dyDescent="0.35">
      <c r="B488" s="75">
        <v>481</v>
      </c>
      <c r="C488" s="80" t="str">
        <f>IF('Dépenses sur devis'!C488&lt;&gt;"",'Dépenses sur devis'!C488,"")</f>
        <v/>
      </c>
      <c r="D488" s="80" t="str">
        <f>IF('Dépenses sur devis'!D488&lt;&gt;"",'Dépenses sur devis'!D488,"")</f>
        <v/>
      </c>
      <c r="E488" s="80" t="str">
        <f>IF('Dépenses sur devis'!E488&lt;&gt;"",'Dépenses sur devis'!E488,"")</f>
        <v/>
      </c>
      <c r="F488" s="80" t="str">
        <f>IF('Dépenses sur devis'!F488&lt;&gt;"",'Dépenses sur devis'!F488,"")</f>
        <v/>
      </c>
      <c r="G488" s="80" t="str">
        <f>IF('Dépenses sur devis'!G488&lt;&gt;"",'Dépenses sur devis'!G488,"")</f>
        <v/>
      </c>
      <c r="H488" s="79" t="str">
        <f>IF('Dépenses sur devis'!H488&lt;&gt;"",'Dépenses sur devis'!H488,"")</f>
        <v/>
      </c>
      <c r="I488" s="80" t="str">
        <f>IF('Dépenses sur devis'!I488&lt;&gt;"",'Dépenses sur devis'!I488,"")</f>
        <v/>
      </c>
      <c r="J488" s="243">
        <f>IF('Dépenses sur devis'!J488&lt;&gt;"",'Dépenses sur devis'!J488,0)</f>
        <v>0</v>
      </c>
      <c r="K488" s="243">
        <f>IF('Dépenses sur devis'!K488&lt;&gt;"",'Dépenses sur devis'!K488,0)</f>
        <v>0</v>
      </c>
      <c r="L488" s="243">
        <f>IF('Dépenses sur devis'!L488&lt;&gt;"",'Dépenses sur devis'!L488,0)</f>
        <v>0</v>
      </c>
      <c r="M488" s="80" t="str">
        <f>IF('Dépenses sur devis'!M488&lt;&gt;"",'Dépenses sur devis'!M488,"")</f>
        <v/>
      </c>
      <c r="N488" s="244" t="str">
        <f>IF('Dépenses sur devis'!N488&lt;&gt;"",'Dépenses sur devis'!N488,"")</f>
        <v/>
      </c>
      <c r="O488" s="244" t="str">
        <f>IF('Dépenses sur devis'!O488&lt;&gt;"",'Dépenses sur devis'!O488,"")</f>
        <v/>
      </c>
      <c r="P488" s="245">
        <f>IF('Dépenses sur devis'!P488&lt;&gt;"",'Dépenses sur devis'!P488,0)</f>
        <v>0</v>
      </c>
      <c r="Q488" s="245">
        <f>IF('Dépenses sur devis'!Q488&lt;&gt;"",'Dépenses sur devis'!Q488,0)</f>
        <v>0</v>
      </c>
      <c r="R488" s="244" t="str">
        <f>IF('Dépenses sur devis'!R488&lt;&gt;"",'Dépenses sur devis'!R488,"")</f>
        <v/>
      </c>
      <c r="S488" s="244" t="str">
        <f>IF('Dépenses sur devis'!S488&lt;&gt;"",'Dépenses sur devis'!S488,"")</f>
        <v/>
      </c>
      <c r="T488" s="245">
        <f>IF('Dépenses sur devis'!T488&lt;&gt;"",'Dépenses sur devis'!T488,0)</f>
        <v>0</v>
      </c>
      <c r="U488" s="245">
        <f>IF('Dépenses sur devis'!U488&lt;&gt;"",'Dépenses sur devis'!U488,0)</f>
        <v>0</v>
      </c>
      <c r="V488" s="244" t="str">
        <f>IF('Dépenses sur devis'!V488&lt;&gt;"",'Dépenses sur devis'!V488,"")</f>
        <v/>
      </c>
      <c r="W488" s="245"/>
      <c r="X488" s="81">
        <v>0</v>
      </c>
      <c r="Y488" s="80"/>
      <c r="Z488" s="245">
        <f t="shared" si="14"/>
        <v>0</v>
      </c>
      <c r="AA488" s="81">
        <f t="shared" si="15"/>
        <v>0</v>
      </c>
      <c r="AB488" s="78" t="str">
        <f>IF('Dépenses sur devis'!AB488&lt;&gt;"",'Dépenses sur devis'!AB488,"")</f>
        <v/>
      </c>
    </row>
    <row r="489" spans="2:28" s="63" customFormat="1" ht="19.899999999999999" hidden="1" customHeight="1" x14ac:dyDescent="0.35">
      <c r="B489" s="75">
        <v>482</v>
      </c>
      <c r="C489" s="80" t="str">
        <f>IF('Dépenses sur devis'!C489&lt;&gt;"",'Dépenses sur devis'!C489,"")</f>
        <v/>
      </c>
      <c r="D489" s="80" t="str">
        <f>IF('Dépenses sur devis'!D489&lt;&gt;"",'Dépenses sur devis'!D489,"")</f>
        <v/>
      </c>
      <c r="E489" s="80" t="str">
        <f>IF('Dépenses sur devis'!E489&lt;&gt;"",'Dépenses sur devis'!E489,"")</f>
        <v/>
      </c>
      <c r="F489" s="80" t="str">
        <f>IF('Dépenses sur devis'!F489&lt;&gt;"",'Dépenses sur devis'!F489,"")</f>
        <v/>
      </c>
      <c r="G489" s="80" t="str">
        <f>IF('Dépenses sur devis'!G489&lt;&gt;"",'Dépenses sur devis'!G489,"")</f>
        <v/>
      </c>
      <c r="H489" s="79" t="str">
        <f>IF('Dépenses sur devis'!H489&lt;&gt;"",'Dépenses sur devis'!H489,"")</f>
        <v/>
      </c>
      <c r="I489" s="80" t="str">
        <f>IF('Dépenses sur devis'!I489&lt;&gt;"",'Dépenses sur devis'!I489,"")</f>
        <v/>
      </c>
      <c r="J489" s="243">
        <f>IF('Dépenses sur devis'!J489&lt;&gt;"",'Dépenses sur devis'!J489,0)</f>
        <v>0</v>
      </c>
      <c r="K489" s="243">
        <f>IF('Dépenses sur devis'!K489&lt;&gt;"",'Dépenses sur devis'!K489,0)</f>
        <v>0</v>
      </c>
      <c r="L489" s="243">
        <f>IF('Dépenses sur devis'!L489&lt;&gt;"",'Dépenses sur devis'!L489,0)</f>
        <v>0</v>
      </c>
      <c r="M489" s="80" t="str">
        <f>IF('Dépenses sur devis'!M489&lt;&gt;"",'Dépenses sur devis'!M489,"")</f>
        <v/>
      </c>
      <c r="N489" s="244" t="str">
        <f>IF('Dépenses sur devis'!N489&lt;&gt;"",'Dépenses sur devis'!N489,"")</f>
        <v/>
      </c>
      <c r="O489" s="244" t="str">
        <f>IF('Dépenses sur devis'!O489&lt;&gt;"",'Dépenses sur devis'!O489,"")</f>
        <v/>
      </c>
      <c r="P489" s="245">
        <f>IF('Dépenses sur devis'!P489&lt;&gt;"",'Dépenses sur devis'!P489,0)</f>
        <v>0</v>
      </c>
      <c r="Q489" s="245">
        <f>IF('Dépenses sur devis'!Q489&lt;&gt;"",'Dépenses sur devis'!Q489,0)</f>
        <v>0</v>
      </c>
      <c r="R489" s="244" t="str">
        <f>IF('Dépenses sur devis'!R489&lt;&gt;"",'Dépenses sur devis'!R489,"")</f>
        <v/>
      </c>
      <c r="S489" s="244" t="str">
        <f>IF('Dépenses sur devis'!S489&lt;&gt;"",'Dépenses sur devis'!S489,"")</f>
        <v/>
      </c>
      <c r="T489" s="245">
        <f>IF('Dépenses sur devis'!T489&lt;&gt;"",'Dépenses sur devis'!T489,0)</f>
        <v>0</v>
      </c>
      <c r="U489" s="245">
        <f>IF('Dépenses sur devis'!U489&lt;&gt;"",'Dépenses sur devis'!U489,0)</f>
        <v>0</v>
      </c>
      <c r="V489" s="244" t="str">
        <f>IF('Dépenses sur devis'!V489&lt;&gt;"",'Dépenses sur devis'!V489,"")</f>
        <v/>
      </c>
      <c r="W489" s="245"/>
      <c r="X489" s="81">
        <v>0</v>
      </c>
      <c r="Y489" s="80"/>
      <c r="Z489" s="245">
        <f t="shared" si="14"/>
        <v>0</v>
      </c>
      <c r="AA489" s="81">
        <f t="shared" si="15"/>
        <v>0</v>
      </c>
      <c r="AB489" s="78" t="str">
        <f>IF('Dépenses sur devis'!AB489&lt;&gt;"",'Dépenses sur devis'!AB489,"")</f>
        <v/>
      </c>
    </row>
    <row r="490" spans="2:28" s="63" customFormat="1" ht="19.899999999999999" hidden="1" customHeight="1" x14ac:dyDescent="0.35">
      <c r="B490" s="75">
        <v>483</v>
      </c>
      <c r="C490" s="80" t="str">
        <f>IF('Dépenses sur devis'!C490&lt;&gt;"",'Dépenses sur devis'!C490,"")</f>
        <v/>
      </c>
      <c r="D490" s="80" t="str">
        <f>IF('Dépenses sur devis'!D490&lt;&gt;"",'Dépenses sur devis'!D490,"")</f>
        <v/>
      </c>
      <c r="E490" s="80" t="str">
        <f>IF('Dépenses sur devis'!E490&lt;&gt;"",'Dépenses sur devis'!E490,"")</f>
        <v/>
      </c>
      <c r="F490" s="80" t="str">
        <f>IF('Dépenses sur devis'!F490&lt;&gt;"",'Dépenses sur devis'!F490,"")</f>
        <v/>
      </c>
      <c r="G490" s="80" t="str">
        <f>IF('Dépenses sur devis'!G490&lt;&gt;"",'Dépenses sur devis'!G490,"")</f>
        <v/>
      </c>
      <c r="H490" s="79" t="str">
        <f>IF('Dépenses sur devis'!H490&lt;&gt;"",'Dépenses sur devis'!H490,"")</f>
        <v/>
      </c>
      <c r="I490" s="80" t="str">
        <f>IF('Dépenses sur devis'!I490&lt;&gt;"",'Dépenses sur devis'!I490,"")</f>
        <v/>
      </c>
      <c r="J490" s="243">
        <f>IF('Dépenses sur devis'!J490&lt;&gt;"",'Dépenses sur devis'!J490,0)</f>
        <v>0</v>
      </c>
      <c r="K490" s="243">
        <f>IF('Dépenses sur devis'!K490&lt;&gt;"",'Dépenses sur devis'!K490,0)</f>
        <v>0</v>
      </c>
      <c r="L490" s="243">
        <f>IF('Dépenses sur devis'!L490&lt;&gt;"",'Dépenses sur devis'!L490,0)</f>
        <v>0</v>
      </c>
      <c r="M490" s="80" t="str">
        <f>IF('Dépenses sur devis'!M490&lt;&gt;"",'Dépenses sur devis'!M490,"")</f>
        <v/>
      </c>
      <c r="N490" s="244" t="str">
        <f>IF('Dépenses sur devis'!N490&lt;&gt;"",'Dépenses sur devis'!N490,"")</f>
        <v/>
      </c>
      <c r="O490" s="244" t="str">
        <f>IF('Dépenses sur devis'!O490&lt;&gt;"",'Dépenses sur devis'!O490,"")</f>
        <v/>
      </c>
      <c r="P490" s="245">
        <f>IF('Dépenses sur devis'!P490&lt;&gt;"",'Dépenses sur devis'!P490,0)</f>
        <v>0</v>
      </c>
      <c r="Q490" s="245">
        <f>IF('Dépenses sur devis'!Q490&lt;&gt;"",'Dépenses sur devis'!Q490,0)</f>
        <v>0</v>
      </c>
      <c r="R490" s="244" t="str">
        <f>IF('Dépenses sur devis'!R490&lt;&gt;"",'Dépenses sur devis'!R490,"")</f>
        <v/>
      </c>
      <c r="S490" s="244" t="str">
        <f>IF('Dépenses sur devis'!S490&lt;&gt;"",'Dépenses sur devis'!S490,"")</f>
        <v/>
      </c>
      <c r="T490" s="245">
        <f>IF('Dépenses sur devis'!T490&lt;&gt;"",'Dépenses sur devis'!T490,0)</f>
        <v>0</v>
      </c>
      <c r="U490" s="245">
        <f>IF('Dépenses sur devis'!U490&lt;&gt;"",'Dépenses sur devis'!U490,0)</f>
        <v>0</v>
      </c>
      <c r="V490" s="244" t="str">
        <f>IF('Dépenses sur devis'!V490&lt;&gt;"",'Dépenses sur devis'!V490,"")</f>
        <v/>
      </c>
      <c r="W490" s="245"/>
      <c r="X490" s="81">
        <v>0</v>
      </c>
      <c r="Y490" s="80"/>
      <c r="Z490" s="245">
        <f t="shared" si="14"/>
        <v>0</v>
      </c>
      <c r="AA490" s="81">
        <f t="shared" si="15"/>
        <v>0</v>
      </c>
      <c r="AB490" s="78" t="str">
        <f>IF('Dépenses sur devis'!AB490&lt;&gt;"",'Dépenses sur devis'!AB490,"")</f>
        <v/>
      </c>
    </row>
    <row r="491" spans="2:28" s="63" customFormat="1" ht="19.899999999999999" hidden="1" customHeight="1" x14ac:dyDescent="0.35">
      <c r="B491" s="75">
        <v>484</v>
      </c>
      <c r="C491" s="80" t="str">
        <f>IF('Dépenses sur devis'!C491&lt;&gt;"",'Dépenses sur devis'!C491,"")</f>
        <v/>
      </c>
      <c r="D491" s="80" t="str">
        <f>IF('Dépenses sur devis'!D491&lt;&gt;"",'Dépenses sur devis'!D491,"")</f>
        <v/>
      </c>
      <c r="E491" s="80" t="str">
        <f>IF('Dépenses sur devis'!E491&lt;&gt;"",'Dépenses sur devis'!E491,"")</f>
        <v/>
      </c>
      <c r="F491" s="80" t="str">
        <f>IF('Dépenses sur devis'!F491&lt;&gt;"",'Dépenses sur devis'!F491,"")</f>
        <v/>
      </c>
      <c r="G491" s="80" t="str">
        <f>IF('Dépenses sur devis'!G491&lt;&gt;"",'Dépenses sur devis'!G491,"")</f>
        <v/>
      </c>
      <c r="H491" s="79" t="str">
        <f>IF('Dépenses sur devis'!H491&lt;&gt;"",'Dépenses sur devis'!H491,"")</f>
        <v/>
      </c>
      <c r="I491" s="80" t="str">
        <f>IF('Dépenses sur devis'!I491&lt;&gt;"",'Dépenses sur devis'!I491,"")</f>
        <v/>
      </c>
      <c r="J491" s="243">
        <f>IF('Dépenses sur devis'!J491&lt;&gt;"",'Dépenses sur devis'!J491,0)</f>
        <v>0</v>
      </c>
      <c r="K491" s="243">
        <f>IF('Dépenses sur devis'!K491&lt;&gt;"",'Dépenses sur devis'!K491,0)</f>
        <v>0</v>
      </c>
      <c r="L491" s="243">
        <f>IF('Dépenses sur devis'!L491&lt;&gt;"",'Dépenses sur devis'!L491,0)</f>
        <v>0</v>
      </c>
      <c r="M491" s="80" t="str">
        <f>IF('Dépenses sur devis'!M491&lt;&gt;"",'Dépenses sur devis'!M491,"")</f>
        <v/>
      </c>
      <c r="N491" s="244" t="str">
        <f>IF('Dépenses sur devis'!N491&lt;&gt;"",'Dépenses sur devis'!N491,"")</f>
        <v/>
      </c>
      <c r="O491" s="244" t="str">
        <f>IF('Dépenses sur devis'!O491&lt;&gt;"",'Dépenses sur devis'!O491,"")</f>
        <v/>
      </c>
      <c r="P491" s="245">
        <f>IF('Dépenses sur devis'!P491&lt;&gt;"",'Dépenses sur devis'!P491,0)</f>
        <v>0</v>
      </c>
      <c r="Q491" s="245">
        <f>IF('Dépenses sur devis'!Q491&lt;&gt;"",'Dépenses sur devis'!Q491,0)</f>
        <v>0</v>
      </c>
      <c r="R491" s="244" t="str">
        <f>IF('Dépenses sur devis'!R491&lt;&gt;"",'Dépenses sur devis'!R491,"")</f>
        <v/>
      </c>
      <c r="S491" s="244" t="str">
        <f>IF('Dépenses sur devis'!S491&lt;&gt;"",'Dépenses sur devis'!S491,"")</f>
        <v/>
      </c>
      <c r="T491" s="245">
        <f>IF('Dépenses sur devis'!T491&lt;&gt;"",'Dépenses sur devis'!T491,0)</f>
        <v>0</v>
      </c>
      <c r="U491" s="245">
        <f>IF('Dépenses sur devis'!U491&lt;&gt;"",'Dépenses sur devis'!U491,0)</f>
        <v>0</v>
      </c>
      <c r="V491" s="244" t="str">
        <f>IF('Dépenses sur devis'!V491&lt;&gt;"",'Dépenses sur devis'!V491,"")</f>
        <v/>
      </c>
      <c r="W491" s="245"/>
      <c r="X491" s="81">
        <v>0</v>
      </c>
      <c r="Y491" s="80"/>
      <c r="Z491" s="245">
        <f t="shared" si="14"/>
        <v>0</v>
      </c>
      <c r="AA491" s="81">
        <f t="shared" si="15"/>
        <v>0</v>
      </c>
      <c r="AB491" s="78" t="str">
        <f>IF('Dépenses sur devis'!AB491&lt;&gt;"",'Dépenses sur devis'!AB491,"")</f>
        <v/>
      </c>
    </row>
    <row r="492" spans="2:28" s="63" customFormat="1" ht="19.899999999999999" hidden="1" customHeight="1" x14ac:dyDescent="0.35">
      <c r="B492" s="75">
        <v>485</v>
      </c>
      <c r="C492" s="80" t="str">
        <f>IF('Dépenses sur devis'!C492&lt;&gt;"",'Dépenses sur devis'!C492,"")</f>
        <v/>
      </c>
      <c r="D492" s="80" t="str">
        <f>IF('Dépenses sur devis'!D492&lt;&gt;"",'Dépenses sur devis'!D492,"")</f>
        <v/>
      </c>
      <c r="E492" s="80" t="str">
        <f>IF('Dépenses sur devis'!E492&lt;&gt;"",'Dépenses sur devis'!E492,"")</f>
        <v/>
      </c>
      <c r="F492" s="80" t="str">
        <f>IF('Dépenses sur devis'!F492&lt;&gt;"",'Dépenses sur devis'!F492,"")</f>
        <v/>
      </c>
      <c r="G492" s="80" t="str">
        <f>IF('Dépenses sur devis'!G492&lt;&gt;"",'Dépenses sur devis'!G492,"")</f>
        <v/>
      </c>
      <c r="H492" s="79" t="str">
        <f>IF('Dépenses sur devis'!H492&lt;&gt;"",'Dépenses sur devis'!H492,"")</f>
        <v/>
      </c>
      <c r="I492" s="80" t="str">
        <f>IF('Dépenses sur devis'!I492&lt;&gt;"",'Dépenses sur devis'!I492,"")</f>
        <v/>
      </c>
      <c r="J492" s="243">
        <f>IF('Dépenses sur devis'!J492&lt;&gt;"",'Dépenses sur devis'!J492,0)</f>
        <v>0</v>
      </c>
      <c r="K492" s="243">
        <f>IF('Dépenses sur devis'!K492&lt;&gt;"",'Dépenses sur devis'!K492,0)</f>
        <v>0</v>
      </c>
      <c r="L492" s="243">
        <f>IF('Dépenses sur devis'!L492&lt;&gt;"",'Dépenses sur devis'!L492,0)</f>
        <v>0</v>
      </c>
      <c r="M492" s="80" t="str">
        <f>IF('Dépenses sur devis'!M492&lt;&gt;"",'Dépenses sur devis'!M492,"")</f>
        <v/>
      </c>
      <c r="N492" s="244" t="str">
        <f>IF('Dépenses sur devis'!N492&lt;&gt;"",'Dépenses sur devis'!N492,"")</f>
        <v/>
      </c>
      <c r="O492" s="244" t="str">
        <f>IF('Dépenses sur devis'!O492&lt;&gt;"",'Dépenses sur devis'!O492,"")</f>
        <v/>
      </c>
      <c r="P492" s="245">
        <f>IF('Dépenses sur devis'!P492&lt;&gt;"",'Dépenses sur devis'!P492,0)</f>
        <v>0</v>
      </c>
      <c r="Q492" s="245">
        <f>IF('Dépenses sur devis'!Q492&lt;&gt;"",'Dépenses sur devis'!Q492,0)</f>
        <v>0</v>
      </c>
      <c r="R492" s="244" t="str">
        <f>IF('Dépenses sur devis'!R492&lt;&gt;"",'Dépenses sur devis'!R492,"")</f>
        <v/>
      </c>
      <c r="S492" s="244" t="str">
        <f>IF('Dépenses sur devis'!S492&lt;&gt;"",'Dépenses sur devis'!S492,"")</f>
        <v/>
      </c>
      <c r="T492" s="245">
        <f>IF('Dépenses sur devis'!T492&lt;&gt;"",'Dépenses sur devis'!T492,0)</f>
        <v>0</v>
      </c>
      <c r="U492" s="245">
        <f>IF('Dépenses sur devis'!U492&lt;&gt;"",'Dépenses sur devis'!U492,0)</f>
        <v>0</v>
      </c>
      <c r="V492" s="244" t="str">
        <f>IF('Dépenses sur devis'!V492&lt;&gt;"",'Dépenses sur devis'!V492,"")</f>
        <v/>
      </c>
      <c r="W492" s="245"/>
      <c r="X492" s="81">
        <v>0</v>
      </c>
      <c r="Y492" s="80"/>
      <c r="Z492" s="245">
        <f t="shared" si="14"/>
        <v>0</v>
      </c>
      <c r="AA492" s="81">
        <f t="shared" si="15"/>
        <v>0</v>
      </c>
      <c r="AB492" s="78" t="str">
        <f>IF('Dépenses sur devis'!AB492&lt;&gt;"",'Dépenses sur devis'!AB492,"")</f>
        <v/>
      </c>
    </row>
    <row r="493" spans="2:28" s="63" customFormat="1" ht="19.899999999999999" hidden="1" customHeight="1" x14ac:dyDescent="0.35">
      <c r="B493" s="75">
        <v>486</v>
      </c>
      <c r="C493" s="80" t="str">
        <f>IF('Dépenses sur devis'!C493&lt;&gt;"",'Dépenses sur devis'!C493,"")</f>
        <v/>
      </c>
      <c r="D493" s="80" t="str">
        <f>IF('Dépenses sur devis'!D493&lt;&gt;"",'Dépenses sur devis'!D493,"")</f>
        <v/>
      </c>
      <c r="E493" s="80" t="str">
        <f>IF('Dépenses sur devis'!E493&lt;&gt;"",'Dépenses sur devis'!E493,"")</f>
        <v/>
      </c>
      <c r="F493" s="80" t="str">
        <f>IF('Dépenses sur devis'!F493&lt;&gt;"",'Dépenses sur devis'!F493,"")</f>
        <v/>
      </c>
      <c r="G493" s="80" t="str">
        <f>IF('Dépenses sur devis'!G493&lt;&gt;"",'Dépenses sur devis'!G493,"")</f>
        <v/>
      </c>
      <c r="H493" s="79" t="str">
        <f>IF('Dépenses sur devis'!H493&lt;&gt;"",'Dépenses sur devis'!H493,"")</f>
        <v/>
      </c>
      <c r="I493" s="80" t="str">
        <f>IF('Dépenses sur devis'!I493&lt;&gt;"",'Dépenses sur devis'!I493,"")</f>
        <v/>
      </c>
      <c r="J493" s="243">
        <f>IF('Dépenses sur devis'!J493&lt;&gt;"",'Dépenses sur devis'!J493,0)</f>
        <v>0</v>
      </c>
      <c r="K493" s="243">
        <f>IF('Dépenses sur devis'!K493&lt;&gt;"",'Dépenses sur devis'!K493,0)</f>
        <v>0</v>
      </c>
      <c r="L493" s="243">
        <f>IF('Dépenses sur devis'!L493&lt;&gt;"",'Dépenses sur devis'!L493,0)</f>
        <v>0</v>
      </c>
      <c r="M493" s="80" t="str">
        <f>IF('Dépenses sur devis'!M493&lt;&gt;"",'Dépenses sur devis'!M493,"")</f>
        <v/>
      </c>
      <c r="N493" s="244" t="str">
        <f>IF('Dépenses sur devis'!N493&lt;&gt;"",'Dépenses sur devis'!N493,"")</f>
        <v/>
      </c>
      <c r="O493" s="244" t="str">
        <f>IF('Dépenses sur devis'!O493&lt;&gt;"",'Dépenses sur devis'!O493,"")</f>
        <v/>
      </c>
      <c r="P493" s="245">
        <f>IF('Dépenses sur devis'!P493&lt;&gt;"",'Dépenses sur devis'!P493,0)</f>
        <v>0</v>
      </c>
      <c r="Q493" s="245">
        <f>IF('Dépenses sur devis'!Q493&lt;&gt;"",'Dépenses sur devis'!Q493,0)</f>
        <v>0</v>
      </c>
      <c r="R493" s="244" t="str">
        <f>IF('Dépenses sur devis'!R493&lt;&gt;"",'Dépenses sur devis'!R493,"")</f>
        <v/>
      </c>
      <c r="S493" s="244" t="str">
        <f>IF('Dépenses sur devis'!S493&lt;&gt;"",'Dépenses sur devis'!S493,"")</f>
        <v/>
      </c>
      <c r="T493" s="245">
        <f>IF('Dépenses sur devis'!T493&lt;&gt;"",'Dépenses sur devis'!T493,0)</f>
        <v>0</v>
      </c>
      <c r="U493" s="245">
        <f>IF('Dépenses sur devis'!U493&lt;&gt;"",'Dépenses sur devis'!U493,0)</f>
        <v>0</v>
      </c>
      <c r="V493" s="244" t="str">
        <f>IF('Dépenses sur devis'!V493&lt;&gt;"",'Dépenses sur devis'!V493,"")</f>
        <v/>
      </c>
      <c r="W493" s="245"/>
      <c r="X493" s="81">
        <v>0</v>
      </c>
      <c r="Y493" s="80"/>
      <c r="Z493" s="245">
        <f t="shared" si="14"/>
        <v>0</v>
      </c>
      <c r="AA493" s="81">
        <f t="shared" si="15"/>
        <v>0</v>
      </c>
      <c r="AB493" s="78" t="str">
        <f>IF('Dépenses sur devis'!AB493&lt;&gt;"",'Dépenses sur devis'!AB493,"")</f>
        <v/>
      </c>
    </row>
    <row r="494" spans="2:28" s="63" customFormat="1" ht="19.899999999999999" hidden="1" customHeight="1" x14ac:dyDescent="0.35">
      <c r="B494" s="75">
        <v>487</v>
      </c>
      <c r="C494" s="80" t="str">
        <f>IF('Dépenses sur devis'!C494&lt;&gt;"",'Dépenses sur devis'!C494,"")</f>
        <v/>
      </c>
      <c r="D494" s="80" t="str">
        <f>IF('Dépenses sur devis'!D494&lt;&gt;"",'Dépenses sur devis'!D494,"")</f>
        <v/>
      </c>
      <c r="E494" s="80" t="str">
        <f>IF('Dépenses sur devis'!E494&lt;&gt;"",'Dépenses sur devis'!E494,"")</f>
        <v/>
      </c>
      <c r="F494" s="80" t="str">
        <f>IF('Dépenses sur devis'!F494&lt;&gt;"",'Dépenses sur devis'!F494,"")</f>
        <v/>
      </c>
      <c r="G494" s="80" t="str">
        <f>IF('Dépenses sur devis'!G494&lt;&gt;"",'Dépenses sur devis'!G494,"")</f>
        <v/>
      </c>
      <c r="H494" s="79" t="str">
        <f>IF('Dépenses sur devis'!H494&lt;&gt;"",'Dépenses sur devis'!H494,"")</f>
        <v/>
      </c>
      <c r="I494" s="80" t="str">
        <f>IF('Dépenses sur devis'!I494&lt;&gt;"",'Dépenses sur devis'!I494,"")</f>
        <v/>
      </c>
      <c r="J494" s="243">
        <f>IF('Dépenses sur devis'!J494&lt;&gt;"",'Dépenses sur devis'!J494,0)</f>
        <v>0</v>
      </c>
      <c r="K494" s="243">
        <f>IF('Dépenses sur devis'!K494&lt;&gt;"",'Dépenses sur devis'!K494,0)</f>
        <v>0</v>
      </c>
      <c r="L494" s="243">
        <f>IF('Dépenses sur devis'!L494&lt;&gt;"",'Dépenses sur devis'!L494,0)</f>
        <v>0</v>
      </c>
      <c r="M494" s="80" t="str">
        <f>IF('Dépenses sur devis'!M494&lt;&gt;"",'Dépenses sur devis'!M494,"")</f>
        <v/>
      </c>
      <c r="N494" s="244" t="str">
        <f>IF('Dépenses sur devis'!N494&lt;&gt;"",'Dépenses sur devis'!N494,"")</f>
        <v/>
      </c>
      <c r="O494" s="244" t="str">
        <f>IF('Dépenses sur devis'!O494&lt;&gt;"",'Dépenses sur devis'!O494,"")</f>
        <v/>
      </c>
      <c r="P494" s="245">
        <f>IF('Dépenses sur devis'!P494&lt;&gt;"",'Dépenses sur devis'!P494,0)</f>
        <v>0</v>
      </c>
      <c r="Q494" s="245">
        <f>IF('Dépenses sur devis'!Q494&lt;&gt;"",'Dépenses sur devis'!Q494,0)</f>
        <v>0</v>
      </c>
      <c r="R494" s="244" t="str">
        <f>IF('Dépenses sur devis'!R494&lt;&gt;"",'Dépenses sur devis'!R494,"")</f>
        <v/>
      </c>
      <c r="S494" s="244" t="str">
        <f>IF('Dépenses sur devis'!S494&lt;&gt;"",'Dépenses sur devis'!S494,"")</f>
        <v/>
      </c>
      <c r="T494" s="245">
        <f>IF('Dépenses sur devis'!T494&lt;&gt;"",'Dépenses sur devis'!T494,0)</f>
        <v>0</v>
      </c>
      <c r="U494" s="245">
        <f>IF('Dépenses sur devis'!U494&lt;&gt;"",'Dépenses sur devis'!U494,0)</f>
        <v>0</v>
      </c>
      <c r="V494" s="244" t="str">
        <f>IF('Dépenses sur devis'!V494&lt;&gt;"",'Dépenses sur devis'!V494,"")</f>
        <v/>
      </c>
      <c r="W494" s="245"/>
      <c r="X494" s="81">
        <v>0</v>
      </c>
      <c r="Y494" s="80"/>
      <c r="Z494" s="245">
        <f t="shared" si="14"/>
        <v>0</v>
      </c>
      <c r="AA494" s="81">
        <f t="shared" si="15"/>
        <v>0</v>
      </c>
      <c r="AB494" s="78" t="str">
        <f>IF('Dépenses sur devis'!AB494&lt;&gt;"",'Dépenses sur devis'!AB494,"")</f>
        <v/>
      </c>
    </row>
    <row r="495" spans="2:28" s="63" customFormat="1" ht="19.899999999999999" hidden="1" customHeight="1" x14ac:dyDescent="0.35">
      <c r="B495" s="75">
        <v>488</v>
      </c>
      <c r="C495" s="80" t="str">
        <f>IF('Dépenses sur devis'!C495&lt;&gt;"",'Dépenses sur devis'!C495,"")</f>
        <v/>
      </c>
      <c r="D495" s="80" t="str">
        <f>IF('Dépenses sur devis'!D495&lt;&gt;"",'Dépenses sur devis'!D495,"")</f>
        <v/>
      </c>
      <c r="E495" s="80" t="str">
        <f>IF('Dépenses sur devis'!E495&lt;&gt;"",'Dépenses sur devis'!E495,"")</f>
        <v/>
      </c>
      <c r="F495" s="80" t="str">
        <f>IF('Dépenses sur devis'!F495&lt;&gt;"",'Dépenses sur devis'!F495,"")</f>
        <v/>
      </c>
      <c r="G495" s="80" t="str">
        <f>IF('Dépenses sur devis'!G495&lt;&gt;"",'Dépenses sur devis'!G495,"")</f>
        <v/>
      </c>
      <c r="H495" s="79" t="str">
        <f>IF('Dépenses sur devis'!H495&lt;&gt;"",'Dépenses sur devis'!H495,"")</f>
        <v/>
      </c>
      <c r="I495" s="80" t="str">
        <f>IF('Dépenses sur devis'!I495&lt;&gt;"",'Dépenses sur devis'!I495,"")</f>
        <v/>
      </c>
      <c r="J495" s="243">
        <f>IF('Dépenses sur devis'!J495&lt;&gt;"",'Dépenses sur devis'!J495,0)</f>
        <v>0</v>
      </c>
      <c r="K495" s="243">
        <f>IF('Dépenses sur devis'!K495&lt;&gt;"",'Dépenses sur devis'!K495,0)</f>
        <v>0</v>
      </c>
      <c r="L495" s="243">
        <f>IF('Dépenses sur devis'!L495&lt;&gt;"",'Dépenses sur devis'!L495,0)</f>
        <v>0</v>
      </c>
      <c r="M495" s="80" t="str">
        <f>IF('Dépenses sur devis'!M495&lt;&gt;"",'Dépenses sur devis'!M495,"")</f>
        <v/>
      </c>
      <c r="N495" s="244" t="str">
        <f>IF('Dépenses sur devis'!N495&lt;&gt;"",'Dépenses sur devis'!N495,"")</f>
        <v/>
      </c>
      <c r="O495" s="244" t="str">
        <f>IF('Dépenses sur devis'!O495&lt;&gt;"",'Dépenses sur devis'!O495,"")</f>
        <v/>
      </c>
      <c r="P495" s="245">
        <f>IF('Dépenses sur devis'!P495&lt;&gt;"",'Dépenses sur devis'!P495,0)</f>
        <v>0</v>
      </c>
      <c r="Q495" s="245">
        <f>IF('Dépenses sur devis'!Q495&lt;&gt;"",'Dépenses sur devis'!Q495,0)</f>
        <v>0</v>
      </c>
      <c r="R495" s="244" t="str">
        <f>IF('Dépenses sur devis'!R495&lt;&gt;"",'Dépenses sur devis'!R495,"")</f>
        <v/>
      </c>
      <c r="S495" s="244" t="str">
        <f>IF('Dépenses sur devis'!S495&lt;&gt;"",'Dépenses sur devis'!S495,"")</f>
        <v/>
      </c>
      <c r="T495" s="245">
        <f>IF('Dépenses sur devis'!T495&lt;&gt;"",'Dépenses sur devis'!T495,0)</f>
        <v>0</v>
      </c>
      <c r="U495" s="245">
        <f>IF('Dépenses sur devis'!U495&lt;&gt;"",'Dépenses sur devis'!U495,0)</f>
        <v>0</v>
      </c>
      <c r="V495" s="244" t="str">
        <f>IF('Dépenses sur devis'!V495&lt;&gt;"",'Dépenses sur devis'!V495,"")</f>
        <v/>
      </c>
      <c r="W495" s="245"/>
      <c r="X495" s="81">
        <v>0</v>
      </c>
      <c r="Y495" s="80"/>
      <c r="Z495" s="245">
        <f t="shared" si="14"/>
        <v>0</v>
      </c>
      <c r="AA495" s="81">
        <f t="shared" si="15"/>
        <v>0</v>
      </c>
      <c r="AB495" s="78" t="str">
        <f>IF('Dépenses sur devis'!AB495&lt;&gt;"",'Dépenses sur devis'!AB495,"")</f>
        <v/>
      </c>
    </row>
    <row r="496" spans="2:28" s="63" customFormat="1" ht="19.899999999999999" hidden="1" customHeight="1" x14ac:dyDescent="0.35">
      <c r="B496" s="75">
        <v>489</v>
      </c>
      <c r="C496" s="80" t="str">
        <f>IF('Dépenses sur devis'!C496&lt;&gt;"",'Dépenses sur devis'!C496,"")</f>
        <v/>
      </c>
      <c r="D496" s="80" t="str">
        <f>IF('Dépenses sur devis'!D496&lt;&gt;"",'Dépenses sur devis'!D496,"")</f>
        <v/>
      </c>
      <c r="E496" s="80" t="str">
        <f>IF('Dépenses sur devis'!E496&lt;&gt;"",'Dépenses sur devis'!E496,"")</f>
        <v/>
      </c>
      <c r="F496" s="80" t="str">
        <f>IF('Dépenses sur devis'!F496&lt;&gt;"",'Dépenses sur devis'!F496,"")</f>
        <v/>
      </c>
      <c r="G496" s="80" t="str">
        <f>IF('Dépenses sur devis'!G496&lt;&gt;"",'Dépenses sur devis'!G496,"")</f>
        <v/>
      </c>
      <c r="H496" s="79" t="str">
        <f>IF('Dépenses sur devis'!H496&lt;&gt;"",'Dépenses sur devis'!H496,"")</f>
        <v/>
      </c>
      <c r="I496" s="80" t="str">
        <f>IF('Dépenses sur devis'!I496&lt;&gt;"",'Dépenses sur devis'!I496,"")</f>
        <v/>
      </c>
      <c r="J496" s="243">
        <f>IF('Dépenses sur devis'!J496&lt;&gt;"",'Dépenses sur devis'!J496,0)</f>
        <v>0</v>
      </c>
      <c r="K496" s="243">
        <f>IF('Dépenses sur devis'!K496&lt;&gt;"",'Dépenses sur devis'!K496,0)</f>
        <v>0</v>
      </c>
      <c r="L496" s="243">
        <f>IF('Dépenses sur devis'!L496&lt;&gt;"",'Dépenses sur devis'!L496,0)</f>
        <v>0</v>
      </c>
      <c r="M496" s="80" t="str">
        <f>IF('Dépenses sur devis'!M496&lt;&gt;"",'Dépenses sur devis'!M496,"")</f>
        <v/>
      </c>
      <c r="N496" s="244" t="str">
        <f>IF('Dépenses sur devis'!N496&lt;&gt;"",'Dépenses sur devis'!N496,"")</f>
        <v/>
      </c>
      <c r="O496" s="244" t="str">
        <f>IF('Dépenses sur devis'!O496&lt;&gt;"",'Dépenses sur devis'!O496,"")</f>
        <v/>
      </c>
      <c r="P496" s="245">
        <f>IF('Dépenses sur devis'!P496&lt;&gt;"",'Dépenses sur devis'!P496,0)</f>
        <v>0</v>
      </c>
      <c r="Q496" s="245">
        <f>IF('Dépenses sur devis'!Q496&lt;&gt;"",'Dépenses sur devis'!Q496,0)</f>
        <v>0</v>
      </c>
      <c r="R496" s="244" t="str">
        <f>IF('Dépenses sur devis'!R496&lt;&gt;"",'Dépenses sur devis'!R496,"")</f>
        <v/>
      </c>
      <c r="S496" s="244" t="str">
        <f>IF('Dépenses sur devis'!S496&lt;&gt;"",'Dépenses sur devis'!S496,"")</f>
        <v/>
      </c>
      <c r="T496" s="245">
        <f>IF('Dépenses sur devis'!T496&lt;&gt;"",'Dépenses sur devis'!T496,0)</f>
        <v>0</v>
      </c>
      <c r="U496" s="245">
        <f>IF('Dépenses sur devis'!U496&lt;&gt;"",'Dépenses sur devis'!U496,0)</f>
        <v>0</v>
      </c>
      <c r="V496" s="244" t="str">
        <f>IF('Dépenses sur devis'!V496&lt;&gt;"",'Dépenses sur devis'!V496,"")</f>
        <v/>
      </c>
      <c r="W496" s="245"/>
      <c r="X496" s="81">
        <v>0</v>
      </c>
      <c r="Y496" s="80"/>
      <c r="Z496" s="245">
        <f t="shared" si="14"/>
        <v>0</v>
      </c>
      <c r="AA496" s="81">
        <f t="shared" si="15"/>
        <v>0</v>
      </c>
      <c r="AB496" s="78" t="str">
        <f>IF('Dépenses sur devis'!AB496&lt;&gt;"",'Dépenses sur devis'!AB496,"")</f>
        <v/>
      </c>
    </row>
    <row r="497" spans="2:28" s="63" customFormat="1" ht="19.899999999999999" hidden="1" customHeight="1" x14ac:dyDescent="0.35">
      <c r="B497" s="75">
        <v>490</v>
      </c>
      <c r="C497" s="80" t="str">
        <f>IF('Dépenses sur devis'!C497&lt;&gt;"",'Dépenses sur devis'!C497,"")</f>
        <v/>
      </c>
      <c r="D497" s="80" t="str">
        <f>IF('Dépenses sur devis'!D497&lt;&gt;"",'Dépenses sur devis'!D497,"")</f>
        <v/>
      </c>
      <c r="E497" s="80" t="str">
        <f>IF('Dépenses sur devis'!E497&lt;&gt;"",'Dépenses sur devis'!E497,"")</f>
        <v/>
      </c>
      <c r="F497" s="80" t="str">
        <f>IF('Dépenses sur devis'!F497&lt;&gt;"",'Dépenses sur devis'!F497,"")</f>
        <v/>
      </c>
      <c r="G497" s="80" t="str">
        <f>IF('Dépenses sur devis'!G497&lt;&gt;"",'Dépenses sur devis'!G497,"")</f>
        <v/>
      </c>
      <c r="H497" s="79" t="str">
        <f>IF('Dépenses sur devis'!H497&lt;&gt;"",'Dépenses sur devis'!H497,"")</f>
        <v/>
      </c>
      <c r="I497" s="80" t="str">
        <f>IF('Dépenses sur devis'!I497&lt;&gt;"",'Dépenses sur devis'!I497,"")</f>
        <v/>
      </c>
      <c r="J497" s="243">
        <f>IF('Dépenses sur devis'!J497&lt;&gt;"",'Dépenses sur devis'!J497,0)</f>
        <v>0</v>
      </c>
      <c r="K497" s="243">
        <f>IF('Dépenses sur devis'!K497&lt;&gt;"",'Dépenses sur devis'!K497,0)</f>
        <v>0</v>
      </c>
      <c r="L497" s="243">
        <f>IF('Dépenses sur devis'!L497&lt;&gt;"",'Dépenses sur devis'!L497,0)</f>
        <v>0</v>
      </c>
      <c r="M497" s="80" t="str">
        <f>IF('Dépenses sur devis'!M497&lt;&gt;"",'Dépenses sur devis'!M497,"")</f>
        <v/>
      </c>
      <c r="N497" s="244" t="str">
        <f>IF('Dépenses sur devis'!N497&lt;&gt;"",'Dépenses sur devis'!N497,"")</f>
        <v/>
      </c>
      <c r="O497" s="244" t="str">
        <f>IF('Dépenses sur devis'!O497&lt;&gt;"",'Dépenses sur devis'!O497,"")</f>
        <v/>
      </c>
      <c r="P497" s="245">
        <f>IF('Dépenses sur devis'!P497&lt;&gt;"",'Dépenses sur devis'!P497,0)</f>
        <v>0</v>
      </c>
      <c r="Q497" s="245">
        <f>IF('Dépenses sur devis'!Q497&lt;&gt;"",'Dépenses sur devis'!Q497,0)</f>
        <v>0</v>
      </c>
      <c r="R497" s="244" t="str">
        <f>IF('Dépenses sur devis'!R497&lt;&gt;"",'Dépenses sur devis'!R497,"")</f>
        <v/>
      </c>
      <c r="S497" s="244" t="str">
        <f>IF('Dépenses sur devis'!S497&lt;&gt;"",'Dépenses sur devis'!S497,"")</f>
        <v/>
      </c>
      <c r="T497" s="245">
        <f>IF('Dépenses sur devis'!T497&lt;&gt;"",'Dépenses sur devis'!T497,0)</f>
        <v>0</v>
      </c>
      <c r="U497" s="245">
        <f>IF('Dépenses sur devis'!U497&lt;&gt;"",'Dépenses sur devis'!U497,0)</f>
        <v>0</v>
      </c>
      <c r="V497" s="244" t="str">
        <f>IF('Dépenses sur devis'!V497&lt;&gt;"",'Dépenses sur devis'!V497,"")</f>
        <v/>
      </c>
      <c r="W497" s="245"/>
      <c r="X497" s="81">
        <v>0</v>
      </c>
      <c r="Y497" s="80"/>
      <c r="Z497" s="245">
        <f t="shared" si="14"/>
        <v>0</v>
      </c>
      <c r="AA497" s="81">
        <f t="shared" si="15"/>
        <v>0</v>
      </c>
      <c r="AB497" s="78" t="str">
        <f>IF('Dépenses sur devis'!AB497&lt;&gt;"",'Dépenses sur devis'!AB497,"")</f>
        <v/>
      </c>
    </row>
    <row r="498" spans="2:28" s="63" customFormat="1" ht="19.899999999999999" hidden="1" customHeight="1" x14ac:dyDescent="0.35">
      <c r="B498" s="75">
        <v>491</v>
      </c>
      <c r="C498" s="80" t="str">
        <f>IF('Dépenses sur devis'!C498&lt;&gt;"",'Dépenses sur devis'!C498,"")</f>
        <v/>
      </c>
      <c r="D498" s="80" t="str">
        <f>IF('Dépenses sur devis'!D498&lt;&gt;"",'Dépenses sur devis'!D498,"")</f>
        <v/>
      </c>
      <c r="E498" s="80" t="str">
        <f>IF('Dépenses sur devis'!E498&lt;&gt;"",'Dépenses sur devis'!E498,"")</f>
        <v/>
      </c>
      <c r="F498" s="80" t="str">
        <f>IF('Dépenses sur devis'!F498&lt;&gt;"",'Dépenses sur devis'!F498,"")</f>
        <v/>
      </c>
      <c r="G498" s="80" t="str">
        <f>IF('Dépenses sur devis'!G498&lt;&gt;"",'Dépenses sur devis'!G498,"")</f>
        <v/>
      </c>
      <c r="H498" s="79" t="str">
        <f>IF('Dépenses sur devis'!H498&lt;&gt;"",'Dépenses sur devis'!H498,"")</f>
        <v/>
      </c>
      <c r="I498" s="80" t="str">
        <f>IF('Dépenses sur devis'!I498&lt;&gt;"",'Dépenses sur devis'!I498,"")</f>
        <v/>
      </c>
      <c r="J498" s="243">
        <f>IF('Dépenses sur devis'!J498&lt;&gt;"",'Dépenses sur devis'!J498,0)</f>
        <v>0</v>
      </c>
      <c r="K498" s="243">
        <f>IF('Dépenses sur devis'!K498&lt;&gt;"",'Dépenses sur devis'!K498,0)</f>
        <v>0</v>
      </c>
      <c r="L498" s="243">
        <f>IF('Dépenses sur devis'!L498&lt;&gt;"",'Dépenses sur devis'!L498,0)</f>
        <v>0</v>
      </c>
      <c r="M498" s="80" t="str">
        <f>IF('Dépenses sur devis'!M498&lt;&gt;"",'Dépenses sur devis'!M498,"")</f>
        <v/>
      </c>
      <c r="N498" s="244" t="str">
        <f>IF('Dépenses sur devis'!N498&lt;&gt;"",'Dépenses sur devis'!N498,"")</f>
        <v/>
      </c>
      <c r="O498" s="244" t="str">
        <f>IF('Dépenses sur devis'!O498&lt;&gt;"",'Dépenses sur devis'!O498,"")</f>
        <v/>
      </c>
      <c r="P498" s="245">
        <f>IF('Dépenses sur devis'!P498&lt;&gt;"",'Dépenses sur devis'!P498,0)</f>
        <v>0</v>
      </c>
      <c r="Q498" s="245">
        <f>IF('Dépenses sur devis'!Q498&lt;&gt;"",'Dépenses sur devis'!Q498,0)</f>
        <v>0</v>
      </c>
      <c r="R498" s="244" t="str">
        <f>IF('Dépenses sur devis'!R498&lt;&gt;"",'Dépenses sur devis'!R498,"")</f>
        <v/>
      </c>
      <c r="S498" s="244" t="str">
        <f>IF('Dépenses sur devis'!S498&lt;&gt;"",'Dépenses sur devis'!S498,"")</f>
        <v/>
      </c>
      <c r="T498" s="245">
        <f>IF('Dépenses sur devis'!T498&lt;&gt;"",'Dépenses sur devis'!T498,0)</f>
        <v>0</v>
      </c>
      <c r="U498" s="245">
        <f>IF('Dépenses sur devis'!U498&lt;&gt;"",'Dépenses sur devis'!U498,0)</f>
        <v>0</v>
      </c>
      <c r="V498" s="244" t="str">
        <f>IF('Dépenses sur devis'!V498&lt;&gt;"",'Dépenses sur devis'!V498,"")</f>
        <v/>
      </c>
      <c r="W498" s="245"/>
      <c r="X498" s="81">
        <v>0</v>
      </c>
      <c r="Y498" s="80"/>
      <c r="Z498" s="245">
        <f t="shared" si="14"/>
        <v>0</v>
      </c>
      <c r="AA498" s="81">
        <f t="shared" si="15"/>
        <v>0</v>
      </c>
      <c r="AB498" s="78" t="str">
        <f>IF('Dépenses sur devis'!AB498&lt;&gt;"",'Dépenses sur devis'!AB498,"")</f>
        <v/>
      </c>
    </row>
    <row r="499" spans="2:28" s="63" customFormat="1" ht="19.899999999999999" hidden="1" customHeight="1" x14ac:dyDescent="0.35">
      <c r="B499" s="75">
        <v>492</v>
      </c>
      <c r="C499" s="80" t="str">
        <f>IF('Dépenses sur devis'!C499&lt;&gt;"",'Dépenses sur devis'!C499,"")</f>
        <v/>
      </c>
      <c r="D499" s="80" t="str">
        <f>IF('Dépenses sur devis'!D499&lt;&gt;"",'Dépenses sur devis'!D499,"")</f>
        <v/>
      </c>
      <c r="E499" s="80" t="str">
        <f>IF('Dépenses sur devis'!E499&lt;&gt;"",'Dépenses sur devis'!E499,"")</f>
        <v/>
      </c>
      <c r="F499" s="80" t="str">
        <f>IF('Dépenses sur devis'!F499&lt;&gt;"",'Dépenses sur devis'!F499,"")</f>
        <v/>
      </c>
      <c r="G499" s="80" t="str">
        <f>IF('Dépenses sur devis'!G499&lt;&gt;"",'Dépenses sur devis'!G499,"")</f>
        <v/>
      </c>
      <c r="H499" s="79" t="str">
        <f>IF('Dépenses sur devis'!H499&lt;&gt;"",'Dépenses sur devis'!H499,"")</f>
        <v/>
      </c>
      <c r="I499" s="80" t="str">
        <f>IF('Dépenses sur devis'!I499&lt;&gt;"",'Dépenses sur devis'!I499,"")</f>
        <v/>
      </c>
      <c r="J499" s="243">
        <f>IF('Dépenses sur devis'!J499&lt;&gt;"",'Dépenses sur devis'!J499,0)</f>
        <v>0</v>
      </c>
      <c r="K499" s="243">
        <f>IF('Dépenses sur devis'!K499&lt;&gt;"",'Dépenses sur devis'!K499,0)</f>
        <v>0</v>
      </c>
      <c r="L499" s="243">
        <f>IF('Dépenses sur devis'!L499&lt;&gt;"",'Dépenses sur devis'!L499,0)</f>
        <v>0</v>
      </c>
      <c r="M499" s="80" t="str">
        <f>IF('Dépenses sur devis'!M499&lt;&gt;"",'Dépenses sur devis'!M499,"")</f>
        <v/>
      </c>
      <c r="N499" s="244" t="str">
        <f>IF('Dépenses sur devis'!N499&lt;&gt;"",'Dépenses sur devis'!N499,"")</f>
        <v/>
      </c>
      <c r="O499" s="244" t="str">
        <f>IF('Dépenses sur devis'!O499&lt;&gt;"",'Dépenses sur devis'!O499,"")</f>
        <v/>
      </c>
      <c r="P499" s="245">
        <f>IF('Dépenses sur devis'!P499&lt;&gt;"",'Dépenses sur devis'!P499,0)</f>
        <v>0</v>
      </c>
      <c r="Q499" s="245">
        <f>IF('Dépenses sur devis'!Q499&lt;&gt;"",'Dépenses sur devis'!Q499,0)</f>
        <v>0</v>
      </c>
      <c r="R499" s="244" t="str">
        <f>IF('Dépenses sur devis'!R499&lt;&gt;"",'Dépenses sur devis'!R499,"")</f>
        <v/>
      </c>
      <c r="S499" s="244" t="str">
        <f>IF('Dépenses sur devis'!S499&lt;&gt;"",'Dépenses sur devis'!S499,"")</f>
        <v/>
      </c>
      <c r="T499" s="245">
        <f>IF('Dépenses sur devis'!T499&lt;&gt;"",'Dépenses sur devis'!T499,0)</f>
        <v>0</v>
      </c>
      <c r="U499" s="245">
        <f>IF('Dépenses sur devis'!U499&lt;&gt;"",'Dépenses sur devis'!U499,0)</f>
        <v>0</v>
      </c>
      <c r="V499" s="244" t="str">
        <f>IF('Dépenses sur devis'!V499&lt;&gt;"",'Dépenses sur devis'!V499,"")</f>
        <v/>
      </c>
      <c r="W499" s="245"/>
      <c r="X499" s="81">
        <v>0</v>
      </c>
      <c r="Y499" s="80"/>
      <c r="Z499" s="245">
        <f t="shared" si="14"/>
        <v>0</v>
      </c>
      <c r="AA499" s="81">
        <f t="shared" si="15"/>
        <v>0</v>
      </c>
      <c r="AB499" s="78" t="str">
        <f>IF('Dépenses sur devis'!AB499&lt;&gt;"",'Dépenses sur devis'!AB499,"")</f>
        <v/>
      </c>
    </row>
    <row r="500" spans="2:28" s="63" customFormat="1" ht="19.899999999999999" hidden="1" customHeight="1" x14ac:dyDescent="0.35">
      <c r="B500" s="75">
        <v>493</v>
      </c>
      <c r="C500" s="80" t="str">
        <f>IF('Dépenses sur devis'!C500&lt;&gt;"",'Dépenses sur devis'!C500,"")</f>
        <v/>
      </c>
      <c r="D500" s="80" t="str">
        <f>IF('Dépenses sur devis'!D500&lt;&gt;"",'Dépenses sur devis'!D500,"")</f>
        <v/>
      </c>
      <c r="E500" s="80" t="str">
        <f>IF('Dépenses sur devis'!E500&lt;&gt;"",'Dépenses sur devis'!E500,"")</f>
        <v/>
      </c>
      <c r="F500" s="80" t="str">
        <f>IF('Dépenses sur devis'!F500&lt;&gt;"",'Dépenses sur devis'!F500,"")</f>
        <v/>
      </c>
      <c r="G500" s="80" t="str">
        <f>IF('Dépenses sur devis'!G500&lt;&gt;"",'Dépenses sur devis'!G500,"")</f>
        <v/>
      </c>
      <c r="H500" s="79" t="str">
        <f>IF('Dépenses sur devis'!H500&lt;&gt;"",'Dépenses sur devis'!H500,"")</f>
        <v/>
      </c>
      <c r="I500" s="80" t="str">
        <f>IF('Dépenses sur devis'!I500&lt;&gt;"",'Dépenses sur devis'!I500,"")</f>
        <v/>
      </c>
      <c r="J500" s="243">
        <f>IF('Dépenses sur devis'!J500&lt;&gt;"",'Dépenses sur devis'!J500,0)</f>
        <v>0</v>
      </c>
      <c r="K500" s="243">
        <f>IF('Dépenses sur devis'!K500&lt;&gt;"",'Dépenses sur devis'!K500,0)</f>
        <v>0</v>
      </c>
      <c r="L500" s="243">
        <f>IF('Dépenses sur devis'!L500&lt;&gt;"",'Dépenses sur devis'!L500,0)</f>
        <v>0</v>
      </c>
      <c r="M500" s="80" t="str">
        <f>IF('Dépenses sur devis'!M500&lt;&gt;"",'Dépenses sur devis'!M500,"")</f>
        <v/>
      </c>
      <c r="N500" s="244" t="str">
        <f>IF('Dépenses sur devis'!N500&lt;&gt;"",'Dépenses sur devis'!N500,"")</f>
        <v/>
      </c>
      <c r="O500" s="244" t="str">
        <f>IF('Dépenses sur devis'!O500&lt;&gt;"",'Dépenses sur devis'!O500,"")</f>
        <v/>
      </c>
      <c r="P500" s="245">
        <f>IF('Dépenses sur devis'!P500&lt;&gt;"",'Dépenses sur devis'!P500,0)</f>
        <v>0</v>
      </c>
      <c r="Q500" s="245">
        <f>IF('Dépenses sur devis'!Q500&lt;&gt;"",'Dépenses sur devis'!Q500,0)</f>
        <v>0</v>
      </c>
      <c r="R500" s="244" t="str">
        <f>IF('Dépenses sur devis'!R500&lt;&gt;"",'Dépenses sur devis'!R500,"")</f>
        <v/>
      </c>
      <c r="S500" s="244" t="str">
        <f>IF('Dépenses sur devis'!S500&lt;&gt;"",'Dépenses sur devis'!S500,"")</f>
        <v/>
      </c>
      <c r="T500" s="245">
        <f>IF('Dépenses sur devis'!T500&lt;&gt;"",'Dépenses sur devis'!T500,0)</f>
        <v>0</v>
      </c>
      <c r="U500" s="245">
        <f>IF('Dépenses sur devis'!U500&lt;&gt;"",'Dépenses sur devis'!U500,0)</f>
        <v>0</v>
      </c>
      <c r="V500" s="244" t="str">
        <f>IF('Dépenses sur devis'!V500&lt;&gt;"",'Dépenses sur devis'!V500,"")</f>
        <v/>
      </c>
      <c r="W500" s="245"/>
      <c r="X500" s="81">
        <v>0</v>
      </c>
      <c r="Y500" s="80"/>
      <c r="Z500" s="245">
        <f t="shared" si="14"/>
        <v>0</v>
      </c>
      <c r="AA500" s="81">
        <f t="shared" si="15"/>
        <v>0</v>
      </c>
      <c r="AB500" s="78" t="str">
        <f>IF('Dépenses sur devis'!AB500&lt;&gt;"",'Dépenses sur devis'!AB500,"")</f>
        <v/>
      </c>
    </row>
    <row r="501" spans="2:28" s="63" customFormat="1" ht="19.899999999999999" hidden="1" customHeight="1" x14ac:dyDescent="0.35">
      <c r="B501" s="75">
        <v>494</v>
      </c>
      <c r="C501" s="80" t="str">
        <f>IF('Dépenses sur devis'!C501&lt;&gt;"",'Dépenses sur devis'!C501,"")</f>
        <v/>
      </c>
      <c r="D501" s="80" t="str">
        <f>IF('Dépenses sur devis'!D501&lt;&gt;"",'Dépenses sur devis'!D501,"")</f>
        <v/>
      </c>
      <c r="E501" s="80" t="str">
        <f>IF('Dépenses sur devis'!E501&lt;&gt;"",'Dépenses sur devis'!E501,"")</f>
        <v/>
      </c>
      <c r="F501" s="80" t="str">
        <f>IF('Dépenses sur devis'!F501&lt;&gt;"",'Dépenses sur devis'!F501,"")</f>
        <v/>
      </c>
      <c r="G501" s="80" t="str">
        <f>IF('Dépenses sur devis'!G501&lt;&gt;"",'Dépenses sur devis'!G501,"")</f>
        <v/>
      </c>
      <c r="H501" s="79" t="str">
        <f>IF('Dépenses sur devis'!H501&lt;&gt;"",'Dépenses sur devis'!H501,"")</f>
        <v/>
      </c>
      <c r="I501" s="80" t="str">
        <f>IF('Dépenses sur devis'!I501&lt;&gt;"",'Dépenses sur devis'!I501,"")</f>
        <v/>
      </c>
      <c r="J501" s="243">
        <f>IF('Dépenses sur devis'!J501&lt;&gt;"",'Dépenses sur devis'!J501,0)</f>
        <v>0</v>
      </c>
      <c r="K501" s="243">
        <f>IF('Dépenses sur devis'!K501&lt;&gt;"",'Dépenses sur devis'!K501,0)</f>
        <v>0</v>
      </c>
      <c r="L501" s="243">
        <f>IF('Dépenses sur devis'!L501&lt;&gt;"",'Dépenses sur devis'!L501,0)</f>
        <v>0</v>
      </c>
      <c r="M501" s="80" t="str">
        <f>IF('Dépenses sur devis'!M501&lt;&gt;"",'Dépenses sur devis'!M501,"")</f>
        <v/>
      </c>
      <c r="N501" s="244" t="str">
        <f>IF('Dépenses sur devis'!N501&lt;&gt;"",'Dépenses sur devis'!N501,"")</f>
        <v/>
      </c>
      <c r="O501" s="244" t="str">
        <f>IF('Dépenses sur devis'!O501&lt;&gt;"",'Dépenses sur devis'!O501,"")</f>
        <v/>
      </c>
      <c r="P501" s="245">
        <f>IF('Dépenses sur devis'!P501&lt;&gt;"",'Dépenses sur devis'!P501,0)</f>
        <v>0</v>
      </c>
      <c r="Q501" s="245">
        <f>IF('Dépenses sur devis'!Q501&lt;&gt;"",'Dépenses sur devis'!Q501,0)</f>
        <v>0</v>
      </c>
      <c r="R501" s="244" t="str">
        <f>IF('Dépenses sur devis'!R501&lt;&gt;"",'Dépenses sur devis'!R501,"")</f>
        <v/>
      </c>
      <c r="S501" s="244" t="str">
        <f>IF('Dépenses sur devis'!S501&lt;&gt;"",'Dépenses sur devis'!S501,"")</f>
        <v/>
      </c>
      <c r="T501" s="245">
        <f>IF('Dépenses sur devis'!T501&lt;&gt;"",'Dépenses sur devis'!T501,0)</f>
        <v>0</v>
      </c>
      <c r="U501" s="245">
        <f>IF('Dépenses sur devis'!U501&lt;&gt;"",'Dépenses sur devis'!U501,0)</f>
        <v>0</v>
      </c>
      <c r="V501" s="244" t="str">
        <f>IF('Dépenses sur devis'!V501&lt;&gt;"",'Dépenses sur devis'!V501,"")</f>
        <v/>
      </c>
      <c r="W501" s="245"/>
      <c r="X501" s="81">
        <v>0</v>
      </c>
      <c r="Y501" s="80"/>
      <c r="Z501" s="245">
        <f t="shared" si="14"/>
        <v>0</v>
      </c>
      <c r="AA501" s="81">
        <f t="shared" si="15"/>
        <v>0</v>
      </c>
      <c r="AB501" s="78" t="str">
        <f>IF('Dépenses sur devis'!AB501&lt;&gt;"",'Dépenses sur devis'!AB501,"")</f>
        <v/>
      </c>
    </row>
    <row r="502" spans="2:28" s="63" customFormat="1" ht="19.899999999999999" hidden="1" customHeight="1" x14ac:dyDescent="0.35">
      <c r="B502" s="75">
        <v>495</v>
      </c>
      <c r="C502" s="80" t="str">
        <f>IF('Dépenses sur devis'!C502&lt;&gt;"",'Dépenses sur devis'!C502,"")</f>
        <v/>
      </c>
      <c r="D502" s="80" t="str">
        <f>IF('Dépenses sur devis'!D502&lt;&gt;"",'Dépenses sur devis'!D502,"")</f>
        <v/>
      </c>
      <c r="E502" s="80" t="str">
        <f>IF('Dépenses sur devis'!E502&lt;&gt;"",'Dépenses sur devis'!E502,"")</f>
        <v/>
      </c>
      <c r="F502" s="80" t="str">
        <f>IF('Dépenses sur devis'!F502&lt;&gt;"",'Dépenses sur devis'!F502,"")</f>
        <v/>
      </c>
      <c r="G502" s="80" t="str">
        <f>IF('Dépenses sur devis'!G502&lt;&gt;"",'Dépenses sur devis'!G502,"")</f>
        <v/>
      </c>
      <c r="H502" s="79" t="str">
        <f>IF('Dépenses sur devis'!H502&lt;&gt;"",'Dépenses sur devis'!H502,"")</f>
        <v/>
      </c>
      <c r="I502" s="80" t="str">
        <f>IF('Dépenses sur devis'!I502&lt;&gt;"",'Dépenses sur devis'!I502,"")</f>
        <v/>
      </c>
      <c r="J502" s="243">
        <f>IF('Dépenses sur devis'!J502&lt;&gt;"",'Dépenses sur devis'!J502,0)</f>
        <v>0</v>
      </c>
      <c r="K502" s="243">
        <f>IF('Dépenses sur devis'!K502&lt;&gt;"",'Dépenses sur devis'!K502,0)</f>
        <v>0</v>
      </c>
      <c r="L502" s="243">
        <f>IF('Dépenses sur devis'!L502&lt;&gt;"",'Dépenses sur devis'!L502,0)</f>
        <v>0</v>
      </c>
      <c r="M502" s="80" t="str">
        <f>IF('Dépenses sur devis'!M502&lt;&gt;"",'Dépenses sur devis'!M502,"")</f>
        <v/>
      </c>
      <c r="N502" s="244" t="str">
        <f>IF('Dépenses sur devis'!N502&lt;&gt;"",'Dépenses sur devis'!N502,"")</f>
        <v/>
      </c>
      <c r="O502" s="244" t="str">
        <f>IF('Dépenses sur devis'!O502&lt;&gt;"",'Dépenses sur devis'!O502,"")</f>
        <v/>
      </c>
      <c r="P502" s="245">
        <f>IF('Dépenses sur devis'!P502&lt;&gt;"",'Dépenses sur devis'!P502,0)</f>
        <v>0</v>
      </c>
      <c r="Q502" s="245">
        <f>IF('Dépenses sur devis'!Q502&lt;&gt;"",'Dépenses sur devis'!Q502,0)</f>
        <v>0</v>
      </c>
      <c r="R502" s="244" t="str">
        <f>IF('Dépenses sur devis'!R502&lt;&gt;"",'Dépenses sur devis'!R502,"")</f>
        <v/>
      </c>
      <c r="S502" s="244" t="str">
        <f>IF('Dépenses sur devis'!S502&lt;&gt;"",'Dépenses sur devis'!S502,"")</f>
        <v/>
      </c>
      <c r="T502" s="245">
        <f>IF('Dépenses sur devis'!T502&lt;&gt;"",'Dépenses sur devis'!T502,0)</f>
        <v>0</v>
      </c>
      <c r="U502" s="245">
        <f>IF('Dépenses sur devis'!U502&lt;&gt;"",'Dépenses sur devis'!U502,0)</f>
        <v>0</v>
      </c>
      <c r="V502" s="244" t="str">
        <f>IF('Dépenses sur devis'!V502&lt;&gt;"",'Dépenses sur devis'!V502,"")</f>
        <v/>
      </c>
      <c r="W502" s="245"/>
      <c r="X502" s="81">
        <v>0</v>
      </c>
      <c r="Y502" s="80"/>
      <c r="Z502" s="245">
        <f t="shared" si="14"/>
        <v>0</v>
      </c>
      <c r="AA502" s="81">
        <f t="shared" si="15"/>
        <v>0</v>
      </c>
      <c r="AB502" s="78" t="str">
        <f>IF('Dépenses sur devis'!AB502&lt;&gt;"",'Dépenses sur devis'!AB502,"")</f>
        <v/>
      </c>
    </row>
    <row r="503" spans="2:28" s="63" customFormat="1" ht="19.899999999999999" hidden="1" customHeight="1" x14ac:dyDescent="0.35">
      <c r="B503" s="75">
        <v>496</v>
      </c>
      <c r="C503" s="80" t="str">
        <f>IF('Dépenses sur devis'!C503&lt;&gt;"",'Dépenses sur devis'!C503,"")</f>
        <v/>
      </c>
      <c r="D503" s="80" t="str">
        <f>IF('Dépenses sur devis'!D503&lt;&gt;"",'Dépenses sur devis'!D503,"")</f>
        <v/>
      </c>
      <c r="E503" s="80" t="str">
        <f>IF('Dépenses sur devis'!E503&lt;&gt;"",'Dépenses sur devis'!E503,"")</f>
        <v/>
      </c>
      <c r="F503" s="80" t="str">
        <f>IF('Dépenses sur devis'!F503&lt;&gt;"",'Dépenses sur devis'!F503,"")</f>
        <v/>
      </c>
      <c r="G503" s="80" t="str">
        <f>IF('Dépenses sur devis'!G503&lt;&gt;"",'Dépenses sur devis'!G503,"")</f>
        <v/>
      </c>
      <c r="H503" s="79" t="str">
        <f>IF('Dépenses sur devis'!H503&lt;&gt;"",'Dépenses sur devis'!H503,"")</f>
        <v/>
      </c>
      <c r="I503" s="80" t="str">
        <f>IF('Dépenses sur devis'!I503&lt;&gt;"",'Dépenses sur devis'!I503,"")</f>
        <v/>
      </c>
      <c r="J503" s="243">
        <f>IF('Dépenses sur devis'!J503&lt;&gt;"",'Dépenses sur devis'!J503,0)</f>
        <v>0</v>
      </c>
      <c r="K503" s="243">
        <f>IF('Dépenses sur devis'!K503&lt;&gt;"",'Dépenses sur devis'!K503,0)</f>
        <v>0</v>
      </c>
      <c r="L503" s="243">
        <f>IF('Dépenses sur devis'!L503&lt;&gt;"",'Dépenses sur devis'!L503,0)</f>
        <v>0</v>
      </c>
      <c r="M503" s="80" t="str">
        <f>IF('Dépenses sur devis'!M503&lt;&gt;"",'Dépenses sur devis'!M503,"")</f>
        <v/>
      </c>
      <c r="N503" s="244" t="str">
        <f>IF('Dépenses sur devis'!N503&lt;&gt;"",'Dépenses sur devis'!N503,"")</f>
        <v/>
      </c>
      <c r="O503" s="244" t="str">
        <f>IF('Dépenses sur devis'!O503&lt;&gt;"",'Dépenses sur devis'!O503,"")</f>
        <v/>
      </c>
      <c r="P503" s="245">
        <f>IF('Dépenses sur devis'!P503&lt;&gt;"",'Dépenses sur devis'!P503,0)</f>
        <v>0</v>
      </c>
      <c r="Q503" s="245">
        <f>IF('Dépenses sur devis'!Q503&lt;&gt;"",'Dépenses sur devis'!Q503,0)</f>
        <v>0</v>
      </c>
      <c r="R503" s="244" t="str">
        <f>IF('Dépenses sur devis'!R503&lt;&gt;"",'Dépenses sur devis'!R503,"")</f>
        <v/>
      </c>
      <c r="S503" s="244" t="str">
        <f>IF('Dépenses sur devis'!S503&lt;&gt;"",'Dépenses sur devis'!S503,"")</f>
        <v/>
      </c>
      <c r="T503" s="245">
        <f>IF('Dépenses sur devis'!T503&lt;&gt;"",'Dépenses sur devis'!T503,0)</f>
        <v>0</v>
      </c>
      <c r="U503" s="245">
        <f>IF('Dépenses sur devis'!U503&lt;&gt;"",'Dépenses sur devis'!U503,0)</f>
        <v>0</v>
      </c>
      <c r="V503" s="244" t="str">
        <f>IF('Dépenses sur devis'!V503&lt;&gt;"",'Dépenses sur devis'!V503,"")</f>
        <v/>
      </c>
      <c r="W503" s="245"/>
      <c r="X503" s="81">
        <v>0</v>
      </c>
      <c r="Y503" s="80"/>
      <c r="Z503" s="245">
        <f t="shared" si="14"/>
        <v>0</v>
      </c>
      <c r="AA503" s="81">
        <f t="shared" si="15"/>
        <v>0</v>
      </c>
      <c r="AB503" s="78" t="str">
        <f>IF('Dépenses sur devis'!AB503&lt;&gt;"",'Dépenses sur devis'!AB503,"")</f>
        <v/>
      </c>
    </row>
    <row r="504" spans="2:28" s="63" customFormat="1" ht="19.899999999999999" hidden="1" customHeight="1" x14ac:dyDescent="0.35">
      <c r="B504" s="75">
        <v>497</v>
      </c>
      <c r="C504" s="80" t="str">
        <f>IF('Dépenses sur devis'!C504&lt;&gt;"",'Dépenses sur devis'!C504,"")</f>
        <v/>
      </c>
      <c r="D504" s="80" t="str">
        <f>IF('Dépenses sur devis'!D504&lt;&gt;"",'Dépenses sur devis'!D504,"")</f>
        <v/>
      </c>
      <c r="E504" s="80" t="str">
        <f>IF('Dépenses sur devis'!E504&lt;&gt;"",'Dépenses sur devis'!E504,"")</f>
        <v/>
      </c>
      <c r="F504" s="80" t="str">
        <f>IF('Dépenses sur devis'!F504&lt;&gt;"",'Dépenses sur devis'!F504,"")</f>
        <v/>
      </c>
      <c r="G504" s="80" t="str">
        <f>IF('Dépenses sur devis'!G504&lt;&gt;"",'Dépenses sur devis'!G504,"")</f>
        <v/>
      </c>
      <c r="H504" s="79" t="str">
        <f>IF('Dépenses sur devis'!H504&lt;&gt;"",'Dépenses sur devis'!H504,"")</f>
        <v/>
      </c>
      <c r="I504" s="80" t="str">
        <f>IF('Dépenses sur devis'!I504&lt;&gt;"",'Dépenses sur devis'!I504,"")</f>
        <v/>
      </c>
      <c r="J504" s="243">
        <f>IF('Dépenses sur devis'!J504&lt;&gt;"",'Dépenses sur devis'!J504,0)</f>
        <v>0</v>
      </c>
      <c r="K504" s="243">
        <f>IF('Dépenses sur devis'!K504&lt;&gt;"",'Dépenses sur devis'!K504,0)</f>
        <v>0</v>
      </c>
      <c r="L504" s="243">
        <f>IF('Dépenses sur devis'!L504&lt;&gt;"",'Dépenses sur devis'!L504,0)</f>
        <v>0</v>
      </c>
      <c r="M504" s="80" t="str">
        <f>IF('Dépenses sur devis'!M504&lt;&gt;"",'Dépenses sur devis'!M504,"")</f>
        <v/>
      </c>
      <c r="N504" s="244" t="str">
        <f>IF('Dépenses sur devis'!N504&lt;&gt;"",'Dépenses sur devis'!N504,"")</f>
        <v/>
      </c>
      <c r="O504" s="244" t="str">
        <f>IF('Dépenses sur devis'!O504&lt;&gt;"",'Dépenses sur devis'!O504,"")</f>
        <v/>
      </c>
      <c r="P504" s="245">
        <f>IF('Dépenses sur devis'!P504&lt;&gt;"",'Dépenses sur devis'!P504,0)</f>
        <v>0</v>
      </c>
      <c r="Q504" s="245">
        <f>IF('Dépenses sur devis'!Q504&lt;&gt;"",'Dépenses sur devis'!Q504,0)</f>
        <v>0</v>
      </c>
      <c r="R504" s="244" t="str">
        <f>IF('Dépenses sur devis'!R504&lt;&gt;"",'Dépenses sur devis'!R504,"")</f>
        <v/>
      </c>
      <c r="S504" s="244" t="str">
        <f>IF('Dépenses sur devis'!S504&lt;&gt;"",'Dépenses sur devis'!S504,"")</f>
        <v/>
      </c>
      <c r="T504" s="245">
        <f>IF('Dépenses sur devis'!T504&lt;&gt;"",'Dépenses sur devis'!T504,0)</f>
        <v>0</v>
      </c>
      <c r="U504" s="245">
        <f>IF('Dépenses sur devis'!U504&lt;&gt;"",'Dépenses sur devis'!U504,0)</f>
        <v>0</v>
      </c>
      <c r="V504" s="244" t="str">
        <f>IF('Dépenses sur devis'!V504&lt;&gt;"",'Dépenses sur devis'!V504,"")</f>
        <v/>
      </c>
      <c r="W504" s="245"/>
      <c r="X504" s="81">
        <v>0</v>
      </c>
      <c r="Y504" s="80"/>
      <c r="Z504" s="245">
        <f t="shared" si="14"/>
        <v>0</v>
      </c>
      <c r="AA504" s="81">
        <f t="shared" si="15"/>
        <v>0</v>
      </c>
      <c r="AB504" s="78" t="str">
        <f>IF('Dépenses sur devis'!AB504&lt;&gt;"",'Dépenses sur devis'!AB504,"")</f>
        <v/>
      </c>
    </row>
    <row r="505" spans="2:28" s="63" customFormat="1" ht="19.899999999999999" hidden="1" customHeight="1" x14ac:dyDescent="0.35">
      <c r="B505" s="75">
        <v>498</v>
      </c>
      <c r="C505" s="80" t="str">
        <f>IF('Dépenses sur devis'!C505&lt;&gt;"",'Dépenses sur devis'!C505,"")</f>
        <v/>
      </c>
      <c r="D505" s="80" t="str">
        <f>IF('Dépenses sur devis'!D505&lt;&gt;"",'Dépenses sur devis'!D505,"")</f>
        <v/>
      </c>
      <c r="E505" s="80" t="str">
        <f>IF('Dépenses sur devis'!E505&lt;&gt;"",'Dépenses sur devis'!E505,"")</f>
        <v/>
      </c>
      <c r="F505" s="80" t="str">
        <f>IF('Dépenses sur devis'!F505&lt;&gt;"",'Dépenses sur devis'!F505,"")</f>
        <v/>
      </c>
      <c r="G505" s="80" t="str">
        <f>IF('Dépenses sur devis'!G505&lt;&gt;"",'Dépenses sur devis'!G505,"")</f>
        <v/>
      </c>
      <c r="H505" s="79" t="str">
        <f>IF('Dépenses sur devis'!H505&lt;&gt;"",'Dépenses sur devis'!H505,"")</f>
        <v/>
      </c>
      <c r="I505" s="80" t="str">
        <f>IF('Dépenses sur devis'!I505&lt;&gt;"",'Dépenses sur devis'!I505,"")</f>
        <v/>
      </c>
      <c r="J505" s="243">
        <f>IF('Dépenses sur devis'!J505&lt;&gt;"",'Dépenses sur devis'!J505,0)</f>
        <v>0</v>
      </c>
      <c r="K505" s="243">
        <f>IF('Dépenses sur devis'!K505&lt;&gt;"",'Dépenses sur devis'!K505,0)</f>
        <v>0</v>
      </c>
      <c r="L505" s="243">
        <f>IF('Dépenses sur devis'!L505&lt;&gt;"",'Dépenses sur devis'!L505,0)</f>
        <v>0</v>
      </c>
      <c r="M505" s="80" t="str">
        <f>IF('Dépenses sur devis'!M505&lt;&gt;"",'Dépenses sur devis'!M505,"")</f>
        <v/>
      </c>
      <c r="N505" s="244" t="str">
        <f>IF('Dépenses sur devis'!N505&lt;&gt;"",'Dépenses sur devis'!N505,"")</f>
        <v/>
      </c>
      <c r="O505" s="244" t="str">
        <f>IF('Dépenses sur devis'!O505&lt;&gt;"",'Dépenses sur devis'!O505,"")</f>
        <v/>
      </c>
      <c r="P505" s="245">
        <f>IF('Dépenses sur devis'!P505&lt;&gt;"",'Dépenses sur devis'!P505,0)</f>
        <v>0</v>
      </c>
      <c r="Q505" s="245">
        <f>IF('Dépenses sur devis'!Q505&lt;&gt;"",'Dépenses sur devis'!Q505,0)</f>
        <v>0</v>
      </c>
      <c r="R505" s="244" t="str">
        <f>IF('Dépenses sur devis'!R505&lt;&gt;"",'Dépenses sur devis'!R505,"")</f>
        <v/>
      </c>
      <c r="S505" s="244" t="str">
        <f>IF('Dépenses sur devis'!S505&lt;&gt;"",'Dépenses sur devis'!S505,"")</f>
        <v/>
      </c>
      <c r="T505" s="245">
        <f>IF('Dépenses sur devis'!T505&lt;&gt;"",'Dépenses sur devis'!T505,0)</f>
        <v>0</v>
      </c>
      <c r="U505" s="245">
        <f>IF('Dépenses sur devis'!U505&lt;&gt;"",'Dépenses sur devis'!U505,0)</f>
        <v>0</v>
      </c>
      <c r="V505" s="244" t="str">
        <f>IF('Dépenses sur devis'!V505&lt;&gt;"",'Dépenses sur devis'!V505,"")</f>
        <v/>
      </c>
      <c r="W505" s="245"/>
      <c r="X505" s="81">
        <v>0</v>
      </c>
      <c r="Y505" s="80"/>
      <c r="Z505" s="245">
        <f t="shared" si="14"/>
        <v>0</v>
      </c>
      <c r="AA505" s="81">
        <f t="shared" si="15"/>
        <v>0</v>
      </c>
      <c r="AB505" s="78" t="str">
        <f>IF('Dépenses sur devis'!AB505&lt;&gt;"",'Dépenses sur devis'!AB505,"")</f>
        <v/>
      </c>
    </row>
    <row r="506" spans="2:28" s="63" customFormat="1" ht="19.899999999999999" hidden="1" customHeight="1" x14ac:dyDescent="0.35">
      <c r="B506" s="75">
        <v>499</v>
      </c>
      <c r="C506" s="80" t="str">
        <f>IF('Dépenses sur devis'!C506&lt;&gt;"",'Dépenses sur devis'!C506,"")</f>
        <v/>
      </c>
      <c r="D506" s="80" t="str">
        <f>IF('Dépenses sur devis'!D506&lt;&gt;"",'Dépenses sur devis'!D506,"")</f>
        <v/>
      </c>
      <c r="E506" s="80" t="str">
        <f>IF('Dépenses sur devis'!E506&lt;&gt;"",'Dépenses sur devis'!E506,"")</f>
        <v/>
      </c>
      <c r="F506" s="80" t="str">
        <f>IF('Dépenses sur devis'!F506&lt;&gt;"",'Dépenses sur devis'!F506,"")</f>
        <v/>
      </c>
      <c r="G506" s="80" t="str">
        <f>IF('Dépenses sur devis'!G506&lt;&gt;"",'Dépenses sur devis'!G506,"")</f>
        <v/>
      </c>
      <c r="H506" s="79" t="str">
        <f>IF('Dépenses sur devis'!H506&lt;&gt;"",'Dépenses sur devis'!H506,"")</f>
        <v/>
      </c>
      <c r="I506" s="80" t="str">
        <f>IF('Dépenses sur devis'!I506&lt;&gt;"",'Dépenses sur devis'!I506,"")</f>
        <v/>
      </c>
      <c r="J506" s="243">
        <f>IF('Dépenses sur devis'!J506&lt;&gt;"",'Dépenses sur devis'!J506,0)</f>
        <v>0</v>
      </c>
      <c r="K506" s="243">
        <f>IF('Dépenses sur devis'!K506&lt;&gt;"",'Dépenses sur devis'!K506,0)</f>
        <v>0</v>
      </c>
      <c r="L506" s="243">
        <f>IF('Dépenses sur devis'!L506&lt;&gt;"",'Dépenses sur devis'!L506,0)</f>
        <v>0</v>
      </c>
      <c r="M506" s="80" t="str">
        <f>IF('Dépenses sur devis'!M506&lt;&gt;"",'Dépenses sur devis'!M506,"")</f>
        <v/>
      </c>
      <c r="N506" s="244" t="str">
        <f>IF('Dépenses sur devis'!N506&lt;&gt;"",'Dépenses sur devis'!N506,"")</f>
        <v/>
      </c>
      <c r="O506" s="244" t="str">
        <f>IF('Dépenses sur devis'!O506&lt;&gt;"",'Dépenses sur devis'!O506,"")</f>
        <v/>
      </c>
      <c r="P506" s="245">
        <f>IF('Dépenses sur devis'!P506&lt;&gt;"",'Dépenses sur devis'!P506,0)</f>
        <v>0</v>
      </c>
      <c r="Q506" s="245">
        <f>IF('Dépenses sur devis'!Q506&lt;&gt;"",'Dépenses sur devis'!Q506,0)</f>
        <v>0</v>
      </c>
      <c r="R506" s="244" t="str">
        <f>IF('Dépenses sur devis'!R506&lt;&gt;"",'Dépenses sur devis'!R506,"")</f>
        <v/>
      </c>
      <c r="S506" s="244" t="str">
        <f>IF('Dépenses sur devis'!S506&lt;&gt;"",'Dépenses sur devis'!S506,"")</f>
        <v/>
      </c>
      <c r="T506" s="245">
        <f>IF('Dépenses sur devis'!T506&lt;&gt;"",'Dépenses sur devis'!T506,0)</f>
        <v>0</v>
      </c>
      <c r="U506" s="245">
        <f>IF('Dépenses sur devis'!U506&lt;&gt;"",'Dépenses sur devis'!U506,0)</f>
        <v>0</v>
      </c>
      <c r="V506" s="244" t="str">
        <f>IF('Dépenses sur devis'!V506&lt;&gt;"",'Dépenses sur devis'!V506,"")</f>
        <v/>
      </c>
      <c r="W506" s="245"/>
      <c r="X506" s="81">
        <v>0</v>
      </c>
      <c r="Y506" s="80"/>
      <c r="Z506" s="245">
        <f t="shared" si="14"/>
        <v>0</v>
      </c>
      <c r="AA506" s="81">
        <f t="shared" si="15"/>
        <v>0</v>
      </c>
      <c r="AB506" s="78" t="str">
        <f>IF('Dépenses sur devis'!AB506&lt;&gt;"",'Dépenses sur devis'!AB506,"")</f>
        <v/>
      </c>
    </row>
    <row r="507" spans="2:28" s="63" customFormat="1" ht="19.899999999999999" hidden="1" customHeight="1" x14ac:dyDescent="0.35">
      <c r="B507" s="75">
        <v>500</v>
      </c>
      <c r="C507" s="80" t="str">
        <f>IF('Dépenses sur devis'!C507&lt;&gt;"",'Dépenses sur devis'!C507,"")</f>
        <v/>
      </c>
      <c r="D507" s="80" t="str">
        <f>IF('Dépenses sur devis'!D507&lt;&gt;"",'Dépenses sur devis'!D507,"")</f>
        <v/>
      </c>
      <c r="E507" s="80" t="str">
        <f>IF('Dépenses sur devis'!E507&lt;&gt;"",'Dépenses sur devis'!E507,"")</f>
        <v/>
      </c>
      <c r="F507" s="80" t="str">
        <f>IF('Dépenses sur devis'!F507&lt;&gt;"",'Dépenses sur devis'!F507,"")</f>
        <v/>
      </c>
      <c r="G507" s="80" t="str">
        <f>IF('Dépenses sur devis'!G507&lt;&gt;"",'Dépenses sur devis'!G507,"")</f>
        <v/>
      </c>
      <c r="H507" s="79" t="str">
        <f>IF('Dépenses sur devis'!H507&lt;&gt;"",'Dépenses sur devis'!H507,"")</f>
        <v/>
      </c>
      <c r="I507" s="80" t="str">
        <f>IF('Dépenses sur devis'!I507&lt;&gt;"",'Dépenses sur devis'!I507,"")</f>
        <v/>
      </c>
      <c r="J507" s="243">
        <f>IF('Dépenses sur devis'!J507&lt;&gt;"",'Dépenses sur devis'!J507,0)</f>
        <v>0</v>
      </c>
      <c r="K507" s="243">
        <f>IF('Dépenses sur devis'!K507&lt;&gt;"",'Dépenses sur devis'!K507,0)</f>
        <v>0</v>
      </c>
      <c r="L507" s="243">
        <f>IF('Dépenses sur devis'!L507&lt;&gt;"",'Dépenses sur devis'!L507,0)</f>
        <v>0</v>
      </c>
      <c r="M507" s="80" t="str">
        <f>IF('Dépenses sur devis'!M507&lt;&gt;"",'Dépenses sur devis'!M507,"")</f>
        <v/>
      </c>
      <c r="N507" s="244" t="str">
        <f>IF('Dépenses sur devis'!N507&lt;&gt;"",'Dépenses sur devis'!N507,"")</f>
        <v/>
      </c>
      <c r="O507" s="244" t="str">
        <f>IF('Dépenses sur devis'!O507&lt;&gt;"",'Dépenses sur devis'!O507,"")</f>
        <v/>
      </c>
      <c r="P507" s="245">
        <f>IF('Dépenses sur devis'!P507&lt;&gt;"",'Dépenses sur devis'!P507,0)</f>
        <v>0</v>
      </c>
      <c r="Q507" s="245">
        <f>IF('Dépenses sur devis'!Q507&lt;&gt;"",'Dépenses sur devis'!Q507,0)</f>
        <v>0</v>
      </c>
      <c r="R507" s="244" t="str">
        <f>IF('Dépenses sur devis'!R507&lt;&gt;"",'Dépenses sur devis'!R507,"")</f>
        <v/>
      </c>
      <c r="S507" s="244" t="str">
        <f>IF('Dépenses sur devis'!S507&lt;&gt;"",'Dépenses sur devis'!S507,"")</f>
        <v/>
      </c>
      <c r="T507" s="245">
        <f>IF('Dépenses sur devis'!T507&lt;&gt;"",'Dépenses sur devis'!T507,0)</f>
        <v>0</v>
      </c>
      <c r="U507" s="245">
        <f>IF('Dépenses sur devis'!U507&lt;&gt;"",'Dépenses sur devis'!U507,0)</f>
        <v>0</v>
      </c>
      <c r="V507" s="244" t="str">
        <f>IF('Dépenses sur devis'!V507&lt;&gt;"",'Dépenses sur devis'!V507,"")</f>
        <v/>
      </c>
      <c r="W507" s="245"/>
      <c r="X507" s="81">
        <v>0</v>
      </c>
      <c r="Y507" s="80"/>
      <c r="Z507" s="245">
        <f t="shared" si="14"/>
        <v>0</v>
      </c>
      <c r="AA507" s="81">
        <f t="shared" si="15"/>
        <v>0</v>
      </c>
      <c r="AB507" s="78" t="str">
        <f>IF('Dépenses sur devis'!AB507&lt;&gt;"",'Dépenses sur devis'!AB507,"")</f>
        <v/>
      </c>
    </row>
    <row r="508" spans="2:28" s="63" customFormat="1" ht="19.899999999999999" hidden="1" customHeight="1" x14ac:dyDescent="0.35">
      <c r="B508" s="75">
        <v>501</v>
      </c>
      <c r="C508" s="80" t="str">
        <f>IF('Dépenses sur devis'!C508&lt;&gt;"",'Dépenses sur devis'!C508,"")</f>
        <v/>
      </c>
      <c r="D508" s="80" t="str">
        <f>IF('Dépenses sur devis'!D508&lt;&gt;"",'Dépenses sur devis'!D508,"")</f>
        <v/>
      </c>
      <c r="E508" s="80" t="str">
        <f>IF('Dépenses sur devis'!E508&lt;&gt;"",'Dépenses sur devis'!E508,"")</f>
        <v/>
      </c>
      <c r="F508" s="80" t="str">
        <f>IF('Dépenses sur devis'!F508&lt;&gt;"",'Dépenses sur devis'!F508,"")</f>
        <v/>
      </c>
      <c r="G508" s="80" t="str">
        <f>IF('Dépenses sur devis'!G508&lt;&gt;"",'Dépenses sur devis'!G508,"")</f>
        <v/>
      </c>
      <c r="H508" s="79" t="str">
        <f>IF('Dépenses sur devis'!H508&lt;&gt;"",'Dépenses sur devis'!H508,"")</f>
        <v/>
      </c>
      <c r="I508" s="80" t="str">
        <f>IF('Dépenses sur devis'!I508&lt;&gt;"",'Dépenses sur devis'!I508,"")</f>
        <v/>
      </c>
      <c r="J508" s="243">
        <f>IF('Dépenses sur devis'!J508&lt;&gt;"",'Dépenses sur devis'!J508,0)</f>
        <v>0</v>
      </c>
      <c r="K508" s="243">
        <f>IF('Dépenses sur devis'!K508&lt;&gt;"",'Dépenses sur devis'!K508,0)</f>
        <v>0</v>
      </c>
      <c r="L508" s="243">
        <f>IF('Dépenses sur devis'!L508&lt;&gt;"",'Dépenses sur devis'!L508,0)</f>
        <v>0</v>
      </c>
      <c r="M508" s="80" t="str">
        <f>IF('Dépenses sur devis'!M508&lt;&gt;"",'Dépenses sur devis'!M508,"")</f>
        <v/>
      </c>
      <c r="N508" s="244" t="str">
        <f>IF('Dépenses sur devis'!N508&lt;&gt;"",'Dépenses sur devis'!N508,"")</f>
        <v/>
      </c>
      <c r="O508" s="244" t="str">
        <f>IF('Dépenses sur devis'!O508&lt;&gt;"",'Dépenses sur devis'!O508,"")</f>
        <v/>
      </c>
      <c r="P508" s="245">
        <f>IF('Dépenses sur devis'!P508&lt;&gt;"",'Dépenses sur devis'!P508,0)</f>
        <v>0</v>
      </c>
      <c r="Q508" s="245">
        <f>IF('Dépenses sur devis'!Q508&lt;&gt;"",'Dépenses sur devis'!Q508,0)</f>
        <v>0</v>
      </c>
      <c r="R508" s="244" t="str">
        <f>IF('Dépenses sur devis'!R508&lt;&gt;"",'Dépenses sur devis'!R508,"")</f>
        <v/>
      </c>
      <c r="S508" s="244" t="str">
        <f>IF('Dépenses sur devis'!S508&lt;&gt;"",'Dépenses sur devis'!S508,"")</f>
        <v/>
      </c>
      <c r="T508" s="245">
        <f>IF('Dépenses sur devis'!T508&lt;&gt;"",'Dépenses sur devis'!T508,0)</f>
        <v>0</v>
      </c>
      <c r="U508" s="245">
        <f>IF('Dépenses sur devis'!U508&lt;&gt;"",'Dépenses sur devis'!U508,0)</f>
        <v>0</v>
      </c>
      <c r="V508" s="244" t="str">
        <f>IF('Dépenses sur devis'!V508&lt;&gt;"",'Dépenses sur devis'!V508,"")</f>
        <v/>
      </c>
      <c r="W508" s="245"/>
      <c r="X508" s="81">
        <v>0</v>
      </c>
      <c r="Y508" s="80"/>
      <c r="Z508" s="245">
        <f t="shared" si="14"/>
        <v>0</v>
      </c>
      <c r="AA508" s="81">
        <f t="shared" si="15"/>
        <v>0</v>
      </c>
      <c r="AB508" s="78" t="str">
        <f>IF('Dépenses sur devis'!AB508&lt;&gt;"",'Dépenses sur devis'!AB508,"")</f>
        <v/>
      </c>
    </row>
    <row r="509" spans="2:28" s="63" customFormat="1" ht="19.899999999999999" hidden="1" customHeight="1" x14ac:dyDescent="0.35">
      <c r="B509" s="75">
        <v>502</v>
      </c>
      <c r="C509" s="80" t="str">
        <f>IF('Dépenses sur devis'!C509&lt;&gt;"",'Dépenses sur devis'!C509,"")</f>
        <v/>
      </c>
      <c r="D509" s="80" t="str">
        <f>IF('Dépenses sur devis'!D509&lt;&gt;"",'Dépenses sur devis'!D509,"")</f>
        <v/>
      </c>
      <c r="E509" s="80" t="str">
        <f>IF('Dépenses sur devis'!E509&lt;&gt;"",'Dépenses sur devis'!E509,"")</f>
        <v/>
      </c>
      <c r="F509" s="80" t="str">
        <f>IF('Dépenses sur devis'!F509&lt;&gt;"",'Dépenses sur devis'!F509,"")</f>
        <v/>
      </c>
      <c r="G509" s="80" t="str">
        <f>IF('Dépenses sur devis'!G509&lt;&gt;"",'Dépenses sur devis'!G509,"")</f>
        <v/>
      </c>
      <c r="H509" s="79" t="str">
        <f>IF('Dépenses sur devis'!H509&lt;&gt;"",'Dépenses sur devis'!H509,"")</f>
        <v/>
      </c>
      <c r="I509" s="80" t="str">
        <f>IF('Dépenses sur devis'!I509&lt;&gt;"",'Dépenses sur devis'!I509,"")</f>
        <v/>
      </c>
      <c r="J509" s="243">
        <f>IF('Dépenses sur devis'!J509&lt;&gt;"",'Dépenses sur devis'!J509,0)</f>
        <v>0</v>
      </c>
      <c r="K509" s="243">
        <f>IF('Dépenses sur devis'!K509&lt;&gt;"",'Dépenses sur devis'!K509,0)</f>
        <v>0</v>
      </c>
      <c r="L509" s="243">
        <f>IF('Dépenses sur devis'!L509&lt;&gt;"",'Dépenses sur devis'!L509,0)</f>
        <v>0</v>
      </c>
      <c r="M509" s="80" t="str">
        <f>IF('Dépenses sur devis'!M509&lt;&gt;"",'Dépenses sur devis'!M509,"")</f>
        <v/>
      </c>
      <c r="N509" s="244" t="str">
        <f>IF('Dépenses sur devis'!N509&lt;&gt;"",'Dépenses sur devis'!N509,"")</f>
        <v/>
      </c>
      <c r="O509" s="244" t="str">
        <f>IF('Dépenses sur devis'!O509&lt;&gt;"",'Dépenses sur devis'!O509,"")</f>
        <v/>
      </c>
      <c r="P509" s="245">
        <f>IF('Dépenses sur devis'!P509&lt;&gt;"",'Dépenses sur devis'!P509,0)</f>
        <v>0</v>
      </c>
      <c r="Q509" s="245">
        <f>IF('Dépenses sur devis'!Q509&lt;&gt;"",'Dépenses sur devis'!Q509,0)</f>
        <v>0</v>
      </c>
      <c r="R509" s="244" t="str">
        <f>IF('Dépenses sur devis'!R509&lt;&gt;"",'Dépenses sur devis'!R509,"")</f>
        <v/>
      </c>
      <c r="S509" s="244" t="str">
        <f>IF('Dépenses sur devis'!S509&lt;&gt;"",'Dépenses sur devis'!S509,"")</f>
        <v/>
      </c>
      <c r="T509" s="245">
        <f>IF('Dépenses sur devis'!T509&lt;&gt;"",'Dépenses sur devis'!T509,0)</f>
        <v>0</v>
      </c>
      <c r="U509" s="245">
        <f>IF('Dépenses sur devis'!U509&lt;&gt;"",'Dépenses sur devis'!U509,0)</f>
        <v>0</v>
      </c>
      <c r="V509" s="244" t="str">
        <f>IF('Dépenses sur devis'!V509&lt;&gt;"",'Dépenses sur devis'!V509,"")</f>
        <v/>
      </c>
      <c r="W509" s="245"/>
      <c r="X509" s="81">
        <v>0</v>
      </c>
      <c r="Y509" s="80"/>
      <c r="Z509" s="245">
        <f t="shared" si="14"/>
        <v>0</v>
      </c>
      <c r="AA509" s="81">
        <f t="shared" si="15"/>
        <v>0</v>
      </c>
      <c r="AB509" s="78" t="str">
        <f>IF('Dépenses sur devis'!AB509&lt;&gt;"",'Dépenses sur devis'!AB509,"")</f>
        <v/>
      </c>
    </row>
    <row r="510" spans="2:28" s="63" customFormat="1" ht="19.899999999999999" hidden="1" customHeight="1" x14ac:dyDescent="0.35">
      <c r="B510" s="75">
        <v>503</v>
      </c>
      <c r="C510" s="80" t="str">
        <f>IF('Dépenses sur devis'!C510&lt;&gt;"",'Dépenses sur devis'!C510,"")</f>
        <v/>
      </c>
      <c r="D510" s="80" t="str">
        <f>IF('Dépenses sur devis'!D510&lt;&gt;"",'Dépenses sur devis'!D510,"")</f>
        <v/>
      </c>
      <c r="E510" s="80" t="str">
        <f>IF('Dépenses sur devis'!E510&lt;&gt;"",'Dépenses sur devis'!E510,"")</f>
        <v/>
      </c>
      <c r="F510" s="80" t="str">
        <f>IF('Dépenses sur devis'!F510&lt;&gt;"",'Dépenses sur devis'!F510,"")</f>
        <v/>
      </c>
      <c r="G510" s="80" t="str">
        <f>IF('Dépenses sur devis'!G510&lt;&gt;"",'Dépenses sur devis'!G510,"")</f>
        <v/>
      </c>
      <c r="H510" s="79" t="str">
        <f>IF('Dépenses sur devis'!H510&lt;&gt;"",'Dépenses sur devis'!H510,"")</f>
        <v/>
      </c>
      <c r="I510" s="80" t="str">
        <f>IF('Dépenses sur devis'!I510&lt;&gt;"",'Dépenses sur devis'!I510,"")</f>
        <v/>
      </c>
      <c r="J510" s="243">
        <f>IF('Dépenses sur devis'!J510&lt;&gt;"",'Dépenses sur devis'!J510,0)</f>
        <v>0</v>
      </c>
      <c r="K510" s="243">
        <f>IF('Dépenses sur devis'!K510&lt;&gt;"",'Dépenses sur devis'!K510,0)</f>
        <v>0</v>
      </c>
      <c r="L510" s="243">
        <f>IF('Dépenses sur devis'!L510&lt;&gt;"",'Dépenses sur devis'!L510,0)</f>
        <v>0</v>
      </c>
      <c r="M510" s="80" t="str">
        <f>IF('Dépenses sur devis'!M510&lt;&gt;"",'Dépenses sur devis'!M510,"")</f>
        <v/>
      </c>
      <c r="N510" s="244" t="str">
        <f>IF('Dépenses sur devis'!N510&lt;&gt;"",'Dépenses sur devis'!N510,"")</f>
        <v/>
      </c>
      <c r="O510" s="244" t="str">
        <f>IF('Dépenses sur devis'!O510&lt;&gt;"",'Dépenses sur devis'!O510,"")</f>
        <v/>
      </c>
      <c r="P510" s="245">
        <f>IF('Dépenses sur devis'!P510&lt;&gt;"",'Dépenses sur devis'!P510,0)</f>
        <v>0</v>
      </c>
      <c r="Q510" s="245">
        <f>IF('Dépenses sur devis'!Q510&lt;&gt;"",'Dépenses sur devis'!Q510,0)</f>
        <v>0</v>
      </c>
      <c r="R510" s="244" t="str">
        <f>IF('Dépenses sur devis'!R510&lt;&gt;"",'Dépenses sur devis'!R510,"")</f>
        <v/>
      </c>
      <c r="S510" s="244" t="str">
        <f>IF('Dépenses sur devis'!S510&lt;&gt;"",'Dépenses sur devis'!S510,"")</f>
        <v/>
      </c>
      <c r="T510" s="245">
        <f>IF('Dépenses sur devis'!T510&lt;&gt;"",'Dépenses sur devis'!T510,0)</f>
        <v>0</v>
      </c>
      <c r="U510" s="245">
        <f>IF('Dépenses sur devis'!U510&lt;&gt;"",'Dépenses sur devis'!U510,0)</f>
        <v>0</v>
      </c>
      <c r="V510" s="244" t="str">
        <f>IF('Dépenses sur devis'!V510&lt;&gt;"",'Dépenses sur devis'!V510,"")</f>
        <v/>
      </c>
      <c r="W510" s="245"/>
      <c r="X510" s="81">
        <v>0</v>
      </c>
      <c r="Y510" s="80"/>
      <c r="Z510" s="245">
        <f t="shared" si="14"/>
        <v>0</v>
      </c>
      <c r="AA510" s="81">
        <f t="shared" si="15"/>
        <v>0</v>
      </c>
      <c r="AB510" s="78" t="str">
        <f>IF('Dépenses sur devis'!AB510&lt;&gt;"",'Dépenses sur devis'!AB510,"")</f>
        <v/>
      </c>
    </row>
    <row r="511" spans="2:28" s="63" customFormat="1" ht="19.899999999999999" hidden="1" customHeight="1" x14ac:dyDescent="0.35">
      <c r="B511" s="75">
        <v>504</v>
      </c>
      <c r="C511" s="80" t="str">
        <f>IF('Dépenses sur devis'!C511&lt;&gt;"",'Dépenses sur devis'!C511,"")</f>
        <v/>
      </c>
      <c r="D511" s="80" t="str">
        <f>IF('Dépenses sur devis'!D511&lt;&gt;"",'Dépenses sur devis'!D511,"")</f>
        <v/>
      </c>
      <c r="E511" s="80" t="str">
        <f>IF('Dépenses sur devis'!E511&lt;&gt;"",'Dépenses sur devis'!E511,"")</f>
        <v/>
      </c>
      <c r="F511" s="80" t="str">
        <f>IF('Dépenses sur devis'!F511&lt;&gt;"",'Dépenses sur devis'!F511,"")</f>
        <v/>
      </c>
      <c r="G511" s="80" t="str">
        <f>IF('Dépenses sur devis'!G511&lt;&gt;"",'Dépenses sur devis'!G511,"")</f>
        <v/>
      </c>
      <c r="H511" s="79" t="str">
        <f>IF('Dépenses sur devis'!H511&lt;&gt;"",'Dépenses sur devis'!H511,"")</f>
        <v/>
      </c>
      <c r="I511" s="80" t="str">
        <f>IF('Dépenses sur devis'!I511&lt;&gt;"",'Dépenses sur devis'!I511,"")</f>
        <v/>
      </c>
      <c r="J511" s="243">
        <f>IF('Dépenses sur devis'!J511&lt;&gt;"",'Dépenses sur devis'!J511,0)</f>
        <v>0</v>
      </c>
      <c r="K511" s="243">
        <f>IF('Dépenses sur devis'!K511&lt;&gt;"",'Dépenses sur devis'!K511,0)</f>
        <v>0</v>
      </c>
      <c r="L511" s="243">
        <f>IF('Dépenses sur devis'!L511&lt;&gt;"",'Dépenses sur devis'!L511,0)</f>
        <v>0</v>
      </c>
      <c r="M511" s="80" t="str">
        <f>IF('Dépenses sur devis'!M511&lt;&gt;"",'Dépenses sur devis'!M511,"")</f>
        <v/>
      </c>
      <c r="N511" s="244" t="str">
        <f>IF('Dépenses sur devis'!N511&lt;&gt;"",'Dépenses sur devis'!N511,"")</f>
        <v/>
      </c>
      <c r="O511" s="244" t="str">
        <f>IF('Dépenses sur devis'!O511&lt;&gt;"",'Dépenses sur devis'!O511,"")</f>
        <v/>
      </c>
      <c r="P511" s="245">
        <f>IF('Dépenses sur devis'!P511&lt;&gt;"",'Dépenses sur devis'!P511,0)</f>
        <v>0</v>
      </c>
      <c r="Q511" s="245">
        <f>IF('Dépenses sur devis'!Q511&lt;&gt;"",'Dépenses sur devis'!Q511,0)</f>
        <v>0</v>
      </c>
      <c r="R511" s="244" t="str">
        <f>IF('Dépenses sur devis'!R511&lt;&gt;"",'Dépenses sur devis'!R511,"")</f>
        <v/>
      </c>
      <c r="S511" s="244" t="str">
        <f>IF('Dépenses sur devis'!S511&lt;&gt;"",'Dépenses sur devis'!S511,"")</f>
        <v/>
      </c>
      <c r="T511" s="245">
        <f>IF('Dépenses sur devis'!T511&lt;&gt;"",'Dépenses sur devis'!T511,0)</f>
        <v>0</v>
      </c>
      <c r="U511" s="245">
        <f>IF('Dépenses sur devis'!U511&lt;&gt;"",'Dépenses sur devis'!U511,0)</f>
        <v>0</v>
      </c>
      <c r="V511" s="244" t="str">
        <f>IF('Dépenses sur devis'!V511&lt;&gt;"",'Dépenses sur devis'!V511,"")</f>
        <v/>
      </c>
      <c r="W511" s="245"/>
      <c r="X511" s="81">
        <v>0</v>
      </c>
      <c r="Y511" s="80"/>
      <c r="Z511" s="245">
        <f t="shared" si="14"/>
        <v>0</v>
      </c>
      <c r="AA511" s="81">
        <f t="shared" si="15"/>
        <v>0</v>
      </c>
      <c r="AB511" s="78" t="str">
        <f>IF('Dépenses sur devis'!AB511&lt;&gt;"",'Dépenses sur devis'!AB511,"")</f>
        <v/>
      </c>
    </row>
    <row r="512" spans="2:28" s="63" customFormat="1" ht="19.899999999999999" hidden="1" customHeight="1" x14ac:dyDescent="0.35">
      <c r="B512" s="75">
        <v>505</v>
      </c>
      <c r="C512" s="80" t="str">
        <f>IF('Dépenses sur devis'!C512&lt;&gt;"",'Dépenses sur devis'!C512,"")</f>
        <v/>
      </c>
      <c r="D512" s="80" t="str">
        <f>IF('Dépenses sur devis'!D512&lt;&gt;"",'Dépenses sur devis'!D512,"")</f>
        <v/>
      </c>
      <c r="E512" s="80" t="str">
        <f>IF('Dépenses sur devis'!E512&lt;&gt;"",'Dépenses sur devis'!E512,"")</f>
        <v/>
      </c>
      <c r="F512" s="80" t="str">
        <f>IF('Dépenses sur devis'!F512&lt;&gt;"",'Dépenses sur devis'!F512,"")</f>
        <v/>
      </c>
      <c r="G512" s="80" t="str">
        <f>IF('Dépenses sur devis'!G512&lt;&gt;"",'Dépenses sur devis'!G512,"")</f>
        <v/>
      </c>
      <c r="H512" s="79" t="str">
        <f>IF('Dépenses sur devis'!H512&lt;&gt;"",'Dépenses sur devis'!H512,"")</f>
        <v/>
      </c>
      <c r="I512" s="80" t="str">
        <f>IF('Dépenses sur devis'!I512&lt;&gt;"",'Dépenses sur devis'!I512,"")</f>
        <v/>
      </c>
      <c r="J512" s="243">
        <f>IF('Dépenses sur devis'!J512&lt;&gt;"",'Dépenses sur devis'!J512,0)</f>
        <v>0</v>
      </c>
      <c r="K512" s="243">
        <f>IF('Dépenses sur devis'!K512&lt;&gt;"",'Dépenses sur devis'!K512,0)</f>
        <v>0</v>
      </c>
      <c r="L512" s="243">
        <f>IF('Dépenses sur devis'!L512&lt;&gt;"",'Dépenses sur devis'!L512,0)</f>
        <v>0</v>
      </c>
      <c r="M512" s="80" t="str">
        <f>IF('Dépenses sur devis'!M512&lt;&gt;"",'Dépenses sur devis'!M512,"")</f>
        <v/>
      </c>
      <c r="N512" s="244" t="str">
        <f>IF('Dépenses sur devis'!N512&lt;&gt;"",'Dépenses sur devis'!N512,"")</f>
        <v/>
      </c>
      <c r="O512" s="244" t="str">
        <f>IF('Dépenses sur devis'!O512&lt;&gt;"",'Dépenses sur devis'!O512,"")</f>
        <v/>
      </c>
      <c r="P512" s="245">
        <f>IF('Dépenses sur devis'!P512&lt;&gt;"",'Dépenses sur devis'!P512,0)</f>
        <v>0</v>
      </c>
      <c r="Q512" s="245">
        <f>IF('Dépenses sur devis'!Q512&lt;&gt;"",'Dépenses sur devis'!Q512,0)</f>
        <v>0</v>
      </c>
      <c r="R512" s="244" t="str">
        <f>IF('Dépenses sur devis'!R512&lt;&gt;"",'Dépenses sur devis'!R512,"")</f>
        <v/>
      </c>
      <c r="S512" s="244" t="str">
        <f>IF('Dépenses sur devis'!S512&lt;&gt;"",'Dépenses sur devis'!S512,"")</f>
        <v/>
      </c>
      <c r="T512" s="245">
        <f>IF('Dépenses sur devis'!T512&lt;&gt;"",'Dépenses sur devis'!T512,0)</f>
        <v>0</v>
      </c>
      <c r="U512" s="245">
        <f>IF('Dépenses sur devis'!U512&lt;&gt;"",'Dépenses sur devis'!U512,0)</f>
        <v>0</v>
      </c>
      <c r="V512" s="244" t="str">
        <f>IF('Dépenses sur devis'!V512&lt;&gt;"",'Dépenses sur devis'!V512,"")</f>
        <v/>
      </c>
      <c r="W512" s="245"/>
      <c r="X512" s="81">
        <v>0</v>
      </c>
      <c r="Y512" s="80"/>
      <c r="Z512" s="245">
        <f t="shared" si="14"/>
        <v>0</v>
      </c>
      <c r="AA512" s="81">
        <f t="shared" si="15"/>
        <v>0</v>
      </c>
      <c r="AB512" s="78" t="str">
        <f>IF('Dépenses sur devis'!AB512&lt;&gt;"",'Dépenses sur devis'!AB512,"")</f>
        <v/>
      </c>
    </row>
    <row r="513" spans="2:28" s="63" customFormat="1" ht="19.899999999999999" hidden="1" customHeight="1" x14ac:dyDescent="0.35">
      <c r="B513" s="75">
        <v>506</v>
      </c>
      <c r="C513" s="80" t="str">
        <f>IF('Dépenses sur devis'!C513&lt;&gt;"",'Dépenses sur devis'!C513,"")</f>
        <v/>
      </c>
      <c r="D513" s="80" t="str">
        <f>IF('Dépenses sur devis'!D513&lt;&gt;"",'Dépenses sur devis'!D513,"")</f>
        <v/>
      </c>
      <c r="E513" s="80" t="str">
        <f>IF('Dépenses sur devis'!E513&lt;&gt;"",'Dépenses sur devis'!E513,"")</f>
        <v/>
      </c>
      <c r="F513" s="80" t="str">
        <f>IF('Dépenses sur devis'!F513&lt;&gt;"",'Dépenses sur devis'!F513,"")</f>
        <v/>
      </c>
      <c r="G513" s="80" t="str">
        <f>IF('Dépenses sur devis'!G513&lt;&gt;"",'Dépenses sur devis'!G513,"")</f>
        <v/>
      </c>
      <c r="H513" s="79" t="str">
        <f>IF('Dépenses sur devis'!H513&lt;&gt;"",'Dépenses sur devis'!H513,"")</f>
        <v/>
      </c>
      <c r="I513" s="80" t="str">
        <f>IF('Dépenses sur devis'!I513&lt;&gt;"",'Dépenses sur devis'!I513,"")</f>
        <v/>
      </c>
      <c r="J513" s="243">
        <f>IF('Dépenses sur devis'!J513&lt;&gt;"",'Dépenses sur devis'!J513,0)</f>
        <v>0</v>
      </c>
      <c r="K513" s="243">
        <f>IF('Dépenses sur devis'!K513&lt;&gt;"",'Dépenses sur devis'!K513,0)</f>
        <v>0</v>
      </c>
      <c r="L513" s="243">
        <f>IF('Dépenses sur devis'!L513&lt;&gt;"",'Dépenses sur devis'!L513,0)</f>
        <v>0</v>
      </c>
      <c r="M513" s="80" t="str">
        <f>IF('Dépenses sur devis'!M513&lt;&gt;"",'Dépenses sur devis'!M513,"")</f>
        <v/>
      </c>
      <c r="N513" s="244" t="str">
        <f>IF('Dépenses sur devis'!N513&lt;&gt;"",'Dépenses sur devis'!N513,"")</f>
        <v/>
      </c>
      <c r="O513" s="244" t="str">
        <f>IF('Dépenses sur devis'!O513&lt;&gt;"",'Dépenses sur devis'!O513,"")</f>
        <v/>
      </c>
      <c r="P513" s="245">
        <f>IF('Dépenses sur devis'!P513&lt;&gt;"",'Dépenses sur devis'!P513,0)</f>
        <v>0</v>
      </c>
      <c r="Q513" s="245">
        <f>IF('Dépenses sur devis'!Q513&lt;&gt;"",'Dépenses sur devis'!Q513,0)</f>
        <v>0</v>
      </c>
      <c r="R513" s="244" t="str">
        <f>IF('Dépenses sur devis'!R513&lt;&gt;"",'Dépenses sur devis'!R513,"")</f>
        <v/>
      </c>
      <c r="S513" s="244" t="str">
        <f>IF('Dépenses sur devis'!S513&lt;&gt;"",'Dépenses sur devis'!S513,"")</f>
        <v/>
      </c>
      <c r="T513" s="245">
        <f>IF('Dépenses sur devis'!T513&lt;&gt;"",'Dépenses sur devis'!T513,0)</f>
        <v>0</v>
      </c>
      <c r="U513" s="245">
        <f>IF('Dépenses sur devis'!U513&lt;&gt;"",'Dépenses sur devis'!U513,0)</f>
        <v>0</v>
      </c>
      <c r="V513" s="244" t="str">
        <f>IF('Dépenses sur devis'!V513&lt;&gt;"",'Dépenses sur devis'!V513,"")</f>
        <v/>
      </c>
      <c r="W513" s="245"/>
      <c r="X513" s="81">
        <v>0</v>
      </c>
      <c r="Y513" s="80"/>
      <c r="Z513" s="245">
        <f t="shared" si="14"/>
        <v>0</v>
      </c>
      <c r="AA513" s="81">
        <f t="shared" si="15"/>
        <v>0</v>
      </c>
      <c r="AB513" s="78" t="str">
        <f>IF('Dépenses sur devis'!AB513&lt;&gt;"",'Dépenses sur devis'!AB513,"")</f>
        <v/>
      </c>
    </row>
    <row r="514" spans="2:28" s="63" customFormat="1" ht="19.899999999999999" hidden="1" customHeight="1" x14ac:dyDescent="0.35">
      <c r="B514" s="75">
        <v>507</v>
      </c>
      <c r="C514" s="80" t="str">
        <f>IF('Dépenses sur devis'!C514&lt;&gt;"",'Dépenses sur devis'!C514,"")</f>
        <v/>
      </c>
      <c r="D514" s="80" t="str">
        <f>IF('Dépenses sur devis'!D514&lt;&gt;"",'Dépenses sur devis'!D514,"")</f>
        <v/>
      </c>
      <c r="E514" s="80" t="str">
        <f>IF('Dépenses sur devis'!E514&lt;&gt;"",'Dépenses sur devis'!E514,"")</f>
        <v/>
      </c>
      <c r="F514" s="80" t="str">
        <f>IF('Dépenses sur devis'!F514&lt;&gt;"",'Dépenses sur devis'!F514,"")</f>
        <v/>
      </c>
      <c r="G514" s="80" t="str">
        <f>IF('Dépenses sur devis'!G514&lt;&gt;"",'Dépenses sur devis'!G514,"")</f>
        <v/>
      </c>
      <c r="H514" s="79" t="str">
        <f>IF('Dépenses sur devis'!H514&lt;&gt;"",'Dépenses sur devis'!H514,"")</f>
        <v/>
      </c>
      <c r="I514" s="80" t="str">
        <f>IF('Dépenses sur devis'!I514&lt;&gt;"",'Dépenses sur devis'!I514,"")</f>
        <v/>
      </c>
      <c r="J514" s="243">
        <f>IF('Dépenses sur devis'!J514&lt;&gt;"",'Dépenses sur devis'!J514,0)</f>
        <v>0</v>
      </c>
      <c r="K514" s="243">
        <f>IF('Dépenses sur devis'!K514&lt;&gt;"",'Dépenses sur devis'!K514,0)</f>
        <v>0</v>
      </c>
      <c r="L514" s="243">
        <f>IF('Dépenses sur devis'!L514&lt;&gt;"",'Dépenses sur devis'!L514,0)</f>
        <v>0</v>
      </c>
      <c r="M514" s="80" t="str">
        <f>IF('Dépenses sur devis'!M514&lt;&gt;"",'Dépenses sur devis'!M514,"")</f>
        <v/>
      </c>
      <c r="N514" s="244" t="str">
        <f>IF('Dépenses sur devis'!N514&lt;&gt;"",'Dépenses sur devis'!N514,"")</f>
        <v/>
      </c>
      <c r="O514" s="244" t="str">
        <f>IF('Dépenses sur devis'!O514&lt;&gt;"",'Dépenses sur devis'!O514,"")</f>
        <v/>
      </c>
      <c r="P514" s="245">
        <f>IF('Dépenses sur devis'!P514&lt;&gt;"",'Dépenses sur devis'!P514,0)</f>
        <v>0</v>
      </c>
      <c r="Q514" s="245">
        <f>IF('Dépenses sur devis'!Q514&lt;&gt;"",'Dépenses sur devis'!Q514,0)</f>
        <v>0</v>
      </c>
      <c r="R514" s="244" t="str">
        <f>IF('Dépenses sur devis'!R514&lt;&gt;"",'Dépenses sur devis'!R514,"")</f>
        <v/>
      </c>
      <c r="S514" s="244" t="str">
        <f>IF('Dépenses sur devis'!S514&lt;&gt;"",'Dépenses sur devis'!S514,"")</f>
        <v/>
      </c>
      <c r="T514" s="245">
        <f>IF('Dépenses sur devis'!T514&lt;&gt;"",'Dépenses sur devis'!T514,0)</f>
        <v>0</v>
      </c>
      <c r="U514" s="245">
        <f>IF('Dépenses sur devis'!U514&lt;&gt;"",'Dépenses sur devis'!U514,0)</f>
        <v>0</v>
      </c>
      <c r="V514" s="244" t="str">
        <f>IF('Dépenses sur devis'!V514&lt;&gt;"",'Dépenses sur devis'!V514,"")</f>
        <v/>
      </c>
      <c r="W514" s="245"/>
      <c r="X514" s="81">
        <v>0</v>
      </c>
      <c r="Y514" s="80"/>
      <c r="Z514" s="245">
        <f t="shared" si="14"/>
        <v>0</v>
      </c>
      <c r="AA514" s="81">
        <f t="shared" si="15"/>
        <v>0</v>
      </c>
      <c r="AB514" s="78" t="str">
        <f>IF('Dépenses sur devis'!AB514&lt;&gt;"",'Dépenses sur devis'!AB514,"")</f>
        <v/>
      </c>
    </row>
    <row r="515" spans="2:28" s="63" customFormat="1" ht="19.899999999999999" hidden="1" customHeight="1" x14ac:dyDescent="0.35">
      <c r="B515" s="75">
        <v>508</v>
      </c>
      <c r="C515" s="80" t="str">
        <f>IF('Dépenses sur devis'!C515&lt;&gt;"",'Dépenses sur devis'!C515,"")</f>
        <v/>
      </c>
      <c r="D515" s="80" t="str">
        <f>IF('Dépenses sur devis'!D515&lt;&gt;"",'Dépenses sur devis'!D515,"")</f>
        <v/>
      </c>
      <c r="E515" s="80" t="str">
        <f>IF('Dépenses sur devis'!E515&lt;&gt;"",'Dépenses sur devis'!E515,"")</f>
        <v/>
      </c>
      <c r="F515" s="80" t="str">
        <f>IF('Dépenses sur devis'!F515&lt;&gt;"",'Dépenses sur devis'!F515,"")</f>
        <v/>
      </c>
      <c r="G515" s="80" t="str">
        <f>IF('Dépenses sur devis'!G515&lt;&gt;"",'Dépenses sur devis'!G515,"")</f>
        <v/>
      </c>
      <c r="H515" s="79" t="str">
        <f>IF('Dépenses sur devis'!H515&lt;&gt;"",'Dépenses sur devis'!H515,"")</f>
        <v/>
      </c>
      <c r="I515" s="80" t="str">
        <f>IF('Dépenses sur devis'!I515&lt;&gt;"",'Dépenses sur devis'!I515,"")</f>
        <v/>
      </c>
      <c r="J515" s="243">
        <f>IF('Dépenses sur devis'!J515&lt;&gt;"",'Dépenses sur devis'!J515,0)</f>
        <v>0</v>
      </c>
      <c r="K515" s="243">
        <f>IF('Dépenses sur devis'!K515&lt;&gt;"",'Dépenses sur devis'!K515,0)</f>
        <v>0</v>
      </c>
      <c r="L515" s="243">
        <f>IF('Dépenses sur devis'!L515&lt;&gt;"",'Dépenses sur devis'!L515,0)</f>
        <v>0</v>
      </c>
      <c r="M515" s="80" t="str">
        <f>IF('Dépenses sur devis'!M515&lt;&gt;"",'Dépenses sur devis'!M515,"")</f>
        <v/>
      </c>
      <c r="N515" s="244" t="str">
        <f>IF('Dépenses sur devis'!N515&lt;&gt;"",'Dépenses sur devis'!N515,"")</f>
        <v/>
      </c>
      <c r="O515" s="244" t="str">
        <f>IF('Dépenses sur devis'!O515&lt;&gt;"",'Dépenses sur devis'!O515,"")</f>
        <v/>
      </c>
      <c r="P515" s="245">
        <f>IF('Dépenses sur devis'!P515&lt;&gt;"",'Dépenses sur devis'!P515,0)</f>
        <v>0</v>
      </c>
      <c r="Q515" s="245">
        <f>IF('Dépenses sur devis'!Q515&lt;&gt;"",'Dépenses sur devis'!Q515,0)</f>
        <v>0</v>
      </c>
      <c r="R515" s="244" t="str">
        <f>IF('Dépenses sur devis'!R515&lt;&gt;"",'Dépenses sur devis'!R515,"")</f>
        <v/>
      </c>
      <c r="S515" s="244" t="str">
        <f>IF('Dépenses sur devis'!S515&lt;&gt;"",'Dépenses sur devis'!S515,"")</f>
        <v/>
      </c>
      <c r="T515" s="245">
        <f>IF('Dépenses sur devis'!T515&lt;&gt;"",'Dépenses sur devis'!T515,0)</f>
        <v>0</v>
      </c>
      <c r="U515" s="245">
        <f>IF('Dépenses sur devis'!U515&lt;&gt;"",'Dépenses sur devis'!U515,0)</f>
        <v>0</v>
      </c>
      <c r="V515" s="244" t="str">
        <f>IF('Dépenses sur devis'!V515&lt;&gt;"",'Dépenses sur devis'!V515,"")</f>
        <v/>
      </c>
      <c r="W515" s="245"/>
      <c r="X515" s="81">
        <v>0</v>
      </c>
      <c r="Y515" s="80"/>
      <c r="Z515" s="245">
        <f t="shared" si="14"/>
        <v>0</v>
      </c>
      <c r="AA515" s="81">
        <f t="shared" si="15"/>
        <v>0</v>
      </c>
      <c r="AB515" s="78" t="str">
        <f>IF('Dépenses sur devis'!AB515&lt;&gt;"",'Dépenses sur devis'!AB515,"")</f>
        <v/>
      </c>
    </row>
    <row r="516" spans="2:28" s="63" customFormat="1" ht="19.899999999999999" hidden="1" customHeight="1" x14ac:dyDescent="0.35">
      <c r="B516" s="75">
        <v>509</v>
      </c>
      <c r="C516" s="80" t="str">
        <f>IF('Dépenses sur devis'!C516&lt;&gt;"",'Dépenses sur devis'!C516,"")</f>
        <v/>
      </c>
      <c r="D516" s="80" t="str">
        <f>IF('Dépenses sur devis'!D516&lt;&gt;"",'Dépenses sur devis'!D516,"")</f>
        <v/>
      </c>
      <c r="E516" s="80" t="str">
        <f>IF('Dépenses sur devis'!E516&lt;&gt;"",'Dépenses sur devis'!E516,"")</f>
        <v/>
      </c>
      <c r="F516" s="80" t="str">
        <f>IF('Dépenses sur devis'!F516&lt;&gt;"",'Dépenses sur devis'!F516,"")</f>
        <v/>
      </c>
      <c r="G516" s="80" t="str">
        <f>IF('Dépenses sur devis'!G516&lt;&gt;"",'Dépenses sur devis'!G516,"")</f>
        <v/>
      </c>
      <c r="H516" s="79" t="str">
        <f>IF('Dépenses sur devis'!H516&lt;&gt;"",'Dépenses sur devis'!H516,"")</f>
        <v/>
      </c>
      <c r="I516" s="80" t="str">
        <f>IF('Dépenses sur devis'!I516&lt;&gt;"",'Dépenses sur devis'!I516,"")</f>
        <v/>
      </c>
      <c r="J516" s="243">
        <f>IF('Dépenses sur devis'!J516&lt;&gt;"",'Dépenses sur devis'!J516,0)</f>
        <v>0</v>
      </c>
      <c r="K516" s="243">
        <f>IF('Dépenses sur devis'!K516&lt;&gt;"",'Dépenses sur devis'!K516,0)</f>
        <v>0</v>
      </c>
      <c r="L516" s="243">
        <f>IF('Dépenses sur devis'!L516&lt;&gt;"",'Dépenses sur devis'!L516,0)</f>
        <v>0</v>
      </c>
      <c r="M516" s="80" t="str">
        <f>IF('Dépenses sur devis'!M516&lt;&gt;"",'Dépenses sur devis'!M516,"")</f>
        <v/>
      </c>
      <c r="N516" s="244" t="str">
        <f>IF('Dépenses sur devis'!N516&lt;&gt;"",'Dépenses sur devis'!N516,"")</f>
        <v/>
      </c>
      <c r="O516" s="244" t="str">
        <f>IF('Dépenses sur devis'!O516&lt;&gt;"",'Dépenses sur devis'!O516,"")</f>
        <v/>
      </c>
      <c r="P516" s="245">
        <f>IF('Dépenses sur devis'!P516&lt;&gt;"",'Dépenses sur devis'!P516,0)</f>
        <v>0</v>
      </c>
      <c r="Q516" s="245">
        <f>IF('Dépenses sur devis'!Q516&lt;&gt;"",'Dépenses sur devis'!Q516,0)</f>
        <v>0</v>
      </c>
      <c r="R516" s="244" t="str">
        <f>IF('Dépenses sur devis'!R516&lt;&gt;"",'Dépenses sur devis'!R516,"")</f>
        <v/>
      </c>
      <c r="S516" s="244" t="str">
        <f>IF('Dépenses sur devis'!S516&lt;&gt;"",'Dépenses sur devis'!S516,"")</f>
        <v/>
      </c>
      <c r="T516" s="245">
        <f>IF('Dépenses sur devis'!T516&lt;&gt;"",'Dépenses sur devis'!T516,0)</f>
        <v>0</v>
      </c>
      <c r="U516" s="245">
        <f>IF('Dépenses sur devis'!U516&lt;&gt;"",'Dépenses sur devis'!U516,0)</f>
        <v>0</v>
      </c>
      <c r="V516" s="244" t="str">
        <f>IF('Dépenses sur devis'!V516&lt;&gt;"",'Dépenses sur devis'!V516,"")</f>
        <v/>
      </c>
      <c r="W516" s="245"/>
      <c r="X516" s="81">
        <v>0</v>
      </c>
      <c r="Y516" s="80"/>
      <c r="Z516" s="245">
        <f t="shared" si="14"/>
        <v>0</v>
      </c>
      <c r="AA516" s="81">
        <f t="shared" si="15"/>
        <v>0</v>
      </c>
      <c r="AB516" s="78" t="str">
        <f>IF('Dépenses sur devis'!AB516&lt;&gt;"",'Dépenses sur devis'!AB516,"")</f>
        <v/>
      </c>
    </row>
    <row r="517" spans="2:28" s="63" customFormat="1" ht="19.899999999999999" hidden="1" customHeight="1" x14ac:dyDescent="0.35">
      <c r="B517" s="75">
        <v>510</v>
      </c>
      <c r="C517" s="80" t="str">
        <f>IF('Dépenses sur devis'!C517&lt;&gt;"",'Dépenses sur devis'!C517,"")</f>
        <v/>
      </c>
      <c r="D517" s="80" t="str">
        <f>IF('Dépenses sur devis'!D517&lt;&gt;"",'Dépenses sur devis'!D517,"")</f>
        <v/>
      </c>
      <c r="E517" s="80" t="str">
        <f>IF('Dépenses sur devis'!E517&lt;&gt;"",'Dépenses sur devis'!E517,"")</f>
        <v/>
      </c>
      <c r="F517" s="80" t="str">
        <f>IF('Dépenses sur devis'!F517&lt;&gt;"",'Dépenses sur devis'!F517,"")</f>
        <v/>
      </c>
      <c r="G517" s="80" t="str">
        <f>IF('Dépenses sur devis'!G517&lt;&gt;"",'Dépenses sur devis'!G517,"")</f>
        <v/>
      </c>
      <c r="H517" s="79" t="str">
        <f>IF('Dépenses sur devis'!H517&lt;&gt;"",'Dépenses sur devis'!H517,"")</f>
        <v/>
      </c>
      <c r="I517" s="80" t="str">
        <f>IF('Dépenses sur devis'!I517&lt;&gt;"",'Dépenses sur devis'!I517,"")</f>
        <v/>
      </c>
      <c r="J517" s="243">
        <f>IF('Dépenses sur devis'!J517&lt;&gt;"",'Dépenses sur devis'!J517,0)</f>
        <v>0</v>
      </c>
      <c r="K517" s="243">
        <f>IF('Dépenses sur devis'!K517&lt;&gt;"",'Dépenses sur devis'!K517,0)</f>
        <v>0</v>
      </c>
      <c r="L517" s="243">
        <f>IF('Dépenses sur devis'!L517&lt;&gt;"",'Dépenses sur devis'!L517,0)</f>
        <v>0</v>
      </c>
      <c r="M517" s="80" t="str">
        <f>IF('Dépenses sur devis'!M517&lt;&gt;"",'Dépenses sur devis'!M517,"")</f>
        <v/>
      </c>
      <c r="N517" s="244" t="str">
        <f>IF('Dépenses sur devis'!N517&lt;&gt;"",'Dépenses sur devis'!N517,"")</f>
        <v/>
      </c>
      <c r="O517" s="244" t="str">
        <f>IF('Dépenses sur devis'!O517&lt;&gt;"",'Dépenses sur devis'!O517,"")</f>
        <v/>
      </c>
      <c r="P517" s="245">
        <f>IF('Dépenses sur devis'!P517&lt;&gt;"",'Dépenses sur devis'!P517,0)</f>
        <v>0</v>
      </c>
      <c r="Q517" s="245">
        <f>IF('Dépenses sur devis'!Q517&lt;&gt;"",'Dépenses sur devis'!Q517,0)</f>
        <v>0</v>
      </c>
      <c r="R517" s="244" t="str">
        <f>IF('Dépenses sur devis'!R517&lt;&gt;"",'Dépenses sur devis'!R517,"")</f>
        <v/>
      </c>
      <c r="S517" s="244" t="str">
        <f>IF('Dépenses sur devis'!S517&lt;&gt;"",'Dépenses sur devis'!S517,"")</f>
        <v/>
      </c>
      <c r="T517" s="245">
        <f>IF('Dépenses sur devis'!T517&lt;&gt;"",'Dépenses sur devis'!T517,0)</f>
        <v>0</v>
      </c>
      <c r="U517" s="245">
        <f>IF('Dépenses sur devis'!U517&lt;&gt;"",'Dépenses sur devis'!U517,0)</f>
        <v>0</v>
      </c>
      <c r="V517" s="244" t="str">
        <f>IF('Dépenses sur devis'!V517&lt;&gt;"",'Dépenses sur devis'!V517,"")</f>
        <v/>
      </c>
      <c r="W517" s="245"/>
      <c r="X517" s="81">
        <v>0</v>
      </c>
      <c r="Y517" s="80"/>
      <c r="Z517" s="245">
        <f t="shared" si="14"/>
        <v>0</v>
      </c>
      <c r="AA517" s="81">
        <f t="shared" si="15"/>
        <v>0</v>
      </c>
      <c r="AB517" s="78" t="str">
        <f>IF('Dépenses sur devis'!AB517&lt;&gt;"",'Dépenses sur devis'!AB517,"")</f>
        <v/>
      </c>
    </row>
    <row r="518" spans="2:28" s="63" customFormat="1" ht="19.899999999999999" hidden="1" customHeight="1" x14ac:dyDescent="0.35">
      <c r="B518" s="75">
        <v>511</v>
      </c>
      <c r="C518" s="80" t="str">
        <f>IF('Dépenses sur devis'!C518&lt;&gt;"",'Dépenses sur devis'!C518,"")</f>
        <v/>
      </c>
      <c r="D518" s="80" t="str">
        <f>IF('Dépenses sur devis'!D518&lt;&gt;"",'Dépenses sur devis'!D518,"")</f>
        <v/>
      </c>
      <c r="E518" s="80" t="str">
        <f>IF('Dépenses sur devis'!E518&lt;&gt;"",'Dépenses sur devis'!E518,"")</f>
        <v/>
      </c>
      <c r="F518" s="80" t="str">
        <f>IF('Dépenses sur devis'!F518&lt;&gt;"",'Dépenses sur devis'!F518,"")</f>
        <v/>
      </c>
      <c r="G518" s="80" t="str">
        <f>IF('Dépenses sur devis'!G518&lt;&gt;"",'Dépenses sur devis'!G518,"")</f>
        <v/>
      </c>
      <c r="H518" s="79" t="str">
        <f>IF('Dépenses sur devis'!H518&lt;&gt;"",'Dépenses sur devis'!H518,"")</f>
        <v/>
      </c>
      <c r="I518" s="80" t="str">
        <f>IF('Dépenses sur devis'!I518&lt;&gt;"",'Dépenses sur devis'!I518,"")</f>
        <v/>
      </c>
      <c r="J518" s="243">
        <f>IF('Dépenses sur devis'!J518&lt;&gt;"",'Dépenses sur devis'!J518,0)</f>
        <v>0</v>
      </c>
      <c r="K518" s="243">
        <f>IF('Dépenses sur devis'!K518&lt;&gt;"",'Dépenses sur devis'!K518,0)</f>
        <v>0</v>
      </c>
      <c r="L518" s="243">
        <f>IF('Dépenses sur devis'!L518&lt;&gt;"",'Dépenses sur devis'!L518,0)</f>
        <v>0</v>
      </c>
      <c r="M518" s="80" t="str">
        <f>IF('Dépenses sur devis'!M518&lt;&gt;"",'Dépenses sur devis'!M518,"")</f>
        <v/>
      </c>
      <c r="N518" s="244" t="str">
        <f>IF('Dépenses sur devis'!N518&lt;&gt;"",'Dépenses sur devis'!N518,"")</f>
        <v/>
      </c>
      <c r="O518" s="244" t="str">
        <f>IF('Dépenses sur devis'!O518&lt;&gt;"",'Dépenses sur devis'!O518,"")</f>
        <v/>
      </c>
      <c r="P518" s="245">
        <f>IF('Dépenses sur devis'!P518&lt;&gt;"",'Dépenses sur devis'!P518,0)</f>
        <v>0</v>
      </c>
      <c r="Q518" s="245">
        <f>IF('Dépenses sur devis'!Q518&lt;&gt;"",'Dépenses sur devis'!Q518,0)</f>
        <v>0</v>
      </c>
      <c r="R518" s="244" t="str">
        <f>IF('Dépenses sur devis'!R518&lt;&gt;"",'Dépenses sur devis'!R518,"")</f>
        <v/>
      </c>
      <c r="S518" s="244" t="str">
        <f>IF('Dépenses sur devis'!S518&lt;&gt;"",'Dépenses sur devis'!S518,"")</f>
        <v/>
      </c>
      <c r="T518" s="245">
        <f>IF('Dépenses sur devis'!T518&lt;&gt;"",'Dépenses sur devis'!T518,0)</f>
        <v>0</v>
      </c>
      <c r="U518" s="245">
        <f>IF('Dépenses sur devis'!U518&lt;&gt;"",'Dépenses sur devis'!U518,0)</f>
        <v>0</v>
      </c>
      <c r="V518" s="244" t="str">
        <f>IF('Dépenses sur devis'!V518&lt;&gt;"",'Dépenses sur devis'!V518,"")</f>
        <v/>
      </c>
      <c r="W518" s="245"/>
      <c r="X518" s="81">
        <v>0</v>
      </c>
      <c r="Y518" s="80"/>
      <c r="Z518" s="245">
        <f t="shared" si="14"/>
        <v>0</v>
      </c>
      <c r="AA518" s="81">
        <f t="shared" si="15"/>
        <v>0</v>
      </c>
      <c r="AB518" s="78" t="str">
        <f>IF('Dépenses sur devis'!AB518&lt;&gt;"",'Dépenses sur devis'!AB518,"")</f>
        <v/>
      </c>
    </row>
    <row r="519" spans="2:28" s="63" customFormat="1" ht="19.899999999999999" hidden="1" customHeight="1" x14ac:dyDescent="0.35">
      <c r="B519" s="75">
        <v>512</v>
      </c>
      <c r="C519" s="80" t="str">
        <f>IF('Dépenses sur devis'!C519&lt;&gt;"",'Dépenses sur devis'!C519,"")</f>
        <v/>
      </c>
      <c r="D519" s="80" t="str">
        <f>IF('Dépenses sur devis'!D519&lt;&gt;"",'Dépenses sur devis'!D519,"")</f>
        <v/>
      </c>
      <c r="E519" s="80" t="str">
        <f>IF('Dépenses sur devis'!E519&lt;&gt;"",'Dépenses sur devis'!E519,"")</f>
        <v/>
      </c>
      <c r="F519" s="80" t="str">
        <f>IF('Dépenses sur devis'!F519&lt;&gt;"",'Dépenses sur devis'!F519,"")</f>
        <v/>
      </c>
      <c r="G519" s="80" t="str">
        <f>IF('Dépenses sur devis'!G519&lt;&gt;"",'Dépenses sur devis'!G519,"")</f>
        <v/>
      </c>
      <c r="H519" s="79" t="str">
        <f>IF('Dépenses sur devis'!H519&lt;&gt;"",'Dépenses sur devis'!H519,"")</f>
        <v/>
      </c>
      <c r="I519" s="80" t="str">
        <f>IF('Dépenses sur devis'!I519&lt;&gt;"",'Dépenses sur devis'!I519,"")</f>
        <v/>
      </c>
      <c r="J519" s="243">
        <f>IF('Dépenses sur devis'!J519&lt;&gt;"",'Dépenses sur devis'!J519,0)</f>
        <v>0</v>
      </c>
      <c r="K519" s="243">
        <f>IF('Dépenses sur devis'!K519&lt;&gt;"",'Dépenses sur devis'!K519,0)</f>
        <v>0</v>
      </c>
      <c r="L519" s="243">
        <f>IF('Dépenses sur devis'!L519&lt;&gt;"",'Dépenses sur devis'!L519,0)</f>
        <v>0</v>
      </c>
      <c r="M519" s="80" t="str">
        <f>IF('Dépenses sur devis'!M519&lt;&gt;"",'Dépenses sur devis'!M519,"")</f>
        <v/>
      </c>
      <c r="N519" s="244" t="str">
        <f>IF('Dépenses sur devis'!N519&lt;&gt;"",'Dépenses sur devis'!N519,"")</f>
        <v/>
      </c>
      <c r="O519" s="244" t="str">
        <f>IF('Dépenses sur devis'!O519&lt;&gt;"",'Dépenses sur devis'!O519,"")</f>
        <v/>
      </c>
      <c r="P519" s="245">
        <f>IF('Dépenses sur devis'!P519&lt;&gt;"",'Dépenses sur devis'!P519,0)</f>
        <v>0</v>
      </c>
      <c r="Q519" s="245">
        <f>IF('Dépenses sur devis'!Q519&lt;&gt;"",'Dépenses sur devis'!Q519,0)</f>
        <v>0</v>
      </c>
      <c r="R519" s="244" t="str">
        <f>IF('Dépenses sur devis'!R519&lt;&gt;"",'Dépenses sur devis'!R519,"")</f>
        <v/>
      </c>
      <c r="S519" s="244" t="str">
        <f>IF('Dépenses sur devis'!S519&lt;&gt;"",'Dépenses sur devis'!S519,"")</f>
        <v/>
      </c>
      <c r="T519" s="245">
        <f>IF('Dépenses sur devis'!T519&lt;&gt;"",'Dépenses sur devis'!T519,0)</f>
        <v>0</v>
      </c>
      <c r="U519" s="245">
        <f>IF('Dépenses sur devis'!U519&lt;&gt;"",'Dépenses sur devis'!U519,0)</f>
        <v>0</v>
      </c>
      <c r="V519" s="244" t="str">
        <f>IF('Dépenses sur devis'!V519&lt;&gt;"",'Dépenses sur devis'!V519,"")</f>
        <v/>
      </c>
      <c r="W519" s="245"/>
      <c r="X519" s="81">
        <v>0</v>
      </c>
      <c r="Y519" s="80"/>
      <c r="Z519" s="245">
        <f t="shared" si="14"/>
        <v>0</v>
      </c>
      <c r="AA519" s="81">
        <f t="shared" si="15"/>
        <v>0</v>
      </c>
      <c r="AB519" s="78" t="str">
        <f>IF('Dépenses sur devis'!AB519&lt;&gt;"",'Dépenses sur devis'!AB519,"")</f>
        <v/>
      </c>
    </row>
    <row r="520" spans="2:28" s="63" customFormat="1" ht="19.899999999999999" hidden="1" customHeight="1" x14ac:dyDescent="0.35">
      <c r="B520" s="75">
        <v>513</v>
      </c>
      <c r="C520" s="80" t="str">
        <f>IF('Dépenses sur devis'!C520&lt;&gt;"",'Dépenses sur devis'!C520,"")</f>
        <v/>
      </c>
      <c r="D520" s="80" t="str">
        <f>IF('Dépenses sur devis'!D520&lt;&gt;"",'Dépenses sur devis'!D520,"")</f>
        <v/>
      </c>
      <c r="E520" s="80" t="str">
        <f>IF('Dépenses sur devis'!E520&lt;&gt;"",'Dépenses sur devis'!E520,"")</f>
        <v/>
      </c>
      <c r="F520" s="80" t="str">
        <f>IF('Dépenses sur devis'!F520&lt;&gt;"",'Dépenses sur devis'!F520,"")</f>
        <v/>
      </c>
      <c r="G520" s="80" t="str">
        <f>IF('Dépenses sur devis'!G520&lt;&gt;"",'Dépenses sur devis'!G520,"")</f>
        <v/>
      </c>
      <c r="H520" s="79" t="str">
        <f>IF('Dépenses sur devis'!H520&lt;&gt;"",'Dépenses sur devis'!H520,"")</f>
        <v/>
      </c>
      <c r="I520" s="80" t="str">
        <f>IF('Dépenses sur devis'!I520&lt;&gt;"",'Dépenses sur devis'!I520,"")</f>
        <v/>
      </c>
      <c r="J520" s="243">
        <f>IF('Dépenses sur devis'!J520&lt;&gt;"",'Dépenses sur devis'!J520,0)</f>
        <v>0</v>
      </c>
      <c r="K520" s="243">
        <f>IF('Dépenses sur devis'!K520&lt;&gt;"",'Dépenses sur devis'!K520,0)</f>
        <v>0</v>
      </c>
      <c r="L520" s="243">
        <f>IF('Dépenses sur devis'!L520&lt;&gt;"",'Dépenses sur devis'!L520,0)</f>
        <v>0</v>
      </c>
      <c r="M520" s="80" t="str">
        <f>IF('Dépenses sur devis'!M520&lt;&gt;"",'Dépenses sur devis'!M520,"")</f>
        <v/>
      </c>
      <c r="N520" s="244" t="str">
        <f>IF('Dépenses sur devis'!N520&lt;&gt;"",'Dépenses sur devis'!N520,"")</f>
        <v/>
      </c>
      <c r="O520" s="244" t="str">
        <f>IF('Dépenses sur devis'!O520&lt;&gt;"",'Dépenses sur devis'!O520,"")</f>
        <v/>
      </c>
      <c r="P520" s="245">
        <f>IF('Dépenses sur devis'!P520&lt;&gt;"",'Dépenses sur devis'!P520,0)</f>
        <v>0</v>
      </c>
      <c r="Q520" s="245">
        <f>IF('Dépenses sur devis'!Q520&lt;&gt;"",'Dépenses sur devis'!Q520,0)</f>
        <v>0</v>
      </c>
      <c r="R520" s="244" t="str">
        <f>IF('Dépenses sur devis'!R520&lt;&gt;"",'Dépenses sur devis'!R520,"")</f>
        <v/>
      </c>
      <c r="S520" s="244" t="str">
        <f>IF('Dépenses sur devis'!S520&lt;&gt;"",'Dépenses sur devis'!S520,"")</f>
        <v/>
      </c>
      <c r="T520" s="245">
        <f>IF('Dépenses sur devis'!T520&lt;&gt;"",'Dépenses sur devis'!T520,0)</f>
        <v>0</v>
      </c>
      <c r="U520" s="245">
        <f>IF('Dépenses sur devis'!U520&lt;&gt;"",'Dépenses sur devis'!U520,0)</f>
        <v>0</v>
      </c>
      <c r="V520" s="244" t="str">
        <f>IF('Dépenses sur devis'!V520&lt;&gt;"",'Dépenses sur devis'!V520,"")</f>
        <v/>
      </c>
      <c r="W520" s="245"/>
      <c r="X520" s="81">
        <v>0</v>
      </c>
      <c r="Y520" s="80"/>
      <c r="Z520" s="245">
        <f t="shared" ref="Z520:Z583" si="16">IF(AND(P_Z_1_B_COLONNE_MT_MAX_ACTIVE=P_Z_G_R_G_BOOLEEN_OUI,W520&gt;0),MIN(W520,J520+K520-X520),J520+K520-X520)</f>
        <v>0</v>
      </c>
      <c r="AA520" s="81">
        <f t="shared" si="15"/>
        <v>0</v>
      </c>
      <c r="AB520" s="78" t="str">
        <f>IF('Dépenses sur devis'!AB520&lt;&gt;"",'Dépenses sur devis'!AB520,"")</f>
        <v/>
      </c>
    </row>
    <row r="521" spans="2:28" s="63" customFormat="1" ht="19.899999999999999" hidden="1" customHeight="1" x14ac:dyDescent="0.35">
      <c r="B521" s="75">
        <v>514</v>
      </c>
      <c r="C521" s="80" t="str">
        <f>IF('Dépenses sur devis'!C521&lt;&gt;"",'Dépenses sur devis'!C521,"")</f>
        <v/>
      </c>
      <c r="D521" s="80" t="str">
        <f>IF('Dépenses sur devis'!D521&lt;&gt;"",'Dépenses sur devis'!D521,"")</f>
        <v/>
      </c>
      <c r="E521" s="80" t="str">
        <f>IF('Dépenses sur devis'!E521&lt;&gt;"",'Dépenses sur devis'!E521,"")</f>
        <v/>
      </c>
      <c r="F521" s="80" t="str">
        <f>IF('Dépenses sur devis'!F521&lt;&gt;"",'Dépenses sur devis'!F521,"")</f>
        <v/>
      </c>
      <c r="G521" s="80" t="str">
        <f>IF('Dépenses sur devis'!G521&lt;&gt;"",'Dépenses sur devis'!G521,"")</f>
        <v/>
      </c>
      <c r="H521" s="79" t="str">
        <f>IF('Dépenses sur devis'!H521&lt;&gt;"",'Dépenses sur devis'!H521,"")</f>
        <v/>
      </c>
      <c r="I521" s="80" t="str">
        <f>IF('Dépenses sur devis'!I521&lt;&gt;"",'Dépenses sur devis'!I521,"")</f>
        <v/>
      </c>
      <c r="J521" s="243">
        <f>IF('Dépenses sur devis'!J521&lt;&gt;"",'Dépenses sur devis'!J521,0)</f>
        <v>0</v>
      </c>
      <c r="K521" s="243">
        <f>IF('Dépenses sur devis'!K521&lt;&gt;"",'Dépenses sur devis'!K521,0)</f>
        <v>0</v>
      </c>
      <c r="L521" s="243">
        <f>IF('Dépenses sur devis'!L521&lt;&gt;"",'Dépenses sur devis'!L521,0)</f>
        <v>0</v>
      </c>
      <c r="M521" s="80" t="str">
        <f>IF('Dépenses sur devis'!M521&lt;&gt;"",'Dépenses sur devis'!M521,"")</f>
        <v/>
      </c>
      <c r="N521" s="244" t="str">
        <f>IF('Dépenses sur devis'!N521&lt;&gt;"",'Dépenses sur devis'!N521,"")</f>
        <v/>
      </c>
      <c r="O521" s="244" t="str">
        <f>IF('Dépenses sur devis'!O521&lt;&gt;"",'Dépenses sur devis'!O521,"")</f>
        <v/>
      </c>
      <c r="P521" s="245">
        <f>IF('Dépenses sur devis'!P521&lt;&gt;"",'Dépenses sur devis'!P521,0)</f>
        <v>0</v>
      </c>
      <c r="Q521" s="245">
        <f>IF('Dépenses sur devis'!Q521&lt;&gt;"",'Dépenses sur devis'!Q521,0)</f>
        <v>0</v>
      </c>
      <c r="R521" s="244" t="str">
        <f>IF('Dépenses sur devis'!R521&lt;&gt;"",'Dépenses sur devis'!R521,"")</f>
        <v/>
      </c>
      <c r="S521" s="244" t="str">
        <f>IF('Dépenses sur devis'!S521&lt;&gt;"",'Dépenses sur devis'!S521,"")</f>
        <v/>
      </c>
      <c r="T521" s="245">
        <f>IF('Dépenses sur devis'!T521&lt;&gt;"",'Dépenses sur devis'!T521,0)</f>
        <v>0</v>
      </c>
      <c r="U521" s="245">
        <f>IF('Dépenses sur devis'!U521&lt;&gt;"",'Dépenses sur devis'!U521,0)</f>
        <v>0</v>
      </c>
      <c r="V521" s="244" t="str">
        <f>IF('Dépenses sur devis'!V521&lt;&gt;"",'Dépenses sur devis'!V521,"")</f>
        <v/>
      </c>
      <c r="W521" s="245"/>
      <c r="X521" s="81">
        <v>0</v>
      </c>
      <c r="Y521" s="80"/>
      <c r="Z521" s="245">
        <f t="shared" si="16"/>
        <v>0</v>
      </c>
      <c r="AA521" s="81">
        <f t="shared" ref="AA521:AA584" si="17">Z521</f>
        <v>0</v>
      </c>
      <c r="AB521" s="78" t="str">
        <f>IF('Dépenses sur devis'!AB521&lt;&gt;"",'Dépenses sur devis'!AB521,"")</f>
        <v/>
      </c>
    </row>
    <row r="522" spans="2:28" s="63" customFormat="1" ht="19.899999999999999" hidden="1" customHeight="1" x14ac:dyDescent="0.35">
      <c r="B522" s="75">
        <v>515</v>
      </c>
      <c r="C522" s="80" t="str">
        <f>IF('Dépenses sur devis'!C522&lt;&gt;"",'Dépenses sur devis'!C522,"")</f>
        <v/>
      </c>
      <c r="D522" s="80" t="str">
        <f>IF('Dépenses sur devis'!D522&lt;&gt;"",'Dépenses sur devis'!D522,"")</f>
        <v/>
      </c>
      <c r="E522" s="80" t="str">
        <f>IF('Dépenses sur devis'!E522&lt;&gt;"",'Dépenses sur devis'!E522,"")</f>
        <v/>
      </c>
      <c r="F522" s="80" t="str">
        <f>IF('Dépenses sur devis'!F522&lt;&gt;"",'Dépenses sur devis'!F522,"")</f>
        <v/>
      </c>
      <c r="G522" s="80" t="str">
        <f>IF('Dépenses sur devis'!G522&lt;&gt;"",'Dépenses sur devis'!G522,"")</f>
        <v/>
      </c>
      <c r="H522" s="79" t="str">
        <f>IF('Dépenses sur devis'!H522&lt;&gt;"",'Dépenses sur devis'!H522,"")</f>
        <v/>
      </c>
      <c r="I522" s="80" t="str">
        <f>IF('Dépenses sur devis'!I522&lt;&gt;"",'Dépenses sur devis'!I522,"")</f>
        <v/>
      </c>
      <c r="J522" s="243">
        <f>IF('Dépenses sur devis'!J522&lt;&gt;"",'Dépenses sur devis'!J522,0)</f>
        <v>0</v>
      </c>
      <c r="K522" s="243">
        <f>IF('Dépenses sur devis'!K522&lt;&gt;"",'Dépenses sur devis'!K522,0)</f>
        <v>0</v>
      </c>
      <c r="L522" s="243">
        <f>IF('Dépenses sur devis'!L522&lt;&gt;"",'Dépenses sur devis'!L522,0)</f>
        <v>0</v>
      </c>
      <c r="M522" s="80" t="str">
        <f>IF('Dépenses sur devis'!M522&lt;&gt;"",'Dépenses sur devis'!M522,"")</f>
        <v/>
      </c>
      <c r="N522" s="244" t="str">
        <f>IF('Dépenses sur devis'!N522&lt;&gt;"",'Dépenses sur devis'!N522,"")</f>
        <v/>
      </c>
      <c r="O522" s="244" t="str">
        <f>IF('Dépenses sur devis'!O522&lt;&gt;"",'Dépenses sur devis'!O522,"")</f>
        <v/>
      </c>
      <c r="P522" s="245">
        <f>IF('Dépenses sur devis'!P522&lt;&gt;"",'Dépenses sur devis'!P522,0)</f>
        <v>0</v>
      </c>
      <c r="Q522" s="245">
        <f>IF('Dépenses sur devis'!Q522&lt;&gt;"",'Dépenses sur devis'!Q522,0)</f>
        <v>0</v>
      </c>
      <c r="R522" s="244" t="str">
        <f>IF('Dépenses sur devis'!R522&lt;&gt;"",'Dépenses sur devis'!R522,"")</f>
        <v/>
      </c>
      <c r="S522" s="244" t="str">
        <f>IF('Dépenses sur devis'!S522&lt;&gt;"",'Dépenses sur devis'!S522,"")</f>
        <v/>
      </c>
      <c r="T522" s="245">
        <f>IF('Dépenses sur devis'!T522&lt;&gt;"",'Dépenses sur devis'!T522,0)</f>
        <v>0</v>
      </c>
      <c r="U522" s="245">
        <f>IF('Dépenses sur devis'!U522&lt;&gt;"",'Dépenses sur devis'!U522,0)</f>
        <v>0</v>
      </c>
      <c r="V522" s="244" t="str">
        <f>IF('Dépenses sur devis'!V522&lt;&gt;"",'Dépenses sur devis'!V522,"")</f>
        <v/>
      </c>
      <c r="W522" s="245"/>
      <c r="X522" s="81">
        <v>0</v>
      </c>
      <c r="Y522" s="80"/>
      <c r="Z522" s="245">
        <f t="shared" si="16"/>
        <v>0</v>
      </c>
      <c r="AA522" s="81">
        <f t="shared" si="17"/>
        <v>0</v>
      </c>
      <c r="AB522" s="78" t="str">
        <f>IF('Dépenses sur devis'!AB522&lt;&gt;"",'Dépenses sur devis'!AB522,"")</f>
        <v/>
      </c>
    </row>
    <row r="523" spans="2:28" s="63" customFormat="1" ht="19.899999999999999" hidden="1" customHeight="1" x14ac:dyDescent="0.35">
      <c r="B523" s="75">
        <v>516</v>
      </c>
      <c r="C523" s="80" t="str">
        <f>IF('Dépenses sur devis'!C523&lt;&gt;"",'Dépenses sur devis'!C523,"")</f>
        <v/>
      </c>
      <c r="D523" s="80" t="str">
        <f>IF('Dépenses sur devis'!D523&lt;&gt;"",'Dépenses sur devis'!D523,"")</f>
        <v/>
      </c>
      <c r="E523" s="80" t="str">
        <f>IF('Dépenses sur devis'!E523&lt;&gt;"",'Dépenses sur devis'!E523,"")</f>
        <v/>
      </c>
      <c r="F523" s="80" t="str">
        <f>IF('Dépenses sur devis'!F523&lt;&gt;"",'Dépenses sur devis'!F523,"")</f>
        <v/>
      </c>
      <c r="G523" s="80" t="str">
        <f>IF('Dépenses sur devis'!G523&lt;&gt;"",'Dépenses sur devis'!G523,"")</f>
        <v/>
      </c>
      <c r="H523" s="79" t="str">
        <f>IF('Dépenses sur devis'!H523&lt;&gt;"",'Dépenses sur devis'!H523,"")</f>
        <v/>
      </c>
      <c r="I523" s="80" t="str">
        <f>IF('Dépenses sur devis'!I523&lt;&gt;"",'Dépenses sur devis'!I523,"")</f>
        <v/>
      </c>
      <c r="J523" s="243">
        <f>IF('Dépenses sur devis'!J523&lt;&gt;"",'Dépenses sur devis'!J523,0)</f>
        <v>0</v>
      </c>
      <c r="K523" s="243">
        <f>IF('Dépenses sur devis'!K523&lt;&gt;"",'Dépenses sur devis'!K523,0)</f>
        <v>0</v>
      </c>
      <c r="L523" s="243">
        <f>IF('Dépenses sur devis'!L523&lt;&gt;"",'Dépenses sur devis'!L523,0)</f>
        <v>0</v>
      </c>
      <c r="M523" s="80" t="str">
        <f>IF('Dépenses sur devis'!M523&lt;&gt;"",'Dépenses sur devis'!M523,"")</f>
        <v/>
      </c>
      <c r="N523" s="244" t="str">
        <f>IF('Dépenses sur devis'!N523&lt;&gt;"",'Dépenses sur devis'!N523,"")</f>
        <v/>
      </c>
      <c r="O523" s="244" t="str">
        <f>IF('Dépenses sur devis'!O523&lt;&gt;"",'Dépenses sur devis'!O523,"")</f>
        <v/>
      </c>
      <c r="P523" s="245">
        <f>IF('Dépenses sur devis'!P523&lt;&gt;"",'Dépenses sur devis'!P523,0)</f>
        <v>0</v>
      </c>
      <c r="Q523" s="245">
        <f>IF('Dépenses sur devis'!Q523&lt;&gt;"",'Dépenses sur devis'!Q523,0)</f>
        <v>0</v>
      </c>
      <c r="R523" s="244" t="str">
        <f>IF('Dépenses sur devis'!R523&lt;&gt;"",'Dépenses sur devis'!R523,"")</f>
        <v/>
      </c>
      <c r="S523" s="244" t="str">
        <f>IF('Dépenses sur devis'!S523&lt;&gt;"",'Dépenses sur devis'!S523,"")</f>
        <v/>
      </c>
      <c r="T523" s="245">
        <f>IF('Dépenses sur devis'!T523&lt;&gt;"",'Dépenses sur devis'!T523,0)</f>
        <v>0</v>
      </c>
      <c r="U523" s="245">
        <f>IF('Dépenses sur devis'!U523&lt;&gt;"",'Dépenses sur devis'!U523,0)</f>
        <v>0</v>
      </c>
      <c r="V523" s="244" t="str">
        <f>IF('Dépenses sur devis'!V523&lt;&gt;"",'Dépenses sur devis'!V523,"")</f>
        <v/>
      </c>
      <c r="W523" s="245"/>
      <c r="X523" s="81">
        <v>0</v>
      </c>
      <c r="Y523" s="80"/>
      <c r="Z523" s="245">
        <f t="shared" si="16"/>
        <v>0</v>
      </c>
      <c r="AA523" s="81">
        <f t="shared" si="17"/>
        <v>0</v>
      </c>
      <c r="AB523" s="78" t="str">
        <f>IF('Dépenses sur devis'!AB523&lt;&gt;"",'Dépenses sur devis'!AB523,"")</f>
        <v/>
      </c>
    </row>
    <row r="524" spans="2:28" s="63" customFormat="1" ht="19.899999999999999" hidden="1" customHeight="1" x14ac:dyDescent="0.35">
      <c r="B524" s="75">
        <v>517</v>
      </c>
      <c r="C524" s="80" t="str">
        <f>IF('Dépenses sur devis'!C524&lt;&gt;"",'Dépenses sur devis'!C524,"")</f>
        <v/>
      </c>
      <c r="D524" s="80" t="str">
        <f>IF('Dépenses sur devis'!D524&lt;&gt;"",'Dépenses sur devis'!D524,"")</f>
        <v/>
      </c>
      <c r="E524" s="80" t="str">
        <f>IF('Dépenses sur devis'!E524&lt;&gt;"",'Dépenses sur devis'!E524,"")</f>
        <v/>
      </c>
      <c r="F524" s="80" t="str">
        <f>IF('Dépenses sur devis'!F524&lt;&gt;"",'Dépenses sur devis'!F524,"")</f>
        <v/>
      </c>
      <c r="G524" s="80" t="str">
        <f>IF('Dépenses sur devis'!G524&lt;&gt;"",'Dépenses sur devis'!G524,"")</f>
        <v/>
      </c>
      <c r="H524" s="79" t="str">
        <f>IF('Dépenses sur devis'!H524&lt;&gt;"",'Dépenses sur devis'!H524,"")</f>
        <v/>
      </c>
      <c r="I524" s="80" t="str">
        <f>IF('Dépenses sur devis'!I524&lt;&gt;"",'Dépenses sur devis'!I524,"")</f>
        <v/>
      </c>
      <c r="J524" s="243">
        <f>IF('Dépenses sur devis'!J524&lt;&gt;"",'Dépenses sur devis'!J524,0)</f>
        <v>0</v>
      </c>
      <c r="K524" s="243">
        <f>IF('Dépenses sur devis'!K524&lt;&gt;"",'Dépenses sur devis'!K524,0)</f>
        <v>0</v>
      </c>
      <c r="L524" s="243">
        <f>IF('Dépenses sur devis'!L524&lt;&gt;"",'Dépenses sur devis'!L524,0)</f>
        <v>0</v>
      </c>
      <c r="M524" s="80" t="str">
        <f>IF('Dépenses sur devis'!M524&lt;&gt;"",'Dépenses sur devis'!M524,"")</f>
        <v/>
      </c>
      <c r="N524" s="244" t="str">
        <f>IF('Dépenses sur devis'!N524&lt;&gt;"",'Dépenses sur devis'!N524,"")</f>
        <v/>
      </c>
      <c r="O524" s="244" t="str">
        <f>IF('Dépenses sur devis'!O524&lt;&gt;"",'Dépenses sur devis'!O524,"")</f>
        <v/>
      </c>
      <c r="P524" s="245">
        <f>IF('Dépenses sur devis'!P524&lt;&gt;"",'Dépenses sur devis'!P524,0)</f>
        <v>0</v>
      </c>
      <c r="Q524" s="245">
        <f>IF('Dépenses sur devis'!Q524&lt;&gt;"",'Dépenses sur devis'!Q524,0)</f>
        <v>0</v>
      </c>
      <c r="R524" s="244" t="str">
        <f>IF('Dépenses sur devis'!R524&lt;&gt;"",'Dépenses sur devis'!R524,"")</f>
        <v/>
      </c>
      <c r="S524" s="244" t="str">
        <f>IF('Dépenses sur devis'!S524&lt;&gt;"",'Dépenses sur devis'!S524,"")</f>
        <v/>
      </c>
      <c r="T524" s="245">
        <f>IF('Dépenses sur devis'!T524&lt;&gt;"",'Dépenses sur devis'!T524,0)</f>
        <v>0</v>
      </c>
      <c r="U524" s="245">
        <f>IF('Dépenses sur devis'!U524&lt;&gt;"",'Dépenses sur devis'!U524,0)</f>
        <v>0</v>
      </c>
      <c r="V524" s="244" t="str">
        <f>IF('Dépenses sur devis'!V524&lt;&gt;"",'Dépenses sur devis'!V524,"")</f>
        <v/>
      </c>
      <c r="W524" s="245"/>
      <c r="X524" s="81">
        <v>0</v>
      </c>
      <c r="Y524" s="80"/>
      <c r="Z524" s="245">
        <f t="shared" si="16"/>
        <v>0</v>
      </c>
      <c r="AA524" s="81">
        <f t="shared" si="17"/>
        <v>0</v>
      </c>
      <c r="AB524" s="78" t="str">
        <f>IF('Dépenses sur devis'!AB524&lt;&gt;"",'Dépenses sur devis'!AB524,"")</f>
        <v/>
      </c>
    </row>
    <row r="525" spans="2:28" s="63" customFormat="1" ht="19.899999999999999" hidden="1" customHeight="1" x14ac:dyDescent="0.35">
      <c r="B525" s="75">
        <v>518</v>
      </c>
      <c r="C525" s="80" t="str">
        <f>IF('Dépenses sur devis'!C525&lt;&gt;"",'Dépenses sur devis'!C525,"")</f>
        <v/>
      </c>
      <c r="D525" s="80" t="str">
        <f>IF('Dépenses sur devis'!D525&lt;&gt;"",'Dépenses sur devis'!D525,"")</f>
        <v/>
      </c>
      <c r="E525" s="80" t="str">
        <f>IF('Dépenses sur devis'!E525&lt;&gt;"",'Dépenses sur devis'!E525,"")</f>
        <v/>
      </c>
      <c r="F525" s="80" t="str">
        <f>IF('Dépenses sur devis'!F525&lt;&gt;"",'Dépenses sur devis'!F525,"")</f>
        <v/>
      </c>
      <c r="G525" s="80" t="str">
        <f>IF('Dépenses sur devis'!G525&lt;&gt;"",'Dépenses sur devis'!G525,"")</f>
        <v/>
      </c>
      <c r="H525" s="79" t="str">
        <f>IF('Dépenses sur devis'!H525&lt;&gt;"",'Dépenses sur devis'!H525,"")</f>
        <v/>
      </c>
      <c r="I525" s="80" t="str">
        <f>IF('Dépenses sur devis'!I525&lt;&gt;"",'Dépenses sur devis'!I525,"")</f>
        <v/>
      </c>
      <c r="J525" s="243">
        <f>IF('Dépenses sur devis'!J525&lt;&gt;"",'Dépenses sur devis'!J525,0)</f>
        <v>0</v>
      </c>
      <c r="K525" s="243">
        <f>IF('Dépenses sur devis'!K525&lt;&gt;"",'Dépenses sur devis'!K525,0)</f>
        <v>0</v>
      </c>
      <c r="L525" s="243">
        <f>IF('Dépenses sur devis'!L525&lt;&gt;"",'Dépenses sur devis'!L525,0)</f>
        <v>0</v>
      </c>
      <c r="M525" s="80" t="str">
        <f>IF('Dépenses sur devis'!M525&lt;&gt;"",'Dépenses sur devis'!M525,"")</f>
        <v/>
      </c>
      <c r="N525" s="244" t="str">
        <f>IF('Dépenses sur devis'!N525&lt;&gt;"",'Dépenses sur devis'!N525,"")</f>
        <v/>
      </c>
      <c r="O525" s="244" t="str">
        <f>IF('Dépenses sur devis'!O525&lt;&gt;"",'Dépenses sur devis'!O525,"")</f>
        <v/>
      </c>
      <c r="P525" s="245">
        <f>IF('Dépenses sur devis'!P525&lt;&gt;"",'Dépenses sur devis'!P525,0)</f>
        <v>0</v>
      </c>
      <c r="Q525" s="245">
        <f>IF('Dépenses sur devis'!Q525&lt;&gt;"",'Dépenses sur devis'!Q525,0)</f>
        <v>0</v>
      </c>
      <c r="R525" s="244" t="str">
        <f>IF('Dépenses sur devis'!R525&lt;&gt;"",'Dépenses sur devis'!R525,"")</f>
        <v/>
      </c>
      <c r="S525" s="244" t="str">
        <f>IF('Dépenses sur devis'!S525&lt;&gt;"",'Dépenses sur devis'!S525,"")</f>
        <v/>
      </c>
      <c r="T525" s="245">
        <f>IF('Dépenses sur devis'!T525&lt;&gt;"",'Dépenses sur devis'!T525,0)</f>
        <v>0</v>
      </c>
      <c r="U525" s="245">
        <f>IF('Dépenses sur devis'!U525&lt;&gt;"",'Dépenses sur devis'!U525,0)</f>
        <v>0</v>
      </c>
      <c r="V525" s="244" t="str">
        <f>IF('Dépenses sur devis'!V525&lt;&gt;"",'Dépenses sur devis'!V525,"")</f>
        <v/>
      </c>
      <c r="W525" s="245"/>
      <c r="X525" s="81">
        <v>0</v>
      </c>
      <c r="Y525" s="80"/>
      <c r="Z525" s="245">
        <f t="shared" si="16"/>
        <v>0</v>
      </c>
      <c r="AA525" s="81">
        <f t="shared" si="17"/>
        <v>0</v>
      </c>
      <c r="AB525" s="78" t="str">
        <f>IF('Dépenses sur devis'!AB525&lt;&gt;"",'Dépenses sur devis'!AB525,"")</f>
        <v/>
      </c>
    </row>
    <row r="526" spans="2:28" s="63" customFormat="1" ht="19.899999999999999" hidden="1" customHeight="1" x14ac:dyDescent="0.35">
      <c r="B526" s="75">
        <v>519</v>
      </c>
      <c r="C526" s="80" t="str">
        <f>IF('Dépenses sur devis'!C526&lt;&gt;"",'Dépenses sur devis'!C526,"")</f>
        <v/>
      </c>
      <c r="D526" s="80" t="str">
        <f>IF('Dépenses sur devis'!D526&lt;&gt;"",'Dépenses sur devis'!D526,"")</f>
        <v/>
      </c>
      <c r="E526" s="80" t="str">
        <f>IF('Dépenses sur devis'!E526&lt;&gt;"",'Dépenses sur devis'!E526,"")</f>
        <v/>
      </c>
      <c r="F526" s="80" t="str">
        <f>IF('Dépenses sur devis'!F526&lt;&gt;"",'Dépenses sur devis'!F526,"")</f>
        <v/>
      </c>
      <c r="G526" s="80" t="str">
        <f>IF('Dépenses sur devis'!G526&lt;&gt;"",'Dépenses sur devis'!G526,"")</f>
        <v/>
      </c>
      <c r="H526" s="79" t="str">
        <f>IF('Dépenses sur devis'!H526&lt;&gt;"",'Dépenses sur devis'!H526,"")</f>
        <v/>
      </c>
      <c r="I526" s="80" t="str">
        <f>IF('Dépenses sur devis'!I526&lt;&gt;"",'Dépenses sur devis'!I526,"")</f>
        <v/>
      </c>
      <c r="J526" s="243">
        <f>IF('Dépenses sur devis'!J526&lt;&gt;"",'Dépenses sur devis'!J526,0)</f>
        <v>0</v>
      </c>
      <c r="K526" s="243">
        <f>IF('Dépenses sur devis'!K526&lt;&gt;"",'Dépenses sur devis'!K526,0)</f>
        <v>0</v>
      </c>
      <c r="L526" s="243">
        <f>IF('Dépenses sur devis'!L526&lt;&gt;"",'Dépenses sur devis'!L526,0)</f>
        <v>0</v>
      </c>
      <c r="M526" s="80" t="str">
        <f>IF('Dépenses sur devis'!M526&lt;&gt;"",'Dépenses sur devis'!M526,"")</f>
        <v/>
      </c>
      <c r="N526" s="244" t="str">
        <f>IF('Dépenses sur devis'!N526&lt;&gt;"",'Dépenses sur devis'!N526,"")</f>
        <v/>
      </c>
      <c r="O526" s="244" t="str">
        <f>IF('Dépenses sur devis'!O526&lt;&gt;"",'Dépenses sur devis'!O526,"")</f>
        <v/>
      </c>
      <c r="P526" s="245">
        <f>IF('Dépenses sur devis'!P526&lt;&gt;"",'Dépenses sur devis'!P526,0)</f>
        <v>0</v>
      </c>
      <c r="Q526" s="245">
        <f>IF('Dépenses sur devis'!Q526&lt;&gt;"",'Dépenses sur devis'!Q526,0)</f>
        <v>0</v>
      </c>
      <c r="R526" s="244" t="str">
        <f>IF('Dépenses sur devis'!R526&lt;&gt;"",'Dépenses sur devis'!R526,"")</f>
        <v/>
      </c>
      <c r="S526" s="244" t="str">
        <f>IF('Dépenses sur devis'!S526&lt;&gt;"",'Dépenses sur devis'!S526,"")</f>
        <v/>
      </c>
      <c r="T526" s="245">
        <f>IF('Dépenses sur devis'!T526&lt;&gt;"",'Dépenses sur devis'!T526,0)</f>
        <v>0</v>
      </c>
      <c r="U526" s="245">
        <f>IF('Dépenses sur devis'!U526&lt;&gt;"",'Dépenses sur devis'!U526,0)</f>
        <v>0</v>
      </c>
      <c r="V526" s="244" t="str">
        <f>IF('Dépenses sur devis'!V526&lt;&gt;"",'Dépenses sur devis'!V526,"")</f>
        <v/>
      </c>
      <c r="W526" s="245"/>
      <c r="X526" s="81">
        <v>0</v>
      </c>
      <c r="Y526" s="80"/>
      <c r="Z526" s="245">
        <f t="shared" si="16"/>
        <v>0</v>
      </c>
      <c r="AA526" s="81">
        <f t="shared" si="17"/>
        <v>0</v>
      </c>
      <c r="AB526" s="78" t="str">
        <f>IF('Dépenses sur devis'!AB526&lt;&gt;"",'Dépenses sur devis'!AB526,"")</f>
        <v/>
      </c>
    </row>
    <row r="527" spans="2:28" s="63" customFormat="1" ht="19.899999999999999" hidden="1" customHeight="1" x14ac:dyDescent="0.35">
      <c r="B527" s="75">
        <v>520</v>
      </c>
      <c r="C527" s="80" t="str">
        <f>IF('Dépenses sur devis'!C527&lt;&gt;"",'Dépenses sur devis'!C527,"")</f>
        <v/>
      </c>
      <c r="D527" s="80" t="str">
        <f>IF('Dépenses sur devis'!D527&lt;&gt;"",'Dépenses sur devis'!D527,"")</f>
        <v/>
      </c>
      <c r="E527" s="80" t="str">
        <f>IF('Dépenses sur devis'!E527&lt;&gt;"",'Dépenses sur devis'!E527,"")</f>
        <v/>
      </c>
      <c r="F527" s="80" t="str">
        <f>IF('Dépenses sur devis'!F527&lt;&gt;"",'Dépenses sur devis'!F527,"")</f>
        <v/>
      </c>
      <c r="G527" s="80" t="str">
        <f>IF('Dépenses sur devis'!G527&lt;&gt;"",'Dépenses sur devis'!G527,"")</f>
        <v/>
      </c>
      <c r="H527" s="79" t="str">
        <f>IF('Dépenses sur devis'!H527&lt;&gt;"",'Dépenses sur devis'!H527,"")</f>
        <v/>
      </c>
      <c r="I527" s="80" t="str">
        <f>IF('Dépenses sur devis'!I527&lt;&gt;"",'Dépenses sur devis'!I527,"")</f>
        <v/>
      </c>
      <c r="J527" s="243">
        <f>IF('Dépenses sur devis'!J527&lt;&gt;"",'Dépenses sur devis'!J527,0)</f>
        <v>0</v>
      </c>
      <c r="K527" s="243">
        <f>IF('Dépenses sur devis'!K527&lt;&gt;"",'Dépenses sur devis'!K527,0)</f>
        <v>0</v>
      </c>
      <c r="L527" s="243">
        <f>IF('Dépenses sur devis'!L527&lt;&gt;"",'Dépenses sur devis'!L527,0)</f>
        <v>0</v>
      </c>
      <c r="M527" s="80" t="str">
        <f>IF('Dépenses sur devis'!M527&lt;&gt;"",'Dépenses sur devis'!M527,"")</f>
        <v/>
      </c>
      <c r="N527" s="244" t="str">
        <f>IF('Dépenses sur devis'!N527&lt;&gt;"",'Dépenses sur devis'!N527,"")</f>
        <v/>
      </c>
      <c r="O527" s="244" t="str">
        <f>IF('Dépenses sur devis'!O527&lt;&gt;"",'Dépenses sur devis'!O527,"")</f>
        <v/>
      </c>
      <c r="P527" s="245">
        <f>IF('Dépenses sur devis'!P527&lt;&gt;"",'Dépenses sur devis'!P527,0)</f>
        <v>0</v>
      </c>
      <c r="Q527" s="245">
        <f>IF('Dépenses sur devis'!Q527&lt;&gt;"",'Dépenses sur devis'!Q527,0)</f>
        <v>0</v>
      </c>
      <c r="R527" s="244" t="str">
        <f>IF('Dépenses sur devis'!R527&lt;&gt;"",'Dépenses sur devis'!R527,"")</f>
        <v/>
      </c>
      <c r="S527" s="244" t="str">
        <f>IF('Dépenses sur devis'!S527&lt;&gt;"",'Dépenses sur devis'!S527,"")</f>
        <v/>
      </c>
      <c r="T527" s="245">
        <f>IF('Dépenses sur devis'!T527&lt;&gt;"",'Dépenses sur devis'!T527,0)</f>
        <v>0</v>
      </c>
      <c r="U527" s="245">
        <f>IF('Dépenses sur devis'!U527&lt;&gt;"",'Dépenses sur devis'!U527,0)</f>
        <v>0</v>
      </c>
      <c r="V527" s="244" t="str">
        <f>IF('Dépenses sur devis'!V527&lt;&gt;"",'Dépenses sur devis'!V527,"")</f>
        <v/>
      </c>
      <c r="W527" s="245"/>
      <c r="X527" s="81">
        <v>0</v>
      </c>
      <c r="Y527" s="80"/>
      <c r="Z527" s="245">
        <f t="shared" si="16"/>
        <v>0</v>
      </c>
      <c r="AA527" s="81">
        <f t="shared" si="17"/>
        <v>0</v>
      </c>
      <c r="AB527" s="78" t="str">
        <f>IF('Dépenses sur devis'!AB527&lt;&gt;"",'Dépenses sur devis'!AB527,"")</f>
        <v/>
      </c>
    </row>
    <row r="528" spans="2:28" s="63" customFormat="1" ht="19.899999999999999" hidden="1" customHeight="1" x14ac:dyDescent="0.35">
      <c r="B528" s="75">
        <v>521</v>
      </c>
      <c r="C528" s="80" t="str">
        <f>IF('Dépenses sur devis'!C528&lt;&gt;"",'Dépenses sur devis'!C528,"")</f>
        <v/>
      </c>
      <c r="D528" s="80" t="str">
        <f>IF('Dépenses sur devis'!D528&lt;&gt;"",'Dépenses sur devis'!D528,"")</f>
        <v/>
      </c>
      <c r="E528" s="80" t="str">
        <f>IF('Dépenses sur devis'!E528&lt;&gt;"",'Dépenses sur devis'!E528,"")</f>
        <v/>
      </c>
      <c r="F528" s="80" t="str">
        <f>IF('Dépenses sur devis'!F528&lt;&gt;"",'Dépenses sur devis'!F528,"")</f>
        <v/>
      </c>
      <c r="G528" s="80" t="str">
        <f>IF('Dépenses sur devis'!G528&lt;&gt;"",'Dépenses sur devis'!G528,"")</f>
        <v/>
      </c>
      <c r="H528" s="79" t="str">
        <f>IF('Dépenses sur devis'!H528&lt;&gt;"",'Dépenses sur devis'!H528,"")</f>
        <v/>
      </c>
      <c r="I528" s="80" t="str">
        <f>IF('Dépenses sur devis'!I528&lt;&gt;"",'Dépenses sur devis'!I528,"")</f>
        <v/>
      </c>
      <c r="J528" s="243">
        <f>IF('Dépenses sur devis'!J528&lt;&gt;"",'Dépenses sur devis'!J528,0)</f>
        <v>0</v>
      </c>
      <c r="K528" s="243">
        <f>IF('Dépenses sur devis'!K528&lt;&gt;"",'Dépenses sur devis'!K528,0)</f>
        <v>0</v>
      </c>
      <c r="L528" s="243">
        <f>IF('Dépenses sur devis'!L528&lt;&gt;"",'Dépenses sur devis'!L528,0)</f>
        <v>0</v>
      </c>
      <c r="M528" s="80" t="str">
        <f>IF('Dépenses sur devis'!M528&lt;&gt;"",'Dépenses sur devis'!M528,"")</f>
        <v/>
      </c>
      <c r="N528" s="244" t="str">
        <f>IF('Dépenses sur devis'!N528&lt;&gt;"",'Dépenses sur devis'!N528,"")</f>
        <v/>
      </c>
      <c r="O528" s="244" t="str">
        <f>IF('Dépenses sur devis'!O528&lt;&gt;"",'Dépenses sur devis'!O528,"")</f>
        <v/>
      </c>
      <c r="P528" s="245">
        <f>IF('Dépenses sur devis'!P528&lt;&gt;"",'Dépenses sur devis'!P528,0)</f>
        <v>0</v>
      </c>
      <c r="Q528" s="245">
        <f>IF('Dépenses sur devis'!Q528&lt;&gt;"",'Dépenses sur devis'!Q528,0)</f>
        <v>0</v>
      </c>
      <c r="R528" s="244" t="str">
        <f>IF('Dépenses sur devis'!R528&lt;&gt;"",'Dépenses sur devis'!R528,"")</f>
        <v/>
      </c>
      <c r="S528" s="244" t="str">
        <f>IF('Dépenses sur devis'!S528&lt;&gt;"",'Dépenses sur devis'!S528,"")</f>
        <v/>
      </c>
      <c r="T528" s="245">
        <f>IF('Dépenses sur devis'!T528&lt;&gt;"",'Dépenses sur devis'!T528,0)</f>
        <v>0</v>
      </c>
      <c r="U528" s="245">
        <f>IF('Dépenses sur devis'!U528&lt;&gt;"",'Dépenses sur devis'!U528,0)</f>
        <v>0</v>
      </c>
      <c r="V528" s="244" t="str">
        <f>IF('Dépenses sur devis'!V528&lt;&gt;"",'Dépenses sur devis'!V528,"")</f>
        <v/>
      </c>
      <c r="W528" s="245"/>
      <c r="X528" s="81">
        <v>0</v>
      </c>
      <c r="Y528" s="80"/>
      <c r="Z528" s="245">
        <f t="shared" si="16"/>
        <v>0</v>
      </c>
      <c r="AA528" s="81">
        <f t="shared" si="17"/>
        <v>0</v>
      </c>
      <c r="AB528" s="78" t="str">
        <f>IF('Dépenses sur devis'!AB528&lt;&gt;"",'Dépenses sur devis'!AB528,"")</f>
        <v/>
      </c>
    </row>
    <row r="529" spans="2:28" s="63" customFormat="1" ht="19.899999999999999" hidden="1" customHeight="1" x14ac:dyDescent="0.35">
      <c r="B529" s="75">
        <v>522</v>
      </c>
      <c r="C529" s="80" t="str">
        <f>IF('Dépenses sur devis'!C529&lt;&gt;"",'Dépenses sur devis'!C529,"")</f>
        <v/>
      </c>
      <c r="D529" s="80" t="str">
        <f>IF('Dépenses sur devis'!D529&lt;&gt;"",'Dépenses sur devis'!D529,"")</f>
        <v/>
      </c>
      <c r="E529" s="80" t="str">
        <f>IF('Dépenses sur devis'!E529&lt;&gt;"",'Dépenses sur devis'!E529,"")</f>
        <v/>
      </c>
      <c r="F529" s="80" t="str">
        <f>IF('Dépenses sur devis'!F529&lt;&gt;"",'Dépenses sur devis'!F529,"")</f>
        <v/>
      </c>
      <c r="G529" s="80" t="str">
        <f>IF('Dépenses sur devis'!G529&lt;&gt;"",'Dépenses sur devis'!G529,"")</f>
        <v/>
      </c>
      <c r="H529" s="79" t="str">
        <f>IF('Dépenses sur devis'!H529&lt;&gt;"",'Dépenses sur devis'!H529,"")</f>
        <v/>
      </c>
      <c r="I529" s="80" t="str">
        <f>IF('Dépenses sur devis'!I529&lt;&gt;"",'Dépenses sur devis'!I529,"")</f>
        <v/>
      </c>
      <c r="J529" s="243">
        <f>IF('Dépenses sur devis'!J529&lt;&gt;"",'Dépenses sur devis'!J529,0)</f>
        <v>0</v>
      </c>
      <c r="K529" s="243">
        <f>IF('Dépenses sur devis'!K529&lt;&gt;"",'Dépenses sur devis'!K529,0)</f>
        <v>0</v>
      </c>
      <c r="L529" s="243">
        <f>IF('Dépenses sur devis'!L529&lt;&gt;"",'Dépenses sur devis'!L529,0)</f>
        <v>0</v>
      </c>
      <c r="M529" s="80" t="str">
        <f>IF('Dépenses sur devis'!M529&lt;&gt;"",'Dépenses sur devis'!M529,"")</f>
        <v/>
      </c>
      <c r="N529" s="244" t="str">
        <f>IF('Dépenses sur devis'!N529&lt;&gt;"",'Dépenses sur devis'!N529,"")</f>
        <v/>
      </c>
      <c r="O529" s="244" t="str">
        <f>IF('Dépenses sur devis'!O529&lt;&gt;"",'Dépenses sur devis'!O529,"")</f>
        <v/>
      </c>
      <c r="P529" s="245">
        <f>IF('Dépenses sur devis'!P529&lt;&gt;"",'Dépenses sur devis'!P529,0)</f>
        <v>0</v>
      </c>
      <c r="Q529" s="245">
        <f>IF('Dépenses sur devis'!Q529&lt;&gt;"",'Dépenses sur devis'!Q529,0)</f>
        <v>0</v>
      </c>
      <c r="R529" s="244" t="str">
        <f>IF('Dépenses sur devis'!R529&lt;&gt;"",'Dépenses sur devis'!R529,"")</f>
        <v/>
      </c>
      <c r="S529" s="244" t="str">
        <f>IF('Dépenses sur devis'!S529&lt;&gt;"",'Dépenses sur devis'!S529,"")</f>
        <v/>
      </c>
      <c r="T529" s="245">
        <f>IF('Dépenses sur devis'!T529&lt;&gt;"",'Dépenses sur devis'!T529,0)</f>
        <v>0</v>
      </c>
      <c r="U529" s="245">
        <f>IF('Dépenses sur devis'!U529&lt;&gt;"",'Dépenses sur devis'!U529,0)</f>
        <v>0</v>
      </c>
      <c r="V529" s="244" t="str">
        <f>IF('Dépenses sur devis'!V529&lt;&gt;"",'Dépenses sur devis'!V529,"")</f>
        <v/>
      </c>
      <c r="W529" s="245"/>
      <c r="X529" s="81">
        <v>0</v>
      </c>
      <c r="Y529" s="80"/>
      <c r="Z529" s="245">
        <f t="shared" si="16"/>
        <v>0</v>
      </c>
      <c r="AA529" s="81">
        <f t="shared" si="17"/>
        <v>0</v>
      </c>
      <c r="AB529" s="78" t="str">
        <f>IF('Dépenses sur devis'!AB529&lt;&gt;"",'Dépenses sur devis'!AB529,"")</f>
        <v/>
      </c>
    </row>
    <row r="530" spans="2:28" s="63" customFormat="1" ht="19.899999999999999" hidden="1" customHeight="1" x14ac:dyDescent="0.35">
      <c r="B530" s="75">
        <v>523</v>
      </c>
      <c r="C530" s="80" t="str">
        <f>IF('Dépenses sur devis'!C530&lt;&gt;"",'Dépenses sur devis'!C530,"")</f>
        <v/>
      </c>
      <c r="D530" s="80" t="str">
        <f>IF('Dépenses sur devis'!D530&lt;&gt;"",'Dépenses sur devis'!D530,"")</f>
        <v/>
      </c>
      <c r="E530" s="80" t="str">
        <f>IF('Dépenses sur devis'!E530&lt;&gt;"",'Dépenses sur devis'!E530,"")</f>
        <v/>
      </c>
      <c r="F530" s="80" t="str">
        <f>IF('Dépenses sur devis'!F530&lt;&gt;"",'Dépenses sur devis'!F530,"")</f>
        <v/>
      </c>
      <c r="G530" s="80" t="str">
        <f>IF('Dépenses sur devis'!G530&lt;&gt;"",'Dépenses sur devis'!G530,"")</f>
        <v/>
      </c>
      <c r="H530" s="79" t="str">
        <f>IF('Dépenses sur devis'!H530&lt;&gt;"",'Dépenses sur devis'!H530,"")</f>
        <v/>
      </c>
      <c r="I530" s="80" t="str">
        <f>IF('Dépenses sur devis'!I530&lt;&gt;"",'Dépenses sur devis'!I530,"")</f>
        <v/>
      </c>
      <c r="J530" s="243">
        <f>IF('Dépenses sur devis'!J530&lt;&gt;"",'Dépenses sur devis'!J530,0)</f>
        <v>0</v>
      </c>
      <c r="K530" s="243">
        <f>IF('Dépenses sur devis'!K530&lt;&gt;"",'Dépenses sur devis'!K530,0)</f>
        <v>0</v>
      </c>
      <c r="L530" s="243">
        <f>IF('Dépenses sur devis'!L530&lt;&gt;"",'Dépenses sur devis'!L530,0)</f>
        <v>0</v>
      </c>
      <c r="M530" s="80" t="str">
        <f>IF('Dépenses sur devis'!M530&lt;&gt;"",'Dépenses sur devis'!M530,"")</f>
        <v/>
      </c>
      <c r="N530" s="244" t="str">
        <f>IF('Dépenses sur devis'!N530&lt;&gt;"",'Dépenses sur devis'!N530,"")</f>
        <v/>
      </c>
      <c r="O530" s="244" t="str">
        <f>IF('Dépenses sur devis'!O530&lt;&gt;"",'Dépenses sur devis'!O530,"")</f>
        <v/>
      </c>
      <c r="P530" s="245">
        <f>IF('Dépenses sur devis'!P530&lt;&gt;"",'Dépenses sur devis'!P530,0)</f>
        <v>0</v>
      </c>
      <c r="Q530" s="245">
        <f>IF('Dépenses sur devis'!Q530&lt;&gt;"",'Dépenses sur devis'!Q530,0)</f>
        <v>0</v>
      </c>
      <c r="R530" s="244" t="str">
        <f>IF('Dépenses sur devis'!R530&lt;&gt;"",'Dépenses sur devis'!R530,"")</f>
        <v/>
      </c>
      <c r="S530" s="244" t="str">
        <f>IF('Dépenses sur devis'!S530&lt;&gt;"",'Dépenses sur devis'!S530,"")</f>
        <v/>
      </c>
      <c r="T530" s="245">
        <f>IF('Dépenses sur devis'!T530&lt;&gt;"",'Dépenses sur devis'!T530,0)</f>
        <v>0</v>
      </c>
      <c r="U530" s="245">
        <f>IF('Dépenses sur devis'!U530&lt;&gt;"",'Dépenses sur devis'!U530,0)</f>
        <v>0</v>
      </c>
      <c r="V530" s="244" t="str">
        <f>IF('Dépenses sur devis'!V530&lt;&gt;"",'Dépenses sur devis'!V530,"")</f>
        <v/>
      </c>
      <c r="W530" s="245"/>
      <c r="X530" s="81">
        <v>0</v>
      </c>
      <c r="Y530" s="80"/>
      <c r="Z530" s="245">
        <f t="shared" si="16"/>
        <v>0</v>
      </c>
      <c r="AA530" s="81">
        <f t="shared" si="17"/>
        <v>0</v>
      </c>
      <c r="AB530" s="78" t="str">
        <f>IF('Dépenses sur devis'!AB530&lt;&gt;"",'Dépenses sur devis'!AB530,"")</f>
        <v/>
      </c>
    </row>
    <row r="531" spans="2:28" s="63" customFormat="1" ht="19.899999999999999" hidden="1" customHeight="1" x14ac:dyDescent="0.35">
      <c r="B531" s="75">
        <v>524</v>
      </c>
      <c r="C531" s="80" t="str">
        <f>IF('Dépenses sur devis'!C531&lt;&gt;"",'Dépenses sur devis'!C531,"")</f>
        <v/>
      </c>
      <c r="D531" s="80" t="str">
        <f>IF('Dépenses sur devis'!D531&lt;&gt;"",'Dépenses sur devis'!D531,"")</f>
        <v/>
      </c>
      <c r="E531" s="80" t="str">
        <f>IF('Dépenses sur devis'!E531&lt;&gt;"",'Dépenses sur devis'!E531,"")</f>
        <v/>
      </c>
      <c r="F531" s="80" t="str">
        <f>IF('Dépenses sur devis'!F531&lt;&gt;"",'Dépenses sur devis'!F531,"")</f>
        <v/>
      </c>
      <c r="G531" s="80" t="str">
        <f>IF('Dépenses sur devis'!G531&lt;&gt;"",'Dépenses sur devis'!G531,"")</f>
        <v/>
      </c>
      <c r="H531" s="79" t="str">
        <f>IF('Dépenses sur devis'!H531&lt;&gt;"",'Dépenses sur devis'!H531,"")</f>
        <v/>
      </c>
      <c r="I531" s="80" t="str">
        <f>IF('Dépenses sur devis'!I531&lt;&gt;"",'Dépenses sur devis'!I531,"")</f>
        <v/>
      </c>
      <c r="J531" s="243">
        <f>IF('Dépenses sur devis'!J531&lt;&gt;"",'Dépenses sur devis'!J531,0)</f>
        <v>0</v>
      </c>
      <c r="K531" s="243">
        <f>IF('Dépenses sur devis'!K531&lt;&gt;"",'Dépenses sur devis'!K531,0)</f>
        <v>0</v>
      </c>
      <c r="L531" s="243">
        <f>IF('Dépenses sur devis'!L531&lt;&gt;"",'Dépenses sur devis'!L531,0)</f>
        <v>0</v>
      </c>
      <c r="M531" s="80" t="str">
        <f>IF('Dépenses sur devis'!M531&lt;&gt;"",'Dépenses sur devis'!M531,"")</f>
        <v/>
      </c>
      <c r="N531" s="244" t="str">
        <f>IF('Dépenses sur devis'!N531&lt;&gt;"",'Dépenses sur devis'!N531,"")</f>
        <v/>
      </c>
      <c r="O531" s="244" t="str">
        <f>IF('Dépenses sur devis'!O531&lt;&gt;"",'Dépenses sur devis'!O531,"")</f>
        <v/>
      </c>
      <c r="P531" s="245">
        <f>IF('Dépenses sur devis'!P531&lt;&gt;"",'Dépenses sur devis'!P531,0)</f>
        <v>0</v>
      </c>
      <c r="Q531" s="245">
        <f>IF('Dépenses sur devis'!Q531&lt;&gt;"",'Dépenses sur devis'!Q531,0)</f>
        <v>0</v>
      </c>
      <c r="R531" s="244" t="str">
        <f>IF('Dépenses sur devis'!R531&lt;&gt;"",'Dépenses sur devis'!R531,"")</f>
        <v/>
      </c>
      <c r="S531" s="244" t="str">
        <f>IF('Dépenses sur devis'!S531&lt;&gt;"",'Dépenses sur devis'!S531,"")</f>
        <v/>
      </c>
      <c r="T531" s="245">
        <f>IF('Dépenses sur devis'!T531&lt;&gt;"",'Dépenses sur devis'!T531,0)</f>
        <v>0</v>
      </c>
      <c r="U531" s="245">
        <f>IF('Dépenses sur devis'!U531&lt;&gt;"",'Dépenses sur devis'!U531,0)</f>
        <v>0</v>
      </c>
      <c r="V531" s="244" t="str">
        <f>IF('Dépenses sur devis'!V531&lt;&gt;"",'Dépenses sur devis'!V531,"")</f>
        <v/>
      </c>
      <c r="W531" s="245"/>
      <c r="X531" s="81">
        <v>0</v>
      </c>
      <c r="Y531" s="80"/>
      <c r="Z531" s="245">
        <f t="shared" si="16"/>
        <v>0</v>
      </c>
      <c r="AA531" s="81">
        <f t="shared" si="17"/>
        <v>0</v>
      </c>
      <c r="AB531" s="78" t="str">
        <f>IF('Dépenses sur devis'!AB531&lt;&gt;"",'Dépenses sur devis'!AB531,"")</f>
        <v/>
      </c>
    </row>
    <row r="532" spans="2:28" s="63" customFormat="1" ht="19.899999999999999" hidden="1" customHeight="1" x14ac:dyDescent="0.35">
      <c r="B532" s="75">
        <v>525</v>
      </c>
      <c r="C532" s="80" t="str">
        <f>IF('Dépenses sur devis'!C532&lt;&gt;"",'Dépenses sur devis'!C532,"")</f>
        <v/>
      </c>
      <c r="D532" s="80" t="str">
        <f>IF('Dépenses sur devis'!D532&lt;&gt;"",'Dépenses sur devis'!D532,"")</f>
        <v/>
      </c>
      <c r="E532" s="80" t="str">
        <f>IF('Dépenses sur devis'!E532&lt;&gt;"",'Dépenses sur devis'!E532,"")</f>
        <v/>
      </c>
      <c r="F532" s="80" t="str">
        <f>IF('Dépenses sur devis'!F532&lt;&gt;"",'Dépenses sur devis'!F532,"")</f>
        <v/>
      </c>
      <c r="G532" s="80" t="str">
        <f>IF('Dépenses sur devis'!G532&lt;&gt;"",'Dépenses sur devis'!G532,"")</f>
        <v/>
      </c>
      <c r="H532" s="79" t="str">
        <f>IF('Dépenses sur devis'!H532&lt;&gt;"",'Dépenses sur devis'!H532,"")</f>
        <v/>
      </c>
      <c r="I532" s="80" t="str">
        <f>IF('Dépenses sur devis'!I532&lt;&gt;"",'Dépenses sur devis'!I532,"")</f>
        <v/>
      </c>
      <c r="J532" s="243">
        <f>IF('Dépenses sur devis'!J532&lt;&gt;"",'Dépenses sur devis'!J532,0)</f>
        <v>0</v>
      </c>
      <c r="K532" s="243">
        <f>IF('Dépenses sur devis'!K532&lt;&gt;"",'Dépenses sur devis'!K532,0)</f>
        <v>0</v>
      </c>
      <c r="L532" s="243">
        <f>IF('Dépenses sur devis'!L532&lt;&gt;"",'Dépenses sur devis'!L532,0)</f>
        <v>0</v>
      </c>
      <c r="M532" s="80" t="str">
        <f>IF('Dépenses sur devis'!M532&lt;&gt;"",'Dépenses sur devis'!M532,"")</f>
        <v/>
      </c>
      <c r="N532" s="244" t="str">
        <f>IF('Dépenses sur devis'!N532&lt;&gt;"",'Dépenses sur devis'!N532,"")</f>
        <v/>
      </c>
      <c r="O532" s="244" t="str">
        <f>IF('Dépenses sur devis'!O532&lt;&gt;"",'Dépenses sur devis'!O532,"")</f>
        <v/>
      </c>
      <c r="P532" s="245">
        <f>IF('Dépenses sur devis'!P532&lt;&gt;"",'Dépenses sur devis'!P532,0)</f>
        <v>0</v>
      </c>
      <c r="Q532" s="245">
        <f>IF('Dépenses sur devis'!Q532&lt;&gt;"",'Dépenses sur devis'!Q532,0)</f>
        <v>0</v>
      </c>
      <c r="R532" s="244" t="str">
        <f>IF('Dépenses sur devis'!R532&lt;&gt;"",'Dépenses sur devis'!R532,"")</f>
        <v/>
      </c>
      <c r="S532" s="244" t="str">
        <f>IF('Dépenses sur devis'!S532&lt;&gt;"",'Dépenses sur devis'!S532,"")</f>
        <v/>
      </c>
      <c r="T532" s="245">
        <f>IF('Dépenses sur devis'!T532&lt;&gt;"",'Dépenses sur devis'!T532,0)</f>
        <v>0</v>
      </c>
      <c r="U532" s="245">
        <f>IF('Dépenses sur devis'!U532&lt;&gt;"",'Dépenses sur devis'!U532,0)</f>
        <v>0</v>
      </c>
      <c r="V532" s="244" t="str">
        <f>IF('Dépenses sur devis'!V532&lt;&gt;"",'Dépenses sur devis'!V532,"")</f>
        <v/>
      </c>
      <c r="W532" s="245"/>
      <c r="X532" s="81">
        <v>0</v>
      </c>
      <c r="Y532" s="80"/>
      <c r="Z532" s="245">
        <f t="shared" si="16"/>
        <v>0</v>
      </c>
      <c r="AA532" s="81">
        <f t="shared" si="17"/>
        <v>0</v>
      </c>
      <c r="AB532" s="78" t="str">
        <f>IF('Dépenses sur devis'!AB532&lt;&gt;"",'Dépenses sur devis'!AB532,"")</f>
        <v/>
      </c>
    </row>
    <row r="533" spans="2:28" s="63" customFormat="1" ht="19.899999999999999" hidden="1" customHeight="1" x14ac:dyDescent="0.35">
      <c r="B533" s="75">
        <v>526</v>
      </c>
      <c r="C533" s="80" t="str">
        <f>IF('Dépenses sur devis'!C533&lt;&gt;"",'Dépenses sur devis'!C533,"")</f>
        <v/>
      </c>
      <c r="D533" s="80" t="str">
        <f>IF('Dépenses sur devis'!D533&lt;&gt;"",'Dépenses sur devis'!D533,"")</f>
        <v/>
      </c>
      <c r="E533" s="80" t="str">
        <f>IF('Dépenses sur devis'!E533&lt;&gt;"",'Dépenses sur devis'!E533,"")</f>
        <v/>
      </c>
      <c r="F533" s="80" t="str">
        <f>IF('Dépenses sur devis'!F533&lt;&gt;"",'Dépenses sur devis'!F533,"")</f>
        <v/>
      </c>
      <c r="G533" s="80" t="str">
        <f>IF('Dépenses sur devis'!G533&lt;&gt;"",'Dépenses sur devis'!G533,"")</f>
        <v/>
      </c>
      <c r="H533" s="79" t="str">
        <f>IF('Dépenses sur devis'!H533&lt;&gt;"",'Dépenses sur devis'!H533,"")</f>
        <v/>
      </c>
      <c r="I533" s="80" t="str">
        <f>IF('Dépenses sur devis'!I533&lt;&gt;"",'Dépenses sur devis'!I533,"")</f>
        <v/>
      </c>
      <c r="J533" s="243">
        <f>IF('Dépenses sur devis'!J533&lt;&gt;"",'Dépenses sur devis'!J533,0)</f>
        <v>0</v>
      </c>
      <c r="K533" s="243">
        <f>IF('Dépenses sur devis'!K533&lt;&gt;"",'Dépenses sur devis'!K533,0)</f>
        <v>0</v>
      </c>
      <c r="L533" s="243">
        <f>IF('Dépenses sur devis'!L533&lt;&gt;"",'Dépenses sur devis'!L533,0)</f>
        <v>0</v>
      </c>
      <c r="M533" s="80" t="str">
        <f>IF('Dépenses sur devis'!M533&lt;&gt;"",'Dépenses sur devis'!M533,"")</f>
        <v/>
      </c>
      <c r="N533" s="244" t="str">
        <f>IF('Dépenses sur devis'!N533&lt;&gt;"",'Dépenses sur devis'!N533,"")</f>
        <v/>
      </c>
      <c r="O533" s="244" t="str">
        <f>IF('Dépenses sur devis'!O533&lt;&gt;"",'Dépenses sur devis'!O533,"")</f>
        <v/>
      </c>
      <c r="P533" s="245">
        <f>IF('Dépenses sur devis'!P533&lt;&gt;"",'Dépenses sur devis'!P533,0)</f>
        <v>0</v>
      </c>
      <c r="Q533" s="245">
        <f>IF('Dépenses sur devis'!Q533&lt;&gt;"",'Dépenses sur devis'!Q533,0)</f>
        <v>0</v>
      </c>
      <c r="R533" s="244" t="str">
        <f>IF('Dépenses sur devis'!R533&lt;&gt;"",'Dépenses sur devis'!R533,"")</f>
        <v/>
      </c>
      <c r="S533" s="244" t="str">
        <f>IF('Dépenses sur devis'!S533&lt;&gt;"",'Dépenses sur devis'!S533,"")</f>
        <v/>
      </c>
      <c r="T533" s="245">
        <f>IF('Dépenses sur devis'!T533&lt;&gt;"",'Dépenses sur devis'!T533,0)</f>
        <v>0</v>
      </c>
      <c r="U533" s="245">
        <f>IF('Dépenses sur devis'!U533&lt;&gt;"",'Dépenses sur devis'!U533,0)</f>
        <v>0</v>
      </c>
      <c r="V533" s="244" t="str">
        <f>IF('Dépenses sur devis'!V533&lt;&gt;"",'Dépenses sur devis'!V533,"")</f>
        <v/>
      </c>
      <c r="W533" s="245"/>
      <c r="X533" s="81">
        <v>0</v>
      </c>
      <c r="Y533" s="80"/>
      <c r="Z533" s="245">
        <f t="shared" si="16"/>
        <v>0</v>
      </c>
      <c r="AA533" s="81">
        <f t="shared" si="17"/>
        <v>0</v>
      </c>
      <c r="AB533" s="78" t="str">
        <f>IF('Dépenses sur devis'!AB533&lt;&gt;"",'Dépenses sur devis'!AB533,"")</f>
        <v/>
      </c>
    </row>
    <row r="534" spans="2:28" s="63" customFormat="1" ht="19.899999999999999" hidden="1" customHeight="1" x14ac:dyDescent="0.35">
      <c r="B534" s="75">
        <v>527</v>
      </c>
      <c r="C534" s="80" t="str">
        <f>IF('Dépenses sur devis'!C534&lt;&gt;"",'Dépenses sur devis'!C534,"")</f>
        <v/>
      </c>
      <c r="D534" s="80" t="str">
        <f>IF('Dépenses sur devis'!D534&lt;&gt;"",'Dépenses sur devis'!D534,"")</f>
        <v/>
      </c>
      <c r="E534" s="80" t="str">
        <f>IF('Dépenses sur devis'!E534&lt;&gt;"",'Dépenses sur devis'!E534,"")</f>
        <v/>
      </c>
      <c r="F534" s="80" t="str">
        <f>IF('Dépenses sur devis'!F534&lt;&gt;"",'Dépenses sur devis'!F534,"")</f>
        <v/>
      </c>
      <c r="G534" s="80" t="str">
        <f>IF('Dépenses sur devis'!G534&lt;&gt;"",'Dépenses sur devis'!G534,"")</f>
        <v/>
      </c>
      <c r="H534" s="79" t="str">
        <f>IF('Dépenses sur devis'!H534&lt;&gt;"",'Dépenses sur devis'!H534,"")</f>
        <v/>
      </c>
      <c r="I534" s="80" t="str">
        <f>IF('Dépenses sur devis'!I534&lt;&gt;"",'Dépenses sur devis'!I534,"")</f>
        <v/>
      </c>
      <c r="J534" s="243">
        <f>IF('Dépenses sur devis'!J534&lt;&gt;"",'Dépenses sur devis'!J534,0)</f>
        <v>0</v>
      </c>
      <c r="K534" s="243">
        <f>IF('Dépenses sur devis'!K534&lt;&gt;"",'Dépenses sur devis'!K534,0)</f>
        <v>0</v>
      </c>
      <c r="L534" s="243">
        <f>IF('Dépenses sur devis'!L534&lt;&gt;"",'Dépenses sur devis'!L534,0)</f>
        <v>0</v>
      </c>
      <c r="M534" s="80" t="str">
        <f>IF('Dépenses sur devis'!M534&lt;&gt;"",'Dépenses sur devis'!M534,"")</f>
        <v/>
      </c>
      <c r="N534" s="244" t="str">
        <f>IF('Dépenses sur devis'!N534&lt;&gt;"",'Dépenses sur devis'!N534,"")</f>
        <v/>
      </c>
      <c r="O534" s="244" t="str">
        <f>IF('Dépenses sur devis'!O534&lt;&gt;"",'Dépenses sur devis'!O534,"")</f>
        <v/>
      </c>
      <c r="P534" s="245">
        <f>IF('Dépenses sur devis'!P534&lt;&gt;"",'Dépenses sur devis'!P534,0)</f>
        <v>0</v>
      </c>
      <c r="Q534" s="245">
        <f>IF('Dépenses sur devis'!Q534&lt;&gt;"",'Dépenses sur devis'!Q534,0)</f>
        <v>0</v>
      </c>
      <c r="R534" s="244" t="str">
        <f>IF('Dépenses sur devis'!R534&lt;&gt;"",'Dépenses sur devis'!R534,"")</f>
        <v/>
      </c>
      <c r="S534" s="244" t="str">
        <f>IF('Dépenses sur devis'!S534&lt;&gt;"",'Dépenses sur devis'!S534,"")</f>
        <v/>
      </c>
      <c r="T534" s="245">
        <f>IF('Dépenses sur devis'!T534&lt;&gt;"",'Dépenses sur devis'!T534,0)</f>
        <v>0</v>
      </c>
      <c r="U534" s="245">
        <f>IF('Dépenses sur devis'!U534&lt;&gt;"",'Dépenses sur devis'!U534,0)</f>
        <v>0</v>
      </c>
      <c r="V534" s="244" t="str">
        <f>IF('Dépenses sur devis'!V534&lt;&gt;"",'Dépenses sur devis'!V534,"")</f>
        <v/>
      </c>
      <c r="W534" s="245"/>
      <c r="X534" s="81">
        <v>0</v>
      </c>
      <c r="Y534" s="80"/>
      <c r="Z534" s="245">
        <f t="shared" si="16"/>
        <v>0</v>
      </c>
      <c r="AA534" s="81">
        <f t="shared" si="17"/>
        <v>0</v>
      </c>
      <c r="AB534" s="78" t="str">
        <f>IF('Dépenses sur devis'!AB534&lt;&gt;"",'Dépenses sur devis'!AB534,"")</f>
        <v/>
      </c>
    </row>
    <row r="535" spans="2:28" s="63" customFormat="1" ht="19.899999999999999" hidden="1" customHeight="1" x14ac:dyDescent="0.35">
      <c r="B535" s="75">
        <v>528</v>
      </c>
      <c r="C535" s="80" t="str">
        <f>IF('Dépenses sur devis'!C535&lt;&gt;"",'Dépenses sur devis'!C535,"")</f>
        <v/>
      </c>
      <c r="D535" s="80" t="str">
        <f>IF('Dépenses sur devis'!D535&lt;&gt;"",'Dépenses sur devis'!D535,"")</f>
        <v/>
      </c>
      <c r="E535" s="80" t="str">
        <f>IF('Dépenses sur devis'!E535&lt;&gt;"",'Dépenses sur devis'!E535,"")</f>
        <v/>
      </c>
      <c r="F535" s="80" t="str">
        <f>IF('Dépenses sur devis'!F535&lt;&gt;"",'Dépenses sur devis'!F535,"")</f>
        <v/>
      </c>
      <c r="G535" s="80" t="str">
        <f>IF('Dépenses sur devis'!G535&lt;&gt;"",'Dépenses sur devis'!G535,"")</f>
        <v/>
      </c>
      <c r="H535" s="79" t="str">
        <f>IF('Dépenses sur devis'!H535&lt;&gt;"",'Dépenses sur devis'!H535,"")</f>
        <v/>
      </c>
      <c r="I535" s="80" t="str">
        <f>IF('Dépenses sur devis'!I535&lt;&gt;"",'Dépenses sur devis'!I535,"")</f>
        <v/>
      </c>
      <c r="J535" s="243">
        <f>IF('Dépenses sur devis'!J535&lt;&gt;"",'Dépenses sur devis'!J535,0)</f>
        <v>0</v>
      </c>
      <c r="K535" s="243">
        <f>IF('Dépenses sur devis'!K535&lt;&gt;"",'Dépenses sur devis'!K535,0)</f>
        <v>0</v>
      </c>
      <c r="L535" s="243">
        <f>IF('Dépenses sur devis'!L535&lt;&gt;"",'Dépenses sur devis'!L535,0)</f>
        <v>0</v>
      </c>
      <c r="M535" s="80" t="str">
        <f>IF('Dépenses sur devis'!M535&lt;&gt;"",'Dépenses sur devis'!M535,"")</f>
        <v/>
      </c>
      <c r="N535" s="244" t="str">
        <f>IF('Dépenses sur devis'!N535&lt;&gt;"",'Dépenses sur devis'!N535,"")</f>
        <v/>
      </c>
      <c r="O535" s="244" t="str">
        <f>IF('Dépenses sur devis'!O535&lt;&gt;"",'Dépenses sur devis'!O535,"")</f>
        <v/>
      </c>
      <c r="P535" s="245">
        <f>IF('Dépenses sur devis'!P535&lt;&gt;"",'Dépenses sur devis'!P535,0)</f>
        <v>0</v>
      </c>
      <c r="Q535" s="245">
        <f>IF('Dépenses sur devis'!Q535&lt;&gt;"",'Dépenses sur devis'!Q535,0)</f>
        <v>0</v>
      </c>
      <c r="R535" s="244" t="str">
        <f>IF('Dépenses sur devis'!R535&lt;&gt;"",'Dépenses sur devis'!R535,"")</f>
        <v/>
      </c>
      <c r="S535" s="244" t="str">
        <f>IF('Dépenses sur devis'!S535&lt;&gt;"",'Dépenses sur devis'!S535,"")</f>
        <v/>
      </c>
      <c r="T535" s="245">
        <f>IF('Dépenses sur devis'!T535&lt;&gt;"",'Dépenses sur devis'!T535,0)</f>
        <v>0</v>
      </c>
      <c r="U535" s="245">
        <f>IF('Dépenses sur devis'!U535&lt;&gt;"",'Dépenses sur devis'!U535,0)</f>
        <v>0</v>
      </c>
      <c r="V535" s="244" t="str">
        <f>IF('Dépenses sur devis'!V535&lt;&gt;"",'Dépenses sur devis'!V535,"")</f>
        <v/>
      </c>
      <c r="W535" s="245"/>
      <c r="X535" s="81">
        <v>0</v>
      </c>
      <c r="Y535" s="80"/>
      <c r="Z535" s="245">
        <f t="shared" si="16"/>
        <v>0</v>
      </c>
      <c r="AA535" s="81">
        <f t="shared" si="17"/>
        <v>0</v>
      </c>
      <c r="AB535" s="78" t="str">
        <f>IF('Dépenses sur devis'!AB535&lt;&gt;"",'Dépenses sur devis'!AB535,"")</f>
        <v/>
      </c>
    </row>
    <row r="536" spans="2:28" s="63" customFormat="1" ht="19.899999999999999" hidden="1" customHeight="1" x14ac:dyDescent="0.35">
      <c r="B536" s="75">
        <v>529</v>
      </c>
      <c r="C536" s="80" t="str">
        <f>IF('Dépenses sur devis'!C536&lt;&gt;"",'Dépenses sur devis'!C536,"")</f>
        <v/>
      </c>
      <c r="D536" s="80" t="str">
        <f>IF('Dépenses sur devis'!D536&lt;&gt;"",'Dépenses sur devis'!D536,"")</f>
        <v/>
      </c>
      <c r="E536" s="80" t="str">
        <f>IF('Dépenses sur devis'!E536&lt;&gt;"",'Dépenses sur devis'!E536,"")</f>
        <v/>
      </c>
      <c r="F536" s="80" t="str">
        <f>IF('Dépenses sur devis'!F536&lt;&gt;"",'Dépenses sur devis'!F536,"")</f>
        <v/>
      </c>
      <c r="G536" s="80" t="str">
        <f>IF('Dépenses sur devis'!G536&lt;&gt;"",'Dépenses sur devis'!G536,"")</f>
        <v/>
      </c>
      <c r="H536" s="79" t="str">
        <f>IF('Dépenses sur devis'!H536&lt;&gt;"",'Dépenses sur devis'!H536,"")</f>
        <v/>
      </c>
      <c r="I536" s="80" t="str">
        <f>IF('Dépenses sur devis'!I536&lt;&gt;"",'Dépenses sur devis'!I536,"")</f>
        <v/>
      </c>
      <c r="J536" s="243">
        <f>IF('Dépenses sur devis'!J536&lt;&gt;"",'Dépenses sur devis'!J536,0)</f>
        <v>0</v>
      </c>
      <c r="K536" s="243">
        <f>IF('Dépenses sur devis'!K536&lt;&gt;"",'Dépenses sur devis'!K536,0)</f>
        <v>0</v>
      </c>
      <c r="L536" s="243">
        <f>IF('Dépenses sur devis'!L536&lt;&gt;"",'Dépenses sur devis'!L536,0)</f>
        <v>0</v>
      </c>
      <c r="M536" s="80" t="str">
        <f>IF('Dépenses sur devis'!M536&lt;&gt;"",'Dépenses sur devis'!M536,"")</f>
        <v/>
      </c>
      <c r="N536" s="244" t="str">
        <f>IF('Dépenses sur devis'!N536&lt;&gt;"",'Dépenses sur devis'!N536,"")</f>
        <v/>
      </c>
      <c r="O536" s="244" t="str">
        <f>IF('Dépenses sur devis'!O536&lt;&gt;"",'Dépenses sur devis'!O536,"")</f>
        <v/>
      </c>
      <c r="P536" s="245">
        <f>IF('Dépenses sur devis'!P536&lt;&gt;"",'Dépenses sur devis'!P536,0)</f>
        <v>0</v>
      </c>
      <c r="Q536" s="245">
        <f>IF('Dépenses sur devis'!Q536&lt;&gt;"",'Dépenses sur devis'!Q536,0)</f>
        <v>0</v>
      </c>
      <c r="R536" s="244" t="str">
        <f>IF('Dépenses sur devis'!R536&lt;&gt;"",'Dépenses sur devis'!R536,"")</f>
        <v/>
      </c>
      <c r="S536" s="244" t="str">
        <f>IF('Dépenses sur devis'!S536&lt;&gt;"",'Dépenses sur devis'!S536,"")</f>
        <v/>
      </c>
      <c r="T536" s="245">
        <f>IF('Dépenses sur devis'!T536&lt;&gt;"",'Dépenses sur devis'!T536,0)</f>
        <v>0</v>
      </c>
      <c r="U536" s="245">
        <f>IF('Dépenses sur devis'!U536&lt;&gt;"",'Dépenses sur devis'!U536,0)</f>
        <v>0</v>
      </c>
      <c r="V536" s="244" t="str">
        <f>IF('Dépenses sur devis'!V536&lt;&gt;"",'Dépenses sur devis'!V536,"")</f>
        <v/>
      </c>
      <c r="W536" s="245"/>
      <c r="X536" s="81">
        <v>0</v>
      </c>
      <c r="Y536" s="80"/>
      <c r="Z536" s="245">
        <f t="shared" si="16"/>
        <v>0</v>
      </c>
      <c r="AA536" s="81">
        <f t="shared" si="17"/>
        <v>0</v>
      </c>
      <c r="AB536" s="78" t="str">
        <f>IF('Dépenses sur devis'!AB536&lt;&gt;"",'Dépenses sur devis'!AB536,"")</f>
        <v/>
      </c>
    </row>
    <row r="537" spans="2:28" s="63" customFormat="1" ht="19.899999999999999" hidden="1" customHeight="1" x14ac:dyDescent="0.35">
      <c r="B537" s="75">
        <v>530</v>
      </c>
      <c r="C537" s="80" t="str">
        <f>IF('Dépenses sur devis'!C537&lt;&gt;"",'Dépenses sur devis'!C537,"")</f>
        <v/>
      </c>
      <c r="D537" s="80" t="str">
        <f>IF('Dépenses sur devis'!D537&lt;&gt;"",'Dépenses sur devis'!D537,"")</f>
        <v/>
      </c>
      <c r="E537" s="80" t="str">
        <f>IF('Dépenses sur devis'!E537&lt;&gt;"",'Dépenses sur devis'!E537,"")</f>
        <v/>
      </c>
      <c r="F537" s="80" t="str">
        <f>IF('Dépenses sur devis'!F537&lt;&gt;"",'Dépenses sur devis'!F537,"")</f>
        <v/>
      </c>
      <c r="G537" s="80" t="str">
        <f>IF('Dépenses sur devis'!G537&lt;&gt;"",'Dépenses sur devis'!G537,"")</f>
        <v/>
      </c>
      <c r="H537" s="79" t="str">
        <f>IF('Dépenses sur devis'!H537&lt;&gt;"",'Dépenses sur devis'!H537,"")</f>
        <v/>
      </c>
      <c r="I537" s="80" t="str">
        <f>IF('Dépenses sur devis'!I537&lt;&gt;"",'Dépenses sur devis'!I537,"")</f>
        <v/>
      </c>
      <c r="J537" s="243">
        <f>IF('Dépenses sur devis'!J537&lt;&gt;"",'Dépenses sur devis'!J537,0)</f>
        <v>0</v>
      </c>
      <c r="K537" s="243">
        <f>IF('Dépenses sur devis'!K537&lt;&gt;"",'Dépenses sur devis'!K537,0)</f>
        <v>0</v>
      </c>
      <c r="L537" s="243">
        <f>IF('Dépenses sur devis'!L537&lt;&gt;"",'Dépenses sur devis'!L537,0)</f>
        <v>0</v>
      </c>
      <c r="M537" s="80" t="str">
        <f>IF('Dépenses sur devis'!M537&lt;&gt;"",'Dépenses sur devis'!M537,"")</f>
        <v/>
      </c>
      <c r="N537" s="244" t="str">
        <f>IF('Dépenses sur devis'!N537&lt;&gt;"",'Dépenses sur devis'!N537,"")</f>
        <v/>
      </c>
      <c r="O537" s="244" t="str">
        <f>IF('Dépenses sur devis'!O537&lt;&gt;"",'Dépenses sur devis'!O537,"")</f>
        <v/>
      </c>
      <c r="P537" s="245">
        <f>IF('Dépenses sur devis'!P537&lt;&gt;"",'Dépenses sur devis'!P537,0)</f>
        <v>0</v>
      </c>
      <c r="Q537" s="245">
        <f>IF('Dépenses sur devis'!Q537&lt;&gt;"",'Dépenses sur devis'!Q537,0)</f>
        <v>0</v>
      </c>
      <c r="R537" s="244" t="str">
        <f>IF('Dépenses sur devis'!R537&lt;&gt;"",'Dépenses sur devis'!R537,"")</f>
        <v/>
      </c>
      <c r="S537" s="244" t="str">
        <f>IF('Dépenses sur devis'!S537&lt;&gt;"",'Dépenses sur devis'!S537,"")</f>
        <v/>
      </c>
      <c r="T537" s="245">
        <f>IF('Dépenses sur devis'!T537&lt;&gt;"",'Dépenses sur devis'!T537,0)</f>
        <v>0</v>
      </c>
      <c r="U537" s="245">
        <f>IF('Dépenses sur devis'!U537&lt;&gt;"",'Dépenses sur devis'!U537,0)</f>
        <v>0</v>
      </c>
      <c r="V537" s="244" t="str">
        <f>IF('Dépenses sur devis'!V537&lt;&gt;"",'Dépenses sur devis'!V537,"")</f>
        <v/>
      </c>
      <c r="W537" s="245"/>
      <c r="X537" s="81">
        <v>0</v>
      </c>
      <c r="Y537" s="80"/>
      <c r="Z537" s="245">
        <f t="shared" si="16"/>
        <v>0</v>
      </c>
      <c r="AA537" s="81">
        <f t="shared" si="17"/>
        <v>0</v>
      </c>
      <c r="AB537" s="78" t="str">
        <f>IF('Dépenses sur devis'!AB537&lt;&gt;"",'Dépenses sur devis'!AB537,"")</f>
        <v/>
      </c>
    </row>
    <row r="538" spans="2:28" s="63" customFormat="1" ht="19.899999999999999" hidden="1" customHeight="1" x14ac:dyDescent="0.35">
      <c r="B538" s="75">
        <v>531</v>
      </c>
      <c r="C538" s="80" t="str">
        <f>IF('Dépenses sur devis'!C538&lt;&gt;"",'Dépenses sur devis'!C538,"")</f>
        <v/>
      </c>
      <c r="D538" s="80" t="str">
        <f>IF('Dépenses sur devis'!D538&lt;&gt;"",'Dépenses sur devis'!D538,"")</f>
        <v/>
      </c>
      <c r="E538" s="80" t="str">
        <f>IF('Dépenses sur devis'!E538&lt;&gt;"",'Dépenses sur devis'!E538,"")</f>
        <v/>
      </c>
      <c r="F538" s="80" t="str">
        <f>IF('Dépenses sur devis'!F538&lt;&gt;"",'Dépenses sur devis'!F538,"")</f>
        <v/>
      </c>
      <c r="G538" s="80" t="str">
        <f>IF('Dépenses sur devis'!G538&lt;&gt;"",'Dépenses sur devis'!G538,"")</f>
        <v/>
      </c>
      <c r="H538" s="79" t="str">
        <f>IF('Dépenses sur devis'!H538&lt;&gt;"",'Dépenses sur devis'!H538,"")</f>
        <v/>
      </c>
      <c r="I538" s="80" t="str">
        <f>IF('Dépenses sur devis'!I538&lt;&gt;"",'Dépenses sur devis'!I538,"")</f>
        <v/>
      </c>
      <c r="J538" s="243">
        <f>IF('Dépenses sur devis'!J538&lt;&gt;"",'Dépenses sur devis'!J538,0)</f>
        <v>0</v>
      </c>
      <c r="K538" s="243">
        <f>IF('Dépenses sur devis'!K538&lt;&gt;"",'Dépenses sur devis'!K538,0)</f>
        <v>0</v>
      </c>
      <c r="L538" s="243">
        <f>IF('Dépenses sur devis'!L538&lt;&gt;"",'Dépenses sur devis'!L538,0)</f>
        <v>0</v>
      </c>
      <c r="M538" s="80" t="str">
        <f>IF('Dépenses sur devis'!M538&lt;&gt;"",'Dépenses sur devis'!M538,"")</f>
        <v/>
      </c>
      <c r="N538" s="244" t="str">
        <f>IF('Dépenses sur devis'!N538&lt;&gt;"",'Dépenses sur devis'!N538,"")</f>
        <v/>
      </c>
      <c r="O538" s="244" t="str">
        <f>IF('Dépenses sur devis'!O538&lt;&gt;"",'Dépenses sur devis'!O538,"")</f>
        <v/>
      </c>
      <c r="P538" s="245">
        <f>IF('Dépenses sur devis'!P538&lt;&gt;"",'Dépenses sur devis'!P538,0)</f>
        <v>0</v>
      </c>
      <c r="Q538" s="245">
        <f>IF('Dépenses sur devis'!Q538&lt;&gt;"",'Dépenses sur devis'!Q538,0)</f>
        <v>0</v>
      </c>
      <c r="R538" s="244" t="str">
        <f>IF('Dépenses sur devis'!R538&lt;&gt;"",'Dépenses sur devis'!R538,"")</f>
        <v/>
      </c>
      <c r="S538" s="244" t="str">
        <f>IF('Dépenses sur devis'!S538&lt;&gt;"",'Dépenses sur devis'!S538,"")</f>
        <v/>
      </c>
      <c r="T538" s="245">
        <f>IF('Dépenses sur devis'!T538&lt;&gt;"",'Dépenses sur devis'!T538,0)</f>
        <v>0</v>
      </c>
      <c r="U538" s="245">
        <f>IF('Dépenses sur devis'!U538&lt;&gt;"",'Dépenses sur devis'!U538,0)</f>
        <v>0</v>
      </c>
      <c r="V538" s="244" t="str">
        <f>IF('Dépenses sur devis'!V538&lt;&gt;"",'Dépenses sur devis'!V538,"")</f>
        <v/>
      </c>
      <c r="W538" s="245"/>
      <c r="X538" s="81">
        <v>0</v>
      </c>
      <c r="Y538" s="80"/>
      <c r="Z538" s="245">
        <f t="shared" si="16"/>
        <v>0</v>
      </c>
      <c r="AA538" s="81">
        <f t="shared" si="17"/>
        <v>0</v>
      </c>
      <c r="AB538" s="78" t="str">
        <f>IF('Dépenses sur devis'!AB538&lt;&gt;"",'Dépenses sur devis'!AB538,"")</f>
        <v/>
      </c>
    </row>
    <row r="539" spans="2:28" s="63" customFormat="1" ht="19.899999999999999" hidden="1" customHeight="1" x14ac:dyDescent="0.35">
      <c r="B539" s="75">
        <v>532</v>
      </c>
      <c r="C539" s="80" t="str">
        <f>IF('Dépenses sur devis'!C539&lt;&gt;"",'Dépenses sur devis'!C539,"")</f>
        <v/>
      </c>
      <c r="D539" s="80" t="str">
        <f>IF('Dépenses sur devis'!D539&lt;&gt;"",'Dépenses sur devis'!D539,"")</f>
        <v/>
      </c>
      <c r="E539" s="80" t="str">
        <f>IF('Dépenses sur devis'!E539&lt;&gt;"",'Dépenses sur devis'!E539,"")</f>
        <v/>
      </c>
      <c r="F539" s="80" t="str">
        <f>IF('Dépenses sur devis'!F539&lt;&gt;"",'Dépenses sur devis'!F539,"")</f>
        <v/>
      </c>
      <c r="G539" s="80" t="str">
        <f>IF('Dépenses sur devis'!G539&lt;&gt;"",'Dépenses sur devis'!G539,"")</f>
        <v/>
      </c>
      <c r="H539" s="79" t="str">
        <f>IF('Dépenses sur devis'!H539&lt;&gt;"",'Dépenses sur devis'!H539,"")</f>
        <v/>
      </c>
      <c r="I539" s="80" t="str">
        <f>IF('Dépenses sur devis'!I539&lt;&gt;"",'Dépenses sur devis'!I539,"")</f>
        <v/>
      </c>
      <c r="J539" s="243">
        <f>IF('Dépenses sur devis'!J539&lt;&gt;"",'Dépenses sur devis'!J539,0)</f>
        <v>0</v>
      </c>
      <c r="K539" s="243">
        <f>IF('Dépenses sur devis'!K539&lt;&gt;"",'Dépenses sur devis'!K539,0)</f>
        <v>0</v>
      </c>
      <c r="L539" s="243">
        <f>IF('Dépenses sur devis'!L539&lt;&gt;"",'Dépenses sur devis'!L539,0)</f>
        <v>0</v>
      </c>
      <c r="M539" s="80" t="str">
        <f>IF('Dépenses sur devis'!M539&lt;&gt;"",'Dépenses sur devis'!M539,"")</f>
        <v/>
      </c>
      <c r="N539" s="244" t="str">
        <f>IF('Dépenses sur devis'!N539&lt;&gt;"",'Dépenses sur devis'!N539,"")</f>
        <v/>
      </c>
      <c r="O539" s="244" t="str">
        <f>IF('Dépenses sur devis'!O539&lt;&gt;"",'Dépenses sur devis'!O539,"")</f>
        <v/>
      </c>
      <c r="P539" s="245">
        <f>IF('Dépenses sur devis'!P539&lt;&gt;"",'Dépenses sur devis'!P539,0)</f>
        <v>0</v>
      </c>
      <c r="Q539" s="245">
        <f>IF('Dépenses sur devis'!Q539&lt;&gt;"",'Dépenses sur devis'!Q539,0)</f>
        <v>0</v>
      </c>
      <c r="R539" s="244" t="str">
        <f>IF('Dépenses sur devis'!R539&lt;&gt;"",'Dépenses sur devis'!R539,"")</f>
        <v/>
      </c>
      <c r="S539" s="244" t="str">
        <f>IF('Dépenses sur devis'!S539&lt;&gt;"",'Dépenses sur devis'!S539,"")</f>
        <v/>
      </c>
      <c r="T539" s="245">
        <f>IF('Dépenses sur devis'!T539&lt;&gt;"",'Dépenses sur devis'!T539,0)</f>
        <v>0</v>
      </c>
      <c r="U539" s="245">
        <f>IF('Dépenses sur devis'!U539&lt;&gt;"",'Dépenses sur devis'!U539,0)</f>
        <v>0</v>
      </c>
      <c r="V539" s="244" t="str">
        <f>IF('Dépenses sur devis'!V539&lt;&gt;"",'Dépenses sur devis'!V539,"")</f>
        <v/>
      </c>
      <c r="W539" s="245"/>
      <c r="X539" s="81">
        <v>0</v>
      </c>
      <c r="Y539" s="80"/>
      <c r="Z539" s="245">
        <f t="shared" si="16"/>
        <v>0</v>
      </c>
      <c r="AA539" s="81">
        <f t="shared" si="17"/>
        <v>0</v>
      </c>
      <c r="AB539" s="78" t="str">
        <f>IF('Dépenses sur devis'!AB539&lt;&gt;"",'Dépenses sur devis'!AB539,"")</f>
        <v/>
      </c>
    </row>
    <row r="540" spans="2:28" s="63" customFormat="1" ht="19.899999999999999" hidden="1" customHeight="1" x14ac:dyDescent="0.35">
      <c r="B540" s="75">
        <v>533</v>
      </c>
      <c r="C540" s="80" t="str">
        <f>IF('Dépenses sur devis'!C540&lt;&gt;"",'Dépenses sur devis'!C540,"")</f>
        <v/>
      </c>
      <c r="D540" s="80" t="str">
        <f>IF('Dépenses sur devis'!D540&lt;&gt;"",'Dépenses sur devis'!D540,"")</f>
        <v/>
      </c>
      <c r="E540" s="80" t="str">
        <f>IF('Dépenses sur devis'!E540&lt;&gt;"",'Dépenses sur devis'!E540,"")</f>
        <v/>
      </c>
      <c r="F540" s="80" t="str">
        <f>IF('Dépenses sur devis'!F540&lt;&gt;"",'Dépenses sur devis'!F540,"")</f>
        <v/>
      </c>
      <c r="G540" s="80" t="str">
        <f>IF('Dépenses sur devis'!G540&lt;&gt;"",'Dépenses sur devis'!G540,"")</f>
        <v/>
      </c>
      <c r="H540" s="79" t="str">
        <f>IF('Dépenses sur devis'!H540&lt;&gt;"",'Dépenses sur devis'!H540,"")</f>
        <v/>
      </c>
      <c r="I540" s="80" t="str">
        <f>IF('Dépenses sur devis'!I540&lt;&gt;"",'Dépenses sur devis'!I540,"")</f>
        <v/>
      </c>
      <c r="J540" s="243">
        <f>IF('Dépenses sur devis'!J540&lt;&gt;"",'Dépenses sur devis'!J540,0)</f>
        <v>0</v>
      </c>
      <c r="K540" s="243">
        <f>IF('Dépenses sur devis'!K540&lt;&gt;"",'Dépenses sur devis'!K540,0)</f>
        <v>0</v>
      </c>
      <c r="L540" s="243">
        <f>IF('Dépenses sur devis'!L540&lt;&gt;"",'Dépenses sur devis'!L540,0)</f>
        <v>0</v>
      </c>
      <c r="M540" s="80" t="str">
        <f>IF('Dépenses sur devis'!M540&lt;&gt;"",'Dépenses sur devis'!M540,"")</f>
        <v/>
      </c>
      <c r="N540" s="244" t="str">
        <f>IF('Dépenses sur devis'!N540&lt;&gt;"",'Dépenses sur devis'!N540,"")</f>
        <v/>
      </c>
      <c r="O540" s="244" t="str">
        <f>IF('Dépenses sur devis'!O540&lt;&gt;"",'Dépenses sur devis'!O540,"")</f>
        <v/>
      </c>
      <c r="P540" s="245">
        <f>IF('Dépenses sur devis'!P540&lt;&gt;"",'Dépenses sur devis'!P540,0)</f>
        <v>0</v>
      </c>
      <c r="Q540" s="245">
        <f>IF('Dépenses sur devis'!Q540&lt;&gt;"",'Dépenses sur devis'!Q540,0)</f>
        <v>0</v>
      </c>
      <c r="R540" s="244" t="str">
        <f>IF('Dépenses sur devis'!R540&lt;&gt;"",'Dépenses sur devis'!R540,"")</f>
        <v/>
      </c>
      <c r="S540" s="244" t="str">
        <f>IF('Dépenses sur devis'!S540&lt;&gt;"",'Dépenses sur devis'!S540,"")</f>
        <v/>
      </c>
      <c r="T540" s="245">
        <f>IF('Dépenses sur devis'!T540&lt;&gt;"",'Dépenses sur devis'!T540,0)</f>
        <v>0</v>
      </c>
      <c r="U540" s="245">
        <f>IF('Dépenses sur devis'!U540&lt;&gt;"",'Dépenses sur devis'!U540,0)</f>
        <v>0</v>
      </c>
      <c r="V540" s="244" t="str">
        <f>IF('Dépenses sur devis'!V540&lt;&gt;"",'Dépenses sur devis'!V540,"")</f>
        <v/>
      </c>
      <c r="W540" s="245"/>
      <c r="X540" s="81">
        <v>0</v>
      </c>
      <c r="Y540" s="80"/>
      <c r="Z540" s="245">
        <f t="shared" si="16"/>
        <v>0</v>
      </c>
      <c r="AA540" s="81">
        <f t="shared" si="17"/>
        <v>0</v>
      </c>
      <c r="AB540" s="78" t="str">
        <f>IF('Dépenses sur devis'!AB540&lt;&gt;"",'Dépenses sur devis'!AB540,"")</f>
        <v/>
      </c>
    </row>
    <row r="541" spans="2:28" s="63" customFormat="1" ht="19.899999999999999" hidden="1" customHeight="1" x14ac:dyDescent="0.35">
      <c r="B541" s="75">
        <v>534</v>
      </c>
      <c r="C541" s="80" t="str">
        <f>IF('Dépenses sur devis'!C541&lt;&gt;"",'Dépenses sur devis'!C541,"")</f>
        <v/>
      </c>
      <c r="D541" s="80" t="str">
        <f>IF('Dépenses sur devis'!D541&lt;&gt;"",'Dépenses sur devis'!D541,"")</f>
        <v/>
      </c>
      <c r="E541" s="80" t="str">
        <f>IF('Dépenses sur devis'!E541&lt;&gt;"",'Dépenses sur devis'!E541,"")</f>
        <v/>
      </c>
      <c r="F541" s="80" t="str">
        <f>IF('Dépenses sur devis'!F541&lt;&gt;"",'Dépenses sur devis'!F541,"")</f>
        <v/>
      </c>
      <c r="G541" s="80" t="str">
        <f>IF('Dépenses sur devis'!G541&lt;&gt;"",'Dépenses sur devis'!G541,"")</f>
        <v/>
      </c>
      <c r="H541" s="79" t="str">
        <f>IF('Dépenses sur devis'!H541&lt;&gt;"",'Dépenses sur devis'!H541,"")</f>
        <v/>
      </c>
      <c r="I541" s="80" t="str">
        <f>IF('Dépenses sur devis'!I541&lt;&gt;"",'Dépenses sur devis'!I541,"")</f>
        <v/>
      </c>
      <c r="J541" s="243">
        <f>IF('Dépenses sur devis'!J541&lt;&gt;"",'Dépenses sur devis'!J541,0)</f>
        <v>0</v>
      </c>
      <c r="K541" s="243">
        <f>IF('Dépenses sur devis'!K541&lt;&gt;"",'Dépenses sur devis'!K541,0)</f>
        <v>0</v>
      </c>
      <c r="L541" s="243">
        <f>IF('Dépenses sur devis'!L541&lt;&gt;"",'Dépenses sur devis'!L541,0)</f>
        <v>0</v>
      </c>
      <c r="M541" s="80" t="str">
        <f>IF('Dépenses sur devis'!M541&lt;&gt;"",'Dépenses sur devis'!M541,"")</f>
        <v/>
      </c>
      <c r="N541" s="244" t="str">
        <f>IF('Dépenses sur devis'!N541&lt;&gt;"",'Dépenses sur devis'!N541,"")</f>
        <v/>
      </c>
      <c r="O541" s="244" t="str">
        <f>IF('Dépenses sur devis'!O541&lt;&gt;"",'Dépenses sur devis'!O541,"")</f>
        <v/>
      </c>
      <c r="P541" s="245">
        <f>IF('Dépenses sur devis'!P541&lt;&gt;"",'Dépenses sur devis'!P541,0)</f>
        <v>0</v>
      </c>
      <c r="Q541" s="245">
        <f>IF('Dépenses sur devis'!Q541&lt;&gt;"",'Dépenses sur devis'!Q541,0)</f>
        <v>0</v>
      </c>
      <c r="R541" s="244" t="str">
        <f>IF('Dépenses sur devis'!R541&lt;&gt;"",'Dépenses sur devis'!R541,"")</f>
        <v/>
      </c>
      <c r="S541" s="244" t="str">
        <f>IF('Dépenses sur devis'!S541&lt;&gt;"",'Dépenses sur devis'!S541,"")</f>
        <v/>
      </c>
      <c r="T541" s="245">
        <f>IF('Dépenses sur devis'!T541&lt;&gt;"",'Dépenses sur devis'!T541,0)</f>
        <v>0</v>
      </c>
      <c r="U541" s="245">
        <f>IF('Dépenses sur devis'!U541&lt;&gt;"",'Dépenses sur devis'!U541,0)</f>
        <v>0</v>
      </c>
      <c r="V541" s="244" t="str">
        <f>IF('Dépenses sur devis'!V541&lt;&gt;"",'Dépenses sur devis'!V541,"")</f>
        <v/>
      </c>
      <c r="W541" s="245"/>
      <c r="X541" s="81">
        <v>0</v>
      </c>
      <c r="Y541" s="80"/>
      <c r="Z541" s="245">
        <f t="shared" si="16"/>
        <v>0</v>
      </c>
      <c r="AA541" s="81">
        <f t="shared" si="17"/>
        <v>0</v>
      </c>
      <c r="AB541" s="78" t="str">
        <f>IF('Dépenses sur devis'!AB541&lt;&gt;"",'Dépenses sur devis'!AB541,"")</f>
        <v/>
      </c>
    </row>
    <row r="542" spans="2:28" s="63" customFormat="1" ht="19.899999999999999" hidden="1" customHeight="1" x14ac:dyDescent="0.35">
      <c r="B542" s="75">
        <v>535</v>
      </c>
      <c r="C542" s="80" t="str">
        <f>IF('Dépenses sur devis'!C542&lt;&gt;"",'Dépenses sur devis'!C542,"")</f>
        <v/>
      </c>
      <c r="D542" s="80" t="str">
        <f>IF('Dépenses sur devis'!D542&lt;&gt;"",'Dépenses sur devis'!D542,"")</f>
        <v/>
      </c>
      <c r="E542" s="80" t="str">
        <f>IF('Dépenses sur devis'!E542&lt;&gt;"",'Dépenses sur devis'!E542,"")</f>
        <v/>
      </c>
      <c r="F542" s="80" t="str">
        <f>IF('Dépenses sur devis'!F542&lt;&gt;"",'Dépenses sur devis'!F542,"")</f>
        <v/>
      </c>
      <c r="G542" s="80" t="str">
        <f>IF('Dépenses sur devis'!G542&lt;&gt;"",'Dépenses sur devis'!G542,"")</f>
        <v/>
      </c>
      <c r="H542" s="79" t="str">
        <f>IF('Dépenses sur devis'!H542&lt;&gt;"",'Dépenses sur devis'!H542,"")</f>
        <v/>
      </c>
      <c r="I542" s="80" t="str">
        <f>IF('Dépenses sur devis'!I542&lt;&gt;"",'Dépenses sur devis'!I542,"")</f>
        <v/>
      </c>
      <c r="J542" s="243">
        <f>IF('Dépenses sur devis'!J542&lt;&gt;"",'Dépenses sur devis'!J542,0)</f>
        <v>0</v>
      </c>
      <c r="K542" s="243">
        <f>IF('Dépenses sur devis'!K542&lt;&gt;"",'Dépenses sur devis'!K542,0)</f>
        <v>0</v>
      </c>
      <c r="L542" s="243">
        <f>IF('Dépenses sur devis'!L542&lt;&gt;"",'Dépenses sur devis'!L542,0)</f>
        <v>0</v>
      </c>
      <c r="M542" s="80" t="str">
        <f>IF('Dépenses sur devis'!M542&lt;&gt;"",'Dépenses sur devis'!M542,"")</f>
        <v/>
      </c>
      <c r="N542" s="244" t="str">
        <f>IF('Dépenses sur devis'!N542&lt;&gt;"",'Dépenses sur devis'!N542,"")</f>
        <v/>
      </c>
      <c r="O542" s="244" t="str">
        <f>IF('Dépenses sur devis'!O542&lt;&gt;"",'Dépenses sur devis'!O542,"")</f>
        <v/>
      </c>
      <c r="P542" s="245">
        <f>IF('Dépenses sur devis'!P542&lt;&gt;"",'Dépenses sur devis'!P542,0)</f>
        <v>0</v>
      </c>
      <c r="Q542" s="245">
        <f>IF('Dépenses sur devis'!Q542&lt;&gt;"",'Dépenses sur devis'!Q542,0)</f>
        <v>0</v>
      </c>
      <c r="R542" s="244" t="str">
        <f>IF('Dépenses sur devis'!R542&lt;&gt;"",'Dépenses sur devis'!R542,"")</f>
        <v/>
      </c>
      <c r="S542" s="244" t="str">
        <f>IF('Dépenses sur devis'!S542&lt;&gt;"",'Dépenses sur devis'!S542,"")</f>
        <v/>
      </c>
      <c r="T542" s="245">
        <f>IF('Dépenses sur devis'!T542&lt;&gt;"",'Dépenses sur devis'!T542,0)</f>
        <v>0</v>
      </c>
      <c r="U542" s="245">
        <f>IF('Dépenses sur devis'!U542&lt;&gt;"",'Dépenses sur devis'!U542,0)</f>
        <v>0</v>
      </c>
      <c r="V542" s="244" t="str">
        <f>IF('Dépenses sur devis'!V542&lt;&gt;"",'Dépenses sur devis'!V542,"")</f>
        <v/>
      </c>
      <c r="W542" s="245"/>
      <c r="X542" s="81">
        <v>0</v>
      </c>
      <c r="Y542" s="80"/>
      <c r="Z542" s="245">
        <f t="shared" si="16"/>
        <v>0</v>
      </c>
      <c r="AA542" s="81">
        <f t="shared" si="17"/>
        <v>0</v>
      </c>
      <c r="AB542" s="78" t="str">
        <f>IF('Dépenses sur devis'!AB542&lt;&gt;"",'Dépenses sur devis'!AB542,"")</f>
        <v/>
      </c>
    </row>
    <row r="543" spans="2:28" s="63" customFormat="1" ht="19.899999999999999" hidden="1" customHeight="1" x14ac:dyDescent="0.35">
      <c r="B543" s="75">
        <v>536</v>
      </c>
      <c r="C543" s="80" t="str">
        <f>IF('Dépenses sur devis'!C543&lt;&gt;"",'Dépenses sur devis'!C543,"")</f>
        <v/>
      </c>
      <c r="D543" s="80" t="str">
        <f>IF('Dépenses sur devis'!D543&lt;&gt;"",'Dépenses sur devis'!D543,"")</f>
        <v/>
      </c>
      <c r="E543" s="80" t="str">
        <f>IF('Dépenses sur devis'!E543&lt;&gt;"",'Dépenses sur devis'!E543,"")</f>
        <v/>
      </c>
      <c r="F543" s="80" t="str">
        <f>IF('Dépenses sur devis'!F543&lt;&gt;"",'Dépenses sur devis'!F543,"")</f>
        <v/>
      </c>
      <c r="G543" s="80" t="str">
        <f>IF('Dépenses sur devis'!G543&lt;&gt;"",'Dépenses sur devis'!G543,"")</f>
        <v/>
      </c>
      <c r="H543" s="79" t="str">
        <f>IF('Dépenses sur devis'!H543&lt;&gt;"",'Dépenses sur devis'!H543,"")</f>
        <v/>
      </c>
      <c r="I543" s="80" t="str">
        <f>IF('Dépenses sur devis'!I543&lt;&gt;"",'Dépenses sur devis'!I543,"")</f>
        <v/>
      </c>
      <c r="J543" s="243">
        <f>IF('Dépenses sur devis'!J543&lt;&gt;"",'Dépenses sur devis'!J543,0)</f>
        <v>0</v>
      </c>
      <c r="K543" s="243">
        <f>IF('Dépenses sur devis'!K543&lt;&gt;"",'Dépenses sur devis'!K543,0)</f>
        <v>0</v>
      </c>
      <c r="L543" s="243">
        <f>IF('Dépenses sur devis'!L543&lt;&gt;"",'Dépenses sur devis'!L543,0)</f>
        <v>0</v>
      </c>
      <c r="M543" s="80" t="str">
        <f>IF('Dépenses sur devis'!M543&lt;&gt;"",'Dépenses sur devis'!M543,"")</f>
        <v/>
      </c>
      <c r="N543" s="244" t="str">
        <f>IF('Dépenses sur devis'!N543&lt;&gt;"",'Dépenses sur devis'!N543,"")</f>
        <v/>
      </c>
      <c r="O543" s="244" t="str">
        <f>IF('Dépenses sur devis'!O543&lt;&gt;"",'Dépenses sur devis'!O543,"")</f>
        <v/>
      </c>
      <c r="P543" s="245">
        <f>IF('Dépenses sur devis'!P543&lt;&gt;"",'Dépenses sur devis'!P543,0)</f>
        <v>0</v>
      </c>
      <c r="Q543" s="245">
        <f>IF('Dépenses sur devis'!Q543&lt;&gt;"",'Dépenses sur devis'!Q543,0)</f>
        <v>0</v>
      </c>
      <c r="R543" s="244" t="str">
        <f>IF('Dépenses sur devis'!R543&lt;&gt;"",'Dépenses sur devis'!R543,"")</f>
        <v/>
      </c>
      <c r="S543" s="244" t="str">
        <f>IF('Dépenses sur devis'!S543&lt;&gt;"",'Dépenses sur devis'!S543,"")</f>
        <v/>
      </c>
      <c r="T543" s="245">
        <f>IF('Dépenses sur devis'!T543&lt;&gt;"",'Dépenses sur devis'!T543,0)</f>
        <v>0</v>
      </c>
      <c r="U543" s="245">
        <f>IF('Dépenses sur devis'!U543&lt;&gt;"",'Dépenses sur devis'!U543,0)</f>
        <v>0</v>
      </c>
      <c r="V543" s="244" t="str">
        <f>IF('Dépenses sur devis'!V543&lt;&gt;"",'Dépenses sur devis'!V543,"")</f>
        <v/>
      </c>
      <c r="W543" s="245"/>
      <c r="X543" s="81">
        <v>0</v>
      </c>
      <c r="Y543" s="80"/>
      <c r="Z543" s="245">
        <f t="shared" si="16"/>
        <v>0</v>
      </c>
      <c r="AA543" s="81">
        <f t="shared" si="17"/>
        <v>0</v>
      </c>
      <c r="AB543" s="78" t="str">
        <f>IF('Dépenses sur devis'!AB543&lt;&gt;"",'Dépenses sur devis'!AB543,"")</f>
        <v/>
      </c>
    </row>
    <row r="544" spans="2:28" s="63" customFormat="1" ht="19.899999999999999" hidden="1" customHeight="1" x14ac:dyDescent="0.35">
      <c r="B544" s="75">
        <v>537</v>
      </c>
      <c r="C544" s="80" t="str">
        <f>IF('Dépenses sur devis'!C544&lt;&gt;"",'Dépenses sur devis'!C544,"")</f>
        <v/>
      </c>
      <c r="D544" s="80" t="str">
        <f>IF('Dépenses sur devis'!D544&lt;&gt;"",'Dépenses sur devis'!D544,"")</f>
        <v/>
      </c>
      <c r="E544" s="80" t="str">
        <f>IF('Dépenses sur devis'!E544&lt;&gt;"",'Dépenses sur devis'!E544,"")</f>
        <v/>
      </c>
      <c r="F544" s="80" t="str">
        <f>IF('Dépenses sur devis'!F544&lt;&gt;"",'Dépenses sur devis'!F544,"")</f>
        <v/>
      </c>
      <c r="G544" s="80" t="str">
        <f>IF('Dépenses sur devis'!G544&lt;&gt;"",'Dépenses sur devis'!G544,"")</f>
        <v/>
      </c>
      <c r="H544" s="79" t="str">
        <f>IF('Dépenses sur devis'!H544&lt;&gt;"",'Dépenses sur devis'!H544,"")</f>
        <v/>
      </c>
      <c r="I544" s="80" t="str">
        <f>IF('Dépenses sur devis'!I544&lt;&gt;"",'Dépenses sur devis'!I544,"")</f>
        <v/>
      </c>
      <c r="J544" s="243">
        <f>IF('Dépenses sur devis'!J544&lt;&gt;"",'Dépenses sur devis'!J544,0)</f>
        <v>0</v>
      </c>
      <c r="K544" s="243">
        <f>IF('Dépenses sur devis'!K544&lt;&gt;"",'Dépenses sur devis'!K544,0)</f>
        <v>0</v>
      </c>
      <c r="L544" s="243">
        <f>IF('Dépenses sur devis'!L544&lt;&gt;"",'Dépenses sur devis'!L544,0)</f>
        <v>0</v>
      </c>
      <c r="M544" s="80" t="str">
        <f>IF('Dépenses sur devis'!M544&lt;&gt;"",'Dépenses sur devis'!M544,"")</f>
        <v/>
      </c>
      <c r="N544" s="244" t="str">
        <f>IF('Dépenses sur devis'!N544&lt;&gt;"",'Dépenses sur devis'!N544,"")</f>
        <v/>
      </c>
      <c r="O544" s="244" t="str">
        <f>IF('Dépenses sur devis'!O544&lt;&gt;"",'Dépenses sur devis'!O544,"")</f>
        <v/>
      </c>
      <c r="P544" s="245">
        <f>IF('Dépenses sur devis'!P544&lt;&gt;"",'Dépenses sur devis'!P544,0)</f>
        <v>0</v>
      </c>
      <c r="Q544" s="245">
        <f>IF('Dépenses sur devis'!Q544&lt;&gt;"",'Dépenses sur devis'!Q544,0)</f>
        <v>0</v>
      </c>
      <c r="R544" s="244" t="str">
        <f>IF('Dépenses sur devis'!R544&lt;&gt;"",'Dépenses sur devis'!R544,"")</f>
        <v/>
      </c>
      <c r="S544" s="244" t="str">
        <f>IF('Dépenses sur devis'!S544&lt;&gt;"",'Dépenses sur devis'!S544,"")</f>
        <v/>
      </c>
      <c r="T544" s="245">
        <f>IF('Dépenses sur devis'!T544&lt;&gt;"",'Dépenses sur devis'!T544,0)</f>
        <v>0</v>
      </c>
      <c r="U544" s="245">
        <f>IF('Dépenses sur devis'!U544&lt;&gt;"",'Dépenses sur devis'!U544,0)</f>
        <v>0</v>
      </c>
      <c r="V544" s="244" t="str">
        <f>IF('Dépenses sur devis'!V544&lt;&gt;"",'Dépenses sur devis'!V544,"")</f>
        <v/>
      </c>
      <c r="W544" s="245"/>
      <c r="X544" s="81">
        <v>0</v>
      </c>
      <c r="Y544" s="80"/>
      <c r="Z544" s="245">
        <f t="shared" si="16"/>
        <v>0</v>
      </c>
      <c r="AA544" s="81">
        <f t="shared" si="17"/>
        <v>0</v>
      </c>
      <c r="AB544" s="78" t="str">
        <f>IF('Dépenses sur devis'!AB544&lt;&gt;"",'Dépenses sur devis'!AB544,"")</f>
        <v/>
      </c>
    </row>
    <row r="545" spans="2:28" s="63" customFormat="1" ht="19.899999999999999" hidden="1" customHeight="1" x14ac:dyDescent="0.35">
      <c r="B545" s="75">
        <v>538</v>
      </c>
      <c r="C545" s="80" t="str">
        <f>IF('Dépenses sur devis'!C545&lt;&gt;"",'Dépenses sur devis'!C545,"")</f>
        <v/>
      </c>
      <c r="D545" s="80" t="str">
        <f>IF('Dépenses sur devis'!D545&lt;&gt;"",'Dépenses sur devis'!D545,"")</f>
        <v/>
      </c>
      <c r="E545" s="80" t="str">
        <f>IF('Dépenses sur devis'!E545&lt;&gt;"",'Dépenses sur devis'!E545,"")</f>
        <v/>
      </c>
      <c r="F545" s="80" t="str">
        <f>IF('Dépenses sur devis'!F545&lt;&gt;"",'Dépenses sur devis'!F545,"")</f>
        <v/>
      </c>
      <c r="G545" s="80" t="str">
        <f>IF('Dépenses sur devis'!G545&lt;&gt;"",'Dépenses sur devis'!G545,"")</f>
        <v/>
      </c>
      <c r="H545" s="79" t="str">
        <f>IF('Dépenses sur devis'!H545&lt;&gt;"",'Dépenses sur devis'!H545,"")</f>
        <v/>
      </c>
      <c r="I545" s="80" t="str">
        <f>IF('Dépenses sur devis'!I545&lt;&gt;"",'Dépenses sur devis'!I545,"")</f>
        <v/>
      </c>
      <c r="J545" s="243">
        <f>IF('Dépenses sur devis'!J545&lt;&gt;"",'Dépenses sur devis'!J545,0)</f>
        <v>0</v>
      </c>
      <c r="K545" s="243">
        <f>IF('Dépenses sur devis'!K545&lt;&gt;"",'Dépenses sur devis'!K545,0)</f>
        <v>0</v>
      </c>
      <c r="L545" s="243">
        <f>IF('Dépenses sur devis'!L545&lt;&gt;"",'Dépenses sur devis'!L545,0)</f>
        <v>0</v>
      </c>
      <c r="M545" s="80" t="str">
        <f>IF('Dépenses sur devis'!M545&lt;&gt;"",'Dépenses sur devis'!M545,"")</f>
        <v/>
      </c>
      <c r="N545" s="244" t="str">
        <f>IF('Dépenses sur devis'!N545&lt;&gt;"",'Dépenses sur devis'!N545,"")</f>
        <v/>
      </c>
      <c r="O545" s="244" t="str">
        <f>IF('Dépenses sur devis'!O545&lt;&gt;"",'Dépenses sur devis'!O545,"")</f>
        <v/>
      </c>
      <c r="P545" s="245">
        <f>IF('Dépenses sur devis'!P545&lt;&gt;"",'Dépenses sur devis'!P545,0)</f>
        <v>0</v>
      </c>
      <c r="Q545" s="245">
        <f>IF('Dépenses sur devis'!Q545&lt;&gt;"",'Dépenses sur devis'!Q545,0)</f>
        <v>0</v>
      </c>
      <c r="R545" s="244" t="str">
        <f>IF('Dépenses sur devis'!R545&lt;&gt;"",'Dépenses sur devis'!R545,"")</f>
        <v/>
      </c>
      <c r="S545" s="244" t="str">
        <f>IF('Dépenses sur devis'!S545&lt;&gt;"",'Dépenses sur devis'!S545,"")</f>
        <v/>
      </c>
      <c r="T545" s="245">
        <f>IF('Dépenses sur devis'!T545&lt;&gt;"",'Dépenses sur devis'!T545,0)</f>
        <v>0</v>
      </c>
      <c r="U545" s="245">
        <f>IF('Dépenses sur devis'!U545&lt;&gt;"",'Dépenses sur devis'!U545,0)</f>
        <v>0</v>
      </c>
      <c r="V545" s="244" t="str">
        <f>IF('Dépenses sur devis'!V545&lt;&gt;"",'Dépenses sur devis'!V545,"")</f>
        <v/>
      </c>
      <c r="W545" s="245"/>
      <c r="X545" s="81">
        <v>0</v>
      </c>
      <c r="Y545" s="80"/>
      <c r="Z545" s="245">
        <f t="shared" si="16"/>
        <v>0</v>
      </c>
      <c r="AA545" s="81">
        <f t="shared" si="17"/>
        <v>0</v>
      </c>
      <c r="AB545" s="78" t="str">
        <f>IF('Dépenses sur devis'!AB545&lt;&gt;"",'Dépenses sur devis'!AB545,"")</f>
        <v/>
      </c>
    </row>
    <row r="546" spans="2:28" s="63" customFormat="1" ht="19.899999999999999" hidden="1" customHeight="1" x14ac:dyDescent="0.35">
      <c r="B546" s="75">
        <v>539</v>
      </c>
      <c r="C546" s="80" t="str">
        <f>IF('Dépenses sur devis'!C546&lt;&gt;"",'Dépenses sur devis'!C546,"")</f>
        <v/>
      </c>
      <c r="D546" s="80" t="str">
        <f>IF('Dépenses sur devis'!D546&lt;&gt;"",'Dépenses sur devis'!D546,"")</f>
        <v/>
      </c>
      <c r="E546" s="80" t="str">
        <f>IF('Dépenses sur devis'!E546&lt;&gt;"",'Dépenses sur devis'!E546,"")</f>
        <v/>
      </c>
      <c r="F546" s="80" t="str">
        <f>IF('Dépenses sur devis'!F546&lt;&gt;"",'Dépenses sur devis'!F546,"")</f>
        <v/>
      </c>
      <c r="G546" s="80" t="str">
        <f>IF('Dépenses sur devis'!G546&lt;&gt;"",'Dépenses sur devis'!G546,"")</f>
        <v/>
      </c>
      <c r="H546" s="79" t="str">
        <f>IF('Dépenses sur devis'!H546&lt;&gt;"",'Dépenses sur devis'!H546,"")</f>
        <v/>
      </c>
      <c r="I546" s="80" t="str">
        <f>IF('Dépenses sur devis'!I546&lt;&gt;"",'Dépenses sur devis'!I546,"")</f>
        <v/>
      </c>
      <c r="J546" s="243">
        <f>IF('Dépenses sur devis'!J546&lt;&gt;"",'Dépenses sur devis'!J546,0)</f>
        <v>0</v>
      </c>
      <c r="K546" s="243">
        <f>IF('Dépenses sur devis'!K546&lt;&gt;"",'Dépenses sur devis'!K546,0)</f>
        <v>0</v>
      </c>
      <c r="L546" s="243">
        <f>IF('Dépenses sur devis'!L546&lt;&gt;"",'Dépenses sur devis'!L546,0)</f>
        <v>0</v>
      </c>
      <c r="M546" s="80" t="str">
        <f>IF('Dépenses sur devis'!M546&lt;&gt;"",'Dépenses sur devis'!M546,"")</f>
        <v/>
      </c>
      <c r="N546" s="244" t="str">
        <f>IF('Dépenses sur devis'!N546&lt;&gt;"",'Dépenses sur devis'!N546,"")</f>
        <v/>
      </c>
      <c r="O546" s="244" t="str">
        <f>IF('Dépenses sur devis'!O546&lt;&gt;"",'Dépenses sur devis'!O546,"")</f>
        <v/>
      </c>
      <c r="P546" s="245">
        <f>IF('Dépenses sur devis'!P546&lt;&gt;"",'Dépenses sur devis'!P546,0)</f>
        <v>0</v>
      </c>
      <c r="Q546" s="245">
        <f>IF('Dépenses sur devis'!Q546&lt;&gt;"",'Dépenses sur devis'!Q546,0)</f>
        <v>0</v>
      </c>
      <c r="R546" s="244" t="str">
        <f>IF('Dépenses sur devis'!R546&lt;&gt;"",'Dépenses sur devis'!R546,"")</f>
        <v/>
      </c>
      <c r="S546" s="244" t="str">
        <f>IF('Dépenses sur devis'!S546&lt;&gt;"",'Dépenses sur devis'!S546,"")</f>
        <v/>
      </c>
      <c r="T546" s="245">
        <f>IF('Dépenses sur devis'!T546&lt;&gt;"",'Dépenses sur devis'!T546,0)</f>
        <v>0</v>
      </c>
      <c r="U546" s="245">
        <f>IF('Dépenses sur devis'!U546&lt;&gt;"",'Dépenses sur devis'!U546,0)</f>
        <v>0</v>
      </c>
      <c r="V546" s="244" t="str">
        <f>IF('Dépenses sur devis'!V546&lt;&gt;"",'Dépenses sur devis'!V546,"")</f>
        <v/>
      </c>
      <c r="W546" s="245"/>
      <c r="X546" s="81">
        <v>0</v>
      </c>
      <c r="Y546" s="80"/>
      <c r="Z546" s="245">
        <f t="shared" si="16"/>
        <v>0</v>
      </c>
      <c r="AA546" s="81">
        <f t="shared" si="17"/>
        <v>0</v>
      </c>
      <c r="AB546" s="78" t="str">
        <f>IF('Dépenses sur devis'!AB546&lt;&gt;"",'Dépenses sur devis'!AB546,"")</f>
        <v/>
      </c>
    </row>
    <row r="547" spans="2:28" s="63" customFormat="1" ht="19.899999999999999" hidden="1" customHeight="1" x14ac:dyDescent="0.35">
      <c r="B547" s="75">
        <v>540</v>
      </c>
      <c r="C547" s="80" t="str">
        <f>IF('Dépenses sur devis'!C547&lt;&gt;"",'Dépenses sur devis'!C547,"")</f>
        <v/>
      </c>
      <c r="D547" s="80" t="str">
        <f>IF('Dépenses sur devis'!D547&lt;&gt;"",'Dépenses sur devis'!D547,"")</f>
        <v/>
      </c>
      <c r="E547" s="80" t="str">
        <f>IF('Dépenses sur devis'!E547&lt;&gt;"",'Dépenses sur devis'!E547,"")</f>
        <v/>
      </c>
      <c r="F547" s="80" t="str">
        <f>IF('Dépenses sur devis'!F547&lt;&gt;"",'Dépenses sur devis'!F547,"")</f>
        <v/>
      </c>
      <c r="G547" s="80" t="str">
        <f>IF('Dépenses sur devis'!G547&lt;&gt;"",'Dépenses sur devis'!G547,"")</f>
        <v/>
      </c>
      <c r="H547" s="79" t="str">
        <f>IF('Dépenses sur devis'!H547&lt;&gt;"",'Dépenses sur devis'!H547,"")</f>
        <v/>
      </c>
      <c r="I547" s="80" t="str">
        <f>IF('Dépenses sur devis'!I547&lt;&gt;"",'Dépenses sur devis'!I547,"")</f>
        <v/>
      </c>
      <c r="J547" s="243">
        <f>IF('Dépenses sur devis'!J547&lt;&gt;"",'Dépenses sur devis'!J547,0)</f>
        <v>0</v>
      </c>
      <c r="K547" s="243">
        <f>IF('Dépenses sur devis'!K547&lt;&gt;"",'Dépenses sur devis'!K547,0)</f>
        <v>0</v>
      </c>
      <c r="L547" s="243">
        <f>IF('Dépenses sur devis'!L547&lt;&gt;"",'Dépenses sur devis'!L547,0)</f>
        <v>0</v>
      </c>
      <c r="M547" s="80" t="str">
        <f>IF('Dépenses sur devis'!M547&lt;&gt;"",'Dépenses sur devis'!M547,"")</f>
        <v/>
      </c>
      <c r="N547" s="244" t="str">
        <f>IF('Dépenses sur devis'!N547&lt;&gt;"",'Dépenses sur devis'!N547,"")</f>
        <v/>
      </c>
      <c r="O547" s="244" t="str">
        <f>IF('Dépenses sur devis'!O547&lt;&gt;"",'Dépenses sur devis'!O547,"")</f>
        <v/>
      </c>
      <c r="P547" s="245">
        <f>IF('Dépenses sur devis'!P547&lt;&gt;"",'Dépenses sur devis'!P547,0)</f>
        <v>0</v>
      </c>
      <c r="Q547" s="245">
        <f>IF('Dépenses sur devis'!Q547&lt;&gt;"",'Dépenses sur devis'!Q547,0)</f>
        <v>0</v>
      </c>
      <c r="R547" s="244" t="str">
        <f>IF('Dépenses sur devis'!R547&lt;&gt;"",'Dépenses sur devis'!R547,"")</f>
        <v/>
      </c>
      <c r="S547" s="244" t="str">
        <f>IF('Dépenses sur devis'!S547&lt;&gt;"",'Dépenses sur devis'!S547,"")</f>
        <v/>
      </c>
      <c r="T547" s="245">
        <f>IF('Dépenses sur devis'!T547&lt;&gt;"",'Dépenses sur devis'!T547,0)</f>
        <v>0</v>
      </c>
      <c r="U547" s="245">
        <f>IF('Dépenses sur devis'!U547&lt;&gt;"",'Dépenses sur devis'!U547,0)</f>
        <v>0</v>
      </c>
      <c r="V547" s="244" t="str">
        <f>IF('Dépenses sur devis'!V547&lt;&gt;"",'Dépenses sur devis'!V547,"")</f>
        <v/>
      </c>
      <c r="W547" s="245"/>
      <c r="X547" s="81">
        <v>0</v>
      </c>
      <c r="Y547" s="80"/>
      <c r="Z547" s="245">
        <f t="shared" si="16"/>
        <v>0</v>
      </c>
      <c r="AA547" s="81">
        <f t="shared" si="17"/>
        <v>0</v>
      </c>
      <c r="AB547" s="78" t="str">
        <f>IF('Dépenses sur devis'!AB547&lt;&gt;"",'Dépenses sur devis'!AB547,"")</f>
        <v/>
      </c>
    </row>
    <row r="548" spans="2:28" s="63" customFormat="1" ht="19.899999999999999" hidden="1" customHeight="1" x14ac:dyDescent="0.35">
      <c r="B548" s="75">
        <v>541</v>
      </c>
      <c r="C548" s="80" t="str">
        <f>IF('Dépenses sur devis'!C548&lt;&gt;"",'Dépenses sur devis'!C548,"")</f>
        <v/>
      </c>
      <c r="D548" s="80" t="str">
        <f>IF('Dépenses sur devis'!D548&lt;&gt;"",'Dépenses sur devis'!D548,"")</f>
        <v/>
      </c>
      <c r="E548" s="80" t="str">
        <f>IF('Dépenses sur devis'!E548&lt;&gt;"",'Dépenses sur devis'!E548,"")</f>
        <v/>
      </c>
      <c r="F548" s="80" t="str">
        <f>IF('Dépenses sur devis'!F548&lt;&gt;"",'Dépenses sur devis'!F548,"")</f>
        <v/>
      </c>
      <c r="G548" s="80" t="str">
        <f>IF('Dépenses sur devis'!G548&lt;&gt;"",'Dépenses sur devis'!G548,"")</f>
        <v/>
      </c>
      <c r="H548" s="79" t="str">
        <f>IF('Dépenses sur devis'!H548&lt;&gt;"",'Dépenses sur devis'!H548,"")</f>
        <v/>
      </c>
      <c r="I548" s="80" t="str">
        <f>IF('Dépenses sur devis'!I548&lt;&gt;"",'Dépenses sur devis'!I548,"")</f>
        <v/>
      </c>
      <c r="J548" s="243">
        <f>IF('Dépenses sur devis'!J548&lt;&gt;"",'Dépenses sur devis'!J548,0)</f>
        <v>0</v>
      </c>
      <c r="K548" s="243">
        <f>IF('Dépenses sur devis'!K548&lt;&gt;"",'Dépenses sur devis'!K548,0)</f>
        <v>0</v>
      </c>
      <c r="L548" s="243">
        <f>IF('Dépenses sur devis'!L548&lt;&gt;"",'Dépenses sur devis'!L548,0)</f>
        <v>0</v>
      </c>
      <c r="M548" s="80" t="str">
        <f>IF('Dépenses sur devis'!M548&lt;&gt;"",'Dépenses sur devis'!M548,"")</f>
        <v/>
      </c>
      <c r="N548" s="244" t="str">
        <f>IF('Dépenses sur devis'!N548&lt;&gt;"",'Dépenses sur devis'!N548,"")</f>
        <v/>
      </c>
      <c r="O548" s="244" t="str">
        <f>IF('Dépenses sur devis'!O548&lt;&gt;"",'Dépenses sur devis'!O548,"")</f>
        <v/>
      </c>
      <c r="P548" s="245">
        <f>IF('Dépenses sur devis'!P548&lt;&gt;"",'Dépenses sur devis'!P548,0)</f>
        <v>0</v>
      </c>
      <c r="Q548" s="245">
        <f>IF('Dépenses sur devis'!Q548&lt;&gt;"",'Dépenses sur devis'!Q548,0)</f>
        <v>0</v>
      </c>
      <c r="R548" s="244" t="str">
        <f>IF('Dépenses sur devis'!R548&lt;&gt;"",'Dépenses sur devis'!R548,"")</f>
        <v/>
      </c>
      <c r="S548" s="244" t="str">
        <f>IF('Dépenses sur devis'!S548&lt;&gt;"",'Dépenses sur devis'!S548,"")</f>
        <v/>
      </c>
      <c r="T548" s="245">
        <f>IF('Dépenses sur devis'!T548&lt;&gt;"",'Dépenses sur devis'!T548,0)</f>
        <v>0</v>
      </c>
      <c r="U548" s="245">
        <f>IF('Dépenses sur devis'!U548&lt;&gt;"",'Dépenses sur devis'!U548,0)</f>
        <v>0</v>
      </c>
      <c r="V548" s="244" t="str">
        <f>IF('Dépenses sur devis'!V548&lt;&gt;"",'Dépenses sur devis'!V548,"")</f>
        <v/>
      </c>
      <c r="W548" s="245"/>
      <c r="X548" s="81">
        <v>0</v>
      </c>
      <c r="Y548" s="80"/>
      <c r="Z548" s="245">
        <f t="shared" si="16"/>
        <v>0</v>
      </c>
      <c r="AA548" s="81">
        <f t="shared" si="17"/>
        <v>0</v>
      </c>
      <c r="AB548" s="78" t="str">
        <f>IF('Dépenses sur devis'!AB548&lt;&gt;"",'Dépenses sur devis'!AB548,"")</f>
        <v/>
      </c>
    </row>
    <row r="549" spans="2:28" s="63" customFormat="1" ht="19.899999999999999" hidden="1" customHeight="1" x14ac:dyDescent="0.35">
      <c r="B549" s="75">
        <v>542</v>
      </c>
      <c r="C549" s="80" t="str">
        <f>IF('Dépenses sur devis'!C549&lt;&gt;"",'Dépenses sur devis'!C549,"")</f>
        <v/>
      </c>
      <c r="D549" s="80" t="str">
        <f>IF('Dépenses sur devis'!D549&lt;&gt;"",'Dépenses sur devis'!D549,"")</f>
        <v/>
      </c>
      <c r="E549" s="80" t="str">
        <f>IF('Dépenses sur devis'!E549&lt;&gt;"",'Dépenses sur devis'!E549,"")</f>
        <v/>
      </c>
      <c r="F549" s="80" t="str">
        <f>IF('Dépenses sur devis'!F549&lt;&gt;"",'Dépenses sur devis'!F549,"")</f>
        <v/>
      </c>
      <c r="G549" s="80" t="str">
        <f>IF('Dépenses sur devis'!G549&lt;&gt;"",'Dépenses sur devis'!G549,"")</f>
        <v/>
      </c>
      <c r="H549" s="79" t="str">
        <f>IF('Dépenses sur devis'!H549&lt;&gt;"",'Dépenses sur devis'!H549,"")</f>
        <v/>
      </c>
      <c r="I549" s="80" t="str">
        <f>IF('Dépenses sur devis'!I549&lt;&gt;"",'Dépenses sur devis'!I549,"")</f>
        <v/>
      </c>
      <c r="J549" s="243">
        <f>IF('Dépenses sur devis'!J549&lt;&gt;"",'Dépenses sur devis'!J549,0)</f>
        <v>0</v>
      </c>
      <c r="K549" s="243">
        <f>IF('Dépenses sur devis'!K549&lt;&gt;"",'Dépenses sur devis'!K549,0)</f>
        <v>0</v>
      </c>
      <c r="L549" s="243">
        <f>IF('Dépenses sur devis'!L549&lt;&gt;"",'Dépenses sur devis'!L549,0)</f>
        <v>0</v>
      </c>
      <c r="M549" s="80" t="str">
        <f>IF('Dépenses sur devis'!M549&lt;&gt;"",'Dépenses sur devis'!M549,"")</f>
        <v/>
      </c>
      <c r="N549" s="244" t="str">
        <f>IF('Dépenses sur devis'!N549&lt;&gt;"",'Dépenses sur devis'!N549,"")</f>
        <v/>
      </c>
      <c r="O549" s="244" t="str">
        <f>IF('Dépenses sur devis'!O549&lt;&gt;"",'Dépenses sur devis'!O549,"")</f>
        <v/>
      </c>
      <c r="P549" s="245">
        <f>IF('Dépenses sur devis'!P549&lt;&gt;"",'Dépenses sur devis'!P549,0)</f>
        <v>0</v>
      </c>
      <c r="Q549" s="245">
        <f>IF('Dépenses sur devis'!Q549&lt;&gt;"",'Dépenses sur devis'!Q549,0)</f>
        <v>0</v>
      </c>
      <c r="R549" s="244" t="str">
        <f>IF('Dépenses sur devis'!R549&lt;&gt;"",'Dépenses sur devis'!R549,"")</f>
        <v/>
      </c>
      <c r="S549" s="244" t="str">
        <f>IF('Dépenses sur devis'!S549&lt;&gt;"",'Dépenses sur devis'!S549,"")</f>
        <v/>
      </c>
      <c r="T549" s="245">
        <f>IF('Dépenses sur devis'!T549&lt;&gt;"",'Dépenses sur devis'!T549,0)</f>
        <v>0</v>
      </c>
      <c r="U549" s="245">
        <f>IF('Dépenses sur devis'!U549&lt;&gt;"",'Dépenses sur devis'!U549,0)</f>
        <v>0</v>
      </c>
      <c r="V549" s="244" t="str">
        <f>IF('Dépenses sur devis'!V549&lt;&gt;"",'Dépenses sur devis'!V549,"")</f>
        <v/>
      </c>
      <c r="W549" s="245"/>
      <c r="X549" s="81">
        <v>0</v>
      </c>
      <c r="Y549" s="80"/>
      <c r="Z549" s="245">
        <f t="shared" si="16"/>
        <v>0</v>
      </c>
      <c r="AA549" s="81">
        <f t="shared" si="17"/>
        <v>0</v>
      </c>
      <c r="AB549" s="78" t="str">
        <f>IF('Dépenses sur devis'!AB549&lt;&gt;"",'Dépenses sur devis'!AB549,"")</f>
        <v/>
      </c>
    </row>
    <row r="550" spans="2:28" s="63" customFormat="1" ht="19.899999999999999" hidden="1" customHeight="1" x14ac:dyDescent="0.35">
      <c r="B550" s="75">
        <v>543</v>
      </c>
      <c r="C550" s="80" t="str">
        <f>IF('Dépenses sur devis'!C550&lt;&gt;"",'Dépenses sur devis'!C550,"")</f>
        <v/>
      </c>
      <c r="D550" s="80" t="str">
        <f>IF('Dépenses sur devis'!D550&lt;&gt;"",'Dépenses sur devis'!D550,"")</f>
        <v/>
      </c>
      <c r="E550" s="80" t="str">
        <f>IF('Dépenses sur devis'!E550&lt;&gt;"",'Dépenses sur devis'!E550,"")</f>
        <v/>
      </c>
      <c r="F550" s="80" t="str">
        <f>IF('Dépenses sur devis'!F550&lt;&gt;"",'Dépenses sur devis'!F550,"")</f>
        <v/>
      </c>
      <c r="G550" s="80" t="str">
        <f>IF('Dépenses sur devis'!G550&lt;&gt;"",'Dépenses sur devis'!G550,"")</f>
        <v/>
      </c>
      <c r="H550" s="79" t="str">
        <f>IF('Dépenses sur devis'!H550&lt;&gt;"",'Dépenses sur devis'!H550,"")</f>
        <v/>
      </c>
      <c r="I550" s="80" t="str">
        <f>IF('Dépenses sur devis'!I550&lt;&gt;"",'Dépenses sur devis'!I550,"")</f>
        <v/>
      </c>
      <c r="J550" s="243">
        <f>IF('Dépenses sur devis'!J550&lt;&gt;"",'Dépenses sur devis'!J550,0)</f>
        <v>0</v>
      </c>
      <c r="K550" s="243">
        <f>IF('Dépenses sur devis'!K550&lt;&gt;"",'Dépenses sur devis'!K550,0)</f>
        <v>0</v>
      </c>
      <c r="L550" s="243">
        <f>IF('Dépenses sur devis'!L550&lt;&gt;"",'Dépenses sur devis'!L550,0)</f>
        <v>0</v>
      </c>
      <c r="M550" s="80" t="str">
        <f>IF('Dépenses sur devis'!M550&lt;&gt;"",'Dépenses sur devis'!M550,"")</f>
        <v/>
      </c>
      <c r="N550" s="244" t="str">
        <f>IF('Dépenses sur devis'!N550&lt;&gt;"",'Dépenses sur devis'!N550,"")</f>
        <v/>
      </c>
      <c r="O550" s="244" t="str">
        <f>IF('Dépenses sur devis'!O550&lt;&gt;"",'Dépenses sur devis'!O550,"")</f>
        <v/>
      </c>
      <c r="P550" s="245">
        <f>IF('Dépenses sur devis'!P550&lt;&gt;"",'Dépenses sur devis'!P550,0)</f>
        <v>0</v>
      </c>
      <c r="Q550" s="245">
        <f>IF('Dépenses sur devis'!Q550&lt;&gt;"",'Dépenses sur devis'!Q550,0)</f>
        <v>0</v>
      </c>
      <c r="R550" s="244" t="str">
        <f>IF('Dépenses sur devis'!R550&lt;&gt;"",'Dépenses sur devis'!R550,"")</f>
        <v/>
      </c>
      <c r="S550" s="244" t="str">
        <f>IF('Dépenses sur devis'!S550&lt;&gt;"",'Dépenses sur devis'!S550,"")</f>
        <v/>
      </c>
      <c r="T550" s="245">
        <f>IF('Dépenses sur devis'!T550&lt;&gt;"",'Dépenses sur devis'!T550,0)</f>
        <v>0</v>
      </c>
      <c r="U550" s="245">
        <f>IF('Dépenses sur devis'!U550&lt;&gt;"",'Dépenses sur devis'!U550,0)</f>
        <v>0</v>
      </c>
      <c r="V550" s="244" t="str">
        <f>IF('Dépenses sur devis'!V550&lt;&gt;"",'Dépenses sur devis'!V550,"")</f>
        <v/>
      </c>
      <c r="W550" s="245"/>
      <c r="X550" s="81">
        <v>0</v>
      </c>
      <c r="Y550" s="80"/>
      <c r="Z550" s="245">
        <f t="shared" si="16"/>
        <v>0</v>
      </c>
      <c r="AA550" s="81">
        <f t="shared" si="17"/>
        <v>0</v>
      </c>
      <c r="AB550" s="78" t="str">
        <f>IF('Dépenses sur devis'!AB550&lt;&gt;"",'Dépenses sur devis'!AB550,"")</f>
        <v/>
      </c>
    </row>
    <row r="551" spans="2:28" s="63" customFormat="1" ht="19.899999999999999" hidden="1" customHeight="1" x14ac:dyDescent="0.35">
      <c r="B551" s="75">
        <v>544</v>
      </c>
      <c r="C551" s="80" t="str">
        <f>IF('Dépenses sur devis'!C551&lt;&gt;"",'Dépenses sur devis'!C551,"")</f>
        <v/>
      </c>
      <c r="D551" s="80" t="str">
        <f>IF('Dépenses sur devis'!D551&lt;&gt;"",'Dépenses sur devis'!D551,"")</f>
        <v/>
      </c>
      <c r="E551" s="80" t="str">
        <f>IF('Dépenses sur devis'!E551&lt;&gt;"",'Dépenses sur devis'!E551,"")</f>
        <v/>
      </c>
      <c r="F551" s="80" t="str">
        <f>IF('Dépenses sur devis'!F551&lt;&gt;"",'Dépenses sur devis'!F551,"")</f>
        <v/>
      </c>
      <c r="G551" s="80" t="str">
        <f>IF('Dépenses sur devis'!G551&lt;&gt;"",'Dépenses sur devis'!G551,"")</f>
        <v/>
      </c>
      <c r="H551" s="79" t="str">
        <f>IF('Dépenses sur devis'!H551&lt;&gt;"",'Dépenses sur devis'!H551,"")</f>
        <v/>
      </c>
      <c r="I551" s="80" t="str">
        <f>IF('Dépenses sur devis'!I551&lt;&gt;"",'Dépenses sur devis'!I551,"")</f>
        <v/>
      </c>
      <c r="J551" s="243">
        <f>IF('Dépenses sur devis'!J551&lt;&gt;"",'Dépenses sur devis'!J551,0)</f>
        <v>0</v>
      </c>
      <c r="K551" s="243">
        <f>IF('Dépenses sur devis'!K551&lt;&gt;"",'Dépenses sur devis'!K551,0)</f>
        <v>0</v>
      </c>
      <c r="L551" s="243">
        <f>IF('Dépenses sur devis'!L551&lt;&gt;"",'Dépenses sur devis'!L551,0)</f>
        <v>0</v>
      </c>
      <c r="M551" s="80" t="str">
        <f>IF('Dépenses sur devis'!M551&lt;&gt;"",'Dépenses sur devis'!M551,"")</f>
        <v/>
      </c>
      <c r="N551" s="244" t="str">
        <f>IF('Dépenses sur devis'!N551&lt;&gt;"",'Dépenses sur devis'!N551,"")</f>
        <v/>
      </c>
      <c r="O551" s="244" t="str">
        <f>IF('Dépenses sur devis'!O551&lt;&gt;"",'Dépenses sur devis'!O551,"")</f>
        <v/>
      </c>
      <c r="P551" s="245">
        <f>IF('Dépenses sur devis'!P551&lt;&gt;"",'Dépenses sur devis'!P551,0)</f>
        <v>0</v>
      </c>
      <c r="Q551" s="245">
        <f>IF('Dépenses sur devis'!Q551&lt;&gt;"",'Dépenses sur devis'!Q551,0)</f>
        <v>0</v>
      </c>
      <c r="R551" s="244" t="str">
        <f>IF('Dépenses sur devis'!R551&lt;&gt;"",'Dépenses sur devis'!R551,"")</f>
        <v/>
      </c>
      <c r="S551" s="244" t="str">
        <f>IF('Dépenses sur devis'!S551&lt;&gt;"",'Dépenses sur devis'!S551,"")</f>
        <v/>
      </c>
      <c r="T551" s="245">
        <f>IF('Dépenses sur devis'!T551&lt;&gt;"",'Dépenses sur devis'!T551,0)</f>
        <v>0</v>
      </c>
      <c r="U551" s="245">
        <f>IF('Dépenses sur devis'!U551&lt;&gt;"",'Dépenses sur devis'!U551,0)</f>
        <v>0</v>
      </c>
      <c r="V551" s="244" t="str">
        <f>IF('Dépenses sur devis'!V551&lt;&gt;"",'Dépenses sur devis'!V551,"")</f>
        <v/>
      </c>
      <c r="W551" s="245"/>
      <c r="X551" s="81">
        <v>0</v>
      </c>
      <c r="Y551" s="80"/>
      <c r="Z551" s="245">
        <f t="shared" si="16"/>
        <v>0</v>
      </c>
      <c r="AA551" s="81">
        <f t="shared" si="17"/>
        <v>0</v>
      </c>
      <c r="AB551" s="78" t="str">
        <f>IF('Dépenses sur devis'!AB551&lt;&gt;"",'Dépenses sur devis'!AB551,"")</f>
        <v/>
      </c>
    </row>
    <row r="552" spans="2:28" s="63" customFormat="1" ht="19.899999999999999" hidden="1" customHeight="1" x14ac:dyDescent="0.35">
      <c r="B552" s="75">
        <v>545</v>
      </c>
      <c r="C552" s="80" t="str">
        <f>IF('Dépenses sur devis'!C552&lt;&gt;"",'Dépenses sur devis'!C552,"")</f>
        <v/>
      </c>
      <c r="D552" s="80" t="str">
        <f>IF('Dépenses sur devis'!D552&lt;&gt;"",'Dépenses sur devis'!D552,"")</f>
        <v/>
      </c>
      <c r="E552" s="80" t="str">
        <f>IF('Dépenses sur devis'!E552&lt;&gt;"",'Dépenses sur devis'!E552,"")</f>
        <v/>
      </c>
      <c r="F552" s="80" t="str">
        <f>IF('Dépenses sur devis'!F552&lt;&gt;"",'Dépenses sur devis'!F552,"")</f>
        <v/>
      </c>
      <c r="G552" s="80" t="str">
        <f>IF('Dépenses sur devis'!G552&lt;&gt;"",'Dépenses sur devis'!G552,"")</f>
        <v/>
      </c>
      <c r="H552" s="79" t="str">
        <f>IF('Dépenses sur devis'!H552&lt;&gt;"",'Dépenses sur devis'!H552,"")</f>
        <v/>
      </c>
      <c r="I552" s="80" t="str">
        <f>IF('Dépenses sur devis'!I552&lt;&gt;"",'Dépenses sur devis'!I552,"")</f>
        <v/>
      </c>
      <c r="J552" s="243">
        <f>IF('Dépenses sur devis'!J552&lt;&gt;"",'Dépenses sur devis'!J552,0)</f>
        <v>0</v>
      </c>
      <c r="K552" s="243">
        <f>IF('Dépenses sur devis'!K552&lt;&gt;"",'Dépenses sur devis'!K552,0)</f>
        <v>0</v>
      </c>
      <c r="L552" s="243">
        <f>IF('Dépenses sur devis'!L552&lt;&gt;"",'Dépenses sur devis'!L552,0)</f>
        <v>0</v>
      </c>
      <c r="M552" s="80" t="str">
        <f>IF('Dépenses sur devis'!M552&lt;&gt;"",'Dépenses sur devis'!M552,"")</f>
        <v/>
      </c>
      <c r="N552" s="244" t="str">
        <f>IF('Dépenses sur devis'!N552&lt;&gt;"",'Dépenses sur devis'!N552,"")</f>
        <v/>
      </c>
      <c r="O552" s="244" t="str">
        <f>IF('Dépenses sur devis'!O552&lt;&gt;"",'Dépenses sur devis'!O552,"")</f>
        <v/>
      </c>
      <c r="P552" s="245">
        <f>IF('Dépenses sur devis'!P552&lt;&gt;"",'Dépenses sur devis'!P552,0)</f>
        <v>0</v>
      </c>
      <c r="Q552" s="245">
        <f>IF('Dépenses sur devis'!Q552&lt;&gt;"",'Dépenses sur devis'!Q552,0)</f>
        <v>0</v>
      </c>
      <c r="R552" s="244" t="str">
        <f>IF('Dépenses sur devis'!R552&lt;&gt;"",'Dépenses sur devis'!R552,"")</f>
        <v/>
      </c>
      <c r="S552" s="244" t="str">
        <f>IF('Dépenses sur devis'!S552&lt;&gt;"",'Dépenses sur devis'!S552,"")</f>
        <v/>
      </c>
      <c r="T552" s="245">
        <f>IF('Dépenses sur devis'!T552&lt;&gt;"",'Dépenses sur devis'!T552,0)</f>
        <v>0</v>
      </c>
      <c r="U552" s="245">
        <f>IF('Dépenses sur devis'!U552&lt;&gt;"",'Dépenses sur devis'!U552,0)</f>
        <v>0</v>
      </c>
      <c r="V552" s="244" t="str">
        <f>IF('Dépenses sur devis'!V552&lt;&gt;"",'Dépenses sur devis'!V552,"")</f>
        <v/>
      </c>
      <c r="W552" s="245"/>
      <c r="X552" s="81">
        <v>0</v>
      </c>
      <c r="Y552" s="80"/>
      <c r="Z552" s="245">
        <f t="shared" si="16"/>
        <v>0</v>
      </c>
      <c r="AA552" s="81">
        <f t="shared" si="17"/>
        <v>0</v>
      </c>
      <c r="AB552" s="78" t="str">
        <f>IF('Dépenses sur devis'!AB552&lt;&gt;"",'Dépenses sur devis'!AB552,"")</f>
        <v/>
      </c>
    </row>
    <row r="553" spans="2:28" s="63" customFormat="1" ht="19.899999999999999" hidden="1" customHeight="1" x14ac:dyDescent="0.35">
      <c r="B553" s="75">
        <v>546</v>
      </c>
      <c r="C553" s="80" t="str">
        <f>IF('Dépenses sur devis'!C553&lt;&gt;"",'Dépenses sur devis'!C553,"")</f>
        <v/>
      </c>
      <c r="D553" s="80" t="str">
        <f>IF('Dépenses sur devis'!D553&lt;&gt;"",'Dépenses sur devis'!D553,"")</f>
        <v/>
      </c>
      <c r="E553" s="80" t="str">
        <f>IF('Dépenses sur devis'!E553&lt;&gt;"",'Dépenses sur devis'!E553,"")</f>
        <v/>
      </c>
      <c r="F553" s="80" t="str">
        <f>IF('Dépenses sur devis'!F553&lt;&gt;"",'Dépenses sur devis'!F553,"")</f>
        <v/>
      </c>
      <c r="G553" s="80" t="str">
        <f>IF('Dépenses sur devis'!G553&lt;&gt;"",'Dépenses sur devis'!G553,"")</f>
        <v/>
      </c>
      <c r="H553" s="79" t="str">
        <f>IF('Dépenses sur devis'!H553&lt;&gt;"",'Dépenses sur devis'!H553,"")</f>
        <v/>
      </c>
      <c r="I553" s="80" t="str">
        <f>IF('Dépenses sur devis'!I553&lt;&gt;"",'Dépenses sur devis'!I553,"")</f>
        <v/>
      </c>
      <c r="J553" s="243">
        <f>IF('Dépenses sur devis'!J553&lt;&gt;"",'Dépenses sur devis'!J553,0)</f>
        <v>0</v>
      </c>
      <c r="K553" s="243">
        <f>IF('Dépenses sur devis'!K553&lt;&gt;"",'Dépenses sur devis'!K553,0)</f>
        <v>0</v>
      </c>
      <c r="L553" s="243">
        <f>IF('Dépenses sur devis'!L553&lt;&gt;"",'Dépenses sur devis'!L553,0)</f>
        <v>0</v>
      </c>
      <c r="M553" s="80" t="str">
        <f>IF('Dépenses sur devis'!M553&lt;&gt;"",'Dépenses sur devis'!M553,"")</f>
        <v/>
      </c>
      <c r="N553" s="244" t="str">
        <f>IF('Dépenses sur devis'!N553&lt;&gt;"",'Dépenses sur devis'!N553,"")</f>
        <v/>
      </c>
      <c r="O553" s="244" t="str">
        <f>IF('Dépenses sur devis'!O553&lt;&gt;"",'Dépenses sur devis'!O553,"")</f>
        <v/>
      </c>
      <c r="P553" s="245">
        <f>IF('Dépenses sur devis'!P553&lt;&gt;"",'Dépenses sur devis'!P553,0)</f>
        <v>0</v>
      </c>
      <c r="Q553" s="245">
        <f>IF('Dépenses sur devis'!Q553&lt;&gt;"",'Dépenses sur devis'!Q553,0)</f>
        <v>0</v>
      </c>
      <c r="R553" s="244" t="str">
        <f>IF('Dépenses sur devis'!R553&lt;&gt;"",'Dépenses sur devis'!R553,"")</f>
        <v/>
      </c>
      <c r="S553" s="244" t="str">
        <f>IF('Dépenses sur devis'!S553&lt;&gt;"",'Dépenses sur devis'!S553,"")</f>
        <v/>
      </c>
      <c r="T553" s="245">
        <f>IF('Dépenses sur devis'!T553&lt;&gt;"",'Dépenses sur devis'!T553,0)</f>
        <v>0</v>
      </c>
      <c r="U553" s="245">
        <f>IF('Dépenses sur devis'!U553&lt;&gt;"",'Dépenses sur devis'!U553,0)</f>
        <v>0</v>
      </c>
      <c r="V553" s="244" t="str">
        <f>IF('Dépenses sur devis'!V553&lt;&gt;"",'Dépenses sur devis'!V553,"")</f>
        <v/>
      </c>
      <c r="W553" s="245"/>
      <c r="X553" s="81">
        <v>0</v>
      </c>
      <c r="Y553" s="80"/>
      <c r="Z553" s="245">
        <f t="shared" si="16"/>
        <v>0</v>
      </c>
      <c r="AA553" s="81">
        <f t="shared" si="17"/>
        <v>0</v>
      </c>
      <c r="AB553" s="78" t="str">
        <f>IF('Dépenses sur devis'!AB553&lt;&gt;"",'Dépenses sur devis'!AB553,"")</f>
        <v/>
      </c>
    </row>
    <row r="554" spans="2:28" s="63" customFormat="1" ht="19.899999999999999" hidden="1" customHeight="1" x14ac:dyDescent="0.35">
      <c r="B554" s="75">
        <v>547</v>
      </c>
      <c r="C554" s="80" t="str">
        <f>IF('Dépenses sur devis'!C554&lt;&gt;"",'Dépenses sur devis'!C554,"")</f>
        <v/>
      </c>
      <c r="D554" s="80" t="str">
        <f>IF('Dépenses sur devis'!D554&lt;&gt;"",'Dépenses sur devis'!D554,"")</f>
        <v/>
      </c>
      <c r="E554" s="80" t="str">
        <f>IF('Dépenses sur devis'!E554&lt;&gt;"",'Dépenses sur devis'!E554,"")</f>
        <v/>
      </c>
      <c r="F554" s="80" t="str">
        <f>IF('Dépenses sur devis'!F554&lt;&gt;"",'Dépenses sur devis'!F554,"")</f>
        <v/>
      </c>
      <c r="G554" s="80" t="str">
        <f>IF('Dépenses sur devis'!G554&lt;&gt;"",'Dépenses sur devis'!G554,"")</f>
        <v/>
      </c>
      <c r="H554" s="79" t="str">
        <f>IF('Dépenses sur devis'!H554&lt;&gt;"",'Dépenses sur devis'!H554,"")</f>
        <v/>
      </c>
      <c r="I554" s="80" t="str">
        <f>IF('Dépenses sur devis'!I554&lt;&gt;"",'Dépenses sur devis'!I554,"")</f>
        <v/>
      </c>
      <c r="J554" s="243">
        <f>IF('Dépenses sur devis'!J554&lt;&gt;"",'Dépenses sur devis'!J554,0)</f>
        <v>0</v>
      </c>
      <c r="K554" s="243">
        <f>IF('Dépenses sur devis'!K554&lt;&gt;"",'Dépenses sur devis'!K554,0)</f>
        <v>0</v>
      </c>
      <c r="L554" s="243">
        <f>IF('Dépenses sur devis'!L554&lt;&gt;"",'Dépenses sur devis'!L554,0)</f>
        <v>0</v>
      </c>
      <c r="M554" s="80" t="str">
        <f>IF('Dépenses sur devis'!M554&lt;&gt;"",'Dépenses sur devis'!M554,"")</f>
        <v/>
      </c>
      <c r="N554" s="244" t="str">
        <f>IF('Dépenses sur devis'!N554&lt;&gt;"",'Dépenses sur devis'!N554,"")</f>
        <v/>
      </c>
      <c r="O554" s="244" t="str">
        <f>IF('Dépenses sur devis'!O554&lt;&gt;"",'Dépenses sur devis'!O554,"")</f>
        <v/>
      </c>
      <c r="P554" s="245">
        <f>IF('Dépenses sur devis'!P554&lt;&gt;"",'Dépenses sur devis'!P554,0)</f>
        <v>0</v>
      </c>
      <c r="Q554" s="245">
        <f>IF('Dépenses sur devis'!Q554&lt;&gt;"",'Dépenses sur devis'!Q554,0)</f>
        <v>0</v>
      </c>
      <c r="R554" s="244" t="str">
        <f>IF('Dépenses sur devis'!R554&lt;&gt;"",'Dépenses sur devis'!R554,"")</f>
        <v/>
      </c>
      <c r="S554" s="244" t="str">
        <f>IF('Dépenses sur devis'!S554&lt;&gt;"",'Dépenses sur devis'!S554,"")</f>
        <v/>
      </c>
      <c r="T554" s="245">
        <f>IF('Dépenses sur devis'!T554&lt;&gt;"",'Dépenses sur devis'!T554,0)</f>
        <v>0</v>
      </c>
      <c r="U554" s="245">
        <f>IF('Dépenses sur devis'!U554&lt;&gt;"",'Dépenses sur devis'!U554,0)</f>
        <v>0</v>
      </c>
      <c r="V554" s="244" t="str">
        <f>IF('Dépenses sur devis'!V554&lt;&gt;"",'Dépenses sur devis'!V554,"")</f>
        <v/>
      </c>
      <c r="W554" s="245"/>
      <c r="X554" s="81">
        <v>0</v>
      </c>
      <c r="Y554" s="80"/>
      <c r="Z554" s="245">
        <f t="shared" si="16"/>
        <v>0</v>
      </c>
      <c r="AA554" s="81">
        <f t="shared" si="17"/>
        <v>0</v>
      </c>
      <c r="AB554" s="78" t="str">
        <f>IF('Dépenses sur devis'!AB554&lt;&gt;"",'Dépenses sur devis'!AB554,"")</f>
        <v/>
      </c>
    </row>
    <row r="555" spans="2:28" s="63" customFormat="1" ht="19.899999999999999" hidden="1" customHeight="1" x14ac:dyDescent="0.35">
      <c r="B555" s="75">
        <v>548</v>
      </c>
      <c r="C555" s="80" t="str">
        <f>IF('Dépenses sur devis'!C555&lt;&gt;"",'Dépenses sur devis'!C555,"")</f>
        <v/>
      </c>
      <c r="D555" s="80" t="str">
        <f>IF('Dépenses sur devis'!D555&lt;&gt;"",'Dépenses sur devis'!D555,"")</f>
        <v/>
      </c>
      <c r="E555" s="80" t="str">
        <f>IF('Dépenses sur devis'!E555&lt;&gt;"",'Dépenses sur devis'!E555,"")</f>
        <v/>
      </c>
      <c r="F555" s="80" t="str">
        <f>IF('Dépenses sur devis'!F555&lt;&gt;"",'Dépenses sur devis'!F555,"")</f>
        <v/>
      </c>
      <c r="G555" s="80" t="str">
        <f>IF('Dépenses sur devis'!G555&lt;&gt;"",'Dépenses sur devis'!G555,"")</f>
        <v/>
      </c>
      <c r="H555" s="79" t="str">
        <f>IF('Dépenses sur devis'!H555&lt;&gt;"",'Dépenses sur devis'!H555,"")</f>
        <v/>
      </c>
      <c r="I555" s="80" t="str">
        <f>IF('Dépenses sur devis'!I555&lt;&gt;"",'Dépenses sur devis'!I555,"")</f>
        <v/>
      </c>
      <c r="J555" s="243">
        <f>IF('Dépenses sur devis'!J555&lt;&gt;"",'Dépenses sur devis'!J555,0)</f>
        <v>0</v>
      </c>
      <c r="K555" s="243">
        <f>IF('Dépenses sur devis'!K555&lt;&gt;"",'Dépenses sur devis'!K555,0)</f>
        <v>0</v>
      </c>
      <c r="L555" s="243">
        <f>IF('Dépenses sur devis'!L555&lt;&gt;"",'Dépenses sur devis'!L555,0)</f>
        <v>0</v>
      </c>
      <c r="M555" s="80" t="str">
        <f>IF('Dépenses sur devis'!M555&lt;&gt;"",'Dépenses sur devis'!M555,"")</f>
        <v/>
      </c>
      <c r="N555" s="244" t="str">
        <f>IF('Dépenses sur devis'!N555&lt;&gt;"",'Dépenses sur devis'!N555,"")</f>
        <v/>
      </c>
      <c r="O555" s="244" t="str">
        <f>IF('Dépenses sur devis'!O555&lt;&gt;"",'Dépenses sur devis'!O555,"")</f>
        <v/>
      </c>
      <c r="P555" s="245">
        <f>IF('Dépenses sur devis'!P555&lt;&gt;"",'Dépenses sur devis'!P555,0)</f>
        <v>0</v>
      </c>
      <c r="Q555" s="245">
        <f>IF('Dépenses sur devis'!Q555&lt;&gt;"",'Dépenses sur devis'!Q555,0)</f>
        <v>0</v>
      </c>
      <c r="R555" s="244" t="str">
        <f>IF('Dépenses sur devis'!R555&lt;&gt;"",'Dépenses sur devis'!R555,"")</f>
        <v/>
      </c>
      <c r="S555" s="244" t="str">
        <f>IF('Dépenses sur devis'!S555&lt;&gt;"",'Dépenses sur devis'!S555,"")</f>
        <v/>
      </c>
      <c r="T555" s="245">
        <f>IF('Dépenses sur devis'!T555&lt;&gt;"",'Dépenses sur devis'!T555,0)</f>
        <v>0</v>
      </c>
      <c r="U555" s="245">
        <f>IF('Dépenses sur devis'!U555&lt;&gt;"",'Dépenses sur devis'!U555,0)</f>
        <v>0</v>
      </c>
      <c r="V555" s="244" t="str">
        <f>IF('Dépenses sur devis'!V555&lt;&gt;"",'Dépenses sur devis'!V555,"")</f>
        <v/>
      </c>
      <c r="W555" s="245"/>
      <c r="X555" s="81">
        <v>0</v>
      </c>
      <c r="Y555" s="80"/>
      <c r="Z555" s="245">
        <f t="shared" si="16"/>
        <v>0</v>
      </c>
      <c r="AA555" s="81">
        <f t="shared" si="17"/>
        <v>0</v>
      </c>
      <c r="AB555" s="78" t="str">
        <f>IF('Dépenses sur devis'!AB555&lt;&gt;"",'Dépenses sur devis'!AB555,"")</f>
        <v/>
      </c>
    </row>
    <row r="556" spans="2:28" s="63" customFormat="1" ht="19.899999999999999" hidden="1" customHeight="1" x14ac:dyDescent="0.35">
      <c r="B556" s="75">
        <v>549</v>
      </c>
      <c r="C556" s="80" t="str">
        <f>IF('Dépenses sur devis'!C556&lt;&gt;"",'Dépenses sur devis'!C556,"")</f>
        <v/>
      </c>
      <c r="D556" s="80" t="str">
        <f>IF('Dépenses sur devis'!D556&lt;&gt;"",'Dépenses sur devis'!D556,"")</f>
        <v/>
      </c>
      <c r="E556" s="80" t="str">
        <f>IF('Dépenses sur devis'!E556&lt;&gt;"",'Dépenses sur devis'!E556,"")</f>
        <v/>
      </c>
      <c r="F556" s="80" t="str">
        <f>IF('Dépenses sur devis'!F556&lt;&gt;"",'Dépenses sur devis'!F556,"")</f>
        <v/>
      </c>
      <c r="G556" s="80" t="str">
        <f>IF('Dépenses sur devis'!G556&lt;&gt;"",'Dépenses sur devis'!G556,"")</f>
        <v/>
      </c>
      <c r="H556" s="79" t="str">
        <f>IF('Dépenses sur devis'!H556&lt;&gt;"",'Dépenses sur devis'!H556,"")</f>
        <v/>
      </c>
      <c r="I556" s="80" t="str">
        <f>IF('Dépenses sur devis'!I556&lt;&gt;"",'Dépenses sur devis'!I556,"")</f>
        <v/>
      </c>
      <c r="J556" s="243">
        <f>IF('Dépenses sur devis'!J556&lt;&gt;"",'Dépenses sur devis'!J556,0)</f>
        <v>0</v>
      </c>
      <c r="K556" s="243">
        <f>IF('Dépenses sur devis'!K556&lt;&gt;"",'Dépenses sur devis'!K556,0)</f>
        <v>0</v>
      </c>
      <c r="L556" s="243">
        <f>IF('Dépenses sur devis'!L556&lt;&gt;"",'Dépenses sur devis'!L556,0)</f>
        <v>0</v>
      </c>
      <c r="M556" s="80" t="str">
        <f>IF('Dépenses sur devis'!M556&lt;&gt;"",'Dépenses sur devis'!M556,"")</f>
        <v/>
      </c>
      <c r="N556" s="244" t="str">
        <f>IF('Dépenses sur devis'!N556&lt;&gt;"",'Dépenses sur devis'!N556,"")</f>
        <v/>
      </c>
      <c r="O556" s="244" t="str">
        <f>IF('Dépenses sur devis'!O556&lt;&gt;"",'Dépenses sur devis'!O556,"")</f>
        <v/>
      </c>
      <c r="P556" s="245">
        <f>IF('Dépenses sur devis'!P556&lt;&gt;"",'Dépenses sur devis'!P556,0)</f>
        <v>0</v>
      </c>
      <c r="Q556" s="245">
        <f>IF('Dépenses sur devis'!Q556&lt;&gt;"",'Dépenses sur devis'!Q556,0)</f>
        <v>0</v>
      </c>
      <c r="R556" s="244" t="str">
        <f>IF('Dépenses sur devis'!R556&lt;&gt;"",'Dépenses sur devis'!R556,"")</f>
        <v/>
      </c>
      <c r="S556" s="244" t="str">
        <f>IF('Dépenses sur devis'!S556&lt;&gt;"",'Dépenses sur devis'!S556,"")</f>
        <v/>
      </c>
      <c r="T556" s="245">
        <f>IF('Dépenses sur devis'!T556&lt;&gt;"",'Dépenses sur devis'!T556,0)</f>
        <v>0</v>
      </c>
      <c r="U556" s="245">
        <f>IF('Dépenses sur devis'!U556&lt;&gt;"",'Dépenses sur devis'!U556,0)</f>
        <v>0</v>
      </c>
      <c r="V556" s="244" t="str">
        <f>IF('Dépenses sur devis'!V556&lt;&gt;"",'Dépenses sur devis'!V556,"")</f>
        <v/>
      </c>
      <c r="W556" s="245"/>
      <c r="X556" s="81">
        <v>0</v>
      </c>
      <c r="Y556" s="80"/>
      <c r="Z556" s="245">
        <f t="shared" si="16"/>
        <v>0</v>
      </c>
      <c r="AA556" s="81">
        <f t="shared" si="17"/>
        <v>0</v>
      </c>
      <c r="AB556" s="78" t="str">
        <f>IF('Dépenses sur devis'!AB556&lt;&gt;"",'Dépenses sur devis'!AB556,"")</f>
        <v/>
      </c>
    </row>
    <row r="557" spans="2:28" s="63" customFormat="1" ht="19.899999999999999" hidden="1" customHeight="1" x14ac:dyDescent="0.35">
      <c r="B557" s="75">
        <v>550</v>
      </c>
      <c r="C557" s="80" t="str">
        <f>IF('Dépenses sur devis'!C557&lt;&gt;"",'Dépenses sur devis'!C557,"")</f>
        <v/>
      </c>
      <c r="D557" s="80" t="str">
        <f>IF('Dépenses sur devis'!D557&lt;&gt;"",'Dépenses sur devis'!D557,"")</f>
        <v/>
      </c>
      <c r="E557" s="80" t="str">
        <f>IF('Dépenses sur devis'!E557&lt;&gt;"",'Dépenses sur devis'!E557,"")</f>
        <v/>
      </c>
      <c r="F557" s="80" t="str">
        <f>IF('Dépenses sur devis'!F557&lt;&gt;"",'Dépenses sur devis'!F557,"")</f>
        <v/>
      </c>
      <c r="G557" s="80" t="str">
        <f>IF('Dépenses sur devis'!G557&lt;&gt;"",'Dépenses sur devis'!G557,"")</f>
        <v/>
      </c>
      <c r="H557" s="79" t="str">
        <f>IF('Dépenses sur devis'!H557&lt;&gt;"",'Dépenses sur devis'!H557,"")</f>
        <v/>
      </c>
      <c r="I557" s="80" t="str">
        <f>IF('Dépenses sur devis'!I557&lt;&gt;"",'Dépenses sur devis'!I557,"")</f>
        <v/>
      </c>
      <c r="J557" s="243">
        <f>IF('Dépenses sur devis'!J557&lt;&gt;"",'Dépenses sur devis'!J557,0)</f>
        <v>0</v>
      </c>
      <c r="K557" s="243">
        <f>IF('Dépenses sur devis'!K557&lt;&gt;"",'Dépenses sur devis'!K557,0)</f>
        <v>0</v>
      </c>
      <c r="L557" s="243">
        <f>IF('Dépenses sur devis'!L557&lt;&gt;"",'Dépenses sur devis'!L557,0)</f>
        <v>0</v>
      </c>
      <c r="M557" s="80" t="str">
        <f>IF('Dépenses sur devis'!M557&lt;&gt;"",'Dépenses sur devis'!M557,"")</f>
        <v/>
      </c>
      <c r="N557" s="244" t="str">
        <f>IF('Dépenses sur devis'!N557&lt;&gt;"",'Dépenses sur devis'!N557,"")</f>
        <v/>
      </c>
      <c r="O557" s="244" t="str">
        <f>IF('Dépenses sur devis'!O557&lt;&gt;"",'Dépenses sur devis'!O557,"")</f>
        <v/>
      </c>
      <c r="P557" s="245">
        <f>IF('Dépenses sur devis'!P557&lt;&gt;"",'Dépenses sur devis'!P557,0)</f>
        <v>0</v>
      </c>
      <c r="Q557" s="245">
        <f>IF('Dépenses sur devis'!Q557&lt;&gt;"",'Dépenses sur devis'!Q557,0)</f>
        <v>0</v>
      </c>
      <c r="R557" s="244" t="str">
        <f>IF('Dépenses sur devis'!R557&lt;&gt;"",'Dépenses sur devis'!R557,"")</f>
        <v/>
      </c>
      <c r="S557" s="244" t="str">
        <f>IF('Dépenses sur devis'!S557&lt;&gt;"",'Dépenses sur devis'!S557,"")</f>
        <v/>
      </c>
      <c r="T557" s="245">
        <f>IF('Dépenses sur devis'!T557&lt;&gt;"",'Dépenses sur devis'!T557,0)</f>
        <v>0</v>
      </c>
      <c r="U557" s="245">
        <f>IF('Dépenses sur devis'!U557&lt;&gt;"",'Dépenses sur devis'!U557,0)</f>
        <v>0</v>
      </c>
      <c r="V557" s="244" t="str">
        <f>IF('Dépenses sur devis'!V557&lt;&gt;"",'Dépenses sur devis'!V557,"")</f>
        <v/>
      </c>
      <c r="W557" s="245"/>
      <c r="X557" s="81">
        <v>0</v>
      </c>
      <c r="Y557" s="80"/>
      <c r="Z557" s="245">
        <f t="shared" si="16"/>
        <v>0</v>
      </c>
      <c r="AA557" s="81">
        <f t="shared" si="17"/>
        <v>0</v>
      </c>
      <c r="AB557" s="78" t="str">
        <f>IF('Dépenses sur devis'!AB557&lt;&gt;"",'Dépenses sur devis'!AB557,"")</f>
        <v/>
      </c>
    </row>
    <row r="558" spans="2:28" s="63" customFormat="1" ht="19.899999999999999" hidden="1" customHeight="1" x14ac:dyDescent="0.35">
      <c r="B558" s="75">
        <v>551</v>
      </c>
      <c r="C558" s="80" t="str">
        <f>IF('Dépenses sur devis'!C558&lt;&gt;"",'Dépenses sur devis'!C558,"")</f>
        <v/>
      </c>
      <c r="D558" s="80" t="str">
        <f>IF('Dépenses sur devis'!D558&lt;&gt;"",'Dépenses sur devis'!D558,"")</f>
        <v/>
      </c>
      <c r="E558" s="80" t="str">
        <f>IF('Dépenses sur devis'!E558&lt;&gt;"",'Dépenses sur devis'!E558,"")</f>
        <v/>
      </c>
      <c r="F558" s="80" t="str">
        <f>IF('Dépenses sur devis'!F558&lt;&gt;"",'Dépenses sur devis'!F558,"")</f>
        <v/>
      </c>
      <c r="G558" s="80" t="str">
        <f>IF('Dépenses sur devis'!G558&lt;&gt;"",'Dépenses sur devis'!G558,"")</f>
        <v/>
      </c>
      <c r="H558" s="79" t="str">
        <f>IF('Dépenses sur devis'!H558&lt;&gt;"",'Dépenses sur devis'!H558,"")</f>
        <v/>
      </c>
      <c r="I558" s="80" t="str">
        <f>IF('Dépenses sur devis'!I558&lt;&gt;"",'Dépenses sur devis'!I558,"")</f>
        <v/>
      </c>
      <c r="J558" s="243">
        <f>IF('Dépenses sur devis'!J558&lt;&gt;"",'Dépenses sur devis'!J558,0)</f>
        <v>0</v>
      </c>
      <c r="K558" s="243">
        <f>IF('Dépenses sur devis'!K558&lt;&gt;"",'Dépenses sur devis'!K558,0)</f>
        <v>0</v>
      </c>
      <c r="L558" s="243">
        <f>IF('Dépenses sur devis'!L558&lt;&gt;"",'Dépenses sur devis'!L558,0)</f>
        <v>0</v>
      </c>
      <c r="M558" s="80" t="str">
        <f>IF('Dépenses sur devis'!M558&lt;&gt;"",'Dépenses sur devis'!M558,"")</f>
        <v/>
      </c>
      <c r="N558" s="244" t="str">
        <f>IF('Dépenses sur devis'!N558&lt;&gt;"",'Dépenses sur devis'!N558,"")</f>
        <v/>
      </c>
      <c r="O558" s="244" t="str">
        <f>IF('Dépenses sur devis'!O558&lt;&gt;"",'Dépenses sur devis'!O558,"")</f>
        <v/>
      </c>
      <c r="P558" s="245">
        <f>IF('Dépenses sur devis'!P558&lt;&gt;"",'Dépenses sur devis'!P558,0)</f>
        <v>0</v>
      </c>
      <c r="Q558" s="245">
        <f>IF('Dépenses sur devis'!Q558&lt;&gt;"",'Dépenses sur devis'!Q558,0)</f>
        <v>0</v>
      </c>
      <c r="R558" s="244" t="str">
        <f>IF('Dépenses sur devis'!R558&lt;&gt;"",'Dépenses sur devis'!R558,"")</f>
        <v/>
      </c>
      <c r="S558" s="244" t="str">
        <f>IF('Dépenses sur devis'!S558&lt;&gt;"",'Dépenses sur devis'!S558,"")</f>
        <v/>
      </c>
      <c r="T558" s="245">
        <f>IF('Dépenses sur devis'!T558&lt;&gt;"",'Dépenses sur devis'!T558,0)</f>
        <v>0</v>
      </c>
      <c r="U558" s="245">
        <f>IF('Dépenses sur devis'!U558&lt;&gt;"",'Dépenses sur devis'!U558,0)</f>
        <v>0</v>
      </c>
      <c r="V558" s="244" t="str">
        <f>IF('Dépenses sur devis'!V558&lt;&gt;"",'Dépenses sur devis'!V558,"")</f>
        <v/>
      </c>
      <c r="W558" s="245"/>
      <c r="X558" s="81">
        <v>0</v>
      </c>
      <c r="Y558" s="80"/>
      <c r="Z558" s="245">
        <f t="shared" si="16"/>
        <v>0</v>
      </c>
      <c r="AA558" s="81">
        <f t="shared" si="17"/>
        <v>0</v>
      </c>
      <c r="AB558" s="78" t="str">
        <f>IF('Dépenses sur devis'!AB558&lt;&gt;"",'Dépenses sur devis'!AB558,"")</f>
        <v/>
      </c>
    </row>
    <row r="559" spans="2:28" s="63" customFormat="1" ht="19.899999999999999" hidden="1" customHeight="1" x14ac:dyDescent="0.35">
      <c r="B559" s="75">
        <v>552</v>
      </c>
      <c r="C559" s="80" t="str">
        <f>IF('Dépenses sur devis'!C559&lt;&gt;"",'Dépenses sur devis'!C559,"")</f>
        <v/>
      </c>
      <c r="D559" s="80" t="str">
        <f>IF('Dépenses sur devis'!D559&lt;&gt;"",'Dépenses sur devis'!D559,"")</f>
        <v/>
      </c>
      <c r="E559" s="80" t="str">
        <f>IF('Dépenses sur devis'!E559&lt;&gt;"",'Dépenses sur devis'!E559,"")</f>
        <v/>
      </c>
      <c r="F559" s="80" t="str">
        <f>IF('Dépenses sur devis'!F559&lt;&gt;"",'Dépenses sur devis'!F559,"")</f>
        <v/>
      </c>
      <c r="G559" s="80" t="str">
        <f>IF('Dépenses sur devis'!G559&lt;&gt;"",'Dépenses sur devis'!G559,"")</f>
        <v/>
      </c>
      <c r="H559" s="79" t="str">
        <f>IF('Dépenses sur devis'!H559&lt;&gt;"",'Dépenses sur devis'!H559,"")</f>
        <v/>
      </c>
      <c r="I559" s="80" t="str">
        <f>IF('Dépenses sur devis'!I559&lt;&gt;"",'Dépenses sur devis'!I559,"")</f>
        <v/>
      </c>
      <c r="J559" s="243">
        <f>IF('Dépenses sur devis'!J559&lt;&gt;"",'Dépenses sur devis'!J559,0)</f>
        <v>0</v>
      </c>
      <c r="K559" s="243">
        <f>IF('Dépenses sur devis'!K559&lt;&gt;"",'Dépenses sur devis'!K559,0)</f>
        <v>0</v>
      </c>
      <c r="L559" s="243">
        <f>IF('Dépenses sur devis'!L559&lt;&gt;"",'Dépenses sur devis'!L559,0)</f>
        <v>0</v>
      </c>
      <c r="M559" s="80" t="str">
        <f>IF('Dépenses sur devis'!M559&lt;&gt;"",'Dépenses sur devis'!M559,"")</f>
        <v/>
      </c>
      <c r="N559" s="244" t="str">
        <f>IF('Dépenses sur devis'!N559&lt;&gt;"",'Dépenses sur devis'!N559,"")</f>
        <v/>
      </c>
      <c r="O559" s="244" t="str">
        <f>IF('Dépenses sur devis'!O559&lt;&gt;"",'Dépenses sur devis'!O559,"")</f>
        <v/>
      </c>
      <c r="P559" s="245">
        <f>IF('Dépenses sur devis'!P559&lt;&gt;"",'Dépenses sur devis'!P559,0)</f>
        <v>0</v>
      </c>
      <c r="Q559" s="245">
        <f>IF('Dépenses sur devis'!Q559&lt;&gt;"",'Dépenses sur devis'!Q559,0)</f>
        <v>0</v>
      </c>
      <c r="R559" s="244" t="str">
        <f>IF('Dépenses sur devis'!R559&lt;&gt;"",'Dépenses sur devis'!R559,"")</f>
        <v/>
      </c>
      <c r="S559" s="244" t="str">
        <f>IF('Dépenses sur devis'!S559&lt;&gt;"",'Dépenses sur devis'!S559,"")</f>
        <v/>
      </c>
      <c r="T559" s="245">
        <f>IF('Dépenses sur devis'!T559&lt;&gt;"",'Dépenses sur devis'!T559,0)</f>
        <v>0</v>
      </c>
      <c r="U559" s="245">
        <f>IF('Dépenses sur devis'!U559&lt;&gt;"",'Dépenses sur devis'!U559,0)</f>
        <v>0</v>
      </c>
      <c r="V559" s="244" t="str">
        <f>IF('Dépenses sur devis'!V559&lt;&gt;"",'Dépenses sur devis'!V559,"")</f>
        <v/>
      </c>
      <c r="W559" s="245"/>
      <c r="X559" s="81">
        <v>0</v>
      </c>
      <c r="Y559" s="80"/>
      <c r="Z559" s="245">
        <f t="shared" si="16"/>
        <v>0</v>
      </c>
      <c r="AA559" s="81">
        <f t="shared" si="17"/>
        <v>0</v>
      </c>
      <c r="AB559" s="78" t="str">
        <f>IF('Dépenses sur devis'!AB559&lt;&gt;"",'Dépenses sur devis'!AB559,"")</f>
        <v/>
      </c>
    </row>
    <row r="560" spans="2:28" s="63" customFormat="1" ht="19.899999999999999" hidden="1" customHeight="1" x14ac:dyDescent="0.35">
      <c r="B560" s="75">
        <v>553</v>
      </c>
      <c r="C560" s="80" t="str">
        <f>IF('Dépenses sur devis'!C560&lt;&gt;"",'Dépenses sur devis'!C560,"")</f>
        <v/>
      </c>
      <c r="D560" s="80" t="str">
        <f>IF('Dépenses sur devis'!D560&lt;&gt;"",'Dépenses sur devis'!D560,"")</f>
        <v/>
      </c>
      <c r="E560" s="80" t="str">
        <f>IF('Dépenses sur devis'!E560&lt;&gt;"",'Dépenses sur devis'!E560,"")</f>
        <v/>
      </c>
      <c r="F560" s="80" t="str">
        <f>IF('Dépenses sur devis'!F560&lt;&gt;"",'Dépenses sur devis'!F560,"")</f>
        <v/>
      </c>
      <c r="G560" s="80" t="str">
        <f>IF('Dépenses sur devis'!G560&lt;&gt;"",'Dépenses sur devis'!G560,"")</f>
        <v/>
      </c>
      <c r="H560" s="79" t="str">
        <f>IF('Dépenses sur devis'!H560&lt;&gt;"",'Dépenses sur devis'!H560,"")</f>
        <v/>
      </c>
      <c r="I560" s="80" t="str">
        <f>IF('Dépenses sur devis'!I560&lt;&gt;"",'Dépenses sur devis'!I560,"")</f>
        <v/>
      </c>
      <c r="J560" s="243">
        <f>IF('Dépenses sur devis'!J560&lt;&gt;"",'Dépenses sur devis'!J560,0)</f>
        <v>0</v>
      </c>
      <c r="K560" s="243">
        <f>IF('Dépenses sur devis'!K560&lt;&gt;"",'Dépenses sur devis'!K560,0)</f>
        <v>0</v>
      </c>
      <c r="L560" s="243">
        <f>IF('Dépenses sur devis'!L560&lt;&gt;"",'Dépenses sur devis'!L560,0)</f>
        <v>0</v>
      </c>
      <c r="M560" s="80" t="str">
        <f>IF('Dépenses sur devis'!M560&lt;&gt;"",'Dépenses sur devis'!M560,"")</f>
        <v/>
      </c>
      <c r="N560" s="244" t="str">
        <f>IF('Dépenses sur devis'!N560&lt;&gt;"",'Dépenses sur devis'!N560,"")</f>
        <v/>
      </c>
      <c r="O560" s="244" t="str">
        <f>IF('Dépenses sur devis'!O560&lt;&gt;"",'Dépenses sur devis'!O560,"")</f>
        <v/>
      </c>
      <c r="P560" s="245">
        <f>IF('Dépenses sur devis'!P560&lt;&gt;"",'Dépenses sur devis'!P560,0)</f>
        <v>0</v>
      </c>
      <c r="Q560" s="245">
        <f>IF('Dépenses sur devis'!Q560&lt;&gt;"",'Dépenses sur devis'!Q560,0)</f>
        <v>0</v>
      </c>
      <c r="R560" s="244" t="str">
        <f>IF('Dépenses sur devis'!R560&lt;&gt;"",'Dépenses sur devis'!R560,"")</f>
        <v/>
      </c>
      <c r="S560" s="244" t="str">
        <f>IF('Dépenses sur devis'!S560&lt;&gt;"",'Dépenses sur devis'!S560,"")</f>
        <v/>
      </c>
      <c r="T560" s="245">
        <f>IF('Dépenses sur devis'!T560&lt;&gt;"",'Dépenses sur devis'!T560,0)</f>
        <v>0</v>
      </c>
      <c r="U560" s="245">
        <f>IF('Dépenses sur devis'!U560&lt;&gt;"",'Dépenses sur devis'!U560,0)</f>
        <v>0</v>
      </c>
      <c r="V560" s="244" t="str">
        <f>IF('Dépenses sur devis'!V560&lt;&gt;"",'Dépenses sur devis'!V560,"")</f>
        <v/>
      </c>
      <c r="W560" s="245"/>
      <c r="X560" s="81">
        <v>0</v>
      </c>
      <c r="Y560" s="80"/>
      <c r="Z560" s="245">
        <f t="shared" si="16"/>
        <v>0</v>
      </c>
      <c r="AA560" s="81">
        <f t="shared" si="17"/>
        <v>0</v>
      </c>
      <c r="AB560" s="78" t="str">
        <f>IF('Dépenses sur devis'!AB560&lt;&gt;"",'Dépenses sur devis'!AB560,"")</f>
        <v/>
      </c>
    </row>
    <row r="561" spans="2:28" s="63" customFormat="1" ht="19.899999999999999" hidden="1" customHeight="1" x14ac:dyDescent="0.35">
      <c r="B561" s="75">
        <v>554</v>
      </c>
      <c r="C561" s="80" t="str">
        <f>IF('Dépenses sur devis'!C561&lt;&gt;"",'Dépenses sur devis'!C561,"")</f>
        <v/>
      </c>
      <c r="D561" s="80" t="str">
        <f>IF('Dépenses sur devis'!D561&lt;&gt;"",'Dépenses sur devis'!D561,"")</f>
        <v/>
      </c>
      <c r="E561" s="80" t="str">
        <f>IF('Dépenses sur devis'!E561&lt;&gt;"",'Dépenses sur devis'!E561,"")</f>
        <v/>
      </c>
      <c r="F561" s="80" t="str">
        <f>IF('Dépenses sur devis'!F561&lt;&gt;"",'Dépenses sur devis'!F561,"")</f>
        <v/>
      </c>
      <c r="G561" s="80" t="str">
        <f>IF('Dépenses sur devis'!G561&lt;&gt;"",'Dépenses sur devis'!G561,"")</f>
        <v/>
      </c>
      <c r="H561" s="79" t="str">
        <f>IF('Dépenses sur devis'!H561&lt;&gt;"",'Dépenses sur devis'!H561,"")</f>
        <v/>
      </c>
      <c r="I561" s="80" t="str">
        <f>IF('Dépenses sur devis'!I561&lt;&gt;"",'Dépenses sur devis'!I561,"")</f>
        <v/>
      </c>
      <c r="J561" s="243">
        <f>IF('Dépenses sur devis'!J561&lt;&gt;"",'Dépenses sur devis'!J561,0)</f>
        <v>0</v>
      </c>
      <c r="K561" s="243">
        <f>IF('Dépenses sur devis'!K561&lt;&gt;"",'Dépenses sur devis'!K561,0)</f>
        <v>0</v>
      </c>
      <c r="L561" s="243">
        <f>IF('Dépenses sur devis'!L561&lt;&gt;"",'Dépenses sur devis'!L561,0)</f>
        <v>0</v>
      </c>
      <c r="M561" s="80" t="str">
        <f>IF('Dépenses sur devis'!M561&lt;&gt;"",'Dépenses sur devis'!M561,"")</f>
        <v/>
      </c>
      <c r="N561" s="244" t="str">
        <f>IF('Dépenses sur devis'!N561&lt;&gt;"",'Dépenses sur devis'!N561,"")</f>
        <v/>
      </c>
      <c r="O561" s="244" t="str">
        <f>IF('Dépenses sur devis'!O561&lt;&gt;"",'Dépenses sur devis'!O561,"")</f>
        <v/>
      </c>
      <c r="P561" s="245">
        <f>IF('Dépenses sur devis'!P561&lt;&gt;"",'Dépenses sur devis'!P561,0)</f>
        <v>0</v>
      </c>
      <c r="Q561" s="245">
        <f>IF('Dépenses sur devis'!Q561&lt;&gt;"",'Dépenses sur devis'!Q561,0)</f>
        <v>0</v>
      </c>
      <c r="R561" s="244" t="str">
        <f>IF('Dépenses sur devis'!R561&lt;&gt;"",'Dépenses sur devis'!R561,"")</f>
        <v/>
      </c>
      <c r="S561" s="244" t="str">
        <f>IF('Dépenses sur devis'!S561&lt;&gt;"",'Dépenses sur devis'!S561,"")</f>
        <v/>
      </c>
      <c r="T561" s="245">
        <f>IF('Dépenses sur devis'!T561&lt;&gt;"",'Dépenses sur devis'!T561,0)</f>
        <v>0</v>
      </c>
      <c r="U561" s="245">
        <f>IF('Dépenses sur devis'!U561&lt;&gt;"",'Dépenses sur devis'!U561,0)</f>
        <v>0</v>
      </c>
      <c r="V561" s="244" t="str">
        <f>IF('Dépenses sur devis'!V561&lt;&gt;"",'Dépenses sur devis'!V561,"")</f>
        <v/>
      </c>
      <c r="W561" s="245"/>
      <c r="X561" s="81">
        <v>0</v>
      </c>
      <c r="Y561" s="80"/>
      <c r="Z561" s="245">
        <f t="shared" si="16"/>
        <v>0</v>
      </c>
      <c r="AA561" s="81">
        <f t="shared" si="17"/>
        <v>0</v>
      </c>
      <c r="AB561" s="78" t="str">
        <f>IF('Dépenses sur devis'!AB561&lt;&gt;"",'Dépenses sur devis'!AB561,"")</f>
        <v/>
      </c>
    </row>
    <row r="562" spans="2:28" s="63" customFormat="1" ht="19.899999999999999" hidden="1" customHeight="1" x14ac:dyDescent="0.35">
      <c r="B562" s="75">
        <v>555</v>
      </c>
      <c r="C562" s="80" t="str">
        <f>IF('Dépenses sur devis'!C562&lt;&gt;"",'Dépenses sur devis'!C562,"")</f>
        <v/>
      </c>
      <c r="D562" s="80" t="str">
        <f>IF('Dépenses sur devis'!D562&lt;&gt;"",'Dépenses sur devis'!D562,"")</f>
        <v/>
      </c>
      <c r="E562" s="80" t="str">
        <f>IF('Dépenses sur devis'!E562&lt;&gt;"",'Dépenses sur devis'!E562,"")</f>
        <v/>
      </c>
      <c r="F562" s="80" t="str">
        <f>IF('Dépenses sur devis'!F562&lt;&gt;"",'Dépenses sur devis'!F562,"")</f>
        <v/>
      </c>
      <c r="G562" s="80" t="str">
        <f>IF('Dépenses sur devis'!G562&lt;&gt;"",'Dépenses sur devis'!G562,"")</f>
        <v/>
      </c>
      <c r="H562" s="79" t="str">
        <f>IF('Dépenses sur devis'!H562&lt;&gt;"",'Dépenses sur devis'!H562,"")</f>
        <v/>
      </c>
      <c r="I562" s="80" t="str">
        <f>IF('Dépenses sur devis'!I562&lt;&gt;"",'Dépenses sur devis'!I562,"")</f>
        <v/>
      </c>
      <c r="J562" s="243">
        <f>IF('Dépenses sur devis'!J562&lt;&gt;"",'Dépenses sur devis'!J562,0)</f>
        <v>0</v>
      </c>
      <c r="K562" s="243">
        <f>IF('Dépenses sur devis'!K562&lt;&gt;"",'Dépenses sur devis'!K562,0)</f>
        <v>0</v>
      </c>
      <c r="L562" s="243">
        <f>IF('Dépenses sur devis'!L562&lt;&gt;"",'Dépenses sur devis'!L562,0)</f>
        <v>0</v>
      </c>
      <c r="M562" s="80" t="str">
        <f>IF('Dépenses sur devis'!M562&lt;&gt;"",'Dépenses sur devis'!M562,"")</f>
        <v/>
      </c>
      <c r="N562" s="244" t="str">
        <f>IF('Dépenses sur devis'!N562&lt;&gt;"",'Dépenses sur devis'!N562,"")</f>
        <v/>
      </c>
      <c r="O562" s="244" t="str">
        <f>IF('Dépenses sur devis'!O562&lt;&gt;"",'Dépenses sur devis'!O562,"")</f>
        <v/>
      </c>
      <c r="P562" s="245">
        <f>IF('Dépenses sur devis'!P562&lt;&gt;"",'Dépenses sur devis'!P562,0)</f>
        <v>0</v>
      </c>
      <c r="Q562" s="245">
        <f>IF('Dépenses sur devis'!Q562&lt;&gt;"",'Dépenses sur devis'!Q562,0)</f>
        <v>0</v>
      </c>
      <c r="R562" s="244" t="str">
        <f>IF('Dépenses sur devis'!R562&lt;&gt;"",'Dépenses sur devis'!R562,"")</f>
        <v/>
      </c>
      <c r="S562" s="244" t="str">
        <f>IF('Dépenses sur devis'!S562&lt;&gt;"",'Dépenses sur devis'!S562,"")</f>
        <v/>
      </c>
      <c r="T562" s="245">
        <f>IF('Dépenses sur devis'!T562&lt;&gt;"",'Dépenses sur devis'!T562,0)</f>
        <v>0</v>
      </c>
      <c r="U562" s="245">
        <f>IF('Dépenses sur devis'!U562&lt;&gt;"",'Dépenses sur devis'!U562,0)</f>
        <v>0</v>
      </c>
      <c r="V562" s="244" t="str">
        <f>IF('Dépenses sur devis'!V562&lt;&gt;"",'Dépenses sur devis'!V562,"")</f>
        <v/>
      </c>
      <c r="W562" s="245"/>
      <c r="X562" s="81">
        <v>0</v>
      </c>
      <c r="Y562" s="80"/>
      <c r="Z562" s="245">
        <f t="shared" si="16"/>
        <v>0</v>
      </c>
      <c r="AA562" s="81">
        <f t="shared" si="17"/>
        <v>0</v>
      </c>
      <c r="AB562" s="78" t="str">
        <f>IF('Dépenses sur devis'!AB562&lt;&gt;"",'Dépenses sur devis'!AB562,"")</f>
        <v/>
      </c>
    </row>
    <row r="563" spans="2:28" s="63" customFormat="1" ht="19.899999999999999" hidden="1" customHeight="1" x14ac:dyDescent="0.35">
      <c r="B563" s="75">
        <v>556</v>
      </c>
      <c r="C563" s="80" t="str">
        <f>IF('Dépenses sur devis'!C563&lt;&gt;"",'Dépenses sur devis'!C563,"")</f>
        <v/>
      </c>
      <c r="D563" s="80" t="str">
        <f>IF('Dépenses sur devis'!D563&lt;&gt;"",'Dépenses sur devis'!D563,"")</f>
        <v/>
      </c>
      <c r="E563" s="80" t="str">
        <f>IF('Dépenses sur devis'!E563&lt;&gt;"",'Dépenses sur devis'!E563,"")</f>
        <v/>
      </c>
      <c r="F563" s="80" t="str">
        <f>IF('Dépenses sur devis'!F563&lt;&gt;"",'Dépenses sur devis'!F563,"")</f>
        <v/>
      </c>
      <c r="G563" s="80" t="str">
        <f>IF('Dépenses sur devis'!G563&lt;&gt;"",'Dépenses sur devis'!G563,"")</f>
        <v/>
      </c>
      <c r="H563" s="79" t="str">
        <f>IF('Dépenses sur devis'!H563&lt;&gt;"",'Dépenses sur devis'!H563,"")</f>
        <v/>
      </c>
      <c r="I563" s="80" t="str">
        <f>IF('Dépenses sur devis'!I563&lt;&gt;"",'Dépenses sur devis'!I563,"")</f>
        <v/>
      </c>
      <c r="J563" s="243">
        <f>IF('Dépenses sur devis'!J563&lt;&gt;"",'Dépenses sur devis'!J563,0)</f>
        <v>0</v>
      </c>
      <c r="K563" s="243">
        <f>IF('Dépenses sur devis'!K563&lt;&gt;"",'Dépenses sur devis'!K563,0)</f>
        <v>0</v>
      </c>
      <c r="L563" s="243">
        <f>IF('Dépenses sur devis'!L563&lt;&gt;"",'Dépenses sur devis'!L563,0)</f>
        <v>0</v>
      </c>
      <c r="M563" s="80" t="str">
        <f>IF('Dépenses sur devis'!M563&lt;&gt;"",'Dépenses sur devis'!M563,"")</f>
        <v/>
      </c>
      <c r="N563" s="244" t="str">
        <f>IF('Dépenses sur devis'!N563&lt;&gt;"",'Dépenses sur devis'!N563,"")</f>
        <v/>
      </c>
      <c r="O563" s="244" t="str">
        <f>IF('Dépenses sur devis'!O563&lt;&gt;"",'Dépenses sur devis'!O563,"")</f>
        <v/>
      </c>
      <c r="P563" s="245">
        <f>IF('Dépenses sur devis'!P563&lt;&gt;"",'Dépenses sur devis'!P563,0)</f>
        <v>0</v>
      </c>
      <c r="Q563" s="245">
        <f>IF('Dépenses sur devis'!Q563&lt;&gt;"",'Dépenses sur devis'!Q563,0)</f>
        <v>0</v>
      </c>
      <c r="R563" s="244" t="str">
        <f>IF('Dépenses sur devis'!R563&lt;&gt;"",'Dépenses sur devis'!R563,"")</f>
        <v/>
      </c>
      <c r="S563" s="244" t="str">
        <f>IF('Dépenses sur devis'!S563&lt;&gt;"",'Dépenses sur devis'!S563,"")</f>
        <v/>
      </c>
      <c r="T563" s="245">
        <f>IF('Dépenses sur devis'!T563&lt;&gt;"",'Dépenses sur devis'!T563,0)</f>
        <v>0</v>
      </c>
      <c r="U563" s="245">
        <f>IF('Dépenses sur devis'!U563&lt;&gt;"",'Dépenses sur devis'!U563,0)</f>
        <v>0</v>
      </c>
      <c r="V563" s="244" t="str">
        <f>IF('Dépenses sur devis'!V563&lt;&gt;"",'Dépenses sur devis'!V563,"")</f>
        <v/>
      </c>
      <c r="W563" s="245"/>
      <c r="X563" s="81">
        <v>0</v>
      </c>
      <c r="Y563" s="80"/>
      <c r="Z563" s="245">
        <f t="shared" si="16"/>
        <v>0</v>
      </c>
      <c r="AA563" s="81">
        <f t="shared" si="17"/>
        <v>0</v>
      </c>
      <c r="AB563" s="78" t="str">
        <f>IF('Dépenses sur devis'!AB563&lt;&gt;"",'Dépenses sur devis'!AB563,"")</f>
        <v/>
      </c>
    </row>
    <row r="564" spans="2:28" s="63" customFormat="1" ht="19.899999999999999" hidden="1" customHeight="1" x14ac:dyDescent="0.35">
      <c r="B564" s="75">
        <v>557</v>
      </c>
      <c r="C564" s="80" t="str">
        <f>IF('Dépenses sur devis'!C564&lt;&gt;"",'Dépenses sur devis'!C564,"")</f>
        <v/>
      </c>
      <c r="D564" s="80" t="str">
        <f>IF('Dépenses sur devis'!D564&lt;&gt;"",'Dépenses sur devis'!D564,"")</f>
        <v/>
      </c>
      <c r="E564" s="80" t="str">
        <f>IF('Dépenses sur devis'!E564&lt;&gt;"",'Dépenses sur devis'!E564,"")</f>
        <v/>
      </c>
      <c r="F564" s="80" t="str">
        <f>IF('Dépenses sur devis'!F564&lt;&gt;"",'Dépenses sur devis'!F564,"")</f>
        <v/>
      </c>
      <c r="G564" s="80" t="str">
        <f>IF('Dépenses sur devis'!G564&lt;&gt;"",'Dépenses sur devis'!G564,"")</f>
        <v/>
      </c>
      <c r="H564" s="79" t="str">
        <f>IF('Dépenses sur devis'!H564&lt;&gt;"",'Dépenses sur devis'!H564,"")</f>
        <v/>
      </c>
      <c r="I564" s="80" t="str">
        <f>IF('Dépenses sur devis'!I564&lt;&gt;"",'Dépenses sur devis'!I564,"")</f>
        <v/>
      </c>
      <c r="J564" s="243">
        <f>IF('Dépenses sur devis'!J564&lt;&gt;"",'Dépenses sur devis'!J564,0)</f>
        <v>0</v>
      </c>
      <c r="K564" s="243">
        <f>IF('Dépenses sur devis'!K564&lt;&gt;"",'Dépenses sur devis'!K564,0)</f>
        <v>0</v>
      </c>
      <c r="L564" s="243">
        <f>IF('Dépenses sur devis'!L564&lt;&gt;"",'Dépenses sur devis'!L564,0)</f>
        <v>0</v>
      </c>
      <c r="M564" s="80" t="str">
        <f>IF('Dépenses sur devis'!M564&lt;&gt;"",'Dépenses sur devis'!M564,"")</f>
        <v/>
      </c>
      <c r="N564" s="244" t="str">
        <f>IF('Dépenses sur devis'!N564&lt;&gt;"",'Dépenses sur devis'!N564,"")</f>
        <v/>
      </c>
      <c r="O564" s="244" t="str">
        <f>IF('Dépenses sur devis'!O564&lt;&gt;"",'Dépenses sur devis'!O564,"")</f>
        <v/>
      </c>
      <c r="P564" s="245">
        <f>IF('Dépenses sur devis'!P564&lt;&gt;"",'Dépenses sur devis'!P564,0)</f>
        <v>0</v>
      </c>
      <c r="Q564" s="245">
        <f>IF('Dépenses sur devis'!Q564&lt;&gt;"",'Dépenses sur devis'!Q564,0)</f>
        <v>0</v>
      </c>
      <c r="R564" s="244" t="str">
        <f>IF('Dépenses sur devis'!R564&lt;&gt;"",'Dépenses sur devis'!R564,"")</f>
        <v/>
      </c>
      <c r="S564" s="244" t="str">
        <f>IF('Dépenses sur devis'!S564&lt;&gt;"",'Dépenses sur devis'!S564,"")</f>
        <v/>
      </c>
      <c r="T564" s="245">
        <f>IF('Dépenses sur devis'!T564&lt;&gt;"",'Dépenses sur devis'!T564,0)</f>
        <v>0</v>
      </c>
      <c r="U564" s="245">
        <f>IF('Dépenses sur devis'!U564&lt;&gt;"",'Dépenses sur devis'!U564,0)</f>
        <v>0</v>
      </c>
      <c r="V564" s="244" t="str">
        <f>IF('Dépenses sur devis'!V564&lt;&gt;"",'Dépenses sur devis'!V564,"")</f>
        <v/>
      </c>
      <c r="W564" s="245"/>
      <c r="X564" s="81">
        <v>0</v>
      </c>
      <c r="Y564" s="80"/>
      <c r="Z564" s="245">
        <f t="shared" si="16"/>
        <v>0</v>
      </c>
      <c r="AA564" s="81">
        <f t="shared" si="17"/>
        <v>0</v>
      </c>
      <c r="AB564" s="78" t="str">
        <f>IF('Dépenses sur devis'!AB564&lt;&gt;"",'Dépenses sur devis'!AB564,"")</f>
        <v/>
      </c>
    </row>
    <row r="565" spans="2:28" s="63" customFormat="1" ht="19.899999999999999" hidden="1" customHeight="1" x14ac:dyDescent="0.35">
      <c r="B565" s="75">
        <v>558</v>
      </c>
      <c r="C565" s="80" t="str">
        <f>IF('Dépenses sur devis'!C565&lt;&gt;"",'Dépenses sur devis'!C565,"")</f>
        <v/>
      </c>
      <c r="D565" s="80" t="str">
        <f>IF('Dépenses sur devis'!D565&lt;&gt;"",'Dépenses sur devis'!D565,"")</f>
        <v/>
      </c>
      <c r="E565" s="80" t="str">
        <f>IF('Dépenses sur devis'!E565&lt;&gt;"",'Dépenses sur devis'!E565,"")</f>
        <v/>
      </c>
      <c r="F565" s="80" t="str">
        <f>IF('Dépenses sur devis'!F565&lt;&gt;"",'Dépenses sur devis'!F565,"")</f>
        <v/>
      </c>
      <c r="G565" s="80" t="str">
        <f>IF('Dépenses sur devis'!G565&lt;&gt;"",'Dépenses sur devis'!G565,"")</f>
        <v/>
      </c>
      <c r="H565" s="79" t="str">
        <f>IF('Dépenses sur devis'!H565&lt;&gt;"",'Dépenses sur devis'!H565,"")</f>
        <v/>
      </c>
      <c r="I565" s="80" t="str">
        <f>IF('Dépenses sur devis'!I565&lt;&gt;"",'Dépenses sur devis'!I565,"")</f>
        <v/>
      </c>
      <c r="J565" s="243">
        <f>IF('Dépenses sur devis'!J565&lt;&gt;"",'Dépenses sur devis'!J565,0)</f>
        <v>0</v>
      </c>
      <c r="K565" s="243">
        <f>IF('Dépenses sur devis'!K565&lt;&gt;"",'Dépenses sur devis'!K565,0)</f>
        <v>0</v>
      </c>
      <c r="L565" s="243">
        <f>IF('Dépenses sur devis'!L565&lt;&gt;"",'Dépenses sur devis'!L565,0)</f>
        <v>0</v>
      </c>
      <c r="M565" s="80" t="str">
        <f>IF('Dépenses sur devis'!M565&lt;&gt;"",'Dépenses sur devis'!M565,"")</f>
        <v/>
      </c>
      <c r="N565" s="244" t="str">
        <f>IF('Dépenses sur devis'!N565&lt;&gt;"",'Dépenses sur devis'!N565,"")</f>
        <v/>
      </c>
      <c r="O565" s="244" t="str">
        <f>IF('Dépenses sur devis'!O565&lt;&gt;"",'Dépenses sur devis'!O565,"")</f>
        <v/>
      </c>
      <c r="P565" s="245">
        <f>IF('Dépenses sur devis'!P565&lt;&gt;"",'Dépenses sur devis'!P565,0)</f>
        <v>0</v>
      </c>
      <c r="Q565" s="245">
        <f>IF('Dépenses sur devis'!Q565&lt;&gt;"",'Dépenses sur devis'!Q565,0)</f>
        <v>0</v>
      </c>
      <c r="R565" s="244" t="str">
        <f>IF('Dépenses sur devis'!R565&lt;&gt;"",'Dépenses sur devis'!R565,"")</f>
        <v/>
      </c>
      <c r="S565" s="244" t="str">
        <f>IF('Dépenses sur devis'!S565&lt;&gt;"",'Dépenses sur devis'!S565,"")</f>
        <v/>
      </c>
      <c r="T565" s="245">
        <f>IF('Dépenses sur devis'!T565&lt;&gt;"",'Dépenses sur devis'!T565,0)</f>
        <v>0</v>
      </c>
      <c r="U565" s="245">
        <f>IF('Dépenses sur devis'!U565&lt;&gt;"",'Dépenses sur devis'!U565,0)</f>
        <v>0</v>
      </c>
      <c r="V565" s="244" t="str">
        <f>IF('Dépenses sur devis'!V565&lt;&gt;"",'Dépenses sur devis'!V565,"")</f>
        <v/>
      </c>
      <c r="W565" s="245"/>
      <c r="X565" s="81">
        <v>0</v>
      </c>
      <c r="Y565" s="80"/>
      <c r="Z565" s="245">
        <f t="shared" si="16"/>
        <v>0</v>
      </c>
      <c r="AA565" s="81">
        <f t="shared" si="17"/>
        <v>0</v>
      </c>
      <c r="AB565" s="78" t="str">
        <f>IF('Dépenses sur devis'!AB565&lt;&gt;"",'Dépenses sur devis'!AB565,"")</f>
        <v/>
      </c>
    </row>
    <row r="566" spans="2:28" s="63" customFormat="1" ht="19.899999999999999" hidden="1" customHeight="1" x14ac:dyDescent="0.35">
      <c r="B566" s="75">
        <v>559</v>
      </c>
      <c r="C566" s="80" t="str">
        <f>IF('Dépenses sur devis'!C566&lt;&gt;"",'Dépenses sur devis'!C566,"")</f>
        <v/>
      </c>
      <c r="D566" s="80" t="str">
        <f>IF('Dépenses sur devis'!D566&lt;&gt;"",'Dépenses sur devis'!D566,"")</f>
        <v/>
      </c>
      <c r="E566" s="80" t="str">
        <f>IF('Dépenses sur devis'!E566&lt;&gt;"",'Dépenses sur devis'!E566,"")</f>
        <v/>
      </c>
      <c r="F566" s="80" t="str">
        <f>IF('Dépenses sur devis'!F566&lt;&gt;"",'Dépenses sur devis'!F566,"")</f>
        <v/>
      </c>
      <c r="G566" s="80" t="str">
        <f>IF('Dépenses sur devis'!G566&lt;&gt;"",'Dépenses sur devis'!G566,"")</f>
        <v/>
      </c>
      <c r="H566" s="79" t="str">
        <f>IF('Dépenses sur devis'!H566&lt;&gt;"",'Dépenses sur devis'!H566,"")</f>
        <v/>
      </c>
      <c r="I566" s="80" t="str">
        <f>IF('Dépenses sur devis'!I566&lt;&gt;"",'Dépenses sur devis'!I566,"")</f>
        <v/>
      </c>
      <c r="J566" s="243">
        <f>IF('Dépenses sur devis'!J566&lt;&gt;"",'Dépenses sur devis'!J566,0)</f>
        <v>0</v>
      </c>
      <c r="K566" s="243">
        <f>IF('Dépenses sur devis'!K566&lt;&gt;"",'Dépenses sur devis'!K566,0)</f>
        <v>0</v>
      </c>
      <c r="L566" s="243">
        <f>IF('Dépenses sur devis'!L566&lt;&gt;"",'Dépenses sur devis'!L566,0)</f>
        <v>0</v>
      </c>
      <c r="M566" s="80" t="str">
        <f>IF('Dépenses sur devis'!M566&lt;&gt;"",'Dépenses sur devis'!M566,"")</f>
        <v/>
      </c>
      <c r="N566" s="244" t="str">
        <f>IF('Dépenses sur devis'!N566&lt;&gt;"",'Dépenses sur devis'!N566,"")</f>
        <v/>
      </c>
      <c r="O566" s="244" t="str">
        <f>IF('Dépenses sur devis'!O566&lt;&gt;"",'Dépenses sur devis'!O566,"")</f>
        <v/>
      </c>
      <c r="P566" s="245">
        <f>IF('Dépenses sur devis'!P566&lt;&gt;"",'Dépenses sur devis'!P566,0)</f>
        <v>0</v>
      </c>
      <c r="Q566" s="245">
        <f>IF('Dépenses sur devis'!Q566&lt;&gt;"",'Dépenses sur devis'!Q566,0)</f>
        <v>0</v>
      </c>
      <c r="R566" s="244" t="str">
        <f>IF('Dépenses sur devis'!R566&lt;&gt;"",'Dépenses sur devis'!R566,"")</f>
        <v/>
      </c>
      <c r="S566" s="244" t="str">
        <f>IF('Dépenses sur devis'!S566&lt;&gt;"",'Dépenses sur devis'!S566,"")</f>
        <v/>
      </c>
      <c r="T566" s="245">
        <f>IF('Dépenses sur devis'!T566&lt;&gt;"",'Dépenses sur devis'!T566,0)</f>
        <v>0</v>
      </c>
      <c r="U566" s="245">
        <f>IF('Dépenses sur devis'!U566&lt;&gt;"",'Dépenses sur devis'!U566,0)</f>
        <v>0</v>
      </c>
      <c r="V566" s="244" t="str">
        <f>IF('Dépenses sur devis'!V566&lt;&gt;"",'Dépenses sur devis'!V566,"")</f>
        <v/>
      </c>
      <c r="W566" s="245"/>
      <c r="X566" s="81">
        <v>0</v>
      </c>
      <c r="Y566" s="80"/>
      <c r="Z566" s="245">
        <f t="shared" si="16"/>
        <v>0</v>
      </c>
      <c r="AA566" s="81">
        <f t="shared" si="17"/>
        <v>0</v>
      </c>
      <c r="AB566" s="78" t="str">
        <f>IF('Dépenses sur devis'!AB566&lt;&gt;"",'Dépenses sur devis'!AB566,"")</f>
        <v/>
      </c>
    </row>
    <row r="567" spans="2:28" s="63" customFormat="1" ht="19.899999999999999" hidden="1" customHeight="1" x14ac:dyDescent="0.35">
      <c r="B567" s="75">
        <v>560</v>
      </c>
      <c r="C567" s="80" t="str">
        <f>IF('Dépenses sur devis'!C567&lt;&gt;"",'Dépenses sur devis'!C567,"")</f>
        <v/>
      </c>
      <c r="D567" s="80" t="str">
        <f>IF('Dépenses sur devis'!D567&lt;&gt;"",'Dépenses sur devis'!D567,"")</f>
        <v/>
      </c>
      <c r="E567" s="80" t="str">
        <f>IF('Dépenses sur devis'!E567&lt;&gt;"",'Dépenses sur devis'!E567,"")</f>
        <v/>
      </c>
      <c r="F567" s="80" t="str">
        <f>IF('Dépenses sur devis'!F567&lt;&gt;"",'Dépenses sur devis'!F567,"")</f>
        <v/>
      </c>
      <c r="G567" s="80" t="str">
        <f>IF('Dépenses sur devis'!G567&lt;&gt;"",'Dépenses sur devis'!G567,"")</f>
        <v/>
      </c>
      <c r="H567" s="79" t="str">
        <f>IF('Dépenses sur devis'!H567&lt;&gt;"",'Dépenses sur devis'!H567,"")</f>
        <v/>
      </c>
      <c r="I567" s="80" t="str">
        <f>IF('Dépenses sur devis'!I567&lt;&gt;"",'Dépenses sur devis'!I567,"")</f>
        <v/>
      </c>
      <c r="J567" s="243">
        <f>IF('Dépenses sur devis'!J567&lt;&gt;"",'Dépenses sur devis'!J567,0)</f>
        <v>0</v>
      </c>
      <c r="K567" s="243">
        <f>IF('Dépenses sur devis'!K567&lt;&gt;"",'Dépenses sur devis'!K567,0)</f>
        <v>0</v>
      </c>
      <c r="L567" s="243">
        <f>IF('Dépenses sur devis'!L567&lt;&gt;"",'Dépenses sur devis'!L567,0)</f>
        <v>0</v>
      </c>
      <c r="M567" s="80" t="str">
        <f>IF('Dépenses sur devis'!M567&lt;&gt;"",'Dépenses sur devis'!M567,"")</f>
        <v/>
      </c>
      <c r="N567" s="244" t="str">
        <f>IF('Dépenses sur devis'!N567&lt;&gt;"",'Dépenses sur devis'!N567,"")</f>
        <v/>
      </c>
      <c r="O567" s="244" t="str">
        <f>IF('Dépenses sur devis'!O567&lt;&gt;"",'Dépenses sur devis'!O567,"")</f>
        <v/>
      </c>
      <c r="P567" s="245">
        <f>IF('Dépenses sur devis'!P567&lt;&gt;"",'Dépenses sur devis'!P567,0)</f>
        <v>0</v>
      </c>
      <c r="Q567" s="245">
        <f>IF('Dépenses sur devis'!Q567&lt;&gt;"",'Dépenses sur devis'!Q567,0)</f>
        <v>0</v>
      </c>
      <c r="R567" s="244" t="str">
        <f>IF('Dépenses sur devis'!R567&lt;&gt;"",'Dépenses sur devis'!R567,"")</f>
        <v/>
      </c>
      <c r="S567" s="244" t="str">
        <f>IF('Dépenses sur devis'!S567&lt;&gt;"",'Dépenses sur devis'!S567,"")</f>
        <v/>
      </c>
      <c r="T567" s="245">
        <f>IF('Dépenses sur devis'!T567&lt;&gt;"",'Dépenses sur devis'!T567,0)</f>
        <v>0</v>
      </c>
      <c r="U567" s="245">
        <f>IF('Dépenses sur devis'!U567&lt;&gt;"",'Dépenses sur devis'!U567,0)</f>
        <v>0</v>
      </c>
      <c r="V567" s="244" t="str">
        <f>IF('Dépenses sur devis'!V567&lt;&gt;"",'Dépenses sur devis'!V567,"")</f>
        <v/>
      </c>
      <c r="W567" s="245"/>
      <c r="X567" s="81">
        <v>0</v>
      </c>
      <c r="Y567" s="80"/>
      <c r="Z567" s="245">
        <f t="shared" si="16"/>
        <v>0</v>
      </c>
      <c r="AA567" s="81">
        <f t="shared" si="17"/>
        <v>0</v>
      </c>
      <c r="AB567" s="78" t="str">
        <f>IF('Dépenses sur devis'!AB567&lt;&gt;"",'Dépenses sur devis'!AB567,"")</f>
        <v/>
      </c>
    </row>
    <row r="568" spans="2:28" s="63" customFormat="1" ht="19.899999999999999" hidden="1" customHeight="1" x14ac:dyDescent="0.35">
      <c r="B568" s="75">
        <v>561</v>
      </c>
      <c r="C568" s="80" t="str">
        <f>IF('Dépenses sur devis'!C568&lt;&gt;"",'Dépenses sur devis'!C568,"")</f>
        <v/>
      </c>
      <c r="D568" s="80" t="str">
        <f>IF('Dépenses sur devis'!D568&lt;&gt;"",'Dépenses sur devis'!D568,"")</f>
        <v/>
      </c>
      <c r="E568" s="80" t="str">
        <f>IF('Dépenses sur devis'!E568&lt;&gt;"",'Dépenses sur devis'!E568,"")</f>
        <v/>
      </c>
      <c r="F568" s="80" t="str">
        <f>IF('Dépenses sur devis'!F568&lt;&gt;"",'Dépenses sur devis'!F568,"")</f>
        <v/>
      </c>
      <c r="G568" s="80" t="str">
        <f>IF('Dépenses sur devis'!G568&lt;&gt;"",'Dépenses sur devis'!G568,"")</f>
        <v/>
      </c>
      <c r="H568" s="79" t="str">
        <f>IF('Dépenses sur devis'!H568&lt;&gt;"",'Dépenses sur devis'!H568,"")</f>
        <v/>
      </c>
      <c r="I568" s="80" t="str">
        <f>IF('Dépenses sur devis'!I568&lt;&gt;"",'Dépenses sur devis'!I568,"")</f>
        <v/>
      </c>
      <c r="J568" s="243">
        <f>IF('Dépenses sur devis'!J568&lt;&gt;"",'Dépenses sur devis'!J568,0)</f>
        <v>0</v>
      </c>
      <c r="K568" s="243">
        <f>IF('Dépenses sur devis'!K568&lt;&gt;"",'Dépenses sur devis'!K568,0)</f>
        <v>0</v>
      </c>
      <c r="L568" s="243">
        <f>IF('Dépenses sur devis'!L568&lt;&gt;"",'Dépenses sur devis'!L568,0)</f>
        <v>0</v>
      </c>
      <c r="M568" s="80" t="str">
        <f>IF('Dépenses sur devis'!M568&lt;&gt;"",'Dépenses sur devis'!M568,"")</f>
        <v/>
      </c>
      <c r="N568" s="244" t="str">
        <f>IF('Dépenses sur devis'!N568&lt;&gt;"",'Dépenses sur devis'!N568,"")</f>
        <v/>
      </c>
      <c r="O568" s="244" t="str">
        <f>IF('Dépenses sur devis'!O568&lt;&gt;"",'Dépenses sur devis'!O568,"")</f>
        <v/>
      </c>
      <c r="P568" s="245">
        <f>IF('Dépenses sur devis'!P568&lt;&gt;"",'Dépenses sur devis'!P568,0)</f>
        <v>0</v>
      </c>
      <c r="Q568" s="245">
        <f>IF('Dépenses sur devis'!Q568&lt;&gt;"",'Dépenses sur devis'!Q568,0)</f>
        <v>0</v>
      </c>
      <c r="R568" s="244" t="str">
        <f>IF('Dépenses sur devis'!R568&lt;&gt;"",'Dépenses sur devis'!R568,"")</f>
        <v/>
      </c>
      <c r="S568" s="244" t="str">
        <f>IF('Dépenses sur devis'!S568&lt;&gt;"",'Dépenses sur devis'!S568,"")</f>
        <v/>
      </c>
      <c r="T568" s="245">
        <f>IF('Dépenses sur devis'!T568&lt;&gt;"",'Dépenses sur devis'!T568,0)</f>
        <v>0</v>
      </c>
      <c r="U568" s="245">
        <f>IF('Dépenses sur devis'!U568&lt;&gt;"",'Dépenses sur devis'!U568,0)</f>
        <v>0</v>
      </c>
      <c r="V568" s="244" t="str">
        <f>IF('Dépenses sur devis'!V568&lt;&gt;"",'Dépenses sur devis'!V568,"")</f>
        <v/>
      </c>
      <c r="W568" s="245"/>
      <c r="X568" s="81">
        <v>0</v>
      </c>
      <c r="Y568" s="80"/>
      <c r="Z568" s="245">
        <f t="shared" si="16"/>
        <v>0</v>
      </c>
      <c r="AA568" s="81">
        <f t="shared" si="17"/>
        <v>0</v>
      </c>
      <c r="AB568" s="78" t="str">
        <f>IF('Dépenses sur devis'!AB568&lt;&gt;"",'Dépenses sur devis'!AB568,"")</f>
        <v/>
      </c>
    </row>
    <row r="569" spans="2:28" s="63" customFormat="1" ht="19.899999999999999" hidden="1" customHeight="1" x14ac:dyDescent="0.35">
      <c r="B569" s="75">
        <v>562</v>
      </c>
      <c r="C569" s="80" t="str">
        <f>IF('Dépenses sur devis'!C569&lt;&gt;"",'Dépenses sur devis'!C569,"")</f>
        <v/>
      </c>
      <c r="D569" s="80" t="str">
        <f>IF('Dépenses sur devis'!D569&lt;&gt;"",'Dépenses sur devis'!D569,"")</f>
        <v/>
      </c>
      <c r="E569" s="80" t="str">
        <f>IF('Dépenses sur devis'!E569&lt;&gt;"",'Dépenses sur devis'!E569,"")</f>
        <v/>
      </c>
      <c r="F569" s="80" t="str">
        <f>IF('Dépenses sur devis'!F569&lt;&gt;"",'Dépenses sur devis'!F569,"")</f>
        <v/>
      </c>
      <c r="G569" s="80" t="str">
        <f>IF('Dépenses sur devis'!G569&lt;&gt;"",'Dépenses sur devis'!G569,"")</f>
        <v/>
      </c>
      <c r="H569" s="79" t="str">
        <f>IF('Dépenses sur devis'!H569&lt;&gt;"",'Dépenses sur devis'!H569,"")</f>
        <v/>
      </c>
      <c r="I569" s="80" t="str">
        <f>IF('Dépenses sur devis'!I569&lt;&gt;"",'Dépenses sur devis'!I569,"")</f>
        <v/>
      </c>
      <c r="J569" s="243">
        <f>IF('Dépenses sur devis'!J569&lt;&gt;"",'Dépenses sur devis'!J569,0)</f>
        <v>0</v>
      </c>
      <c r="K569" s="243">
        <f>IF('Dépenses sur devis'!K569&lt;&gt;"",'Dépenses sur devis'!K569,0)</f>
        <v>0</v>
      </c>
      <c r="L569" s="243">
        <f>IF('Dépenses sur devis'!L569&lt;&gt;"",'Dépenses sur devis'!L569,0)</f>
        <v>0</v>
      </c>
      <c r="M569" s="80" t="str">
        <f>IF('Dépenses sur devis'!M569&lt;&gt;"",'Dépenses sur devis'!M569,"")</f>
        <v/>
      </c>
      <c r="N569" s="244" t="str">
        <f>IF('Dépenses sur devis'!N569&lt;&gt;"",'Dépenses sur devis'!N569,"")</f>
        <v/>
      </c>
      <c r="O569" s="244" t="str">
        <f>IF('Dépenses sur devis'!O569&lt;&gt;"",'Dépenses sur devis'!O569,"")</f>
        <v/>
      </c>
      <c r="P569" s="245">
        <f>IF('Dépenses sur devis'!P569&lt;&gt;"",'Dépenses sur devis'!P569,0)</f>
        <v>0</v>
      </c>
      <c r="Q569" s="245">
        <f>IF('Dépenses sur devis'!Q569&lt;&gt;"",'Dépenses sur devis'!Q569,0)</f>
        <v>0</v>
      </c>
      <c r="R569" s="244" t="str">
        <f>IF('Dépenses sur devis'!R569&lt;&gt;"",'Dépenses sur devis'!R569,"")</f>
        <v/>
      </c>
      <c r="S569" s="244" t="str">
        <f>IF('Dépenses sur devis'!S569&lt;&gt;"",'Dépenses sur devis'!S569,"")</f>
        <v/>
      </c>
      <c r="T569" s="245">
        <f>IF('Dépenses sur devis'!T569&lt;&gt;"",'Dépenses sur devis'!T569,0)</f>
        <v>0</v>
      </c>
      <c r="U569" s="245">
        <f>IF('Dépenses sur devis'!U569&lt;&gt;"",'Dépenses sur devis'!U569,0)</f>
        <v>0</v>
      </c>
      <c r="V569" s="244" t="str">
        <f>IF('Dépenses sur devis'!V569&lt;&gt;"",'Dépenses sur devis'!V569,"")</f>
        <v/>
      </c>
      <c r="W569" s="245"/>
      <c r="X569" s="81">
        <v>0</v>
      </c>
      <c r="Y569" s="80"/>
      <c r="Z569" s="245">
        <f t="shared" si="16"/>
        <v>0</v>
      </c>
      <c r="AA569" s="81">
        <f t="shared" si="17"/>
        <v>0</v>
      </c>
      <c r="AB569" s="78" t="str">
        <f>IF('Dépenses sur devis'!AB569&lt;&gt;"",'Dépenses sur devis'!AB569,"")</f>
        <v/>
      </c>
    </row>
    <row r="570" spans="2:28" s="63" customFormat="1" ht="19.899999999999999" hidden="1" customHeight="1" x14ac:dyDescent="0.35">
      <c r="B570" s="75">
        <v>563</v>
      </c>
      <c r="C570" s="80" t="str">
        <f>IF('Dépenses sur devis'!C570&lt;&gt;"",'Dépenses sur devis'!C570,"")</f>
        <v/>
      </c>
      <c r="D570" s="80" t="str">
        <f>IF('Dépenses sur devis'!D570&lt;&gt;"",'Dépenses sur devis'!D570,"")</f>
        <v/>
      </c>
      <c r="E570" s="80" t="str">
        <f>IF('Dépenses sur devis'!E570&lt;&gt;"",'Dépenses sur devis'!E570,"")</f>
        <v/>
      </c>
      <c r="F570" s="80" t="str">
        <f>IF('Dépenses sur devis'!F570&lt;&gt;"",'Dépenses sur devis'!F570,"")</f>
        <v/>
      </c>
      <c r="G570" s="80" t="str">
        <f>IF('Dépenses sur devis'!G570&lt;&gt;"",'Dépenses sur devis'!G570,"")</f>
        <v/>
      </c>
      <c r="H570" s="79" t="str">
        <f>IF('Dépenses sur devis'!H570&lt;&gt;"",'Dépenses sur devis'!H570,"")</f>
        <v/>
      </c>
      <c r="I570" s="80" t="str">
        <f>IF('Dépenses sur devis'!I570&lt;&gt;"",'Dépenses sur devis'!I570,"")</f>
        <v/>
      </c>
      <c r="J570" s="243">
        <f>IF('Dépenses sur devis'!J570&lt;&gt;"",'Dépenses sur devis'!J570,0)</f>
        <v>0</v>
      </c>
      <c r="K570" s="243">
        <f>IF('Dépenses sur devis'!K570&lt;&gt;"",'Dépenses sur devis'!K570,0)</f>
        <v>0</v>
      </c>
      <c r="L570" s="243">
        <f>IF('Dépenses sur devis'!L570&lt;&gt;"",'Dépenses sur devis'!L570,0)</f>
        <v>0</v>
      </c>
      <c r="M570" s="80" t="str">
        <f>IF('Dépenses sur devis'!M570&lt;&gt;"",'Dépenses sur devis'!M570,"")</f>
        <v/>
      </c>
      <c r="N570" s="244" t="str">
        <f>IF('Dépenses sur devis'!N570&lt;&gt;"",'Dépenses sur devis'!N570,"")</f>
        <v/>
      </c>
      <c r="O570" s="244" t="str">
        <f>IF('Dépenses sur devis'!O570&lt;&gt;"",'Dépenses sur devis'!O570,"")</f>
        <v/>
      </c>
      <c r="P570" s="245">
        <f>IF('Dépenses sur devis'!P570&lt;&gt;"",'Dépenses sur devis'!P570,0)</f>
        <v>0</v>
      </c>
      <c r="Q570" s="245">
        <f>IF('Dépenses sur devis'!Q570&lt;&gt;"",'Dépenses sur devis'!Q570,0)</f>
        <v>0</v>
      </c>
      <c r="R570" s="244" t="str">
        <f>IF('Dépenses sur devis'!R570&lt;&gt;"",'Dépenses sur devis'!R570,"")</f>
        <v/>
      </c>
      <c r="S570" s="244" t="str">
        <f>IF('Dépenses sur devis'!S570&lt;&gt;"",'Dépenses sur devis'!S570,"")</f>
        <v/>
      </c>
      <c r="T570" s="245">
        <f>IF('Dépenses sur devis'!T570&lt;&gt;"",'Dépenses sur devis'!T570,0)</f>
        <v>0</v>
      </c>
      <c r="U570" s="245">
        <f>IF('Dépenses sur devis'!U570&lt;&gt;"",'Dépenses sur devis'!U570,0)</f>
        <v>0</v>
      </c>
      <c r="V570" s="244" t="str">
        <f>IF('Dépenses sur devis'!V570&lt;&gt;"",'Dépenses sur devis'!V570,"")</f>
        <v/>
      </c>
      <c r="W570" s="245"/>
      <c r="X570" s="81">
        <v>0</v>
      </c>
      <c r="Y570" s="80"/>
      <c r="Z570" s="245">
        <f t="shared" si="16"/>
        <v>0</v>
      </c>
      <c r="AA570" s="81">
        <f t="shared" si="17"/>
        <v>0</v>
      </c>
      <c r="AB570" s="78" t="str">
        <f>IF('Dépenses sur devis'!AB570&lt;&gt;"",'Dépenses sur devis'!AB570,"")</f>
        <v/>
      </c>
    </row>
    <row r="571" spans="2:28" s="63" customFormat="1" ht="19.899999999999999" hidden="1" customHeight="1" x14ac:dyDescent="0.35">
      <c r="B571" s="75">
        <v>564</v>
      </c>
      <c r="C571" s="80" t="str">
        <f>IF('Dépenses sur devis'!C571&lt;&gt;"",'Dépenses sur devis'!C571,"")</f>
        <v/>
      </c>
      <c r="D571" s="80" t="str">
        <f>IF('Dépenses sur devis'!D571&lt;&gt;"",'Dépenses sur devis'!D571,"")</f>
        <v/>
      </c>
      <c r="E571" s="80" t="str">
        <f>IF('Dépenses sur devis'!E571&lt;&gt;"",'Dépenses sur devis'!E571,"")</f>
        <v/>
      </c>
      <c r="F571" s="80" t="str">
        <f>IF('Dépenses sur devis'!F571&lt;&gt;"",'Dépenses sur devis'!F571,"")</f>
        <v/>
      </c>
      <c r="G571" s="80" t="str">
        <f>IF('Dépenses sur devis'!G571&lt;&gt;"",'Dépenses sur devis'!G571,"")</f>
        <v/>
      </c>
      <c r="H571" s="79" t="str">
        <f>IF('Dépenses sur devis'!H571&lt;&gt;"",'Dépenses sur devis'!H571,"")</f>
        <v/>
      </c>
      <c r="I571" s="80" t="str">
        <f>IF('Dépenses sur devis'!I571&lt;&gt;"",'Dépenses sur devis'!I571,"")</f>
        <v/>
      </c>
      <c r="J571" s="243">
        <f>IF('Dépenses sur devis'!J571&lt;&gt;"",'Dépenses sur devis'!J571,0)</f>
        <v>0</v>
      </c>
      <c r="K571" s="243">
        <f>IF('Dépenses sur devis'!K571&lt;&gt;"",'Dépenses sur devis'!K571,0)</f>
        <v>0</v>
      </c>
      <c r="L571" s="243">
        <f>IF('Dépenses sur devis'!L571&lt;&gt;"",'Dépenses sur devis'!L571,0)</f>
        <v>0</v>
      </c>
      <c r="M571" s="80" t="str">
        <f>IF('Dépenses sur devis'!M571&lt;&gt;"",'Dépenses sur devis'!M571,"")</f>
        <v/>
      </c>
      <c r="N571" s="244" t="str">
        <f>IF('Dépenses sur devis'!N571&lt;&gt;"",'Dépenses sur devis'!N571,"")</f>
        <v/>
      </c>
      <c r="O571" s="244" t="str">
        <f>IF('Dépenses sur devis'!O571&lt;&gt;"",'Dépenses sur devis'!O571,"")</f>
        <v/>
      </c>
      <c r="P571" s="245">
        <f>IF('Dépenses sur devis'!P571&lt;&gt;"",'Dépenses sur devis'!P571,0)</f>
        <v>0</v>
      </c>
      <c r="Q571" s="245">
        <f>IF('Dépenses sur devis'!Q571&lt;&gt;"",'Dépenses sur devis'!Q571,0)</f>
        <v>0</v>
      </c>
      <c r="R571" s="244" t="str">
        <f>IF('Dépenses sur devis'!R571&lt;&gt;"",'Dépenses sur devis'!R571,"")</f>
        <v/>
      </c>
      <c r="S571" s="244" t="str">
        <f>IF('Dépenses sur devis'!S571&lt;&gt;"",'Dépenses sur devis'!S571,"")</f>
        <v/>
      </c>
      <c r="T571" s="245">
        <f>IF('Dépenses sur devis'!T571&lt;&gt;"",'Dépenses sur devis'!T571,0)</f>
        <v>0</v>
      </c>
      <c r="U571" s="245">
        <f>IF('Dépenses sur devis'!U571&lt;&gt;"",'Dépenses sur devis'!U571,0)</f>
        <v>0</v>
      </c>
      <c r="V571" s="244" t="str">
        <f>IF('Dépenses sur devis'!V571&lt;&gt;"",'Dépenses sur devis'!V571,"")</f>
        <v/>
      </c>
      <c r="W571" s="245"/>
      <c r="X571" s="81">
        <v>0</v>
      </c>
      <c r="Y571" s="80"/>
      <c r="Z571" s="245">
        <f t="shared" si="16"/>
        <v>0</v>
      </c>
      <c r="AA571" s="81">
        <f t="shared" si="17"/>
        <v>0</v>
      </c>
      <c r="AB571" s="78" t="str">
        <f>IF('Dépenses sur devis'!AB571&lt;&gt;"",'Dépenses sur devis'!AB571,"")</f>
        <v/>
      </c>
    </row>
    <row r="572" spans="2:28" s="63" customFormat="1" ht="19.899999999999999" hidden="1" customHeight="1" x14ac:dyDescent="0.35">
      <c r="B572" s="75">
        <v>565</v>
      </c>
      <c r="C572" s="80" t="str">
        <f>IF('Dépenses sur devis'!C572&lt;&gt;"",'Dépenses sur devis'!C572,"")</f>
        <v/>
      </c>
      <c r="D572" s="80" t="str">
        <f>IF('Dépenses sur devis'!D572&lt;&gt;"",'Dépenses sur devis'!D572,"")</f>
        <v/>
      </c>
      <c r="E572" s="80" t="str">
        <f>IF('Dépenses sur devis'!E572&lt;&gt;"",'Dépenses sur devis'!E572,"")</f>
        <v/>
      </c>
      <c r="F572" s="80" t="str">
        <f>IF('Dépenses sur devis'!F572&lt;&gt;"",'Dépenses sur devis'!F572,"")</f>
        <v/>
      </c>
      <c r="G572" s="80" t="str">
        <f>IF('Dépenses sur devis'!G572&lt;&gt;"",'Dépenses sur devis'!G572,"")</f>
        <v/>
      </c>
      <c r="H572" s="79" t="str">
        <f>IF('Dépenses sur devis'!H572&lt;&gt;"",'Dépenses sur devis'!H572,"")</f>
        <v/>
      </c>
      <c r="I572" s="80" t="str">
        <f>IF('Dépenses sur devis'!I572&lt;&gt;"",'Dépenses sur devis'!I572,"")</f>
        <v/>
      </c>
      <c r="J572" s="243">
        <f>IF('Dépenses sur devis'!J572&lt;&gt;"",'Dépenses sur devis'!J572,0)</f>
        <v>0</v>
      </c>
      <c r="K572" s="243">
        <f>IF('Dépenses sur devis'!K572&lt;&gt;"",'Dépenses sur devis'!K572,0)</f>
        <v>0</v>
      </c>
      <c r="L572" s="243">
        <f>IF('Dépenses sur devis'!L572&lt;&gt;"",'Dépenses sur devis'!L572,0)</f>
        <v>0</v>
      </c>
      <c r="M572" s="80" t="str">
        <f>IF('Dépenses sur devis'!M572&lt;&gt;"",'Dépenses sur devis'!M572,"")</f>
        <v/>
      </c>
      <c r="N572" s="244" t="str">
        <f>IF('Dépenses sur devis'!N572&lt;&gt;"",'Dépenses sur devis'!N572,"")</f>
        <v/>
      </c>
      <c r="O572" s="244" t="str">
        <f>IF('Dépenses sur devis'!O572&lt;&gt;"",'Dépenses sur devis'!O572,"")</f>
        <v/>
      </c>
      <c r="P572" s="245">
        <f>IF('Dépenses sur devis'!P572&lt;&gt;"",'Dépenses sur devis'!P572,0)</f>
        <v>0</v>
      </c>
      <c r="Q572" s="245">
        <f>IF('Dépenses sur devis'!Q572&lt;&gt;"",'Dépenses sur devis'!Q572,0)</f>
        <v>0</v>
      </c>
      <c r="R572" s="244" t="str">
        <f>IF('Dépenses sur devis'!R572&lt;&gt;"",'Dépenses sur devis'!R572,"")</f>
        <v/>
      </c>
      <c r="S572" s="244" t="str">
        <f>IF('Dépenses sur devis'!S572&lt;&gt;"",'Dépenses sur devis'!S572,"")</f>
        <v/>
      </c>
      <c r="T572" s="245">
        <f>IF('Dépenses sur devis'!T572&lt;&gt;"",'Dépenses sur devis'!T572,0)</f>
        <v>0</v>
      </c>
      <c r="U572" s="245">
        <f>IF('Dépenses sur devis'!U572&lt;&gt;"",'Dépenses sur devis'!U572,0)</f>
        <v>0</v>
      </c>
      <c r="V572" s="244" t="str">
        <f>IF('Dépenses sur devis'!V572&lt;&gt;"",'Dépenses sur devis'!V572,"")</f>
        <v/>
      </c>
      <c r="W572" s="245"/>
      <c r="X572" s="81">
        <v>0</v>
      </c>
      <c r="Y572" s="80"/>
      <c r="Z572" s="245">
        <f t="shared" si="16"/>
        <v>0</v>
      </c>
      <c r="AA572" s="81">
        <f t="shared" si="17"/>
        <v>0</v>
      </c>
      <c r="AB572" s="78" t="str">
        <f>IF('Dépenses sur devis'!AB572&lt;&gt;"",'Dépenses sur devis'!AB572,"")</f>
        <v/>
      </c>
    </row>
    <row r="573" spans="2:28" s="63" customFormat="1" ht="19.899999999999999" hidden="1" customHeight="1" x14ac:dyDescent="0.35">
      <c r="B573" s="75">
        <v>566</v>
      </c>
      <c r="C573" s="80" t="str">
        <f>IF('Dépenses sur devis'!C573&lt;&gt;"",'Dépenses sur devis'!C573,"")</f>
        <v/>
      </c>
      <c r="D573" s="80" t="str">
        <f>IF('Dépenses sur devis'!D573&lt;&gt;"",'Dépenses sur devis'!D573,"")</f>
        <v/>
      </c>
      <c r="E573" s="80" t="str">
        <f>IF('Dépenses sur devis'!E573&lt;&gt;"",'Dépenses sur devis'!E573,"")</f>
        <v/>
      </c>
      <c r="F573" s="80" t="str">
        <f>IF('Dépenses sur devis'!F573&lt;&gt;"",'Dépenses sur devis'!F573,"")</f>
        <v/>
      </c>
      <c r="G573" s="80" t="str">
        <f>IF('Dépenses sur devis'!G573&lt;&gt;"",'Dépenses sur devis'!G573,"")</f>
        <v/>
      </c>
      <c r="H573" s="79" t="str">
        <f>IF('Dépenses sur devis'!H573&lt;&gt;"",'Dépenses sur devis'!H573,"")</f>
        <v/>
      </c>
      <c r="I573" s="80" t="str">
        <f>IF('Dépenses sur devis'!I573&lt;&gt;"",'Dépenses sur devis'!I573,"")</f>
        <v/>
      </c>
      <c r="J573" s="243">
        <f>IF('Dépenses sur devis'!J573&lt;&gt;"",'Dépenses sur devis'!J573,0)</f>
        <v>0</v>
      </c>
      <c r="K573" s="243">
        <f>IF('Dépenses sur devis'!K573&lt;&gt;"",'Dépenses sur devis'!K573,0)</f>
        <v>0</v>
      </c>
      <c r="L573" s="243">
        <f>IF('Dépenses sur devis'!L573&lt;&gt;"",'Dépenses sur devis'!L573,0)</f>
        <v>0</v>
      </c>
      <c r="M573" s="80" t="str">
        <f>IF('Dépenses sur devis'!M573&lt;&gt;"",'Dépenses sur devis'!M573,"")</f>
        <v/>
      </c>
      <c r="N573" s="244" t="str">
        <f>IF('Dépenses sur devis'!N573&lt;&gt;"",'Dépenses sur devis'!N573,"")</f>
        <v/>
      </c>
      <c r="O573" s="244" t="str">
        <f>IF('Dépenses sur devis'!O573&lt;&gt;"",'Dépenses sur devis'!O573,"")</f>
        <v/>
      </c>
      <c r="P573" s="245">
        <f>IF('Dépenses sur devis'!P573&lt;&gt;"",'Dépenses sur devis'!P573,0)</f>
        <v>0</v>
      </c>
      <c r="Q573" s="245">
        <f>IF('Dépenses sur devis'!Q573&lt;&gt;"",'Dépenses sur devis'!Q573,0)</f>
        <v>0</v>
      </c>
      <c r="R573" s="244" t="str">
        <f>IF('Dépenses sur devis'!R573&lt;&gt;"",'Dépenses sur devis'!R573,"")</f>
        <v/>
      </c>
      <c r="S573" s="244" t="str">
        <f>IF('Dépenses sur devis'!S573&lt;&gt;"",'Dépenses sur devis'!S573,"")</f>
        <v/>
      </c>
      <c r="T573" s="245">
        <f>IF('Dépenses sur devis'!T573&lt;&gt;"",'Dépenses sur devis'!T573,0)</f>
        <v>0</v>
      </c>
      <c r="U573" s="245">
        <f>IF('Dépenses sur devis'!U573&lt;&gt;"",'Dépenses sur devis'!U573,0)</f>
        <v>0</v>
      </c>
      <c r="V573" s="244" t="str">
        <f>IF('Dépenses sur devis'!V573&lt;&gt;"",'Dépenses sur devis'!V573,"")</f>
        <v/>
      </c>
      <c r="W573" s="245"/>
      <c r="X573" s="81">
        <v>0</v>
      </c>
      <c r="Y573" s="80"/>
      <c r="Z573" s="245">
        <f t="shared" si="16"/>
        <v>0</v>
      </c>
      <c r="AA573" s="81">
        <f t="shared" si="17"/>
        <v>0</v>
      </c>
      <c r="AB573" s="78" t="str">
        <f>IF('Dépenses sur devis'!AB573&lt;&gt;"",'Dépenses sur devis'!AB573,"")</f>
        <v/>
      </c>
    </row>
    <row r="574" spans="2:28" s="63" customFormat="1" ht="19.899999999999999" hidden="1" customHeight="1" x14ac:dyDescent="0.35">
      <c r="B574" s="75">
        <v>567</v>
      </c>
      <c r="C574" s="80" t="str">
        <f>IF('Dépenses sur devis'!C574&lt;&gt;"",'Dépenses sur devis'!C574,"")</f>
        <v/>
      </c>
      <c r="D574" s="80" t="str">
        <f>IF('Dépenses sur devis'!D574&lt;&gt;"",'Dépenses sur devis'!D574,"")</f>
        <v/>
      </c>
      <c r="E574" s="80" t="str">
        <f>IF('Dépenses sur devis'!E574&lt;&gt;"",'Dépenses sur devis'!E574,"")</f>
        <v/>
      </c>
      <c r="F574" s="80" t="str">
        <f>IF('Dépenses sur devis'!F574&lt;&gt;"",'Dépenses sur devis'!F574,"")</f>
        <v/>
      </c>
      <c r="G574" s="80" t="str">
        <f>IF('Dépenses sur devis'!G574&lt;&gt;"",'Dépenses sur devis'!G574,"")</f>
        <v/>
      </c>
      <c r="H574" s="79" t="str">
        <f>IF('Dépenses sur devis'!H574&lt;&gt;"",'Dépenses sur devis'!H574,"")</f>
        <v/>
      </c>
      <c r="I574" s="80" t="str">
        <f>IF('Dépenses sur devis'!I574&lt;&gt;"",'Dépenses sur devis'!I574,"")</f>
        <v/>
      </c>
      <c r="J574" s="243">
        <f>IF('Dépenses sur devis'!J574&lt;&gt;"",'Dépenses sur devis'!J574,0)</f>
        <v>0</v>
      </c>
      <c r="K574" s="243">
        <f>IF('Dépenses sur devis'!K574&lt;&gt;"",'Dépenses sur devis'!K574,0)</f>
        <v>0</v>
      </c>
      <c r="L574" s="243">
        <f>IF('Dépenses sur devis'!L574&lt;&gt;"",'Dépenses sur devis'!L574,0)</f>
        <v>0</v>
      </c>
      <c r="M574" s="80" t="str">
        <f>IF('Dépenses sur devis'!M574&lt;&gt;"",'Dépenses sur devis'!M574,"")</f>
        <v/>
      </c>
      <c r="N574" s="244" t="str">
        <f>IF('Dépenses sur devis'!N574&lt;&gt;"",'Dépenses sur devis'!N574,"")</f>
        <v/>
      </c>
      <c r="O574" s="244" t="str">
        <f>IF('Dépenses sur devis'!O574&lt;&gt;"",'Dépenses sur devis'!O574,"")</f>
        <v/>
      </c>
      <c r="P574" s="245">
        <f>IF('Dépenses sur devis'!P574&lt;&gt;"",'Dépenses sur devis'!P574,0)</f>
        <v>0</v>
      </c>
      <c r="Q574" s="245">
        <f>IF('Dépenses sur devis'!Q574&lt;&gt;"",'Dépenses sur devis'!Q574,0)</f>
        <v>0</v>
      </c>
      <c r="R574" s="244" t="str">
        <f>IF('Dépenses sur devis'!R574&lt;&gt;"",'Dépenses sur devis'!R574,"")</f>
        <v/>
      </c>
      <c r="S574" s="244" t="str">
        <f>IF('Dépenses sur devis'!S574&lt;&gt;"",'Dépenses sur devis'!S574,"")</f>
        <v/>
      </c>
      <c r="T574" s="245">
        <f>IF('Dépenses sur devis'!T574&lt;&gt;"",'Dépenses sur devis'!T574,0)</f>
        <v>0</v>
      </c>
      <c r="U574" s="245">
        <f>IF('Dépenses sur devis'!U574&lt;&gt;"",'Dépenses sur devis'!U574,0)</f>
        <v>0</v>
      </c>
      <c r="V574" s="244" t="str">
        <f>IF('Dépenses sur devis'!V574&lt;&gt;"",'Dépenses sur devis'!V574,"")</f>
        <v/>
      </c>
      <c r="W574" s="245"/>
      <c r="X574" s="81">
        <v>0</v>
      </c>
      <c r="Y574" s="80"/>
      <c r="Z574" s="245">
        <f t="shared" si="16"/>
        <v>0</v>
      </c>
      <c r="AA574" s="81">
        <f t="shared" si="17"/>
        <v>0</v>
      </c>
      <c r="AB574" s="78" t="str">
        <f>IF('Dépenses sur devis'!AB574&lt;&gt;"",'Dépenses sur devis'!AB574,"")</f>
        <v/>
      </c>
    </row>
    <row r="575" spans="2:28" s="63" customFormat="1" ht="19.899999999999999" hidden="1" customHeight="1" x14ac:dyDescent="0.35">
      <c r="B575" s="75">
        <v>568</v>
      </c>
      <c r="C575" s="80" t="str">
        <f>IF('Dépenses sur devis'!C575&lt;&gt;"",'Dépenses sur devis'!C575,"")</f>
        <v/>
      </c>
      <c r="D575" s="80" t="str">
        <f>IF('Dépenses sur devis'!D575&lt;&gt;"",'Dépenses sur devis'!D575,"")</f>
        <v/>
      </c>
      <c r="E575" s="80" t="str">
        <f>IF('Dépenses sur devis'!E575&lt;&gt;"",'Dépenses sur devis'!E575,"")</f>
        <v/>
      </c>
      <c r="F575" s="80" t="str">
        <f>IF('Dépenses sur devis'!F575&lt;&gt;"",'Dépenses sur devis'!F575,"")</f>
        <v/>
      </c>
      <c r="G575" s="80" t="str">
        <f>IF('Dépenses sur devis'!G575&lt;&gt;"",'Dépenses sur devis'!G575,"")</f>
        <v/>
      </c>
      <c r="H575" s="79" t="str">
        <f>IF('Dépenses sur devis'!H575&lt;&gt;"",'Dépenses sur devis'!H575,"")</f>
        <v/>
      </c>
      <c r="I575" s="80" t="str">
        <f>IF('Dépenses sur devis'!I575&lt;&gt;"",'Dépenses sur devis'!I575,"")</f>
        <v/>
      </c>
      <c r="J575" s="243">
        <f>IF('Dépenses sur devis'!J575&lt;&gt;"",'Dépenses sur devis'!J575,0)</f>
        <v>0</v>
      </c>
      <c r="K575" s="243">
        <f>IF('Dépenses sur devis'!K575&lt;&gt;"",'Dépenses sur devis'!K575,0)</f>
        <v>0</v>
      </c>
      <c r="L575" s="243">
        <f>IF('Dépenses sur devis'!L575&lt;&gt;"",'Dépenses sur devis'!L575,0)</f>
        <v>0</v>
      </c>
      <c r="M575" s="80" t="str">
        <f>IF('Dépenses sur devis'!M575&lt;&gt;"",'Dépenses sur devis'!M575,"")</f>
        <v/>
      </c>
      <c r="N575" s="244" t="str">
        <f>IF('Dépenses sur devis'!N575&lt;&gt;"",'Dépenses sur devis'!N575,"")</f>
        <v/>
      </c>
      <c r="O575" s="244" t="str">
        <f>IF('Dépenses sur devis'!O575&lt;&gt;"",'Dépenses sur devis'!O575,"")</f>
        <v/>
      </c>
      <c r="P575" s="245">
        <f>IF('Dépenses sur devis'!P575&lt;&gt;"",'Dépenses sur devis'!P575,0)</f>
        <v>0</v>
      </c>
      <c r="Q575" s="245">
        <f>IF('Dépenses sur devis'!Q575&lt;&gt;"",'Dépenses sur devis'!Q575,0)</f>
        <v>0</v>
      </c>
      <c r="R575" s="244" t="str">
        <f>IF('Dépenses sur devis'!R575&lt;&gt;"",'Dépenses sur devis'!R575,"")</f>
        <v/>
      </c>
      <c r="S575" s="244" t="str">
        <f>IF('Dépenses sur devis'!S575&lt;&gt;"",'Dépenses sur devis'!S575,"")</f>
        <v/>
      </c>
      <c r="T575" s="245">
        <f>IF('Dépenses sur devis'!T575&lt;&gt;"",'Dépenses sur devis'!T575,0)</f>
        <v>0</v>
      </c>
      <c r="U575" s="245">
        <f>IF('Dépenses sur devis'!U575&lt;&gt;"",'Dépenses sur devis'!U575,0)</f>
        <v>0</v>
      </c>
      <c r="V575" s="244" t="str">
        <f>IF('Dépenses sur devis'!V575&lt;&gt;"",'Dépenses sur devis'!V575,"")</f>
        <v/>
      </c>
      <c r="W575" s="245"/>
      <c r="X575" s="81">
        <v>0</v>
      </c>
      <c r="Y575" s="80"/>
      <c r="Z575" s="245">
        <f t="shared" si="16"/>
        <v>0</v>
      </c>
      <c r="AA575" s="81">
        <f t="shared" si="17"/>
        <v>0</v>
      </c>
      <c r="AB575" s="78" t="str">
        <f>IF('Dépenses sur devis'!AB575&lt;&gt;"",'Dépenses sur devis'!AB575,"")</f>
        <v/>
      </c>
    </row>
    <row r="576" spans="2:28" s="63" customFormat="1" ht="19.899999999999999" hidden="1" customHeight="1" x14ac:dyDescent="0.35">
      <c r="B576" s="75">
        <v>569</v>
      </c>
      <c r="C576" s="80" t="str">
        <f>IF('Dépenses sur devis'!C576&lt;&gt;"",'Dépenses sur devis'!C576,"")</f>
        <v/>
      </c>
      <c r="D576" s="80" t="str">
        <f>IF('Dépenses sur devis'!D576&lt;&gt;"",'Dépenses sur devis'!D576,"")</f>
        <v/>
      </c>
      <c r="E576" s="80" t="str">
        <f>IF('Dépenses sur devis'!E576&lt;&gt;"",'Dépenses sur devis'!E576,"")</f>
        <v/>
      </c>
      <c r="F576" s="80" t="str">
        <f>IF('Dépenses sur devis'!F576&lt;&gt;"",'Dépenses sur devis'!F576,"")</f>
        <v/>
      </c>
      <c r="G576" s="80" t="str">
        <f>IF('Dépenses sur devis'!G576&lt;&gt;"",'Dépenses sur devis'!G576,"")</f>
        <v/>
      </c>
      <c r="H576" s="79" t="str">
        <f>IF('Dépenses sur devis'!H576&lt;&gt;"",'Dépenses sur devis'!H576,"")</f>
        <v/>
      </c>
      <c r="I576" s="80" t="str">
        <f>IF('Dépenses sur devis'!I576&lt;&gt;"",'Dépenses sur devis'!I576,"")</f>
        <v/>
      </c>
      <c r="J576" s="243">
        <f>IF('Dépenses sur devis'!J576&lt;&gt;"",'Dépenses sur devis'!J576,0)</f>
        <v>0</v>
      </c>
      <c r="K576" s="243">
        <f>IF('Dépenses sur devis'!K576&lt;&gt;"",'Dépenses sur devis'!K576,0)</f>
        <v>0</v>
      </c>
      <c r="L576" s="243">
        <f>IF('Dépenses sur devis'!L576&lt;&gt;"",'Dépenses sur devis'!L576,0)</f>
        <v>0</v>
      </c>
      <c r="M576" s="80" t="str">
        <f>IF('Dépenses sur devis'!M576&lt;&gt;"",'Dépenses sur devis'!M576,"")</f>
        <v/>
      </c>
      <c r="N576" s="244" t="str">
        <f>IF('Dépenses sur devis'!N576&lt;&gt;"",'Dépenses sur devis'!N576,"")</f>
        <v/>
      </c>
      <c r="O576" s="244" t="str">
        <f>IF('Dépenses sur devis'!O576&lt;&gt;"",'Dépenses sur devis'!O576,"")</f>
        <v/>
      </c>
      <c r="P576" s="245">
        <f>IF('Dépenses sur devis'!P576&lt;&gt;"",'Dépenses sur devis'!P576,0)</f>
        <v>0</v>
      </c>
      <c r="Q576" s="245">
        <f>IF('Dépenses sur devis'!Q576&lt;&gt;"",'Dépenses sur devis'!Q576,0)</f>
        <v>0</v>
      </c>
      <c r="R576" s="244" t="str">
        <f>IF('Dépenses sur devis'!R576&lt;&gt;"",'Dépenses sur devis'!R576,"")</f>
        <v/>
      </c>
      <c r="S576" s="244" t="str">
        <f>IF('Dépenses sur devis'!S576&lt;&gt;"",'Dépenses sur devis'!S576,"")</f>
        <v/>
      </c>
      <c r="T576" s="245">
        <f>IF('Dépenses sur devis'!T576&lt;&gt;"",'Dépenses sur devis'!T576,0)</f>
        <v>0</v>
      </c>
      <c r="U576" s="245">
        <f>IF('Dépenses sur devis'!U576&lt;&gt;"",'Dépenses sur devis'!U576,0)</f>
        <v>0</v>
      </c>
      <c r="V576" s="244" t="str">
        <f>IF('Dépenses sur devis'!V576&lt;&gt;"",'Dépenses sur devis'!V576,"")</f>
        <v/>
      </c>
      <c r="W576" s="245"/>
      <c r="X576" s="81">
        <v>0</v>
      </c>
      <c r="Y576" s="80"/>
      <c r="Z576" s="245">
        <f t="shared" si="16"/>
        <v>0</v>
      </c>
      <c r="AA576" s="81">
        <f t="shared" si="17"/>
        <v>0</v>
      </c>
      <c r="AB576" s="78" t="str">
        <f>IF('Dépenses sur devis'!AB576&lt;&gt;"",'Dépenses sur devis'!AB576,"")</f>
        <v/>
      </c>
    </row>
    <row r="577" spans="2:28" s="63" customFormat="1" ht="19.899999999999999" hidden="1" customHeight="1" x14ac:dyDescent="0.35">
      <c r="B577" s="75">
        <v>570</v>
      </c>
      <c r="C577" s="80" t="str">
        <f>IF('Dépenses sur devis'!C577&lt;&gt;"",'Dépenses sur devis'!C577,"")</f>
        <v/>
      </c>
      <c r="D577" s="80" t="str">
        <f>IF('Dépenses sur devis'!D577&lt;&gt;"",'Dépenses sur devis'!D577,"")</f>
        <v/>
      </c>
      <c r="E577" s="80" t="str">
        <f>IF('Dépenses sur devis'!E577&lt;&gt;"",'Dépenses sur devis'!E577,"")</f>
        <v/>
      </c>
      <c r="F577" s="80" t="str">
        <f>IF('Dépenses sur devis'!F577&lt;&gt;"",'Dépenses sur devis'!F577,"")</f>
        <v/>
      </c>
      <c r="G577" s="80" t="str">
        <f>IF('Dépenses sur devis'!G577&lt;&gt;"",'Dépenses sur devis'!G577,"")</f>
        <v/>
      </c>
      <c r="H577" s="79" t="str">
        <f>IF('Dépenses sur devis'!H577&lt;&gt;"",'Dépenses sur devis'!H577,"")</f>
        <v/>
      </c>
      <c r="I577" s="80" t="str">
        <f>IF('Dépenses sur devis'!I577&lt;&gt;"",'Dépenses sur devis'!I577,"")</f>
        <v/>
      </c>
      <c r="J577" s="243">
        <f>IF('Dépenses sur devis'!J577&lt;&gt;"",'Dépenses sur devis'!J577,0)</f>
        <v>0</v>
      </c>
      <c r="K577" s="243">
        <f>IF('Dépenses sur devis'!K577&lt;&gt;"",'Dépenses sur devis'!K577,0)</f>
        <v>0</v>
      </c>
      <c r="L577" s="243">
        <f>IF('Dépenses sur devis'!L577&lt;&gt;"",'Dépenses sur devis'!L577,0)</f>
        <v>0</v>
      </c>
      <c r="M577" s="80" t="str">
        <f>IF('Dépenses sur devis'!M577&lt;&gt;"",'Dépenses sur devis'!M577,"")</f>
        <v/>
      </c>
      <c r="N577" s="244" t="str">
        <f>IF('Dépenses sur devis'!N577&lt;&gt;"",'Dépenses sur devis'!N577,"")</f>
        <v/>
      </c>
      <c r="O577" s="244" t="str">
        <f>IF('Dépenses sur devis'!O577&lt;&gt;"",'Dépenses sur devis'!O577,"")</f>
        <v/>
      </c>
      <c r="P577" s="245">
        <f>IF('Dépenses sur devis'!P577&lt;&gt;"",'Dépenses sur devis'!P577,0)</f>
        <v>0</v>
      </c>
      <c r="Q577" s="245">
        <f>IF('Dépenses sur devis'!Q577&lt;&gt;"",'Dépenses sur devis'!Q577,0)</f>
        <v>0</v>
      </c>
      <c r="R577" s="244" t="str">
        <f>IF('Dépenses sur devis'!R577&lt;&gt;"",'Dépenses sur devis'!R577,"")</f>
        <v/>
      </c>
      <c r="S577" s="244" t="str">
        <f>IF('Dépenses sur devis'!S577&lt;&gt;"",'Dépenses sur devis'!S577,"")</f>
        <v/>
      </c>
      <c r="T577" s="245">
        <f>IF('Dépenses sur devis'!T577&lt;&gt;"",'Dépenses sur devis'!T577,0)</f>
        <v>0</v>
      </c>
      <c r="U577" s="245">
        <f>IF('Dépenses sur devis'!U577&lt;&gt;"",'Dépenses sur devis'!U577,0)</f>
        <v>0</v>
      </c>
      <c r="V577" s="244" t="str">
        <f>IF('Dépenses sur devis'!V577&lt;&gt;"",'Dépenses sur devis'!V577,"")</f>
        <v/>
      </c>
      <c r="W577" s="245"/>
      <c r="X577" s="81">
        <v>0</v>
      </c>
      <c r="Y577" s="80"/>
      <c r="Z577" s="245">
        <f t="shared" si="16"/>
        <v>0</v>
      </c>
      <c r="AA577" s="81">
        <f t="shared" si="17"/>
        <v>0</v>
      </c>
      <c r="AB577" s="78" t="str">
        <f>IF('Dépenses sur devis'!AB577&lt;&gt;"",'Dépenses sur devis'!AB577,"")</f>
        <v/>
      </c>
    </row>
    <row r="578" spans="2:28" s="63" customFormat="1" ht="19.899999999999999" hidden="1" customHeight="1" x14ac:dyDescent="0.35">
      <c r="B578" s="75">
        <v>571</v>
      </c>
      <c r="C578" s="80" t="str">
        <f>IF('Dépenses sur devis'!C578&lt;&gt;"",'Dépenses sur devis'!C578,"")</f>
        <v/>
      </c>
      <c r="D578" s="80" t="str">
        <f>IF('Dépenses sur devis'!D578&lt;&gt;"",'Dépenses sur devis'!D578,"")</f>
        <v/>
      </c>
      <c r="E578" s="80" t="str">
        <f>IF('Dépenses sur devis'!E578&lt;&gt;"",'Dépenses sur devis'!E578,"")</f>
        <v/>
      </c>
      <c r="F578" s="80" t="str">
        <f>IF('Dépenses sur devis'!F578&lt;&gt;"",'Dépenses sur devis'!F578,"")</f>
        <v/>
      </c>
      <c r="G578" s="80" t="str">
        <f>IF('Dépenses sur devis'!G578&lt;&gt;"",'Dépenses sur devis'!G578,"")</f>
        <v/>
      </c>
      <c r="H578" s="79" t="str">
        <f>IF('Dépenses sur devis'!H578&lt;&gt;"",'Dépenses sur devis'!H578,"")</f>
        <v/>
      </c>
      <c r="I578" s="80" t="str">
        <f>IF('Dépenses sur devis'!I578&lt;&gt;"",'Dépenses sur devis'!I578,"")</f>
        <v/>
      </c>
      <c r="J578" s="243">
        <f>IF('Dépenses sur devis'!J578&lt;&gt;"",'Dépenses sur devis'!J578,0)</f>
        <v>0</v>
      </c>
      <c r="K578" s="243">
        <f>IF('Dépenses sur devis'!K578&lt;&gt;"",'Dépenses sur devis'!K578,0)</f>
        <v>0</v>
      </c>
      <c r="L578" s="243">
        <f>IF('Dépenses sur devis'!L578&lt;&gt;"",'Dépenses sur devis'!L578,0)</f>
        <v>0</v>
      </c>
      <c r="M578" s="80" t="str">
        <f>IF('Dépenses sur devis'!M578&lt;&gt;"",'Dépenses sur devis'!M578,"")</f>
        <v/>
      </c>
      <c r="N578" s="244" t="str">
        <f>IF('Dépenses sur devis'!N578&lt;&gt;"",'Dépenses sur devis'!N578,"")</f>
        <v/>
      </c>
      <c r="O578" s="244" t="str">
        <f>IF('Dépenses sur devis'!O578&lt;&gt;"",'Dépenses sur devis'!O578,"")</f>
        <v/>
      </c>
      <c r="P578" s="245">
        <f>IF('Dépenses sur devis'!P578&lt;&gt;"",'Dépenses sur devis'!P578,0)</f>
        <v>0</v>
      </c>
      <c r="Q578" s="245">
        <f>IF('Dépenses sur devis'!Q578&lt;&gt;"",'Dépenses sur devis'!Q578,0)</f>
        <v>0</v>
      </c>
      <c r="R578" s="244" t="str">
        <f>IF('Dépenses sur devis'!R578&lt;&gt;"",'Dépenses sur devis'!R578,"")</f>
        <v/>
      </c>
      <c r="S578" s="244" t="str">
        <f>IF('Dépenses sur devis'!S578&lt;&gt;"",'Dépenses sur devis'!S578,"")</f>
        <v/>
      </c>
      <c r="T578" s="245">
        <f>IF('Dépenses sur devis'!T578&lt;&gt;"",'Dépenses sur devis'!T578,0)</f>
        <v>0</v>
      </c>
      <c r="U578" s="245">
        <f>IF('Dépenses sur devis'!U578&lt;&gt;"",'Dépenses sur devis'!U578,0)</f>
        <v>0</v>
      </c>
      <c r="V578" s="244" t="str">
        <f>IF('Dépenses sur devis'!V578&lt;&gt;"",'Dépenses sur devis'!V578,"")</f>
        <v/>
      </c>
      <c r="W578" s="245"/>
      <c r="X578" s="81">
        <v>0</v>
      </c>
      <c r="Y578" s="80"/>
      <c r="Z578" s="245">
        <f t="shared" si="16"/>
        <v>0</v>
      </c>
      <c r="AA578" s="81">
        <f t="shared" si="17"/>
        <v>0</v>
      </c>
      <c r="AB578" s="78" t="str">
        <f>IF('Dépenses sur devis'!AB578&lt;&gt;"",'Dépenses sur devis'!AB578,"")</f>
        <v/>
      </c>
    </row>
    <row r="579" spans="2:28" s="63" customFormat="1" ht="19.899999999999999" hidden="1" customHeight="1" x14ac:dyDescent="0.35">
      <c r="B579" s="75">
        <v>572</v>
      </c>
      <c r="C579" s="80" t="str">
        <f>IF('Dépenses sur devis'!C579&lt;&gt;"",'Dépenses sur devis'!C579,"")</f>
        <v/>
      </c>
      <c r="D579" s="80" t="str">
        <f>IF('Dépenses sur devis'!D579&lt;&gt;"",'Dépenses sur devis'!D579,"")</f>
        <v/>
      </c>
      <c r="E579" s="80" t="str">
        <f>IF('Dépenses sur devis'!E579&lt;&gt;"",'Dépenses sur devis'!E579,"")</f>
        <v/>
      </c>
      <c r="F579" s="80" t="str">
        <f>IF('Dépenses sur devis'!F579&lt;&gt;"",'Dépenses sur devis'!F579,"")</f>
        <v/>
      </c>
      <c r="G579" s="80" t="str">
        <f>IF('Dépenses sur devis'!G579&lt;&gt;"",'Dépenses sur devis'!G579,"")</f>
        <v/>
      </c>
      <c r="H579" s="79" t="str">
        <f>IF('Dépenses sur devis'!H579&lt;&gt;"",'Dépenses sur devis'!H579,"")</f>
        <v/>
      </c>
      <c r="I579" s="80" t="str">
        <f>IF('Dépenses sur devis'!I579&lt;&gt;"",'Dépenses sur devis'!I579,"")</f>
        <v/>
      </c>
      <c r="J579" s="243">
        <f>IF('Dépenses sur devis'!J579&lt;&gt;"",'Dépenses sur devis'!J579,0)</f>
        <v>0</v>
      </c>
      <c r="K579" s="243">
        <f>IF('Dépenses sur devis'!K579&lt;&gt;"",'Dépenses sur devis'!K579,0)</f>
        <v>0</v>
      </c>
      <c r="L579" s="243">
        <f>IF('Dépenses sur devis'!L579&lt;&gt;"",'Dépenses sur devis'!L579,0)</f>
        <v>0</v>
      </c>
      <c r="M579" s="80" t="str">
        <f>IF('Dépenses sur devis'!M579&lt;&gt;"",'Dépenses sur devis'!M579,"")</f>
        <v/>
      </c>
      <c r="N579" s="244" t="str">
        <f>IF('Dépenses sur devis'!N579&lt;&gt;"",'Dépenses sur devis'!N579,"")</f>
        <v/>
      </c>
      <c r="O579" s="244" t="str">
        <f>IF('Dépenses sur devis'!O579&lt;&gt;"",'Dépenses sur devis'!O579,"")</f>
        <v/>
      </c>
      <c r="P579" s="245">
        <f>IF('Dépenses sur devis'!P579&lt;&gt;"",'Dépenses sur devis'!P579,0)</f>
        <v>0</v>
      </c>
      <c r="Q579" s="245">
        <f>IF('Dépenses sur devis'!Q579&lt;&gt;"",'Dépenses sur devis'!Q579,0)</f>
        <v>0</v>
      </c>
      <c r="R579" s="244" t="str">
        <f>IF('Dépenses sur devis'!R579&lt;&gt;"",'Dépenses sur devis'!R579,"")</f>
        <v/>
      </c>
      <c r="S579" s="244" t="str">
        <f>IF('Dépenses sur devis'!S579&lt;&gt;"",'Dépenses sur devis'!S579,"")</f>
        <v/>
      </c>
      <c r="T579" s="245">
        <f>IF('Dépenses sur devis'!T579&lt;&gt;"",'Dépenses sur devis'!T579,0)</f>
        <v>0</v>
      </c>
      <c r="U579" s="245">
        <f>IF('Dépenses sur devis'!U579&lt;&gt;"",'Dépenses sur devis'!U579,0)</f>
        <v>0</v>
      </c>
      <c r="V579" s="244" t="str">
        <f>IF('Dépenses sur devis'!V579&lt;&gt;"",'Dépenses sur devis'!V579,"")</f>
        <v/>
      </c>
      <c r="W579" s="245"/>
      <c r="X579" s="81">
        <v>0</v>
      </c>
      <c r="Y579" s="80"/>
      <c r="Z579" s="245">
        <f t="shared" si="16"/>
        <v>0</v>
      </c>
      <c r="AA579" s="81">
        <f t="shared" si="17"/>
        <v>0</v>
      </c>
      <c r="AB579" s="78" t="str">
        <f>IF('Dépenses sur devis'!AB579&lt;&gt;"",'Dépenses sur devis'!AB579,"")</f>
        <v/>
      </c>
    </row>
    <row r="580" spans="2:28" s="63" customFormat="1" ht="19.899999999999999" hidden="1" customHeight="1" x14ac:dyDescent="0.35">
      <c r="B580" s="75">
        <v>573</v>
      </c>
      <c r="C580" s="80" t="str">
        <f>IF('Dépenses sur devis'!C580&lt;&gt;"",'Dépenses sur devis'!C580,"")</f>
        <v/>
      </c>
      <c r="D580" s="80" t="str">
        <f>IF('Dépenses sur devis'!D580&lt;&gt;"",'Dépenses sur devis'!D580,"")</f>
        <v/>
      </c>
      <c r="E580" s="80" t="str">
        <f>IF('Dépenses sur devis'!E580&lt;&gt;"",'Dépenses sur devis'!E580,"")</f>
        <v/>
      </c>
      <c r="F580" s="80" t="str">
        <f>IF('Dépenses sur devis'!F580&lt;&gt;"",'Dépenses sur devis'!F580,"")</f>
        <v/>
      </c>
      <c r="G580" s="80" t="str">
        <f>IF('Dépenses sur devis'!G580&lt;&gt;"",'Dépenses sur devis'!G580,"")</f>
        <v/>
      </c>
      <c r="H580" s="79" t="str">
        <f>IF('Dépenses sur devis'!H580&lt;&gt;"",'Dépenses sur devis'!H580,"")</f>
        <v/>
      </c>
      <c r="I580" s="80" t="str">
        <f>IF('Dépenses sur devis'!I580&lt;&gt;"",'Dépenses sur devis'!I580,"")</f>
        <v/>
      </c>
      <c r="J580" s="243">
        <f>IF('Dépenses sur devis'!J580&lt;&gt;"",'Dépenses sur devis'!J580,0)</f>
        <v>0</v>
      </c>
      <c r="K580" s="243">
        <f>IF('Dépenses sur devis'!K580&lt;&gt;"",'Dépenses sur devis'!K580,0)</f>
        <v>0</v>
      </c>
      <c r="L580" s="243">
        <f>IF('Dépenses sur devis'!L580&lt;&gt;"",'Dépenses sur devis'!L580,0)</f>
        <v>0</v>
      </c>
      <c r="M580" s="80" t="str">
        <f>IF('Dépenses sur devis'!M580&lt;&gt;"",'Dépenses sur devis'!M580,"")</f>
        <v/>
      </c>
      <c r="N580" s="244" t="str">
        <f>IF('Dépenses sur devis'!N580&lt;&gt;"",'Dépenses sur devis'!N580,"")</f>
        <v/>
      </c>
      <c r="O580" s="244" t="str">
        <f>IF('Dépenses sur devis'!O580&lt;&gt;"",'Dépenses sur devis'!O580,"")</f>
        <v/>
      </c>
      <c r="P580" s="245">
        <f>IF('Dépenses sur devis'!P580&lt;&gt;"",'Dépenses sur devis'!P580,0)</f>
        <v>0</v>
      </c>
      <c r="Q580" s="245">
        <f>IF('Dépenses sur devis'!Q580&lt;&gt;"",'Dépenses sur devis'!Q580,0)</f>
        <v>0</v>
      </c>
      <c r="R580" s="244" t="str">
        <f>IF('Dépenses sur devis'!R580&lt;&gt;"",'Dépenses sur devis'!R580,"")</f>
        <v/>
      </c>
      <c r="S580" s="244" t="str">
        <f>IF('Dépenses sur devis'!S580&lt;&gt;"",'Dépenses sur devis'!S580,"")</f>
        <v/>
      </c>
      <c r="T580" s="245">
        <f>IF('Dépenses sur devis'!T580&lt;&gt;"",'Dépenses sur devis'!T580,0)</f>
        <v>0</v>
      </c>
      <c r="U580" s="245">
        <f>IF('Dépenses sur devis'!U580&lt;&gt;"",'Dépenses sur devis'!U580,0)</f>
        <v>0</v>
      </c>
      <c r="V580" s="244" t="str">
        <f>IF('Dépenses sur devis'!V580&lt;&gt;"",'Dépenses sur devis'!V580,"")</f>
        <v/>
      </c>
      <c r="W580" s="245"/>
      <c r="X580" s="81">
        <v>0</v>
      </c>
      <c r="Y580" s="80"/>
      <c r="Z580" s="245">
        <f t="shared" si="16"/>
        <v>0</v>
      </c>
      <c r="AA580" s="81">
        <f t="shared" si="17"/>
        <v>0</v>
      </c>
      <c r="AB580" s="78" t="str">
        <f>IF('Dépenses sur devis'!AB580&lt;&gt;"",'Dépenses sur devis'!AB580,"")</f>
        <v/>
      </c>
    </row>
    <row r="581" spans="2:28" s="63" customFormat="1" ht="19.899999999999999" hidden="1" customHeight="1" x14ac:dyDescent="0.35">
      <c r="B581" s="75">
        <v>574</v>
      </c>
      <c r="C581" s="80" t="str">
        <f>IF('Dépenses sur devis'!C581&lt;&gt;"",'Dépenses sur devis'!C581,"")</f>
        <v/>
      </c>
      <c r="D581" s="80" t="str">
        <f>IF('Dépenses sur devis'!D581&lt;&gt;"",'Dépenses sur devis'!D581,"")</f>
        <v/>
      </c>
      <c r="E581" s="80" t="str">
        <f>IF('Dépenses sur devis'!E581&lt;&gt;"",'Dépenses sur devis'!E581,"")</f>
        <v/>
      </c>
      <c r="F581" s="80" t="str">
        <f>IF('Dépenses sur devis'!F581&lt;&gt;"",'Dépenses sur devis'!F581,"")</f>
        <v/>
      </c>
      <c r="G581" s="80" t="str">
        <f>IF('Dépenses sur devis'!G581&lt;&gt;"",'Dépenses sur devis'!G581,"")</f>
        <v/>
      </c>
      <c r="H581" s="79" t="str">
        <f>IF('Dépenses sur devis'!H581&lt;&gt;"",'Dépenses sur devis'!H581,"")</f>
        <v/>
      </c>
      <c r="I581" s="80" t="str">
        <f>IF('Dépenses sur devis'!I581&lt;&gt;"",'Dépenses sur devis'!I581,"")</f>
        <v/>
      </c>
      <c r="J581" s="243">
        <f>IF('Dépenses sur devis'!J581&lt;&gt;"",'Dépenses sur devis'!J581,0)</f>
        <v>0</v>
      </c>
      <c r="K581" s="243">
        <f>IF('Dépenses sur devis'!K581&lt;&gt;"",'Dépenses sur devis'!K581,0)</f>
        <v>0</v>
      </c>
      <c r="L581" s="243">
        <f>IF('Dépenses sur devis'!L581&lt;&gt;"",'Dépenses sur devis'!L581,0)</f>
        <v>0</v>
      </c>
      <c r="M581" s="80" t="str">
        <f>IF('Dépenses sur devis'!M581&lt;&gt;"",'Dépenses sur devis'!M581,"")</f>
        <v/>
      </c>
      <c r="N581" s="244" t="str">
        <f>IF('Dépenses sur devis'!N581&lt;&gt;"",'Dépenses sur devis'!N581,"")</f>
        <v/>
      </c>
      <c r="O581" s="244" t="str">
        <f>IF('Dépenses sur devis'!O581&lt;&gt;"",'Dépenses sur devis'!O581,"")</f>
        <v/>
      </c>
      <c r="P581" s="245">
        <f>IF('Dépenses sur devis'!P581&lt;&gt;"",'Dépenses sur devis'!P581,0)</f>
        <v>0</v>
      </c>
      <c r="Q581" s="245">
        <f>IF('Dépenses sur devis'!Q581&lt;&gt;"",'Dépenses sur devis'!Q581,0)</f>
        <v>0</v>
      </c>
      <c r="R581" s="244" t="str">
        <f>IF('Dépenses sur devis'!R581&lt;&gt;"",'Dépenses sur devis'!R581,"")</f>
        <v/>
      </c>
      <c r="S581" s="244" t="str">
        <f>IF('Dépenses sur devis'!S581&lt;&gt;"",'Dépenses sur devis'!S581,"")</f>
        <v/>
      </c>
      <c r="T581" s="245">
        <f>IF('Dépenses sur devis'!T581&lt;&gt;"",'Dépenses sur devis'!T581,0)</f>
        <v>0</v>
      </c>
      <c r="U581" s="245">
        <f>IF('Dépenses sur devis'!U581&lt;&gt;"",'Dépenses sur devis'!U581,0)</f>
        <v>0</v>
      </c>
      <c r="V581" s="244" t="str">
        <f>IF('Dépenses sur devis'!V581&lt;&gt;"",'Dépenses sur devis'!V581,"")</f>
        <v/>
      </c>
      <c r="W581" s="245"/>
      <c r="X581" s="81">
        <v>0</v>
      </c>
      <c r="Y581" s="80"/>
      <c r="Z581" s="245">
        <f t="shared" si="16"/>
        <v>0</v>
      </c>
      <c r="AA581" s="81">
        <f t="shared" si="17"/>
        <v>0</v>
      </c>
      <c r="AB581" s="78" t="str">
        <f>IF('Dépenses sur devis'!AB581&lt;&gt;"",'Dépenses sur devis'!AB581,"")</f>
        <v/>
      </c>
    </row>
    <row r="582" spans="2:28" s="63" customFormat="1" ht="19.899999999999999" hidden="1" customHeight="1" x14ac:dyDescent="0.35">
      <c r="B582" s="75">
        <v>575</v>
      </c>
      <c r="C582" s="80" t="str">
        <f>IF('Dépenses sur devis'!C582&lt;&gt;"",'Dépenses sur devis'!C582,"")</f>
        <v/>
      </c>
      <c r="D582" s="80" t="str">
        <f>IF('Dépenses sur devis'!D582&lt;&gt;"",'Dépenses sur devis'!D582,"")</f>
        <v/>
      </c>
      <c r="E582" s="80" t="str">
        <f>IF('Dépenses sur devis'!E582&lt;&gt;"",'Dépenses sur devis'!E582,"")</f>
        <v/>
      </c>
      <c r="F582" s="80" t="str">
        <f>IF('Dépenses sur devis'!F582&lt;&gt;"",'Dépenses sur devis'!F582,"")</f>
        <v/>
      </c>
      <c r="G582" s="80" t="str">
        <f>IF('Dépenses sur devis'!G582&lt;&gt;"",'Dépenses sur devis'!G582,"")</f>
        <v/>
      </c>
      <c r="H582" s="79" t="str">
        <f>IF('Dépenses sur devis'!H582&lt;&gt;"",'Dépenses sur devis'!H582,"")</f>
        <v/>
      </c>
      <c r="I582" s="80" t="str">
        <f>IF('Dépenses sur devis'!I582&lt;&gt;"",'Dépenses sur devis'!I582,"")</f>
        <v/>
      </c>
      <c r="J582" s="243">
        <f>IF('Dépenses sur devis'!J582&lt;&gt;"",'Dépenses sur devis'!J582,0)</f>
        <v>0</v>
      </c>
      <c r="K582" s="243">
        <f>IF('Dépenses sur devis'!K582&lt;&gt;"",'Dépenses sur devis'!K582,0)</f>
        <v>0</v>
      </c>
      <c r="L582" s="243">
        <f>IF('Dépenses sur devis'!L582&lt;&gt;"",'Dépenses sur devis'!L582,0)</f>
        <v>0</v>
      </c>
      <c r="M582" s="80" t="str">
        <f>IF('Dépenses sur devis'!M582&lt;&gt;"",'Dépenses sur devis'!M582,"")</f>
        <v/>
      </c>
      <c r="N582" s="244" t="str">
        <f>IF('Dépenses sur devis'!N582&lt;&gt;"",'Dépenses sur devis'!N582,"")</f>
        <v/>
      </c>
      <c r="O582" s="244" t="str">
        <f>IF('Dépenses sur devis'!O582&lt;&gt;"",'Dépenses sur devis'!O582,"")</f>
        <v/>
      </c>
      <c r="P582" s="245">
        <f>IF('Dépenses sur devis'!P582&lt;&gt;"",'Dépenses sur devis'!P582,0)</f>
        <v>0</v>
      </c>
      <c r="Q582" s="245">
        <f>IF('Dépenses sur devis'!Q582&lt;&gt;"",'Dépenses sur devis'!Q582,0)</f>
        <v>0</v>
      </c>
      <c r="R582" s="244" t="str">
        <f>IF('Dépenses sur devis'!R582&lt;&gt;"",'Dépenses sur devis'!R582,"")</f>
        <v/>
      </c>
      <c r="S582" s="244" t="str">
        <f>IF('Dépenses sur devis'!S582&lt;&gt;"",'Dépenses sur devis'!S582,"")</f>
        <v/>
      </c>
      <c r="T582" s="245">
        <f>IF('Dépenses sur devis'!T582&lt;&gt;"",'Dépenses sur devis'!T582,0)</f>
        <v>0</v>
      </c>
      <c r="U582" s="245">
        <f>IF('Dépenses sur devis'!U582&lt;&gt;"",'Dépenses sur devis'!U582,0)</f>
        <v>0</v>
      </c>
      <c r="V582" s="244" t="str">
        <f>IF('Dépenses sur devis'!V582&lt;&gt;"",'Dépenses sur devis'!V582,"")</f>
        <v/>
      </c>
      <c r="W582" s="245"/>
      <c r="X582" s="81">
        <v>0</v>
      </c>
      <c r="Y582" s="80"/>
      <c r="Z582" s="245">
        <f t="shared" si="16"/>
        <v>0</v>
      </c>
      <c r="AA582" s="81">
        <f t="shared" si="17"/>
        <v>0</v>
      </c>
      <c r="AB582" s="78" t="str">
        <f>IF('Dépenses sur devis'!AB582&lt;&gt;"",'Dépenses sur devis'!AB582,"")</f>
        <v/>
      </c>
    </row>
    <row r="583" spans="2:28" s="63" customFormat="1" ht="19.899999999999999" hidden="1" customHeight="1" x14ac:dyDescent="0.35">
      <c r="B583" s="75">
        <v>576</v>
      </c>
      <c r="C583" s="80" t="str">
        <f>IF('Dépenses sur devis'!C583&lt;&gt;"",'Dépenses sur devis'!C583,"")</f>
        <v/>
      </c>
      <c r="D583" s="80" t="str">
        <f>IF('Dépenses sur devis'!D583&lt;&gt;"",'Dépenses sur devis'!D583,"")</f>
        <v/>
      </c>
      <c r="E583" s="80" t="str">
        <f>IF('Dépenses sur devis'!E583&lt;&gt;"",'Dépenses sur devis'!E583,"")</f>
        <v/>
      </c>
      <c r="F583" s="80" t="str">
        <f>IF('Dépenses sur devis'!F583&lt;&gt;"",'Dépenses sur devis'!F583,"")</f>
        <v/>
      </c>
      <c r="G583" s="80" t="str">
        <f>IF('Dépenses sur devis'!G583&lt;&gt;"",'Dépenses sur devis'!G583,"")</f>
        <v/>
      </c>
      <c r="H583" s="79" t="str">
        <f>IF('Dépenses sur devis'!H583&lt;&gt;"",'Dépenses sur devis'!H583,"")</f>
        <v/>
      </c>
      <c r="I583" s="80" t="str">
        <f>IF('Dépenses sur devis'!I583&lt;&gt;"",'Dépenses sur devis'!I583,"")</f>
        <v/>
      </c>
      <c r="J583" s="243">
        <f>IF('Dépenses sur devis'!J583&lt;&gt;"",'Dépenses sur devis'!J583,0)</f>
        <v>0</v>
      </c>
      <c r="K583" s="243">
        <f>IF('Dépenses sur devis'!K583&lt;&gt;"",'Dépenses sur devis'!K583,0)</f>
        <v>0</v>
      </c>
      <c r="L583" s="243">
        <f>IF('Dépenses sur devis'!L583&lt;&gt;"",'Dépenses sur devis'!L583,0)</f>
        <v>0</v>
      </c>
      <c r="M583" s="80" t="str">
        <f>IF('Dépenses sur devis'!M583&lt;&gt;"",'Dépenses sur devis'!M583,"")</f>
        <v/>
      </c>
      <c r="N583" s="244" t="str">
        <f>IF('Dépenses sur devis'!N583&lt;&gt;"",'Dépenses sur devis'!N583,"")</f>
        <v/>
      </c>
      <c r="O583" s="244" t="str">
        <f>IF('Dépenses sur devis'!O583&lt;&gt;"",'Dépenses sur devis'!O583,"")</f>
        <v/>
      </c>
      <c r="P583" s="245">
        <f>IF('Dépenses sur devis'!P583&lt;&gt;"",'Dépenses sur devis'!P583,0)</f>
        <v>0</v>
      </c>
      <c r="Q583" s="245">
        <f>IF('Dépenses sur devis'!Q583&lt;&gt;"",'Dépenses sur devis'!Q583,0)</f>
        <v>0</v>
      </c>
      <c r="R583" s="244" t="str">
        <f>IF('Dépenses sur devis'!R583&lt;&gt;"",'Dépenses sur devis'!R583,"")</f>
        <v/>
      </c>
      <c r="S583" s="244" t="str">
        <f>IF('Dépenses sur devis'!S583&lt;&gt;"",'Dépenses sur devis'!S583,"")</f>
        <v/>
      </c>
      <c r="T583" s="245">
        <f>IF('Dépenses sur devis'!T583&lt;&gt;"",'Dépenses sur devis'!T583,0)</f>
        <v>0</v>
      </c>
      <c r="U583" s="245">
        <f>IF('Dépenses sur devis'!U583&lt;&gt;"",'Dépenses sur devis'!U583,0)</f>
        <v>0</v>
      </c>
      <c r="V583" s="244" t="str">
        <f>IF('Dépenses sur devis'!V583&lt;&gt;"",'Dépenses sur devis'!V583,"")</f>
        <v/>
      </c>
      <c r="W583" s="245"/>
      <c r="X583" s="81">
        <v>0</v>
      </c>
      <c r="Y583" s="80"/>
      <c r="Z583" s="245">
        <f t="shared" si="16"/>
        <v>0</v>
      </c>
      <c r="AA583" s="81">
        <f t="shared" si="17"/>
        <v>0</v>
      </c>
      <c r="AB583" s="78" t="str">
        <f>IF('Dépenses sur devis'!AB583&lt;&gt;"",'Dépenses sur devis'!AB583,"")</f>
        <v/>
      </c>
    </row>
    <row r="584" spans="2:28" s="63" customFormat="1" ht="19.899999999999999" hidden="1" customHeight="1" x14ac:dyDescent="0.35">
      <c r="B584" s="75">
        <v>577</v>
      </c>
      <c r="C584" s="80" t="str">
        <f>IF('Dépenses sur devis'!C584&lt;&gt;"",'Dépenses sur devis'!C584,"")</f>
        <v/>
      </c>
      <c r="D584" s="80" t="str">
        <f>IF('Dépenses sur devis'!D584&lt;&gt;"",'Dépenses sur devis'!D584,"")</f>
        <v/>
      </c>
      <c r="E584" s="80" t="str">
        <f>IF('Dépenses sur devis'!E584&lt;&gt;"",'Dépenses sur devis'!E584,"")</f>
        <v/>
      </c>
      <c r="F584" s="80" t="str">
        <f>IF('Dépenses sur devis'!F584&lt;&gt;"",'Dépenses sur devis'!F584,"")</f>
        <v/>
      </c>
      <c r="G584" s="80" t="str">
        <f>IF('Dépenses sur devis'!G584&lt;&gt;"",'Dépenses sur devis'!G584,"")</f>
        <v/>
      </c>
      <c r="H584" s="79" t="str">
        <f>IF('Dépenses sur devis'!H584&lt;&gt;"",'Dépenses sur devis'!H584,"")</f>
        <v/>
      </c>
      <c r="I584" s="80" t="str">
        <f>IF('Dépenses sur devis'!I584&lt;&gt;"",'Dépenses sur devis'!I584,"")</f>
        <v/>
      </c>
      <c r="J584" s="243">
        <f>IF('Dépenses sur devis'!J584&lt;&gt;"",'Dépenses sur devis'!J584,0)</f>
        <v>0</v>
      </c>
      <c r="K584" s="243">
        <f>IF('Dépenses sur devis'!K584&lt;&gt;"",'Dépenses sur devis'!K584,0)</f>
        <v>0</v>
      </c>
      <c r="L584" s="243">
        <f>IF('Dépenses sur devis'!L584&lt;&gt;"",'Dépenses sur devis'!L584,0)</f>
        <v>0</v>
      </c>
      <c r="M584" s="80" t="str">
        <f>IF('Dépenses sur devis'!M584&lt;&gt;"",'Dépenses sur devis'!M584,"")</f>
        <v/>
      </c>
      <c r="N584" s="244" t="str">
        <f>IF('Dépenses sur devis'!N584&lt;&gt;"",'Dépenses sur devis'!N584,"")</f>
        <v/>
      </c>
      <c r="O584" s="244" t="str">
        <f>IF('Dépenses sur devis'!O584&lt;&gt;"",'Dépenses sur devis'!O584,"")</f>
        <v/>
      </c>
      <c r="P584" s="245">
        <f>IF('Dépenses sur devis'!P584&lt;&gt;"",'Dépenses sur devis'!P584,0)</f>
        <v>0</v>
      </c>
      <c r="Q584" s="245">
        <f>IF('Dépenses sur devis'!Q584&lt;&gt;"",'Dépenses sur devis'!Q584,0)</f>
        <v>0</v>
      </c>
      <c r="R584" s="244" t="str">
        <f>IF('Dépenses sur devis'!R584&lt;&gt;"",'Dépenses sur devis'!R584,"")</f>
        <v/>
      </c>
      <c r="S584" s="244" t="str">
        <f>IF('Dépenses sur devis'!S584&lt;&gt;"",'Dépenses sur devis'!S584,"")</f>
        <v/>
      </c>
      <c r="T584" s="245">
        <f>IF('Dépenses sur devis'!T584&lt;&gt;"",'Dépenses sur devis'!T584,0)</f>
        <v>0</v>
      </c>
      <c r="U584" s="245">
        <f>IF('Dépenses sur devis'!U584&lt;&gt;"",'Dépenses sur devis'!U584,0)</f>
        <v>0</v>
      </c>
      <c r="V584" s="244" t="str">
        <f>IF('Dépenses sur devis'!V584&lt;&gt;"",'Dépenses sur devis'!V584,"")</f>
        <v/>
      </c>
      <c r="W584" s="245"/>
      <c r="X584" s="81">
        <v>0</v>
      </c>
      <c r="Y584" s="80"/>
      <c r="Z584" s="245">
        <f t="shared" ref="Z584:Z607" si="18">IF(AND(P_Z_1_B_COLONNE_MT_MAX_ACTIVE=P_Z_G_R_G_BOOLEEN_OUI,W584&gt;0),MIN(W584,J584+K584-X584),J584+K584-X584)</f>
        <v>0</v>
      </c>
      <c r="AA584" s="81">
        <f t="shared" si="17"/>
        <v>0</v>
      </c>
      <c r="AB584" s="78" t="str">
        <f>IF('Dépenses sur devis'!AB584&lt;&gt;"",'Dépenses sur devis'!AB584,"")</f>
        <v/>
      </c>
    </row>
    <row r="585" spans="2:28" s="63" customFormat="1" ht="19.899999999999999" hidden="1" customHeight="1" x14ac:dyDescent="0.35">
      <c r="B585" s="75">
        <v>578</v>
      </c>
      <c r="C585" s="80" t="str">
        <f>IF('Dépenses sur devis'!C585&lt;&gt;"",'Dépenses sur devis'!C585,"")</f>
        <v/>
      </c>
      <c r="D585" s="80" t="str">
        <f>IF('Dépenses sur devis'!D585&lt;&gt;"",'Dépenses sur devis'!D585,"")</f>
        <v/>
      </c>
      <c r="E585" s="80" t="str">
        <f>IF('Dépenses sur devis'!E585&lt;&gt;"",'Dépenses sur devis'!E585,"")</f>
        <v/>
      </c>
      <c r="F585" s="80" t="str">
        <f>IF('Dépenses sur devis'!F585&lt;&gt;"",'Dépenses sur devis'!F585,"")</f>
        <v/>
      </c>
      <c r="G585" s="80" t="str">
        <f>IF('Dépenses sur devis'!G585&lt;&gt;"",'Dépenses sur devis'!G585,"")</f>
        <v/>
      </c>
      <c r="H585" s="79" t="str">
        <f>IF('Dépenses sur devis'!H585&lt;&gt;"",'Dépenses sur devis'!H585,"")</f>
        <v/>
      </c>
      <c r="I585" s="80" t="str">
        <f>IF('Dépenses sur devis'!I585&lt;&gt;"",'Dépenses sur devis'!I585,"")</f>
        <v/>
      </c>
      <c r="J585" s="243">
        <f>IF('Dépenses sur devis'!J585&lt;&gt;"",'Dépenses sur devis'!J585,0)</f>
        <v>0</v>
      </c>
      <c r="K585" s="243">
        <f>IF('Dépenses sur devis'!K585&lt;&gt;"",'Dépenses sur devis'!K585,0)</f>
        <v>0</v>
      </c>
      <c r="L585" s="243">
        <f>IF('Dépenses sur devis'!L585&lt;&gt;"",'Dépenses sur devis'!L585,0)</f>
        <v>0</v>
      </c>
      <c r="M585" s="80" t="str">
        <f>IF('Dépenses sur devis'!M585&lt;&gt;"",'Dépenses sur devis'!M585,"")</f>
        <v/>
      </c>
      <c r="N585" s="244" t="str">
        <f>IF('Dépenses sur devis'!N585&lt;&gt;"",'Dépenses sur devis'!N585,"")</f>
        <v/>
      </c>
      <c r="O585" s="244" t="str">
        <f>IF('Dépenses sur devis'!O585&lt;&gt;"",'Dépenses sur devis'!O585,"")</f>
        <v/>
      </c>
      <c r="P585" s="245">
        <f>IF('Dépenses sur devis'!P585&lt;&gt;"",'Dépenses sur devis'!P585,0)</f>
        <v>0</v>
      </c>
      <c r="Q585" s="245">
        <f>IF('Dépenses sur devis'!Q585&lt;&gt;"",'Dépenses sur devis'!Q585,0)</f>
        <v>0</v>
      </c>
      <c r="R585" s="244" t="str">
        <f>IF('Dépenses sur devis'!R585&lt;&gt;"",'Dépenses sur devis'!R585,"")</f>
        <v/>
      </c>
      <c r="S585" s="244" t="str">
        <f>IF('Dépenses sur devis'!S585&lt;&gt;"",'Dépenses sur devis'!S585,"")</f>
        <v/>
      </c>
      <c r="T585" s="245">
        <f>IF('Dépenses sur devis'!T585&lt;&gt;"",'Dépenses sur devis'!T585,0)</f>
        <v>0</v>
      </c>
      <c r="U585" s="245">
        <f>IF('Dépenses sur devis'!U585&lt;&gt;"",'Dépenses sur devis'!U585,0)</f>
        <v>0</v>
      </c>
      <c r="V585" s="244" t="str">
        <f>IF('Dépenses sur devis'!V585&lt;&gt;"",'Dépenses sur devis'!V585,"")</f>
        <v/>
      </c>
      <c r="W585" s="245"/>
      <c r="X585" s="81">
        <v>0</v>
      </c>
      <c r="Y585" s="80"/>
      <c r="Z585" s="245">
        <f t="shared" si="18"/>
        <v>0</v>
      </c>
      <c r="AA585" s="81">
        <f t="shared" ref="AA585:AA607" si="19">Z585</f>
        <v>0</v>
      </c>
      <c r="AB585" s="78" t="str">
        <f>IF('Dépenses sur devis'!AB585&lt;&gt;"",'Dépenses sur devis'!AB585,"")</f>
        <v/>
      </c>
    </row>
    <row r="586" spans="2:28" s="63" customFormat="1" ht="19.899999999999999" hidden="1" customHeight="1" x14ac:dyDescent="0.35">
      <c r="B586" s="75">
        <v>579</v>
      </c>
      <c r="C586" s="80" t="str">
        <f>IF('Dépenses sur devis'!C586&lt;&gt;"",'Dépenses sur devis'!C586,"")</f>
        <v/>
      </c>
      <c r="D586" s="80" t="str">
        <f>IF('Dépenses sur devis'!D586&lt;&gt;"",'Dépenses sur devis'!D586,"")</f>
        <v/>
      </c>
      <c r="E586" s="80" t="str">
        <f>IF('Dépenses sur devis'!E586&lt;&gt;"",'Dépenses sur devis'!E586,"")</f>
        <v/>
      </c>
      <c r="F586" s="80" t="str">
        <f>IF('Dépenses sur devis'!F586&lt;&gt;"",'Dépenses sur devis'!F586,"")</f>
        <v/>
      </c>
      <c r="G586" s="80" t="str">
        <f>IF('Dépenses sur devis'!G586&lt;&gt;"",'Dépenses sur devis'!G586,"")</f>
        <v/>
      </c>
      <c r="H586" s="79" t="str">
        <f>IF('Dépenses sur devis'!H586&lt;&gt;"",'Dépenses sur devis'!H586,"")</f>
        <v/>
      </c>
      <c r="I586" s="80" t="str">
        <f>IF('Dépenses sur devis'!I586&lt;&gt;"",'Dépenses sur devis'!I586,"")</f>
        <v/>
      </c>
      <c r="J586" s="243">
        <f>IF('Dépenses sur devis'!J586&lt;&gt;"",'Dépenses sur devis'!J586,0)</f>
        <v>0</v>
      </c>
      <c r="K586" s="243">
        <f>IF('Dépenses sur devis'!K586&lt;&gt;"",'Dépenses sur devis'!K586,0)</f>
        <v>0</v>
      </c>
      <c r="L586" s="243">
        <f>IF('Dépenses sur devis'!L586&lt;&gt;"",'Dépenses sur devis'!L586,0)</f>
        <v>0</v>
      </c>
      <c r="M586" s="80" t="str">
        <f>IF('Dépenses sur devis'!M586&lt;&gt;"",'Dépenses sur devis'!M586,"")</f>
        <v/>
      </c>
      <c r="N586" s="244" t="str">
        <f>IF('Dépenses sur devis'!N586&lt;&gt;"",'Dépenses sur devis'!N586,"")</f>
        <v/>
      </c>
      <c r="O586" s="244" t="str">
        <f>IF('Dépenses sur devis'!O586&lt;&gt;"",'Dépenses sur devis'!O586,"")</f>
        <v/>
      </c>
      <c r="P586" s="245">
        <f>IF('Dépenses sur devis'!P586&lt;&gt;"",'Dépenses sur devis'!P586,0)</f>
        <v>0</v>
      </c>
      <c r="Q586" s="245">
        <f>IF('Dépenses sur devis'!Q586&lt;&gt;"",'Dépenses sur devis'!Q586,0)</f>
        <v>0</v>
      </c>
      <c r="R586" s="244" t="str">
        <f>IF('Dépenses sur devis'!R586&lt;&gt;"",'Dépenses sur devis'!R586,"")</f>
        <v/>
      </c>
      <c r="S586" s="244" t="str">
        <f>IF('Dépenses sur devis'!S586&lt;&gt;"",'Dépenses sur devis'!S586,"")</f>
        <v/>
      </c>
      <c r="T586" s="245">
        <f>IF('Dépenses sur devis'!T586&lt;&gt;"",'Dépenses sur devis'!T586,0)</f>
        <v>0</v>
      </c>
      <c r="U586" s="245">
        <f>IF('Dépenses sur devis'!U586&lt;&gt;"",'Dépenses sur devis'!U586,0)</f>
        <v>0</v>
      </c>
      <c r="V586" s="244" t="str">
        <f>IF('Dépenses sur devis'!V586&lt;&gt;"",'Dépenses sur devis'!V586,"")</f>
        <v/>
      </c>
      <c r="W586" s="245"/>
      <c r="X586" s="81">
        <v>0</v>
      </c>
      <c r="Y586" s="80"/>
      <c r="Z586" s="245">
        <f t="shared" si="18"/>
        <v>0</v>
      </c>
      <c r="AA586" s="81">
        <f t="shared" si="19"/>
        <v>0</v>
      </c>
      <c r="AB586" s="78" t="str">
        <f>IF('Dépenses sur devis'!AB586&lt;&gt;"",'Dépenses sur devis'!AB586,"")</f>
        <v/>
      </c>
    </row>
    <row r="587" spans="2:28" s="63" customFormat="1" ht="19.899999999999999" hidden="1" customHeight="1" x14ac:dyDescent="0.35">
      <c r="B587" s="75">
        <v>580</v>
      </c>
      <c r="C587" s="80" t="str">
        <f>IF('Dépenses sur devis'!C587&lt;&gt;"",'Dépenses sur devis'!C587,"")</f>
        <v/>
      </c>
      <c r="D587" s="80" t="str">
        <f>IF('Dépenses sur devis'!D587&lt;&gt;"",'Dépenses sur devis'!D587,"")</f>
        <v/>
      </c>
      <c r="E587" s="80" t="str">
        <f>IF('Dépenses sur devis'!E587&lt;&gt;"",'Dépenses sur devis'!E587,"")</f>
        <v/>
      </c>
      <c r="F587" s="80" t="str">
        <f>IF('Dépenses sur devis'!F587&lt;&gt;"",'Dépenses sur devis'!F587,"")</f>
        <v/>
      </c>
      <c r="G587" s="80" t="str">
        <f>IF('Dépenses sur devis'!G587&lt;&gt;"",'Dépenses sur devis'!G587,"")</f>
        <v/>
      </c>
      <c r="H587" s="79" t="str">
        <f>IF('Dépenses sur devis'!H587&lt;&gt;"",'Dépenses sur devis'!H587,"")</f>
        <v/>
      </c>
      <c r="I587" s="80" t="str">
        <f>IF('Dépenses sur devis'!I587&lt;&gt;"",'Dépenses sur devis'!I587,"")</f>
        <v/>
      </c>
      <c r="J587" s="243">
        <f>IF('Dépenses sur devis'!J587&lt;&gt;"",'Dépenses sur devis'!J587,0)</f>
        <v>0</v>
      </c>
      <c r="K587" s="243">
        <f>IF('Dépenses sur devis'!K587&lt;&gt;"",'Dépenses sur devis'!K587,0)</f>
        <v>0</v>
      </c>
      <c r="L587" s="243">
        <f>IF('Dépenses sur devis'!L587&lt;&gt;"",'Dépenses sur devis'!L587,0)</f>
        <v>0</v>
      </c>
      <c r="M587" s="80" t="str">
        <f>IF('Dépenses sur devis'!M587&lt;&gt;"",'Dépenses sur devis'!M587,"")</f>
        <v/>
      </c>
      <c r="N587" s="244" t="str">
        <f>IF('Dépenses sur devis'!N587&lt;&gt;"",'Dépenses sur devis'!N587,"")</f>
        <v/>
      </c>
      <c r="O587" s="244" t="str">
        <f>IF('Dépenses sur devis'!O587&lt;&gt;"",'Dépenses sur devis'!O587,"")</f>
        <v/>
      </c>
      <c r="P587" s="245">
        <f>IF('Dépenses sur devis'!P587&lt;&gt;"",'Dépenses sur devis'!P587,0)</f>
        <v>0</v>
      </c>
      <c r="Q587" s="245">
        <f>IF('Dépenses sur devis'!Q587&lt;&gt;"",'Dépenses sur devis'!Q587,0)</f>
        <v>0</v>
      </c>
      <c r="R587" s="244" t="str">
        <f>IF('Dépenses sur devis'!R587&lt;&gt;"",'Dépenses sur devis'!R587,"")</f>
        <v/>
      </c>
      <c r="S587" s="244" t="str">
        <f>IF('Dépenses sur devis'!S587&lt;&gt;"",'Dépenses sur devis'!S587,"")</f>
        <v/>
      </c>
      <c r="T587" s="245">
        <f>IF('Dépenses sur devis'!T587&lt;&gt;"",'Dépenses sur devis'!T587,0)</f>
        <v>0</v>
      </c>
      <c r="U587" s="245">
        <f>IF('Dépenses sur devis'!U587&lt;&gt;"",'Dépenses sur devis'!U587,0)</f>
        <v>0</v>
      </c>
      <c r="V587" s="244" t="str">
        <f>IF('Dépenses sur devis'!V587&lt;&gt;"",'Dépenses sur devis'!V587,"")</f>
        <v/>
      </c>
      <c r="W587" s="245"/>
      <c r="X587" s="81">
        <v>0</v>
      </c>
      <c r="Y587" s="80"/>
      <c r="Z587" s="245">
        <f t="shared" si="18"/>
        <v>0</v>
      </c>
      <c r="AA587" s="81">
        <f t="shared" si="19"/>
        <v>0</v>
      </c>
      <c r="AB587" s="78" t="str">
        <f>IF('Dépenses sur devis'!AB587&lt;&gt;"",'Dépenses sur devis'!AB587,"")</f>
        <v/>
      </c>
    </row>
    <row r="588" spans="2:28" s="63" customFormat="1" ht="19.899999999999999" hidden="1" customHeight="1" x14ac:dyDescent="0.35">
      <c r="B588" s="75">
        <v>581</v>
      </c>
      <c r="C588" s="80" t="str">
        <f>IF('Dépenses sur devis'!C588&lt;&gt;"",'Dépenses sur devis'!C588,"")</f>
        <v/>
      </c>
      <c r="D588" s="80" t="str">
        <f>IF('Dépenses sur devis'!D588&lt;&gt;"",'Dépenses sur devis'!D588,"")</f>
        <v/>
      </c>
      <c r="E588" s="80" t="str">
        <f>IF('Dépenses sur devis'!E588&lt;&gt;"",'Dépenses sur devis'!E588,"")</f>
        <v/>
      </c>
      <c r="F588" s="80" t="str">
        <f>IF('Dépenses sur devis'!F588&lt;&gt;"",'Dépenses sur devis'!F588,"")</f>
        <v/>
      </c>
      <c r="G588" s="80" t="str">
        <f>IF('Dépenses sur devis'!G588&lt;&gt;"",'Dépenses sur devis'!G588,"")</f>
        <v/>
      </c>
      <c r="H588" s="79" t="str">
        <f>IF('Dépenses sur devis'!H588&lt;&gt;"",'Dépenses sur devis'!H588,"")</f>
        <v/>
      </c>
      <c r="I588" s="80" t="str">
        <f>IF('Dépenses sur devis'!I588&lt;&gt;"",'Dépenses sur devis'!I588,"")</f>
        <v/>
      </c>
      <c r="J588" s="243">
        <f>IF('Dépenses sur devis'!J588&lt;&gt;"",'Dépenses sur devis'!J588,0)</f>
        <v>0</v>
      </c>
      <c r="K588" s="243">
        <f>IF('Dépenses sur devis'!K588&lt;&gt;"",'Dépenses sur devis'!K588,0)</f>
        <v>0</v>
      </c>
      <c r="L588" s="243">
        <f>IF('Dépenses sur devis'!L588&lt;&gt;"",'Dépenses sur devis'!L588,0)</f>
        <v>0</v>
      </c>
      <c r="M588" s="80" t="str">
        <f>IF('Dépenses sur devis'!M588&lt;&gt;"",'Dépenses sur devis'!M588,"")</f>
        <v/>
      </c>
      <c r="N588" s="244" t="str">
        <f>IF('Dépenses sur devis'!N588&lt;&gt;"",'Dépenses sur devis'!N588,"")</f>
        <v/>
      </c>
      <c r="O588" s="244" t="str">
        <f>IF('Dépenses sur devis'!O588&lt;&gt;"",'Dépenses sur devis'!O588,"")</f>
        <v/>
      </c>
      <c r="P588" s="245">
        <f>IF('Dépenses sur devis'!P588&lt;&gt;"",'Dépenses sur devis'!P588,0)</f>
        <v>0</v>
      </c>
      <c r="Q588" s="245">
        <f>IF('Dépenses sur devis'!Q588&lt;&gt;"",'Dépenses sur devis'!Q588,0)</f>
        <v>0</v>
      </c>
      <c r="R588" s="244" t="str">
        <f>IF('Dépenses sur devis'!R588&lt;&gt;"",'Dépenses sur devis'!R588,"")</f>
        <v/>
      </c>
      <c r="S588" s="244" t="str">
        <f>IF('Dépenses sur devis'!S588&lt;&gt;"",'Dépenses sur devis'!S588,"")</f>
        <v/>
      </c>
      <c r="T588" s="245">
        <f>IF('Dépenses sur devis'!T588&lt;&gt;"",'Dépenses sur devis'!T588,0)</f>
        <v>0</v>
      </c>
      <c r="U588" s="245">
        <f>IF('Dépenses sur devis'!U588&lt;&gt;"",'Dépenses sur devis'!U588,0)</f>
        <v>0</v>
      </c>
      <c r="V588" s="244" t="str">
        <f>IF('Dépenses sur devis'!V588&lt;&gt;"",'Dépenses sur devis'!V588,"")</f>
        <v/>
      </c>
      <c r="W588" s="245"/>
      <c r="X588" s="81">
        <v>0</v>
      </c>
      <c r="Y588" s="80"/>
      <c r="Z588" s="245">
        <f t="shared" si="18"/>
        <v>0</v>
      </c>
      <c r="AA588" s="81">
        <f t="shared" si="19"/>
        <v>0</v>
      </c>
      <c r="AB588" s="78" t="str">
        <f>IF('Dépenses sur devis'!AB588&lt;&gt;"",'Dépenses sur devis'!AB588,"")</f>
        <v/>
      </c>
    </row>
    <row r="589" spans="2:28" s="63" customFormat="1" ht="19.899999999999999" hidden="1" customHeight="1" x14ac:dyDescent="0.35">
      <c r="B589" s="75">
        <v>582</v>
      </c>
      <c r="C589" s="80" t="str">
        <f>IF('Dépenses sur devis'!C589&lt;&gt;"",'Dépenses sur devis'!C589,"")</f>
        <v/>
      </c>
      <c r="D589" s="80" t="str">
        <f>IF('Dépenses sur devis'!D589&lt;&gt;"",'Dépenses sur devis'!D589,"")</f>
        <v/>
      </c>
      <c r="E589" s="80" t="str">
        <f>IF('Dépenses sur devis'!E589&lt;&gt;"",'Dépenses sur devis'!E589,"")</f>
        <v/>
      </c>
      <c r="F589" s="80" t="str">
        <f>IF('Dépenses sur devis'!F589&lt;&gt;"",'Dépenses sur devis'!F589,"")</f>
        <v/>
      </c>
      <c r="G589" s="80" t="str">
        <f>IF('Dépenses sur devis'!G589&lt;&gt;"",'Dépenses sur devis'!G589,"")</f>
        <v/>
      </c>
      <c r="H589" s="79" t="str">
        <f>IF('Dépenses sur devis'!H589&lt;&gt;"",'Dépenses sur devis'!H589,"")</f>
        <v/>
      </c>
      <c r="I589" s="80" t="str">
        <f>IF('Dépenses sur devis'!I589&lt;&gt;"",'Dépenses sur devis'!I589,"")</f>
        <v/>
      </c>
      <c r="J589" s="243">
        <f>IF('Dépenses sur devis'!J589&lt;&gt;"",'Dépenses sur devis'!J589,0)</f>
        <v>0</v>
      </c>
      <c r="K589" s="243">
        <f>IF('Dépenses sur devis'!K589&lt;&gt;"",'Dépenses sur devis'!K589,0)</f>
        <v>0</v>
      </c>
      <c r="L589" s="243">
        <f>IF('Dépenses sur devis'!L589&lt;&gt;"",'Dépenses sur devis'!L589,0)</f>
        <v>0</v>
      </c>
      <c r="M589" s="80" t="str">
        <f>IF('Dépenses sur devis'!M589&lt;&gt;"",'Dépenses sur devis'!M589,"")</f>
        <v/>
      </c>
      <c r="N589" s="244" t="str">
        <f>IF('Dépenses sur devis'!N589&lt;&gt;"",'Dépenses sur devis'!N589,"")</f>
        <v/>
      </c>
      <c r="O589" s="244" t="str">
        <f>IF('Dépenses sur devis'!O589&lt;&gt;"",'Dépenses sur devis'!O589,"")</f>
        <v/>
      </c>
      <c r="P589" s="245">
        <f>IF('Dépenses sur devis'!P589&lt;&gt;"",'Dépenses sur devis'!P589,0)</f>
        <v>0</v>
      </c>
      <c r="Q589" s="245">
        <f>IF('Dépenses sur devis'!Q589&lt;&gt;"",'Dépenses sur devis'!Q589,0)</f>
        <v>0</v>
      </c>
      <c r="R589" s="244" t="str">
        <f>IF('Dépenses sur devis'!R589&lt;&gt;"",'Dépenses sur devis'!R589,"")</f>
        <v/>
      </c>
      <c r="S589" s="244" t="str">
        <f>IF('Dépenses sur devis'!S589&lt;&gt;"",'Dépenses sur devis'!S589,"")</f>
        <v/>
      </c>
      <c r="T589" s="245">
        <f>IF('Dépenses sur devis'!T589&lt;&gt;"",'Dépenses sur devis'!T589,0)</f>
        <v>0</v>
      </c>
      <c r="U589" s="245">
        <f>IF('Dépenses sur devis'!U589&lt;&gt;"",'Dépenses sur devis'!U589,0)</f>
        <v>0</v>
      </c>
      <c r="V589" s="244" t="str">
        <f>IF('Dépenses sur devis'!V589&lt;&gt;"",'Dépenses sur devis'!V589,"")</f>
        <v/>
      </c>
      <c r="W589" s="245"/>
      <c r="X589" s="81">
        <v>0</v>
      </c>
      <c r="Y589" s="80"/>
      <c r="Z589" s="245">
        <f t="shared" si="18"/>
        <v>0</v>
      </c>
      <c r="AA589" s="81">
        <f t="shared" si="19"/>
        <v>0</v>
      </c>
      <c r="AB589" s="78" t="str">
        <f>IF('Dépenses sur devis'!AB589&lt;&gt;"",'Dépenses sur devis'!AB589,"")</f>
        <v/>
      </c>
    </row>
    <row r="590" spans="2:28" s="63" customFormat="1" ht="19.899999999999999" hidden="1" customHeight="1" x14ac:dyDescent="0.35">
      <c r="B590" s="75">
        <v>583</v>
      </c>
      <c r="C590" s="80" t="str">
        <f>IF('Dépenses sur devis'!C590&lt;&gt;"",'Dépenses sur devis'!C590,"")</f>
        <v/>
      </c>
      <c r="D590" s="80" t="str">
        <f>IF('Dépenses sur devis'!D590&lt;&gt;"",'Dépenses sur devis'!D590,"")</f>
        <v/>
      </c>
      <c r="E590" s="80" t="str">
        <f>IF('Dépenses sur devis'!E590&lt;&gt;"",'Dépenses sur devis'!E590,"")</f>
        <v/>
      </c>
      <c r="F590" s="80" t="str">
        <f>IF('Dépenses sur devis'!F590&lt;&gt;"",'Dépenses sur devis'!F590,"")</f>
        <v/>
      </c>
      <c r="G590" s="80" t="str">
        <f>IF('Dépenses sur devis'!G590&lt;&gt;"",'Dépenses sur devis'!G590,"")</f>
        <v/>
      </c>
      <c r="H590" s="79" t="str">
        <f>IF('Dépenses sur devis'!H590&lt;&gt;"",'Dépenses sur devis'!H590,"")</f>
        <v/>
      </c>
      <c r="I590" s="80" t="str">
        <f>IF('Dépenses sur devis'!I590&lt;&gt;"",'Dépenses sur devis'!I590,"")</f>
        <v/>
      </c>
      <c r="J590" s="243">
        <f>IF('Dépenses sur devis'!J590&lt;&gt;"",'Dépenses sur devis'!J590,0)</f>
        <v>0</v>
      </c>
      <c r="K590" s="243">
        <f>IF('Dépenses sur devis'!K590&lt;&gt;"",'Dépenses sur devis'!K590,0)</f>
        <v>0</v>
      </c>
      <c r="L590" s="243">
        <f>IF('Dépenses sur devis'!L590&lt;&gt;"",'Dépenses sur devis'!L590,0)</f>
        <v>0</v>
      </c>
      <c r="M590" s="80" t="str">
        <f>IF('Dépenses sur devis'!M590&lt;&gt;"",'Dépenses sur devis'!M590,"")</f>
        <v/>
      </c>
      <c r="N590" s="244" t="str">
        <f>IF('Dépenses sur devis'!N590&lt;&gt;"",'Dépenses sur devis'!N590,"")</f>
        <v/>
      </c>
      <c r="O590" s="244" t="str">
        <f>IF('Dépenses sur devis'!O590&lt;&gt;"",'Dépenses sur devis'!O590,"")</f>
        <v/>
      </c>
      <c r="P590" s="245">
        <f>IF('Dépenses sur devis'!P590&lt;&gt;"",'Dépenses sur devis'!P590,0)</f>
        <v>0</v>
      </c>
      <c r="Q590" s="245">
        <f>IF('Dépenses sur devis'!Q590&lt;&gt;"",'Dépenses sur devis'!Q590,0)</f>
        <v>0</v>
      </c>
      <c r="R590" s="244" t="str">
        <f>IF('Dépenses sur devis'!R590&lt;&gt;"",'Dépenses sur devis'!R590,"")</f>
        <v/>
      </c>
      <c r="S590" s="244" t="str">
        <f>IF('Dépenses sur devis'!S590&lt;&gt;"",'Dépenses sur devis'!S590,"")</f>
        <v/>
      </c>
      <c r="T590" s="245">
        <f>IF('Dépenses sur devis'!T590&lt;&gt;"",'Dépenses sur devis'!T590,0)</f>
        <v>0</v>
      </c>
      <c r="U590" s="245">
        <f>IF('Dépenses sur devis'!U590&lt;&gt;"",'Dépenses sur devis'!U590,0)</f>
        <v>0</v>
      </c>
      <c r="V590" s="244" t="str">
        <f>IF('Dépenses sur devis'!V590&lt;&gt;"",'Dépenses sur devis'!V590,"")</f>
        <v/>
      </c>
      <c r="W590" s="245"/>
      <c r="X590" s="81">
        <v>0</v>
      </c>
      <c r="Y590" s="80"/>
      <c r="Z590" s="245">
        <f t="shared" si="18"/>
        <v>0</v>
      </c>
      <c r="AA590" s="81">
        <f t="shared" si="19"/>
        <v>0</v>
      </c>
      <c r="AB590" s="78" t="str">
        <f>IF('Dépenses sur devis'!AB590&lt;&gt;"",'Dépenses sur devis'!AB590,"")</f>
        <v/>
      </c>
    </row>
    <row r="591" spans="2:28" s="63" customFormat="1" ht="19.899999999999999" hidden="1" customHeight="1" x14ac:dyDescent="0.35">
      <c r="B591" s="75">
        <v>584</v>
      </c>
      <c r="C591" s="80" t="str">
        <f>IF('Dépenses sur devis'!C591&lt;&gt;"",'Dépenses sur devis'!C591,"")</f>
        <v/>
      </c>
      <c r="D591" s="80" t="str">
        <f>IF('Dépenses sur devis'!D591&lt;&gt;"",'Dépenses sur devis'!D591,"")</f>
        <v/>
      </c>
      <c r="E591" s="80" t="str">
        <f>IF('Dépenses sur devis'!E591&lt;&gt;"",'Dépenses sur devis'!E591,"")</f>
        <v/>
      </c>
      <c r="F591" s="80" t="str">
        <f>IF('Dépenses sur devis'!F591&lt;&gt;"",'Dépenses sur devis'!F591,"")</f>
        <v/>
      </c>
      <c r="G591" s="80" t="str">
        <f>IF('Dépenses sur devis'!G591&lt;&gt;"",'Dépenses sur devis'!G591,"")</f>
        <v/>
      </c>
      <c r="H591" s="79" t="str">
        <f>IF('Dépenses sur devis'!H591&lt;&gt;"",'Dépenses sur devis'!H591,"")</f>
        <v/>
      </c>
      <c r="I591" s="80" t="str">
        <f>IF('Dépenses sur devis'!I591&lt;&gt;"",'Dépenses sur devis'!I591,"")</f>
        <v/>
      </c>
      <c r="J591" s="243">
        <f>IF('Dépenses sur devis'!J591&lt;&gt;"",'Dépenses sur devis'!J591,0)</f>
        <v>0</v>
      </c>
      <c r="K591" s="243">
        <f>IF('Dépenses sur devis'!K591&lt;&gt;"",'Dépenses sur devis'!K591,0)</f>
        <v>0</v>
      </c>
      <c r="L591" s="243">
        <f>IF('Dépenses sur devis'!L591&lt;&gt;"",'Dépenses sur devis'!L591,0)</f>
        <v>0</v>
      </c>
      <c r="M591" s="80" t="str">
        <f>IF('Dépenses sur devis'!M591&lt;&gt;"",'Dépenses sur devis'!M591,"")</f>
        <v/>
      </c>
      <c r="N591" s="244" t="str">
        <f>IF('Dépenses sur devis'!N591&lt;&gt;"",'Dépenses sur devis'!N591,"")</f>
        <v/>
      </c>
      <c r="O591" s="244" t="str">
        <f>IF('Dépenses sur devis'!O591&lt;&gt;"",'Dépenses sur devis'!O591,"")</f>
        <v/>
      </c>
      <c r="P591" s="245">
        <f>IF('Dépenses sur devis'!P591&lt;&gt;"",'Dépenses sur devis'!P591,0)</f>
        <v>0</v>
      </c>
      <c r="Q591" s="245">
        <f>IF('Dépenses sur devis'!Q591&lt;&gt;"",'Dépenses sur devis'!Q591,0)</f>
        <v>0</v>
      </c>
      <c r="R591" s="244" t="str">
        <f>IF('Dépenses sur devis'!R591&lt;&gt;"",'Dépenses sur devis'!R591,"")</f>
        <v/>
      </c>
      <c r="S591" s="244" t="str">
        <f>IF('Dépenses sur devis'!S591&lt;&gt;"",'Dépenses sur devis'!S591,"")</f>
        <v/>
      </c>
      <c r="T591" s="245">
        <f>IF('Dépenses sur devis'!T591&lt;&gt;"",'Dépenses sur devis'!T591,0)</f>
        <v>0</v>
      </c>
      <c r="U591" s="245">
        <f>IF('Dépenses sur devis'!U591&lt;&gt;"",'Dépenses sur devis'!U591,0)</f>
        <v>0</v>
      </c>
      <c r="V591" s="244" t="str">
        <f>IF('Dépenses sur devis'!V591&lt;&gt;"",'Dépenses sur devis'!V591,"")</f>
        <v/>
      </c>
      <c r="W591" s="245"/>
      <c r="X591" s="81">
        <v>0</v>
      </c>
      <c r="Y591" s="80"/>
      <c r="Z591" s="245">
        <f t="shared" si="18"/>
        <v>0</v>
      </c>
      <c r="AA591" s="81">
        <f t="shared" si="19"/>
        <v>0</v>
      </c>
      <c r="AB591" s="78" t="str">
        <f>IF('Dépenses sur devis'!AB591&lt;&gt;"",'Dépenses sur devis'!AB591,"")</f>
        <v/>
      </c>
    </row>
    <row r="592" spans="2:28" s="63" customFormat="1" ht="19.899999999999999" hidden="1" customHeight="1" x14ac:dyDescent="0.35">
      <c r="B592" s="75">
        <v>585</v>
      </c>
      <c r="C592" s="80" t="str">
        <f>IF('Dépenses sur devis'!C592&lt;&gt;"",'Dépenses sur devis'!C592,"")</f>
        <v/>
      </c>
      <c r="D592" s="80" t="str">
        <f>IF('Dépenses sur devis'!D592&lt;&gt;"",'Dépenses sur devis'!D592,"")</f>
        <v/>
      </c>
      <c r="E592" s="80" t="str">
        <f>IF('Dépenses sur devis'!E592&lt;&gt;"",'Dépenses sur devis'!E592,"")</f>
        <v/>
      </c>
      <c r="F592" s="80" t="str">
        <f>IF('Dépenses sur devis'!F592&lt;&gt;"",'Dépenses sur devis'!F592,"")</f>
        <v/>
      </c>
      <c r="G592" s="80" t="str">
        <f>IF('Dépenses sur devis'!G592&lt;&gt;"",'Dépenses sur devis'!G592,"")</f>
        <v/>
      </c>
      <c r="H592" s="79" t="str">
        <f>IF('Dépenses sur devis'!H592&lt;&gt;"",'Dépenses sur devis'!H592,"")</f>
        <v/>
      </c>
      <c r="I592" s="80" t="str">
        <f>IF('Dépenses sur devis'!I592&lt;&gt;"",'Dépenses sur devis'!I592,"")</f>
        <v/>
      </c>
      <c r="J592" s="243">
        <f>IF('Dépenses sur devis'!J592&lt;&gt;"",'Dépenses sur devis'!J592,0)</f>
        <v>0</v>
      </c>
      <c r="K592" s="243">
        <f>IF('Dépenses sur devis'!K592&lt;&gt;"",'Dépenses sur devis'!K592,0)</f>
        <v>0</v>
      </c>
      <c r="L592" s="243">
        <f>IF('Dépenses sur devis'!L592&lt;&gt;"",'Dépenses sur devis'!L592,0)</f>
        <v>0</v>
      </c>
      <c r="M592" s="80" t="str">
        <f>IF('Dépenses sur devis'!M592&lt;&gt;"",'Dépenses sur devis'!M592,"")</f>
        <v/>
      </c>
      <c r="N592" s="244" t="str">
        <f>IF('Dépenses sur devis'!N592&lt;&gt;"",'Dépenses sur devis'!N592,"")</f>
        <v/>
      </c>
      <c r="O592" s="244" t="str">
        <f>IF('Dépenses sur devis'!O592&lt;&gt;"",'Dépenses sur devis'!O592,"")</f>
        <v/>
      </c>
      <c r="P592" s="245">
        <f>IF('Dépenses sur devis'!P592&lt;&gt;"",'Dépenses sur devis'!P592,0)</f>
        <v>0</v>
      </c>
      <c r="Q592" s="245">
        <f>IF('Dépenses sur devis'!Q592&lt;&gt;"",'Dépenses sur devis'!Q592,0)</f>
        <v>0</v>
      </c>
      <c r="R592" s="244" t="str">
        <f>IF('Dépenses sur devis'!R592&lt;&gt;"",'Dépenses sur devis'!R592,"")</f>
        <v/>
      </c>
      <c r="S592" s="244" t="str">
        <f>IF('Dépenses sur devis'!S592&lt;&gt;"",'Dépenses sur devis'!S592,"")</f>
        <v/>
      </c>
      <c r="T592" s="245">
        <f>IF('Dépenses sur devis'!T592&lt;&gt;"",'Dépenses sur devis'!T592,0)</f>
        <v>0</v>
      </c>
      <c r="U592" s="245">
        <f>IF('Dépenses sur devis'!U592&lt;&gt;"",'Dépenses sur devis'!U592,0)</f>
        <v>0</v>
      </c>
      <c r="V592" s="244" t="str">
        <f>IF('Dépenses sur devis'!V592&lt;&gt;"",'Dépenses sur devis'!V592,"")</f>
        <v/>
      </c>
      <c r="W592" s="245"/>
      <c r="X592" s="81">
        <v>0</v>
      </c>
      <c r="Y592" s="80"/>
      <c r="Z592" s="245">
        <f t="shared" si="18"/>
        <v>0</v>
      </c>
      <c r="AA592" s="81">
        <f t="shared" si="19"/>
        <v>0</v>
      </c>
      <c r="AB592" s="78" t="str">
        <f>IF('Dépenses sur devis'!AB592&lt;&gt;"",'Dépenses sur devis'!AB592,"")</f>
        <v/>
      </c>
    </row>
    <row r="593" spans="2:28" s="63" customFormat="1" ht="19.899999999999999" hidden="1" customHeight="1" x14ac:dyDescent="0.35">
      <c r="B593" s="75">
        <v>586</v>
      </c>
      <c r="C593" s="80" t="str">
        <f>IF('Dépenses sur devis'!C593&lt;&gt;"",'Dépenses sur devis'!C593,"")</f>
        <v/>
      </c>
      <c r="D593" s="80" t="str">
        <f>IF('Dépenses sur devis'!D593&lt;&gt;"",'Dépenses sur devis'!D593,"")</f>
        <v/>
      </c>
      <c r="E593" s="80" t="str">
        <f>IF('Dépenses sur devis'!E593&lt;&gt;"",'Dépenses sur devis'!E593,"")</f>
        <v/>
      </c>
      <c r="F593" s="80" t="str">
        <f>IF('Dépenses sur devis'!F593&lt;&gt;"",'Dépenses sur devis'!F593,"")</f>
        <v/>
      </c>
      <c r="G593" s="80" t="str">
        <f>IF('Dépenses sur devis'!G593&lt;&gt;"",'Dépenses sur devis'!G593,"")</f>
        <v/>
      </c>
      <c r="H593" s="79" t="str">
        <f>IF('Dépenses sur devis'!H593&lt;&gt;"",'Dépenses sur devis'!H593,"")</f>
        <v/>
      </c>
      <c r="I593" s="80" t="str">
        <f>IF('Dépenses sur devis'!I593&lt;&gt;"",'Dépenses sur devis'!I593,"")</f>
        <v/>
      </c>
      <c r="J593" s="243">
        <f>IF('Dépenses sur devis'!J593&lt;&gt;"",'Dépenses sur devis'!J593,0)</f>
        <v>0</v>
      </c>
      <c r="K593" s="243">
        <f>IF('Dépenses sur devis'!K593&lt;&gt;"",'Dépenses sur devis'!K593,0)</f>
        <v>0</v>
      </c>
      <c r="L593" s="243">
        <f>IF('Dépenses sur devis'!L593&lt;&gt;"",'Dépenses sur devis'!L593,0)</f>
        <v>0</v>
      </c>
      <c r="M593" s="80" t="str">
        <f>IF('Dépenses sur devis'!M593&lt;&gt;"",'Dépenses sur devis'!M593,"")</f>
        <v/>
      </c>
      <c r="N593" s="244" t="str">
        <f>IF('Dépenses sur devis'!N593&lt;&gt;"",'Dépenses sur devis'!N593,"")</f>
        <v/>
      </c>
      <c r="O593" s="244" t="str">
        <f>IF('Dépenses sur devis'!O593&lt;&gt;"",'Dépenses sur devis'!O593,"")</f>
        <v/>
      </c>
      <c r="P593" s="245">
        <f>IF('Dépenses sur devis'!P593&lt;&gt;"",'Dépenses sur devis'!P593,0)</f>
        <v>0</v>
      </c>
      <c r="Q593" s="245">
        <f>IF('Dépenses sur devis'!Q593&lt;&gt;"",'Dépenses sur devis'!Q593,0)</f>
        <v>0</v>
      </c>
      <c r="R593" s="244" t="str">
        <f>IF('Dépenses sur devis'!R593&lt;&gt;"",'Dépenses sur devis'!R593,"")</f>
        <v/>
      </c>
      <c r="S593" s="244" t="str">
        <f>IF('Dépenses sur devis'!S593&lt;&gt;"",'Dépenses sur devis'!S593,"")</f>
        <v/>
      </c>
      <c r="T593" s="245">
        <f>IF('Dépenses sur devis'!T593&lt;&gt;"",'Dépenses sur devis'!T593,0)</f>
        <v>0</v>
      </c>
      <c r="U593" s="245">
        <f>IF('Dépenses sur devis'!U593&lt;&gt;"",'Dépenses sur devis'!U593,0)</f>
        <v>0</v>
      </c>
      <c r="V593" s="244" t="str">
        <f>IF('Dépenses sur devis'!V593&lt;&gt;"",'Dépenses sur devis'!V593,"")</f>
        <v/>
      </c>
      <c r="W593" s="245"/>
      <c r="X593" s="81">
        <v>0</v>
      </c>
      <c r="Y593" s="80"/>
      <c r="Z593" s="245">
        <f t="shared" si="18"/>
        <v>0</v>
      </c>
      <c r="AA593" s="81">
        <f t="shared" si="19"/>
        <v>0</v>
      </c>
      <c r="AB593" s="78" t="str">
        <f>IF('Dépenses sur devis'!AB593&lt;&gt;"",'Dépenses sur devis'!AB593,"")</f>
        <v/>
      </c>
    </row>
    <row r="594" spans="2:28" s="63" customFormat="1" ht="19.899999999999999" hidden="1" customHeight="1" x14ac:dyDescent="0.35">
      <c r="B594" s="75">
        <v>587</v>
      </c>
      <c r="C594" s="80" t="str">
        <f>IF('Dépenses sur devis'!C594&lt;&gt;"",'Dépenses sur devis'!C594,"")</f>
        <v/>
      </c>
      <c r="D594" s="80" t="str">
        <f>IF('Dépenses sur devis'!D594&lt;&gt;"",'Dépenses sur devis'!D594,"")</f>
        <v/>
      </c>
      <c r="E594" s="80" t="str">
        <f>IF('Dépenses sur devis'!E594&lt;&gt;"",'Dépenses sur devis'!E594,"")</f>
        <v/>
      </c>
      <c r="F594" s="80" t="str">
        <f>IF('Dépenses sur devis'!F594&lt;&gt;"",'Dépenses sur devis'!F594,"")</f>
        <v/>
      </c>
      <c r="G594" s="80" t="str">
        <f>IF('Dépenses sur devis'!G594&lt;&gt;"",'Dépenses sur devis'!G594,"")</f>
        <v/>
      </c>
      <c r="H594" s="79" t="str">
        <f>IF('Dépenses sur devis'!H594&lt;&gt;"",'Dépenses sur devis'!H594,"")</f>
        <v/>
      </c>
      <c r="I594" s="80" t="str">
        <f>IF('Dépenses sur devis'!I594&lt;&gt;"",'Dépenses sur devis'!I594,"")</f>
        <v/>
      </c>
      <c r="J594" s="243">
        <f>IF('Dépenses sur devis'!J594&lt;&gt;"",'Dépenses sur devis'!J594,0)</f>
        <v>0</v>
      </c>
      <c r="K594" s="243">
        <f>IF('Dépenses sur devis'!K594&lt;&gt;"",'Dépenses sur devis'!K594,0)</f>
        <v>0</v>
      </c>
      <c r="L594" s="243">
        <f>IF('Dépenses sur devis'!L594&lt;&gt;"",'Dépenses sur devis'!L594,0)</f>
        <v>0</v>
      </c>
      <c r="M594" s="80" t="str">
        <f>IF('Dépenses sur devis'!M594&lt;&gt;"",'Dépenses sur devis'!M594,"")</f>
        <v/>
      </c>
      <c r="N594" s="244" t="str">
        <f>IF('Dépenses sur devis'!N594&lt;&gt;"",'Dépenses sur devis'!N594,"")</f>
        <v/>
      </c>
      <c r="O594" s="244" t="str">
        <f>IF('Dépenses sur devis'!O594&lt;&gt;"",'Dépenses sur devis'!O594,"")</f>
        <v/>
      </c>
      <c r="P594" s="245">
        <f>IF('Dépenses sur devis'!P594&lt;&gt;"",'Dépenses sur devis'!P594,0)</f>
        <v>0</v>
      </c>
      <c r="Q594" s="245">
        <f>IF('Dépenses sur devis'!Q594&lt;&gt;"",'Dépenses sur devis'!Q594,0)</f>
        <v>0</v>
      </c>
      <c r="R594" s="244" t="str">
        <f>IF('Dépenses sur devis'!R594&lt;&gt;"",'Dépenses sur devis'!R594,"")</f>
        <v/>
      </c>
      <c r="S594" s="244" t="str">
        <f>IF('Dépenses sur devis'!S594&lt;&gt;"",'Dépenses sur devis'!S594,"")</f>
        <v/>
      </c>
      <c r="T594" s="245">
        <f>IF('Dépenses sur devis'!T594&lt;&gt;"",'Dépenses sur devis'!T594,0)</f>
        <v>0</v>
      </c>
      <c r="U594" s="245">
        <f>IF('Dépenses sur devis'!U594&lt;&gt;"",'Dépenses sur devis'!U594,0)</f>
        <v>0</v>
      </c>
      <c r="V594" s="244" t="str">
        <f>IF('Dépenses sur devis'!V594&lt;&gt;"",'Dépenses sur devis'!V594,"")</f>
        <v/>
      </c>
      <c r="W594" s="245"/>
      <c r="X594" s="81">
        <v>0</v>
      </c>
      <c r="Y594" s="80"/>
      <c r="Z594" s="245">
        <f t="shared" si="18"/>
        <v>0</v>
      </c>
      <c r="AA594" s="81">
        <f t="shared" si="19"/>
        <v>0</v>
      </c>
      <c r="AB594" s="78" t="str">
        <f>IF('Dépenses sur devis'!AB594&lt;&gt;"",'Dépenses sur devis'!AB594,"")</f>
        <v/>
      </c>
    </row>
    <row r="595" spans="2:28" s="63" customFormat="1" ht="19.899999999999999" hidden="1" customHeight="1" x14ac:dyDescent="0.35">
      <c r="B595" s="75">
        <v>588</v>
      </c>
      <c r="C595" s="80" t="str">
        <f>IF('Dépenses sur devis'!C595&lt;&gt;"",'Dépenses sur devis'!C595,"")</f>
        <v/>
      </c>
      <c r="D595" s="80" t="str">
        <f>IF('Dépenses sur devis'!D595&lt;&gt;"",'Dépenses sur devis'!D595,"")</f>
        <v/>
      </c>
      <c r="E595" s="80" t="str">
        <f>IF('Dépenses sur devis'!E595&lt;&gt;"",'Dépenses sur devis'!E595,"")</f>
        <v/>
      </c>
      <c r="F595" s="80" t="str">
        <f>IF('Dépenses sur devis'!F595&lt;&gt;"",'Dépenses sur devis'!F595,"")</f>
        <v/>
      </c>
      <c r="G595" s="80" t="str">
        <f>IF('Dépenses sur devis'!G595&lt;&gt;"",'Dépenses sur devis'!G595,"")</f>
        <v/>
      </c>
      <c r="H595" s="79" t="str">
        <f>IF('Dépenses sur devis'!H595&lt;&gt;"",'Dépenses sur devis'!H595,"")</f>
        <v/>
      </c>
      <c r="I595" s="80" t="str">
        <f>IF('Dépenses sur devis'!I595&lt;&gt;"",'Dépenses sur devis'!I595,"")</f>
        <v/>
      </c>
      <c r="J595" s="243">
        <f>IF('Dépenses sur devis'!J595&lt;&gt;"",'Dépenses sur devis'!J595,0)</f>
        <v>0</v>
      </c>
      <c r="K595" s="243">
        <f>IF('Dépenses sur devis'!K595&lt;&gt;"",'Dépenses sur devis'!K595,0)</f>
        <v>0</v>
      </c>
      <c r="L595" s="243">
        <f>IF('Dépenses sur devis'!L595&lt;&gt;"",'Dépenses sur devis'!L595,0)</f>
        <v>0</v>
      </c>
      <c r="M595" s="80" t="str">
        <f>IF('Dépenses sur devis'!M595&lt;&gt;"",'Dépenses sur devis'!M595,"")</f>
        <v/>
      </c>
      <c r="N595" s="244" t="str">
        <f>IF('Dépenses sur devis'!N595&lt;&gt;"",'Dépenses sur devis'!N595,"")</f>
        <v/>
      </c>
      <c r="O595" s="244" t="str">
        <f>IF('Dépenses sur devis'!O595&lt;&gt;"",'Dépenses sur devis'!O595,"")</f>
        <v/>
      </c>
      <c r="P595" s="245">
        <f>IF('Dépenses sur devis'!P595&lt;&gt;"",'Dépenses sur devis'!P595,0)</f>
        <v>0</v>
      </c>
      <c r="Q595" s="245">
        <f>IF('Dépenses sur devis'!Q595&lt;&gt;"",'Dépenses sur devis'!Q595,0)</f>
        <v>0</v>
      </c>
      <c r="R595" s="244" t="str">
        <f>IF('Dépenses sur devis'!R595&lt;&gt;"",'Dépenses sur devis'!R595,"")</f>
        <v/>
      </c>
      <c r="S595" s="244" t="str">
        <f>IF('Dépenses sur devis'!S595&lt;&gt;"",'Dépenses sur devis'!S595,"")</f>
        <v/>
      </c>
      <c r="T595" s="245">
        <f>IF('Dépenses sur devis'!T595&lt;&gt;"",'Dépenses sur devis'!T595,0)</f>
        <v>0</v>
      </c>
      <c r="U595" s="245">
        <f>IF('Dépenses sur devis'!U595&lt;&gt;"",'Dépenses sur devis'!U595,0)</f>
        <v>0</v>
      </c>
      <c r="V595" s="244" t="str">
        <f>IF('Dépenses sur devis'!V595&lt;&gt;"",'Dépenses sur devis'!V595,"")</f>
        <v/>
      </c>
      <c r="W595" s="245"/>
      <c r="X595" s="81">
        <v>0</v>
      </c>
      <c r="Y595" s="80"/>
      <c r="Z595" s="245">
        <f t="shared" si="18"/>
        <v>0</v>
      </c>
      <c r="AA595" s="81">
        <f t="shared" si="19"/>
        <v>0</v>
      </c>
      <c r="AB595" s="78" t="str">
        <f>IF('Dépenses sur devis'!AB595&lt;&gt;"",'Dépenses sur devis'!AB595,"")</f>
        <v/>
      </c>
    </row>
    <row r="596" spans="2:28" s="63" customFormat="1" ht="19.899999999999999" hidden="1" customHeight="1" x14ac:dyDescent="0.35">
      <c r="B596" s="75">
        <v>589</v>
      </c>
      <c r="C596" s="80" t="str">
        <f>IF('Dépenses sur devis'!C596&lt;&gt;"",'Dépenses sur devis'!C596,"")</f>
        <v/>
      </c>
      <c r="D596" s="80" t="str">
        <f>IF('Dépenses sur devis'!D596&lt;&gt;"",'Dépenses sur devis'!D596,"")</f>
        <v/>
      </c>
      <c r="E596" s="80" t="str">
        <f>IF('Dépenses sur devis'!E596&lt;&gt;"",'Dépenses sur devis'!E596,"")</f>
        <v/>
      </c>
      <c r="F596" s="80" t="str">
        <f>IF('Dépenses sur devis'!F596&lt;&gt;"",'Dépenses sur devis'!F596,"")</f>
        <v/>
      </c>
      <c r="G596" s="80" t="str">
        <f>IF('Dépenses sur devis'!G596&lt;&gt;"",'Dépenses sur devis'!G596,"")</f>
        <v/>
      </c>
      <c r="H596" s="79" t="str">
        <f>IF('Dépenses sur devis'!H596&lt;&gt;"",'Dépenses sur devis'!H596,"")</f>
        <v/>
      </c>
      <c r="I596" s="80" t="str">
        <f>IF('Dépenses sur devis'!I596&lt;&gt;"",'Dépenses sur devis'!I596,"")</f>
        <v/>
      </c>
      <c r="J596" s="243">
        <f>IF('Dépenses sur devis'!J596&lt;&gt;"",'Dépenses sur devis'!J596,0)</f>
        <v>0</v>
      </c>
      <c r="K596" s="243">
        <f>IF('Dépenses sur devis'!K596&lt;&gt;"",'Dépenses sur devis'!K596,0)</f>
        <v>0</v>
      </c>
      <c r="L596" s="243">
        <f>IF('Dépenses sur devis'!L596&lt;&gt;"",'Dépenses sur devis'!L596,0)</f>
        <v>0</v>
      </c>
      <c r="M596" s="80" t="str">
        <f>IF('Dépenses sur devis'!M596&lt;&gt;"",'Dépenses sur devis'!M596,"")</f>
        <v/>
      </c>
      <c r="N596" s="244" t="str">
        <f>IF('Dépenses sur devis'!N596&lt;&gt;"",'Dépenses sur devis'!N596,"")</f>
        <v/>
      </c>
      <c r="O596" s="244" t="str">
        <f>IF('Dépenses sur devis'!O596&lt;&gt;"",'Dépenses sur devis'!O596,"")</f>
        <v/>
      </c>
      <c r="P596" s="245">
        <f>IF('Dépenses sur devis'!P596&lt;&gt;"",'Dépenses sur devis'!P596,0)</f>
        <v>0</v>
      </c>
      <c r="Q596" s="245">
        <f>IF('Dépenses sur devis'!Q596&lt;&gt;"",'Dépenses sur devis'!Q596,0)</f>
        <v>0</v>
      </c>
      <c r="R596" s="244" t="str">
        <f>IF('Dépenses sur devis'!R596&lt;&gt;"",'Dépenses sur devis'!R596,"")</f>
        <v/>
      </c>
      <c r="S596" s="244" t="str">
        <f>IF('Dépenses sur devis'!S596&lt;&gt;"",'Dépenses sur devis'!S596,"")</f>
        <v/>
      </c>
      <c r="T596" s="245">
        <f>IF('Dépenses sur devis'!T596&lt;&gt;"",'Dépenses sur devis'!T596,0)</f>
        <v>0</v>
      </c>
      <c r="U596" s="245">
        <f>IF('Dépenses sur devis'!U596&lt;&gt;"",'Dépenses sur devis'!U596,0)</f>
        <v>0</v>
      </c>
      <c r="V596" s="244" t="str">
        <f>IF('Dépenses sur devis'!V596&lt;&gt;"",'Dépenses sur devis'!V596,"")</f>
        <v/>
      </c>
      <c r="W596" s="245"/>
      <c r="X596" s="81">
        <v>0</v>
      </c>
      <c r="Y596" s="80"/>
      <c r="Z596" s="245">
        <f t="shared" si="18"/>
        <v>0</v>
      </c>
      <c r="AA596" s="81">
        <f t="shared" si="19"/>
        <v>0</v>
      </c>
      <c r="AB596" s="78" t="str">
        <f>IF('Dépenses sur devis'!AB596&lt;&gt;"",'Dépenses sur devis'!AB596,"")</f>
        <v/>
      </c>
    </row>
    <row r="597" spans="2:28" s="63" customFormat="1" ht="19.899999999999999" hidden="1" customHeight="1" x14ac:dyDescent="0.35">
      <c r="B597" s="75">
        <v>590</v>
      </c>
      <c r="C597" s="80" t="str">
        <f>IF('Dépenses sur devis'!C597&lt;&gt;"",'Dépenses sur devis'!C597,"")</f>
        <v/>
      </c>
      <c r="D597" s="80" t="str">
        <f>IF('Dépenses sur devis'!D597&lt;&gt;"",'Dépenses sur devis'!D597,"")</f>
        <v/>
      </c>
      <c r="E597" s="80" t="str">
        <f>IF('Dépenses sur devis'!E597&lt;&gt;"",'Dépenses sur devis'!E597,"")</f>
        <v/>
      </c>
      <c r="F597" s="80" t="str">
        <f>IF('Dépenses sur devis'!F597&lt;&gt;"",'Dépenses sur devis'!F597,"")</f>
        <v/>
      </c>
      <c r="G597" s="80" t="str">
        <f>IF('Dépenses sur devis'!G597&lt;&gt;"",'Dépenses sur devis'!G597,"")</f>
        <v/>
      </c>
      <c r="H597" s="79" t="str">
        <f>IF('Dépenses sur devis'!H597&lt;&gt;"",'Dépenses sur devis'!H597,"")</f>
        <v/>
      </c>
      <c r="I597" s="80" t="str">
        <f>IF('Dépenses sur devis'!I597&lt;&gt;"",'Dépenses sur devis'!I597,"")</f>
        <v/>
      </c>
      <c r="J597" s="243">
        <f>IF('Dépenses sur devis'!J597&lt;&gt;"",'Dépenses sur devis'!J597,0)</f>
        <v>0</v>
      </c>
      <c r="K597" s="243">
        <f>IF('Dépenses sur devis'!K597&lt;&gt;"",'Dépenses sur devis'!K597,0)</f>
        <v>0</v>
      </c>
      <c r="L597" s="243">
        <f>IF('Dépenses sur devis'!L597&lt;&gt;"",'Dépenses sur devis'!L597,0)</f>
        <v>0</v>
      </c>
      <c r="M597" s="80" t="str">
        <f>IF('Dépenses sur devis'!M597&lt;&gt;"",'Dépenses sur devis'!M597,"")</f>
        <v/>
      </c>
      <c r="N597" s="244" t="str">
        <f>IF('Dépenses sur devis'!N597&lt;&gt;"",'Dépenses sur devis'!N597,"")</f>
        <v/>
      </c>
      <c r="O597" s="244" t="str">
        <f>IF('Dépenses sur devis'!O597&lt;&gt;"",'Dépenses sur devis'!O597,"")</f>
        <v/>
      </c>
      <c r="P597" s="245">
        <f>IF('Dépenses sur devis'!P597&lt;&gt;"",'Dépenses sur devis'!P597,0)</f>
        <v>0</v>
      </c>
      <c r="Q597" s="245">
        <f>IF('Dépenses sur devis'!Q597&lt;&gt;"",'Dépenses sur devis'!Q597,0)</f>
        <v>0</v>
      </c>
      <c r="R597" s="244" t="str">
        <f>IF('Dépenses sur devis'!R597&lt;&gt;"",'Dépenses sur devis'!R597,"")</f>
        <v/>
      </c>
      <c r="S597" s="244" t="str">
        <f>IF('Dépenses sur devis'!S597&lt;&gt;"",'Dépenses sur devis'!S597,"")</f>
        <v/>
      </c>
      <c r="T597" s="245">
        <f>IF('Dépenses sur devis'!T597&lt;&gt;"",'Dépenses sur devis'!T597,0)</f>
        <v>0</v>
      </c>
      <c r="U597" s="245">
        <f>IF('Dépenses sur devis'!U597&lt;&gt;"",'Dépenses sur devis'!U597,0)</f>
        <v>0</v>
      </c>
      <c r="V597" s="244" t="str">
        <f>IF('Dépenses sur devis'!V597&lt;&gt;"",'Dépenses sur devis'!V597,"")</f>
        <v/>
      </c>
      <c r="W597" s="245"/>
      <c r="X597" s="81">
        <v>0</v>
      </c>
      <c r="Y597" s="80"/>
      <c r="Z597" s="245">
        <f t="shared" si="18"/>
        <v>0</v>
      </c>
      <c r="AA597" s="81">
        <f t="shared" si="19"/>
        <v>0</v>
      </c>
      <c r="AB597" s="78" t="str">
        <f>IF('Dépenses sur devis'!AB597&lt;&gt;"",'Dépenses sur devis'!AB597,"")</f>
        <v/>
      </c>
    </row>
    <row r="598" spans="2:28" s="63" customFormat="1" ht="19.899999999999999" hidden="1" customHeight="1" x14ac:dyDescent="0.35">
      <c r="B598" s="75">
        <v>591</v>
      </c>
      <c r="C598" s="80" t="str">
        <f>IF('Dépenses sur devis'!C598&lt;&gt;"",'Dépenses sur devis'!C598,"")</f>
        <v/>
      </c>
      <c r="D598" s="80" t="str">
        <f>IF('Dépenses sur devis'!D598&lt;&gt;"",'Dépenses sur devis'!D598,"")</f>
        <v/>
      </c>
      <c r="E598" s="80" t="str">
        <f>IF('Dépenses sur devis'!E598&lt;&gt;"",'Dépenses sur devis'!E598,"")</f>
        <v/>
      </c>
      <c r="F598" s="80" t="str">
        <f>IF('Dépenses sur devis'!F598&lt;&gt;"",'Dépenses sur devis'!F598,"")</f>
        <v/>
      </c>
      <c r="G598" s="80" t="str">
        <f>IF('Dépenses sur devis'!G598&lt;&gt;"",'Dépenses sur devis'!G598,"")</f>
        <v/>
      </c>
      <c r="H598" s="79" t="str">
        <f>IF('Dépenses sur devis'!H598&lt;&gt;"",'Dépenses sur devis'!H598,"")</f>
        <v/>
      </c>
      <c r="I598" s="80" t="str">
        <f>IF('Dépenses sur devis'!I598&lt;&gt;"",'Dépenses sur devis'!I598,"")</f>
        <v/>
      </c>
      <c r="J598" s="243">
        <f>IF('Dépenses sur devis'!J598&lt;&gt;"",'Dépenses sur devis'!J598,0)</f>
        <v>0</v>
      </c>
      <c r="K598" s="243">
        <f>IF('Dépenses sur devis'!K598&lt;&gt;"",'Dépenses sur devis'!K598,0)</f>
        <v>0</v>
      </c>
      <c r="L598" s="243">
        <f>IF('Dépenses sur devis'!L598&lt;&gt;"",'Dépenses sur devis'!L598,0)</f>
        <v>0</v>
      </c>
      <c r="M598" s="80" t="str">
        <f>IF('Dépenses sur devis'!M598&lt;&gt;"",'Dépenses sur devis'!M598,"")</f>
        <v/>
      </c>
      <c r="N598" s="244" t="str">
        <f>IF('Dépenses sur devis'!N598&lt;&gt;"",'Dépenses sur devis'!N598,"")</f>
        <v/>
      </c>
      <c r="O598" s="244" t="str">
        <f>IF('Dépenses sur devis'!O598&lt;&gt;"",'Dépenses sur devis'!O598,"")</f>
        <v/>
      </c>
      <c r="P598" s="245">
        <f>IF('Dépenses sur devis'!P598&lt;&gt;"",'Dépenses sur devis'!P598,0)</f>
        <v>0</v>
      </c>
      <c r="Q598" s="245">
        <f>IF('Dépenses sur devis'!Q598&lt;&gt;"",'Dépenses sur devis'!Q598,0)</f>
        <v>0</v>
      </c>
      <c r="R598" s="244" t="str">
        <f>IF('Dépenses sur devis'!R598&lt;&gt;"",'Dépenses sur devis'!R598,"")</f>
        <v/>
      </c>
      <c r="S598" s="244" t="str">
        <f>IF('Dépenses sur devis'!S598&lt;&gt;"",'Dépenses sur devis'!S598,"")</f>
        <v/>
      </c>
      <c r="T598" s="245">
        <f>IF('Dépenses sur devis'!T598&lt;&gt;"",'Dépenses sur devis'!T598,0)</f>
        <v>0</v>
      </c>
      <c r="U598" s="245">
        <f>IF('Dépenses sur devis'!U598&lt;&gt;"",'Dépenses sur devis'!U598,0)</f>
        <v>0</v>
      </c>
      <c r="V598" s="244" t="str">
        <f>IF('Dépenses sur devis'!V598&lt;&gt;"",'Dépenses sur devis'!V598,"")</f>
        <v/>
      </c>
      <c r="W598" s="245"/>
      <c r="X598" s="81">
        <v>0</v>
      </c>
      <c r="Y598" s="80"/>
      <c r="Z598" s="245">
        <f t="shared" si="18"/>
        <v>0</v>
      </c>
      <c r="AA598" s="81">
        <f t="shared" si="19"/>
        <v>0</v>
      </c>
      <c r="AB598" s="78" t="str">
        <f>IF('Dépenses sur devis'!AB598&lt;&gt;"",'Dépenses sur devis'!AB598,"")</f>
        <v/>
      </c>
    </row>
    <row r="599" spans="2:28" s="63" customFormat="1" ht="19.899999999999999" hidden="1" customHeight="1" x14ac:dyDescent="0.35">
      <c r="B599" s="75">
        <v>592</v>
      </c>
      <c r="C599" s="80" t="str">
        <f>IF('Dépenses sur devis'!C599&lt;&gt;"",'Dépenses sur devis'!C599,"")</f>
        <v/>
      </c>
      <c r="D599" s="80" t="str">
        <f>IF('Dépenses sur devis'!D599&lt;&gt;"",'Dépenses sur devis'!D599,"")</f>
        <v/>
      </c>
      <c r="E599" s="80" t="str">
        <f>IF('Dépenses sur devis'!E599&lt;&gt;"",'Dépenses sur devis'!E599,"")</f>
        <v/>
      </c>
      <c r="F599" s="80" t="str">
        <f>IF('Dépenses sur devis'!F599&lt;&gt;"",'Dépenses sur devis'!F599,"")</f>
        <v/>
      </c>
      <c r="G599" s="80" t="str">
        <f>IF('Dépenses sur devis'!G599&lt;&gt;"",'Dépenses sur devis'!G599,"")</f>
        <v/>
      </c>
      <c r="H599" s="79" t="str">
        <f>IF('Dépenses sur devis'!H599&lt;&gt;"",'Dépenses sur devis'!H599,"")</f>
        <v/>
      </c>
      <c r="I599" s="80" t="str">
        <f>IF('Dépenses sur devis'!I599&lt;&gt;"",'Dépenses sur devis'!I599,"")</f>
        <v/>
      </c>
      <c r="J599" s="243">
        <f>IF('Dépenses sur devis'!J599&lt;&gt;"",'Dépenses sur devis'!J599,0)</f>
        <v>0</v>
      </c>
      <c r="K599" s="243">
        <f>IF('Dépenses sur devis'!K599&lt;&gt;"",'Dépenses sur devis'!K599,0)</f>
        <v>0</v>
      </c>
      <c r="L599" s="243">
        <f>IF('Dépenses sur devis'!L599&lt;&gt;"",'Dépenses sur devis'!L599,0)</f>
        <v>0</v>
      </c>
      <c r="M599" s="80" t="str">
        <f>IF('Dépenses sur devis'!M599&lt;&gt;"",'Dépenses sur devis'!M599,"")</f>
        <v/>
      </c>
      <c r="N599" s="244" t="str">
        <f>IF('Dépenses sur devis'!N599&lt;&gt;"",'Dépenses sur devis'!N599,"")</f>
        <v/>
      </c>
      <c r="O599" s="244" t="str">
        <f>IF('Dépenses sur devis'!O599&lt;&gt;"",'Dépenses sur devis'!O599,"")</f>
        <v/>
      </c>
      <c r="P599" s="245">
        <f>IF('Dépenses sur devis'!P599&lt;&gt;"",'Dépenses sur devis'!P599,0)</f>
        <v>0</v>
      </c>
      <c r="Q599" s="245">
        <f>IF('Dépenses sur devis'!Q599&lt;&gt;"",'Dépenses sur devis'!Q599,0)</f>
        <v>0</v>
      </c>
      <c r="R599" s="244" t="str">
        <f>IF('Dépenses sur devis'!R599&lt;&gt;"",'Dépenses sur devis'!R599,"")</f>
        <v/>
      </c>
      <c r="S599" s="244" t="str">
        <f>IF('Dépenses sur devis'!S599&lt;&gt;"",'Dépenses sur devis'!S599,"")</f>
        <v/>
      </c>
      <c r="T599" s="245">
        <f>IF('Dépenses sur devis'!T599&lt;&gt;"",'Dépenses sur devis'!T599,0)</f>
        <v>0</v>
      </c>
      <c r="U599" s="245">
        <f>IF('Dépenses sur devis'!U599&lt;&gt;"",'Dépenses sur devis'!U599,0)</f>
        <v>0</v>
      </c>
      <c r="V599" s="244" t="str">
        <f>IF('Dépenses sur devis'!V599&lt;&gt;"",'Dépenses sur devis'!V599,"")</f>
        <v/>
      </c>
      <c r="W599" s="245"/>
      <c r="X599" s="81">
        <v>0</v>
      </c>
      <c r="Y599" s="80"/>
      <c r="Z599" s="245">
        <f t="shared" si="18"/>
        <v>0</v>
      </c>
      <c r="AA599" s="81">
        <f t="shared" si="19"/>
        <v>0</v>
      </c>
      <c r="AB599" s="78" t="str">
        <f>IF('Dépenses sur devis'!AB599&lt;&gt;"",'Dépenses sur devis'!AB599,"")</f>
        <v/>
      </c>
    </row>
    <row r="600" spans="2:28" s="63" customFormat="1" ht="19.899999999999999" hidden="1" customHeight="1" x14ac:dyDescent="0.35">
      <c r="B600" s="75">
        <v>593</v>
      </c>
      <c r="C600" s="80" t="str">
        <f>IF('Dépenses sur devis'!C600&lt;&gt;"",'Dépenses sur devis'!C600,"")</f>
        <v/>
      </c>
      <c r="D600" s="80" t="str">
        <f>IF('Dépenses sur devis'!D600&lt;&gt;"",'Dépenses sur devis'!D600,"")</f>
        <v/>
      </c>
      <c r="E600" s="80" t="str">
        <f>IF('Dépenses sur devis'!E600&lt;&gt;"",'Dépenses sur devis'!E600,"")</f>
        <v/>
      </c>
      <c r="F600" s="80" t="str">
        <f>IF('Dépenses sur devis'!F600&lt;&gt;"",'Dépenses sur devis'!F600,"")</f>
        <v/>
      </c>
      <c r="G600" s="80" t="str">
        <f>IF('Dépenses sur devis'!G600&lt;&gt;"",'Dépenses sur devis'!G600,"")</f>
        <v/>
      </c>
      <c r="H600" s="79" t="str">
        <f>IF('Dépenses sur devis'!H600&lt;&gt;"",'Dépenses sur devis'!H600,"")</f>
        <v/>
      </c>
      <c r="I600" s="80" t="str">
        <f>IF('Dépenses sur devis'!I600&lt;&gt;"",'Dépenses sur devis'!I600,"")</f>
        <v/>
      </c>
      <c r="J600" s="243">
        <f>IF('Dépenses sur devis'!J600&lt;&gt;"",'Dépenses sur devis'!J600,0)</f>
        <v>0</v>
      </c>
      <c r="K600" s="243">
        <f>IF('Dépenses sur devis'!K600&lt;&gt;"",'Dépenses sur devis'!K600,0)</f>
        <v>0</v>
      </c>
      <c r="L600" s="243">
        <f>IF('Dépenses sur devis'!L600&lt;&gt;"",'Dépenses sur devis'!L600,0)</f>
        <v>0</v>
      </c>
      <c r="M600" s="80" t="str">
        <f>IF('Dépenses sur devis'!M600&lt;&gt;"",'Dépenses sur devis'!M600,"")</f>
        <v/>
      </c>
      <c r="N600" s="244" t="str">
        <f>IF('Dépenses sur devis'!N600&lt;&gt;"",'Dépenses sur devis'!N600,"")</f>
        <v/>
      </c>
      <c r="O600" s="244" t="str">
        <f>IF('Dépenses sur devis'!O600&lt;&gt;"",'Dépenses sur devis'!O600,"")</f>
        <v/>
      </c>
      <c r="P600" s="245">
        <f>IF('Dépenses sur devis'!P600&lt;&gt;"",'Dépenses sur devis'!P600,0)</f>
        <v>0</v>
      </c>
      <c r="Q600" s="245">
        <f>IF('Dépenses sur devis'!Q600&lt;&gt;"",'Dépenses sur devis'!Q600,0)</f>
        <v>0</v>
      </c>
      <c r="R600" s="244" t="str">
        <f>IF('Dépenses sur devis'!R600&lt;&gt;"",'Dépenses sur devis'!R600,"")</f>
        <v/>
      </c>
      <c r="S600" s="244" t="str">
        <f>IF('Dépenses sur devis'!S600&lt;&gt;"",'Dépenses sur devis'!S600,"")</f>
        <v/>
      </c>
      <c r="T600" s="245">
        <f>IF('Dépenses sur devis'!T600&lt;&gt;"",'Dépenses sur devis'!T600,0)</f>
        <v>0</v>
      </c>
      <c r="U600" s="245">
        <f>IF('Dépenses sur devis'!U600&lt;&gt;"",'Dépenses sur devis'!U600,0)</f>
        <v>0</v>
      </c>
      <c r="V600" s="244" t="str">
        <f>IF('Dépenses sur devis'!V600&lt;&gt;"",'Dépenses sur devis'!V600,"")</f>
        <v/>
      </c>
      <c r="W600" s="245"/>
      <c r="X600" s="81">
        <v>0</v>
      </c>
      <c r="Y600" s="80"/>
      <c r="Z600" s="245">
        <f t="shared" si="18"/>
        <v>0</v>
      </c>
      <c r="AA600" s="81">
        <f t="shared" si="19"/>
        <v>0</v>
      </c>
      <c r="AB600" s="78" t="str">
        <f>IF('Dépenses sur devis'!AB600&lt;&gt;"",'Dépenses sur devis'!AB600,"")</f>
        <v/>
      </c>
    </row>
    <row r="601" spans="2:28" s="63" customFormat="1" ht="19.899999999999999" hidden="1" customHeight="1" x14ac:dyDescent="0.35">
      <c r="B601" s="75">
        <v>594</v>
      </c>
      <c r="C601" s="80" t="str">
        <f>IF('Dépenses sur devis'!C601&lt;&gt;"",'Dépenses sur devis'!C601,"")</f>
        <v/>
      </c>
      <c r="D601" s="80" t="str">
        <f>IF('Dépenses sur devis'!D601&lt;&gt;"",'Dépenses sur devis'!D601,"")</f>
        <v/>
      </c>
      <c r="E601" s="80" t="str">
        <f>IF('Dépenses sur devis'!E601&lt;&gt;"",'Dépenses sur devis'!E601,"")</f>
        <v/>
      </c>
      <c r="F601" s="80" t="str">
        <f>IF('Dépenses sur devis'!F601&lt;&gt;"",'Dépenses sur devis'!F601,"")</f>
        <v/>
      </c>
      <c r="G601" s="80" t="str">
        <f>IF('Dépenses sur devis'!G601&lt;&gt;"",'Dépenses sur devis'!G601,"")</f>
        <v/>
      </c>
      <c r="H601" s="79" t="str">
        <f>IF('Dépenses sur devis'!H601&lt;&gt;"",'Dépenses sur devis'!H601,"")</f>
        <v/>
      </c>
      <c r="I601" s="80" t="str">
        <f>IF('Dépenses sur devis'!I601&lt;&gt;"",'Dépenses sur devis'!I601,"")</f>
        <v/>
      </c>
      <c r="J601" s="243">
        <f>IF('Dépenses sur devis'!J601&lt;&gt;"",'Dépenses sur devis'!J601,0)</f>
        <v>0</v>
      </c>
      <c r="K601" s="243">
        <f>IF('Dépenses sur devis'!K601&lt;&gt;"",'Dépenses sur devis'!K601,0)</f>
        <v>0</v>
      </c>
      <c r="L601" s="243">
        <f>IF('Dépenses sur devis'!L601&lt;&gt;"",'Dépenses sur devis'!L601,0)</f>
        <v>0</v>
      </c>
      <c r="M601" s="80" t="str">
        <f>IF('Dépenses sur devis'!M601&lt;&gt;"",'Dépenses sur devis'!M601,"")</f>
        <v/>
      </c>
      <c r="N601" s="244" t="str">
        <f>IF('Dépenses sur devis'!N601&lt;&gt;"",'Dépenses sur devis'!N601,"")</f>
        <v/>
      </c>
      <c r="O601" s="244" t="str">
        <f>IF('Dépenses sur devis'!O601&lt;&gt;"",'Dépenses sur devis'!O601,"")</f>
        <v/>
      </c>
      <c r="P601" s="245">
        <f>IF('Dépenses sur devis'!P601&lt;&gt;"",'Dépenses sur devis'!P601,0)</f>
        <v>0</v>
      </c>
      <c r="Q601" s="245">
        <f>IF('Dépenses sur devis'!Q601&lt;&gt;"",'Dépenses sur devis'!Q601,0)</f>
        <v>0</v>
      </c>
      <c r="R601" s="244" t="str">
        <f>IF('Dépenses sur devis'!R601&lt;&gt;"",'Dépenses sur devis'!R601,"")</f>
        <v/>
      </c>
      <c r="S601" s="244" t="str">
        <f>IF('Dépenses sur devis'!S601&lt;&gt;"",'Dépenses sur devis'!S601,"")</f>
        <v/>
      </c>
      <c r="T601" s="245">
        <f>IF('Dépenses sur devis'!T601&lt;&gt;"",'Dépenses sur devis'!T601,0)</f>
        <v>0</v>
      </c>
      <c r="U601" s="245">
        <f>IF('Dépenses sur devis'!U601&lt;&gt;"",'Dépenses sur devis'!U601,0)</f>
        <v>0</v>
      </c>
      <c r="V601" s="244" t="str">
        <f>IF('Dépenses sur devis'!V601&lt;&gt;"",'Dépenses sur devis'!V601,"")</f>
        <v/>
      </c>
      <c r="W601" s="245"/>
      <c r="X601" s="81">
        <v>0</v>
      </c>
      <c r="Y601" s="80"/>
      <c r="Z601" s="245">
        <f t="shared" si="18"/>
        <v>0</v>
      </c>
      <c r="AA601" s="81">
        <f t="shared" si="19"/>
        <v>0</v>
      </c>
      <c r="AB601" s="78" t="str">
        <f>IF('Dépenses sur devis'!AB601&lt;&gt;"",'Dépenses sur devis'!AB601,"")</f>
        <v/>
      </c>
    </row>
    <row r="602" spans="2:28" s="63" customFormat="1" ht="19.899999999999999" hidden="1" customHeight="1" x14ac:dyDescent="0.35">
      <c r="B602" s="75">
        <v>595</v>
      </c>
      <c r="C602" s="80" t="str">
        <f>IF('Dépenses sur devis'!C602&lt;&gt;"",'Dépenses sur devis'!C602,"")</f>
        <v/>
      </c>
      <c r="D602" s="80" t="str">
        <f>IF('Dépenses sur devis'!D602&lt;&gt;"",'Dépenses sur devis'!D602,"")</f>
        <v/>
      </c>
      <c r="E602" s="80" t="str">
        <f>IF('Dépenses sur devis'!E602&lt;&gt;"",'Dépenses sur devis'!E602,"")</f>
        <v/>
      </c>
      <c r="F602" s="80" t="str">
        <f>IF('Dépenses sur devis'!F602&lt;&gt;"",'Dépenses sur devis'!F602,"")</f>
        <v/>
      </c>
      <c r="G602" s="80" t="str">
        <f>IF('Dépenses sur devis'!G602&lt;&gt;"",'Dépenses sur devis'!G602,"")</f>
        <v/>
      </c>
      <c r="H602" s="79" t="str">
        <f>IF('Dépenses sur devis'!H602&lt;&gt;"",'Dépenses sur devis'!H602,"")</f>
        <v/>
      </c>
      <c r="I602" s="80" t="str">
        <f>IF('Dépenses sur devis'!I602&lt;&gt;"",'Dépenses sur devis'!I602,"")</f>
        <v/>
      </c>
      <c r="J602" s="243">
        <f>IF('Dépenses sur devis'!J602&lt;&gt;"",'Dépenses sur devis'!J602,0)</f>
        <v>0</v>
      </c>
      <c r="K602" s="243">
        <f>IF('Dépenses sur devis'!K602&lt;&gt;"",'Dépenses sur devis'!K602,0)</f>
        <v>0</v>
      </c>
      <c r="L602" s="243">
        <f>IF('Dépenses sur devis'!L602&lt;&gt;"",'Dépenses sur devis'!L602,0)</f>
        <v>0</v>
      </c>
      <c r="M602" s="80" t="str">
        <f>IF('Dépenses sur devis'!M602&lt;&gt;"",'Dépenses sur devis'!M602,"")</f>
        <v/>
      </c>
      <c r="N602" s="244" t="str">
        <f>IF('Dépenses sur devis'!N602&lt;&gt;"",'Dépenses sur devis'!N602,"")</f>
        <v/>
      </c>
      <c r="O602" s="244" t="str">
        <f>IF('Dépenses sur devis'!O602&lt;&gt;"",'Dépenses sur devis'!O602,"")</f>
        <v/>
      </c>
      <c r="P602" s="245">
        <f>IF('Dépenses sur devis'!P602&lt;&gt;"",'Dépenses sur devis'!P602,0)</f>
        <v>0</v>
      </c>
      <c r="Q602" s="245">
        <f>IF('Dépenses sur devis'!Q602&lt;&gt;"",'Dépenses sur devis'!Q602,0)</f>
        <v>0</v>
      </c>
      <c r="R602" s="244" t="str">
        <f>IF('Dépenses sur devis'!R602&lt;&gt;"",'Dépenses sur devis'!R602,"")</f>
        <v/>
      </c>
      <c r="S602" s="244" t="str">
        <f>IF('Dépenses sur devis'!S602&lt;&gt;"",'Dépenses sur devis'!S602,"")</f>
        <v/>
      </c>
      <c r="T602" s="245">
        <f>IF('Dépenses sur devis'!T602&lt;&gt;"",'Dépenses sur devis'!T602,0)</f>
        <v>0</v>
      </c>
      <c r="U602" s="245">
        <f>IF('Dépenses sur devis'!U602&lt;&gt;"",'Dépenses sur devis'!U602,0)</f>
        <v>0</v>
      </c>
      <c r="V602" s="244" t="str">
        <f>IF('Dépenses sur devis'!V602&lt;&gt;"",'Dépenses sur devis'!V602,"")</f>
        <v/>
      </c>
      <c r="W602" s="245"/>
      <c r="X602" s="81">
        <v>0</v>
      </c>
      <c r="Y602" s="80"/>
      <c r="Z602" s="245">
        <f t="shared" si="18"/>
        <v>0</v>
      </c>
      <c r="AA602" s="81">
        <f t="shared" si="19"/>
        <v>0</v>
      </c>
      <c r="AB602" s="78" t="str">
        <f>IF('Dépenses sur devis'!AB602&lt;&gt;"",'Dépenses sur devis'!AB602,"")</f>
        <v/>
      </c>
    </row>
    <row r="603" spans="2:28" s="63" customFormat="1" ht="19.899999999999999" hidden="1" customHeight="1" x14ac:dyDescent="0.35">
      <c r="B603" s="75">
        <v>596</v>
      </c>
      <c r="C603" s="80" t="str">
        <f>IF('Dépenses sur devis'!C603&lt;&gt;"",'Dépenses sur devis'!C603,"")</f>
        <v/>
      </c>
      <c r="D603" s="80" t="str">
        <f>IF('Dépenses sur devis'!D603&lt;&gt;"",'Dépenses sur devis'!D603,"")</f>
        <v/>
      </c>
      <c r="E603" s="80" t="str">
        <f>IF('Dépenses sur devis'!E603&lt;&gt;"",'Dépenses sur devis'!E603,"")</f>
        <v/>
      </c>
      <c r="F603" s="80" t="str">
        <f>IF('Dépenses sur devis'!F603&lt;&gt;"",'Dépenses sur devis'!F603,"")</f>
        <v/>
      </c>
      <c r="G603" s="80" t="str">
        <f>IF('Dépenses sur devis'!G603&lt;&gt;"",'Dépenses sur devis'!G603,"")</f>
        <v/>
      </c>
      <c r="H603" s="79" t="str">
        <f>IF('Dépenses sur devis'!H603&lt;&gt;"",'Dépenses sur devis'!H603,"")</f>
        <v/>
      </c>
      <c r="I603" s="80" t="str">
        <f>IF('Dépenses sur devis'!I603&lt;&gt;"",'Dépenses sur devis'!I603,"")</f>
        <v/>
      </c>
      <c r="J603" s="243">
        <f>IF('Dépenses sur devis'!J603&lt;&gt;"",'Dépenses sur devis'!J603,0)</f>
        <v>0</v>
      </c>
      <c r="K603" s="243">
        <f>IF('Dépenses sur devis'!K603&lt;&gt;"",'Dépenses sur devis'!K603,0)</f>
        <v>0</v>
      </c>
      <c r="L603" s="243">
        <f>IF('Dépenses sur devis'!L603&lt;&gt;"",'Dépenses sur devis'!L603,0)</f>
        <v>0</v>
      </c>
      <c r="M603" s="80" t="str">
        <f>IF('Dépenses sur devis'!M603&lt;&gt;"",'Dépenses sur devis'!M603,"")</f>
        <v/>
      </c>
      <c r="N603" s="244" t="str">
        <f>IF('Dépenses sur devis'!N603&lt;&gt;"",'Dépenses sur devis'!N603,"")</f>
        <v/>
      </c>
      <c r="O603" s="244" t="str">
        <f>IF('Dépenses sur devis'!O603&lt;&gt;"",'Dépenses sur devis'!O603,"")</f>
        <v/>
      </c>
      <c r="P603" s="245">
        <f>IF('Dépenses sur devis'!P603&lt;&gt;"",'Dépenses sur devis'!P603,0)</f>
        <v>0</v>
      </c>
      <c r="Q603" s="245">
        <f>IF('Dépenses sur devis'!Q603&lt;&gt;"",'Dépenses sur devis'!Q603,0)</f>
        <v>0</v>
      </c>
      <c r="R603" s="244" t="str">
        <f>IF('Dépenses sur devis'!R603&lt;&gt;"",'Dépenses sur devis'!R603,"")</f>
        <v/>
      </c>
      <c r="S603" s="244" t="str">
        <f>IF('Dépenses sur devis'!S603&lt;&gt;"",'Dépenses sur devis'!S603,"")</f>
        <v/>
      </c>
      <c r="T603" s="245">
        <f>IF('Dépenses sur devis'!T603&lt;&gt;"",'Dépenses sur devis'!T603,0)</f>
        <v>0</v>
      </c>
      <c r="U603" s="245">
        <f>IF('Dépenses sur devis'!U603&lt;&gt;"",'Dépenses sur devis'!U603,0)</f>
        <v>0</v>
      </c>
      <c r="V603" s="244" t="str">
        <f>IF('Dépenses sur devis'!V603&lt;&gt;"",'Dépenses sur devis'!V603,"")</f>
        <v/>
      </c>
      <c r="W603" s="245"/>
      <c r="X603" s="81">
        <v>0</v>
      </c>
      <c r="Y603" s="80"/>
      <c r="Z603" s="245">
        <f t="shared" si="18"/>
        <v>0</v>
      </c>
      <c r="AA603" s="81">
        <f t="shared" si="19"/>
        <v>0</v>
      </c>
      <c r="AB603" s="78" t="str">
        <f>IF('Dépenses sur devis'!AB603&lt;&gt;"",'Dépenses sur devis'!AB603,"")</f>
        <v/>
      </c>
    </row>
    <row r="604" spans="2:28" s="63" customFormat="1" ht="19.899999999999999" hidden="1" customHeight="1" x14ac:dyDescent="0.35">
      <c r="B604" s="75">
        <v>597</v>
      </c>
      <c r="C604" s="80" t="str">
        <f>IF('Dépenses sur devis'!C604&lt;&gt;"",'Dépenses sur devis'!C604,"")</f>
        <v/>
      </c>
      <c r="D604" s="80" t="str">
        <f>IF('Dépenses sur devis'!D604&lt;&gt;"",'Dépenses sur devis'!D604,"")</f>
        <v/>
      </c>
      <c r="E604" s="80" t="str">
        <f>IF('Dépenses sur devis'!E604&lt;&gt;"",'Dépenses sur devis'!E604,"")</f>
        <v/>
      </c>
      <c r="F604" s="80" t="str">
        <f>IF('Dépenses sur devis'!F604&lt;&gt;"",'Dépenses sur devis'!F604,"")</f>
        <v/>
      </c>
      <c r="G604" s="80" t="str">
        <f>IF('Dépenses sur devis'!G604&lt;&gt;"",'Dépenses sur devis'!G604,"")</f>
        <v/>
      </c>
      <c r="H604" s="79" t="str">
        <f>IF('Dépenses sur devis'!H604&lt;&gt;"",'Dépenses sur devis'!H604,"")</f>
        <v/>
      </c>
      <c r="I604" s="80" t="str">
        <f>IF('Dépenses sur devis'!I604&lt;&gt;"",'Dépenses sur devis'!I604,"")</f>
        <v/>
      </c>
      <c r="J604" s="243">
        <f>IF('Dépenses sur devis'!J604&lt;&gt;"",'Dépenses sur devis'!J604,0)</f>
        <v>0</v>
      </c>
      <c r="K604" s="243">
        <f>IF('Dépenses sur devis'!K604&lt;&gt;"",'Dépenses sur devis'!K604,0)</f>
        <v>0</v>
      </c>
      <c r="L604" s="243">
        <f>IF('Dépenses sur devis'!L604&lt;&gt;"",'Dépenses sur devis'!L604,0)</f>
        <v>0</v>
      </c>
      <c r="M604" s="80" t="str">
        <f>IF('Dépenses sur devis'!M604&lt;&gt;"",'Dépenses sur devis'!M604,"")</f>
        <v/>
      </c>
      <c r="N604" s="244" t="str">
        <f>IF('Dépenses sur devis'!N604&lt;&gt;"",'Dépenses sur devis'!N604,"")</f>
        <v/>
      </c>
      <c r="O604" s="244" t="str">
        <f>IF('Dépenses sur devis'!O604&lt;&gt;"",'Dépenses sur devis'!O604,"")</f>
        <v/>
      </c>
      <c r="P604" s="245">
        <f>IF('Dépenses sur devis'!P604&lt;&gt;"",'Dépenses sur devis'!P604,0)</f>
        <v>0</v>
      </c>
      <c r="Q604" s="245">
        <f>IF('Dépenses sur devis'!Q604&lt;&gt;"",'Dépenses sur devis'!Q604,0)</f>
        <v>0</v>
      </c>
      <c r="R604" s="244" t="str">
        <f>IF('Dépenses sur devis'!R604&lt;&gt;"",'Dépenses sur devis'!R604,"")</f>
        <v/>
      </c>
      <c r="S604" s="244" t="str">
        <f>IF('Dépenses sur devis'!S604&lt;&gt;"",'Dépenses sur devis'!S604,"")</f>
        <v/>
      </c>
      <c r="T604" s="245">
        <f>IF('Dépenses sur devis'!T604&lt;&gt;"",'Dépenses sur devis'!T604,0)</f>
        <v>0</v>
      </c>
      <c r="U604" s="245">
        <f>IF('Dépenses sur devis'!U604&lt;&gt;"",'Dépenses sur devis'!U604,0)</f>
        <v>0</v>
      </c>
      <c r="V604" s="244" t="str">
        <f>IF('Dépenses sur devis'!V604&lt;&gt;"",'Dépenses sur devis'!V604,"")</f>
        <v/>
      </c>
      <c r="W604" s="245"/>
      <c r="X604" s="81">
        <v>0</v>
      </c>
      <c r="Y604" s="80"/>
      <c r="Z604" s="245">
        <f t="shared" si="18"/>
        <v>0</v>
      </c>
      <c r="AA604" s="81">
        <f t="shared" si="19"/>
        <v>0</v>
      </c>
      <c r="AB604" s="78" t="str">
        <f>IF('Dépenses sur devis'!AB604&lt;&gt;"",'Dépenses sur devis'!AB604,"")</f>
        <v/>
      </c>
    </row>
    <row r="605" spans="2:28" s="63" customFormat="1" ht="19.899999999999999" hidden="1" customHeight="1" x14ac:dyDescent="0.35">
      <c r="B605" s="75">
        <v>598</v>
      </c>
      <c r="C605" s="80" t="str">
        <f>IF('Dépenses sur devis'!C605&lt;&gt;"",'Dépenses sur devis'!C605,"")</f>
        <v/>
      </c>
      <c r="D605" s="80" t="str">
        <f>IF('Dépenses sur devis'!D605&lt;&gt;"",'Dépenses sur devis'!D605,"")</f>
        <v/>
      </c>
      <c r="E605" s="80" t="str">
        <f>IF('Dépenses sur devis'!E605&lt;&gt;"",'Dépenses sur devis'!E605,"")</f>
        <v/>
      </c>
      <c r="F605" s="80" t="str">
        <f>IF('Dépenses sur devis'!F605&lt;&gt;"",'Dépenses sur devis'!F605,"")</f>
        <v/>
      </c>
      <c r="G605" s="80" t="str">
        <f>IF('Dépenses sur devis'!G605&lt;&gt;"",'Dépenses sur devis'!G605,"")</f>
        <v/>
      </c>
      <c r="H605" s="79" t="str">
        <f>IF('Dépenses sur devis'!H605&lt;&gt;"",'Dépenses sur devis'!H605,"")</f>
        <v/>
      </c>
      <c r="I605" s="80" t="str">
        <f>IF('Dépenses sur devis'!I605&lt;&gt;"",'Dépenses sur devis'!I605,"")</f>
        <v/>
      </c>
      <c r="J605" s="243">
        <f>IF('Dépenses sur devis'!J605&lt;&gt;"",'Dépenses sur devis'!J605,0)</f>
        <v>0</v>
      </c>
      <c r="K605" s="243">
        <f>IF('Dépenses sur devis'!K605&lt;&gt;"",'Dépenses sur devis'!K605,0)</f>
        <v>0</v>
      </c>
      <c r="L605" s="243">
        <f>IF('Dépenses sur devis'!L605&lt;&gt;"",'Dépenses sur devis'!L605,0)</f>
        <v>0</v>
      </c>
      <c r="M605" s="80" t="str">
        <f>IF('Dépenses sur devis'!M605&lt;&gt;"",'Dépenses sur devis'!M605,"")</f>
        <v/>
      </c>
      <c r="N605" s="244" t="str">
        <f>IF('Dépenses sur devis'!N605&lt;&gt;"",'Dépenses sur devis'!N605,"")</f>
        <v/>
      </c>
      <c r="O605" s="244" t="str">
        <f>IF('Dépenses sur devis'!O605&lt;&gt;"",'Dépenses sur devis'!O605,"")</f>
        <v/>
      </c>
      <c r="P605" s="245">
        <f>IF('Dépenses sur devis'!P605&lt;&gt;"",'Dépenses sur devis'!P605,0)</f>
        <v>0</v>
      </c>
      <c r="Q605" s="245">
        <f>IF('Dépenses sur devis'!Q605&lt;&gt;"",'Dépenses sur devis'!Q605,0)</f>
        <v>0</v>
      </c>
      <c r="R605" s="244" t="str">
        <f>IF('Dépenses sur devis'!R605&lt;&gt;"",'Dépenses sur devis'!R605,"")</f>
        <v/>
      </c>
      <c r="S605" s="244" t="str">
        <f>IF('Dépenses sur devis'!S605&lt;&gt;"",'Dépenses sur devis'!S605,"")</f>
        <v/>
      </c>
      <c r="T605" s="245">
        <f>IF('Dépenses sur devis'!T605&lt;&gt;"",'Dépenses sur devis'!T605,0)</f>
        <v>0</v>
      </c>
      <c r="U605" s="245">
        <f>IF('Dépenses sur devis'!U605&lt;&gt;"",'Dépenses sur devis'!U605,0)</f>
        <v>0</v>
      </c>
      <c r="V605" s="244" t="str">
        <f>IF('Dépenses sur devis'!V605&lt;&gt;"",'Dépenses sur devis'!V605,"")</f>
        <v/>
      </c>
      <c r="W605" s="245"/>
      <c r="X605" s="81">
        <v>0</v>
      </c>
      <c r="Y605" s="80"/>
      <c r="Z605" s="245">
        <f t="shared" si="18"/>
        <v>0</v>
      </c>
      <c r="AA605" s="81">
        <f t="shared" si="19"/>
        <v>0</v>
      </c>
      <c r="AB605" s="78" t="str">
        <f>IF('Dépenses sur devis'!AB605&lt;&gt;"",'Dépenses sur devis'!AB605,"")</f>
        <v/>
      </c>
    </row>
    <row r="606" spans="2:28" s="63" customFormat="1" ht="19.899999999999999" hidden="1" customHeight="1" x14ac:dyDescent="0.35">
      <c r="B606" s="75">
        <v>599</v>
      </c>
      <c r="C606" s="80" t="str">
        <f>IF('Dépenses sur devis'!C606&lt;&gt;"",'Dépenses sur devis'!C606,"")</f>
        <v/>
      </c>
      <c r="D606" s="80" t="str">
        <f>IF('Dépenses sur devis'!D606&lt;&gt;"",'Dépenses sur devis'!D606,"")</f>
        <v/>
      </c>
      <c r="E606" s="80" t="str">
        <f>IF('Dépenses sur devis'!E606&lt;&gt;"",'Dépenses sur devis'!E606,"")</f>
        <v/>
      </c>
      <c r="F606" s="80" t="str">
        <f>IF('Dépenses sur devis'!F606&lt;&gt;"",'Dépenses sur devis'!F606,"")</f>
        <v/>
      </c>
      <c r="G606" s="80" t="str">
        <f>IF('Dépenses sur devis'!G606&lt;&gt;"",'Dépenses sur devis'!G606,"")</f>
        <v/>
      </c>
      <c r="H606" s="79" t="str">
        <f>IF('Dépenses sur devis'!H606&lt;&gt;"",'Dépenses sur devis'!H606,"")</f>
        <v/>
      </c>
      <c r="I606" s="80" t="str">
        <f>IF('Dépenses sur devis'!I606&lt;&gt;"",'Dépenses sur devis'!I606,"")</f>
        <v/>
      </c>
      <c r="J606" s="243">
        <f>IF('Dépenses sur devis'!J606&lt;&gt;"",'Dépenses sur devis'!J606,0)</f>
        <v>0</v>
      </c>
      <c r="K606" s="243">
        <f>IF('Dépenses sur devis'!K606&lt;&gt;"",'Dépenses sur devis'!K606,0)</f>
        <v>0</v>
      </c>
      <c r="L606" s="243">
        <f>IF('Dépenses sur devis'!L606&lt;&gt;"",'Dépenses sur devis'!L606,0)</f>
        <v>0</v>
      </c>
      <c r="M606" s="80" t="str">
        <f>IF('Dépenses sur devis'!M606&lt;&gt;"",'Dépenses sur devis'!M606,"")</f>
        <v/>
      </c>
      <c r="N606" s="244" t="str">
        <f>IF('Dépenses sur devis'!N606&lt;&gt;"",'Dépenses sur devis'!N606,"")</f>
        <v/>
      </c>
      <c r="O606" s="244" t="str">
        <f>IF('Dépenses sur devis'!O606&lt;&gt;"",'Dépenses sur devis'!O606,"")</f>
        <v/>
      </c>
      <c r="P606" s="245">
        <f>IF('Dépenses sur devis'!P606&lt;&gt;"",'Dépenses sur devis'!P606,0)</f>
        <v>0</v>
      </c>
      <c r="Q606" s="245">
        <f>IF('Dépenses sur devis'!Q606&lt;&gt;"",'Dépenses sur devis'!Q606,0)</f>
        <v>0</v>
      </c>
      <c r="R606" s="244" t="str">
        <f>IF('Dépenses sur devis'!R606&lt;&gt;"",'Dépenses sur devis'!R606,"")</f>
        <v/>
      </c>
      <c r="S606" s="244" t="str">
        <f>IF('Dépenses sur devis'!S606&lt;&gt;"",'Dépenses sur devis'!S606,"")</f>
        <v/>
      </c>
      <c r="T606" s="245">
        <f>IF('Dépenses sur devis'!T606&lt;&gt;"",'Dépenses sur devis'!T606,0)</f>
        <v>0</v>
      </c>
      <c r="U606" s="245">
        <f>IF('Dépenses sur devis'!U606&lt;&gt;"",'Dépenses sur devis'!U606,0)</f>
        <v>0</v>
      </c>
      <c r="V606" s="244" t="str">
        <f>IF('Dépenses sur devis'!V606&lt;&gt;"",'Dépenses sur devis'!V606,"")</f>
        <v/>
      </c>
      <c r="W606" s="245"/>
      <c r="X606" s="81">
        <v>0</v>
      </c>
      <c r="Y606" s="80"/>
      <c r="Z606" s="245">
        <f t="shared" si="18"/>
        <v>0</v>
      </c>
      <c r="AA606" s="81">
        <f t="shared" si="19"/>
        <v>0</v>
      </c>
      <c r="AB606" s="78" t="str">
        <f>IF('Dépenses sur devis'!AB606&lt;&gt;"",'Dépenses sur devis'!AB606,"")</f>
        <v/>
      </c>
    </row>
    <row r="607" spans="2:28" s="63" customFormat="1" ht="19.899999999999999" hidden="1" customHeight="1" x14ac:dyDescent="0.35">
      <c r="B607" s="75">
        <v>600</v>
      </c>
      <c r="C607" s="80" t="str">
        <f>IF('Dépenses sur devis'!C607&lt;&gt;"",'Dépenses sur devis'!C607,"")</f>
        <v/>
      </c>
      <c r="D607" s="80" t="str">
        <f>IF('Dépenses sur devis'!D607&lt;&gt;"",'Dépenses sur devis'!D607,"")</f>
        <v/>
      </c>
      <c r="E607" s="80" t="str">
        <f>IF('Dépenses sur devis'!E607&lt;&gt;"",'Dépenses sur devis'!E607,"")</f>
        <v/>
      </c>
      <c r="F607" s="80" t="str">
        <f>IF('Dépenses sur devis'!F607&lt;&gt;"",'Dépenses sur devis'!F607,"")</f>
        <v/>
      </c>
      <c r="G607" s="80" t="str">
        <f>IF('Dépenses sur devis'!G607&lt;&gt;"",'Dépenses sur devis'!G607,"")</f>
        <v/>
      </c>
      <c r="H607" s="79" t="str">
        <f>IF('Dépenses sur devis'!H607&lt;&gt;"",'Dépenses sur devis'!H607,"")</f>
        <v/>
      </c>
      <c r="I607" s="80" t="str">
        <f>IF('Dépenses sur devis'!I607&lt;&gt;"",'Dépenses sur devis'!I607,"")</f>
        <v/>
      </c>
      <c r="J607" s="243">
        <f>IF('Dépenses sur devis'!J607&lt;&gt;"",'Dépenses sur devis'!J607,0)</f>
        <v>0</v>
      </c>
      <c r="K607" s="243">
        <f>IF('Dépenses sur devis'!K607&lt;&gt;"",'Dépenses sur devis'!K607,0)</f>
        <v>0</v>
      </c>
      <c r="L607" s="243">
        <f>IF('Dépenses sur devis'!L607&lt;&gt;"",'Dépenses sur devis'!L607,0)</f>
        <v>0</v>
      </c>
      <c r="M607" s="80" t="str">
        <f>IF('Dépenses sur devis'!M607&lt;&gt;"",'Dépenses sur devis'!M607,"")</f>
        <v/>
      </c>
      <c r="N607" s="244" t="str">
        <f>IF('Dépenses sur devis'!N607&lt;&gt;"",'Dépenses sur devis'!N607,"")</f>
        <v/>
      </c>
      <c r="O607" s="244" t="str">
        <f>IF('Dépenses sur devis'!O607&lt;&gt;"",'Dépenses sur devis'!O607,"")</f>
        <v/>
      </c>
      <c r="P607" s="245">
        <f>IF('Dépenses sur devis'!P607&lt;&gt;"",'Dépenses sur devis'!P607,0)</f>
        <v>0</v>
      </c>
      <c r="Q607" s="245">
        <f>IF('Dépenses sur devis'!Q607&lt;&gt;"",'Dépenses sur devis'!Q607,0)</f>
        <v>0</v>
      </c>
      <c r="R607" s="244" t="str">
        <f>IF('Dépenses sur devis'!R607&lt;&gt;"",'Dépenses sur devis'!R607,"")</f>
        <v/>
      </c>
      <c r="S607" s="244" t="str">
        <f>IF('Dépenses sur devis'!S607&lt;&gt;"",'Dépenses sur devis'!S607,"")</f>
        <v/>
      </c>
      <c r="T607" s="245">
        <f>IF('Dépenses sur devis'!T607&lt;&gt;"",'Dépenses sur devis'!T607,0)</f>
        <v>0</v>
      </c>
      <c r="U607" s="245">
        <f>IF('Dépenses sur devis'!U607&lt;&gt;"",'Dépenses sur devis'!U607,0)</f>
        <v>0</v>
      </c>
      <c r="V607" s="244" t="str">
        <f>IF('Dépenses sur devis'!V607&lt;&gt;"",'Dépenses sur devis'!V607,"")</f>
        <v/>
      </c>
      <c r="W607" s="245"/>
      <c r="X607" s="81">
        <v>0</v>
      </c>
      <c r="Y607" s="80"/>
      <c r="Z607" s="245">
        <f t="shared" si="18"/>
        <v>0</v>
      </c>
      <c r="AA607" s="81">
        <f t="shared" si="19"/>
        <v>0</v>
      </c>
      <c r="AB607" s="78" t="str">
        <f>IF('Dépenses sur devis'!AB607&lt;&gt;"",'Dépenses sur devis'!AB607,"")</f>
        <v/>
      </c>
    </row>
    <row r="608" spans="2:28" x14ac:dyDescent="0.35">
      <c r="B608" s="76" t="s">
        <v>230</v>
      </c>
      <c r="C608" s="76"/>
      <c r="D608" s="76"/>
      <c r="E608" s="76"/>
      <c r="F608" s="76"/>
      <c r="G608" s="76"/>
      <c r="H608" s="76"/>
      <c r="I608" s="76"/>
      <c r="J608" s="77">
        <f>SUM(J8:J607)</f>
        <v>0</v>
      </c>
      <c r="K608" s="77">
        <f>SUM(K8:K607)</f>
        <v>0</v>
      </c>
      <c r="L608" s="77">
        <f>SUM(L8:L607)</f>
        <v>0</v>
      </c>
      <c r="M608" s="76"/>
      <c r="N608" s="76"/>
      <c r="O608" s="76"/>
      <c r="P608" s="76"/>
      <c r="Q608" s="76"/>
      <c r="R608" s="76"/>
      <c r="S608" s="76"/>
      <c r="T608" s="76"/>
      <c r="U608" s="76"/>
      <c r="V608" s="76"/>
      <c r="W608" s="76"/>
      <c r="X608" s="88"/>
      <c r="Y608" s="88"/>
      <c r="Z608" s="77">
        <f>SUM(Z8:Z607)</f>
        <v>0</v>
      </c>
      <c r="AA608" s="77">
        <f>SUM(AA8:AA607)</f>
        <v>0</v>
      </c>
      <c r="AB608" s="88"/>
    </row>
  </sheetData>
  <sheetProtection formatColumns="0" selectLockedCells="1"/>
  <protectedRanges>
    <protectedRange algorithmName="SHA-512" hashValue="4UAEWE8kdobvDIx5I8fIRsUz/ewqoZI5Qcu/V4oJxEXdy8bieS8Y8mtW2IxYBp+BfjbvOYWuQTSUFFOYLz+01Q==" saltValue="d3mHEBTSbWi/H6HyX7AK3Q==" spinCount="100000" sqref="Z6:AB6 X7:AB7 AA5 Z608 F1:W1048576" name="Plage1"/>
  </protectedRanges>
  <mergeCells count="3">
    <mergeCell ref="B3:V3"/>
    <mergeCell ref="B5:B6"/>
    <mergeCell ref="B1:AB1"/>
  </mergeCells>
  <conditionalFormatting sqref="A1:B1 AC1:XFD1 M2:XFD1048576 A2:K1048576">
    <cfRule type="expression" dxfId="430" priority="44">
      <formula>P_Z_F_B_TYPE_1_ACTIVE&lt;&gt;"OUI"</formula>
    </cfRule>
  </conditionalFormatting>
  <conditionalFormatting sqref="G5:G608">
    <cfRule type="expression" dxfId="429" priority="43">
      <formula>P_Z_0_B_UTILISATION_SOUS_OPERATIONS&lt;&gt;"OUI"</formula>
    </cfRule>
  </conditionalFormatting>
  <conditionalFormatting sqref="K5:K608 L5:L608 Q5:Q608 U5:U608">
    <cfRule type="expression" dxfId="428" priority="42">
      <formula>P_Z_0_B_UTILISATION_TVA&lt;&gt;"OUI"</formula>
    </cfRule>
  </conditionalFormatting>
  <conditionalFormatting sqref="M5:M608">
    <cfRule type="expression" dxfId="427" priority="41">
      <formula>AND(P_Z_0_B_COLONNES_MARCHE_2_DEVIS&lt;&gt;P_Z_G_R_G_BOOLEEN_OUI,P_Z_0_B_COLONNES_MARCHE_3_DEVIS&lt;&gt;P_Z_G_R_G_BOOLEEN_OUI)</formula>
    </cfRule>
  </conditionalFormatting>
  <conditionalFormatting sqref="N5:Q608">
    <cfRule type="expression" dxfId="426" priority="40">
      <formula>P_Z_0_B_COLONNES_MARCHE_2_DEVIS&lt;&gt;P_Z_G_R_G_BOOLEEN_OUI</formula>
    </cfRule>
  </conditionalFormatting>
  <conditionalFormatting sqref="R5:U608">
    <cfRule type="expression" dxfId="425" priority="39">
      <formula>P_Z_0_B_COLONNES_MARCHE_3_DEVIS&lt;&gt;P_Z_G_R_G_BOOLEEN_OUI</formula>
    </cfRule>
  </conditionalFormatting>
  <conditionalFormatting sqref="H5:H608">
    <cfRule type="expression" dxfId="424" priority="38">
      <formula>P_Z_1_B_COLONNE_QUANTITE_ACTIVE&lt;&gt;P_Z_G_R_G_BOOLEEN_OUI</formula>
    </cfRule>
  </conditionalFormatting>
  <conditionalFormatting sqref="I5:I608">
    <cfRule type="expression" dxfId="423" priority="37">
      <formula>P_Z_1_B_COLONNE_UNITE_ACTIVE&lt;&gt;P_Z_G_R_G_BOOLEEN_OUI</formula>
    </cfRule>
  </conditionalFormatting>
  <conditionalFormatting sqref="V5:V608">
    <cfRule type="expression" dxfId="422" priority="36">
      <formula>P_Z_1_B_COLONNE_COMMENTAIRE_ACTIVE&lt;&gt;P_Z_G_R_G_BOOLEEN_OUI</formula>
    </cfRule>
  </conditionalFormatting>
  <conditionalFormatting sqref="B7:K7 M7:AB7">
    <cfRule type="expression" dxfId="421" priority="35">
      <formula>P_Z_1_B_EXEMPLE_UTILISATION&lt;&gt;P_Z_G_R_G_BOOLEEN_OUI</formula>
    </cfRule>
  </conditionalFormatting>
  <conditionalFormatting sqref="X8:X607">
    <cfRule type="expression" dxfId="420" priority="18">
      <formula>X8&lt;&gt;0</formula>
    </cfRule>
  </conditionalFormatting>
  <conditionalFormatting sqref="Y8:Y607">
    <cfRule type="expression" dxfId="419" priority="17">
      <formula>Y8&lt;&gt;""</formula>
    </cfRule>
  </conditionalFormatting>
  <conditionalFormatting sqref="Z8:Z607">
    <cfRule type="expression" dxfId="418" priority="16">
      <formula>Z8&lt;&gt;(J8+K8)</formula>
    </cfRule>
  </conditionalFormatting>
  <conditionalFormatting sqref="AA8:AA607">
    <cfRule type="expression" dxfId="417" priority="15">
      <formula>AA8&lt;&gt;Z8</formula>
    </cfRule>
  </conditionalFormatting>
  <conditionalFormatting sqref="AA5:AA608">
    <cfRule type="expression" dxfId="416" priority="6">
      <formula>P_Z_0_B_UTILISATION_COUT_RAISONNABLE&lt;&gt;P_Z_G_R_G_BOOLEEN_OUI</formula>
    </cfRule>
  </conditionalFormatting>
  <conditionalFormatting sqref="W5:W608">
    <cfRule type="expression" dxfId="415" priority="5">
      <formula>P_Z_1_B_COLONNE_MT_MAX_ACTIVE&lt;&gt;P_Z_G_R_G_BOOLEEN_OUI</formula>
    </cfRule>
  </conditionalFormatting>
  <conditionalFormatting sqref="Z608">
    <cfRule type="expression" dxfId="414" priority="4">
      <formula>P_Z_0_B_UTILISATION_TVA&lt;&gt;"OUI"</formula>
    </cfRule>
  </conditionalFormatting>
  <conditionalFormatting sqref="L2:L1048576">
    <cfRule type="expression" dxfId="413" priority="3">
      <formula>P_Z_F_B_TYPE_1_ACTIVE&lt;&gt;"OUI"</formula>
    </cfRule>
  </conditionalFormatting>
  <conditionalFormatting sqref="L7">
    <cfRule type="expression" dxfId="412" priority="2">
      <formula>P_Z_1_B_EXEMPLE_UTILISATION&lt;&gt;P_Z_G_R_G_BOOLEEN_OUI</formula>
    </cfRule>
  </conditionalFormatting>
  <conditionalFormatting sqref="AA608">
    <cfRule type="expression" dxfId="411" priority="1">
      <formula>P_Z_0_B_UTILISATION_TVA&lt;&gt;"OUI"</formula>
    </cfRule>
  </conditionalFormatting>
  <dataValidations count="6">
    <dataValidation type="list" allowBlank="1" showInputMessage="1" showErrorMessage="1" sqref="M7:M607" xr:uid="{6EBA1EBF-9852-4772-AFE9-DB7FC13C176A}">
      <formula1>INDIRECT("P_Z_0_R_LIBELLES_MARCHES_RAISONNABLES"&amp;"_"&amp;COUNTA(P_Z_0_R_LIBELLES_MARCHES_RAISONNABLES))</formula1>
    </dataValidation>
    <dataValidation type="list" allowBlank="1" showInputMessage="1" showErrorMessage="1" sqref="I7:I607" xr:uid="{0D224DF7-96C4-4BD5-801B-EC2C586F5DD5}">
      <formula1>IF(P_Z_1_B_UTILISATION_FILTRE_UNITES=P_Z_G_R_G_BOOLEEN_OUI,INDIRECT("P_Z_1_R_LIBELLES_UNITES"&amp;"_"&amp;COUNTA(P_Z_1_R_LIBELLES_UNITES)),INDIRECT("P_Z_0_R_LIBELLES_UNITES"&amp;"_"&amp;COUNTA(P_Z_0_R_LIBELLES_UNITES)))</formula1>
    </dataValidation>
    <dataValidation type="list" allowBlank="1" showInputMessage="1" showErrorMessage="1" sqref="G7:G607" xr:uid="{407AFC86-F926-4B84-874B-BCFF7FA87981}">
      <formula1>IF(P_Z_1_B_UTILISATION_FILTRE_SOUS_OPERATIONS=P_Z_G_R_G_BOOLEEN_OUI,INDIRECT("P_Z_1_R_LIBELLES_SOUS_OPERATIONS"&amp;"_"&amp;COUNTA(P_Z_1_R_LIBELLES_SOUS_OPERATIONS)),INDIRECT("P_Z_0_R_LIBELLES_SOUS_OPERATIONS"&amp;"_"&amp;COUNTA(P_Z_0_R_LIBELLES_SOUS_OPERATIONS)))</formula1>
    </dataValidation>
    <dataValidation type="list" allowBlank="1" showInputMessage="1" showErrorMessage="1" sqref="F7:F607" xr:uid="{019ED77A-949F-4A5A-AB63-7198B7929CC0}">
      <formula1>IF(P_Z_1_B_UTILISATION_FILTRE_POSTES=P_Z_G_R_G_BOOLEEN_OUI,INDIRECT("P_Z_1_R_LIBELLES_POSTES"&amp;"_"&amp;COUNTA(P_Z_1_R_LIBELLES_POSTES)),INDIRECT("P_Z_0_R_LIBELLES_POSTES"&amp;"_"&amp;COUNTA(P_Z_0_R_LIBELLES_POSTES)))</formula1>
    </dataValidation>
    <dataValidation type="list" allowBlank="1" showInputMessage="1" showErrorMessage="1" sqref="C7" xr:uid="{2D5F8107-E8F4-4581-BBFE-412204BCB9BC}">
      <formula1>IF(P_Z_1_B_ULD=P_Z_G_R_G_BOOLEEN_OUI,IF(P_Z_1_B_UFD=P_Z_G_R_G_BOOLEEN_OUI,INDIRECT("P_Z_1_R_LIBELLES_DESCRIPTIONS"&amp;"_"&amp;COUNTA(P_Z_1_R_LIBELLES_DESCRIPTIONS)),INDIRECT("P_Z_0_R_LIBELLES_DESCRIPTIONS"&amp;"_"&amp;COUNTA(P_Z_0_R_LIBELLES_DESCRIPTIONS))),"")</formula1>
    </dataValidation>
    <dataValidation type="list" allowBlank="1" showInputMessage="1" showErrorMessage="1" sqref="Y8:Y607" xr:uid="{05C1BDBE-D572-4551-BAAC-DEA43F437612}">
      <formula1>P_Z_0_R_LIBELLES_MOTIFS_INELIGIBILITE</formula1>
    </dataValidation>
  </dataValidations>
  <pageMargins left="0.70866141732283472" right="0.70866141732283472" top="0.74803149606299213" bottom="0.74803149606299213" header="0.31496062992125984" footer="0.31496062992125984"/>
  <pageSetup paperSize="9" scale="12" orientation="portrait" r:id="rId1"/>
  <ignoredErrors>
    <ignoredError sqref="J8:J608 F8:I8 K8" unlockedFormula="1"/>
  </ignoredErrors>
  <extLst>
    <ext xmlns:x14="http://schemas.microsoft.com/office/spreadsheetml/2009/9/main" uri="{78C0D931-6437-407d-A8EE-F0AAD7539E65}">
      <x14:conditionalFormattings>
        <x14:conditionalFormatting xmlns:xm="http://schemas.microsoft.com/office/excel/2006/main">
          <x14:cfRule type="expression" priority="14" id="{9E2CDF91-6E66-4A2E-8270-30B475B4FBAB}">
            <xm:f>'Dépenses sur devis'!C8&lt;&gt;C8</xm:f>
            <x14:dxf>
              <font>
                <color rgb="FFFF0000"/>
              </font>
            </x14:dxf>
          </x14:cfRule>
          <xm:sqref>M8:M607 C8:I607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E0666-B351-492D-9B7C-D4FB51585932}">
  <sheetPr>
    <pageSetUpPr fitToPage="1"/>
  </sheetPr>
  <dimension ref="B1:N608"/>
  <sheetViews>
    <sheetView showGridLines="0" view="pageBreakPreview" topLeftCell="B1" zoomScaleNormal="100" zoomScaleSheetLayoutView="100" workbookViewId="0">
      <pane xSplit="1" ySplit="7" topLeftCell="C8" activePane="bottomRight" state="frozen"/>
      <selection activeCell="B1" sqref="B1"/>
      <selection pane="topRight" activeCell="C1" sqref="C1"/>
      <selection pane="bottomLeft" activeCell="B8" sqref="B8"/>
      <selection pane="bottomRight" activeCell="C8" sqref="C8"/>
    </sheetView>
  </sheetViews>
  <sheetFormatPr baseColWidth="10" defaultColWidth="11.54296875" defaultRowHeight="14.5" x14ac:dyDescent="0.35"/>
  <cols>
    <col min="1" max="1" width="4.7265625" style="173" customWidth="1"/>
    <col min="2" max="2" width="8.7265625" style="173" customWidth="1"/>
    <col min="3" max="15" width="30.7265625" style="173" customWidth="1"/>
    <col min="16" max="16384" width="11.54296875" style="173"/>
  </cols>
  <sheetData>
    <row r="1" spans="2:14" ht="34.9" customHeight="1" x14ac:dyDescent="0.35">
      <c r="B1" s="329" t="str">
        <f>IF(P_Z_2_B_INTITULE_DEPENSES_AUTOCONS_STANDARD=P_Z_G_R_G_BOOLEEN_NON,P_Z_2_N_INTITULE_DEPENSES_AUTOCONS_SPECIFIQUE,P_Z_2_N_INTITULE_DEPENSES_AUTOCONS_DEFAUT)</f>
        <v>Dépenses prévisionnelles d'auto-construction hors majoration</v>
      </c>
      <c r="C1" s="329"/>
      <c r="D1" s="329"/>
      <c r="E1" s="329"/>
      <c r="F1" s="329"/>
      <c r="G1" s="329"/>
      <c r="H1" s="329"/>
      <c r="I1" s="329"/>
      <c r="J1" s="329"/>
    </row>
    <row r="2" spans="2:14" ht="7.5" customHeight="1" x14ac:dyDescent="0.35"/>
    <row r="3" spans="2:14" ht="45" customHeight="1" x14ac:dyDescent="0.35">
      <c r="B3" s="330" t="str">
        <f>IF(P_Z_2_N_CONSIGNE_DEPENSES_AUTOCONS&lt;&gt;"",P_Z_2_N_CONSIGNE_DEPENSES_AUTOCONS,"")</f>
        <v>Indiquez le nombre d'heures à valoriser par agriculteur dans la colonne "Temp de travail op."  Les colonnes "valeur unitaire" et "Montant présenté" s'alimenteront automatiquement.</v>
      </c>
      <c r="C3" s="330"/>
      <c r="D3" s="330"/>
      <c r="E3" s="330"/>
      <c r="F3" s="330"/>
      <c r="G3" s="330"/>
      <c r="H3" s="330"/>
      <c r="I3" s="330"/>
      <c r="J3" s="330"/>
    </row>
    <row r="4" spans="2:14" ht="19.5" customHeight="1" x14ac:dyDescent="0.35"/>
    <row r="5" spans="2:14" ht="28.9" customHeight="1" x14ac:dyDescent="0.35">
      <c r="B5" s="331" t="s">
        <v>0</v>
      </c>
      <c r="C5" s="174" t="str">
        <f>IF(P_Z_2_B_COLONNE_DESCRIPTION=P_Z_G_R_G_BOOLEEN_NON,P_Z_2_N_COLONNE_DESCRIPTION_SPECIFIQUE,P_Z_2_N_COLONNE_DESCRIPTION_STANDARD)</f>
        <v>Description de la dépense prévue</v>
      </c>
      <c r="D5" s="174" t="str">
        <f>IF(P_Z_2_B_COLONNE_POSTE=P_Z_G_R_G_BOOLEEN_NON,P_Z_2_N_COLONNE_POSTE_SPECIFIQUE,P_Z_2_N_COLONNE_POSTE_STANDARD)</f>
        <v>Poste</v>
      </c>
      <c r="E5" s="174" t="str">
        <f>IF(P_Z_2_B_COLONNE_SOUS_OPERATION=P_Z_G_R_G_BOOLEEN_NON,P_Z_2_N_COLONNE_SOUS_OPERATION_SPECIFIQUE,P_Z_2_N_COLONNE_SOUS_OPERATION_STANDARD)</f>
        <v>Sous-opération</v>
      </c>
      <c r="F5" s="174" t="str">
        <f>IF(P_Z_2_B_COLONNE_QUANTITE=P_Z_G_R_G_BOOLEEN_NON,P_Z_2_N_COLONNE_QUANTITE_SPECIFIQUE,P_Z_2_N_COLONNE_QUANTITE_STANDARD)</f>
        <v>Temps de travail op.</v>
      </c>
      <c r="G5" s="174" t="str" cm="1">
        <f t="array" ref="G5">IF(P_Z_2_B_COLONNE_VALEUR_BAREME=P_Z_G_R_G_BOOLEEN_NON,P_Z_2_N_COLONNE_VALEUR_BAREME_SPECIFIQUEE,P_Z_2_N_COLONNE_VALEUR_BAREME_STANDARD)</f>
        <v>Valeur unitaire</v>
      </c>
      <c r="H5" s="174" t="str">
        <f>IF(P_Z_2_B_COLONNE_MT_PRESENTE=P_Z_G_R_G_BOOLEEN_NON,P_Z_2_N_COLONNE_MT_PRESENTE_SPECIFIQUE,P_Z_2_N_COLONNE_MT_PRESENTE_STANDARD)</f>
        <v>Montant présenté</v>
      </c>
      <c r="I5" s="174" t="str">
        <f>IF(P_Z_2_B_COLONNE_JUSTIFICATIF=P_Z_G_R_G_BOOLEEN_NON,P_Z_2_N_COLONNE_JUSTIFICATIF_SPECIFIQUE,P_Z_2_N_COLONNE_JUSTIFICATIF_STANDARD)</f>
        <v>Justificatif(s)</v>
      </c>
      <c r="J5" s="174" t="str">
        <f>IF(P_Z_2_B_COLONNE_COMMENTAIRE=P_Z_G_R_G_BOOLEEN_NON,P_Z_2_N_COLONNE_COMMENTAIRE_SPECIFIQUE,P_Z_2_N_COLONNE_COMMENTAIRE_STANDARD)</f>
        <v>Commentaire(s)</v>
      </c>
    </row>
    <row r="6" spans="2:14" ht="86.5" customHeight="1" x14ac:dyDescent="0.35">
      <c r="B6" s="332"/>
      <c r="C6" s="137" t="str">
        <f>IF(P_Z_2_B_COLONNE_DESCRIPTION_INDICATION=P_Z_G_R_G_BOOLEEN_NON,P_Z_2_N_COLONNE_DESCRIPTION_INDICATION_SPECIFIQUE,P_Z_2_N_COLONNE_DESCRIPTION_INDICATION_STANDARD)</f>
        <v>(nature de la dépense envisagée)</v>
      </c>
      <c r="D6" s="137" t="str">
        <f>IF(P_Z_2_B_COLONNE_POSTE_INDICATION=P_Z_G_R_G_BOOLEEN_NON,P_Z_2_N_COLONNE_POSTE_INDICATION_SPECIFIQUE,P_Z_2_N_COLONNE_POSTE_INDICATION_STANDARD)</f>
        <v>(à choisir dans le menu déroulant)</v>
      </c>
      <c r="E6" s="137" t="str">
        <f>IF(P_Z_2_B_COLONNE_SOUS_OPERATION_INDICATION=P_Z_G_R_G_BOOLEEN_NON,P_Z_2_N_COLONNE_SOUS_OPERATION_INDICATION_SPECIFIQUE,P_Z_2_N_COLONNE_SOUS_OPERATION_INDICATION_STANDARD)</f>
        <v>(à choisir dans le menu déroulant)</v>
      </c>
      <c r="F6" s="137" t="str">
        <f>IF(P_Z_2_B_COLONNE_QUANTITE_INDICATION=P_Z_G_R_G_BOOLEEN_NON,P_Z_2_N_COLONNE_QUANTITE_INDICATION_SPECIFIQUE,P_Z_2_N_COLONNE_QUANTITE_INDICATION_STANDARD)</f>
        <v>(nombre d'heures opérationnelles)</v>
      </c>
      <c r="G6" s="137" t="str">
        <f>IF(P_Z_2_B_COLONNE_VALEUR_BAREME_INDICATION=P_Z_G_R_G_BOOLEEN_NON,P_Z_2_N_COLONNE_VALEUR_BAREME_INDICATION_SPECIFIQUE,P_Z_2_N_COLONNE_VALEUR_BAREME_INDICATION_STANDARD)</f>
        <v>(cout horaire du smic)</v>
      </c>
      <c r="H6" s="137" t="str">
        <f>IF(P_Z_2_B_COLONNE_MT_PRESENTE_INDICATION=P_Z_G_R_G_BOOLEEN_NON,P_Z_2_N_COLONNE_MT_PRESENTE_INDICATION_SPECIFIQUE,P_Z_2_N_COLONNE_MT_PRESENTE_INDICATION_STANDARD)</f>
        <v>(2 décimales possibles)</v>
      </c>
      <c r="I6" s="137" t="str">
        <f>IF(P_Z_2_B_COLONNE_JUSTIFICATIF_INDICATION=P_Z_G_R_G_BOOLEEN_NON,P_Z_2_N_COLONNE_JUSTIFICATIF_INDICATION_SPECIFIQUE,P_Z_2_N_COLONNE_JUSTIFICATIF_INDICATION_STANDARD)</f>
        <v>(toute pièce du projet permettant de référencer l'action)</v>
      </c>
      <c r="J6" s="137" t="str">
        <f>IF(P_Z_2_B_COLONNE_COMMENTAIRE_INDICATION=P_Z_G_R_G_BOOLEEN_NON,P_Z_2_N_COLONNE_COMMENTAIRE_INDICATION_SPECIFIQUE,P_Z_2_N_COLONNE_COMMENTAIRE_INDICATION_STANDARD)</f>
        <v>(toute précision pertinente le cas échéant pour la compréhension de l'action prévue...)</v>
      </c>
    </row>
    <row r="7" spans="2:14" ht="19.899999999999999" customHeight="1" x14ac:dyDescent="0.35">
      <c r="B7" s="134" t="s">
        <v>195</v>
      </c>
      <c r="C7" s="134" t="str" cm="1">
        <f t="array" ref="C7">IF(P_Z_2_B_EXEMPLE_UTILISATION&lt;&gt;P_Z_G_R_G_BOOLEEN_OUI,"",P_Z_2_N_EXEMPLE_DESCRIPTION)</f>
        <v>exemple_des1</v>
      </c>
      <c r="D7" s="134" t="str">
        <f>IF(P_Z_2_B_EXEMPLE_UTILISATION&lt;&gt;P_Z_G_R_G_BOOLEEN_OUI,"",P_Z_2_N_EXEMPLE_POSTE)</f>
        <v>Poste 1</v>
      </c>
      <c r="E7" s="134" t="str">
        <f>IF(P_Z_2_B_EXEMPLE_UTILISATION&lt;&gt;P_Z_G_R_G_BOOLEEN_OUI,"",P_Z_2_N_EXEMPLE_SOUS_OPERATION)</f>
        <v>Sous Op 2</v>
      </c>
      <c r="F7" s="134">
        <f>IF(P_Z_2_B_EXEMPLE_UTILISATION&lt;&gt;P_Z_G_R_G_BOOLEEN_OUI,"",P_Z_2_N_EXEMPLE_QUANTITE)</f>
        <v>100</v>
      </c>
      <c r="G7" s="199">
        <f>IF(P_Z_2_B_EXEMPLE_UTILISATION&lt;&gt;P_Z_G_R_G_BOOLEEN_OUI,"",P_Z_2_N_EXEMPLE_UNITE)</f>
        <v>10</v>
      </c>
      <c r="H7" s="199">
        <f>IF(P_Z_2_B_EXEMPLE_UTILISATION&lt;&gt;P_Z_G_R_G_BOOLEEN_OUI,"",P_Z_2_N_EXEMPLE_MT_PRESENTE_HT)</f>
        <v>1000</v>
      </c>
      <c r="I7" s="134" t="str">
        <f>IF(P_Z_2_B_EXEMPLE_UTILISATION&lt;&gt;P_Z_G_R_G_BOOLEEN_OUI,"",P_Z_2_N_EXEMPLE_JUSTIFICATIF)</f>
        <v>fiche de poste 2</v>
      </c>
      <c r="J7" s="134" t="str">
        <f>IF(P_Z_2_B_EXEMPLE_UTILISATION&lt;&gt;P_Z_G_R_G_BOOLEEN_OUI,"",P_Z_2_N_EXEMPLE_COMMENTAIRE)</f>
        <v>exemple comm</v>
      </c>
      <c r="L7" s="173">
        <f>IF(P_Z_4_B_EXEMPLE_UTILISATION&lt;&gt;P_Z_G_R_G_BOOLEEN_OUI,"",P_Z_4_N_EXEMPLE_MT_PRESENTE)</f>
        <v>0</v>
      </c>
      <c r="M7" s="173">
        <f>IF(P_Z_4_B_EXEMPLE_UTILISATION&lt;&gt;P_Z_G_R_G_BOOLEEN_OUI,"",P_Z_4_N_EXEMPLE_JUSTIFICATIF)</f>
        <v>0</v>
      </c>
      <c r="N7" s="173">
        <f>IF(P_Z_4_B_EXEMPLE_UTILISATION&lt;&gt;P_Z_G_R_G_BOOLEEN_OUI,"",P_Z_4_N_EXEMPLE_COMMENTAIRE)</f>
        <v>0</v>
      </c>
    </row>
    <row r="8" spans="2:14" ht="19.899999999999999" customHeight="1" x14ac:dyDescent="0.35">
      <c r="B8" s="133">
        <v>1</v>
      </c>
      <c r="C8" s="50"/>
      <c r="D8" s="198"/>
      <c r="E8" s="50"/>
      <c r="F8" s="201"/>
      <c r="G8" s="101">
        <f t="shared" ref="G8:G71" si="0">IF(F8&lt;&gt;"",P_Z_2_R_VALEUR_SMIC,0)</f>
        <v>0</v>
      </c>
      <c r="H8" s="101">
        <f>IF(AND(G8&lt;&gt;0,F8&lt;&gt;""),ROUND(F8*G8,2),0)</f>
        <v>0</v>
      </c>
      <c r="I8" s="50"/>
      <c r="J8" s="50"/>
    </row>
    <row r="9" spans="2:14" ht="19.899999999999999" customHeight="1" x14ac:dyDescent="0.35">
      <c r="B9" s="97">
        <v>2</v>
      </c>
      <c r="C9" s="50"/>
      <c r="D9" s="198"/>
      <c r="E9" s="50"/>
      <c r="F9" s="201"/>
      <c r="G9" s="101">
        <f t="shared" si="0"/>
        <v>0</v>
      </c>
      <c r="H9" s="101">
        <f t="shared" ref="H9:H72" si="1">IF(AND(G9&lt;&gt;0,F9&lt;&gt;""),ROUND(F9*G9,2),0)</f>
        <v>0</v>
      </c>
      <c r="I9" s="50"/>
      <c r="J9" s="50"/>
    </row>
    <row r="10" spans="2:14" ht="19.899999999999999" customHeight="1" x14ac:dyDescent="0.35">
      <c r="B10" s="97">
        <v>3</v>
      </c>
      <c r="C10" s="50"/>
      <c r="D10" s="198"/>
      <c r="E10" s="50"/>
      <c r="F10" s="201"/>
      <c r="G10" s="101">
        <f t="shared" si="0"/>
        <v>0</v>
      </c>
      <c r="H10" s="101">
        <f t="shared" si="1"/>
        <v>0</v>
      </c>
      <c r="I10" s="50"/>
      <c r="J10" s="50"/>
    </row>
    <row r="11" spans="2:14" ht="19.899999999999999" customHeight="1" x14ac:dyDescent="0.35">
      <c r="B11" s="97">
        <v>4</v>
      </c>
      <c r="C11" s="50"/>
      <c r="D11" s="198"/>
      <c r="E11" s="50"/>
      <c r="F11" s="49"/>
      <c r="G11" s="101">
        <f t="shared" si="0"/>
        <v>0</v>
      </c>
      <c r="H11" s="101">
        <f t="shared" si="1"/>
        <v>0</v>
      </c>
      <c r="I11" s="50"/>
      <c r="J11" s="50"/>
    </row>
    <row r="12" spans="2:14" ht="19.899999999999999" customHeight="1" x14ac:dyDescent="0.35">
      <c r="B12" s="97">
        <v>5</v>
      </c>
      <c r="C12" s="50"/>
      <c r="D12" s="198"/>
      <c r="E12" s="50"/>
      <c r="F12" s="49"/>
      <c r="G12" s="101">
        <f t="shared" si="0"/>
        <v>0</v>
      </c>
      <c r="H12" s="101">
        <f t="shared" si="1"/>
        <v>0</v>
      </c>
      <c r="I12" s="50"/>
      <c r="J12" s="50"/>
    </row>
    <row r="13" spans="2:14" ht="19.899999999999999" customHeight="1" x14ac:dyDescent="0.35">
      <c r="B13" s="97">
        <v>6</v>
      </c>
      <c r="C13" s="50"/>
      <c r="D13" s="198"/>
      <c r="E13" s="50"/>
      <c r="F13" s="49"/>
      <c r="G13" s="101">
        <f t="shared" si="0"/>
        <v>0</v>
      </c>
      <c r="H13" s="101">
        <f t="shared" si="1"/>
        <v>0</v>
      </c>
      <c r="I13" s="50"/>
      <c r="J13" s="50"/>
    </row>
    <row r="14" spans="2:14" ht="19.899999999999999" customHeight="1" x14ac:dyDescent="0.35">
      <c r="B14" s="97">
        <v>7</v>
      </c>
      <c r="C14" s="50"/>
      <c r="D14" s="198"/>
      <c r="E14" s="50"/>
      <c r="F14" s="49"/>
      <c r="G14" s="101">
        <f t="shared" si="0"/>
        <v>0</v>
      </c>
      <c r="H14" s="101">
        <f t="shared" si="1"/>
        <v>0</v>
      </c>
      <c r="I14" s="50"/>
      <c r="J14" s="50"/>
    </row>
    <row r="15" spans="2:14" ht="19.899999999999999" customHeight="1" x14ac:dyDescent="0.35">
      <c r="B15" s="97">
        <v>8</v>
      </c>
      <c r="C15" s="50"/>
      <c r="D15" s="198"/>
      <c r="E15" s="50"/>
      <c r="F15" s="49"/>
      <c r="G15" s="101">
        <f t="shared" si="0"/>
        <v>0</v>
      </c>
      <c r="H15" s="101">
        <f t="shared" si="1"/>
        <v>0</v>
      </c>
      <c r="I15" s="50"/>
      <c r="J15" s="50"/>
    </row>
    <row r="16" spans="2:14" ht="19.899999999999999" customHeight="1" x14ac:dyDescent="0.35">
      <c r="B16" s="97">
        <v>9</v>
      </c>
      <c r="C16" s="50"/>
      <c r="D16" s="198"/>
      <c r="E16" s="50"/>
      <c r="F16" s="49"/>
      <c r="G16" s="101">
        <f t="shared" si="0"/>
        <v>0</v>
      </c>
      <c r="H16" s="101">
        <f t="shared" si="1"/>
        <v>0</v>
      </c>
      <c r="I16" s="50"/>
      <c r="J16" s="50"/>
    </row>
    <row r="17" spans="2:10" ht="19.899999999999999" customHeight="1" x14ac:dyDescent="0.35">
      <c r="B17" s="97">
        <v>10</v>
      </c>
      <c r="C17" s="50"/>
      <c r="D17" s="198"/>
      <c r="E17" s="50"/>
      <c r="F17" s="49"/>
      <c r="G17" s="101">
        <f t="shared" si="0"/>
        <v>0</v>
      </c>
      <c r="H17" s="101">
        <f t="shared" si="1"/>
        <v>0</v>
      </c>
      <c r="I17" s="50"/>
      <c r="J17" s="50"/>
    </row>
    <row r="18" spans="2:10" ht="19.899999999999999" customHeight="1" x14ac:dyDescent="0.35">
      <c r="B18" s="97">
        <v>11</v>
      </c>
      <c r="C18" s="50"/>
      <c r="D18" s="198"/>
      <c r="E18" s="50"/>
      <c r="F18" s="49"/>
      <c r="G18" s="101">
        <f t="shared" si="0"/>
        <v>0</v>
      </c>
      <c r="H18" s="101">
        <f t="shared" si="1"/>
        <v>0</v>
      </c>
      <c r="I18" s="50"/>
      <c r="J18" s="50"/>
    </row>
    <row r="19" spans="2:10" ht="19.899999999999999" customHeight="1" x14ac:dyDescent="0.35">
      <c r="B19" s="97">
        <v>12</v>
      </c>
      <c r="C19" s="50"/>
      <c r="D19" s="198"/>
      <c r="E19" s="50"/>
      <c r="F19" s="49"/>
      <c r="G19" s="101">
        <f t="shared" si="0"/>
        <v>0</v>
      </c>
      <c r="H19" s="101">
        <f t="shared" si="1"/>
        <v>0</v>
      </c>
      <c r="I19" s="50"/>
      <c r="J19" s="50"/>
    </row>
    <row r="20" spans="2:10" ht="19.899999999999999" customHeight="1" x14ac:dyDescent="0.35">
      <c r="B20" s="97">
        <v>13</v>
      </c>
      <c r="C20" s="50"/>
      <c r="D20" s="198"/>
      <c r="E20" s="50"/>
      <c r="F20" s="49"/>
      <c r="G20" s="101">
        <f t="shared" si="0"/>
        <v>0</v>
      </c>
      <c r="H20" s="101">
        <f t="shared" si="1"/>
        <v>0</v>
      </c>
      <c r="I20" s="50"/>
      <c r="J20" s="50"/>
    </row>
    <row r="21" spans="2:10" ht="19.899999999999999" customHeight="1" x14ac:dyDescent="0.35">
      <c r="B21" s="97">
        <v>14</v>
      </c>
      <c r="C21" s="50"/>
      <c r="D21" s="198"/>
      <c r="E21" s="50"/>
      <c r="F21" s="49"/>
      <c r="G21" s="101">
        <f t="shared" si="0"/>
        <v>0</v>
      </c>
      <c r="H21" s="101">
        <f t="shared" si="1"/>
        <v>0</v>
      </c>
      <c r="I21" s="50"/>
      <c r="J21" s="50"/>
    </row>
    <row r="22" spans="2:10" ht="19.899999999999999" customHeight="1" x14ac:dyDescent="0.35">
      <c r="B22" s="97">
        <v>15</v>
      </c>
      <c r="C22" s="50"/>
      <c r="D22" s="198"/>
      <c r="E22" s="50"/>
      <c r="F22" s="49"/>
      <c r="G22" s="101">
        <f t="shared" si="0"/>
        <v>0</v>
      </c>
      <c r="H22" s="101">
        <f t="shared" si="1"/>
        <v>0</v>
      </c>
      <c r="I22" s="50"/>
      <c r="J22" s="50"/>
    </row>
    <row r="23" spans="2:10" ht="19.899999999999999" customHeight="1" x14ac:dyDescent="0.35">
      <c r="B23" s="97">
        <v>16</v>
      </c>
      <c r="C23" s="50"/>
      <c r="D23" s="198"/>
      <c r="E23" s="50"/>
      <c r="F23" s="49"/>
      <c r="G23" s="101">
        <f t="shared" si="0"/>
        <v>0</v>
      </c>
      <c r="H23" s="101">
        <f t="shared" si="1"/>
        <v>0</v>
      </c>
      <c r="I23" s="50"/>
      <c r="J23" s="50"/>
    </row>
    <row r="24" spans="2:10" ht="19.899999999999999" customHeight="1" x14ac:dyDescent="0.35">
      <c r="B24" s="97">
        <v>17</v>
      </c>
      <c r="C24" s="50"/>
      <c r="D24" s="198"/>
      <c r="E24" s="50"/>
      <c r="F24" s="49"/>
      <c r="G24" s="101">
        <f t="shared" si="0"/>
        <v>0</v>
      </c>
      <c r="H24" s="101">
        <f t="shared" si="1"/>
        <v>0</v>
      </c>
      <c r="I24" s="50"/>
      <c r="J24" s="50"/>
    </row>
    <row r="25" spans="2:10" ht="19.899999999999999" customHeight="1" x14ac:dyDescent="0.35">
      <c r="B25" s="97">
        <v>18</v>
      </c>
      <c r="C25" s="50"/>
      <c r="D25" s="198"/>
      <c r="E25" s="50"/>
      <c r="F25" s="49"/>
      <c r="G25" s="101">
        <f t="shared" si="0"/>
        <v>0</v>
      </c>
      <c r="H25" s="101">
        <f t="shared" si="1"/>
        <v>0</v>
      </c>
      <c r="I25" s="50"/>
      <c r="J25" s="50"/>
    </row>
    <row r="26" spans="2:10" ht="19.899999999999999" customHeight="1" x14ac:dyDescent="0.35">
      <c r="B26" s="97">
        <v>19</v>
      </c>
      <c r="C26" s="50"/>
      <c r="D26" s="198"/>
      <c r="E26" s="50"/>
      <c r="F26" s="49"/>
      <c r="G26" s="101">
        <f t="shared" si="0"/>
        <v>0</v>
      </c>
      <c r="H26" s="101">
        <f t="shared" si="1"/>
        <v>0</v>
      </c>
      <c r="I26" s="50"/>
      <c r="J26" s="50"/>
    </row>
    <row r="27" spans="2:10" ht="19.899999999999999" customHeight="1" x14ac:dyDescent="0.35">
      <c r="B27" s="97">
        <v>20</v>
      </c>
      <c r="C27" s="50"/>
      <c r="D27" s="198"/>
      <c r="E27" s="50"/>
      <c r="F27" s="49"/>
      <c r="G27" s="101">
        <f t="shared" si="0"/>
        <v>0</v>
      </c>
      <c r="H27" s="101">
        <f t="shared" si="1"/>
        <v>0</v>
      </c>
      <c r="I27" s="50"/>
      <c r="J27" s="50"/>
    </row>
    <row r="28" spans="2:10" ht="19.899999999999999" customHeight="1" x14ac:dyDescent="0.35">
      <c r="B28" s="97">
        <v>21</v>
      </c>
      <c r="C28" s="50"/>
      <c r="D28" s="198"/>
      <c r="E28" s="50"/>
      <c r="F28" s="49"/>
      <c r="G28" s="101">
        <f t="shared" si="0"/>
        <v>0</v>
      </c>
      <c r="H28" s="101">
        <f t="shared" si="1"/>
        <v>0</v>
      </c>
      <c r="I28" s="50"/>
      <c r="J28" s="50"/>
    </row>
    <row r="29" spans="2:10" ht="19.899999999999999" customHeight="1" x14ac:dyDescent="0.35">
      <c r="B29" s="97">
        <v>22</v>
      </c>
      <c r="C29" s="50"/>
      <c r="D29" s="198"/>
      <c r="E29" s="50"/>
      <c r="F29" s="49"/>
      <c r="G29" s="101">
        <f t="shared" si="0"/>
        <v>0</v>
      </c>
      <c r="H29" s="101">
        <f t="shared" si="1"/>
        <v>0</v>
      </c>
      <c r="I29" s="50"/>
      <c r="J29" s="50"/>
    </row>
    <row r="30" spans="2:10" ht="19.899999999999999" customHeight="1" x14ac:dyDescent="0.35">
      <c r="B30" s="97">
        <v>23</v>
      </c>
      <c r="C30" s="50"/>
      <c r="D30" s="198"/>
      <c r="E30" s="50"/>
      <c r="F30" s="49"/>
      <c r="G30" s="101">
        <f t="shared" si="0"/>
        <v>0</v>
      </c>
      <c r="H30" s="101">
        <f t="shared" si="1"/>
        <v>0</v>
      </c>
      <c r="I30" s="50"/>
      <c r="J30" s="50"/>
    </row>
    <row r="31" spans="2:10" ht="19.899999999999999" customHeight="1" x14ac:dyDescent="0.35">
      <c r="B31" s="97">
        <v>24</v>
      </c>
      <c r="C31" s="50"/>
      <c r="D31" s="198"/>
      <c r="E31" s="50"/>
      <c r="F31" s="49"/>
      <c r="G31" s="101">
        <f t="shared" si="0"/>
        <v>0</v>
      </c>
      <c r="H31" s="101">
        <f t="shared" si="1"/>
        <v>0</v>
      </c>
      <c r="I31" s="50"/>
      <c r="J31" s="50"/>
    </row>
    <row r="32" spans="2:10" ht="19.899999999999999" customHeight="1" x14ac:dyDescent="0.35">
      <c r="B32" s="97">
        <v>25</v>
      </c>
      <c r="C32" s="50"/>
      <c r="D32" s="198"/>
      <c r="E32" s="50"/>
      <c r="F32" s="49"/>
      <c r="G32" s="101">
        <f t="shared" si="0"/>
        <v>0</v>
      </c>
      <c r="H32" s="101">
        <f t="shared" si="1"/>
        <v>0</v>
      </c>
      <c r="I32" s="50"/>
      <c r="J32" s="50"/>
    </row>
    <row r="33" spans="2:10" ht="19.899999999999999" customHeight="1" x14ac:dyDescent="0.35">
      <c r="B33" s="97">
        <v>26</v>
      </c>
      <c r="C33" s="50"/>
      <c r="D33" s="198"/>
      <c r="E33" s="50"/>
      <c r="F33" s="49"/>
      <c r="G33" s="101">
        <f t="shared" si="0"/>
        <v>0</v>
      </c>
      <c r="H33" s="101">
        <f t="shared" si="1"/>
        <v>0</v>
      </c>
      <c r="I33" s="50"/>
      <c r="J33" s="50"/>
    </row>
    <row r="34" spans="2:10" ht="19.899999999999999" customHeight="1" x14ac:dyDescent="0.35">
      <c r="B34" s="97">
        <v>27</v>
      </c>
      <c r="C34" s="50"/>
      <c r="D34" s="198"/>
      <c r="E34" s="50"/>
      <c r="F34" s="49"/>
      <c r="G34" s="101">
        <f t="shared" si="0"/>
        <v>0</v>
      </c>
      <c r="H34" s="101">
        <f t="shared" si="1"/>
        <v>0</v>
      </c>
      <c r="I34" s="50"/>
      <c r="J34" s="50"/>
    </row>
    <row r="35" spans="2:10" ht="19.899999999999999" customHeight="1" x14ac:dyDescent="0.35">
      <c r="B35" s="97">
        <v>28</v>
      </c>
      <c r="C35" s="50"/>
      <c r="D35" s="198"/>
      <c r="E35" s="50"/>
      <c r="F35" s="49"/>
      <c r="G35" s="101">
        <f t="shared" si="0"/>
        <v>0</v>
      </c>
      <c r="H35" s="101">
        <f t="shared" si="1"/>
        <v>0</v>
      </c>
      <c r="I35" s="50"/>
      <c r="J35" s="50"/>
    </row>
    <row r="36" spans="2:10" ht="19.899999999999999" customHeight="1" x14ac:dyDescent="0.35">
      <c r="B36" s="97">
        <v>29</v>
      </c>
      <c r="C36" s="50"/>
      <c r="D36" s="198"/>
      <c r="E36" s="50"/>
      <c r="F36" s="49"/>
      <c r="G36" s="101">
        <f t="shared" si="0"/>
        <v>0</v>
      </c>
      <c r="H36" s="101">
        <f t="shared" si="1"/>
        <v>0</v>
      </c>
      <c r="I36" s="50"/>
      <c r="J36" s="50"/>
    </row>
    <row r="37" spans="2:10" ht="19.899999999999999" customHeight="1" x14ac:dyDescent="0.35">
      <c r="B37" s="97">
        <v>30</v>
      </c>
      <c r="C37" s="50"/>
      <c r="D37" s="198"/>
      <c r="E37" s="50"/>
      <c r="F37" s="49"/>
      <c r="G37" s="101">
        <f t="shared" si="0"/>
        <v>0</v>
      </c>
      <c r="H37" s="101">
        <f t="shared" si="1"/>
        <v>0</v>
      </c>
      <c r="I37" s="50"/>
      <c r="J37" s="50"/>
    </row>
    <row r="38" spans="2:10" ht="19.899999999999999" customHeight="1" x14ac:dyDescent="0.35">
      <c r="B38" s="97">
        <v>31</v>
      </c>
      <c r="C38" s="50"/>
      <c r="D38" s="198"/>
      <c r="E38" s="50"/>
      <c r="F38" s="49"/>
      <c r="G38" s="101">
        <f t="shared" si="0"/>
        <v>0</v>
      </c>
      <c r="H38" s="101">
        <f t="shared" si="1"/>
        <v>0</v>
      </c>
      <c r="I38" s="50"/>
      <c r="J38" s="50"/>
    </row>
    <row r="39" spans="2:10" ht="19.899999999999999" customHeight="1" x14ac:dyDescent="0.35">
      <c r="B39" s="97">
        <v>32</v>
      </c>
      <c r="C39" s="50"/>
      <c r="D39" s="198"/>
      <c r="E39" s="50"/>
      <c r="F39" s="49"/>
      <c r="G39" s="101">
        <f t="shared" si="0"/>
        <v>0</v>
      </c>
      <c r="H39" s="101">
        <f t="shared" si="1"/>
        <v>0</v>
      </c>
      <c r="I39" s="50"/>
      <c r="J39" s="50"/>
    </row>
    <row r="40" spans="2:10" ht="19.899999999999999" customHeight="1" x14ac:dyDescent="0.35">
      <c r="B40" s="97">
        <v>33</v>
      </c>
      <c r="C40" s="50"/>
      <c r="D40" s="198"/>
      <c r="E40" s="50"/>
      <c r="F40" s="49"/>
      <c r="G40" s="101">
        <f t="shared" si="0"/>
        <v>0</v>
      </c>
      <c r="H40" s="101">
        <f t="shared" si="1"/>
        <v>0</v>
      </c>
      <c r="I40" s="50"/>
      <c r="J40" s="50"/>
    </row>
    <row r="41" spans="2:10" ht="19.899999999999999" customHeight="1" x14ac:dyDescent="0.35">
      <c r="B41" s="97">
        <v>34</v>
      </c>
      <c r="C41" s="50"/>
      <c r="D41" s="198"/>
      <c r="E41" s="50"/>
      <c r="F41" s="49"/>
      <c r="G41" s="101">
        <f t="shared" si="0"/>
        <v>0</v>
      </c>
      <c r="H41" s="101">
        <f t="shared" si="1"/>
        <v>0</v>
      </c>
      <c r="I41" s="50"/>
      <c r="J41" s="50"/>
    </row>
    <row r="42" spans="2:10" ht="19.899999999999999" customHeight="1" x14ac:dyDescent="0.35">
      <c r="B42" s="97">
        <v>35</v>
      </c>
      <c r="C42" s="50"/>
      <c r="D42" s="198"/>
      <c r="E42" s="50"/>
      <c r="F42" s="49"/>
      <c r="G42" s="101">
        <f t="shared" si="0"/>
        <v>0</v>
      </c>
      <c r="H42" s="101">
        <f t="shared" si="1"/>
        <v>0</v>
      </c>
      <c r="I42" s="50"/>
      <c r="J42" s="50"/>
    </row>
    <row r="43" spans="2:10" ht="19.899999999999999" customHeight="1" x14ac:dyDescent="0.35">
      <c r="B43" s="97">
        <v>36</v>
      </c>
      <c r="C43" s="50"/>
      <c r="D43" s="198"/>
      <c r="E43" s="50"/>
      <c r="F43" s="49"/>
      <c r="G43" s="101">
        <f t="shared" si="0"/>
        <v>0</v>
      </c>
      <c r="H43" s="101">
        <f t="shared" si="1"/>
        <v>0</v>
      </c>
      <c r="I43" s="50"/>
      <c r="J43" s="50"/>
    </row>
    <row r="44" spans="2:10" ht="19.899999999999999" customHeight="1" x14ac:dyDescent="0.35">
      <c r="B44" s="97">
        <v>37</v>
      </c>
      <c r="C44" s="50"/>
      <c r="D44" s="198"/>
      <c r="E44" s="50"/>
      <c r="F44" s="49"/>
      <c r="G44" s="101">
        <f t="shared" si="0"/>
        <v>0</v>
      </c>
      <c r="H44" s="101">
        <f t="shared" si="1"/>
        <v>0</v>
      </c>
      <c r="I44" s="50"/>
      <c r="J44" s="50"/>
    </row>
    <row r="45" spans="2:10" ht="19.899999999999999" customHeight="1" x14ac:dyDescent="0.35">
      <c r="B45" s="97">
        <v>38</v>
      </c>
      <c r="C45" s="50"/>
      <c r="D45" s="198"/>
      <c r="E45" s="50"/>
      <c r="F45" s="49"/>
      <c r="G45" s="101">
        <f t="shared" si="0"/>
        <v>0</v>
      </c>
      <c r="H45" s="101">
        <f t="shared" si="1"/>
        <v>0</v>
      </c>
      <c r="I45" s="50"/>
      <c r="J45" s="50"/>
    </row>
    <row r="46" spans="2:10" ht="19.899999999999999" customHeight="1" x14ac:dyDescent="0.35">
      <c r="B46" s="97">
        <v>39</v>
      </c>
      <c r="C46" s="50"/>
      <c r="D46" s="198"/>
      <c r="E46" s="50"/>
      <c r="F46" s="49"/>
      <c r="G46" s="101">
        <f t="shared" si="0"/>
        <v>0</v>
      </c>
      <c r="H46" s="101">
        <f t="shared" si="1"/>
        <v>0</v>
      </c>
      <c r="I46" s="50"/>
      <c r="J46" s="50"/>
    </row>
    <row r="47" spans="2:10" ht="19.899999999999999" customHeight="1" x14ac:dyDescent="0.35">
      <c r="B47" s="97">
        <v>40</v>
      </c>
      <c r="C47" s="50"/>
      <c r="D47" s="198"/>
      <c r="E47" s="50"/>
      <c r="F47" s="49"/>
      <c r="G47" s="101">
        <f t="shared" si="0"/>
        <v>0</v>
      </c>
      <c r="H47" s="101">
        <f t="shared" si="1"/>
        <v>0</v>
      </c>
      <c r="I47" s="50"/>
      <c r="J47" s="50"/>
    </row>
    <row r="48" spans="2:10" ht="19.899999999999999" customHeight="1" x14ac:dyDescent="0.35">
      <c r="B48" s="97">
        <v>41</v>
      </c>
      <c r="C48" s="50"/>
      <c r="D48" s="198"/>
      <c r="E48" s="50"/>
      <c r="F48" s="49"/>
      <c r="G48" s="101">
        <f t="shared" si="0"/>
        <v>0</v>
      </c>
      <c r="H48" s="101">
        <f t="shared" si="1"/>
        <v>0</v>
      </c>
      <c r="I48" s="50"/>
      <c r="J48" s="50"/>
    </row>
    <row r="49" spans="2:10" ht="19.899999999999999" customHeight="1" x14ac:dyDescent="0.35">
      <c r="B49" s="97">
        <v>42</v>
      </c>
      <c r="C49" s="50"/>
      <c r="D49" s="198"/>
      <c r="E49" s="50"/>
      <c r="F49" s="49"/>
      <c r="G49" s="101">
        <f t="shared" si="0"/>
        <v>0</v>
      </c>
      <c r="H49" s="101">
        <f t="shared" si="1"/>
        <v>0</v>
      </c>
      <c r="I49" s="50"/>
      <c r="J49" s="50"/>
    </row>
    <row r="50" spans="2:10" ht="19.899999999999999" customHeight="1" x14ac:dyDescent="0.35">
      <c r="B50" s="97">
        <v>43</v>
      </c>
      <c r="C50" s="50"/>
      <c r="D50" s="198"/>
      <c r="E50" s="50"/>
      <c r="F50" s="49"/>
      <c r="G50" s="101">
        <f t="shared" si="0"/>
        <v>0</v>
      </c>
      <c r="H50" s="101">
        <f t="shared" si="1"/>
        <v>0</v>
      </c>
      <c r="I50" s="50"/>
      <c r="J50" s="50"/>
    </row>
    <row r="51" spans="2:10" ht="19.899999999999999" customHeight="1" x14ac:dyDescent="0.35">
      <c r="B51" s="97">
        <v>44</v>
      </c>
      <c r="C51" s="50"/>
      <c r="D51" s="198"/>
      <c r="E51" s="50"/>
      <c r="F51" s="49"/>
      <c r="G51" s="101">
        <f t="shared" si="0"/>
        <v>0</v>
      </c>
      <c r="H51" s="101">
        <f t="shared" si="1"/>
        <v>0</v>
      </c>
      <c r="I51" s="50"/>
      <c r="J51" s="50"/>
    </row>
    <row r="52" spans="2:10" ht="19.899999999999999" customHeight="1" x14ac:dyDescent="0.35">
      <c r="B52" s="97">
        <v>45</v>
      </c>
      <c r="C52" s="50"/>
      <c r="D52" s="198"/>
      <c r="E52" s="50"/>
      <c r="F52" s="49"/>
      <c r="G52" s="101">
        <f t="shared" si="0"/>
        <v>0</v>
      </c>
      <c r="H52" s="101">
        <f t="shared" si="1"/>
        <v>0</v>
      </c>
      <c r="I52" s="50"/>
      <c r="J52" s="50"/>
    </row>
    <row r="53" spans="2:10" ht="19.899999999999999" customHeight="1" x14ac:dyDescent="0.35">
      <c r="B53" s="97">
        <v>46</v>
      </c>
      <c r="C53" s="50"/>
      <c r="D53" s="198"/>
      <c r="E53" s="50"/>
      <c r="F53" s="49"/>
      <c r="G53" s="101">
        <f t="shared" si="0"/>
        <v>0</v>
      </c>
      <c r="H53" s="101">
        <f t="shared" si="1"/>
        <v>0</v>
      </c>
      <c r="I53" s="50"/>
      <c r="J53" s="50"/>
    </row>
    <row r="54" spans="2:10" ht="19.899999999999999" customHeight="1" x14ac:dyDescent="0.35">
      <c r="B54" s="97">
        <v>47</v>
      </c>
      <c r="C54" s="50"/>
      <c r="D54" s="198"/>
      <c r="E54" s="50"/>
      <c r="F54" s="49"/>
      <c r="G54" s="101">
        <f t="shared" si="0"/>
        <v>0</v>
      </c>
      <c r="H54" s="101">
        <f t="shared" si="1"/>
        <v>0</v>
      </c>
      <c r="I54" s="50"/>
      <c r="J54" s="50"/>
    </row>
    <row r="55" spans="2:10" ht="19.899999999999999" customHeight="1" x14ac:dyDescent="0.35">
      <c r="B55" s="97">
        <v>48</v>
      </c>
      <c r="C55" s="50"/>
      <c r="D55" s="198"/>
      <c r="E55" s="50"/>
      <c r="F55" s="49"/>
      <c r="G55" s="101">
        <f t="shared" si="0"/>
        <v>0</v>
      </c>
      <c r="H55" s="101">
        <f t="shared" si="1"/>
        <v>0</v>
      </c>
      <c r="I55" s="50"/>
      <c r="J55" s="50"/>
    </row>
    <row r="56" spans="2:10" ht="19.899999999999999" customHeight="1" x14ac:dyDescent="0.35">
      <c r="B56" s="97">
        <v>49</v>
      </c>
      <c r="C56" s="50"/>
      <c r="D56" s="198"/>
      <c r="E56" s="50"/>
      <c r="F56" s="49"/>
      <c r="G56" s="101">
        <f t="shared" si="0"/>
        <v>0</v>
      </c>
      <c r="H56" s="101">
        <f t="shared" si="1"/>
        <v>0</v>
      </c>
      <c r="I56" s="50"/>
      <c r="J56" s="50"/>
    </row>
    <row r="57" spans="2:10" ht="19.899999999999999" customHeight="1" x14ac:dyDescent="0.35">
      <c r="B57" s="97">
        <v>50</v>
      </c>
      <c r="C57" s="50"/>
      <c r="D57" s="198"/>
      <c r="E57" s="50"/>
      <c r="F57" s="49"/>
      <c r="G57" s="101">
        <f t="shared" si="0"/>
        <v>0</v>
      </c>
      <c r="H57" s="101">
        <f t="shared" si="1"/>
        <v>0</v>
      </c>
      <c r="I57" s="50"/>
      <c r="J57" s="50"/>
    </row>
    <row r="58" spans="2:10" ht="19.899999999999999" customHeight="1" x14ac:dyDescent="0.35">
      <c r="B58" s="97">
        <v>51</v>
      </c>
      <c r="C58" s="50"/>
      <c r="D58" s="198"/>
      <c r="E58" s="50"/>
      <c r="F58" s="49"/>
      <c r="G58" s="101">
        <f t="shared" si="0"/>
        <v>0</v>
      </c>
      <c r="H58" s="101">
        <f t="shared" si="1"/>
        <v>0</v>
      </c>
      <c r="I58" s="50"/>
      <c r="J58" s="50"/>
    </row>
    <row r="59" spans="2:10" ht="19.899999999999999" customHeight="1" x14ac:dyDescent="0.35">
      <c r="B59" s="97">
        <v>52</v>
      </c>
      <c r="C59" s="50"/>
      <c r="D59" s="198"/>
      <c r="E59" s="50"/>
      <c r="F59" s="49"/>
      <c r="G59" s="101">
        <f t="shared" si="0"/>
        <v>0</v>
      </c>
      <c r="H59" s="101">
        <f t="shared" si="1"/>
        <v>0</v>
      </c>
      <c r="I59" s="50"/>
      <c r="J59" s="50"/>
    </row>
    <row r="60" spans="2:10" ht="19.899999999999999" customHeight="1" x14ac:dyDescent="0.35">
      <c r="B60" s="97">
        <v>53</v>
      </c>
      <c r="C60" s="50"/>
      <c r="D60" s="198"/>
      <c r="E60" s="50"/>
      <c r="F60" s="49"/>
      <c r="G60" s="101">
        <f t="shared" si="0"/>
        <v>0</v>
      </c>
      <c r="H60" s="101">
        <f t="shared" si="1"/>
        <v>0</v>
      </c>
      <c r="I60" s="50"/>
      <c r="J60" s="50"/>
    </row>
    <row r="61" spans="2:10" ht="19.899999999999999" customHeight="1" x14ac:dyDescent="0.35">
      <c r="B61" s="97">
        <v>54</v>
      </c>
      <c r="C61" s="50"/>
      <c r="D61" s="198"/>
      <c r="E61" s="50"/>
      <c r="F61" s="49"/>
      <c r="G61" s="101">
        <f t="shared" si="0"/>
        <v>0</v>
      </c>
      <c r="H61" s="101">
        <f t="shared" si="1"/>
        <v>0</v>
      </c>
      <c r="I61" s="50"/>
      <c r="J61" s="50"/>
    </row>
    <row r="62" spans="2:10" ht="19.899999999999999" customHeight="1" x14ac:dyDescent="0.35">
      <c r="B62" s="97">
        <v>55</v>
      </c>
      <c r="C62" s="50"/>
      <c r="D62" s="198"/>
      <c r="E62" s="50"/>
      <c r="F62" s="49"/>
      <c r="G62" s="101">
        <f t="shared" si="0"/>
        <v>0</v>
      </c>
      <c r="H62" s="101">
        <f t="shared" si="1"/>
        <v>0</v>
      </c>
      <c r="I62" s="50"/>
      <c r="J62" s="50"/>
    </row>
    <row r="63" spans="2:10" ht="19.899999999999999" customHeight="1" x14ac:dyDescent="0.35">
      <c r="B63" s="97">
        <v>56</v>
      </c>
      <c r="C63" s="50"/>
      <c r="D63" s="198"/>
      <c r="E63" s="50"/>
      <c r="F63" s="49"/>
      <c r="G63" s="101">
        <f t="shared" si="0"/>
        <v>0</v>
      </c>
      <c r="H63" s="101">
        <f t="shared" si="1"/>
        <v>0</v>
      </c>
      <c r="I63" s="50"/>
      <c r="J63" s="50"/>
    </row>
    <row r="64" spans="2:10" ht="19.899999999999999" customHeight="1" x14ac:dyDescent="0.35">
      <c r="B64" s="97">
        <v>57</v>
      </c>
      <c r="C64" s="50"/>
      <c r="D64" s="198"/>
      <c r="E64" s="50"/>
      <c r="F64" s="49"/>
      <c r="G64" s="101">
        <f t="shared" si="0"/>
        <v>0</v>
      </c>
      <c r="H64" s="101">
        <f t="shared" si="1"/>
        <v>0</v>
      </c>
      <c r="I64" s="50"/>
      <c r="J64" s="50"/>
    </row>
    <row r="65" spans="2:10" ht="19.899999999999999" customHeight="1" x14ac:dyDescent="0.35">
      <c r="B65" s="97">
        <v>58</v>
      </c>
      <c r="C65" s="50"/>
      <c r="D65" s="198"/>
      <c r="E65" s="50"/>
      <c r="F65" s="49"/>
      <c r="G65" s="101">
        <f t="shared" si="0"/>
        <v>0</v>
      </c>
      <c r="H65" s="101">
        <f t="shared" si="1"/>
        <v>0</v>
      </c>
      <c r="I65" s="50"/>
      <c r="J65" s="50"/>
    </row>
    <row r="66" spans="2:10" ht="19.899999999999999" customHeight="1" x14ac:dyDescent="0.35">
      <c r="B66" s="97">
        <v>59</v>
      </c>
      <c r="C66" s="50"/>
      <c r="D66" s="198"/>
      <c r="E66" s="50"/>
      <c r="F66" s="49"/>
      <c r="G66" s="101">
        <f t="shared" si="0"/>
        <v>0</v>
      </c>
      <c r="H66" s="101">
        <f t="shared" si="1"/>
        <v>0</v>
      </c>
      <c r="I66" s="50"/>
      <c r="J66" s="50"/>
    </row>
    <row r="67" spans="2:10" ht="19.899999999999999" customHeight="1" x14ac:dyDescent="0.35">
      <c r="B67" s="97">
        <v>60</v>
      </c>
      <c r="C67" s="50"/>
      <c r="D67" s="198"/>
      <c r="E67" s="50"/>
      <c r="F67" s="49"/>
      <c r="G67" s="101">
        <f t="shared" si="0"/>
        <v>0</v>
      </c>
      <c r="H67" s="101">
        <f t="shared" si="1"/>
        <v>0</v>
      </c>
      <c r="I67" s="50"/>
      <c r="J67" s="50"/>
    </row>
    <row r="68" spans="2:10" ht="19.899999999999999" customHeight="1" x14ac:dyDescent="0.35">
      <c r="B68" s="97">
        <v>61</v>
      </c>
      <c r="C68" s="50"/>
      <c r="D68" s="198"/>
      <c r="E68" s="50"/>
      <c r="F68" s="49"/>
      <c r="G68" s="101">
        <f t="shared" si="0"/>
        <v>0</v>
      </c>
      <c r="H68" s="101">
        <f t="shared" si="1"/>
        <v>0</v>
      </c>
      <c r="I68" s="50"/>
      <c r="J68" s="50"/>
    </row>
    <row r="69" spans="2:10" ht="19.899999999999999" customHeight="1" x14ac:dyDescent="0.35">
      <c r="B69" s="97">
        <v>62</v>
      </c>
      <c r="C69" s="50"/>
      <c r="D69" s="198"/>
      <c r="E69" s="50"/>
      <c r="F69" s="49"/>
      <c r="G69" s="101">
        <f t="shared" si="0"/>
        <v>0</v>
      </c>
      <c r="H69" s="101">
        <f t="shared" si="1"/>
        <v>0</v>
      </c>
      <c r="I69" s="50"/>
      <c r="J69" s="50"/>
    </row>
    <row r="70" spans="2:10" ht="19.899999999999999" customHeight="1" x14ac:dyDescent="0.35">
      <c r="B70" s="97">
        <v>63</v>
      </c>
      <c r="C70" s="50"/>
      <c r="D70" s="198"/>
      <c r="E70" s="50"/>
      <c r="F70" s="49"/>
      <c r="G70" s="101">
        <f t="shared" si="0"/>
        <v>0</v>
      </c>
      <c r="H70" s="101">
        <f t="shared" si="1"/>
        <v>0</v>
      </c>
      <c r="I70" s="50"/>
      <c r="J70" s="50"/>
    </row>
    <row r="71" spans="2:10" ht="19.899999999999999" customHeight="1" x14ac:dyDescent="0.35">
      <c r="B71" s="97">
        <v>64</v>
      </c>
      <c r="C71" s="50"/>
      <c r="D71" s="198"/>
      <c r="E71" s="50"/>
      <c r="F71" s="49"/>
      <c r="G71" s="101">
        <f t="shared" si="0"/>
        <v>0</v>
      </c>
      <c r="H71" s="101">
        <f t="shared" si="1"/>
        <v>0</v>
      </c>
      <c r="I71" s="50"/>
      <c r="J71" s="50"/>
    </row>
    <row r="72" spans="2:10" ht="19.899999999999999" customHeight="1" x14ac:dyDescent="0.35">
      <c r="B72" s="97">
        <v>65</v>
      </c>
      <c r="C72" s="50"/>
      <c r="D72" s="198"/>
      <c r="E72" s="50"/>
      <c r="F72" s="49"/>
      <c r="G72" s="101">
        <f t="shared" ref="G72:G135" si="2">IF(F72&lt;&gt;"",P_Z_2_R_VALEUR_SMIC,0)</f>
        <v>0</v>
      </c>
      <c r="H72" s="101">
        <f t="shared" si="1"/>
        <v>0</v>
      </c>
      <c r="I72" s="50"/>
      <c r="J72" s="50"/>
    </row>
    <row r="73" spans="2:10" ht="19.899999999999999" customHeight="1" x14ac:dyDescent="0.35">
      <c r="B73" s="97">
        <v>66</v>
      </c>
      <c r="C73" s="50"/>
      <c r="D73" s="198"/>
      <c r="E73" s="50"/>
      <c r="F73" s="49"/>
      <c r="G73" s="101">
        <f t="shared" si="2"/>
        <v>0</v>
      </c>
      <c r="H73" s="101">
        <f t="shared" ref="H73:H136" si="3">IF(AND(G73&lt;&gt;0,F73&lt;&gt;""),ROUND(F73*G73,2),0)</f>
        <v>0</v>
      </c>
      <c r="I73" s="50"/>
      <c r="J73" s="50"/>
    </row>
    <row r="74" spans="2:10" ht="19.899999999999999" customHeight="1" x14ac:dyDescent="0.35">
      <c r="B74" s="97">
        <v>67</v>
      </c>
      <c r="C74" s="50"/>
      <c r="D74" s="198"/>
      <c r="E74" s="50"/>
      <c r="F74" s="49"/>
      <c r="G74" s="101">
        <f t="shared" si="2"/>
        <v>0</v>
      </c>
      <c r="H74" s="101">
        <f t="shared" si="3"/>
        <v>0</v>
      </c>
      <c r="I74" s="50"/>
      <c r="J74" s="50"/>
    </row>
    <row r="75" spans="2:10" ht="19.899999999999999" customHeight="1" x14ac:dyDescent="0.35">
      <c r="B75" s="97">
        <v>68</v>
      </c>
      <c r="C75" s="50"/>
      <c r="D75" s="198"/>
      <c r="E75" s="50"/>
      <c r="F75" s="49"/>
      <c r="G75" s="101">
        <f t="shared" si="2"/>
        <v>0</v>
      </c>
      <c r="H75" s="101">
        <f t="shared" si="3"/>
        <v>0</v>
      </c>
      <c r="I75" s="50"/>
      <c r="J75" s="50"/>
    </row>
    <row r="76" spans="2:10" ht="19.899999999999999" customHeight="1" x14ac:dyDescent="0.35">
      <c r="B76" s="97">
        <v>69</v>
      </c>
      <c r="C76" s="50"/>
      <c r="D76" s="198"/>
      <c r="E76" s="50"/>
      <c r="F76" s="49"/>
      <c r="G76" s="101">
        <f t="shared" si="2"/>
        <v>0</v>
      </c>
      <c r="H76" s="101">
        <f t="shared" si="3"/>
        <v>0</v>
      </c>
      <c r="I76" s="50"/>
      <c r="J76" s="50"/>
    </row>
    <row r="77" spans="2:10" ht="19.899999999999999" customHeight="1" x14ac:dyDescent="0.35">
      <c r="B77" s="97">
        <v>70</v>
      </c>
      <c r="C77" s="50"/>
      <c r="D77" s="198"/>
      <c r="E77" s="50"/>
      <c r="F77" s="49"/>
      <c r="G77" s="101">
        <f t="shared" si="2"/>
        <v>0</v>
      </c>
      <c r="H77" s="101">
        <f t="shared" si="3"/>
        <v>0</v>
      </c>
      <c r="I77" s="50"/>
      <c r="J77" s="50"/>
    </row>
    <row r="78" spans="2:10" ht="19.899999999999999" customHeight="1" x14ac:dyDescent="0.35">
      <c r="B78" s="97">
        <v>71</v>
      </c>
      <c r="C78" s="50"/>
      <c r="D78" s="198"/>
      <c r="E78" s="50"/>
      <c r="F78" s="49"/>
      <c r="G78" s="101">
        <f t="shared" si="2"/>
        <v>0</v>
      </c>
      <c r="H78" s="101">
        <f t="shared" si="3"/>
        <v>0</v>
      </c>
      <c r="I78" s="50"/>
      <c r="J78" s="50"/>
    </row>
    <row r="79" spans="2:10" ht="19.899999999999999" customHeight="1" x14ac:dyDescent="0.35">
      <c r="B79" s="97">
        <v>72</v>
      </c>
      <c r="C79" s="50"/>
      <c r="D79" s="198"/>
      <c r="E79" s="50"/>
      <c r="F79" s="49"/>
      <c r="G79" s="101">
        <f t="shared" si="2"/>
        <v>0</v>
      </c>
      <c r="H79" s="101">
        <f t="shared" si="3"/>
        <v>0</v>
      </c>
      <c r="I79" s="50"/>
      <c r="J79" s="50"/>
    </row>
    <row r="80" spans="2:10" ht="19.899999999999999" customHeight="1" x14ac:dyDescent="0.35">
      <c r="B80" s="97">
        <v>73</v>
      </c>
      <c r="C80" s="50"/>
      <c r="D80" s="198"/>
      <c r="E80" s="50"/>
      <c r="F80" s="49"/>
      <c r="G80" s="101">
        <f t="shared" si="2"/>
        <v>0</v>
      </c>
      <c r="H80" s="101">
        <f t="shared" si="3"/>
        <v>0</v>
      </c>
      <c r="I80" s="50"/>
      <c r="J80" s="50"/>
    </row>
    <row r="81" spans="2:10" ht="19.899999999999999" customHeight="1" x14ac:dyDescent="0.35">
      <c r="B81" s="97">
        <v>74</v>
      </c>
      <c r="C81" s="50"/>
      <c r="D81" s="198"/>
      <c r="E81" s="50"/>
      <c r="F81" s="49"/>
      <c r="G81" s="101">
        <f t="shared" si="2"/>
        <v>0</v>
      </c>
      <c r="H81" s="101">
        <f t="shared" si="3"/>
        <v>0</v>
      </c>
      <c r="I81" s="50"/>
      <c r="J81" s="50"/>
    </row>
    <row r="82" spans="2:10" ht="19.899999999999999" customHeight="1" x14ac:dyDescent="0.35">
      <c r="B82" s="97">
        <v>75</v>
      </c>
      <c r="C82" s="50"/>
      <c r="D82" s="198"/>
      <c r="E82" s="50"/>
      <c r="F82" s="49"/>
      <c r="G82" s="101">
        <f t="shared" si="2"/>
        <v>0</v>
      </c>
      <c r="H82" s="101">
        <f t="shared" si="3"/>
        <v>0</v>
      </c>
      <c r="I82" s="50"/>
      <c r="J82" s="50"/>
    </row>
    <row r="83" spans="2:10" ht="19.899999999999999" customHeight="1" x14ac:dyDescent="0.35">
      <c r="B83" s="97">
        <v>76</v>
      </c>
      <c r="C83" s="50"/>
      <c r="D83" s="198"/>
      <c r="E83" s="50"/>
      <c r="F83" s="49"/>
      <c r="G83" s="101">
        <f t="shared" si="2"/>
        <v>0</v>
      </c>
      <c r="H83" s="101">
        <f t="shared" si="3"/>
        <v>0</v>
      </c>
      <c r="I83" s="50"/>
      <c r="J83" s="50"/>
    </row>
    <row r="84" spans="2:10" ht="19.899999999999999" customHeight="1" x14ac:dyDescent="0.35">
      <c r="B84" s="97">
        <v>77</v>
      </c>
      <c r="C84" s="50"/>
      <c r="D84" s="198"/>
      <c r="E84" s="50"/>
      <c r="F84" s="49"/>
      <c r="G84" s="101">
        <f t="shared" si="2"/>
        <v>0</v>
      </c>
      <c r="H84" s="101">
        <f t="shared" si="3"/>
        <v>0</v>
      </c>
      <c r="I84" s="50"/>
      <c r="J84" s="50"/>
    </row>
    <row r="85" spans="2:10" ht="19.899999999999999" customHeight="1" x14ac:dyDescent="0.35">
      <c r="B85" s="97">
        <v>78</v>
      </c>
      <c r="C85" s="50"/>
      <c r="D85" s="198"/>
      <c r="E85" s="50"/>
      <c r="F85" s="49"/>
      <c r="G85" s="101">
        <f t="shared" si="2"/>
        <v>0</v>
      </c>
      <c r="H85" s="101">
        <f t="shared" si="3"/>
        <v>0</v>
      </c>
      <c r="I85" s="50"/>
      <c r="J85" s="50"/>
    </row>
    <row r="86" spans="2:10" ht="19.899999999999999" customHeight="1" x14ac:dyDescent="0.35">
      <c r="B86" s="97">
        <v>79</v>
      </c>
      <c r="C86" s="50"/>
      <c r="D86" s="198"/>
      <c r="E86" s="50"/>
      <c r="F86" s="49"/>
      <c r="G86" s="101">
        <f t="shared" si="2"/>
        <v>0</v>
      </c>
      <c r="H86" s="101">
        <f t="shared" si="3"/>
        <v>0</v>
      </c>
      <c r="I86" s="50"/>
      <c r="J86" s="50"/>
    </row>
    <row r="87" spans="2:10" ht="19.899999999999999" customHeight="1" x14ac:dyDescent="0.35">
      <c r="B87" s="97">
        <v>80</v>
      </c>
      <c r="C87" s="50"/>
      <c r="D87" s="198"/>
      <c r="E87" s="50"/>
      <c r="F87" s="49"/>
      <c r="G87" s="101">
        <f t="shared" si="2"/>
        <v>0</v>
      </c>
      <c r="H87" s="101">
        <f t="shared" si="3"/>
        <v>0</v>
      </c>
      <c r="I87" s="50"/>
      <c r="J87" s="50"/>
    </row>
    <row r="88" spans="2:10" ht="19.899999999999999" customHeight="1" x14ac:dyDescent="0.35">
      <c r="B88" s="97">
        <v>81</v>
      </c>
      <c r="C88" s="50"/>
      <c r="D88" s="198"/>
      <c r="E88" s="50"/>
      <c r="F88" s="49"/>
      <c r="G88" s="101">
        <f t="shared" si="2"/>
        <v>0</v>
      </c>
      <c r="H88" s="101">
        <f t="shared" si="3"/>
        <v>0</v>
      </c>
      <c r="I88" s="50"/>
      <c r="J88" s="50"/>
    </row>
    <row r="89" spans="2:10" ht="19.899999999999999" customHeight="1" x14ac:dyDescent="0.35">
      <c r="B89" s="97">
        <v>82</v>
      </c>
      <c r="C89" s="50"/>
      <c r="D89" s="198"/>
      <c r="E89" s="50"/>
      <c r="F89" s="49"/>
      <c r="G89" s="101">
        <f t="shared" si="2"/>
        <v>0</v>
      </c>
      <c r="H89" s="101">
        <f t="shared" si="3"/>
        <v>0</v>
      </c>
      <c r="I89" s="50"/>
      <c r="J89" s="50"/>
    </row>
    <row r="90" spans="2:10" ht="19.899999999999999" customHeight="1" x14ac:dyDescent="0.35">
      <c r="B90" s="97">
        <v>83</v>
      </c>
      <c r="C90" s="50"/>
      <c r="D90" s="198"/>
      <c r="E90" s="50"/>
      <c r="F90" s="49"/>
      <c r="G90" s="101">
        <f t="shared" si="2"/>
        <v>0</v>
      </c>
      <c r="H90" s="101">
        <f t="shared" si="3"/>
        <v>0</v>
      </c>
      <c r="I90" s="50"/>
      <c r="J90" s="50"/>
    </row>
    <row r="91" spans="2:10" ht="19.899999999999999" customHeight="1" x14ac:dyDescent="0.35">
      <c r="B91" s="97">
        <v>84</v>
      </c>
      <c r="C91" s="50"/>
      <c r="D91" s="198"/>
      <c r="E91" s="50"/>
      <c r="F91" s="49"/>
      <c r="G91" s="101">
        <f t="shared" si="2"/>
        <v>0</v>
      </c>
      <c r="H91" s="101">
        <f t="shared" si="3"/>
        <v>0</v>
      </c>
      <c r="I91" s="50"/>
      <c r="J91" s="50"/>
    </row>
    <row r="92" spans="2:10" ht="19.899999999999999" customHeight="1" x14ac:dyDescent="0.35">
      <c r="B92" s="97">
        <v>85</v>
      </c>
      <c r="C92" s="50"/>
      <c r="D92" s="198"/>
      <c r="E92" s="50"/>
      <c r="F92" s="49"/>
      <c r="G92" s="101">
        <f t="shared" si="2"/>
        <v>0</v>
      </c>
      <c r="H92" s="101">
        <f t="shared" si="3"/>
        <v>0</v>
      </c>
      <c r="I92" s="50"/>
      <c r="J92" s="50"/>
    </row>
    <row r="93" spans="2:10" ht="19.899999999999999" customHeight="1" x14ac:dyDescent="0.35">
      <c r="B93" s="97">
        <v>86</v>
      </c>
      <c r="C93" s="50"/>
      <c r="D93" s="198"/>
      <c r="E93" s="50"/>
      <c r="F93" s="49"/>
      <c r="G93" s="101">
        <f t="shared" si="2"/>
        <v>0</v>
      </c>
      <c r="H93" s="101">
        <f t="shared" si="3"/>
        <v>0</v>
      </c>
      <c r="I93" s="50"/>
      <c r="J93" s="50"/>
    </row>
    <row r="94" spans="2:10" ht="19.899999999999999" customHeight="1" x14ac:dyDescent="0.35">
      <c r="B94" s="97">
        <v>87</v>
      </c>
      <c r="C94" s="50"/>
      <c r="D94" s="198"/>
      <c r="E94" s="50"/>
      <c r="F94" s="49"/>
      <c r="G94" s="101">
        <f t="shared" si="2"/>
        <v>0</v>
      </c>
      <c r="H94" s="101">
        <f t="shared" si="3"/>
        <v>0</v>
      </c>
      <c r="I94" s="50"/>
      <c r="J94" s="50"/>
    </row>
    <row r="95" spans="2:10" ht="19.899999999999999" customHeight="1" x14ac:dyDescent="0.35">
      <c r="B95" s="97">
        <v>88</v>
      </c>
      <c r="C95" s="50"/>
      <c r="D95" s="198"/>
      <c r="E95" s="50"/>
      <c r="F95" s="49"/>
      <c r="G95" s="101">
        <f t="shared" si="2"/>
        <v>0</v>
      </c>
      <c r="H95" s="101">
        <f t="shared" si="3"/>
        <v>0</v>
      </c>
      <c r="I95" s="50"/>
      <c r="J95" s="50"/>
    </row>
    <row r="96" spans="2:10" ht="19.899999999999999" customHeight="1" x14ac:dyDescent="0.35">
      <c r="B96" s="97">
        <v>89</v>
      </c>
      <c r="C96" s="50"/>
      <c r="D96" s="198"/>
      <c r="E96" s="50"/>
      <c r="F96" s="49"/>
      <c r="G96" s="101">
        <f t="shared" si="2"/>
        <v>0</v>
      </c>
      <c r="H96" s="101">
        <f t="shared" si="3"/>
        <v>0</v>
      </c>
      <c r="I96" s="50"/>
      <c r="J96" s="50"/>
    </row>
    <row r="97" spans="2:10" ht="19.899999999999999" customHeight="1" x14ac:dyDescent="0.35">
      <c r="B97" s="97">
        <v>90</v>
      </c>
      <c r="C97" s="50"/>
      <c r="D97" s="198"/>
      <c r="E97" s="50"/>
      <c r="F97" s="49"/>
      <c r="G97" s="101">
        <f t="shared" si="2"/>
        <v>0</v>
      </c>
      <c r="H97" s="101">
        <f t="shared" si="3"/>
        <v>0</v>
      </c>
      <c r="I97" s="50"/>
      <c r="J97" s="50"/>
    </row>
    <row r="98" spans="2:10" ht="19.899999999999999" customHeight="1" x14ac:dyDescent="0.35">
      <c r="B98" s="97">
        <v>91</v>
      </c>
      <c r="C98" s="50"/>
      <c r="D98" s="198"/>
      <c r="E98" s="50"/>
      <c r="F98" s="49"/>
      <c r="G98" s="101">
        <f t="shared" si="2"/>
        <v>0</v>
      </c>
      <c r="H98" s="101">
        <f t="shared" si="3"/>
        <v>0</v>
      </c>
      <c r="I98" s="50"/>
      <c r="J98" s="50"/>
    </row>
    <row r="99" spans="2:10" ht="19.899999999999999" customHeight="1" x14ac:dyDescent="0.35">
      <c r="B99" s="97">
        <v>92</v>
      </c>
      <c r="C99" s="50"/>
      <c r="D99" s="198"/>
      <c r="E99" s="50"/>
      <c r="F99" s="49"/>
      <c r="G99" s="101">
        <f t="shared" si="2"/>
        <v>0</v>
      </c>
      <c r="H99" s="101">
        <f t="shared" si="3"/>
        <v>0</v>
      </c>
      <c r="I99" s="50"/>
      <c r="J99" s="50"/>
    </row>
    <row r="100" spans="2:10" ht="19.899999999999999" customHeight="1" x14ac:dyDescent="0.35">
      <c r="B100" s="97">
        <v>93</v>
      </c>
      <c r="C100" s="50"/>
      <c r="D100" s="198"/>
      <c r="E100" s="50"/>
      <c r="F100" s="49"/>
      <c r="G100" s="101">
        <f t="shared" si="2"/>
        <v>0</v>
      </c>
      <c r="H100" s="101">
        <f t="shared" si="3"/>
        <v>0</v>
      </c>
      <c r="I100" s="50"/>
      <c r="J100" s="50"/>
    </row>
    <row r="101" spans="2:10" ht="19.899999999999999" customHeight="1" x14ac:dyDescent="0.35">
      <c r="B101" s="97">
        <v>94</v>
      </c>
      <c r="C101" s="50"/>
      <c r="D101" s="198"/>
      <c r="E101" s="50"/>
      <c r="F101" s="49"/>
      <c r="G101" s="101">
        <f t="shared" si="2"/>
        <v>0</v>
      </c>
      <c r="H101" s="101">
        <f t="shared" si="3"/>
        <v>0</v>
      </c>
      <c r="I101" s="50"/>
      <c r="J101" s="50"/>
    </row>
    <row r="102" spans="2:10" ht="19.899999999999999" customHeight="1" x14ac:dyDescent="0.35">
      <c r="B102" s="97">
        <v>95</v>
      </c>
      <c r="C102" s="50"/>
      <c r="D102" s="198"/>
      <c r="E102" s="50"/>
      <c r="F102" s="49"/>
      <c r="G102" s="101">
        <f t="shared" si="2"/>
        <v>0</v>
      </c>
      <c r="H102" s="101">
        <f t="shared" si="3"/>
        <v>0</v>
      </c>
      <c r="I102" s="50"/>
      <c r="J102" s="50"/>
    </row>
    <row r="103" spans="2:10" ht="19.899999999999999" customHeight="1" x14ac:dyDescent="0.35">
      <c r="B103" s="97">
        <v>96</v>
      </c>
      <c r="C103" s="50"/>
      <c r="D103" s="198"/>
      <c r="E103" s="50"/>
      <c r="F103" s="49"/>
      <c r="G103" s="101">
        <f t="shared" si="2"/>
        <v>0</v>
      </c>
      <c r="H103" s="101">
        <f t="shared" si="3"/>
        <v>0</v>
      </c>
      <c r="I103" s="50"/>
      <c r="J103" s="50"/>
    </row>
    <row r="104" spans="2:10" ht="19.899999999999999" customHeight="1" x14ac:dyDescent="0.35">
      <c r="B104" s="97">
        <v>97</v>
      </c>
      <c r="C104" s="50"/>
      <c r="D104" s="198"/>
      <c r="E104" s="50"/>
      <c r="F104" s="49"/>
      <c r="G104" s="101">
        <f t="shared" si="2"/>
        <v>0</v>
      </c>
      <c r="H104" s="101">
        <f t="shared" si="3"/>
        <v>0</v>
      </c>
      <c r="I104" s="50"/>
      <c r="J104" s="50"/>
    </row>
    <row r="105" spans="2:10" ht="19.899999999999999" customHeight="1" x14ac:dyDescent="0.35">
      <c r="B105" s="97">
        <v>98</v>
      </c>
      <c r="C105" s="50"/>
      <c r="D105" s="198"/>
      <c r="E105" s="50"/>
      <c r="F105" s="49"/>
      <c r="G105" s="101">
        <f t="shared" si="2"/>
        <v>0</v>
      </c>
      <c r="H105" s="101">
        <f t="shared" si="3"/>
        <v>0</v>
      </c>
      <c r="I105" s="50"/>
      <c r="J105" s="50"/>
    </row>
    <row r="106" spans="2:10" ht="19.899999999999999" customHeight="1" x14ac:dyDescent="0.35">
      <c r="B106" s="97">
        <v>99</v>
      </c>
      <c r="C106" s="50"/>
      <c r="D106" s="198"/>
      <c r="E106" s="50"/>
      <c r="F106" s="49"/>
      <c r="G106" s="101">
        <f t="shared" si="2"/>
        <v>0</v>
      </c>
      <c r="H106" s="101">
        <f t="shared" si="3"/>
        <v>0</v>
      </c>
      <c r="I106" s="50"/>
      <c r="J106" s="50"/>
    </row>
    <row r="107" spans="2:10" ht="19.899999999999999" customHeight="1" x14ac:dyDescent="0.35">
      <c r="B107" s="97">
        <v>100</v>
      </c>
      <c r="C107" s="50"/>
      <c r="D107" s="198"/>
      <c r="E107" s="50"/>
      <c r="F107" s="49"/>
      <c r="G107" s="101">
        <f t="shared" si="2"/>
        <v>0</v>
      </c>
      <c r="H107" s="101">
        <f t="shared" si="3"/>
        <v>0</v>
      </c>
      <c r="I107" s="50"/>
      <c r="J107" s="50"/>
    </row>
    <row r="108" spans="2:10" ht="19.899999999999999" customHeight="1" x14ac:dyDescent="0.35">
      <c r="B108" s="97">
        <v>101</v>
      </c>
      <c r="C108" s="50"/>
      <c r="D108" s="198"/>
      <c r="E108" s="50"/>
      <c r="F108" s="49"/>
      <c r="G108" s="101">
        <f t="shared" si="2"/>
        <v>0</v>
      </c>
      <c r="H108" s="101">
        <f t="shared" si="3"/>
        <v>0</v>
      </c>
      <c r="I108" s="50"/>
      <c r="J108" s="50"/>
    </row>
    <row r="109" spans="2:10" ht="19.899999999999999" customHeight="1" x14ac:dyDescent="0.35">
      <c r="B109" s="97">
        <v>102</v>
      </c>
      <c r="C109" s="50"/>
      <c r="D109" s="198"/>
      <c r="E109" s="50"/>
      <c r="F109" s="49"/>
      <c r="G109" s="101">
        <f t="shared" si="2"/>
        <v>0</v>
      </c>
      <c r="H109" s="101">
        <f t="shared" si="3"/>
        <v>0</v>
      </c>
      <c r="I109" s="50"/>
      <c r="J109" s="50"/>
    </row>
    <row r="110" spans="2:10" ht="19.899999999999999" customHeight="1" x14ac:dyDescent="0.35">
      <c r="B110" s="97">
        <v>103</v>
      </c>
      <c r="C110" s="50"/>
      <c r="D110" s="198"/>
      <c r="E110" s="50"/>
      <c r="F110" s="49"/>
      <c r="G110" s="101">
        <f t="shared" si="2"/>
        <v>0</v>
      </c>
      <c r="H110" s="101">
        <f t="shared" si="3"/>
        <v>0</v>
      </c>
      <c r="I110" s="50"/>
      <c r="J110" s="50"/>
    </row>
    <row r="111" spans="2:10" ht="19.899999999999999" customHeight="1" x14ac:dyDescent="0.35">
      <c r="B111" s="97">
        <v>104</v>
      </c>
      <c r="C111" s="50"/>
      <c r="D111" s="198"/>
      <c r="E111" s="50"/>
      <c r="F111" s="49"/>
      <c r="G111" s="101">
        <f t="shared" si="2"/>
        <v>0</v>
      </c>
      <c r="H111" s="101">
        <f t="shared" si="3"/>
        <v>0</v>
      </c>
      <c r="I111" s="50"/>
      <c r="J111" s="50"/>
    </row>
    <row r="112" spans="2:10" ht="19.899999999999999" customHeight="1" x14ac:dyDescent="0.35">
      <c r="B112" s="97">
        <v>105</v>
      </c>
      <c r="C112" s="50"/>
      <c r="D112" s="198"/>
      <c r="E112" s="50"/>
      <c r="F112" s="49"/>
      <c r="G112" s="101">
        <f t="shared" si="2"/>
        <v>0</v>
      </c>
      <c r="H112" s="101">
        <f t="shared" si="3"/>
        <v>0</v>
      </c>
      <c r="I112" s="50"/>
      <c r="J112" s="50"/>
    </row>
    <row r="113" spans="2:10" ht="19.899999999999999" customHeight="1" x14ac:dyDescent="0.35">
      <c r="B113" s="97">
        <v>106</v>
      </c>
      <c r="C113" s="50"/>
      <c r="D113" s="198"/>
      <c r="E113" s="50"/>
      <c r="F113" s="49"/>
      <c r="G113" s="101">
        <f t="shared" si="2"/>
        <v>0</v>
      </c>
      <c r="H113" s="101">
        <f t="shared" si="3"/>
        <v>0</v>
      </c>
      <c r="I113" s="50"/>
      <c r="J113" s="50"/>
    </row>
    <row r="114" spans="2:10" ht="19.899999999999999" customHeight="1" x14ac:dyDescent="0.35">
      <c r="B114" s="97">
        <v>107</v>
      </c>
      <c r="C114" s="50"/>
      <c r="D114" s="198"/>
      <c r="E114" s="50"/>
      <c r="F114" s="49"/>
      <c r="G114" s="101">
        <f t="shared" si="2"/>
        <v>0</v>
      </c>
      <c r="H114" s="101">
        <f t="shared" si="3"/>
        <v>0</v>
      </c>
      <c r="I114" s="50"/>
      <c r="J114" s="50"/>
    </row>
    <row r="115" spans="2:10" ht="19.899999999999999" customHeight="1" x14ac:dyDescent="0.35">
      <c r="B115" s="97">
        <v>108</v>
      </c>
      <c r="C115" s="50"/>
      <c r="D115" s="198"/>
      <c r="E115" s="50"/>
      <c r="F115" s="49"/>
      <c r="G115" s="101">
        <f t="shared" si="2"/>
        <v>0</v>
      </c>
      <c r="H115" s="101">
        <f t="shared" si="3"/>
        <v>0</v>
      </c>
      <c r="I115" s="50"/>
      <c r="J115" s="50"/>
    </row>
    <row r="116" spans="2:10" ht="19.899999999999999" customHeight="1" x14ac:dyDescent="0.35">
      <c r="B116" s="97">
        <v>109</v>
      </c>
      <c r="C116" s="50"/>
      <c r="D116" s="198"/>
      <c r="E116" s="50"/>
      <c r="F116" s="49"/>
      <c r="G116" s="101">
        <f t="shared" si="2"/>
        <v>0</v>
      </c>
      <c r="H116" s="101">
        <f t="shared" si="3"/>
        <v>0</v>
      </c>
      <c r="I116" s="50"/>
      <c r="J116" s="50"/>
    </row>
    <row r="117" spans="2:10" ht="19.899999999999999" customHeight="1" x14ac:dyDescent="0.35">
      <c r="B117" s="97">
        <v>110</v>
      </c>
      <c r="C117" s="50"/>
      <c r="D117" s="198"/>
      <c r="E117" s="50"/>
      <c r="F117" s="49"/>
      <c r="G117" s="101">
        <f t="shared" si="2"/>
        <v>0</v>
      </c>
      <c r="H117" s="101">
        <f t="shared" si="3"/>
        <v>0</v>
      </c>
      <c r="I117" s="50"/>
      <c r="J117" s="50"/>
    </row>
    <row r="118" spans="2:10" ht="19.899999999999999" customHeight="1" x14ac:dyDescent="0.35">
      <c r="B118" s="97">
        <v>111</v>
      </c>
      <c r="C118" s="50"/>
      <c r="D118" s="198"/>
      <c r="E118" s="50"/>
      <c r="F118" s="49"/>
      <c r="G118" s="101">
        <f t="shared" si="2"/>
        <v>0</v>
      </c>
      <c r="H118" s="101">
        <f t="shared" si="3"/>
        <v>0</v>
      </c>
      <c r="I118" s="50"/>
      <c r="J118" s="50"/>
    </row>
    <row r="119" spans="2:10" ht="19.899999999999999" customHeight="1" x14ac:dyDescent="0.35">
      <c r="B119" s="97">
        <v>112</v>
      </c>
      <c r="C119" s="50"/>
      <c r="D119" s="198"/>
      <c r="E119" s="50"/>
      <c r="F119" s="49"/>
      <c r="G119" s="101">
        <f t="shared" si="2"/>
        <v>0</v>
      </c>
      <c r="H119" s="101">
        <f t="shared" si="3"/>
        <v>0</v>
      </c>
      <c r="I119" s="50"/>
      <c r="J119" s="50"/>
    </row>
    <row r="120" spans="2:10" ht="19.899999999999999" customHeight="1" x14ac:dyDescent="0.35">
      <c r="B120" s="97">
        <v>113</v>
      </c>
      <c r="C120" s="50"/>
      <c r="D120" s="198"/>
      <c r="E120" s="50"/>
      <c r="F120" s="49"/>
      <c r="G120" s="101">
        <f t="shared" si="2"/>
        <v>0</v>
      </c>
      <c r="H120" s="101">
        <f t="shared" si="3"/>
        <v>0</v>
      </c>
      <c r="I120" s="50"/>
      <c r="J120" s="50"/>
    </row>
    <row r="121" spans="2:10" ht="19.899999999999999" customHeight="1" x14ac:dyDescent="0.35">
      <c r="B121" s="97">
        <v>114</v>
      </c>
      <c r="C121" s="50"/>
      <c r="D121" s="198"/>
      <c r="E121" s="50"/>
      <c r="F121" s="49"/>
      <c r="G121" s="101">
        <f t="shared" si="2"/>
        <v>0</v>
      </c>
      <c r="H121" s="101">
        <f t="shared" si="3"/>
        <v>0</v>
      </c>
      <c r="I121" s="50"/>
      <c r="J121" s="50"/>
    </row>
    <row r="122" spans="2:10" ht="19.899999999999999" customHeight="1" x14ac:dyDescent="0.35">
      <c r="B122" s="97">
        <v>115</v>
      </c>
      <c r="C122" s="50"/>
      <c r="D122" s="198"/>
      <c r="E122" s="50"/>
      <c r="F122" s="49"/>
      <c r="G122" s="101">
        <f t="shared" si="2"/>
        <v>0</v>
      </c>
      <c r="H122" s="101">
        <f t="shared" si="3"/>
        <v>0</v>
      </c>
      <c r="I122" s="50"/>
      <c r="J122" s="50"/>
    </row>
    <row r="123" spans="2:10" ht="19.899999999999999" customHeight="1" x14ac:dyDescent="0.35">
      <c r="B123" s="97">
        <v>116</v>
      </c>
      <c r="C123" s="50"/>
      <c r="D123" s="198"/>
      <c r="E123" s="50"/>
      <c r="F123" s="49"/>
      <c r="G123" s="101">
        <f t="shared" si="2"/>
        <v>0</v>
      </c>
      <c r="H123" s="101">
        <f t="shared" si="3"/>
        <v>0</v>
      </c>
      <c r="I123" s="50"/>
      <c r="J123" s="50"/>
    </row>
    <row r="124" spans="2:10" ht="19.899999999999999" customHeight="1" x14ac:dyDescent="0.35">
      <c r="B124" s="97">
        <v>117</v>
      </c>
      <c r="C124" s="50"/>
      <c r="D124" s="198"/>
      <c r="E124" s="50"/>
      <c r="F124" s="49"/>
      <c r="G124" s="101">
        <f t="shared" si="2"/>
        <v>0</v>
      </c>
      <c r="H124" s="101">
        <f t="shared" si="3"/>
        <v>0</v>
      </c>
      <c r="I124" s="50"/>
      <c r="J124" s="50"/>
    </row>
    <row r="125" spans="2:10" ht="19.899999999999999" customHeight="1" x14ac:dyDescent="0.35">
      <c r="B125" s="97">
        <v>118</v>
      </c>
      <c r="C125" s="50"/>
      <c r="D125" s="198"/>
      <c r="E125" s="50"/>
      <c r="F125" s="49"/>
      <c r="G125" s="101">
        <f t="shared" si="2"/>
        <v>0</v>
      </c>
      <c r="H125" s="101">
        <f t="shared" si="3"/>
        <v>0</v>
      </c>
      <c r="I125" s="50"/>
      <c r="J125" s="50"/>
    </row>
    <row r="126" spans="2:10" ht="19.899999999999999" customHeight="1" x14ac:dyDescent="0.35">
      <c r="B126" s="97">
        <v>119</v>
      </c>
      <c r="C126" s="50"/>
      <c r="D126" s="198"/>
      <c r="E126" s="50"/>
      <c r="F126" s="49"/>
      <c r="G126" s="101">
        <f t="shared" si="2"/>
        <v>0</v>
      </c>
      <c r="H126" s="101">
        <f t="shared" si="3"/>
        <v>0</v>
      </c>
      <c r="I126" s="50"/>
      <c r="J126" s="50"/>
    </row>
    <row r="127" spans="2:10" ht="19.899999999999999" customHeight="1" x14ac:dyDescent="0.35">
      <c r="B127" s="97">
        <v>120</v>
      </c>
      <c r="C127" s="50"/>
      <c r="D127" s="198"/>
      <c r="E127" s="50"/>
      <c r="F127" s="49"/>
      <c r="G127" s="101">
        <f t="shared" si="2"/>
        <v>0</v>
      </c>
      <c r="H127" s="101">
        <f t="shared" si="3"/>
        <v>0</v>
      </c>
      <c r="I127" s="50"/>
      <c r="J127" s="50"/>
    </row>
    <row r="128" spans="2:10" ht="19.899999999999999" customHeight="1" x14ac:dyDescent="0.35">
      <c r="B128" s="97">
        <v>121</v>
      </c>
      <c r="C128" s="50"/>
      <c r="D128" s="198"/>
      <c r="E128" s="50"/>
      <c r="F128" s="49"/>
      <c r="G128" s="101">
        <f t="shared" si="2"/>
        <v>0</v>
      </c>
      <c r="H128" s="101">
        <f t="shared" si="3"/>
        <v>0</v>
      </c>
      <c r="I128" s="50"/>
      <c r="J128" s="50"/>
    </row>
    <row r="129" spans="2:10" ht="19.899999999999999" customHeight="1" x14ac:dyDescent="0.35">
      <c r="B129" s="97">
        <v>122</v>
      </c>
      <c r="C129" s="50"/>
      <c r="D129" s="198"/>
      <c r="E129" s="50"/>
      <c r="F129" s="49"/>
      <c r="G129" s="101">
        <f t="shared" si="2"/>
        <v>0</v>
      </c>
      <c r="H129" s="101">
        <f t="shared" si="3"/>
        <v>0</v>
      </c>
      <c r="I129" s="50"/>
      <c r="J129" s="50"/>
    </row>
    <row r="130" spans="2:10" ht="19.899999999999999" customHeight="1" x14ac:dyDescent="0.35">
      <c r="B130" s="97">
        <v>123</v>
      </c>
      <c r="C130" s="50"/>
      <c r="D130" s="198"/>
      <c r="E130" s="50"/>
      <c r="F130" s="49"/>
      <c r="G130" s="101">
        <f t="shared" si="2"/>
        <v>0</v>
      </c>
      <c r="H130" s="101">
        <f t="shared" si="3"/>
        <v>0</v>
      </c>
      <c r="I130" s="50"/>
      <c r="J130" s="50"/>
    </row>
    <row r="131" spans="2:10" ht="19.899999999999999" customHeight="1" x14ac:dyDescent="0.35">
      <c r="B131" s="97">
        <v>124</v>
      </c>
      <c r="C131" s="50"/>
      <c r="D131" s="198"/>
      <c r="E131" s="50"/>
      <c r="F131" s="49"/>
      <c r="G131" s="101">
        <f t="shared" si="2"/>
        <v>0</v>
      </c>
      <c r="H131" s="101">
        <f t="shared" si="3"/>
        <v>0</v>
      </c>
      <c r="I131" s="50"/>
      <c r="J131" s="50"/>
    </row>
    <row r="132" spans="2:10" ht="19.899999999999999" customHeight="1" x14ac:dyDescent="0.35">
      <c r="B132" s="97">
        <v>125</v>
      </c>
      <c r="C132" s="50"/>
      <c r="D132" s="198"/>
      <c r="E132" s="50"/>
      <c r="F132" s="49"/>
      <c r="G132" s="101">
        <f t="shared" si="2"/>
        <v>0</v>
      </c>
      <c r="H132" s="101">
        <f t="shared" si="3"/>
        <v>0</v>
      </c>
      <c r="I132" s="50"/>
      <c r="J132" s="50"/>
    </row>
    <row r="133" spans="2:10" ht="19.899999999999999" customHeight="1" x14ac:dyDescent="0.35">
      <c r="B133" s="97">
        <v>126</v>
      </c>
      <c r="C133" s="50"/>
      <c r="D133" s="198"/>
      <c r="E133" s="50"/>
      <c r="F133" s="49"/>
      <c r="G133" s="101">
        <f t="shared" si="2"/>
        <v>0</v>
      </c>
      <c r="H133" s="101">
        <f t="shared" si="3"/>
        <v>0</v>
      </c>
      <c r="I133" s="50"/>
      <c r="J133" s="50"/>
    </row>
    <row r="134" spans="2:10" ht="19.899999999999999" customHeight="1" x14ac:dyDescent="0.35">
      <c r="B134" s="97">
        <v>127</v>
      </c>
      <c r="C134" s="50"/>
      <c r="D134" s="198"/>
      <c r="E134" s="50"/>
      <c r="F134" s="49"/>
      <c r="G134" s="101">
        <f t="shared" si="2"/>
        <v>0</v>
      </c>
      <c r="H134" s="101">
        <f t="shared" si="3"/>
        <v>0</v>
      </c>
      <c r="I134" s="50"/>
      <c r="J134" s="50"/>
    </row>
    <row r="135" spans="2:10" ht="19.899999999999999" customHeight="1" x14ac:dyDescent="0.35">
      <c r="B135" s="97">
        <v>128</v>
      </c>
      <c r="C135" s="50"/>
      <c r="D135" s="198"/>
      <c r="E135" s="50"/>
      <c r="F135" s="49"/>
      <c r="G135" s="101">
        <f t="shared" si="2"/>
        <v>0</v>
      </c>
      <c r="H135" s="101">
        <f t="shared" si="3"/>
        <v>0</v>
      </c>
      <c r="I135" s="50"/>
      <c r="J135" s="50"/>
    </row>
    <row r="136" spans="2:10" ht="19.899999999999999" customHeight="1" x14ac:dyDescent="0.35">
      <c r="B136" s="97">
        <v>129</v>
      </c>
      <c r="C136" s="50"/>
      <c r="D136" s="198"/>
      <c r="E136" s="50"/>
      <c r="F136" s="49"/>
      <c r="G136" s="101">
        <f t="shared" ref="G136:G199" si="4">IF(F136&lt;&gt;"",P_Z_2_R_VALEUR_SMIC,0)</f>
        <v>0</v>
      </c>
      <c r="H136" s="101">
        <f t="shared" si="3"/>
        <v>0</v>
      </c>
      <c r="I136" s="50"/>
      <c r="J136" s="50"/>
    </row>
    <row r="137" spans="2:10" ht="19.899999999999999" customHeight="1" x14ac:dyDescent="0.35">
      <c r="B137" s="97">
        <v>130</v>
      </c>
      <c r="C137" s="50"/>
      <c r="D137" s="198"/>
      <c r="E137" s="50"/>
      <c r="F137" s="49"/>
      <c r="G137" s="101">
        <f t="shared" si="4"/>
        <v>0</v>
      </c>
      <c r="H137" s="101">
        <f t="shared" ref="H137:H200" si="5">IF(AND(G137&lt;&gt;0,F137&lt;&gt;""),ROUND(F137*G137,2),0)</f>
        <v>0</v>
      </c>
      <c r="I137" s="50"/>
      <c r="J137" s="50"/>
    </row>
    <row r="138" spans="2:10" ht="19.899999999999999" customHeight="1" x14ac:dyDescent="0.35">
      <c r="B138" s="97">
        <v>131</v>
      </c>
      <c r="C138" s="50"/>
      <c r="D138" s="198"/>
      <c r="E138" s="50"/>
      <c r="F138" s="49"/>
      <c r="G138" s="101">
        <f t="shared" si="4"/>
        <v>0</v>
      </c>
      <c r="H138" s="101">
        <f t="shared" si="5"/>
        <v>0</v>
      </c>
      <c r="I138" s="50"/>
      <c r="J138" s="50"/>
    </row>
    <row r="139" spans="2:10" ht="19.899999999999999" customHeight="1" x14ac:dyDescent="0.35">
      <c r="B139" s="97">
        <v>132</v>
      </c>
      <c r="C139" s="50"/>
      <c r="D139" s="198"/>
      <c r="E139" s="50"/>
      <c r="F139" s="49"/>
      <c r="G139" s="101">
        <f t="shared" si="4"/>
        <v>0</v>
      </c>
      <c r="H139" s="101">
        <f t="shared" si="5"/>
        <v>0</v>
      </c>
      <c r="I139" s="50"/>
      <c r="J139" s="50"/>
    </row>
    <row r="140" spans="2:10" ht="19.899999999999999" customHeight="1" x14ac:dyDescent="0.35">
      <c r="B140" s="97">
        <v>133</v>
      </c>
      <c r="C140" s="50"/>
      <c r="D140" s="198"/>
      <c r="E140" s="50"/>
      <c r="F140" s="49"/>
      <c r="G140" s="101">
        <f t="shared" si="4"/>
        <v>0</v>
      </c>
      <c r="H140" s="101">
        <f t="shared" si="5"/>
        <v>0</v>
      </c>
      <c r="I140" s="50"/>
      <c r="J140" s="50"/>
    </row>
    <row r="141" spans="2:10" ht="19.899999999999999" customHeight="1" x14ac:dyDescent="0.35">
      <c r="B141" s="97">
        <v>134</v>
      </c>
      <c r="C141" s="50"/>
      <c r="D141" s="198"/>
      <c r="E141" s="50"/>
      <c r="F141" s="49"/>
      <c r="G141" s="101">
        <f t="shared" si="4"/>
        <v>0</v>
      </c>
      <c r="H141" s="101">
        <f t="shared" si="5"/>
        <v>0</v>
      </c>
      <c r="I141" s="50"/>
      <c r="J141" s="50"/>
    </row>
    <row r="142" spans="2:10" ht="19.899999999999999" customHeight="1" x14ac:dyDescent="0.35">
      <c r="B142" s="97">
        <v>135</v>
      </c>
      <c r="C142" s="50"/>
      <c r="D142" s="198"/>
      <c r="E142" s="50"/>
      <c r="F142" s="49"/>
      <c r="G142" s="101">
        <f t="shared" si="4"/>
        <v>0</v>
      </c>
      <c r="H142" s="101">
        <f t="shared" si="5"/>
        <v>0</v>
      </c>
      <c r="I142" s="50"/>
      <c r="J142" s="50"/>
    </row>
    <row r="143" spans="2:10" ht="19.899999999999999" customHeight="1" x14ac:dyDescent="0.35">
      <c r="B143" s="97">
        <v>136</v>
      </c>
      <c r="C143" s="50"/>
      <c r="D143" s="198"/>
      <c r="E143" s="50"/>
      <c r="F143" s="49"/>
      <c r="G143" s="101">
        <f t="shared" si="4"/>
        <v>0</v>
      </c>
      <c r="H143" s="101">
        <f t="shared" si="5"/>
        <v>0</v>
      </c>
      <c r="I143" s="50"/>
      <c r="J143" s="50"/>
    </row>
    <row r="144" spans="2:10" ht="19.899999999999999" customHeight="1" x14ac:dyDescent="0.35">
      <c r="B144" s="97">
        <v>137</v>
      </c>
      <c r="C144" s="50"/>
      <c r="D144" s="198"/>
      <c r="E144" s="50"/>
      <c r="F144" s="49"/>
      <c r="G144" s="101">
        <f t="shared" si="4"/>
        <v>0</v>
      </c>
      <c r="H144" s="101">
        <f t="shared" si="5"/>
        <v>0</v>
      </c>
      <c r="I144" s="50"/>
      <c r="J144" s="50"/>
    </row>
    <row r="145" spans="2:10" ht="19.899999999999999" customHeight="1" x14ac:dyDescent="0.35">
      <c r="B145" s="97">
        <v>138</v>
      </c>
      <c r="C145" s="50"/>
      <c r="D145" s="198"/>
      <c r="E145" s="50"/>
      <c r="F145" s="49"/>
      <c r="G145" s="101">
        <f t="shared" si="4"/>
        <v>0</v>
      </c>
      <c r="H145" s="101">
        <f t="shared" si="5"/>
        <v>0</v>
      </c>
      <c r="I145" s="50"/>
      <c r="J145" s="50"/>
    </row>
    <row r="146" spans="2:10" ht="19.899999999999999" customHeight="1" x14ac:dyDescent="0.35">
      <c r="B146" s="97">
        <v>139</v>
      </c>
      <c r="C146" s="50"/>
      <c r="D146" s="198"/>
      <c r="E146" s="50"/>
      <c r="F146" s="49"/>
      <c r="G146" s="101">
        <f t="shared" si="4"/>
        <v>0</v>
      </c>
      <c r="H146" s="101">
        <f t="shared" si="5"/>
        <v>0</v>
      </c>
      <c r="I146" s="50"/>
      <c r="J146" s="50"/>
    </row>
    <row r="147" spans="2:10" ht="19.899999999999999" customHeight="1" x14ac:dyDescent="0.35">
      <c r="B147" s="97">
        <v>140</v>
      </c>
      <c r="C147" s="50"/>
      <c r="D147" s="198"/>
      <c r="E147" s="50"/>
      <c r="F147" s="49"/>
      <c r="G147" s="101">
        <f t="shared" si="4"/>
        <v>0</v>
      </c>
      <c r="H147" s="101">
        <f t="shared" si="5"/>
        <v>0</v>
      </c>
      <c r="I147" s="50"/>
      <c r="J147" s="50"/>
    </row>
    <row r="148" spans="2:10" ht="19.899999999999999" customHeight="1" x14ac:dyDescent="0.35">
      <c r="B148" s="97">
        <v>141</v>
      </c>
      <c r="C148" s="50"/>
      <c r="D148" s="198"/>
      <c r="E148" s="50"/>
      <c r="F148" s="49"/>
      <c r="G148" s="101">
        <f t="shared" si="4"/>
        <v>0</v>
      </c>
      <c r="H148" s="101">
        <f t="shared" si="5"/>
        <v>0</v>
      </c>
      <c r="I148" s="50"/>
      <c r="J148" s="50"/>
    </row>
    <row r="149" spans="2:10" ht="19.899999999999999" customHeight="1" x14ac:dyDescent="0.35">
      <c r="B149" s="97">
        <v>142</v>
      </c>
      <c r="C149" s="50"/>
      <c r="D149" s="198"/>
      <c r="E149" s="50"/>
      <c r="F149" s="49"/>
      <c r="G149" s="101">
        <f t="shared" si="4"/>
        <v>0</v>
      </c>
      <c r="H149" s="101">
        <f t="shared" si="5"/>
        <v>0</v>
      </c>
      <c r="I149" s="50"/>
      <c r="J149" s="50"/>
    </row>
    <row r="150" spans="2:10" ht="19.899999999999999" customHeight="1" x14ac:dyDescent="0.35">
      <c r="B150" s="97">
        <v>143</v>
      </c>
      <c r="C150" s="50"/>
      <c r="D150" s="198"/>
      <c r="E150" s="50"/>
      <c r="F150" s="49"/>
      <c r="G150" s="101">
        <f t="shared" si="4"/>
        <v>0</v>
      </c>
      <c r="H150" s="101">
        <f t="shared" si="5"/>
        <v>0</v>
      </c>
      <c r="I150" s="50"/>
      <c r="J150" s="50"/>
    </row>
    <row r="151" spans="2:10" ht="19.899999999999999" customHeight="1" x14ac:dyDescent="0.35">
      <c r="B151" s="97">
        <v>144</v>
      </c>
      <c r="C151" s="50"/>
      <c r="D151" s="198"/>
      <c r="E151" s="50"/>
      <c r="F151" s="49"/>
      <c r="G151" s="101">
        <f t="shared" si="4"/>
        <v>0</v>
      </c>
      <c r="H151" s="101">
        <f t="shared" si="5"/>
        <v>0</v>
      </c>
      <c r="I151" s="50"/>
      <c r="J151" s="50"/>
    </row>
    <row r="152" spans="2:10" ht="19.899999999999999" customHeight="1" x14ac:dyDescent="0.35">
      <c r="B152" s="97">
        <v>145</v>
      </c>
      <c r="C152" s="50"/>
      <c r="D152" s="198"/>
      <c r="E152" s="50"/>
      <c r="F152" s="49"/>
      <c r="G152" s="101">
        <f t="shared" si="4"/>
        <v>0</v>
      </c>
      <c r="H152" s="101">
        <f t="shared" si="5"/>
        <v>0</v>
      </c>
      <c r="I152" s="50"/>
      <c r="J152" s="50"/>
    </row>
    <row r="153" spans="2:10" ht="19.899999999999999" customHeight="1" x14ac:dyDescent="0.35">
      <c r="B153" s="97">
        <v>146</v>
      </c>
      <c r="C153" s="50"/>
      <c r="D153" s="198"/>
      <c r="E153" s="50"/>
      <c r="F153" s="49"/>
      <c r="G153" s="101">
        <f t="shared" si="4"/>
        <v>0</v>
      </c>
      <c r="H153" s="101">
        <f t="shared" si="5"/>
        <v>0</v>
      </c>
      <c r="I153" s="50"/>
      <c r="J153" s="50"/>
    </row>
    <row r="154" spans="2:10" ht="19.899999999999999" customHeight="1" x14ac:dyDescent="0.35">
      <c r="B154" s="97">
        <v>147</v>
      </c>
      <c r="C154" s="50"/>
      <c r="D154" s="198"/>
      <c r="E154" s="50"/>
      <c r="F154" s="49"/>
      <c r="G154" s="101">
        <f t="shared" si="4"/>
        <v>0</v>
      </c>
      <c r="H154" s="101">
        <f t="shared" si="5"/>
        <v>0</v>
      </c>
      <c r="I154" s="50"/>
      <c r="J154" s="50"/>
    </row>
    <row r="155" spans="2:10" ht="19.899999999999999" customHeight="1" x14ac:dyDescent="0.35">
      <c r="B155" s="97">
        <v>148</v>
      </c>
      <c r="C155" s="50"/>
      <c r="D155" s="198"/>
      <c r="E155" s="50"/>
      <c r="F155" s="49"/>
      <c r="G155" s="101">
        <f t="shared" si="4"/>
        <v>0</v>
      </c>
      <c r="H155" s="101">
        <f t="shared" si="5"/>
        <v>0</v>
      </c>
      <c r="I155" s="50"/>
      <c r="J155" s="50"/>
    </row>
    <row r="156" spans="2:10" ht="19.899999999999999" customHeight="1" x14ac:dyDescent="0.35">
      <c r="B156" s="97">
        <v>149</v>
      </c>
      <c r="C156" s="50"/>
      <c r="D156" s="198"/>
      <c r="E156" s="50"/>
      <c r="F156" s="49"/>
      <c r="G156" s="101">
        <f t="shared" si="4"/>
        <v>0</v>
      </c>
      <c r="H156" s="101">
        <f t="shared" si="5"/>
        <v>0</v>
      </c>
      <c r="I156" s="50"/>
      <c r="J156" s="50"/>
    </row>
    <row r="157" spans="2:10" ht="19.899999999999999" customHeight="1" x14ac:dyDescent="0.35">
      <c r="B157" s="97">
        <v>150</v>
      </c>
      <c r="C157" s="50"/>
      <c r="D157" s="198"/>
      <c r="E157" s="50"/>
      <c r="F157" s="49"/>
      <c r="G157" s="101">
        <f t="shared" si="4"/>
        <v>0</v>
      </c>
      <c r="H157" s="101">
        <f t="shared" si="5"/>
        <v>0</v>
      </c>
      <c r="I157" s="50"/>
      <c r="J157" s="50"/>
    </row>
    <row r="158" spans="2:10" ht="19.899999999999999" customHeight="1" x14ac:dyDescent="0.35">
      <c r="B158" s="97">
        <v>151</v>
      </c>
      <c r="C158" s="50"/>
      <c r="D158" s="198"/>
      <c r="E158" s="50"/>
      <c r="F158" s="49"/>
      <c r="G158" s="101">
        <f t="shared" si="4"/>
        <v>0</v>
      </c>
      <c r="H158" s="101">
        <f t="shared" si="5"/>
        <v>0</v>
      </c>
      <c r="I158" s="50"/>
      <c r="J158" s="50"/>
    </row>
    <row r="159" spans="2:10" ht="19.899999999999999" customHeight="1" x14ac:dyDescent="0.35">
      <c r="B159" s="97">
        <v>152</v>
      </c>
      <c r="C159" s="50"/>
      <c r="D159" s="198"/>
      <c r="E159" s="50"/>
      <c r="F159" s="49"/>
      <c r="G159" s="101">
        <f t="shared" si="4"/>
        <v>0</v>
      </c>
      <c r="H159" s="101">
        <f t="shared" si="5"/>
        <v>0</v>
      </c>
      <c r="I159" s="50"/>
      <c r="J159" s="50"/>
    </row>
    <row r="160" spans="2:10" ht="19.899999999999999" customHeight="1" x14ac:dyDescent="0.35">
      <c r="B160" s="97">
        <v>153</v>
      </c>
      <c r="C160" s="50"/>
      <c r="D160" s="198"/>
      <c r="E160" s="50"/>
      <c r="F160" s="49"/>
      <c r="G160" s="101">
        <f t="shared" si="4"/>
        <v>0</v>
      </c>
      <c r="H160" s="101">
        <f t="shared" si="5"/>
        <v>0</v>
      </c>
      <c r="I160" s="50"/>
      <c r="J160" s="50"/>
    </row>
    <row r="161" spans="2:10" ht="19.899999999999999" customHeight="1" x14ac:dyDescent="0.35">
      <c r="B161" s="97">
        <v>154</v>
      </c>
      <c r="C161" s="50"/>
      <c r="D161" s="198"/>
      <c r="E161" s="50"/>
      <c r="F161" s="49"/>
      <c r="G161" s="101">
        <f t="shared" si="4"/>
        <v>0</v>
      </c>
      <c r="H161" s="101">
        <f t="shared" si="5"/>
        <v>0</v>
      </c>
      <c r="I161" s="50"/>
      <c r="J161" s="50"/>
    </row>
    <row r="162" spans="2:10" ht="19.899999999999999" customHeight="1" x14ac:dyDescent="0.35">
      <c r="B162" s="97">
        <v>155</v>
      </c>
      <c r="C162" s="50"/>
      <c r="D162" s="198"/>
      <c r="E162" s="50"/>
      <c r="F162" s="49"/>
      <c r="G162" s="101">
        <f t="shared" si="4"/>
        <v>0</v>
      </c>
      <c r="H162" s="101">
        <f t="shared" si="5"/>
        <v>0</v>
      </c>
      <c r="I162" s="50"/>
      <c r="J162" s="50"/>
    </row>
    <row r="163" spans="2:10" ht="19.899999999999999" customHeight="1" x14ac:dyDescent="0.35">
      <c r="B163" s="97">
        <v>156</v>
      </c>
      <c r="C163" s="50"/>
      <c r="D163" s="198"/>
      <c r="E163" s="50"/>
      <c r="F163" s="49"/>
      <c r="G163" s="101">
        <f t="shared" si="4"/>
        <v>0</v>
      </c>
      <c r="H163" s="101">
        <f t="shared" si="5"/>
        <v>0</v>
      </c>
      <c r="I163" s="50"/>
      <c r="J163" s="50"/>
    </row>
    <row r="164" spans="2:10" ht="19.899999999999999" customHeight="1" x14ac:dyDescent="0.35">
      <c r="B164" s="97">
        <v>157</v>
      </c>
      <c r="C164" s="50"/>
      <c r="D164" s="198"/>
      <c r="E164" s="50"/>
      <c r="F164" s="49"/>
      <c r="G164" s="101">
        <f t="shared" si="4"/>
        <v>0</v>
      </c>
      <c r="H164" s="101">
        <f t="shared" si="5"/>
        <v>0</v>
      </c>
      <c r="I164" s="50"/>
      <c r="J164" s="50"/>
    </row>
    <row r="165" spans="2:10" ht="19.899999999999999" customHeight="1" x14ac:dyDescent="0.35">
      <c r="B165" s="97">
        <v>158</v>
      </c>
      <c r="C165" s="50"/>
      <c r="D165" s="198"/>
      <c r="E165" s="50"/>
      <c r="F165" s="49"/>
      <c r="G165" s="101">
        <f t="shared" si="4"/>
        <v>0</v>
      </c>
      <c r="H165" s="101">
        <f t="shared" si="5"/>
        <v>0</v>
      </c>
      <c r="I165" s="50"/>
      <c r="J165" s="50"/>
    </row>
    <row r="166" spans="2:10" ht="19.899999999999999" customHeight="1" x14ac:dyDescent="0.35">
      <c r="B166" s="97">
        <v>159</v>
      </c>
      <c r="C166" s="50"/>
      <c r="D166" s="198"/>
      <c r="E166" s="50"/>
      <c r="F166" s="49"/>
      <c r="G166" s="101">
        <f t="shared" si="4"/>
        <v>0</v>
      </c>
      <c r="H166" s="101">
        <f t="shared" si="5"/>
        <v>0</v>
      </c>
      <c r="I166" s="50"/>
      <c r="J166" s="50"/>
    </row>
    <row r="167" spans="2:10" ht="19.899999999999999" customHeight="1" x14ac:dyDescent="0.35">
      <c r="B167" s="97">
        <v>160</v>
      </c>
      <c r="C167" s="50"/>
      <c r="D167" s="198"/>
      <c r="E167" s="50"/>
      <c r="F167" s="49"/>
      <c r="G167" s="101">
        <f t="shared" si="4"/>
        <v>0</v>
      </c>
      <c r="H167" s="101">
        <f t="shared" si="5"/>
        <v>0</v>
      </c>
      <c r="I167" s="50"/>
      <c r="J167" s="50"/>
    </row>
    <row r="168" spans="2:10" ht="19.899999999999999" customHeight="1" x14ac:dyDescent="0.35">
      <c r="B168" s="97">
        <v>161</v>
      </c>
      <c r="C168" s="50"/>
      <c r="D168" s="198"/>
      <c r="E168" s="50"/>
      <c r="F168" s="49"/>
      <c r="G168" s="101">
        <f t="shared" si="4"/>
        <v>0</v>
      </c>
      <c r="H168" s="101">
        <f t="shared" si="5"/>
        <v>0</v>
      </c>
      <c r="I168" s="50"/>
      <c r="J168" s="50"/>
    </row>
    <row r="169" spans="2:10" ht="19.899999999999999" customHeight="1" x14ac:dyDescent="0.35">
      <c r="B169" s="97">
        <v>162</v>
      </c>
      <c r="C169" s="50"/>
      <c r="D169" s="198"/>
      <c r="E169" s="50"/>
      <c r="F169" s="49"/>
      <c r="G169" s="101">
        <f t="shared" si="4"/>
        <v>0</v>
      </c>
      <c r="H169" s="101">
        <f t="shared" si="5"/>
        <v>0</v>
      </c>
      <c r="I169" s="50"/>
      <c r="J169" s="50"/>
    </row>
    <row r="170" spans="2:10" ht="19.899999999999999" customHeight="1" x14ac:dyDescent="0.35">
      <c r="B170" s="97">
        <v>163</v>
      </c>
      <c r="C170" s="50"/>
      <c r="D170" s="198"/>
      <c r="E170" s="50"/>
      <c r="F170" s="49"/>
      <c r="G170" s="101">
        <f t="shared" si="4"/>
        <v>0</v>
      </c>
      <c r="H170" s="101">
        <f t="shared" si="5"/>
        <v>0</v>
      </c>
      <c r="I170" s="50"/>
      <c r="J170" s="50"/>
    </row>
    <row r="171" spans="2:10" ht="19.899999999999999" customHeight="1" x14ac:dyDescent="0.35">
      <c r="B171" s="97">
        <v>164</v>
      </c>
      <c r="C171" s="50"/>
      <c r="D171" s="198"/>
      <c r="E171" s="50"/>
      <c r="F171" s="49"/>
      <c r="G171" s="101">
        <f t="shared" si="4"/>
        <v>0</v>
      </c>
      <c r="H171" s="101">
        <f t="shared" si="5"/>
        <v>0</v>
      </c>
      <c r="I171" s="50"/>
      <c r="J171" s="50"/>
    </row>
    <row r="172" spans="2:10" ht="19.899999999999999" customHeight="1" x14ac:dyDescent="0.35">
      <c r="B172" s="97">
        <v>165</v>
      </c>
      <c r="C172" s="50"/>
      <c r="D172" s="198"/>
      <c r="E172" s="50"/>
      <c r="F172" s="49"/>
      <c r="G172" s="101">
        <f t="shared" si="4"/>
        <v>0</v>
      </c>
      <c r="H172" s="101">
        <f t="shared" si="5"/>
        <v>0</v>
      </c>
      <c r="I172" s="50"/>
      <c r="J172" s="50"/>
    </row>
    <row r="173" spans="2:10" ht="19.899999999999999" customHeight="1" x14ac:dyDescent="0.35">
      <c r="B173" s="97">
        <v>166</v>
      </c>
      <c r="C173" s="50"/>
      <c r="D173" s="198"/>
      <c r="E173" s="50"/>
      <c r="F173" s="49"/>
      <c r="G173" s="101">
        <f t="shared" si="4"/>
        <v>0</v>
      </c>
      <c r="H173" s="101">
        <f t="shared" si="5"/>
        <v>0</v>
      </c>
      <c r="I173" s="50"/>
      <c r="J173" s="50"/>
    </row>
    <row r="174" spans="2:10" ht="19.899999999999999" customHeight="1" x14ac:dyDescent="0.35">
      <c r="B174" s="97">
        <v>167</v>
      </c>
      <c r="C174" s="50"/>
      <c r="D174" s="198"/>
      <c r="E174" s="50"/>
      <c r="F174" s="49"/>
      <c r="G174" s="101">
        <f t="shared" si="4"/>
        <v>0</v>
      </c>
      <c r="H174" s="101">
        <f t="shared" si="5"/>
        <v>0</v>
      </c>
      <c r="I174" s="50"/>
      <c r="J174" s="50"/>
    </row>
    <row r="175" spans="2:10" ht="19.899999999999999" customHeight="1" x14ac:dyDescent="0.35">
      <c r="B175" s="97">
        <v>168</v>
      </c>
      <c r="C175" s="50"/>
      <c r="D175" s="198"/>
      <c r="E175" s="50"/>
      <c r="F175" s="49"/>
      <c r="G175" s="101">
        <f t="shared" si="4"/>
        <v>0</v>
      </c>
      <c r="H175" s="101">
        <f t="shared" si="5"/>
        <v>0</v>
      </c>
      <c r="I175" s="50"/>
      <c r="J175" s="50"/>
    </row>
    <row r="176" spans="2:10" ht="19.899999999999999" customHeight="1" x14ac:dyDescent="0.35">
      <c r="B176" s="97">
        <v>169</v>
      </c>
      <c r="C176" s="50"/>
      <c r="D176" s="198"/>
      <c r="E176" s="50"/>
      <c r="F176" s="49"/>
      <c r="G176" s="101">
        <f t="shared" si="4"/>
        <v>0</v>
      </c>
      <c r="H176" s="101">
        <f t="shared" si="5"/>
        <v>0</v>
      </c>
      <c r="I176" s="50"/>
      <c r="J176" s="50"/>
    </row>
    <row r="177" spans="2:10" ht="19.899999999999999" customHeight="1" x14ac:dyDescent="0.35">
      <c r="B177" s="97">
        <v>170</v>
      </c>
      <c r="C177" s="50"/>
      <c r="D177" s="198"/>
      <c r="E177" s="50"/>
      <c r="F177" s="49"/>
      <c r="G177" s="101">
        <f t="shared" si="4"/>
        <v>0</v>
      </c>
      <c r="H177" s="101">
        <f t="shared" si="5"/>
        <v>0</v>
      </c>
      <c r="I177" s="50"/>
      <c r="J177" s="50"/>
    </row>
    <row r="178" spans="2:10" ht="19.899999999999999" customHeight="1" x14ac:dyDescent="0.35">
      <c r="B178" s="97">
        <v>171</v>
      </c>
      <c r="C178" s="50"/>
      <c r="D178" s="198"/>
      <c r="E178" s="50"/>
      <c r="F178" s="49"/>
      <c r="G178" s="101">
        <f t="shared" si="4"/>
        <v>0</v>
      </c>
      <c r="H178" s="101">
        <f t="shared" si="5"/>
        <v>0</v>
      </c>
      <c r="I178" s="50"/>
      <c r="J178" s="50"/>
    </row>
    <row r="179" spans="2:10" ht="19.899999999999999" customHeight="1" x14ac:dyDescent="0.35">
      <c r="B179" s="97">
        <v>172</v>
      </c>
      <c r="C179" s="50"/>
      <c r="D179" s="198"/>
      <c r="E179" s="50"/>
      <c r="F179" s="49"/>
      <c r="G179" s="101">
        <f t="shared" si="4"/>
        <v>0</v>
      </c>
      <c r="H179" s="101">
        <f t="shared" si="5"/>
        <v>0</v>
      </c>
      <c r="I179" s="50"/>
      <c r="J179" s="50"/>
    </row>
    <row r="180" spans="2:10" ht="19.899999999999999" customHeight="1" x14ac:dyDescent="0.35">
      <c r="B180" s="97">
        <v>173</v>
      </c>
      <c r="C180" s="50"/>
      <c r="D180" s="198"/>
      <c r="E180" s="50"/>
      <c r="F180" s="49"/>
      <c r="G180" s="101">
        <f t="shared" si="4"/>
        <v>0</v>
      </c>
      <c r="H180" s="101">
        <f t="shared" si="5"/>
        <v>0</v>
      </c>
      <c r="I180" s="50"/>
      <c r="J180" s="50"/>
    </row>
    <row r="181" spans="2:10" ht="19.899999999999999" customHeight="1" x14ac:dyDescent="0.35">
      <c r="B181" s="97">
        <v>174</v>
      </c>
      <c r="C181" s="50"/>
      <c r="D181" s="198"/>
      <c r="E181" s="50"/>
      <c r="F181" s="49"/>
      <c r="G181" s="101">
        <f t="shared" si="4"/>
        <v>0</v>
      </c>
      <c r="H181" s="101">
        <f t="shared" si="5"/>
        <v>0</v>
      </c>
      <c r="I181" s="50"/>
      <c r="J181" s="50"/>
    </row>
    <row r="182" spans="2:10" ht="19.899999999999999" customHeight="1" x14ac:dyDescent="0.35">
      <c r="B182" s="97">
        <v>175</v>
      </c>
      <c r="C182" s="50"/>
      <c r="D182" s="198"/>
      <c r="E182" s="50"/>
      <c r="F182" s="49"/>
      <c r="G182" s="101">
        <f t="shared" si="4"/>
        <v>0</v>
      </c>
      <c r="H182" s="101">
        <f t="shared" si="5"/>
        <v>0</v>
      </c>
      <c r="I182" s="50"/>
      <c r="J182" s="50"/>
    </row>
    <row r="183" spans="2:10" ht="19.899999999999999" customHeight="1" x14ac:dyDescent="0.35">
      <c r="B183" s="97">
        <v>176</v>
      </c>
      <c r="C183" s="50"/>
      <c r="D183" s="198"/>
      <c r="E183" s="50"/>
      <c r="F183" s="49"/>
      <c r="G183" s="101">
        <f t="shared" si="4"/>
        <v>0</v>
      </c>
      <c r="H183" s="101">
        <f t="shared" si="5"/>
        <v>0</v>
      </c>
      <c r="I183" s="50"/>
      <c r="J183" s="50"/>
    </row>
    <row r="184" spans="2:10" ht="19.899999999999999" customHeight="1" x14ac:dyDescent="0.35">
      <c r="B184" s="97">
        <v>177</v>
      </c>
      <c r="C184" s="50"/>
      <c r="D184" s="198"/>
      <c r="E184" s="50"/>
      <c r="F184" s="49"/>
      <c r="G184" s="101">
        <f t="shared" si="4"/>
        <v>0</v>
      </c>
      <c r="H184" s="101">
        <f t="shared" si="5"/>
        <v>0</v>
      </c>
      <c r="I184" s="50"/>
      <c r="J184" s="50"/>
    </row>
    <row r="185" spans="2:10" ht="19.899999999999999" customHeight="1" x14ac:dyDescent="0.35">
      <c r="B185" s="97">
        <v>178</v>
      </c>
      <c r="C185" s="50"/>
      <c r="D185" s="198"/>
      <c r="E185" s="50"/>
      <c r="F185" s="49"/>
      <c r="G185" s="101">
        <f t="shared" si="4"/>
        <v>0</v>
      </c>
      <c r="H185" s="101">
        <f t="shared" si="5"/>
        <v>0</v>
      </c>
      <c r="I185" s="50"/>
      <c r="J185" s="50"/>
    </row>
    <row r="186" spans="2:10" ht="19.899999999999999" customHeight="1" x14ac:dyDescent="0.35">
      <c r="B186" s="97">
        <v>179</v>
      </c>
      <c r="C186" s="50"/>
      <c r="D186" s="198"/>
      <c r="E186" s="50"/>
      <c r="F186" s="49"/>
      <c r="G186" s="101">
        <f t="shared" si="4"/>
        <v>0</v>
      </c>
      <c r="H186" s="101">
        <f t="shared" si="5"/>
        <v>0</v>
      </c>
      <c r="I186" s="50"/>
      <c r="J186" s="50"/>
    </row>
    <row r="187" spans="2:10" ht="19.899999999999999" customHeight="1" x14ac:dyDescent="0.35">
      <c r="B187" s="97">
        <v>180</v>
      </c>
      <c r="C187" s="50"/>
      <c r="D187" s="198"/>
      <c r="E187" s="50"/>
      <c r="F187" s="49"/>
      <c r="G187" s="101">
        <f t="shared" si="4"/>
        <v>0</v>
      </c>
      <c r="H187" s="101">
        <f t="shared" si="5"/>
        <v>0</v>
      </c>
      <c r="I187" s="50"/>
      <c r="J187" s="50"/>
    </row>
    <row r="188" spans="2:10" ht="19.899999999999999" customHeight="1" x14ac:dyDescent="0.35">
      <c r="B188" s="97">
        <v>181</v>
      </c>
      <c r="C188" s="50"/>
      <c r="D188" s="198"/>
      <c r="E188" s="50"/>
      <c r="F188" s="49"/>
      <c r="G188" s="101">
        <f t="shared" si="4"/>
        <v>0</v>
      </c>
      <c r="H188" s="101">
        <f t="shared" si="5"/>
        <v>0</v>
      </c>
      <c r="I188" s="50"/>
      <c r="J188" s="50"/>
    </row>
    <row r="189" spans="2:10" ht="19.899999999999999" customHeight="1" x14ac:dyDescent="0.35">
      <c r="B189" s="97">
        <v>182</v>
      </c>
      <c r="C189" s="50"/>
      <c r="D189" s="198"/>
      <c r="E189" s="50"/>
      <c r="F189" s="49"/>
      <c r="G189" s="101">
        <f t="shared" si="4"/>
        <v>0</v>
      </c>
      <c r="H189" s="101">
        <f t="shared" si="5"/>
        <v>0</v>
      </c>
      <c r="I189" s="50"/>
      <c r="J189" s="50"/>
    </row>
    <row r="190" spans="2:10" ht="19.899999999999999" customHeight="1" x14ac:dyDescent="0.35">
      <c r="B190" s="97">
        <v>183</v>
      </c>
      <c r="C190" s="50"/>
      <c r="D190" s="198"/>
      <c r="E190" s="50"/>
      <c r="F190" s="49"/>
      <c r="G190" s="101">
        <f t="shared" si="4"/>
        <v>0</v>
      </c>
      <c r="H190" s="101">
        <f t="shared" si="5"/>
        <v>0</v>
      </c>
      <c r="I190" s="50"/>
      <c r="J190" s="50"/>
    </row>
    <row r="191" spans="2:10" ht="19.899999999999999" customHeight="1" x14ac:dyDescent="0.35">
      <c r="B191" s="97">
        <v>184</v>
      </c>
      <c r="C191" s="50"/>
      <c r="D191" s="198"/>
      <c r="E191" s="50"/>
      <c r="F191" s="49"/>
      <c r="G191" s="101">
        <f t="shared" si="4"/>
        <v>0</v>
      </c>
      <c r="H191" s="101">
        <f t="shared" si="5"/>
        <v>0</v>
      </c>
      <c r="I191" s="50"/>
      <c r="J191" s="50"/>
    </row>
    <row r="192" spans="2:10" ht="19.899999999999999" customHeight="1" x14ac:dyDescent="0.35">
      <c r="B192" s="97">
        <v>185</v>
      </c>
      <c r="C192" s="50"/>
      <c r="D192" s="198"/>
      <c r="E192" s="50"/>
      <c r="F192" s="49"/>
      <c r="G192" s="101">
        <f t="shared" si="4"/>
        <v>0</v>
      </c>
      <c r="H192" s="101">
        <f t="shared" si="5"/>
        <v>0</v>
      </c>
      <c r="I192" s="50"/>
      <c r="J192" s="50"/>
    </row>
    <row r="193" spans="2:10" ht="19.899999999999999" customHeight="1" x14ac:dyDescent="0.35">
      <c r="B193" s="97">
        <v>186</v>
      </c>
      <c r="C193" s="50"/>
      <c r="D193" s="198"/>
      <c r="E193" s="50"/>
      <c r="F193" s="49"/>
      <c r="G193" s="101">
        <f t="shared" si="4"/>
        <v>0</v>
      </c>
      <c r="H193" s="101">
        <f t="shared" si="5"/>
        <v>0</v>
      </c>
      <c r="I193" s="50"/>
      <c r="J193" s="50"/>
    </row>
    <row r="194" spans="2:10" ht="19.899999999999999" customHeight="1" x14ac:dyDescent="0.35">
      <c r="B194" s="97">
        <v>187</v>
      </c>
      <c r="C194" s="50"/>
      <c r="D194" s="198"/>
      <c r="E194" s="50"/>
      <c r="F194" s="49"/>
      <c r="G194" s="101">
        <f t="shared" si="4"/>
        <v>0</v>
      </c>
      <c r="H194" s="101">
        <f t="shared" si="5"/>
        <v>0</v>
      </c>
      <c r="I194" s="50"/>
      <c r="J194" s="50"/>
    </row>
    <row r="195" spans="2:10" ht="19.899999999999999" customHeight="1" x14ac:dyDescent="0.35">
      <c r="B195" s="97">
        <v>188</v>
      </c>
      <c r="C195" s="50"/>
      <c r="D195" s="198"/>
      <c r="E195" s="50"/>
      <c r="F195" s="49"/>
      <c r="G195" s="101">
        <f t="shared" si="4"/>
        <v>0</v>
      </c>
      <c r="H195" s="101">
        <f t="shared" si="5"/>
        <v>0</v>
      </c>
      <c r="I195" s="50"/>
      <c r="J195" s="50"/>
    </row>
    <row r="196" spans="2:10" ht="19.899999999999999" customHeight="1" x14ac:dyDescent="0.35">
      <c r="B196" s="97">
        <v>189</v>
      </c>
      <c r="C196" s="50"/>
      <c r="D196" s="198"/>
      <c r="E196" s="50"/>
      <c r="F196" s="49"/>
      <c r="G196" s="101">
        <f t="shared" si="4"/>
        <v>0</v>
      </c>
      <c r="H196" s="101">
        <f t="shared" si="5"/>
        <v>0</v>
      </c>
      <c r="I196" s="50"/>
      <c r="J196" s="50"/>
    </row>
    <row r="197" spans="2:10" ht="19.899999999999999" customHeight="1" x14ac:dyDescent="0.35">
      <c r="B197" s="97">
        <v>190</v>
      </c>
      <c r="C197" s="50"/>
      <c r="D197" s="198"/>
      <c r="E197" s="50"/>
      <c r="F197" s="49"/>
      <c r="G197" s="101">
        <f t="shared" si="4"/>
        <v>0</v>
      </c>
      <c r="H197" s="101">
        <f t="shared" si="5"/>
        <v>0</v>
      </c>
      <c r="I197" s="50"/>
      <c r="J197" s="50"/>
    </row>
    <row r="198" spans="2:10" ht="19.899999999999999" customHeight="1" x14ac:dyDescent="0.35">
      <c r="B198" s="97">
        <v>191</v>
      </c>
      <c r="C198" s="50"/>
      <c r="D198" s="198"/>
      <c r="E198" s="50"/>
      <c r="F198" s="49"/>
      <c r="G198" s="101">
        <f t="shared" si="4"/>
        <v>0</v>
      </c>
      <c r="H198" s="101">
        <f t="shared" si="5"/>
        <v>0</v>
      </c>
      <c r="I198" s="50"/>
      <c r="J198" s="50"/>
    </row>
    <row r="199" spans="2:10" ht="19.899999999999999" customHeight="1" x14ac:dyDescent="0.35">
      <c r="B199" s="97">
        <v>192</v>
      </c>
      <c r="C199" s="50"/>
      <c r="D199" s="198"/>
      <c r="E199" s="50"/>
      <c r="F199" s="49"/>
      <c r="G199" s="101">
        <f t="shared" si="4"/>
        <v>0</v>
      </c>
      <c r="H199" s="101">
        <f t="shared" si="5"/>
        <v>0</v>
      </c>
      <c r="I199" s="50"/>
      <c r="J199" s="50"/>
    </row>
    <row r="200" spans="2:10" ht="19.899999999999999" customHeight="1" x14ac:dyDescent="0.35">
      <c r="B200" s="97">
        <v>193</v>
      </c>
      <c r="C200" s="50"/>
      <c r="D200" s="198"/>
      <c r="E200" s="50"/>
      <c r="F200" s="49"/>
      <c r="G200" s="101">
        <f t="shared" ref="G200:G263" si="6">IF(F200&lt;&gt;"",P_Z_2_R_VALEUR_SMIC,0)</f>
        <v>0</v>
      </c>
      <c r="H200" s="101">
        <f t="shared" si="5"/>
        <v>0</v>
      </c>
      <c r="I200" s="50"/>
      <c r="J200" s="50"/>
    </row>
    <row r="201" spans="2:10" ht="19.899999999999999" customHeight="1" x14ac:dyDescent="0.35">
      <c r="B201" s="97">
        <v>194</v>
      </c>
      <c r="C201" s="50"/>
      <c r="D201" s="198"/>
      <c r="E201" s="50"/>
      <c r="F201" s="49"/>
      <c r="G201" s="101">
        <f t="shared" si="6"/>
        <v>0</v>
      </c>
      <c r="H201" s="101">
        <f t="shared" ref="H201:H264" si="7">IF(AND(G201&lt;&gt;0,F201&lt;&gt;""),ROUND(F201*G201,2),0)</f>
        <v>0</v>
      </c>
      <c r="I201" s="50"/>
      <c r="J201" s="50"/>
    </row>
    <row r="202" spans="2:10" ht="19.899999999999999" customHeight="1" x14ac:dyDescent="0.35">
      <c r="B202" s="97">
        <v>195</v>
      </c>
      <c r="C202" s="50"/>
      <c r="D202" s="198"/>
      <c r="E202" s="50"/>
      <c r="F202" s="49"/>
      <c r="G202" s="101">
        <f t="shared" si="6"/>
        <v>0</v>
      </c>
      <c r="H202" s="101">
        <f t="shared" si="7"/>
        <v>0</v>
      </c>
      <c r="I202" s="50"/>
      <c r="J202" s="50"/>
    </row>
    <row r="203" spans="2:10" ht="19.899999999999999" customHeight="1" x14ac:dyDescent="0.35">
      <c r="B203" s="97">
        <v>196</v>
      </c>
      <c r="C203" s="50"/>
      <c r="D203" s="198"/>
      <c r="E203" s="50"/>
      <c r="F203" s="49"/>
      <c r="G203" s="101">
        <f t="shared" si="6"/>
        <v>0</v>
      </c>
      <c r="H203" s="101">
        <f t="shared" si="7"/>
        <v>0</v>
      </c>
      <c r="I203" s="50"/>
      <c r="J203" s="50"/>
    </row>
    <row r="204" spans="2:10" ht="19.899999999999999" customHeight="1" x14ac:dyDescent="0.35">
      <c r="B204" s="97">
        <v>197</v>
      </c>
      <c r="C204" s="50"/>
      <c r="D204" s="198"/>
      <c r="E204" s="50"/>
      <c r="F204" s="49"/>
      <c r="G204" s="101">
        <f t="shared" si="6"/>
        <v>0</v>
      </c>
      <c r="H204" s="101">
        <f t="shared" si="7"/>
        <v>0</v>
      </c>
      <c r="I204" s="50"/>
      <c r="J204" s="50"/>
    </row>
    <row r="205" spans="2:10" ht="19.899999999999999" customHeight="1" x14ac:dyDescent="0.35">
      <c r="B205" s="97">
        <v>198</v>
      </c>
      <c r="C205" s="50"/>
      <c r="D205" s="198"/>
      <c r="E205" s="50"/>
      <c r="F205" s="49"/>
      <c r="G205" s="101">
        <f t="shared" si="6"/>
        <v>0</v>
      </c>
      <c r="H205" s="101">
        <f t="shared" si="7"/>
        <v>0</v>
      </c>
      <c r="I205" s="50"/>
      <c r="J205" s="50"/>
    </row>
    <row r="206" spans="2:10" ht="19.899999999999999" customHeight="1" x14ac:dyDescent="0.35">
      <c r="B206" s="97">
        <v>199</v>
      </c>
      <c r="C206" s="50"/>
      <c r="D206" s="198"/>
      <c r="E206" s="50"/>
      <c r="F206" s="49"/>
      <c r="G206" s="101">
        <f t="shared" si="6"/>
        <v>0</v>
      </c>
      <c r="H206" s="101">
        <f t="shared" si="7"/>
        <v>0</v>
      </c>
      <c r="I206" s="50"/>
      <c r="J206" s="50"/>
    </row>
    <row r="207" spans="2:10" ht="19.899999999999999" customHeight="1" x14ac:dyDescent="0.35">
      <c r="B207" s="97">
        <v>200</v>
      </c>
      <c r="C207" s="50"/>
      <c r="D207" s="198"/>
      <c r="E207" s="50"/>
      <c r="F207" s="49"/>
      <c r="G207" s="101">
        <f t="shared" si="6"/>
        <v>0</v>
      </c>
      <c r="H207" s="101">
        <f t="shared" si="7"/>
        <v>0</v>
      </c>
      <c r="I207" s="50"/>
      <c r="J207" s="50"/>
    </row>
    <row r="208" spans="2:10" ht="19.899999999999999" customHeight="1" x14ac:dyDescent="0.35">
      <c r="B208" s="97">
        <v>201</v>
      </c>
      <c r="C208" s="50"/>
      <c r="D208" s="198"/>
      <c r="E208" s="50"/>
      <c r="F208" s="49"/>
      <c r="G208" s="101">
        <f t="shared" si="6"/>
        <v>0</v>
      </c>
      <c r="H208" s="101">
        <f t="shared" si="7"/>
        <v>0</v>
      </c>
      <c r="I208" s="50"/>
      <c r="J208" s="50"/>
    </row>
    <row r="209" spans="2:10" ht="19.899999999999999" customHeight="1" x14ac:dyDescent="0.35">
      <c r="B209" s="97">
        <v>202</v>
      </c>
      <c r="C209" s="50"/>
      <c r="D209" s="198"/>
      <c r="E209" s="50"/>
      <c r="F209" s="49"/>
      <c r="G209" s="101">
        <f t="shared" si="6"/>
        <v>0</v>
      </c>
      <c r="H209" s="101">
        <f t="shared" si="7"/>
        <v>0</v>
      </c>
      <c r="I209" s="50"/>
      <c r="J209" s="50"/>
    </row>
    <row r="210" spans="2:10" ht="19.899999999999999" customHeight="1" x14ac:dyDescent="0.35">
      <c r="B210" s="97">
        <v>203</v>
      </c>
      <c r="C210" s="50"/>
      <c r="D210" s="198"/>
      <c r="E210" s="50"/>
      <c r="F210" s="49"/>
      <c r="G210" s="101">
        <f t="shared" si="6"/>
        <v>0</v>
      </c>
      <c r="H210" s="101">
        <f t="shared" si="7"/>
        <v>0</v>
      </c>
      <c r="I210" s="50"/>
      <c r="J210" s="50"/>
    </row>
    <row r="211" spans="2:10" ht="19.899999999999999" customHeight="1" x14ac:dyDescent="0.35">
      <c r="B211" s="97">
        <v>204</v>
      </c>
      <c r="C211" s="50"/>
      <c r="D211" s="198"/>
      <c r="E211" s="50"/>
      <c r="F211" s="49"/>
      <c r="G211" s="101">
        <f t="shared" si="6"/>
        <v>0</v>
      </c>
      <c r="H211" s="101">
        <f t="shared" si="7"/>
        <v>0</v>
      </c>
      <c r="I211" s="50"/>
      <c r="J211" s="50"/>
    </row>
    <row r="212" spans="2:10" ht="19.899999999999999" customHeight="1" x14ac:dyDescent="0.35">
      <c r="B212" s="97">
        <v>205</v>
      </c>
      <c r="C212" s="50"/>
      <c r="D212" s="198"/>
      <c r="E212" s="50"/>
      <c r="F212" s="49"/>
      <c r="G212" s="101">
        <f t="shared" si="6"/>
        <v>0</v>
      </c>
      <c r="H212" s="101">
        <f t="shared" si="7"/>
        <v>0</v>
      </c>
      <c r="I212" s="50"/>
      <c r="J212" s="50"/>
    </row>
    <row r="213" spans="2:10" ht="19.899999999999999" customHeight="1" x14ac:dyDescent="0.35">
      <c r="B213" s="97">
        <v>206</v>
      </c>
      <c r="C213" s="50"/>
      <c r="D213" s="198"/>
      <c r="E213" s="50"/>
      <c r="F213" s="49"/>
      <c r="G213" s="101">
        <f t="shared" si="6"/>
        <v>0</v>
      </c>
      <c r="H213" s="101">
        <f t="shared" si="7"/>
        <v>0</v>
      </c>
      <c r="I213" s="50"/>
      <c r="J213" s="50"/>
    </row>
    <row r="214" spans="2:10" ht="19.899999999999999" customHeight="1" x14ac:dyDescent="0.35">
      <c r="B214" s="97">
        <v>207</v>
      </c>
      <c r="C214" s="50"/>
      <c r="D214" s="198"/>
      <c r="E214" s="50"/>
      <c r="F214" s="49"/>
      <c r="G214" s="101">
        <f t="shared" si="6"/>
        <v>0</v>
      </c>
      <c r="H214" s="101">
        <f t="shared" si="7"/>
        <v>0</v>
      </c>
      <c r="I214" s="50"/>
      <c r="J214" s="50"/>
    </row>
    <row r="215" spans="2:10" ht="19.899999999999999" customHeight="1" x14ac:dyDescent="0.35">
      <c r="B215" s="97">
        <v>208</v>
      </c>
      <c r="C215" s="50"/>
      <c r="D215" s="198"/>
      <c r="E215" s="50"/>
      <c r="F215" s="49"/>
      <c r="G215" s="101">
        <f t="shared" si="6"/>
        <v>0</v>
      </c>
      <c r="H215" s="101">
        <f t="shared" si="7"/>
        <v>0</v>
      </c>
      <c r="I215" s="50"/>
      <c r="J215" s="50"/>
    </row>
    <row r="216" spans="2:10" ht="19.899999999999999" customHeight="1" x14ac:dyDescent="0.35">
      <c r="B216" s="97">
        <v>209</v>
      </c>
      <c r="C216" s="50"/>
      <c r="D216" s="198"/>
      <c r="E216" s="50"/>
      <c r="F216" s="49"/>
      <c r="G216" s="101">
        <f t="shared" si="6"/>
        <v>0</v>
      </c>
      <c r="H216" s="101">
        <f t="shared" si="7"/>
        <v>0</v>
      </c>
      <c r="I216" s="50"/>
      <c r="J216" s="50"/>
    </row>
    <row r="217" spans="2:10" ht="19.899999999999999" customHeight="1" x14ac:dyDescent="0.35">
      <c r="B217" s="97">
        <v>210</v>
      </c>
      <c r="C217" s="50"/>
      <c r="D217" s="198"/>
      <c r="E217" s="50"/>
      <c r="F217" s="49"/>
      <c r="G217" s="101">
        <f t="shared" si="6"/>
        <v>0</v>
      </c>
      <c r="H217" s="101">
        <f t="shared" si="7"/>
        <v>0</v>
      </c>
      <c r="I217" s="50"/>
      <c r="J217" s="50"/>
    </row>
    <row r="218" spans="2:10" ht="19.899999999999999" customHeight="1" x14ac:dyDescent="0.35">
      <c r="B218" s="97">
        <v>211</v>
      </c>
      <c r="C218" s="50"/>
      <c r="D218" s="198"/>
      <c r="E218" s="50"/>
      <c r="F218" s="49"/>
      <c r="G218" s="101">
        <f t="shared" si="6"/>
        <v>0</v>
      </c>
      <c r="H218" s="101">
        <f t="shared" si="7"/>
        <v>0</v>
      </c>
      <c r="I218" s="50"/>
      <c r="J218" s="50"/>
    </row>
    <row r="219" spans="2:10" ht="19.899999999999999" customHeight="1" x14ac:dyDescent="0.35">
      <c r="B219" s="97">
        <v>212</v>
      </c>
      <c r="C219" s="50"/>
      <c r="D219" s="198"/>
      <c r="E219" s="50"/>
      <c r="F219" s="49"/>
      <c r="G219" s="101">
        <f t="shared" si="6"/>
        <v>0</v>
      </c>
      <c r="H219" s="101">
        <f t="shared" si="7"/>
        <v>0</v>
      </c>
      <c r="I219" s="50"/>
      <c r="J219" s="50"/>
    </row>
    <row r="220" spans="2:10" ht="19.899999999999999" customHeight="1" x14ac:dyDescent="0.35">
      <c r="B220" s="97">
        <v>213</v>
      </c>
      <c r="C220" s="50"/>
      <c r="D220" s="198"/>
      <c r="E220" s="50"/>
      <c r="F220" s="49"/>
      <c r="G220" s="101">
        <f t="shared" si="6"/>
        <v>0</v>
      </c>
      <c r="H220" s="101">
        <f t="shared" si="7"/>
        <v>0</v>
      </c>
      <c r="I220" s="50"/>
      <c r="J220" s="50"/>
    </row>
    <row r="221" spans="2:10" ht="19.899999999999999" customHeight="1" x14ac:dyDescent="0.35">
      <c r="B221" s="97">
        <v>214</v>
      </c>
      <c r="C221" s="50"/>
      <c r="D221" s="198"/>
      <c r="E221" s="50"/>
      <c r="F221" s="49"/>
      <c r="G221" s="101">
        <f t="shared" si="6"/>
        <v>0</v>
      </c>
      <c r="H221" s="101">
        <f t="shared" si="7"/>
        <v>0</v>
      </c>
      <c r="I221" s="50"/>
      <c r="J221" s="50"/>
    </row>
    <row r="222" spans="2:10" ht="19.899999999999999" customHeight="1" x14ac:dyDescent="0.35">
      <c r="B222" s="97">
        <v>215</v>
      </c>
      <c r="C222" s="50"/>
      <c r="D222" s="198"/>
      <c r="E222" s="50"/>
      <c r="F222" s="49"/>
      <c r="G222" s="101">
        <f t="shared" si="6"/>
        <v>0</v>
      </c>
      <c r="H222" s="101">
        <f t="shared" si="7"/>
        <v>0</v>
      </c>
      <c r="I222" s="50"/>
      <c r="J222" s="50"/>
    </row>
    <row r="223" spans="2:10" ht="19.899999999999999" customHeight="1" x14ac:dyDescent="0.35">
      <c r="B223" s="97">
        <v>216</v>
      </c>
      <c r="C223" s="50"/>
      <c r="D223" s="198"/>
      <c r="E223" s="50"/>
      <c r="F223" s="49"/>
      <c r="G223" s="101">
        <f t="shared" si="6"/>
        <v>0</v>
      </c>
      <c r="H223" s="101">
        <f t="shared" si="7"/>
        <v>0</v>
      </c>
      <c r="I223" s="50"/>
      <c r="J223" s="50"/>
    </row>
    <row r="224" spans="2:10" ht="19.899999999999999" customHeight="1" x14ac:dyDescent="0.35">
      <c r="B224" s="97">
        <v>217</v>
      </c>
      <c r="C224" s="50"/>
      <c r="D224" s="198"/>
      <c r="E224" s="50"/>
      <c r="F224" s="49"/>
      <c r="G224" s="101">
        <f t="shared" si="6"/>
        <v>0</v>
      </c>
      <c r="H224" s="101">
        <f t="shared" si="7"/>
        <v>0</v>
      </c>
      <c r="I224" s="50"/>
      <c r="J224" s="50"/>
    </row>
    <row r="225" spans="2:10" ht="19.899999999999999" customHeight="1" x14ac:dyDescent="0.35">
      <c r="B225" s="97">
        <v>218</v>
      </c>
      <c r="C225" s="50"/>
      <c r="D225" s="198"/>
      <c r="E225" s="50"/>
      <c r="F225" s="49"/>
      <c r="G225" s="101">
        <f t="shared" si="6"/>
        <v>0</v>
      </c>
      <c r="H225" s="101">
        <f t="shared" si="7"/>
        <v>0</v>
      </c>
      <c r="I225" s="50"/>
      <c r="J225" s="50"/>
    </row>
    <row r="226" spans="2:10" ht="19.899999999999999" customHeight="1" x14ac:dyDescent="0.35">
      <c r="B226" s="97">
        <v>219</v>
      </c>
      <c r="C226" s="50"/>
      <c r="D226" s="198"/>
      <c r="E226" s="50"/>
      <c r="F226" s="49"/>
      <c r="G226" s="101">
        <f t="shared" si="6"/>
        <v>0</v>
      </c>
      <c r="H226" s="101">
        <f t="shared" si="7"/>
        <v>0</v>
      </c>
      <c r="I226" s="50"/>
      <c r="J226" s="50"/>
    </row>
    <row r="227" spans="2:10" ht="19.899999999999999" customHeight="1" x14ac:dyDescent="0.35">
      <c r="B227" s="97">
        <v>220</v>
      </c>
      <c r="C227" s="50"/>
      <c r="D227" s="198"/>
      <c r="E227" s="50"/>
      <c r="F227" s="49"/>
      <c r="G227" s="101">
        <f t="shared" si="6"/>
        <v>0</v>
      </c>
      <c r="H227" s="101">
        <f t="shared" si="7"/>
        <v>0</v>
      </c>
      <c r="I227" s="50"/>
      <c r="J227" s="50"/>
    </row>
    <row r="228" spans="2:10" ht="19.899999999999999" customHeight="1" x14ac:dyDescent="0.35">
      <c r="B228" s="97">
        <v>221</v>
      </c>
      <c r="C228" s="50"/>
      <c r="D228" s="198"/>
      <c r="E228" s="50"/>
      <c r="F228" s="49"/>
      <c r="G228" s="101">
        <f t="shared" si="6"/>
        <v>0</v>
      </c>
      <c r="H228" s="101">
        <f t="shared" si="7"/>
        <v>0</v>
      </c>
      <c r="I228" s="50"/>
      <c r="J228" s="50"/>
    </row>
    <row r="229" spans="2:10" ht="19.899999999999999" customHeight="1" x14ac:dyDescent="0.35">
      <c r="B229" s="97">
        <v>222</v>
      </c>
      <c r="C229" s="50"/>
      <c r="D229" s="198"/>
      <c r="E229" s="50"/>
      <c r="F229" s="49"/>
      <c r="G229" s="101">
        <f t="shared" si="6"/>
        <v>0</v>
      </c>
      <c r="H229" s="101">
        <f t="shared" si="7"/>
        <v>0</v>
      </c>
      <c r="I229" s="50"/>
      <c r="J229" s="50"/>
    </row>
    <row r="230" spans="2:10" ht="19.899999999999999" customHeight="1" x14ac:dyDescent="0.35">
      <c r="B230" s="97">
        <v>223</v>
      </c>
      <c r="C230" s="50"/>
      <c r="D230" s="198"/>
      <c r="E230" s="50"/>
      <c r="F230" s="49"/>
      <c r="G230" s="101">
        <f t="shared" si="6"/>
        <v>0</v>
      </c>
      <c r="H230" s="101">
        <f t="shared" si="7"/>
        <v>0</v>
      </c>
      <c r="I230" s="50"/>
      <c r="J230" s="50"/>
    </row>
    <row r="231" spans="2:10" ht="19.899999999999999" customHeight="1" x14ac:dyDescent="0.35">
      <c r="B231" s="97">
        <v>224</v>
      </c>
      <c r="C231" s="50"/>
      <c r="D231" s="198"/>
      <c r="E231" s="50"/>
      <c r="F231" s="49"/>
      <c r="G231" s="101">
        <f t="shared" si="6"/>
        <v>0</v>
      </c>
      <c r="H231" s="101">
        <f t="shared" si="7"/>
        <v>0</v>
      </c>
      <c r="I231" s="50"/>
      <c r="J231" s="50"/>
    </row>
    <row r="232" spans="2:10" ht="19.899999999999999" customHeight="1" x14ac:dyDescent="0.35">
      <c r="B232" s="97">
        <v>225</v>
      </c>
      <c r="C232" s="50"/>
      <c r="D232" s="198"/>
      <c r="E232" s="50"/>
      <c r="F232" s="49"/>
      <c r="G232" s="101">
        <f t="shared" si="6"/>
        <v>0</v>
      </c>
      <c r="H232" s="101">
        <f t="shared" si="7"/>
        <v>0</v>
      </c>
      <c r="I232" s="50"/>
      <c r="J232" s="50"/>
    </row>
    <row r="233" spans="2:10" ht="19.899999999999999" customHeight="1" x14ac:dyDescent="0.35">
      <c r="B233" s="97">
        <v>226</v>
      </c>
      <c r="C233" s="50"/>
      <c r="D233" s="198"/>
      <c r="E233" s="50"/>
      <c r="F233" s="49"/>
      <c r="G233" s="101">
        <f t="shared" si="6"/>
        <v>0</v>
      </c>
      <c r="H233" s="101">
        <f t="shared" si="7"/>
        <v>0</v>
      </c>
      <c r="I233" s="50"/>
      <c r="J233" s="50"/>
    </row>
    <row r="234" spans="2:10" ht="19.899999999999999" customHeight="1" x14ac:dyDescent="0.35">
      <c r="B234" s="97">
        <v>227</v>
      </c>
      <c r="C234" s="50"/>
      <c r="D234" s="198"/>
      <c r="E234" s="50"/>
      <c r="F234" s="49"/>
      <c r="G234" s="101">
        <f t="shared" si="6"/>
        <v>0</v>
      </c>
      <c r="H234" s="101">
        <f t="shared" si="7"/>
        <v>0</v>
      </c>
      <c r="I234" s="50"/>
      <c r="J234" s="50"/>
    </row>
    <row r="235" spans="2:10" ht="19.899999999999999" customHeight="1" x14ac:dyDescent="0.35">
      <c r="B235" s="97">
        <v>228</v>
      </c>
      <c r="C235" s="50"/>
      <c r="D235" s="198"/>
      <c r="E235" s="50"/>
      <c r="F235" s="49"/>
      <c r="G235" s="101">
        <f t="shared" si="6"/>
        <v>0</v>
      </c>
      <c r="H235" s="101">
        <f t="shared" si="7"/>
        <v>0</v>
      </c>
      <c r="I235" s="50"/>
      <c r="J235" s="50"/>
    </row>
    <row r="236" spans="2:10" ht="19.899999999999999" customHeight="1" x14ac:dyDescent="0.35">
      <c r="B236" s="97">
        <v>229</v>
      </c>
      <c r="C236" s="50"/>
      <c r="D236" s="198"/>
      <c r="E236" s="50"/>
      <c r="F236" s="49"/>
      <c r="G236" s="101">
        <f t="shared" si="6"/>
        <v>0</v>
      </c>
      <c r="H236" s="101">
        <f t="shared" si="7"/>
        <v>0</v>
      </c>
      <c r="I236" s="50"/>
      <c r="J236" s="50"/>
    </row>
    <row r="237" spans="2:10" ht="19.899999999999999" customHeight="1" x14ac:dyDescent="0.35">
      <c r="B237" s="97">
        <v>230</v>
      </c>
      <c r="C237" s="50"/>
      <c r="D237" s="198"/>
      <c r="E237" s="50"/>
      <c r="F237" s="49"/>
      <c r="G237" s="101">
        <f t="shared" si="6"/>
        <v>0</v>
      </c>
      <c r="H237" s="101">
        <f t="shared" si="7"/>
        <v>0</v>
      </c>
      <c r="I237" s="50"/>
      <c r="J237" s="50"/>
    </row>
    <row r="238" spans="2:10" ht="19.899999999999999" customHeight="1" x14ac:dyDescent="0.35">
      <c r="B238" s="97">
        <v>231</v>
      </c>
      <c r="C238" s="50"/>
      <c r="D238" s="198"/>
      <c r="E238" s="50"/>
      <c r="F238" s="49"/>
      <c r="G238" s="101">
        <f t="shared" si="6"/>
        <v>0</v>
      </c>
      <c r="H238" s="101">
        <f t="shared" si="7"/>
        <v>0</v>
      </c>
      <c r="I238" s="50"/>
      <c r="J238" s="50"/>
    </row>
    <row r="239" spans="2:10" ht="19.899999999999999" customHeight="1" x14ac:dyDescent="0.35">
      <c r="B239" s="97">
        <v>232</v>
      </c>
      <c r="C239" s="50"/>
      <c r="D239" s="198"/>
      <c r="E239" s="50"/>
      <c r="F239" s="49"/>
      <c r="G239" s="101">
        <f t="shared" si="6"/>
        <v>0</v>
      </c>
      <c r="H239" s="101">
        <f t="shared" si="7"/>
        <v>0</v>
      </c>
      <c r="I239" s="50"/>
      <c r="J239" s="50"/>
    </row>
    <row r="240" spans="2:10" ht="19.899999999999999" customHeight="1" x14ac:dyDescent="0.35">
      <c r="B240" s="97">
        <v>233</v>
      </c>
      <c r="C240" s="50"/>
      <c r="D240" s="198"/>
      <c r="E240" s="50"/>
      <c r="F240" s="49"/>
      <c r="G240" s="101">
        <f t="shared" si="6"/>
        <v>0</v>
      </c>
      <c r="H240" s="101">
        <f t="shared" si="7"/>
        <v>0</v>
      </c>
      <c r="I240" s="50"/>
      <c r="J240" s="50"/>
    </row>
    <row r="241" spans="2:10" ht="19.899999999999999" customHeight="1" x14ac:dyDescent="0.35">
      <c r="B241" s="97">
        <v>234</v>
      </c>
      <c r="C241" s="50"/>
      <c r="D241" s="198"/>
      <c r="E241" s="50"/>
      <c r="F241" s="49"/>
      <c r="G241" s="101">
        <f t="shared" si="6"/>
        <v>0</v>
      </c>
      <c r="H241" s="101">
        <f t="shared" si="7"/>
        <v>0</v>
      </c>
      <c r="I241" s="50"/>
      <c r="J241" s="50"/>
    </row>
    <row r="242" spans="2:10" ht="19.899999999999999" customHeight="1" x14ac:dyDescent="0.35">
      <c r="B242" s="97">
        <v>235</v>
      </c>
      <c r="C242" s="50"/>
      <c r="D242" s="198"/>
      <c r="E242" s="50"/>
      <c r="F242" s="49"/>
      <c r="G242" s="101">
        <f t="shared" si="6"/>
        <v>0</v>
      </c>
      <c r="H242" s="101">
        <f t="shared" si="7"/>
        <v>0</v>
      </c>
      <c r="I242" s="50"/>
      <c r="J242" s="50"/>
    </row>
    <row r="243" spans="2:10" ht="19.899999999999999" customHeight="1" x14ac:dyDescent="0.35">
      <c r="B243" s="97">
        <v>236</v>
      </c>
      <c r="C243" s="50"/>
      <c r="D243" s="198"/>
      <c r="E243" s="50"/>
      <c r="F243" s="49"/>
      <c r="G243" s="101">
        <f t="shared" si="6"/>
        <v>0</v>
      </c>
      <c r="H243" s="101">
        <f t="shared" si="7"/>
        <v>0</v>
      </c>
      <c r="I243" s="50"/>
      <c r="J243" s="50"/>
    </row>
    <row r="244" spans="2:10" ht="19.899999999999999" customHeight="1" x14ac:dyDescent="0.35">
      <c r="B244" s="97">
        <v>237</v>
      </c>
      <c r="C244" s="50"/>
      <c r="D244" s="198"/>
      <c r="E244" s="50"/>
      <c r="F244" s="49"/>
      <c r="G244" s="101">
        <f t="shared" si="6"/>
        <v>0</v>
      </c>
      <c r="H244" s="101">
        <f t="shared" si="7"/>
        <v>0</v>
      </c>
      <c r="I244" s="50"/>
      <c r="J244" s="50"/>
    </row>
    <row r="245" spans="2:10" ht="19.899999999999999" customHeight="1" x14ac:dyDescent="0.35">
      <c r="B245" s="97">
        <v>238</v>
      </c>
      <c r="C245" s="50"/>
      <c r="D245" s="198"/>
      <c r="E245" s="50"/>
      <c r="F245" s="49"/>
      <c r="G245" s="101">
        <f t="shared" si="6"/>
        <v>0</v>
      </c>
      <c r="H245" s="101">
        <f t="shared" si="7"/>
        <v>0</v>
      </c>
      <c r="I245" s="50"/>
      <c r="J245" s="50"/>
    </row>
    <row r="246" spans="2:10" ht="19.899999999999999" customHeight="1" x14ac:dyDescent="0.35">
      <c r="B246" s="97">
        <v>239</v>
      </c>
      <c r="C246" s="50"/>
      <c r="D246" s="198"/>
      <c r="E246" s="50"/>
      <c r="F246" s="49"/>
      <c r="G246" s="101">
        <f t="shared" si="6"/>
        <v>0</v>
      </c>
      <c r="H246" s="101">
        <f t="shared" si="7"/>
        <v>0</v>
      </c>
      <c r="I246" s="50"/>
      <c r="J246" s="50"/>
    </row>
    <row r="247" spans="2:10" ht="19.899999999999999" customHeight="1" x14ac:dyDescent="0.35">
      <c r="B247" s="97">
        <v>240</v>
      </c>
      <c r="C247" s="50"/>
      <c r="D247" s="198"/>
      <c r="E247" s="50"/>
      <c r="F247" s="49"/>
      <c r="G247" s="101">
        <f t="shared" si="6"/>
        <v>0</v>
      </c>
      <c r="H247" s="101">
        <f t="shared" si="7"/>
        <v>0</v>
      </c>
      <c r="I247" s="50"/>
      <c r="J247" s="50"/>
    </row>
    <row r="248" spans="2:10" ht="19.899999999999999" customHeight="1" x14ac:dyDescent="0.35">
      <c r="B248" s="97">
        <v>241</v>
      </c>
      <c r="C248" s="50"/>
      <c r="D248" s="198"/>
      <c r="E248" s="50"/>
      <c r="F248" s="49"/>
      <c r="G248" s="101">
        <f t="shared" si="6"/>
        <v>0</v>
      </c>
      <c r="H248" s="101">
        <f t="shared" si="7"/>
        <v>0</v>
      </c>
      <c r="I248" s="50"/>
      <c r="J248" s="50"/>
    </row>
    <row r="249" spans="2:10" ht="19.899999999999999" customHeight="1" x14ac:dyDescent="0.35">
      <c r="B249" s="97">
        <v>242</v>
      </c>
      <c r="C249" s="50"/>
      <c r="D249" s="198"/>
      <c r="E249" s="50"/>
      <c r="F249" s="49"/>
      <c r="G249" s="101">
        <f t="shared" si="6"/>
        <v>0</v>
      </c>
      <c r="H249" s="101">
        <f t="shared" si="7"/>
        <v>0</v>
      </c>
      <c r="I249" s="50"/>
      <c r="J249" s="50"/>
    </row>
    <row r="250" spans="2:10" ht="19.899999999999999" customHeight="1" x14ac:dyDescent="0.35">
      <c r="B250" s="97">
        <v>243</v>
      </c>
      <c r="C250" s="50"/>
      <c r="D250" s="198"/>
      <c r="E250" s="50"/>
      <c r="F250" s="49"/>
      <c r="G250" s="101">
        <f t="shared" si="6"/>
        <v>0</v>
      </c>
      <c r="H250" s="101">
        <f t="shared" si="7"/>
        <v>0</v>
      </c>
      <c r="I250" s="50"/>
      <c r="J250" s="50"/>
    </row>
    <row r="251" spans="2:10" ht="19.899999999999999" customHeight="1" x14ac:dyDescent="0.35">
      <c r="B251" s="97">
        <v>244</v>
      </c>
      <c r="C251" s="50"/>
      <c r="D251" s="198"/>
      <c r="E251" s="50"/>
      <c r="F251" s="49"/>
      <c r="G251" s="101">
        <f t="shared" si="6"/>
        <v>0</v>
      </c>
      <c r="H251" s="101">
        <f t="shared" si="7"/>
        <v>0</v>
      </c>
      <c r="I251" s="50"/>
      <c r="J251" s="50"/>
    </row>
    <row r="252" spans="2:10" ht="19.899999999999999" customHeight="1" x14ac:dyDescent="0.35">
      <c r="B252" s="97">
        <v>245</v>
      </c>
      <c r="C252" s="50"/>
      <c r="D252" s="198"/>
      <c r="E252" s="50"/>
      <c r="F252" s="49"/>
      <c r="G252" s="101">
        <f t="shared" si="6"/>
        <v>0</v>
      </c>
      <c r="H252" s="101">
        <f t="shared" si="7"/>
        <v>0</v>
      </c>
      <c r="I252" s="50"/>
      <c r="J252" s="50"/>
    </row>
    <row r="253" spans="2:10" ht="19.899999999999999" customHeight="1" x14ac:dyDescent="0.35">
      <c r="B253" s="97">
        <v>246</v>
      </c>
      <c r="C253" s="50"/>
      <c r="D253" s="198"/>
      <c r="E253" s="50"/>
      <c r="F253" s="49"/>
      <c r="G253" s="101">
        <f t="shared" si="6"/>
        <v>0</v>
      </c>
      <c r="H253" s="101">
        <f t="shared" si="7"/>
        <v>0</v>
      </c>
      <c r="I253" s="50"/>
      <c r="J253" s="50"/>
    </row>
    <row r="254" spans="2:10" ht="19.899999999999999" customHeight="1" x14ac:dyDescent="0.35">
      <c r="B254" s="97">
        <v>247</v>
      </c>
      <c r="C254" s="50"/>
      <c r="D254" s="198"/>
      <c r="E254" s="50"/>
      <c r="F254" s="49"/>
      <c r="G254" s="101">
        <f t="shared" si="6"/>
        <v>0</v>
      </c>
      <c r="H254" s="101">
        <f t="shared" si="7"/>
        <v>0</v>
      </c>
      <c r="I254" s="50"/>
      <c r="J254" s="50"/>
    </row>
    <row r="255" spans="2:10" ht="19.899999999999999" customHeight="1" x14ac:dyDescent="0.35">
      <c r="B255" s="97">
        <v>248</v>
      </c>
      <c r="C255" s="50"/>
      <c r="D255" s="198"/>
      <c r="E255" s="50"/>
      <c r="F255" s="49"/>
      <c r="G255" s="101">
        <f t="shared" si="6"/>
        <v>0</v>
      </c>
      <c r="H255" s="101">
        <f t="shared" si="7"/>
        <v>0</v>
      </c>
      <c r="I255" s="50"/>
      <c r="J255" s="50"/>
    </row>
    <row r="256" spans="2:10" ht="19.899999999999999" customHeight="1" x14ac:dyDescent="0.35">
      <c r="B256" s="97">
        <v>249</v>
      </c>
      <c r="C256" s="50"/>
      <c r="D256" s="198"/>
      <c r="E256" s="50"/>
      <c r="F256" s="49"/>
      <c r="G256" s="101">
        <f t="shared" si="6"/>
        <v>0</v>
      </c>
      <c r="H256" s="101">
        <f t="shared" si="7"/>
        <v>0</v>
      </c>
      <c r="I256" s="50"/>
      <c r="J256" s="50"/>
    </row>
    <row r="257" spans="2:10" ht="19.899999999999999" customHeight="1" x14ac:dyDescent="0.35">
      <c r="B257" s="97">
        <v>250</v>
      </c>
      <c r="C257" s="50"/>
      <c r="D257" s="198"/>
      <c r="E257" s="50"/>
      <c r="F257" s="49"/>
      <c r="G257" s="101">
        <f t="shared" si="6"/>
        <v>0</v>
      </c>
      <c r="H257" s="101">
        <f t="shared" si="7"/>
        <v>0</v>
      </c>
      <c r="I257" s="50"/>
      <c r="J257" s="50"/>
    </row>
    <row r="258" spans="2:10" ht="19.899999999999999" customHeight="1" x14ac:dyDescent="0.35">
      <c r="B258" s="97">
        <v>251</v>
      </c>
      <c r="C258" s="50"/>
      <c r="D258" s="198"/>
      <c r="E258" s="50"/>
      <c r="F258" s="49"/>
      <c r="G258" s="101">
        <f t="shared" si="6"/>
        <v>0</v>
      </c>
      <c r="H258" s="101">
        <f t="shared" si="7"/>
        <v>0</v>
      </c>
      <c r="I258" s="50"/>
      <c r="J258" s="50"/>
    </row>
    <row r="259" spans="2:10" ht="19.899999999999999" customHeight="1" x14ac:dyDescent="0.35">
      <c r="B259" s="97">
        <v>252</v>
      </c>
      <c r="C259" s="50"/>
      <c r="D259" s="198"/>
      <c r="E259" s="50"/>
      <c r="F259" s="49"/>
      <c r="G259" s="101">
        <f t="shared" si="6"/>
        <v>0</v>
      </c>
      <c r="H259" s="101">
        <f t="shared" si="7"/>
        <v>0</v>
      </c>
      <c r="I259" s="50"/>
      <c r="J259" s="50"/>
    </row>
    <row r="260" spans="2:10" ht="19.899999999999999" customHeight="1" x14ac:dyDescent="0.35">
      <c r="B260" s="97">
        <v>253</v>
      </c>
      <c r="C260" s="50"/>
      <c r="D260" s="198"/>
      <c r="E260" s="50"/>
      <c r="F260" s="49"/>
      <c r="G260" s="101">
        <f t="shared" si="6"/>
        <v>0</v>
      </c>
      <c r="H260" s="101">
        <f t="shared" si="7"/>
        <v>0</v>
      </c>
      <c r="I260" s="50"/>
      <c r="J260" s="50"/>
    </row>
    <row r="261" spans="2:10" ht="19.899999999999999" customHeight="1" x14ac:dyDescent="0.35">
      <c r="B261" s="97">
        <v>254</v>
      </c>
      <c r="C261" s="50"/>
      <c r="D261" s="198"/>
      <c r="E261" s="50"/>
      <c r="F261" s="49"/>
      <c r="G261" s="101">
        <f t="shared" si="6"/>
        <v>0</v>
      </c>
      <c r="H261" s="101">
        <f t="shared" si="7"/>
        <v>0</v>
      </c>
      <c r="I261" s="50"/>
      <c r="J261" s="50"/>
    </row>
    <row r="262" spans="2:10" ht="19.899999999999999" customHeight="1" x14ac:dyDescent="0.35">
      <c r="B262" s="97">
        <v>255</v>
      </c>
      <c r="C262" s="50"/>
      <c r="D262" s="198"/>
      <c r="E262" s="50"/>
      <c r="F262" s="49"/>
      <c r="G262" s="101">
        <f t="shared" si="6"/>
        <v>0</v>
      </c>
      <c r="H262" s="101">
        <f t="shared" si="7"/>
        <v>0</v>
      </c>
      <c r="I262" s="50"/>
      <c r="J262" s="50"/>
    </row>
    <row r="263" spans="2:10" ht="19.899999999999999" customHeight="1" x14ac:dyDescent="0.35">
      <c r="B263" s="97">
        <v>256</v>
      </c>
      <c r="C263" s="50"/>
      <c r="D263" s="198"/>
      <c r="E263" s="50"/>
      <c r="F263" s="49"/>
      <c r="G263" s="101">
        <f t="shared" si="6"/>
        <v>0</v>
      </c>
      <c r="H263" s="101">
        <f t="shared" si="7"/>
        <v>0</v>
      </c>
      <c r="I263" s="50"/>
      <c r="J263" s="50"/>
    </row>
    <row r="264" spans="2:10" ht="19.899999999999999" customHeight="1" x14ac:dyDescent="0.35">
      <c r="B264" s="97">
        <v>257</v>
      </c>
      <c r="C264" s="50"/>
      <c r="D264" s="198"/>
      <c r="E264" s="50"/>
      <c r="F264" s="49"/>
      <c r="G264" s="101">
        <f t="shared" ref="G264:G327" si="8">IF(F264&lt;&gt;"",P_Z_2_R_VALEUR_SMIC,0)</f>
        <v>0</v>
      </c>
      <c r="H264" s="101">
        <f t="shared" si="7"/>
        <v>0</v>
      </c>
      <c r="I264" s="50"/>
      <c r="J264" s="50"/>
    </row>
    <row r="265" spans="2:10" ht="19.899999999999999" customHeight="1" x14ac:dyDescent="0.35">
      <c r="B265" s="97">
        <v>258</v>
      </c>
      <c r="C265" s="50"/>
      <c r="D265" s="198"/>
      <c r="E265" s="50"/>
      <c r="F265" s="49"/>
      <c r="G265" s="101">
        <f t="shared" si="8"/>
        <v>0</v>
      </c>
      <c r="H265" s="101">
        <f t="shared" ref="H265:H328" si="9">IF(AND(G265&lt;&gt;0,F265&lt;&gt;""),ROUND(F265*G265,2),0)</f>
        <v>0</v>
      </c>
      <c r="I265" s="50"/>
      <c r="J265" s="50"/>
    </row>
    <row r="266" spans="2:10" ht="19.899999999999999" customHeight="1" x14ac:dyDescent="0.35">
      <c r="B266" s="97">
        <v>259</v>
      </c>
      <c r="C266" s="50"/>
      <c r="D266" s="198"/>
      <c r="E266" s="50"/>
      <c r="F266" s="49"/>
      <c r="G266" s="101">
        <f t="shared" si="8"/>
        <v>0</v>
      </c>
      <c r="H266" s="101">
        <f t="shared" si="9"/>
        <v>0</v>
      </c>
      <c r="I266" s="50"/>
      <c r="J266" s="50"/>
    </row>
    <row r="267" spans="2:10" ht="19.899999999999999" customHeight="1" x14ac:dyDescent="0.35">
      <c r="B267" s="97">
        <v>260</v>
      </c>
      <c r="C267" s="50"/>
      <c r="D267" s="198"/>
      <c r="E267" s="50"/>
      <c r="F267" s="49"/>
      <c r="G267" s="101">
        <f t="shared" si="8"/>
        <v>0</v>
      </c>
      <c r="H267" s="101">
        <f t="shared" si="9"/>
        <v>0</v>
      </c>
      <c r="I267" s="50"/>
      <c r="J267" s="50"/>
    </row>
    <row r="268" spans="2:10" ht="19.899999999999999" customHeight="1" x14ac:dyDescent="0.35">
      <c r="B268" s="97">
        <v>261</v>
      </c>
      <c r="C268" s="50"/>
      <c r="D268" s="198"/>
      <c r="E268" s="50"/>
      <c r="F268" s="49"/>
      <c r="G268" s="101">
        <f t="shared" si="8"/>
        <v>0</v>
      </c>
      <c r="H268" s="101">
        <f t="shared" si="9"/>
        <v>0</v>
      </c>
      <c r="I268" s="50"/>
      <c r="J268" s="50"/>
    </row>
    <row r="269" spans="2:10" ht="19.899999999999999" customHeight="1" x14ac:dyDescent="0.35">
      <c r="B269" s="97">
        <v>262</v>
      </c>
      <c r="C269" s="50"/>
      <c r="D269" s="198"/>
      <c r="E269" s="50"/>
      <c r="F269" s="49"/>
      <c r="G269" s="101">
        <f t="shared" si="8"/>
        <v>0</v>
      </c>
      <c r="H269" s="101">
        <f t="shared" si="9"/>
        <v>0</v>
      </c>
      <c r="I269" s="50"/>
      <c r="J269" s="50"/>
    </row>
    <row r="270" spans="2:10" ht="19.899999999999999" customHeight="1" x14ac:dyDescent="0.35">
      <c r="B270" s="97">
        <v>263</v>
      </c>
      <c r="C270" s="50"/>
      <c r="D270" s="198"/>
      <c r="E270" s="50"/>
      <c r="F270" s="49"/>
      <c r="G270" s="101">
        <f t="shared" si="8"/>
        <v>0</v>
      </c>
      <c r="H270" s="101">
        <f t="shared" si="9"/>
        <v>0</v>
      </c>
      <c r="I270" s="50"/>
      <c r="J270" s="50"/>
    </row>
    <row r="271" spans="2:10" ht="19.899999999999999" customHeight="1" x14ac:dyDescent="0.35">
      <c r="B271" s="97">
        <v>264</v>
      </c>
      <c r="C271" s="50"/>
      <c r="D271" s="198"/>
      <c r="E271" s="50"/>
      <c r="F271" s="49"/>
      <c r="G271" s="101">
        <f t="shared" si="8"/>
        <v>0</v>
      </c>
      <c r="H271" s="101">
        <f t="shared" si="9"/>
        <v>0</v>
      </c>
      <c r="I271" s="50"/>
      <c r="J271" s="50"/>
    </row>
    <row r="272" spans="2:10" ht="19.899999999999999" customHeight="1" x14ac:dyDescent="0.35">
      <c r="B272" s="97">
        <v>265</v>
      </c>
      <c r="C272" s="50"/>
      <c r="D272" s="198"/>
      <c r="E272" s="50"/>
      <c r="F272" s="49"/>
      <c r="G272" s="101">
        <f t="shared" si="8"/>
        <v>0</v>
      </c>
      <c r="H272" s="101">
        <f t="shared" si="9"/>
        <v>0</v>
      </c>
      <c r="I272" s="50"/>
      <c r="J272" s="50"/>
    </row>
    <row r="273" spans="2:10" ht="19.899999999999999" customHeight="1" x14ac:dyDescent="0.35">
      <c r="B273" s="97">
        <v>266</v>
      </c>
      <c r="C273" s="50"/>
      <c r="D273" s="198"/>
      <c r="E273" s="50"/>
      <c r="F273" s="49"/>
      <c r="G273" s="101">
        <f t="shared" si="8"/>
        <v>0</v>
      </c>
      <c r="H273" s="101">
        <f t="shared" si="9"/>
        <v>0</v>
      </c>
      <c r="I273" s="50"/>
      <c r="J273" s="50"/>
    </row>
    <row r="274" spans="2:10" ht="19.899999999999999" customHeight="1" x14ac:dyDescent="0.35">
      <c r="B274" s="97">
        <v>267</v>
      </c>
      <c r="C274" s="50"/>
      <c r="D274" s="198"/>
      <c r="E274" s="50"/>
      <c r="F274" s="49"/>
      <c r="G274" s="101">
        <f t="shared" si="8"/>
        <v>0</v>
      </c>
      <c r="H274" s="101">
        <f t="shared" si="9"/>
        <v>0</v>
      </c>
      <c r="I274" s="50"/>
      <c r="J274" s="50"/>
    </row>
    <row r="275" spans="2:10" ht="19.899999999999999" customHeight="1" x14ac:dyDescent="0.35">
      <c r="B275" s="97">
        <v>268</v>
      </c>
      <c r="C275" s="50"/>
      <c r="D275" s="198"/>
      <c r="E275" s="50"/>
      <c r="F275" s="49"/>
      <c r="G275" s="101">
        <f t="shared" si="8"/>
        <v>0</v>
      </c>
      <c r="H275" s="101">
        <f t="shared" si="9"/>
        <v>0</v>
      </c>
      <c r="I275" s="50"/>
      <c r="J275" s="50"/>
    </row>
    <row r="276" spans="2:10" ht="19.899999999999999" customHeight="1" x14ac:dyDescent="0.35">
      <c r="B276" s="97">
        <v>269</v>
      </c>
      <c r="C276" s="50"/>
      <c r="D276" s="198"/>
      <c r="E276" s="50"/>
      <c r="F276" s="49"/>
      <c r="G276" s="101">
        <f t="shared" si="8"/>
        <v>0</v>
      </c>
      <c r="H276" s="101">
        <f t="shared" si="9"/>
        <v>0</v>
      </c>
      <c r="I276" s="50"/>
      <c r="J276" s="50"/>
    </row>
    <row r="277" spans="2:10" ht="19.899999999999999" customHeight="1" x14ac:dyDescent="0.35">
      <c r="B277" s="97">
        <v>270</v>
      </c>
      <c r="C277" s="50"/>
      <c r="D277" s="198"/>
      <c r="E277" s="50"/>
      <c r="F277" s="49"/>
      <c r="G277" s="101">
        <f t="shared" si="8"/>
        <v>0</v>
      </c>
      <c r="H277" s="101">
        <f t="shared" si="9"/>
        <v>0</v>
      </c>
      <c r="I277" s="50"/>
      <c r="J277" s="50"/>
    </row>
    <row r="278" spans="2:10" ht="19.899999999999999" customHeight="1" x14ac:dyDescent="0.35">
      <c r="B278" s="97">
        <v>271</v>
      </c>
      <c r="C278" s="50"/>
      <c r="D278" s="198"/>
      <c r="E278" s="50"/>
      <c r="F278" s="49"/>
      <c r="G278" s="101">
        <f t="shared" si="8"/>
        <v>0</v>
      </c>
      <c r="H278" s="101">
        <f t="shared" si="9"/>
        <v>0</v>
      </c>
      <c r="I278" s="50"/>
      <c r="J278" s="50"/>
    </row>
    <row r="279" spans="2:10" ht="19.899999999999999" customHeight="1" x14ac:dyDescent="0.35">
      <c r="B279" s="97">
        <v>272</v>
      </c>
      <c r="C279" s="50"/>
      <c r="D279" s="198"/>
      <c r="E279" s="50"/>
      <c r="F279" s="49"/>
      <c r="G279" s="101">
        <f t="shared" si="8"/>
        <v>0</v>
      </c>
      <c r="H279" s="101">
        <f t="shared" si="9"/>
        <v>0</v>
      </c>
      <c r="I279" s="50"/>
      <c r="J279" s="50"/>
    </row>
    <row r="280" spans="2:10" ht="19.899999999999999" customHeight="1" x14ac:dyDescent="0.35">
      <c r="B280" s="97">
        <v>273</v>
      </c>
      <c r="C280" s="50"/>
      <c r="D280" s="198"/>
      <c r="E280" s="50"/>
      <c r="F280" s="49"/>
      <c r="G280" s="101">
        <f t="shared" si="8"/>
        <v>0</v>
      </c>
      <c r="H280" s="101">
        <f t="shared" si="9"/>
        <v>0</v>
      </c>
      <c r="I280" s="50"/>
      <c r="J280" s="50"/>
    </row>
    <row r="281" spans="2:10" ht="19.899999999999999" customHeight="1" x14ac:dyDescent="0.35">
      <c r="B281" s="97">
        <v>274</v>
      </c>
      <c r="C281" s="50"/>
      <c r="D281" s="198"/>
      <c r="E281" s="50"/>
      <c r="F281" s="49"/>
      <c r="G281" s="101">
        <f t="shared" si="8"/>
        <v>0</v>
      </c>
      <c r="H281" s="101">
        <f t="shared" si="9"/>
        <v>0</v>
      </c>
      <c r="I281" s="50"/>
      <c r="J281" s="50"/>
    </row>
    <row r="282" spans="2:10" ht="19.899999999999999" customHeight="1" x14ac:dyDescent="0.35">
      <c r="B282" s="97">
        <v>275</v>
      </c>
      <c r="C282" s="50"/>
      <c r="D282" s="198"/>
      <c r="E282" s="50"/>
      <c r="F282" s="49"/>
      <c r="G282" s="101">
        <f t="shared" si="8"/>
        <v>0</v>
      </c>
      <c r="H282" s="101">
        <f t="shared" si="9"/>
        <v>0</v>
      </c>
      <c r="I282" s="50"/>
      <c r="J282" s="50"/>
    </row>
    <row r="283" spans="2:10" ht="19.899999999999999" customHeight="1" x14ac:dyDescent="0.35">
      <c r="B283" s="97">
        <v>276</v>
      </c>
      <c r="C283" s="50"/>
      <c r="D283" s="198"/>
      <c r="E283" s="50"/>
      <c r="F283" s="49"/>
      <c r="G283" s="101">
        <f t="shared" si="8"/>
        <v>0</v>
      </c>
      <c r="H283" s="101">
        <f t="shared" si="9"/>
        <v>0</v>
      </c>
      <c r="I283" s="50"/>
      <c r="J283" s="50"/>
    </row>
    <row r="284" spans="2:10" ht="19.899999999999999" customHeight="1" x14ac:dyDescent="0.35">
      <c r="B284" s="97">
        <v>277</v>
      </c>
      <c r="C284" s="50"/>
      <c r="D284" s="198"/>
      <c r="E284" s="50"/>
      <c r="F284" s="49"/>
      <c r="G284" s="101">
        <f t="shared" si="8"/>
        <v>0</v>
      </c>
      <c r="H284" s="101">
        <f t="shared" si="9"/>
        <v>0</v>
      </c>
      <c r="I284" s="50"/>
      <c r="J284" s="50"/>
    </row>
    <row r="285" spans="2:10" ht="19.899999999999999" customHeight="1" x14ac:dyDescent="0.35">
      <c r="B285" s="97">
        <v>278</v>
      </c>
      <c r="C285" s="50"/>
      <c r="D285" s="198"/>
      <c r="E285" s="50"/>
      <c r="F285" s="49"/>
      <c r="G285" s="101">
        <f t="shared" si="8"/>
        <v>0</v>
      </c>
      <c r="H285" s="101">
        <f t="shared" si="9"/>
        <v>0</v>
      </c>
      <c r="I285" s="50"/>
      <c r="J285" s="50"/>
    </row>
    <row r="286" spans="2:10" ht="19.899999999999999" customHeight="1" x14ac:dyDescent="0.35">
      <c r="B286" s="97">
        <v>279</v>
      </c>
      <c r="C286" s="50"/>
      <c r="D286" s="198"/>
      <c r="E286" s="50"/>
      <c r="F286" s="49"/>
      <c r="G286" s="101">
        <f t="shared" si="8"/>
        <v>0</v>
      </c>
      <c r="H286" s="101">
        <f t="shared" si="9"/>
        <v>0</v>
      </c>
      <c r="I286" s="50"/>
      <c r="J286" s="50"/>
    </row>
    <row r="287" spans="2:10" ht="19.899999999999999" customHeight="1" x14ac:dyDescent="0.35">
      <c r="B287" s="97">
        <v>280</v>
      </c>
      <c r="C287" s="50"/>
      <c r="D287" s="198"/>
      <c r="E287" s="50"/>
      <c r="F287" s="49"/>
      <c r="G287" s="101">
        <f t="shared" si="8"/>
        <v>0</v>
      </c>
      <c r="H287" s="101">
        <f t="shared" si="9"/>
        <v>0</v>
      </c>
      <c r="I287" s="50"/>
      <c r="J287" s="50"/>
    </row>
    <row r="288" spans="2:10" ht="19.899999999999999" customHeight="1" x14ac:dyDescent="0.35">
      <c r="B288" s="97">
        <v>281</v>
      </c>
      <c r="C288" s="50"/>
      <c r="D288" s="198"/>
      <c r="E288" s="50"/>
      <c r="F288" s="49"/>
      <c r="G288" s="101">
        <f t="shared" si="8"/>
        <v>0</v>
      </c>
      <c r="H288" s="101">
        <f t="shared" si="9"/>
        <v>0</v>
      </c>
      <c r="I288" s="50"/>
      <c r="J288" s="50"/>
    </row>
    <row r="289" spans="2:10" ht="19.899999999999999" customHeight="1" x14ac:dyDescent="0.35">
      <c r="B289" s="97">
        <v>282</v>
      </c>
      <c r="C289" s="50"/>
      <c r="D289" s="198"/>
      <c r="E289" s="50"/>
      <c r="F289" s="49"/>
      <c r="G289" s="101">
        <f t="shared" si="8"/>
        <v>0</v>
      </c>
      <c r="H289" s="101">
        <f t="shared" si="9"/>
        <v>0</v>
      </c>
      <c r="I289" s="50"/>
      <c r="J289" s="50"/>
    </row>
    <row r="290" spans="2:10" ht="19.899999999999999" customHeight="1" x14ac:dyDescent="0.35">
      <c r="B290" s="97">
        <v>283</v>
      </c>
      <c r="C290" s="50"/>
      <c r="D290" s="198"/>
      <c r="E290" s="50"/>
      <c r="F290" s="49"/>
      <c r="G290" s="101">
        <f t="shared" si="8"/>
        <v>0</v>
      </c>
      <c r="H290" s="101">
        <f t="shared" si="9"/>
        <v>0</v>
      </c>
      <c r="I290" s="50"/>
      <c r="J290" s="50"/>
    </row>
    <row r="291" spans="2:10" ht="19.899999999999999" customHeight="1" x14ac:dyDescent="0.35">
      <c r="B291" s="97">
        <v>284</v>
      </c>
      <c r="C291" s="50"/>
      <c r="D291" s="198"/>
      <c r="E291" s="50"/>
      <c r="F291" s="49"/>
      <c r="G291" s="101">
        <f t="shared" si="8"/>
        <v>0</v>
      </c>
      <c r="H291" s="101">
        <f t="shared" si="9"/>
        <v>0</v>
      </c>
      <c r="I291" s="50"/>
      <c r="J291" s="50"/>
    </row>
    <row r="292" spans="2:10" ht="19.899999999999999" customHeight="1" x14ac:dyDescent="0.35">
      <c r="B292" s="97">
        <v>285</v>
      </c>
      <c r="C292" s="50"/>
      <c r="D292" s="198"/>
      <c r="E292" s="50"/>
      <c r="F292" s="49"/>
      <c r="G292" s="101">
        <f t="shared" si="8"/>
        <v>0</v>
      </c>
      <c r="H292" s="101">
        <f t="shared" si="9"/>
        <v>0</v>
      </c>
      <c r="I292" s="50"/>
      <c r="J292" s="50"/>
    </row>
    <row r="293" spans="2:10" ht="19.899999999999999" customHeight="1" x14ac:dyDescent="0.35">
      <c r="B293" s="97">
        <v>286</v>
      </c>
      <c r="C293" s="50"/>
      <c r="D293" s="198"/>
      <c r="E293" s="50"/>
      <c r="F293" s="49"/>
      <c r="G293" s="101">
        <f t="shared" si="8"/>
        <v>0</v>
      </c>
      <c r="H293" s="101">
        <f t="shared" si="9"/>
        <v>0</v>
      </c>
      <c r="I293" s="50"/>
      <c r="J293" s="50"/>
    </row>
    <row r="294" spans="2:10" ht="19.899999999999999" customHeight="1" x14ac:dyDescent="0.35">
      <c r="B294" s="97">
        <v>287</v>
      </c>
      <c r="C294" s="50"/>
      <c r="D294" s="198"/>
      <c r="E294" s="50"/>
      <c r="F294" s="49"/>
      <c r="G294" s="101">
        <f t="shared" si="8"/>
        <v>0</v>
      </c>
      <c r="H294" s="101">
        <f t="shared" si="9"/>
        <v>0</v>
      </c>
      <c r="I294" s="50"/>
      <c r="J294" s="50"/>
    </row>
    <row r="295" spans="2:10" ht="19.899999999999999" customHeight="1" x14ac:dyDescent="0.35">
      <c r="B295" s="97">
        <v>288</v>
      </c>
      <c r="C295" s="50"/>
      <c r="D295" s="198"/>
      <c r="E295" s="50"/>
      <c r="F295" s="49"/>
      <c r="G295" s="101">
        <f t="shared" si="8"/>
        <v>0</v>
      </c>
      <c r="H295" s="101">
        <f t="shared" si="9"/>
        <v>0</v>
      </c>
      <c r="I295" s="50"/>
      <c r="J295" s="50"/>
    </row>
    <row r="296" spans="2:10" ht="19.899999999999999" customHeight="1" x14ac:dyDescent="0.35">
      <c r="B296" s="97">
        <v>289</v>
      </c>
      <c r="C296" s="50"/>
      <c r="D296" s="198"/>
      <c r="E296" s="50"/>
      <c r="F296" s="49"/>
      <c r="G296" s="101">
        <f t="shared" si="8"/>
        <v>0</v>
      </c>
      <c r="H296" s="101">
        <f t="shared" si="9"/>
        <v>0</v>
      </c>
      <c r="I296" s="50"/>
      <c r="J296" s="50"/>
    </row>
    <row r="297" spans="2:10" ht="19.899999999999999" customHeight="1" x14ac:dyDescent="0.35">
      <c r="B297" s="97">
        <v>290</v>
      </c>
      <c r="C297" s="50"/>
      <c r="D297" s="198"/>
      <c r="E297" s="50"/>
      <c r="F297" s="49"/>
      <c r="G297" s="101">
        <f t="shared" si="8"/>
        <v>0</v>
      </c>
      <c r="H297" s="101">
        <f t="shared" si="9"/>
        <v>0</v>
      </c>
      <c r="I297" s="50"/>
      <c r="J297" s="50"/>
    </row>
    <row r="298" spans="2:10" ht="19.899999999999999" customHeight="1" x14ac:dyDescent="0.35">
      <c r="B298" s="97">
        <v>291</v>
      </c>
      <c r="C298" s="50"/>
      <c r="D298" s="198"/>
      <c r="E298" s="50"/>
      <c r="F298" s="49"/>
      <c r="G298" s="101">
        <f t="shared" si="8"/>
        <v>0</v>
      </c>
      <c r="H298" s="101">
        <f t="shared" si="9"/>
        <v>0</v>
      </c>
      <c r="I298" s="50"/>
      <c r="J298" s="50"/>
    </row>
    <row r="299" spans="2:10" ht="19.899999999999999" customHeight="1" x14ac:dyDescent="0.35">
      <c r="B299" s="97">
        <v>292</v>
      </c>
      <c r="C299" s="50"/>
      <c r="D299" s="198"/>
      <c r="E299" s="50"/>
      <c r="F299" s="49"/>
      <c r="G299" s="101">
        <f t="shared" si="8"/>
        <v>0</v>
      </c>
      <c r="H299" s="101">
        <f t="shared" si="9"/>
        <v>0</v>
      </c>
      <c r="I299" s="50"/>
      <c r="J299" s="50"/>
    </row>
    <row r="300" spans="2:10" ht="19.899999999999999" customHeight="1" x14ac:dyDescent="0.35">
      <c r="B300" s="97">
        <v>293</v>
      </c>
      <c r="C300" s="50"/>
      <c r="D300" s="198"/>
      <c r="E300" s="50"/>
      <c r="F300" s="49"/>
      <c r="G300" s="101">
        <f t="shared" si="8"/>
        <v>0</v>
      </c>
      <c r="H300" s="101">
        <f t="shared" si="9"/>
        <v>0</v>
      </c>
      <c r="I300" s="50"/>
      <c r="J300" s="50"/>
    </row>
    <row r="301" spans="2:10" ht="19.899999999999999" customHeight="1" x14ac:dyDescent="0.35">
      <c r="B301" s="97">
        <v>294</v>
      </c>
      <c r="C301" s="50"/>
      <c r="D301" s="198"/>
      <c r="E301" s="50"/>
      <c r="F301" s="49"/>
      <c r="G301" s="101">
        <f t="shared" si="8"/>
        <v>0</v>
      </c>
      <c r="H301" s="101">
        <f t="shared" si="9"/>
        <v>0</v>
      </c>
      <c r="I301" s="50"/>
      <c r="J301" s="50"/>
    </row>
    <row r="302" spans="2:10" ht="19.899999999999999" customHeight="1" x14ac:dyDescent="0.35">
      <c r="B302" s="97">
        <v>295</v>
      </c>
      <c r="C302" s="50"/>
      <c r="D302" s="198"/>
      <c r="E302" s="50"/>
      <c r="F302" s="49"/>
      <c r="G302" s="101">
        <f t="shared" si="8"/>
        <v>0</v>
      </c>
      <c r="H302" s="101">
        <f t="shared" si="9"/>
        <v>0</v>
      </c>
      <c r="I302" s="50"/>
      <c r="J302" s="50"/>
    </row>
    <row r="303" spans="2:10" ht="19.899999999999999" customHeight="1" x14ac:dyDescent="0.35">
      <c r="B303" s="97">
        <v>296</v>
      </c>
      <c r="C303" s="50"/>
      <c r="D303" s="198"/>
      <c r="E303" s="50"/>
      <c r="F303" s="49"/>
      <c r="G303" s="101">
        <f t="shared" si="8"/>
        <v>0</v>
      </c>
      <c r="H303" s="101">
        <f t="shared" si="9"/>
        <v>0</v>
      </c>
      <c r="I303" s="50"/>
      <c r="J303" s="50"/>
    </row>
    <row r="304" spans="2:10" ht="19.899999999999999" customHeight="1" x14ac:dyDescent="0.35">
      <c r="B304" s="97">
        <v>297</v>
      </c>
      <c r="C304" s="50"/>
      <c r="D304" s="198"/>
      <c r="E304" s="50"/>
      <c r="F304" s="49"/>
      <c r="G304" s="101">
        <f t="shared" si="8"/>
        <v>0</v>
      </c>
      <c r="H304" s="101">
        <f t="shared" si="9"/>
        <v>0</v>
      </c>
      <c r="I304" s="50"/>
      <c r="J304" s="50"/>
    </row>
    <row r="305" spans="2:10" ht="19.899999999999999" customHeight="1" x14ac:dyDescent="0.35">
      <c r="B305" s="97">
        <v>298</v>
      </c>
      <c r="C305" s="50"/>
      <c r="D305" s="198"/>
      <c r="E305" s="50"/>
      <c r="F305" s="49"/>
      <c r="G305" s="101">
        <f t="shared" si="8"/>
        <v>0</v>
      </c>
      <c r="H305" s="101">
        <f t="shared" si="9"/>
        <v>0</v>
      </c>
      <c r="I305" s="50"/>
      <c r="J305" s="50"/>
    </row>
    <row r="306" spans="2:10" ht="19.899999999999999" customHeight="1" x14ac:dyDescent="0.35">
      <c r="B306" s="97">
        <v>299</v>
      </c>
      <c r="C306" s="50"/>
      <c r="D306" s="198"/>
      <c r="E306" s="50"/>
      <c r="F306" s="49"/>
      <c r="G306" s="101">
        <f t="shared" si="8"/>
        <v>0</v>
      </c>
      <c r="H306" s="101">
        <f t="shared" si="9"/>
        <v>0</v>
      </c>
      <c r="I306" s="50"/>
      <c r="J306" s="50"/>
    </row>
    <row r="307" spans="2:10" ht="19.899999999999999" customHeight="1" x14ac:dyDescent="0.35">
      <c r="B307" s="97">
        <v>300</v>
      </c>
      <c r="C307" s="50"/>
      <c r="D307" s="198"/>
      <c r="E307" s="50"/>
      <c r="F307" s="49"/>
      <c r="G307" s="101">
        <f t="shared" si="8"/>
        <v>0</v>
      </c>
      <c r="H307" s="101">
        <f t="shared" si="9"/>
        <v>0</v>
      </c>
      <c r="I307" s="50"/>
      <c r="J307" s="50"/>
    </row>
    <row r="308" spans="2:10" ht="19.899999999999999" customHeight="1" x14ac:dyDescent="0.35">
      <c r="B308" s="97">
        <v>301</v>
      </c>
      <c r="C308" s="50"/>
      <c r="D308" s="198"/>
      <c r="E308" s="50"/>
      <c r="F308" s="49"/>
      <c r="G308" s="101">
        <f t="shared" si="8"/>
        <v>0</v>
      </c>
      <c r="H308" s="101">
        <f t="shared" si="9"/>
        <v>0</v>
      </c>
      <c r="I308" s="50"/>
      <c r="J308" s="50"/>
    </row>
    <row r="309" spans="2:10" ht="19.899999999999999" customHeight="1" x14ac:dyDescent="0.35">
      <c r="B309" s="97">
        <v>302</v>
      </c>
      <c r="C309" s="50"/>
      <c r="D309" s="198"/>
      <c r="E309" s="50"/>
      <c r="F309" s="49"/>
      <c r="G309" s="101">
        <f t="shared" si="8"/>
        <v>0</v>
      </c>
      <c r="H309" s="101">
        <f t="shared" si="9"/>
        <v>0</v>
      </c>
      <c r="I309" s="50"/>
      <c r="J309" s="50"/>
    </row>
    <row r="310" spans="2:10" ht="19.899999999999999" customHeight="1" x14ac:dyDescent="0.35">
      <c r="B310" s="97">
        <v>303</v>
      </c>
      <c r="C310" s="50"/>
      <c r="D310" s="198"/>
      <c r="E310" s="50"/>
      <c r="F310" s="49"/>
      <c r="G310" s="101">
        <f t="shared" si="8"/>
        <v>0</v>
      </c>
      <c r="H310" s="101">
        <f t="shared" si="9"/>
        <v>0</v>
      </c>
      <c r="I310" s="50"/>
      <c r="J310" s="50"/>
    </row>
    <row r="311" spans="2:10" ht="19.899999999999999" customHeight="1" x14ac:dyDescent="0.35">
      <c r="B311" s="97">
        <v>304</v>
      </c>
      <c r="C311" s="50"/>
      <c r="D311" s="198"/>
      <c r="E311" s="50"/>
      <c r="F311" s="49"/>
      <c r="G311" s="101">
        <f t="shared" si="8"/>
        <v>0</v>
      </c>
      <c r="H311" s="101">
        <f t="shared" si="9"/>
        <v>0</v>
      </c>
      <c r="I311" s="50"/>
      <c r="J311" s="50"/>
    </row>
    <row r="312" spans="2:10" ht="19.899999999999999" customHeight="1" x14ac:dyDescent="0.35">
      <c r="B312" s="97">
        <v>305</v>
      </c>
      <c r="C312" s="50"/>
      <c r="D312" s="198"/>
      <c r="E312" s="50"/>
      <c r="F312" s="49"/>
      <c r="G312" s="101">
        <f t="shared" si="8"/>
        <v>0</v>
      </c>
      <c r="H312" s="101">
        <f t="shared" si="9"/>
        <v>0</v>
      </c>
      <c r="I312" s="50"/>
      <c r="J312" s="50"/>
    </row>
    <row r="313" spans="2:10" ht="19.899999999999999" customHeight="1" x14ac:dyDescent="0.35">
      <c r="B313" s="97">
        <v>306</v>
      </c>
      <c r="C313" s="50"/>
      <c r="D313" s="198"/>
      <c r="E313" s="50"/>
      <c r="F313" s="49"/>
      <c r="G313" s="101">
        <f t="shared" si="8"/>
        <v>0</v>
      </c>
      <c r="H313" s="101">
        <f t="shared" si="9"/>
        <v>0</v>
      </c>
      <c r="I313" s="50"/>
      <c r="J313" s="50"/>
    </row>
    <row r="314" spans="2:10" ht="19.899999999999999" customHeight="1" x14ac:dyDescent="0.35">
      <c r="B314" s="97">
        <v>307</v>
      </c>
      <c r="C314" s="50"/>
      <c r="D314" s="198"/>
      <c r="E314" s="50"/>
      <c r="F314" s="49"/>
      <c r="G314" s="101">
        <f t="shared" si="8"/>
        <v>0</v>
      </c>
      <c r="H314" s="101">
        <f t="shared" si="9"/>
        <v>0</v>
      </c>
      <c r="I314" s="50"/>
      <c r="J314" s="50"/>
    </row>
    <row r="315" spans="2:10" ht="19.899999999999999" customHeight="1" x14ac:dyDescent="0.35">
      <c r="B315" s="97">
        <v>308</v>
      </c>
      <c r="C315" s="50"/>
      <c r="D315" s="198"/>
      <c r="E315" s="50"/>
      <c r="F315" s="49"/>
      <c r="G315" s="101">
        <f t="shared" si="8"/>
        <v>0</v>
      </c>
      <c r="H315" s="101">
        <f t="shared" si="9"/>
        <v>0</v>
      </c>
      <c r="I315" s="50"/>
      <c r="J315" s="50"/>
    </row>
    <row r="316" spans="2:10" ht="19.899999999999999" customHeight="1" x14ac:dyDescent="0.35">
      <c r="B316" s="97">
        <v>309</v>
      </c>
      <c r="C316" s="50"/>
      <c r="D316" s="198"/>
      <c r="E316" s="50"/>
      <c r="F316" s="49"/>
      <c r="G316" s="101">
        <f t="shared" si="8"/>
        <v>0</v>
      </c>
      <c r="H316" s="101">
        <f t="shared" si="9"/>
        <v>0</v>
      </c>
      <c r="I316" s="50"/>
      <c r="J316" s="50"/>
    </row>
    <row r="317" spans="2:10" ht="19.899999999999999" customHeight="1" x14ac:dyDescent="0.35">
      <c r="B317" s="97">
        <v>310</v>
      </c>
      <c r="C317" s="50"/>
      <c r="D317" s="198"/>
      <c r="E317" s="50"/>
      <c r="F317" s="49"/>
      <c r="G317" s="101">
        <f t="shared" si="8"/>
        <v>0</v>
      </c>
      <c r="H317" s="101">
        <f t="shared" si="9"/>
        <v>0</v>
      </c>
      <c r="I317" s="50"/>
      <c r="J317" s="50"/>
    </row>
    <row r="318" spans="2:10" ht="19.899999999999999" customHeight="1" x14ac:dyDescent="0.35">
      <c r="B318" s="97">
        <v>311</v>
      </c>
      <c r="C318" s="50"/>
      <c r="D318" s="198"/>
      <c r="E318" s="50"/>
      <c r="F318" s="49"/>
      <c r="G318" s="101">
        <f t="shared" si="8"/>
        <v>0</v>
      </c>
      <c r="H318" s="101">
        <f t="shared" si="9"/>
        <v>0</v>
      </c>
      <c r="I318" s="50"/>
      <c r="J318" s="50"/>
    </row>
    <row r="319" spans="2:10" ht="19.899999999999999" customHeight="1" x14ac:dyDescent="0.35">
      <c r="B319" s="97">
        <v>312</v>
      </c>
      <c r="C319" s="50"/>
      <c r="D319" s="198"/>
      <c r="E319" s="50"/>
      <c r="F319" s="49"/>
      <c r="G319" s="101">
        <f t="shared" si="8"/>
        <v>0</v>
      </c>
      <c r="H319" s="101">
        <f t="shared" si="9"/>
        <v>0</v>
      </c>
      <c r="I319" s="50"/>
      <c r="J319" s="50"/>
    </row>
    <row r="320" spans="2:10" ht="19.899999999999999" customHeight="1" x14ac:dyDescent="0.35">
      <c r="B320" s="97">
        <v>313</v>
      </c>
      <c r="C320" s="50"/>
      <c r="D320" s="198"/>
      <c r="E320" s="50"/>
      <c r="F320" s="49"/>
      <c r="G320" s="101">
        <f t="shared" si="8"/>
        <v>0</v>
      </c>
      <c r="H320" s="101">
        <f t="shared" si="9"/>
        <v>0</v>
      </c>
      <c r="I320" s="50"/>
      <c r="J320" s="50"/>
    </row>
    <row r="321" spans="2:10" ht="19.899999999999999" customHeight="1" x14ac:dyDescent="0.35">
      <c r="B321" s="97">
        <v>314</v>
      </c>
      <c r="C321" s="50"/>
      <c r="D321" s="198"/>
      <c r="E321" s="50"/>
      <c r="F321" s="49"/>
      <c r="G321" s="101">
        <f t="shared" si="8"/>
        <v>0</v>
      </c>
      <c r="H321" s="101">
        <f t="shared" si="9"/>
        <v>0</v>
      </c>
      <c r="I321" s="50"/>
      <c r="J321" s="50"/>
    </row>
    <row r="322" spans="2:10" ht="19.899999999999999" customHeight="1" x14ac:dyDescent="0.35">
      <c r="B322" s="97">
        <v>315</v>
      </c>
      <c r="C322" s="50"/>
      <c r="D322" s="198"/>
      <c r="E322" s="50"/>
      <c r="F322" s="49"/>
      <c r="G322" s="101">
        <f t="shared" si="8"/>
        <v>0</v>
      </c>
      <c r="H322" s="101">
        <f t="shared" si="9"/>
        <v>0</v>
      </c>
      <c r="I322" s="50"/>
      <c r="J322" s="50"/>
    </row>
    <row r="323" spans="2:10" ht="19.899999999999999" customHeight="1" x14ac:dyDescent="0.35">
      <c r="B323" s="97">
        <v>316</v>
      </c>
      <c r="C323" s="50"/>
      <c r="D323" s="198"/>
      <c r="E323" s="50"/>
      <c r="F323" s="49"/>
      <c r="G323" s="101">
        <f t="shared" si="8"/>
        <v>0</v>
      </c>
      <c r="H323" s="101">
        <f t="shared" si="9"/>
        <v>0</v>
      </c>
      <c r="I323" s="50"/>
      <c r="J323" s="50"/>
    </row>
    <row r="324" spans="2:10" ht="19.899999999999999" customHeight="1" x14ac:dyDescent="0.35">
      <c r="B324" s="97">
        <v>317</v>
      </c>
      <c r="C324" s="50"/>
      <c r="D324" s="198"/>
      <c r="E324" s="50"/>
      <c r="F324" s="49"/>
      <c r="G324" s="101">
        <f t="shared" si="8"/>
        <v>0</v>
      </c>
      <c r="H324" s="101">
        <f t="shared" si="9"/>
        <v>0</v>
      </c>
      <c r="I324" s="50"/>
      <c r="J324" s="50"/>
    </row>
    <row r="325" spans="2:10" ht="19.899999999999999" customHeight="1" x14ac:dyDescent="0.35">
      <c r="B325" s="97">
        <v>318</v>
      </c>
      <c r="C325" s="50"/>
      <c r="D325" s="198"/>
      <c r="E325" s="50"/>
      <c r="F325" s="49"/>
      <c r="G325" s="101">
        <f t="shared" si="8"/>
        <v>0</v>
      </c>
      <c r="H325" s="101">
        <f t="shared" si="9"/>
        <v>0</v>
      </c>
      <c r="I325" s="50"/>
      <c r="J325" s="50"/>
    </row>
    <row r="326" spans="2:10" ht="19.899999999999999" customHeight="1" x14ac:dyDescent="0.35">
      <c r="B326" s="97">
        <v>319</v>
      </c>
      <c r="C326" s="50"/>
      <c r="D326" s="198"/>
      <c r="E326" s="50"/>
      <c r="F326" s="49"/>
      <c r="G326" s="101">
        <f t="shared" si="8"/>
        <v>0</v>
      </c>
      <c r="H326" s="101">
        <f t="shared" si="9"/>
        <v>0</v>
      </c>
      <c r="I326" s="50"/>
      <c r="J326" s="50"/>
    </row>
    <row r="327" spans="2:10" ht="19.899999999999999" customHeight="1" x14ac:dyDescent="0.35">
      <c r="B327" s="97">
        <v>320</v>
      </c>
      <c r="C327" s="50"/>
      <c r="D327" s="198"/>
      <c r="E327" s="50"/>
      <c r="F327" s="49"/>
      <c r="G327" s="101">
        <f t="shared" si="8"/>
        <v>0</v>
      </c>
      <c r="H327" s="101">
        <f t="shared" si="9"/>
        <v>0</v>
      </c>
      <c r="I327" s="50"/>
      <c r="J327" s="50"/>
    </row>
    <row r="328" spans="2:10" ht="19.899999999999999" customHeight="1" x14ac:dyDescent="0.35">
      <c r="B328" s="97">
        <v>321</v>
      </c>
      <c r="C328" s="50"/>
      <c r="D328" s="198"/>
      <c r="E328" s="50"/>
      <c r="F328" s="49"/>
      <c r="G328" s="101">
        <f t="shared" ref="G328:G391" si="10">IF(F328&lt;&gt;"",P_Z_2_R_VALEUR_SMIC,0)</f>
        <v>0</v>
      </c>
      <c r="H328" s="101">
        <f t="shared" si="9"/>
        <v>0</v>
      </c>
      <c r="I328" s="50"/>
      <c r="J328" s="50"/>
    </row>
    <row r="329" spans="2:10" ht="19.899999999999999" customHeight="1" x14ac:dyDescent="0.35">
      <c r="B329" s="97">
        <v>322</v>
      </c>
      <c r="C329" s="50"/>
      <c r="D329" s="198"/>
      <c r="E329" s="50"/>
      <c r="F329" s="49"/>
      <c r="G329" s="101">
        <f t="shared" si="10"/>
        <v>0</v>
      </c>
      <c r="H329" s="101">
        <f t="shared" ref="H329:H392" si="11">IF(AND(G329&lt;&gt;0,F329&lt;&gt;""),ROUND(F329*G329,2),0)</f>
        <v>0</v>
      </c>
      <c r="I329" s="50"/>
      <c r="J329" s="50"/>
    </row>
    <row r="330" spans="2:10" ht="19.899999999999999" customHeight="1" x14ac:dyDescent="0.35">
      <c r="B330" s="97">
        <v>323</v>
      </c>
      <c r="C330" s="50"/>
      <c r="D330" s="198"/>
      <c r="E330" s="50"/>
      <c r="F330" s="49"/>
      <c r="G330" s="101">
        <f t="shared" si="10"/>
        <v>0</v>
      </c>
      <c r="H330" s="101">
        <f t="shared" si="11"/>
        <v>0</v>
      </c>
      <c r="I330" s="50"/>
      <c r="J330" s="50"/>
    </row>
    <row r="331" spans="2:10" ht="19.899999999999999" customHeight="1" x14ac:dyDescent="0.35">
      <c r="B331" s="97">
        <v>324</v>
      </c>
      <c r="C331" s="50"/>
      <c r="D331" s="198"/>
      <c r="E331" s="50"/>
      <c r="F331" s="49"/>
      <c r="G331" s="101">
        <f t="shared" si="10"/>
        <v>0</v>
      </c>
      <c r="H331" s="101">
        <f t="shared" si="11"/>
        <v>0</v>
      </c>
      <c r="I331" s="50"/>
      <c r="J331" s="50"/>
    </row>
    <row r="332" spans="2:10" ht="19.899999999999999" customHeight="1" x14ac:dyDescent="0.35">
      <c r="B332" s="97">
        <v>325</v>
      </c>
      <c r="C332" s="50"/>
      <c r="D332" s="198"/>
      <c r="E332" s="50"/>
      <c r="F332" s="49"/>
      <c r="G332" s="101">
        <f t="shared" si="10"/>
        <v>0</v>
      </c>
      <c r="H332" s="101">
        <f t="shared" si="11"/>
        <v>0</v>
      </c>
      <c r="I332" s="50"/>
      <c r="J332" s="50"/>
    </row>
    <row r="333" spans="2:10" ht="19.899999999999999" customHeight="1" x14ac:dyDescent="0.35">
      <c r="B333" s="97">
        <v>326</v>
      </c>
      <c r="C333" s="50"/>
      <c r="D333" s="198"/>
      <c r="E333" s="50"/>
      <c r="F333" s="49"/>
      <c r="G333" s="101">
        <f t="shared" si="10"/>
        <v>0</v>
      </c>
      <c r="H333" s="101">
        <f t="shared" si="11"/>
        <v>0</v>
      </c>
      <c r="I333" s="50"/>
      <c r="J333" s="50"/>
    </row>
    <row r="334" spans="2:10" ht="19.899999999999999" customHeight="1" x14ac:dyDescent="0.35">
      <c r="B334" s="97">
        <v>327</v>
      </c>
      <c r="C334" s="50"/>
      <c r="D334" s="198"/>
      <c r="E334" s="50"/>
      <c r="F334" s="49"/>
      <c r="G334" s="101">
        <f t="shared" si="10"/>
        <v>0</v>
      </c>
      <c r="H334" s="101">
        <f t="shared" si="11"/>
        <v>0</v>
      </c>
      <c r="I334" s="50"/>
      <c r="J334" s="50"/>
    </row>
    <row r="335" spans="2:10" ht="19.899999999999999" customHeight="1" x14ac:dyDescent="0.35">
      <c r="B335" s="97">
        <v>328</v>
      </c>
      <c r="C335" s="50"/>
      <c r="D335" s="198"/>
      <c r="E335" s="50"/>
      <c r="F335" s="49"/>
      <c r="G335" s="101">
        <f t="shared" si="10"/>
        <v>0</v>
      </c>
      <c r="H335" s="101">
        <f t="shared" si="11"/>
        <v>0</v>
      </c>
      <c r="I335" s="50"/>
      <c r="J335" s="50"/>
    </row>
    <row r="336" spans="2:10" ht="19.899999999999999" customHeight="1" x14ac:dyDescent="0.35">
      <c r="B336" s="97">
        <v>329</v>
      </c>
      <c r="C336" s="50"/>
      <c r="D336" s="198"/>
      <c r="E336" s="50"/>
      <c r="F336" s="49"/>
      <c r="G336" s="101">
        <f t="shared" si="10"/>
        <v>0</v>
      </c>
      <c r="H336" s="101">
        <f t="shared" si="11"/>
        <v>0</v>
      </c>
      <c r="I336" s="50"/>
      <c r="J336" s="50"/>
    </row>
    <row r="337" spans="2:10" ht="19.899999999999999" customHeight="1" x14ac:dyDescent="0.35">
      <c r="B337" s="97">
        <v>330</v>
      </c>
      <c r="C337" s="50"/>
      <c r="D337" s="198"/>
      <c r="E337" s="50"/>
      <c r="F337" s="49"/>
      <c r="G337" s="101">
        <f t="shared" si="10"/>
        <v>0</v>
      </c>
      <c r="H337" s="101">
        <f t="shared" si="11"/>
        <v>0</v>
      </c>
      <c r="I337" s="50"/>
      <c r="J337" s="50"/>
    </row>
    <row r="338" spans="2:10" ht="19.899999999999999" customHeight="1" x14ac:dyDescent="0.35">
      <c r="B338" s="97">
        <v>331</v>
      </c>
      <c r="C338" s="50"/>
      <c r="D338" s="198"/>
      <c r="E338" s="50"/>
      <c r="F338" s="49"/>
      <c r="G338" s="101">
        <f t="shared" si="10"/>
        <v>0</v>
      </c>
      <c r="H338" s="101">
        <f t="shared" si="11"/>
        <v>0</v>
      </c>
      <c r="I338" s="50"/>
      <c r="J338" s="50"/>
    </row>
    <row r="339" spans="2:10" ht="19.899999999999999" customHeight="1" x14ac:dyDescent="0.35">
      <c r="B339" s="97">
        <v>332</v>
      </c>
      <c r="C339" s="50"/>
      <c r="D339" s="198"/>
      <c r="E339" s="50"/>
      <c r="F339" s="49"/>
      <c r="G339" s="101">
        <f t="shared" si="10"/>
        <v>0</v>
      </c>
      <c r="H339" s="101">
        <f t="shared" si="11"/>
        <v>0</v>
      </c>
      <c r="I339" s="50"/>
      <c r="J339" s="50"/>
    </row>
    <row r="340" spans="2:10" ht="19.899999999999999" customHeight="1" x14ac:dyDescent="0.35">
      <c r="B340" s="97">
        <v>333</v>
      </c>
      <c r="C340" s="50"/>
      <c r="D340" s="198"/>
      <c r="E340" s="50"/>
      <c r="F340" s="49"/>
      <c r="G340" s="101">
        <f t="shared" si="10"/>
        <v>0</v>
      </c>
      <c r="H340" s="101">
        <f t="shared" si="11"/>
        <v>0</v>
      </c>
      <c r="I340" s="50"/>
      <c r="J340" s="50"/>
    </row>
    <row r="341" spans="2:10" ht="19.899999999999999" customHeight="1" x14ac:dyDescent="0.35">
      <c r="B341" s="97">
        <v>334</v>
      </c>
      <c r="C341" s="50"/>
      <c r="D341" s="198"/>
      <c r="E341" s="50"/>
      <c r="F341" s="49"/>
      <c r="G341" s="101">
        <f t="shared" si="10"/>
        <v>0</v>
      </c>
      <c r="H341" s="101">
        <f t="shared" si="11"/>
        <v>0</v>
      </c>
      <c r="I341" s="50"/>
      <c r="J341" s="50"/>
    </row>
    <row r="342" spans="2:10" ht="19.899999999999999" customHeight="1" x14ac:dyDescent="0.35">
      <c r="B342" s="97">
        <v>335</v>
      </c>
      <c r="C342" s="50"/>
      <c r="D342" s="198"/>
      <c r="E342" s="50"/>
      <c r="F342" s="49"/>
      <c r="G342" s="101">
        <f t="shared" si="10"/>
        <v>0</v>
      </c>
      <c r="H342" s="101">
        <f t="shared" si="11"/>
        <v>0</v>
      </c>
      <c r="I342" s="50"/>
      <c r="J342" s="50"/>
    </row>
    <row r="343" spans="2:10" ht="19.899999999999999" customHeight="1" x14ac:dyDescent="0.35">
      <c r="B343" s="97">
        <v>336</v>
      </c>
      <c r="C343" s="50"/>
      <c r="D343" s="198"/>
      <c r="E343" s="50"/>
      <c r="F343" s="49"/>
      <c r="G343" s="101">
        <f t="shared" si="10"/>
        <v>0</v>
      </c>
      <c r="H343" s="101">
        <f t="shared" si="11"/>
        <v>0</v>
      </c>
      <c r="I343" s="50"/>
      <c r="J343" s="50"/>
    </row>
    <row r="344" spans="2:10" ht="19.899999999999999" customHeight="1" x14ac:dyDescent="0.35">
      <c r="B344" s="97">
        <v>337</v>
      </c>
      <c r="C344" s="50"/>
      <c r="D344" s="198"/>
      <c r="E344" s="50"/>
      <c r="F344" s="49"/>
      <c r="G344" s="101">
        <f t="shared" si="10"/>
        <v>0</v>
      </c>
      <c r="H344" s="101">
        <f t="shared" si="11"/>
        <v>0</v>
      </c>
      <c r="I344" s="50"/>
      <c r="J344" s="50"/>
    </row>
    <row r="345" spans="2:10" ht="19.899999999999999" customHeight="1" x14ac:dyDescent="0.35">
      <c r="B345" s="97">
        <v>338</v>
      </c>
      <c r="C345" s="50"/>
      <c r="D345" s="198"/>
      <c r="E345" s="50"/>
      <c r="F345" s="49"/>
      <c r="G345" s="101">
        <f t="shared" si="10"/>
        <v>0</v>
      </c>
      <c r="H345" s="101">
        <f t="shared" si="11"/>
        <v>0</v>
      </c>
      <c r="I345" s="50"/>
      <c r="J345" s="50"/>
    </row>
    <row r="346" spans="2:10" ht="19.899999999999999" customHeight="1" x14ac:dyDescent="0.35">
      <c r="B346" s="97">
        <v>339</v>
      </c>
      <c r="C346" s="50"/>
      <c r="D346" s="198"/>
      <c r="E346" s="50"/>
      <c r="F346" s="49"/>
      <c r="G346" s="101">
        <f t="shared" si="10"/>
        <v>0</v>
      </c>
      <c r="H346" s="101">
        <f t="shared" si="11"/>
        <v>0</v>
      </c>
      <c r="I346" s="50"/>
      <c r="J346" s="50"/>
    </row>
    <row r="347" spans="2:10" ht="19.899999999999999" customHeight="1" x14ac:dyDescent="0.35">
      <c r="B347" s="97">
        <v>340</v>
      </c>
      <c r="C347" s="50"/>
      <c r="D347" s="198"/>
      <c r="E347" s="50"/>
      <c r="F347" s="49"/>
      <c r="G347" s="101">
        <f t="shared" si="10"/>
        <v>0</v>
      </c>
      <c r="H347" s="101">
        <f t="shared" si="11"/>
        <v>0</v>
      </c>
      <c r="I347" s="50"/>
      <c r="J347" s="50"/>
    </row>
    <row r="348" spans="2:10" ht="19.899999999999999" customHeight="1" x14ac:dyDescent="0.35">
      <c r="B348" s="97">
        <v>341</v>
      </c>
      <c r="C348" s="50"/>
      <c r="D348" s="198"/>
      <c r="E348" s="50"/>
      <c r="F348" s="49"/>
      <c r="G348" s="101">
        <f t="shared" si="10"/>
        <v>0</v>
      </c>
      <c r="H348" s="101">
        <f t="shared" si="11"/>
        <v>0</v>
      </c>
      <c r="I348" s="50"/>
      <c r="J348" s="50"/>
    </row>
    <row r="349" spans="2:10" ht="19.899999999999999" customHeight="1" x14ac:dyDescent="0.35">
      <c r="B349" s="97">
        <v>342</v>
      </c>
      <c r="C349" s="50"/>
      <c r="D349" s="198"/>
      <c r="E349" s="50"/>
      <c r="F349" s="49"/>
      <c r="G349" s="101">
        <f t="shared" si="10"/>
        <v>0</v>
      </c>
      <c r="H349" s="101">
        <f t="shared" si="11"/>
        <v>0</v>
      </c>
      <c r="I349" s="50"/>
      <c r="J349" s="50"/>
    </row>
    <row r="350" spans="2:10" ht="19.899999999999999" customHeight="1" x14ac:dyDescent="0.35">
      <c r="B350" s="97">
        <v>343</v>
      </c>
      <c r="C350" s="50"/>
      <c r="D350" s="198"/>
      <c r="E350" s="50"/>
      <c r="F350" s="49"/>
      <c r="G350" s="101">
        <f t="shared" si="10"/>
        <v>0</v>
      </c>
      <c r="H350" s="101">
        <f t="shared" si="11"/>
        <v>0</v>
      </c>
      <c r="I350" s="50"/>
      <c r="J350" s="50"/>
    </row>
    <row r="351" spans="2:10" ht="19.899999999999999" customHeight="1" x14ac:dyDescent="0.35">
      <c r="B351" s="97">
        <v>344</v>
      </c>
      <c r="C351" s="50"/>
      <c r="D351" s="198"/>
      <c r="E351" s="50"/>
      <c r="F351" s="49"/>
      <c r="G351" s="101">
        <f t="shared" si="10"/>
        <v>0</v>
      </c>
      <c r="H351" s="101">
        <f t="shared" si="11"/>
        <v>0</v>
      </c>
      <c r="I351" s="50"/>
      <c r="J351" s="50"/>
    </row>
    <row r="352" spans="2:10" ht="19.899999999999999" customHeight="1" x14ac:dyDescent="0.35">
      <c r="B352" s="97">
        <v>345</v>
      </c>
      <c r="C352" s="50"/>
      <c r="D352" s="198"/>
      <c r="E352" s="50"/>
      <c r="F352" s="49"/>
      <c r="G352" s="101">
        <f t="shared" si="10"/>
        <v>0</v>
      </c>
      <c r="H352" s="101">
        <f t="shared" si="11"/>
        <v>0</v>
      </c>
      <c r="I352" s="50"/>
      <c r="J352" s="50"/>
    </row>
    <row r="353" spans="2:10" ht="19.899999999999999" customHeight="1" x14ac:dyDescent="0.35">
      <c r="B353" s="97">
        <v>346</v>
      </c>
      <c r="C353" s="50"/>
      <c r="D353" s="198"/>
      <c r="E353" s="50"/>
      <c r="F353" s="49"/>
      <c r="G353" s="101">
        <f t="shared" si="10"/>
        <v>0</v>
      </c>
      <c r="H353" s="101">
        <f t="shared" si="11"/>
        <v>0</v>
      </c>
      <c r="I353" s="50"/>
      <c r="J353" s="50"/>
    </row>
    <row r="354" spans="2:10" ht="19.899999999999999" customHeight="1" x14ac:dyDescent="0.35">
      <c r="B354" s="97">
        <v>347</v>
      </c>
      <c r="C354" s="50"/>
      <c r="D354" s="198"/>
      <c r="E354" s="50"/>
      <c r="F354" s="49"/>
      <c r="G354" s="101">
        <f t="shared" si="10"/>
        <v>0</v>
      </c>
      <c r="H354" s="101">
        <f t="shared" si="11"/>
        <v>0</v>
      </c>
      <c r="I354" s="50"/>
      <c r="J354" s="50"/>
    </row>
    <row r="355" spans="2:10" ht="19.899999999999999" customHeight="1" x14ac:dyDescent="0.35">
      <c r="B355" s="97">
        <v>348</v>
      </c>
      <c r="C355" s="50"/>
      <c r="D355" s="198"/>
      <c r="E355" s="50"/>
      <c r="F355" s="49"/>
      <c r="G355" s="101">
        <f t="shared" si="10"/>
        <v>0</v>
      </c>
      <c r="H355" s="101">
        <f t="shared" si="11"/>
        <v>0</v>
      </c>
      <c r="I355" s="50"/>
      <c r="J355" s="50"/>
    </row>
    <row r="356" spans="2:10" ht="19.899999999999999" customHeight="1" x14ac:dyDescent="0.35">
      <c r="B356" s="97">
        <v>349</v>
      </c>
      <c r="C356" s="50"/>
      <c r="D356" s="198"/>
      <c r="E356" s="50"/>
      <c r="F356" s="49"/>
      <c r="G356" s="101">
        <f t="shared" si="10"/>
        <v>0</v>
      </c>
      <c r="H356" s="101">
        <f t="shared" si="11"/>
        <v>0</v>
      </c>
      <c r="I356" s="50"/>
      <c r="J356" s="50"/>
    </row>
    <row r="357" spans="2:10" ht="19.899999999999999" customHeight="1" x14ac:dyDescent="0.35">
      <c r="B357" s="97">
        <v>350</v>
      </c>
      <c r="C357" s="50"/>
      <c r="D357" s="198"/>
      <c r="E357" s="50"/>
      <c r="F357" s="49"/>
      <c r="G357" s="101">
        <f t="shared" si="10"/>
        <v>0</v>
      </c>
      <c r="H357" s="101">
        <f t="shared" si="11"/>
        <v>0</v>
      </c>
      <c r="I357" s="50"/>
      <c r="J357" s="50"/>
    </row>
    <row r="358" spans="2:10" ht="19.899999999999999" customHeight="1" x14ac:dyDescent="0.35">
      <c r="B358" s="97">
        <v>351</v>
      </c>
      <c r="C358" s="50"/>
      <c r="D358" s="198"/>
      <c r="E358" s="50"/>
      <c r="F358" s="49"/>
      <c r="G358" s="101">
        <f t="shared" si="10"/>
        <v>0</v>
      </c>
      <c r="H358" s="101">
        <f t="shared" si="11"/>
        <v>0</v>
      </c>
      <c r="I358" s="50"/>
      <c r="J358" s="50"/>
    </row>
    <row r="359" spans="2:10" ht="19.899999999999999" customHeight="1" x14ac:dyDescent="0.35">
      <c r="B359" s="97">
        <v>352</v>
      </c>
      <c r="C359" s="50"/>
      <c r="D359" s="198"/>
      <c r="E359" s="50"/>
      <c r="F359" s="49"/>
      <c r="G359" s="101">
        <f t="shared" si="10"/>
        <v>0</v>
      </c>
      <c r="H359" s="101">
        <f t="shared" si="11"/>
        <v>0</v>
      </c>
      <c r="I359" s="50"/>
      <c r="J359" s="50"/>
    </row>
    <row r="360" spans="2:10" ht="19.899999999999999" customHeight="1" x14ac:dyDescent="0.35">
      <c r="B360" s="97">
        <v>353</v>
      </c>
      <c r="C360" s="50"/>
      <c r="D360" s="198"/>
      <c r="E360" s="50"/>
      <c r="F360" s="49"/>
      <c r="G360" s="101">
        <f t="shared" si="10"/>
        <v>0</v>
      </c>
      <c r="H360" s="101">
        <f t="shared" si="11"/>
        <v>0</v>
      </c>
      <c r="I360" s="50"/>
      <c r="J360" s="50"/>
    </row>
    <row r="361" spans="2:10" ht="19.899999999999999" customHeight="1" x14ac:dyDescent="0.35">
      <c r="B361" s="97">
        <v>354</v>
      </c>
      <c r="C361" s="50"/>
      <c r="D361" s="198"/>
      <c r="E361" s="50"/>
      <c r="F361" s="49"/>
      <c r="G361" s="101">
        <f t="shared" si="10"/>
        <v>0</v>
      </c>
      <c r="H361" s="101">
        <f t="shared" si="11"/>
        <v>0</v>
      </c>
      <c r="I361" s="50"/>
      <c r="J361" s="50"/>
    </row>
    <row r="362" spans="2:10" ht="19.899999999999999" customHeight="1" x14ac:dyDescent="0.35">
      <c r="B362" s="97">
        <v>355</v>
      </c>
      <c r="C362" s="50"/>
      <c r="D362" s="198"/>
      <c r="E362" s="50"/>
      <c r="F362" s="49"/>
      <c r="G362" s="101">
        <f t="shared" si="10"/>
        <v>0</v>
      </c>
      <c r="H362" s="101">
        <f t="shared" si="11"/>
        <v>0</v>
      </c>
      <c r="I362" s="50"/>
      <c r="J362" s="50"/>
    </row>
    <row r="363" spans="2:10" ht="19.899999999999999" customHeight="1" x14ac:dyDescent="0.35">
      <c r="B363" s="97">
        <v>356</v>
      </c>
      <c r="C363" s="50"/>
      <c r="D363" s="198"/>
      <c r="E363" s="50"/>
      <c r="F363" s="49"/>
      <c r="G363" s="101">
        <f t="shared" si="10"/>
        <v>0</v>
      </c>
      <c r="H363" s="101">
        <f t="shared" si="11"/>
        <v>0</v>
      </c>
      <c r="I363" s="50"/>
      <c r="J363" s="50"/>
    </row>
    <row r="364" spans="2:10" ht="19.899999999999999" customHeight="1" x14ac:dyDescent="0.35">
      <c r="B364" s="97">
        <v>357</v>
      </c>
      <c r="C364" s="50"/>
      <c r="D364" s="198"/>
      <c r="E364" s="50"/>
      <c r="F364" s="49"/>
      <c r="G364" s="101">
        <f t="shared" si="10"/>
        <v>0</v>
      </c>
      <c r="H364" s="101">
        <f t="shared" si="11"/>
        <v>0</v>
      </c>
      <c r="I364" s="50"/>
      <c r="J364" s="50"/>
    </row>
    <row r="365" spans="2:10" ht="19.899999999999999" customHeight="1" x14ac:dyDescent="0.35">
      <c r="B365" s="97">
        <v>358</v>
      </c>
      <c r="C365" s="50"/>
      <c r="D365" s="198"/>
      <c r="E365" s="50"/>
      <c r="F365" s="49"/>
      <c r="G365" s="101">
        <f t="shared" si="10"/>
        <v>0</v>
      </c>
      <c r="H365" s="101">
        <f t="shared" si="11"/>
        <v>0</v>
      </c>
      <c r="I365" s="50"/>
      <c r="J365" s="50"/>
    </row>
    <row r="366" spans="2:10" ht="19.899999999999999" customHeight="1" x14ac:dyDescent="0.35">
      <c r="B366" s="97">
        <v>359</v>
      </c>
      <c r="C366" s="50"/>
      <c r="D366" s="198"/>
      <c r="E366" s="50"/>
      <c r="F366" s="49"/>
      <c r="G366" s="101">
        <f t="shared" si="10"/>
        <v>0</v>
      </c>
      <c r="H366" s="101">
        <f t="shared" si="11"/>
        <v>0</v>
      </c>
      <c r="I366" s="50"/>
      <c r="J366" s="50"/>
    </row>
    <row r="367" spans="2:10" ht="19.899999999999999" customHeight="1" x14ac:dyDescent="0.35">
      <c r="B367" s="97">
        <v>360</v>
      </c>
      <c r="C367" s="50"/>
      <c r="D367" s="198"/>
      <c r="E367" s="50"/>
      <c r="F367" s="49"/>
      <c r="G367" s="101">
        <f t="shared" si="10"/>
        <v>0</v>
      </c>
      <c r="H367" s="101">
        <f t="shared" si="11"/>
        <v>0</v>
      </c>
      <c r="I367" s="50"/>
      <c r="J367" s="50"/>
    </row>
    <row r="368" spans="2:10" ht="19.899999999999999" customHeight="1" x14ac:dyDescent="0.35">
      <c r="B368" s="97">
        <v>361</v>
      </c>
      <c r="C368" s="50"/>
      <c r="D368" s="198"/>
      <c r="E368" s="50"/>
      <c r="F368" s="49"/>
      <c r="G368" s="101">
        <f t="shared" si="10"/>
        <v>0</v>
      </c>
      <c r="H368" s="101">
        <f t="shared" si="11"/>
        <v>0</v>
      </c>
      <c r="I368" s="50"/>
      <c r="J368" s="50"/>
    </row>
    <row r="369" spans="2:10" ht="19.899999999999999" customHeight="1" x14ac:dyDescent="0.35">
      <c r="B369" s="97">
        <v>362</v>
      </c>
      <c r="C369" s="50"/>
      <c r="D369" s="198"/>
      <c r="E369" s="50"/>
      <c r="F369" s="49"/>
      <c r="G369" s="101">
        <f t="shared" si="10"/>
        <v>0</v>
      </c>
      <c r="H369" s="101">
        <f t="shared" si="11"/>
        <v>0</v>
      </c>
      <c r="I369" s="50"/>
      <c r="J369" s="50"/>
    </row>
    <row r="370" spans="2:10" ht="19.899999999999999" customHeight="1" x14ac:dyDescent="0.35">
      <c r="B370" s="97">
        <v>363</v>
      </c>
      <c r="C370" s="50"/>
      <c r="D370" s="198"/>
      <c r="E370" s="50"/>
      <c r="F370" s="49"/>
      <c r="G370" s="101">
        <f t="shared" si="10"/>
        <v>0</v>
      </c>
      <c r="H370" s="101">
        <f t="shared" si="11"/>
        <v>0</v>
      </c>
      <c r="I370" s="50"/>
      <c r="J370" s="50"/>
    </row>
    <row r="371" spans="2:10" ht="19.899999999999999" customHeight="1" x14ac:dyDescent="0.35">
      <c r="B371" s="97">
        <v>364</v>
      </c>
      <c r="C371" s="50"/>
      <c r="D371" s="198"/>
      <c r="E371" s="50"/>
      <c r="F371" s="49"/>
      <c r="G371" s="101">
        <f t="shared" si="10"/>
        <v>0</v>
      </c>
      <c r="H371" s="101">
        <f t="shared" si="11"/>
        <v>0</v>
      </c>
      <c r="I371" s="50"/>
      <c r="J371" s="50"/>
    </row>
    <row r="372" spans="2:10" ht="19.899999999999999" customHeight="1" x14ac:dyDescent="0.35">
      <c r="B372" s="97">
        <v>365</v>
      </c>
      <c r="C372" s="50"/>
      <c r="D372" s="198"/>
      <c r="E372" s="50"/>
      <c r="F372" s="49"/>
      <c r="G372" s="101">
        <f t="shared" si="10"/>
        <v>0</v>
      </c>
      <c r="H372" s="101">
        <f t="shared" si="11"/>
        <v>0</v>
      </c>
      <c r="I372" s="50"/>
      <c r="J372" s="50"/>
    </row>
    <row r="373" spans="2:10" ht="19.899999999999999" customHeight="1" x14ac:dyDescent="0.35">
      <c r="B373" s="97">
        <v>366</v>
      </c>
      <c r="C373" s="50"/>
      <c r="D373" s="198"/>
      <c r="E373" s="50"/>
      <c r="F373" s="49"/>
      <c r="G373" s="101">
        <f t="shared" si="10"/>
        <v>0</v>
      </c>
      <c r="H373" s="101">
        <f t="shared" si="11"/>
        <v>0</v>
      </c>
      <c r="I373" s="50"/>
      <c r="J373" s="50"/>
    </row>
    <row r="374" spans="2:10" ht="19.899999999999999" customHeight="1" x14ac:dyDescent="0.35">
      <c r="B374" s="97">
        <v>367</v>
      </c>
      <c r="C374" s="50"/>
      <c r="D374" s="198"/>
      <c r="E374" s="50"/>
      <c r="F374" s="49"/>
      <c r="G374" s="101">
        <f t="shared" si="10"/>
        <v>0</v>
      </c>
      <c r="H374" s="101">
        <f t="shared" si="11"/>
        <v>0</v>
      </c>
      <c r="I374" s="50"/>
      <c r="J374" s="50"/>
    </row>
    <row r="375" spans="2:10" ht="19.899999999999999" customHeight="1" x14ac:dyDescent="0.35">
      <c r="B375" s="97">
        <v>368</v>
      </c>
      <c r="C375" s="50"/>
      <c r="D375" s="198"/>
      <c r="E375" s="50"/>
      <c r="F375" s="49"/>
      <c r="G375" s="101">
        <f t="shared" si="10"/>
        <v>0</v>
      </c>
      <c r="H375" s="101">
        <f t="shared" si="11"/>
        <v>0</v>
      </c>
      <c r="I375" s="50"/>
      <c r="J375" s="50"/>
    </row>
    <row r="376" spans="2:10" ht="19.899999999999999" customHeight="1" x14ac:dyDescent="0.35">
      <c r="B376" s="97">
        <v>369</v>
      </c>
      <c r="C376" s="50"/>
      <c r="D376" s="198"/>
      <c r="E376" s="50"/>
      <c r="F376" s="49"/>
      <c r="G376" s="101">
        <f t="shared" si="10"/>
        <v>0</v>
      </c>
      <c r="H376" s="101">
        <f t="shared" si="11"/>
        <v>0</v>
      </c>
      <c r="I376" s="50"/>
      <c r="J376" s="50"/>
    </row>
    <row r="377" spans="2:10" ht="19.899999999999999" customHeight="1" x14ac:dyDescent="0.35">
      <c r="B377" s="97">
        <v>370</v>
      </c>
      <c r="C377" s="50"/>
      <c r="D377" s="198"/>
      <c r="E377" s="50"/>
      <c r="F377" s="49"/>
      <c r="G377" s="101">
        <f t="shared" si="10"/>
        <v>0</v>
      </c>
      <c r="H377" s="101">
        <f t="shared" si="11"/>
        <v>0</v>
      </c>
      <c r="I377" s="50"/>
      <c r="J377" s="50"/>
    </row>
    <row r="378" spans="2:10" ht="19.899999999999999" customHeight="1" x14ac:dyDescent="0.35">
      <c r="B378" s="97">
        <v>371</v>
      </c>
      <c r="C378" s="50"/>
      <c r="D378" s="198"/>
      <c r="E378" s="50"/>
      <c r="F378" s="49"/>
      <c r="G378" s="101">
        <f t="shared" si="10"/>
        <v>0</v>
      </c>
      <c r="H378" s="101">
        <f t="shared" si="11"/>
        <v>0</v>
      </c>
      <c r="I378" s="50"/>
      <c r="J378" s="50"/>
    </row>
    <row r="379" spans="2:10" ht="19.899999999999999" customHeight="1" x14ac:dyDescent="0.35">
      <c r="B379" s="97">
        <v>372</v>
      </c>
      <c r="C379" s="50"/>
      <c r="D379" s="198"/>
      <c r="E379" s="50"/>
      <c r="F379" s="49"/>
      <c r="G379" s="101">
        <f t="shared" si="10"/>
        <v>0</v>
      </c>
      <c r="H379" s="101">
        <f t="shared" si="11"/>
        <v>0</v>
      </c>
      <c r="I379" s="50"/>
      <c r="J379" s="50"/>
    </row>
    <row r="380" spans="2:10" ht="19.899999999999999" customHeight="1" x14ac:dyDescent="0.35">
      <c r="B380" s="97">
        <v>373</v>
      </c>
      <c r="C380" s="50"/>
      <c r="D380" s="198"/>
      <c r="E380" s="50"/>
      <c r="F380" s="49"/>
      <c r="G380" s="101">
        <f t="shared" si="10"/>
        <v>0</v>
      </c>
      <c r="H380" s="101">
        <f t="shared" si="11"/>
        <v>0</v>
      </c>
      <c r="I380" s="50"/>
      <c r="J380" s="50"/>
    </row>
    <row r="381" spans="2:10" ht="19.899999999999999" customHeight="1" x14ac:dyDescent="0.35">
      <c r="B381" s="97">
        <v>374</v>
      </c>
      <c r="C381" s="50"/>
      <c r="D381" s="198"/>
      <c r="E381" s="50"/>
      <c r="F381" s="49"/>
      <c r="G381" s="101">
        <f t="shared" si="10"/>
        <v>0</v>
      </c>
      <c r="H381" s="101">
        <f t="shared" si="11"/>
        <v>0</v>
      </c>
      <c r="I381" s="50"/>
      <c r="J381" s="50"/>
    </row>
    <row r="382" spans="2:10" ht="19.899999999999999" customHeight="1" x14ac:dyDescent="0.35">
      <c r="B382" s="97">
        <v>375</v>
      </c>
      <c r="C382" s="50"/>
      <c r="D382" s="198"/>
      <c r="E382" s="50"/>
      <c r="F382" s="49"/>
      <c r="G382" s="101">
        <f t="shared" si="10"/>
        <v>0</v>
      </c>
      <c r="H382" s="101">
        <f t="shared" si="11"/>
        <v>0</v>
      </c>
      <c r="I382" s="50"/>
      <c r="J382" s="50"/>
    </row>
    <row r="383" spans="2:10" ht="19.899999999999999" customHeight="1" x14ac:dyDescent="0.35">
      <c r="B383" s="97">
        <v>376</v>
      </c>
      <c r="C383" s="50"/>
      <c r="D383" s="198"/>
      <c r="E383" s="50"/>
      <c r="F383" s="49"/>
      <c r="G383" s="101">
        <f t="shared" si="10"/>
        <v>0</v>
      </c>
      <c r="H383" s="101">
        <f t="shared" si="11"/>
        <v>0</v>
      </c>
      <c r="I383" s="50"/>
      <c r="J383" s="50"/>
    </row>
    <row r="384" spans="2:10" ht="19.899999999999999" customHeight="1" x14ac:dyDescent="0.35">
      <c r="B384" s="97">
        <v>377</v>
      </c>
      <c r="C384" s="50"/>
      <c r="D384" s="198"/>
      <c r="E384" s="50"/>
      <c r="F384" s="49"/>
      <c r="G384" s="101">
        <f t="shared" si="10"/>
        <v>0</v>
      </c>
      <c r="H384" s="101">
        <f t="shared" si="11"/>
        <v>0</v>
      </c>
      <c r="I384" s="50"/>
      <c r="J384" s="50"/>
    </row>
    <row r="385" spans="2:10" ht="19.899999999999999" customHeight="1" x14ac:dyDescent="0.35">
      <c r="B385" s="97">
        <v>378</v>
      </c>
      <c r="C385" s="50"/>
      <c r="D385" s="198"/>
      <c r="E385" s="50"/>
      <c r="F385" s="49"/>
      <c r="G385" s="101">
        <f t="shared" si="10"/>
        <v>0</v>
      </c>
      <c r="H385" s="101">
        <f t="shared" si="11"/>
        <v>0</v>
      </c>
      <c r="I385" s="50"/>
      <c r="J385" s="50"/>
    </row>
    <row r="386" spans="2:10" ht="19.899999999999999" customHeight="1" x14ac:dyDescent="0.35">
      <c r="B386" s="97">
        <v>379</v>
      </c>
      <c r="C386" s="50"/>
      <c r="D386" s="198"/>
      <c r="E386" s="50"/>
      <c r="F386" s="49"/>
      <c r="G386" s="101">
        <f t="shared" si="10"/>
        <v>0</v>
      </c>
      <c r="H386" s="101">
        <f t="shared" si="11"/>
        <v>0</v>
      </c>
      <c r="I386" s="50"/>
      <c r="J386" s="50"/>
    </row>
    <row r="387" spans="2:10" ht="19.899999999999999" customHeight="1" x14ac:dyDescent="0.35">
      <c r="B387" s="97">
        <v>380</v>
      </c>
      <c r="C387" s="50"/>
      <c r="D387" s="198"/>
      <c r="E387" s="50"/>
      <c r="F387" s="49"/>
      <c r="G387" s="101">
        <f t="shared" si="10"/>
        <v>0</v>
      </c>
      <c r="H387" s="101">
        <f t="shared" si="11"/>
        <v>0</v>
      </c>
      <c r="I387" s="50"/>
      <c r="J387" s="50"/>
    </row>
    <row r="388" spans="2:10" ht="19.899999999999999" customHeight="1" x14ac:dyDescent="0.35">
      <c r="B388" s="97">
        <v>381</v>
      </c>
      <c r="C388" s="50"/>
      <c r="D388" s="198"/>
      <c r="E388" s="50"/>
      <c r="F388" s="49"/>
      <c r="G388" s="101">
        <f t="shared" si="10"/>
        <v>0</v>
      </c>
      <c r="H388" s="101">
        <f t="shared" si="11"/>
        <v>0</v>
      </c>
      <c r="I388" s="50"/>
      <c r="J388" s="50"/>
    </row>
    <row r="389" spans="2:10" ht="19.899999999999999" customHeight="1" x14ac:dyDescent="0.35">
      <c r="B389" s="97">
        <v>382</v>
      </c>
      <c r="C389" s="50"/>
      <c r="D389" s="198"/>
      <c r="E389" s="50"/>
      <c r="F389" s="49"/>
      <c r="G389" s="101">
        <f t="shared" si="10"/>
        <v>0</v>
      </c>
      <c r="H389" s="101">
        <f t="shared" si="11"/>
        <v>0</v>
      </c>
      <c r="I389" s="50"/>
      <c r="J389" s="50"/>
    </row>
    <row r="390" spans="2:10" ht="19.899999999999999" customHeight="1" x14ac:dyDescent="0.35">
      <c r="B390" s="97">
        <v>383</v>
      </c>
      <c r="C390" s="50"/>
      <c r="D390" s="198"/>
      <c r="E390" s="50"/>
      <c r="F390" s="49"/>
      <c r="G390" s="101">
        <f t="shared" si="10"/>
        <v>0</v>
      </c>
      <c r="H390" s="101">
        <f t="shared" si="11"/>
        <v>0</v>
      </c>
      <c r="I390" s="50"/>
      <c r="J390" s="50"/>
    </row>
    <row r="391" spans="2:10" ht="19.899999999999999" customHeight="1" x14ac:dyDescent="0.35">
      <c r="B391" s="97">
        <v>384</v>
      </c>
      <c r="C391" s="50"/>
      <c r="D391" s="198"/>
      <c r="E391" s="50"/>
      <c r="F391" s="49"/>
      <c r="G391" s="101">
        <f t="shared" si="10"/>
        <v>0</v>
      </c>
      <c r="H391" s="101">
        <f t="shared" si="11"/>
        <v>0</v>
      </c>
      <c r="I391" s="50"/>
      <c r="J391" s="50"/>
    </row>
    <row r="392" spans="2:10" ht="19.899999999999999" customHeight="1" x14ac:dyDescent="0.35">
      <c r="B392" s="97">
        <v>385</v>
      </c>
      <c r="C392" s="50"/>
      <c r="D392" s="198"/>
      <c r="E392" s="50"/>
      <c r="F392" s="49"/>
      <c r="G392" s="101">
        <f t="shared" ref="G392:G455" si="12">IF(F392&lt;&gt;"",P_Z_2_R_VALEUR_SMIC,0)</f>
        <v>0</v>
      </c>
      <c r="H392" s="101">
        <f t="shared" si="11"/>
        <v>0</v>
      </c>
      <c r="I392" s="50"/>
      <c r="J392" s="50"/>
    </row>
    <row r="393" spans="2:10" ht="19.899999999999999" customHeight="1" x14ac:dyDescent="0.35">
      <c r="B393" s="97">
        <v>386</v>
      </c>
      <c r="C393" s="50"/>
      <c r="D393" s="198"/>
      <c r="E393" s="50"/>
      <c r="F393" s="49"/>
      <c r="G393" s="101">
        <f t="shared" si="12"/>
        <v>0</v>
      </c>
      <c r="H393" s="101">
        <f t="shared" ref="H393:H456" si="13">IF(AND(G393&lt;&gt;0,F393&lt;&gt;""),ROUND(F393*G393,2),0)</f>
        <v>0</v>
      </c>
      <c r="I393" s="50"/>
      <c r="J393" s="50"/>
    </row>
    <row r="394" spans="2:10" ht="19.899999999999999" customHeight="1" x14ac:dyDescent="0.35">
      <c r="B394" s="97">
        <v>387</v>
      </c>
      <c r="C394" s="50"/>
      <c r="D394" s="198"/>
      <c r="E394" s="50"/>
      <c r="F394" s="49"/>
      <c r="G394" s="101">
        <f t="shared" si="12"/>
        <v>0</v>
      </c>
      <c r="H394" s="101">
        <f t="shared" si="13"/>
        <v>0</v>
      </c>
      <c r="I394" s="50"/>
      <c r="J394" s="50"/>
    </row>
    <row r="395" spans="2:10" ht="19.899999999999999" customHeight="1" x14ac:dyDescent="0.35">
      <c r="B395" s="97">
        <v>388</v>
      </c>
      <c r="C395" s="50"/>
      <c r="D395" s="198"/>
      <c r="E395" s="50"/>
      <c r="F395" s="49"/>
      <c r="G395" s="101">
        <f t="shared" si="12"/>
        <v>0</v>
      </c>
      <c r="H395" s="101">
        <f t="shared" si="13"/>
        <v>0</v>
      </c>
      <c r="I395" s="50"/>
      <c r="J395" s="50"/>
    </row>
    <row r="396" spans="2:10" ht="19.899999999999999" customHeight="1" x14ac:dyDescent="0.35">
      <c r="B396" s="97">
        <v>389</v>
      </c>
      <c r="C396" s="50"/>
      <c r="D396" s="198"/>
      <c r="E396" s="50"/>
      <c r="F396" s="49"/>
      <c r="G396" s="101">
        <f t="shared" si="12"/>
        <v>0</v>
      </c>
      <c r="H396" s="101">
        <f t="shared" si="13"/>
        <v>0</v>
      </c>
      <c r="I396" s="50"/>
      <c r="J396" s="50"/>
    </row>
    <row r="397" spans="2:10" ht="19.899999999999999" customHeight="1" x14ac:dyDescent="0.35">
      <c r="B397" s="97">
        <v>390</v>
      </c>
      <c r="C397" s="50"/>
      <c r="D397" s="198"/>
      <c r="E397" s="50"/>
      <c r="F397" s="49"/>
      <c r="G397" s="101">
        <f t="shared" si="12"/>
        <v>0</v>
      </c>
      <c r="H397" s="101">
        <f t="shared" si="13"/>
        <v>0</v>
      </c>
      <c r="I397" s="50"/>
      <c r="J397" s="50"/>
    </row>
    <row r="398" spans="2:10" ht="19.899999999999999" customHeight="1" x14ac:dyDescent="0.35">
      <c r="B398" s="97">
        <v>391</v>
      </c>
      <c r="C398" s="50"/>
      <c r="D398" s="198"/>
      <c r="E398" s="50"/>
      <c r="F398" s="49"/>
      <c r="G398" s="101">
        <f t="shared" si="12"/>
        <v>0</v>
      </c>
      <c r="H398" s="101">
        <f t="shared" si="13"/>
        <v>0</v>
      </c>
      <c r="I398" s="50"/>
      <c r="J398" s="50"/>
    </row>
    <row r="399" spans="2:10" ht="19.899999999999999" customHeight="1" x14ac:dyDescent="0.35">
      <c r="B399" s="97">
        <v>392</v>
      </c>
      <c r="C399" s="50"/>
      <c r="D399" s="198"/>
      <c r="E399" s="50"/>
      <c r="F399" s="49"/>
      <c r="G399" s="101">
        <f t="shared" si="12"/>
        <v>0</v>
      </c>
      <c r="H399" s="101">
        <f t="shared" si="13"/>
        <v>0</v>
      </c>
      <c r="I399" s="50"/>
      <c r="J399" s="50"/>
    </row>
    <row r="400" spans="2:10" ht="19.899999999999999" customHeight="1" x14ac:dyDescent="0.35">
      <c r="B400" s="97">
        <v>393</v>
      </c>
      <c r="C400" s="50"/>
      <c r="D400" s="198"/>
      <c r="E400" s="50"/>
      <c r="F400" s="49"/>
      <c r="G400" s="101">
        <f t="shared" si="12"/>
        <v>0</v>
      </c>
      <c r="H400" s="101">
        <f t="shared" si="13"/>
        <v>0</v>
      </c>
      <c r="I400" s="50"/>
      <c r="J400" s="50"/>
    </row>
    <row r="401" spans="2:10" ht="19.899999999999999" customHeight="1" x14ac:dyDescent="0.35">
      <c r="B401" s="97">
        <v>394</v>
      </c>
      <c r="C401" s="50"/>
      <c r="D401" s="198"/>
      <c r="E401" s="50"/>
      <c r="F401" s="49"/>
      <c r="G401" s="101">
        <f t="shared" si="12"/>
        <v>0</v>
      </c>
      <c r="H401" s="101">
        <f t="shared" si="13"/>
        <v>0</v>
      </c>
      <c r="I401" s="50"/>
      <c r="J401" s="50"/>
    </row>
    <row r="402" spans="2:10" ht="19.899999999999999" customHeight="1" x14ac:dyDescent="0.35">
      <c r="B402" s="97">
        <v>395</v>
      </c>
      <c r="C402" s="50"/>
      <c r="D402" s="198"/>
      <c r="E402" s="50"/>
      <c r="F402" s="49"/>
      <c r="G402" s="101">
        <f t="shared" si="12"/>
        <v>0</v>
      </c>
      <c r="H402" s="101">
        <f t="shared" si="13"/>
        <v>0</v>
      </c>
      <c r="I402" s="50"/>
      <c r="J402" s="50"/>
    </row>
    <row r="403" spans="2:10" ht="19.899999999999999" customHeight="1" x14ac:dyDescent="0.35">
      <c r="B403" s="97">
        <v>396</v>
      </c>
      <c r="C403" s="50"/>
      <c r="D403" s="198"/>
      <c r="E403" s="50"/>
      <c r="F403" s="49"/>
      <c r="G403" s="101">
        <f t="shared" si="12"/>
        <v>0</v>
      </c>
      <c r="H403" s="101">
        <f t="shared" si="13"/>
        <v>0</v>
      </c>
      <c r="I403" s="50"/>
      <c r="J403" s="50"/>
    </row>
    <row r="404" spans="2:10" ht="19.899999999999999" customHeight="1" x14ac:dyDescent="0.35">
      <c r="B404" s="97">
        <v>397</v>
      </c>
      <c r="C404" s="50"/>
      <c r="D404" s="198"/>
      <c r="E404" s="50"/>
      <c r="F404" s="49"/>
      <c r="G404" s="101">
        <f t="shared" si="12"/>
        <v>0</v>
      </c>
      <c r="H404" s="101">
        <f t="shared" si="13"/>
        <v>0</v>
      </c>
      <c r="I404" s="50"/>
      <c r="J404" s="50"/>
    </row>
    <row r="405" spans="2:10" ht="19.899999999999999" customHeight="1" x14ac:dyDescent="0.35">
      <c r="B405" s="97">
        <v>398</v>
      </c>
      <c r="C405" s="50"/>
      <c r="D405" s="198"/>
      <c r="E405" s="50"/>
      <c r="F405" s="49"/>
      <c r="G405" s="101">
        <f t="shared" si="12"/>
        <v>0</v>
      </c>
      <c r="H405" s="101">
        <f t="shared" si="13"/>
        <v>0</v>
      </c>
      <c r="I405" s="50"/>
      <c r="J405" s="50"/>
    </row>
    <row r="406" spans="2:10" ht="19.899999999999999" customHeight="1" x14ac:dyDescent="0.35">
      <c r="B406" s="97">
        <v>399</v>
      </c>
      <c r="C406" s="50"/>
      <c r="D406" s="198"/>
      <c r="E406" s="50"/>
      <c r="F406" s="49"/>
      <c r="G406" s="101">
        <f t="shared" si="12"/>
        <v>0</v>
      </c>
      <c r="H406" s="101">
        <f t="shared" si="13"/>
        <v>0</v>
      </c>
      <c r="I406" s="50"/>
      <c r="J406" s="50"/>
    </row>
    <row r="407" spans="2:10" ht="19.899999999999999" customHeight="1" x14ac:dyDescent="0.35">
      <c r="B407" s="97">
        <v>400</v>
      </c>
      <c r="C407" s="50"/>
      <c r="D407" s="198"/>
      <c r="E407" s="50"/>
      <c r="F407" s="49"/>
      <c r="G407" s="101">
        <f t="shared" si="12"/>
        <v>0</v>
      </c>
      <c r="H407" s="101">
        <f t="shared" si="13"/>
        <v>0</v>
      </c>
      <c r="I407" s="50"/>
      <c r="J407" s="50"/>
    </row>
    <row r="408" spans="2:10" ht="19.899999999999999" customHeight="1" x14ac:dyDescent="0.35">
      <c r="B408" s="97">
        <v>401</v>
      </c>
      <c r="C408" s="50"/>
      <c r="D408" s="198"/>
      <c r="E408" s="50"/>
      <c r="F408" s="49"/>
      <c r="G408" s="101">
        <f t="shared" si="12"/>
        <v>0</v>
      </c>
      <c r="H408" s="101">
        <f t="shared" si="13"/>
        <v>0</v>
      </c>
      <c r="I408" s="50"/>
      <c r="J408" s="50"/>
    </row>
    <row r="409" spans="2:10" ht="19.899999999999999" customHeight="1" x14ac:dyDescent="0.35">
      <c r="B409" s="97">
        <v>402</v>
      </c>
      <c r="C409" s="50"/>
      <c r="D409" s="198"/>
      <c r="E409" s="50"/>
      <c r="F409" s="49"/>
      <c r="G409" s="101">
        <f t="shared" si="12"/>
        <v>0</v>
      </c>
      <c r="H409" s="101">
        <f t="shared" si="13"/>
        <v>0</v>
      </c>
      <c r="I409" s="50"/>
      <c r="J409" s="50"/>
    </row>
    <row r="410" spans="2:10" ht="19.899999999999999" customHeight="1" x14ac:dyDescent="0.35">
      <c r="B410" s="97">
        <v>403</v>
      </c>
      <c r="C410" s="50"/>
      <c r="D410" s="198"/>
      <c r="E410" s="50"/>
      <c r="F410" s="49"/>
      <c r="G410" s="101">
        <f t="shared" si="12"/>
        <v>0</v>
      </c>
      <c r="H410" s="101">
        <f t="shared" si="13"/>
        <v>0</v>
      </c>
      <c r="I410" s="50"/>
      <c r="J410" s="50"/>
    </row>
    <row r="411" spans="2:10" ht="19.899999999999999" customHeight="1" x14ac:dyDescent="0.35">
      <c r="B411" s="97">
        <v>404</v>
      </c>
      <c r="C411" s="50"/>
      <c r="D411" s="198"/>
      <c r="E411" s="50"/>
      <c r="F411" s="49"/>
      <c r="G411" s="101">
        <f t="shared" si="12"/>
        <v>0</v>
      </c>
      <c r="H411" s="101">
        <f t="shared" si="13"/>
        <v>0</v>
      </c>
      <c r="I411" s="50"/>
      <c r="J411" s="50"/>
    </row>
    <row r="412" spans="2:10" ht="19.899999999999999" customHeight="1" x14ac:dyDescent="0.35">
      <c r="B412" s="97">
        <v>405</v>
      </c>
      <c r="C412" s="50"/>
      <c r="D412" s="198"/>
      <c r="E412" s="50"/>
      <c r="F412" s="49"/>
      <c r="G412" s="101">
        <f t="shared" si="12"/>
        <v>0</v>
      </c>
      <c r="H412" s="101">
        <f t="shared" si="13"/>
        <v>0</v>
      </c>
      <c r="I412" s="50"/>
      <c r="J412" s="50"/>
    </row>
    <row r="413" spans="2:10" ht="19.899999999999999" customHeight="1" x14ac:dyDescent="0.35">
      <c r="B413" s="97">
        <v>406</v>
      </c>
      <c r="C413" s="50"/>
      <c r="D413" s="198"/>
      <c r="E413" s="50"/>
      <c r="F413" s="49"/>
      <c r="G413" s="101">
        <f t="shared" si="12"/>
        <v>0</v>
      </c>
      <c r="H413" s="101">
        <f t="shared" si="13"/>
        <v>0</v>
      </c>
      <c r="I413" s="50"/>
      <c r="J413" s="50"/>
    </row>
    <row r="414" spans="2:10" ht="19.899999999999999" customHeight="1" x14ac:dyDescent="0.35">
      <c r="B414" s="97">
        <v>407</v>
      </c>
      <c r="C414" s="50"/>
      <c r="D414" s="198"/>
      <c r="E414" s="50"/>
      <c r="F414" s="49"/>
      <c r="G414" s="101">
        <f t="shared" si="12"/>
        <v>0</v>
      </c>
      <c r="H414" s="101">
        <f t="shared" si="13"/>
        <v>0</v>
      </c>
      <c r="I414" s="50"/>
      <c r="J414" s="50"/>
    </row>
    <row r="415" spans="2:10" ht="19.899999999999999" customHeight="1" x14ac:dyDescent="0.35">
      <c r="B415" s="97">
        <v>408</v>
      </c>
      <c r="C415" s="50"/>
      <c r="D415" s="198"/>
      <c r="E415" s="50"/>
      <c r="F415" s="49"/>
      <c r="G415" s="101">
        <f t="shared" si="12"/>
        <v>0</v>
      </c>
      <c r="H415" s="101">
        <f t="shared" si="13"/>
        <v>0</v>
      </c>
      <c r="I415" s="50"/>
      <c r="J415" s="50"/>
    </row>
    <row r="416" spans="2:10" ht="19.899999999999999" customHeight="1" x14ac:dyDescent="0.35">
      <c r="B416" s="97">
        <v>409</v>
      </c>
      <c r="C416" s="50"/>
      <c r="D416" s="198"/>
      <c r="E416" s="50"/>
      <c r="F416" s="49"/>
      <c r="G416" s="101">
        <f t="shared" si="12"/>
        <v>0</v>
      </c>
      <c r="H416" s="101">
        <f t="shared" si="13"/>
        <v>0</v>
      </c>
      <c r="I416" s="50"/>
      <c r="J416" s="50"/>
    </row>
    <row r="417" spans="2:10" ht="19.899999999999999" customHeight="1" x14ac:dyDescent="0.35">
      <c r="B417" s="97">
        <v>410</v>
      </c>
      <c r="C417" s="50"/>
      <c r="D417" s="198"/>
      <c r="E417" s="50"/>
      <c r="F417" s="49"/>
      <c r="G417" s="101">
        <f t="shared" si="12"/>
        <v>0</v>
      </c>
      <c r="H417" s="101">
        <f t="shared" si="13"/>
        <v>0</v>
      </c>
      <c r="I417" s="50"/>
      <c r="J417" s="50"/>
    </row>
    <row r="418" spans="2:10" ht="19.899999999999999" customHeight="1" x14ac:dyDescent="0.35">
      <c r="B418" s="97">
        <v>411</v>
      </c>
      <c r="C418" s="50"/>
      <c r="D418" s="198"/>
      <c r="E418" s="50"/>
      <c r="F418" s="49"/>
      <c r="G418" s="101">
        <f t="shared" si="12"/>
        <v>0</v>
      </c>
      <c r="H418" s="101">
        <f t="shared" si="13"/>
        <v>0</v>
      </c>
      <c r="I418" s="50"/>
      <c r="J418" s="50"/>
    </row>
    <row r="419" spans="2:10" ht="19.899999999999999" customHeight="1" x14ac:dyDescent="0.35">
      <c r="B419" s="97">
        <v>412</v>
      </c>
      <c r="C419" s="50"/>
      <c r="D419" s="198"/>
      <c r="E419" s="50"/>
      <c r="F419" s="49"/>
      <c r="G419" s="101">
        <f t="shared" si="12"/>
        <v>0</v>
      </c>
      <c r="H419" s="101">
        <f t="shared" si="13"/>
        <v>0</v>
      </c>
      <c r="I419" s="50"/>
      <c r="J419" s="50"/>
    </row>
    <row r="420" spans="2:10" ht="19.899999999999999" customHeight="1" x14ac:dyDescent="0.35">
      <c r="B420" s="97">
        <v>413</v>
      </c>
      <c r="C420" s="50"/>
      <c r="D420" s="198"/>
      <c r="E420" s="50"/>
      <c r="F420" s="49"/>
      <c r="G420" s="101">
        <f t="shared" si="12"/>
        <v>0</v>
      </c>
      <c r="H420" s="101">
        <f t="shared" si="13"/>
        <v>0</v>
      </c>
      <c r="I420" s="50"/>
      <c r="J420" s="50"/>
    </row>
    <row r="421" spans="2:10" ht="19.899999999999999" customHeight="1" x14ac:dyDescent="0.35">
      <c r="B421" s="97">
        <v>414</v>
      </c>
      <c r="C421" s="50"/>
      <c r="D421" s="198"/>
      <c r="E421" s="50"/>
      <c r="F421" s="49"/>
      <c r="G421" s="101">
        <f t="shared" si="12"/>
        <v>0</v>
      </c>
      <c r="H421" s="101">
        <f t="shared" si="13"/>
        <v>0</v>
      </c>
      <c r="I421" s="50"/>
      <c r="J421" s="50"/>
    </row>
    <row r="422" spans="2:10" ht="19.899999999999999" customHeight="1" x14ac:dyDescent="0.35">
      <c r="B422" s="97">
        <v>415</v>
      </c>
      <c r="C422" s="50"/>
      <c r="D422" s="198"/>
      <c r="E422" s="50"/>
      <c r="F422" s="49"/>
      <c r="G422" s="101">
        <f t="shared" si="12"/>
        <v>0</v>
      </c>
      <c r="H422" s="101">
        <f t="shared" si="13"/>
        <v>0</v>
      </c>
      <c r="I422" s="50"/>
      <c r="J422" s="50"/>
    </row>
    <row r="423" spans="2:10" ht="19.899999999999999" customHeight="1" x14ac:dyDescent="0.35">
      <c r="B423" s="97">
        <v>416</v>
      </c>
      <c r="C423" s="50"/>
      <c r="D423" s="198"/>
      <c r="E423" s="50"/>
      <c r="F423" s="49"/>
      <c r="G423" s="101">
        <f t="shared" si="12"/>
        <v>0</v>
      </c>
      <c r="H423" s="101">
        <f t="shared" si="13"/>
        <v>0</v>
      </c>
      <c r="I423" s="50"/>
      <c r="J423" s="50"/>
    </row>
    <row r="424" spans="2:10" ht="19.899999999999999" customHeight="1" x14ac:dyDescent="0.35">
      <c r="B424" s="97">
        <v>417</v>
      </c>
      <c r="C424" s="50"/>
      <c r="D424" s="198"/>
      <c r="E424" s="50"/>
      <c r="F424" s="49"/>
      <c r="G424" s="101">
        <f t="shared" si="12"/>
        <v>0</v>
      </c>
      <c r="H424" s="101">
        <f t="shared" si="13"/>
        <v>0</v>
      </c>
      <c r="I424" s="50"/>
      <c r="J424" s="50"/>
    </row>
    <row r="425" spans="2:10" ht="19.899999999999999" customHeight="1" x14ac:dyDescent="0.35">
      <c r="B425" s="97">
        <v>418</v>
      </c>
      <c r="C425" s="50"/>
      <c r="D425" s="198"/>
      <c r="E425" s="50"/>
      <c r="F425" s="49"/>
      <c r="G425" s="101">
        <f t="shared" si="12"/>
        <v>0</v>
      </c>
      <c r="H425" s="101">
        <f t="shared" si="13"/>
        <v>0</v>
      </c>
      <c r="I425" s="50"/>
      <c r="J425" s="50"/>
    </row>
    <row r="426" spans="2:10" ht="19.899999999999999" customHeight="1" x14ac:dyDescent="0.35">
      <c r="B426" s="97">
        <v>419</v>
      </c>
      <c r="C426" s="50"/>
      <c r="D426" s="198"/>
      <c r="E426" s="50"/>
      <c r="F426" s="49"/>
      <c r="G426" s="101">
        <f t="shared" si="12"/>
        <v>0</v>
      </c>
      <c r="H426" s="101">
        <f t="shared" si="13"/>
        <v>0</v>
      </c>
      <c r="I426" s="50"/>
      <c r="J426" s="50"/>
    </row>
    <row r="427" spans="2:10" ht="19.899999999999999" customHeight="1" x14ac:dyDescent="0.35">
      <c r="B427" s="97">
        <v>420</v>
      </c>
      <c r="C427" s="50"/>
      <c r="D427" s="198"/>
      <c r="E427" s="50"/>
      <c r="F427" s="49"/>
      <c r="G427" s="101">
        <f t="shared" si="12"/>
        <v>0</v>
      </c>
      <c r="H427" s="101">
        <f t="shared" si="13"/>
        <v>0</v>
      </c>
      <c r="I427" s="50"/>
      <c r="J427" s="50"/>
    </row>
    <row r="428" spans="2:10" ht="19.899999999999999" customHeight="1" x14ac:dyDescent="0.35">
      <c r="B428" s="97">
        <v>421</v>
      </c>
      <c r="C428" s="50"/>
      <c r="D428" s="198"/>
      <c r="E428" s="50"/>
      <c r="F428" s="49"/>
      <c r="G428" s="101">
        <f t="shared" si="12"/>
        <v>0</v>
      </c>
      <c r="H428" s="101">
        <f t="shared" si="13"/>
        <v>0</v>
      </c>
      <c r="I428" s="50"/>
      <c r="J428" s="50"/>
    </row>
    <row r="429" spans="2:10" ht="19.899999999999999" customHeight="1" x14ac:dyDescent="0.35">
      <c r="B429" s="97">
        <v>422</v>
      </c>
      <c r="C429" s="50"/>
      <c r="D429" s="198"/>
      <c r="E429" s="50"/>
      <c r="F429" s="49"/>
      <c r="G429" s="101">
        <f t="shared" si="12"/>
        <v>0</v>
      </c>
      <c r="H429" s="101">
        <f t="shared" si="13"/>
        <v>0</v>
      </c>
      <c r="I429" s="50"/>
      <c r="J429" s="50"/>
    </row>
    <row r="430" spans="2:10" ht="19.899999999999999" customHeight="1" x14ac:dyDescent="0.35">
      <c r="B430" s="97">
        <v>423</v>
      </c>
      <c r="C430" s="50"/>
      <c r="D430" s="198"/>
      <c r="E430" s="50"/>
      <c r="F430" s="49"/>
      <c r="G430" s="101">
        <f t="shared" si="12"/>
        <v>0</v>
      </c>
      <c r="H430" s="101">
        <f t="shared" si="13"/>
        <v>0</v>
      </c>
      <c r="I430" s="50"/>
      <c r="J430" s="50"/>
    </row>
    <row r="431" spans="2:10" ht="19.899999999999999" customHeight="1" x14ac:dyDescent="0.35">
      <c r="B431" s="97">
        <v>424</v>
      </c>
      <c r="C431" s="50"/>
      <c r="D431" s="198"/>
      <c r="E431" s="50"/>
      <c r="F431" s="49"/>
      <c r="G431" s="101">
        <f t="shared" si="12"/>
        <v>0</v>
      </c>
      <c r="H431" s="101">
        <f t="shared" si="13"/>
        <v>0</v>
      </c>
      <c r="I431" s="50"/>
      <c r="J431" s="50"/>
    </row>
    <row r="432" spans="2:10" ht="19.899999999999999" customHeight="1" x14ac:dyDescent="0.35">
      <c r="B432" s="97">
        <v>425</v>
      </c>
      <c r="C432" s="50"/>
      <c r="D432" s="198"/>
      <c r="E432" s="50"/>
      <c r="F432" s="49"/>
      <c r="G432" s="101">
        <f t="shared" si="12"/>
        <v>0</v>
      </c>
      <c r="H432" s="101">
        <f t="shared" si="13"/>
        <v>0</v>
      </c>
      <c r="I432" s="50"/>
      <c r="J432" s="50"/>
    </row>
    <row r="433" spans="2:10" ht="19.899999999999999" customHeight="1" x14ac:dyDescent="0.35">
      <c r="B433" s="97">
        <v>426</v>
      </c>
      <c r="C433" s="50"/>
      <c r="D433" s="198"/>
      <c r="E433" s="50"/>
      <c r="F433" s="49"/>
      <c r="G433" s="101">
        <f t="shared" si="12"/>
        <v>0</v>
      </c>
      <c r="H433" s="101">
        <f t="shared" si="13"/>
        <v>0</v>
      </c>
      <c r="I433" s="50"/>
      <c r="J433" s="50"/>
    </row>
    <row r="434" spans="2:10" ht="19.899999999999999" customHeight="1" x14ac:dyDescent="0.35">
      <c r="B434" s="97">
        <v>427</v>
      </c>
      <c r="C434" s="50"/>
      <c r="D434" s="198"/>
      <c r="E434" s="50"/>
      <c r="F434" s="49"/>
      <c r="G434" s="101">
        <f t="shared" si="12"/>
        <v>0</v>
      </c>
      <c r="H434" s="101">
        <f t="shared" si="13"/>
        <v>0</v>
      </c>
      <c r="I434" s="50"/>
      <c r="J434" s="50"/>
    </row>
    <row r="435" spans="2:10" ht="19.899999999999999" customHeight="1" x14ac:dyDescent="0.35">
      <c r="B435" s="97">
        <v>428</v>
      </c>
      <c r="C435" s="50"/>
      <c r="D435" s="198"/>
      <c r="E435" s="50"/>
      <c r="F435" s="49"/>
      <c r="G435" s="101">
        <f t="shared" si="12"/>
        <v>0</v>
      </c>
      <c r="H435" s="101">
        <f t="shared" si="13"/>
        <v>0</v>
      </c>
      <c r="I435" s="50"/>
      <c r="J435" s="50"/>
    </row>
    <row r="436" spans="2:10" ht="19.899999999999999" customHeight="1" x14ac:dyDescent="0.35">
      <c r="B436" s="97">
        <v>429</v>
      </c>
      <c r="C436" s="50"/>
      <c r="D436" s="198"/>
      <c r="E436" s="50"/>
      <c r="F436" s="49"/>
      <c r="G436" s="101">
        <f t="shared" si="12"/>
        <v>0</v>
      </c>
      <c r="H436" s="101">
        <f t="shared" si="13"/>
        <v>0</v>
      </c>
      <c r="I436" s="50"/>
      <c r="J436" s="50"/>
    </row>
    <row r="437" spans="2:10" ht="19.899999999999999" customHeight="1" x14ac:dyDescent="0.35">
      <c r="B437" s="97">
        <v>430</v>
      </c>
      <c r="C437" s="50"/>
      <c r="D437" s="198"/>
      <c r="E437" s="50"/>
      <c r="F437" s="49"/>
      <c r="G437" s="101">
        <f t="shared" si="12"/>
        <v>0</v>
      </c>
      <c r="H437" s="101">
        <f t="shared" si="13"/>
        <v>0</v>
      </c>
      <c r="I437" s="50"/>
      <c r="J437" s="50"/>
    </row>
    <row r="438" spans="2:10" ht="19.899999999999999" customHeight="1" x14ac:dyDescent="0.35">
      <c r="B438" s="97">
        <v>431</v>
      </c>
      <c r="C438" s="50"/>
      <c r="D438" s="198"/>
      <c r="E438" s="50"/>
      <c r="F438" s="49"/>
      <c r="G438" s="101">
        <f t="shared" si="12"/>
        <v>0</v>
      </c>
      <c r="H438" s="101">
        <f t="shared" si="13"/>
        <v>0</v>
      </c>
      <c r="I438" s="50"/>
      <c r="J438" s="50"/>
    </row>
    <row r="439" spans="2:10" ht="19.899999999999999" customHeight="1" x14ac:dyDescent="0.35">
      <c r="B439" s="97">
        <v>432</v>
      </c>
      <c r="C439" s="50"/>
      <c r="D439" s="198"/>
      <c r="E439" s="50"/>
      <c r="F439" s="49"/>
      <c r="G439" s="101">
        <f t="shared" si="12"/>
        <v>0</v>
      </c>
      <c r="H439" s="101">
        <f t="shared" si="13"/>
        <v>0</v>
      </c>
      <c r="I439" s="50"/>
      <c r="J439" s="50"/>
    </row>
    <row r="440" spans="2:10" ht="19.899999999999999" customHeight="1" x14ac:dyDescent="0.35">
      <c r="B440" s="97">
        <v>433</v>
      </c>
      <c r="C440" s="50"/>
      <c r="D440" s="198"/>
      <c r="E440" s="50"/>
      <c r="F440" s="49"/>
      <c r="G440" s="101">
        <f t="shared" si="12"/>
        <v>0</v>
      </c>
      <c r="H440" s="101">
        <f t="shared" si="13"/>
        <v>0</v>
      </c>
      <c r="I440" s="50"/>
      <c r="J440" s="50"/>
    </row>
    <row r="441" spans="2:10" ht="19.899999999999999" customHeight="1" x14ac:dyDescent="0.35">
      <c r="B441" s="97">
        <v>434</v>
      </c>
      <c r="C441" s="50"/>
      <c r="D441" s="198"/>
      <c r="E441" s="50"/>
      <c r="F441" s="49"/>
      <c r="G441" s="101">
        <f t="shared" si="12"/>
        <v>0</v>
      </c>
      <c r="H441" s="101">
        <f t="shared" si="13"/>
        <v>0</v>
      </c>
      <c r="I441" s="50"/>
      <c r="J441" s="50"/>
    </row>
    <row r="442" spans="2:10" ht="19.899999999999999" customHeight="1" x14ac:dyDescent="0.35">
      <c r="B442" s="97">
        <v>435</v>
      </c>
      <c r="C442" s="50"/>
      <c r="D442" s="198"/>
      <c r="E442" s="50"/>
      <c r="F442" s="49"/>
      <c r="G442" s="101">
        <f t="shared" si="12"/>
        <v>0</v>
      </c>
      <c r="H442" s="101">
        <f t="shared" si="13"/>
        <v>0</v>
      </c>
      <c r="I442" s="50"/>
      <c r="J442" s="50"/>
    </row>
    <row r="443" spans="2:10" ht="19.899999999999999" customHeight="1" x14ac:dyDescent="0.35">
      <c r="B443" s="97">
        <v>436</v>
      </c>
      <c r="C443" s="50"/>
      <c r="D443" s="198"/>
      <c r="E443" s="50"/>
      <c r="F443" s="49"/>
      <c r="G443" s="101">
        <f t="shared" si="12"/>
        <v>0</v>
      </c>
      <c r="H443" s="101">
        <f t="shared" si="13"/>
        <v>0</v>
      </c>
      <c r="I443" s="50"/>
      <c r="J443" s="50"/>
    </row>
    <row r="444" spans="2:10" ht="19.899999999999999" customHeight="1" x14ac:dyDescent="0.35">
      <c r="B444" s="97">
        <v>437</v>
      </c>
      <c r="C444" s="50"/>
      <c r="D444" s="198"/>
      <c r="E444" s="50"/>
      <c r="F444" s="49"/>
      <c r="G444" s="101">
        <f t="shared" si="12"/>
        <v>0</v>
      </c>
      <c r="H444" s="101">
        <f t="shared" si="13"/>
        <v>0</v>
      </c>
      <c r="I444" s="50"/>
      <c r="J444" s="50"/>
    </row>
    <row r="445" spans="2:10" ht="19.899999999999999" customHeight="1" x14ac:dyDescent="0.35">
      <c r="B445" s="97">
        <v>438</v>
      </c>
      <c r="C445" s="50"/>
      <c r="D445" s="198"/>
      <c r="E445" s="50"/>
      <c r="F445" s="49"/>
      <c r="G445" s="101">
        <f t="shared" si="12"/>
        <v>0</v>
      </c>
      <c r="H445" s="101">
        <f t="shared" si="13"/>
        <v>0</v>
      </c>
      <c r="I445" s="50"/>
      <c r="J445" s="50"/>
    </row>
    <row r="446" spans="2:10" ht="19.899999999999999" customHeight="1" x14ac:dyDescent="0.35">
      <c r="B446" s="97">
        <v>439</v>
      </c>
      <c r="C446" s="50"/>
      <c r="D446" s="198"/>
      <c r="E446" s="50"/>
      <c r="F446" s="49"/>
      <c r="G446" s="101">
        <f t="shared" si="12"/>
        <v>0</v>
      </c>
      <c r="H446" s="101">
        <f t="shared" si="13"/>
        <v>0</v>
      </c>
      <c r="I446" s="50"/>
      <c r="J446" s="50"/>
    </row>
    <row r="447" spans="2:10" ht="19.899999999999999" customHeight="1" x14ac:dyDescent="0.35">
      <c r="B447" s="97">
        <v>440</v>
      </c>
      <c r="C447" s="50"/>
      <c r="D447" s="198"/>
      <c r="E447" s="50"/>
      <c r="F447" s="49"/>
      <c r="G447" s="101">
        <f t="shared" si="12"/>
        <v>0</v>
      </c>
      <c r="H447" s="101">
        <f t="shared" si="13"/>
        <v>0</v>
      </c>
      <c r="I447" s="50"/>
      <c r="J447" s="50"/>
    </row>
    <row r="448" spans="2:10" ht="19.899999999999999" customHeight="1" x14ac:dyDescent="0.35">
      <c r="B448" s="97">
        <v>441</v>
      </c>
      <c r="C448" s="50"/>
      <c r="D448" s="198"/>
      <c r="E448" s="50"/>
      <c r="F448" s="49"/>
      <c r="G448" s="101">
        <f t="shared" si="12"/>
        <v>0</v>
      </c>
      <c r="H448" s="101">
        <f t="shared" si="13"/>
        <v>0</v>
      </c>
      <c r="I448" s="50"/>
      <c r="J448" s="50"/>
    </row>
    <row r="449" spans="2:10" ht="19.899999999999999" customHeight="1" x14ac:dyDescent="0.35">
      <c r="B449" s="97">
        <v>442</v>
      </c>
      <c r="C449" s="50"/>
      <c r="D449" s="198"/>
      <c r="E449" s="50"/>
      <c r="F449" s="49"/>
      <c r="G449" s="101">
        <f t="shared" si="12"/>
        <v>0</v>
      </c>
      <c r="H449" s="101">
        <f t="shared" si="13"/>
        <v>0</v>
      </c>
      <c r="I449" s="50"/>
      <c r="J449" s="50"/>
    </row>
    <row r="450" spans="2:10" ht="19.899999999999999" customHeight="1" x14ac:dyDescent="0.35">
      <c r="B450" s="97">
        <v>443</v>
      </c>
      <c r="C450" s="50"/>
      <c r="D450" s="198"/>
      <c r="E450" s="50"/>
      <c r="F450" s="49"/>
      <c r="G450" s="101">
        <f t="shared" si="12"/>
        <v>0</v>
      </c>
      <c r="H450" s="101">
        <f t="shared" si="13"/>
        <v>0</v>
      </c>
      <c r="I450" s="50"/>
      <c r="J450" s="50"/>
    </row>
    <row r="451" spans="2:10" ht="19.899999999999999" customHeight="1" x14ac:dyDescent="0.35">
      <c r="B451" s="97">
        <v>444</v>
      </c>
      <c r="C451" s="50"/>
      <c r="D451" s="198"/>
      <c r="E451" s="50"/>
      <c r="F451" s="49"/>
      <c r="G451" s="101">
        <f t="shared" si="12"/>
        <v>0</v>
      </c>
      <c r="H451" s="101">
        <f t="shared" si="13"/>
        <v>0</v>
      </c>
      <c r="I451" s="50"/>
      <c r="J451" s="50"/>
    </row>
    <row r="452" spans="2:10" ht="19.899999999999999" customHeight="1" x14ac:dyDescent="0.35">
      <c r="B452" s="97">
        <v>445</v>
      </c>
      <c r="C452" s="50"/>
      <c r="D452" s="198"/>
      <c r="E452" s="50"/>
      <c r="F452" s="49"/>
      <c r="G452" s="101">
        <f t="shared" si="12"/>
        <v>0</v>
      </c>
      <c r="H452" s="101">
        <f t="shared" si="13"/>
        <v>0</v>
      </c>
      <c r="I452" s="50"/>
      <c r="J452" s="50"/>
    </row>
    <row r="453" spans="2:10" ht="19.899999999999999" customHeight="1" x14ac:dyDescent="0.35">
      <c r="B453" s="97">
        <v>446</v>
      </c>
      <c r="C453" s="50"/>
      <c r="D453" s="198"/>
      <c r="E453" s="50"/>
      <c r="F453" s="49"/>
      <c r="G453" s="101">
        <f t="shared" si="12"/>
        <v>0</v>
      </c>
      <c r="H453" s="101">
        <f t="shared" si="13"/>
        <v>0</v>
      </c>
      <c r="I453" s="50"/>
      <c r="J453" s="50"/>
    </row>
    <row r="454" spans="2:10" ht="19.899999999999999" customHeight="1" x14ac:dyDescent="0.35">
      <c r="B454" s="97">
        <v>447</v>
      </c>
      <c r="C454" s="50"/>
      <c r="D454" s="198"/>
      <c r="E454" s="50"/>
      <c r="F454" s="49"/>
      <c r="G454" s="101">
        <f t="shared" si="12"/>
        <v>0</v>
      </c>
      <c r="H454" s="101">
        <f t="shared" si="13"/>
        <v>0</v>
      </c>
      <c r="I454" s="50"/>
      <c r="J454" s="50"/>
    </row>
    <row r="455" spans="2:10" ht="19.899999999999999" customHeight="1" x14ac:dyDescent="0.35">
      <c r="B455" s="97">
        <v>448</v>
      </c>
      <c r="C455" s="50"/>
      <c r="D455" s="198"/>
      <c r="E455" s="50"/>
      <c r="F455" s="49"/>
      <c r="G455" s="101">
        <f t="shared" si="12"/>
        <v>0</v>
      </c>
      <c r="H455" s="101">
        <f t="shared" si="13"/>
        <v>0</v>
      </c>
      <c r="I455" s="50"/>
      <c r="J455" s="50"/>
    </row>
    <row r="456" spans="2:10" ht="19.899999999999999" customHeight="1" x14ac:dyDescent="0.35">
      <c r="B456" s="97">
        <v>449</v>
      </c>
      <c r="C456" s="50"/>
      <c r="D456" s="198"/>
      <c r="E456" s="50"/>
      <c r="F456" s="49"/>
      <c r="G456" s="101">
        <f t="shared" ref="G456:G519" si="14">IF(F456&lt;&gt;"",P_Z_2_R_VALEUR_SMIC,0)</f>
        <v>0</v>
      </c>
      <c r="H456" s="101">
        <f t="shared" si="13"/>
        <v>0</v>
      </c>
      <c r="I456" s="50"/>
      <c r="J456" s="50"/>
    </row>
    <row r="457" spans="2:10" ht="19.899999999999999" customHeight="1" x14ac:dyDescent="0.35">
      <c r="B457" s="97">
        <v>450</v>
      </c>
      <c r="C457" s="50"/>
      <c r="D457" s="198"/>
      <c r="E457" s="50"/>
      <c r="F457" s="49"/>
      <c r="G457" s="101">
        <f t="shared" si="14"/>
        <v>0</v>
      </c>
      <c r="H457" s="101">
        <f t="shared" ref="H457:H520" si="15">IF(AND(G457&lt;&gt;0,F457&lt;&gt;""),ROUND(F457*G457,2),0)</f>
        <v>0</v>
      </c>
      <c r="I457" s="50"/>
      <c r="J457" s="50"/>
    </row>
    <row r="458" spans="2:10" ht="19.899999999999999" customHeight="1" x14ac:dyDescent="0.35">
      <c r="B458" s="97">
        <v>451</v>
      </c>
      <c r="C458" s="50"/>
      <c r="D458" s="198"/>
      <c r="E458" s="50"/>
      <c r="F458" s="49"/>
      <c r="G458" s="101">
        <f t="shared" si="14"/>
        <v>0</v>
      </c>
      <c r="H458" s="101">
        <f t="shared" si="15"/>
        <v>0</v>
      </c>
      <c r="I458" s="50"/>
      <c r="J458" s="50"/>
    </row>
    <row r="459" spans="2:10" ht="19.899999999999999" customHeight="1" x14ac:dyDescent="0.35">
      <c r="B459" s="97">
        <v>452</v>
      </c>
      <c r="C459" s="50"/>
      <c r="D459" s="198"/>
      <c r="E459" s="50"/>
      <c r="F459" s="49"/>
      <c r="G459" s="101">
        <f t="shared" si="14"/>
        <v>0</v>
      </c>
      <c r="H459" s="101">
        <f t="shared" si="15"/>
        <v>0</v>
      </c>
      <c r="I459" s="50"/>
      <c r="J459" s="50"/>
    </row>
    <row r="460" spans="2:10" ht="19.899999999999999" customHeight="1" x14ac:dyDescent="0.35">
      <c r="B460" s="97">
        <v>453</v>
      </c>
      <c r="C460" s="50"/>
      <c r="D460" s="198"/>
      <c r="E460" s="50"/>
      <c r="F460" s="49"/>
      <c r="G460" s="101">
        <f t="shared" si="14"/>
        <v>0</v>
      </c>
      <c r="H460" s="101">
        <f t="shared" si="15"/>
        <v>0</v>
      </c>
      <c r="I460" s="50"/>
      <c r="J460" s="50"/>
    </row>
    <row r="461" spans="2:10" ht="19.899999999999999" customHeight="1" x14ac:dyDescent="0.35">
      <c r="B461" s="97">
        <v>454</v>
      </c>
      <c r="C461" s="50"/>
      <c r="D461" s="198"/>
      <c r="E461" s="50"/>
      <c r="F461" s="49"/>
      <c r="G461" s="101">
        <f t="shared" si="14"/>
        <v>0</v>
      </c>
      <c r="H461" s="101">
        <f t="shared" si="15"/>
        <v>0</v>
      </c>
      <c r="I461" s="50"/>
      <c r="J461" s="50"/>
    </row>
    <row r="462" spans="2:10" ht="19.899999999999999" customHeight="1" x14ac:dyDescent="0.35">
      <c r="B462" s="97">
        <v>455</v>
      </c>
      <c r="C462" s="50"/>
      <c r="D462" s="198"/>
      <c r="E462" s="50"/>
      <c r="F462" s="49"/>
      <c r="G462" s="101">
        <f t="shared" si="14"/>
        <v>0</v>
      </c>
      <c r="H462" s="101">
        <f t="shared" si="15"/>
        <v>0</v>
      </c>
      <c r="I462" s="50"/>
      <c r="J462" s="50"/>
    </row>
    <row r="463" spans="2:10" ht="19.899999999999999" customHeight="1" x14ac:dyDescent="0.35">
      <c r="B463" s="97">
        <v>456</v>
      </c>
      <c r="C463" s="50"/>
      <c r="D463" s="198"/>
      <c r="E463" s="50"/>
      <c r="F463" s="49"/>
      <c r="G463" s="101">
        <f t="shared" si="14"/>
        <v>0</v>
      </c>
      <c r="H463" s="101">
        <f t="shared" si="15"/>
        <v>0</v>
      </c>
      <c r="I463" s="50"/>
      <c r="J463" s="50"/>
    </row>
    <row r="464" spans="2:10" ht="19.899999999999999" customHeight="1" x14ac:dyDescent="0.35">
      <c r="B464" s="97">
        <v>457</v>
      </c>
      <c r="C464" s="50"/>
      <c r="D464" s="198"/>
      <c r="E464" s="50"/>
      <c r="F464" s="49"/>
      <c r="G464" s="101">
        <f t="shared" si="14"/>
        <v>0</v>
      </c>
      <c r="H464" s="101">
        <f t="shared" si="15"/>
        <v>0</v>
      </c>
      <c r="I464" s="50"/>
      <c r="J464" s="50"/>
    </row>
    <row r="465" spans="2:10" ht="19.899999999999999" customHeight="1" x14ac:dyDescent="0.35">
      <c r="B465" s="97">
        <v>458</v>
      </c>
      <c r="C465" s="50"/>
      <c r="D465" s="198"/>
      <c r="E465" s="50"/>
      <c r="F465" s="49"/>
      <c r="G465" s="101">
        <f t="shared" si="14"/>
        <v>0</v>
      </c>
      <c r="H465" s="101">
        <f t="shared" si="15"/>
        <v>0</v>
      </c>
      <c r="I465" s="50"/>
      <c r="J465" s="50"/>
    </row>
    <row r="466" spans="2:10" ht="19.899999999999999" customHeight="1" x14ac:dyDescent="0.35">
      <c r="B466" s="97">
        <v>459</v>
      </c>
      <c r="C466" s="50"/>
      <c r="D466" s="198"/>
      <c r="E466" s="50"/>
      <c r="F466" s="49"/>
      <c r="G466" s="101">
        <f t="shared" si="14"/>
        <v>0</v>
      </c>
      <c r="H466" s="101">
        <f t="shared" si="15"/>
        <v>0</v>
      </c>
      <c r="I466" s="50"/>
      <c r="J466" s="50"/>
    </row>
    <row r="467" spans="2:10" ht="19.899999999999999" customHeight="1" x14ac:dyDescent="0.35">
      <c r="B467" s="97">
        <v>460</v>
      </c>
      <c r="C467" s="50"/>
      <c r="D467" s="198"/>
      <c r="E467" s="50"/>
      <c r="F467" s="49"/>
      <c r="G467" s="101">
        <f t="shared" si="14"/>
        <v>0</v>
      </c>
      <c r="H467" s="101">
        <f t="shared" si="15"/>
        <v>0</v>
      </c>
      <c r="I467" s="50"/>
      <c r="J467" s="50"/>
    </row>
    <row r="468" spans="2:10" ht="19.899999999999999" customHeight="1" x14ac:dyDescent="0.35">
      <c r="B468" s="97">
        <v>461</v>
      </c>
      <c r="C468" s="50"/>
      <c r="D468" s="198"/>
      <c r="E468" s="50"/>
      <c r="F468" s="49"/>
      <c r="G468" s="101">
        <f t="shared" si="14"/>
        <v>0</v>
      </c>
      <c r="H468" s="101">
        <f t="shared" si="15"/>
        <v>0</v>
      </c>
      <c r="I468" s="50"/>
      <c r="J468" s="50"/>
    </row>
    <row r="469" spans="2:10" ht="19.899999999999999" customHeight="1" x14ac:dyDescent="0.35">
      <c r="B469" s="97">
        <v>462</v>
      </c>
      <c r="C469" s="50"/>
      <c r="D469" s="198"/>
      <c r="E469" s="50"/>
      <c r="F469" s="49"/>
      <c r="G469" s="101">
        <f t="shared" si="14"/>
        <v>0</v>
      </c>
      <c r="H469" s="101">
        <f t="shared" si="15"/>
        <v>0</v>
      </c>
      <c r="I469" s="50"/>
      <c r="J469" s="50"/>
    </row>
    <row r="470" spans="2:10" ht="19.899999999999999" customHeight="1" x14ac:dyDescent="0.35">
      <c r="B470" s="97">
        <v>463</v>
      </c>
      <c r="C470" s="50"/>
      <c r="D470" s="198"/>
      <c r="E470" s="50"/>
      <c r="F470" s="49"/>
      <c r="G470" s="101">
        <f t="shared" si="14"/>
        <v>0</v>
      </c>
      <c r="H470" s="101">
        <f t="shared" si="15"/>
        <v>0</v>
      </c>
      <c r="I470" s="50"/>
      <c r="J470" s="50"/>
    </row>
    <row r="471" spans="2:10" ht="19.899999999999999" customHeight="1" x14ac:dyDescent="0.35">
      <c r="B471" s="97">
        <v>464</v>
      </c>
      <c r="C471" s="50"/>
      <c r="D471" s="198"/>
      <c r="E471" s="50"/>
      <c r="F471" s="49"/>
      <c r="G471" s="101">
        <f t="shared" si="14"/>
        <v>0</v>
      </c>
      <c r="H471" s="101">
        <f t="shared" si="15"/>
        <v>0</v>
      </c>
      <c r="I471" s="50"/>
      <c r="J471" s="50"/>
    </row>
    <row r="472" spans="2:10" ht="19.899999999999999" customHeight="1" x14ac:dyDescent="0.35">
      <c r="B472" s="97">
        <v>465</v>
      </c>
      <c r="C472" s="50"/>
      <c r="D472" s="198"/>
      <c r="E472" s="50"/>
      <c r="F472" s="49"/>
      <c r="G472" s="101">
        <f t="shared" si="14"/>
        <v>0</v>
      </c>
      <c r="H472" s="101">
        <f t="shared" si="15"/>
        <v>0</v>
      </c>
      <c r="I472" s="50"/>
      <c r="J472" s="50"/>
    </row>
    <row r="473" spans="2:10" ht="19.899999999999999" customHeight="1" x14ac:dyDescent="0.35">
      <c r="B473" s="97">
        <v>466</v>
      </c>
      <c r="C473" s="50"/>
      <c r="D473" s="198"/>
      <c r="E473" s="50"/>
      <c r="F473" s="49"/>
      <c r="G473" s="101">
        <f t="shared" si="14"/>
        <v>0</v>
      </c>
      <c r="H473" s="101">
        <f t="shared" si="15"/>
        <v>0</v>
      </c>
      <c r="I473" s="50"/>
      <c r="J473" s="50"/>
    </row>
    <row r="474" spans="2:10" ht="19.899999999999999" customHeight="1" x14ac:dyDescent="0.35">
      <c r="B474" s="97">
        <v>467</v>
      </c>
      <c r="C474" s="50"/>
      <c r="D474" s="198"/>
      <c r="E474" s="50"/>
      <c r="F474" s="49"/>
      <c r="G474" s="101">
        <f t="shared" si="14"/>
        <v>0</v>
      </c>
      <c r="H474" s="101">
        <f t="shared" si="15"/>
        <v>0</v>
      </c>
      <c r="I474" s="50"/>
      <c r="J474" s="50"/>
    </row>
    <row r="475" spans="2:10" ht="19.899999999999999" customHeight="1" x14ac:dyDescent="0.35">
      <c r="B475" s="97">
        <v>468</v>
      </c>
      <c r="C475" s="50"/>
      <c r="D475" s="198"/>
      <c r="E475" s="50"/>
      <c r="F475" s="49"/>
      <c r="G475" s="101">
        <f t="shared" si="14"/>
        <v>0</v>
      </c>
      <c r="H475" s="101">
        <f t="shared" si="15"/>
        <v>0</v>
      </c>
      <c r="I475" s="50"/>
      <c r="J475" s="50"/>
    </row>
    <row r="476" spans="2:10" ht="19.899999999999999" customHeight="1" x14ac:dyDescent="0.35">
      <c r="B476" s="97">
        <v>469</v>
      </c>
      <c r="C476" s="50"/>
      <c r="D476" s="198"/>
      <c r="E476" s="50"/>
      <c r="F476" s="49"/>
      <c r="G476" s="101">
        <f t="shared" si="14"/>
        <v>0</v>
      </c>
      <c r="H476" s="101">
        <f t="shared" si="15"/>
        <v>0</v>
      </c>
      <c r="I476" s="50"/>
      <c r="J476" s="50"/>
    </row>
    <row r="477" spans="2:10" ht="19.899999999999999" customHeight="1" x14ac:dyDescent="0.35">
      <c r="B477" s="97">
        <v>470</v>
      </c>
      <c r="C477" s="50"/>
      <c r="D477" s="198"/>
      <c r="E477" s="50"/>
      <c r="F477" s="49"/>
      <c r="G477" s="101">
        <f t="shared" si="14"/>
        <v>0</v>
      </c>
      <c r="H477" s="101">
        <f t="shared" si="15"/>
        <v>0</v>
      </c>
      <c r="I477" s="50"/>
      <c r="J477" s="50"/>
    </row>
    <row r="478" spans="2:10" ht="19.899999999999999" customHeight="1" x14ac:dyDescent="0.35">
      <c r="B478" s="97">
        <v>471</v>
      </c>
      <c r="C478" s="50"/>
      <c r="D478" s="198"/>
      <c r="E478" s="50"/>
      <c r="F478" s="49"/>
      <c r="G478" s="101">
        <f t="shared" si="14"/>
        <v>0</v>
      </c>
      <c r="H478" s="101">
        <f t="shared" si="15"/>
        <v>0</v>
      </c>
      <c r="I478" s="50"/>
      <c r="J478" s="50"/>
    </row>
    <row r="479" spans="2:10" ht="19.899999999999999" customHeight="1" x14ac:dyDescent="0.35">
      <c r="B479" s="97">
        <v>472</v>
      </c>
      <c r="C479" s="50"/>
      <c r="D479" s="198"/>
      <c r="E479" s="50"/>
      <c r="F479" s="49"/>
      <c r="G479" s="101">
        <f t="shared" si="14"/>
        <v>0</v>
      </c>
      <c r="H479" s="101">
        <f t="shared" si="15"/>
        <v>0</v>
      </c>
      <c r="I479" s="50"/>
      <c r="J479" s="50"/>
    </row>
    <row r="480" spans="2:10" ht="19.899999999999999" customHeight="1" x14ac:dyDescent="0.35">
      <c r="B480" s="97">
        <v>473</v>
      </c>
      <c r="C480" s="50"/>
      <c r="D480" s="198"/>
      <c r="E480" s="50"/>
      <c r="F480" s="49"/>
      <c r="G480" s="101">
        <f t="shared" si="14"/>
        <v>0</v>
      </c>
      <c r="H480" s="101">
        <f t="shared" si="15"/>
        <v>0</v>
      </c>
      <c r="I480" s="50"/>
      <c r="J480" s="50"/>
    </row>
    <row r="481" spans="2:10" ht="19.899999999999999" customHeight="1" x14ac:dyDescent="0.35">
      <c r="B481" s="97">
        <v>474</v>
      </c>
      <c r="C481" s="50"/>
      <c r="D481" s="198"/>
      <c r="E481" s="50"/>
      <c r="F481" s="49"/>
      <c r="G481" s="101">
        <f t="shared" si="14"/>
        <v>0</v>
      </c>
      <c r="H481" s="101">
        <f t="shared" si="15"/>
        <v>0</v>
      </c>
      <c r="I481" s="50"/>
      <c r="J481" s="50"/>
    </row>
    <row r="482" spans="2:10" ht="19.899999999999999" customHeight="1" x14ac:dyDescent="0.35">
      <c r="B482" s="97">
        <v>475</v>
      </c>
      <c r="C482" s="50"/>
      <c r="D482" s="198"/>
      <c r="E482" s="50"/>
      <c r="F482" s="49"/>
      <c r="G482" s="101">
        <f t="shared" si="14"/>
        <v>0</v>
      </c>
      <c r="H482" s="101">
        <f t="shared" si="15"/>
        <v>0</v>
      </c>
      <c r="I482" s="50"/>
      <c r="J482" s="50"/>
    </row>
    <row r="483" spans="2:10" ht="19.899999999999999" customHeight="1" x14ac:dyDescent="0.35">
      <c r="B483" s="97">
        <v>476</v>
      </c>
      <c r="C483" s="50"/>
      <c r="D483" s="198"/>
      <c r="E483" s="50"/>
      <c r="F483" s="49"/>
      <c r="G483" s="101">
        <f t="shared" si="14"/>
        <v>0</v>
      </c>
      <c r="H483" s="101">
        <f t="shared" si="15"/>
        <v>0</v>
      </c>
      <c r="I483" s="50"/>
      <c r="J483" s="50"/>
    </row>
    <row r="484" spans="2:10" ht="19.899999999999999" customHeight="1" x14ac:dyDescent="0.35">
      <c r="B484" s="97">
        <v>477</v>
      </c>
      <c r="C484" s="50"/>
      <c r="D484" s="198"/>
      <c r="E484" s="50"/>
      <c r="F484" s="49"/>
      <c r="G484" s="101">
        <f t="shared" si="14"/>
        <v>0</v>
      </c>
      <c r="H484" s="101">
        <f t="shared" si="15"/>
        <v>0</v>
      </c>
      <c r="I484" s="50"/>
      <c r="J484" s="50"/>
    </row>
    <row r="485" spans="2:10" ht="19.899999999999999" customHeight="1" x14ac:dyDescent="0.35">
      <c r="B485" s="97">
        <v>478</v>
      </c>
      <c r="C485" s="50"/>
      <c r="D485" s="198"/>
      <c r="E485" s="50"/>
      <c r="F485" s="49"/>
      <c r="G485" s="101">
        <f t="shared" si="14"/>
        <v>0</v>
      </c>
      <c r="H485" s="101">
        <f t="shared" si="15"/>
        <v>0</v>
      </c>
      <c r="I485" s="50"/>
      <c r="J485" s="50"/>
    </row>
    <row r="486" spans="2:10" ht="19.899999999999999" customHeight="1" x14ac:dyDescent="0.35">
      <c r="B486" s="97">
        <v>479</v>
      </c>
      <c r="C486" s="50"/>
      <c r="D486" s="198"/>
      <c r="E486" s="50"/>
      <c r="F486" s="49"/>
      <c r="G486" s="101">
        <f t="shared" si="14"/>
        <v>0</v>
      </c>
      <c r="H486" s="101">
        <f t="shared" si="15"/>
        <v>0</v>
      </c>
      <c r="I486" s="50"/>
      <c r="J486" s="50"/>
    </row>
    <row r="487" spans="2:10" ht="19.899999999999999" customHeight="1" x14ac:dyDescent="0.35">
      <c r="B487" s="97">
        <v>480</v>
      </c>
      <c r="C487" s="50"/>
      <c r="D487" s="198"/>
      <c r="E487" s="50"/>
      <c r="F487" s="49"/>
      <c r="G487" s="101">
        <f t="shared" si="14"/>
        <v>0</v>
      </c>
      <c r="H487" s="101">
        <f t="shared" si="15"/>
        <v>0</v>
      </c>
      <c r="I487" s="50"/>
      <c r="J487" s="50"/>
    </row>
    <row r="488" spans="2:10" ht="19.899999999999999" customHeight="1" x14ac:dyDescent="0.35">
      <c r="B488" s="97">
        <v>481</v>
      </c>
      <c r="C488" s="50"/>
      <c r="D488" s="198"/>
      <c r="E488" s="50"/>
      <c r="F488" s="49"/>
      <c r="G488" s="101">
        <f t="shared" si="14"/>
        <v>0</v>
      </c>
      <c r="H488" s="101">
        <f t="shared" si="15"/>
        <v>0</v>
      </c>
      <c r="I488" s="50"/>
      <c r="J488" s="50"/>
    </row>
    <row r="489" spans="2:10" ht="19.899999999999999" customHeight="1" x14ac:dyDescent="0.35">
      <c r="B489" s="97">
        <v>482</v>
      </c>
      <c r="C489" s="50"/>
      <c r="D489" s="198"/>
      <c r="E489" s="50"/>
      <c r="F489" s="49"/>
      <c r="G489" s="101">
        <f t="shared" si="14"/>
        <v>0</v>
      </c>
      <c r="H489" s="101">
        <f t="shared" si="15"/>
        <v>0</v>
      </c>
      <c r="I489" s="50"/>
      <c r="J489" s="50"/>
    </row>
    <row r="490" spans="2:10" ht="19.899999999999999" customHeight="1" x14ac:dyDescent="0.35">
      <c r="B490" s="97">
        <v>483</v>
      </c>
      <c r="C490" s="50"/>
      <c r="D490" s="198"/>
      <c r="E490" s="50"/>
      <c r="F490" s="49"/>
      <c r="G490" s="101">
        <f t="shared" si="14"/>
        <v>0</v>
      </c>
      <c r="H490" s="101">
        <f t="shared" si="15"/>
        <v>0</v>
      </c>
      <c r="I490" s="50"/>
      <c r="J490" s="50"/>
    </row>
    <row r="491" spans="2:10" ht="19.899999999999999" customHeight="1" x14ac:dyDescent="0.35">
      <c r="B491" s="97">
        <v>484</v>
      </c>
      <c r="C491" s="50"/>
      <c r="D491" s="198"/>
      <c r="E491" s="50"/>
      <c r="F491" s="49"/>
      <c r="G491" s="101">
        <f t="shared" si="14"/>
        <v>0</v>
      </c>
      <c r="H491" s="101">
        <f t="shared" si="15"/>
        <v>0</v>
      </c>
      <c r="I491" s="50"/>
      <c r="J491" s="50"/>
    </row>
    <row r="492" spans="2:10" ht="19.899999999999999" customHeight="1" x14ac:dyDescent="0.35">
      <c r="B492" s="97">
        <v>485</v>
      </c>
      <c r="C492" s="50"/>
      <c r="D492" s="198"/>
      <c r="E492" s="50"/>
      <c r="F492" s="49"/>
      <c r="G492" s="101">
        <f t="shared" si="14"/>
        <v>0</v>
      </c>
      <c r="H492" s="101">
        <f t="shared" si="15"/>
        <v>0</v>
      </c>
      <c r="I492" s="50"/>
      <c r="J492" s="50"/>
    </row>
    <row r="493" spans="2:10" ht="19.899999999999999" customHeight="1" x14ac:dyDescent="0.35">
      <c r="B493" s="97">
        <v>486</v>
      </c>
      <c r="C493" s="50"/>
      <c r="D493" s="198"/>
      <c r="E493" s="50"/>
      <c r="F493" s="49"/>
      <c r="G493" s="101">
        <f t="shared" si="14"/>
        <v>0</v>
      </c>
      <c r="H493" s="101">
        <f t="shared" si="15"/>
        <v>0</v>
      </c>
      <c r="I493" s="50"/>
      <c r="J493" s="50"/>
    </row>
    <row r="494" spans="2:10" ht="19.899999999999999" customHeight="1" x14ac:dyDescent="0.35">
      <c r="B494" s="97">
        <v>487</v>
      </c>
      <c r="C494" s="50"/>
      <c r="D494" s="198"/>
      <c r="E494" s="50"/>
      <c r="F494" s="49"/>
      <c r="G494" s="101">
        <f t="shared" si="14"/>
        <v>0</v>
      </c>
      <c r="H494" s="101">
        <f t="shared" si="15"/>
        <v>0</v>
      </c>
      <c r="I494" s="50"/>
      <c r="J494" s="50"/>
    </row>
    <row r="495" spans="2:10" ht="19.899999999999999" customHeight="1" x14ac:dyDescent="0.35">
      <c r="B495" s="97">
        <v>488</v>
      </c>
      <c r="C495" s="50"/>
      <c r="D495" s="198"/>
      <c r="E495" s="50"/>
      <c r="F495" s="49"/>
      <c r="G495" s="101">
        <f t="shared" si="14"/>
        <v>0</v>
      </c>
      <c r="H495" s="101">
        <f t="shared" si="15"/>
        <v>0</v>
      </c>
      <c r="I495" s="50"/>
      <c r="J495" s="50"/>
    </row>
    <row r="496" spans="2:10" ht="19.899999999999999" customHeight="1" x14ac:dyDescent="0.35">
      <c r="B496" s="97">
        <v>489</v>
      </c>
      <c r="C496" s="50"/>
      <c r="D496" s="198"/>
      <c r="E496" s="50"/>
      <c r="F496" s="49"/>
      <c r="G496" s="101">
        <f t="shared" si="14"/>
        <v>0</v>
      </c>
      <c r="H496" s="101">
        <f t="shared" si="15"/>
        <v>0</v>
      </c>
      <c r="I496" s="50"/>
      <c r="J496" s="50"/>
    </row>
    <row r="497" spans="2:10" ht="19.899999999999999" customHeight="1" x14ac:dyDescent="0.35">
      <c r="B497" s="97">
        <v>490</v>
      </c>
      <c r="C497" s="50"/>
      <c r="D497" s="198"/>
      <c r="E497" s="50"/>
      <c r="F497" s="49"/>
      <c r="G497" s="101">
        <f t="shared" si="14"/>
        <v>0</v>
      </c>
      <c r="H497" s="101">
        <f t="shared" si="15"/>
        <v>0</v>
      </c>
      <c r="I497" s="50"/>
      <c r="J497" s="50"/>
    </row>
    <row r="498" spans="2:10" ht="19.899999999999999" customHeight="1" x14ac:dyDescent="0.35">
      <c r="B498" s="97">
        <v>491</v>
      </c>
      <c r="C498" s="50"/>
      <c r="D498" s="198"/>
      <c r="E498" s="50"/>
      <c r="F498" s="49"/>
      <c r="G498" s="101">
        <f t="shared" si="14"/>
        <v>0</v>
      </c>
      <c r="H498" s="101">
        <f t="shared" si="15"/>
        <v>0</v>
      </c>
      <c r="I498" s="50"/>
      <c r="J498" s="50"/>
    </row>
    <row r="499" spans="2:10" ht="19.899999999999999" customHeight="1" x14ac:dyDescent="0.35">
      <c r="B499" s="97">
        <v>492</v>
      </c>
      <c r="C499" s="50"/>
      <c r="D499" s="198"/>
      <c r="E499" s="50"/>
      <c r="F499" s="49"/>
      <c r="G499" s="101">
        <f t="shared" si="14"/>
        <v>0</v>
      </c>
      <c r="H499" s="101">
        <f t="shared" si="15"/>
        <v>0</v>
      </c>
      <c r="I499" s="50"/>
      <c r="J499" s="50"/>
    </row>
    <row r="500" spans="2:10" ht="19.899999999999999" customHeight="1" x14ac:dyDescent="0.35">
      <c r="B500" s="97">
        <v>493</v>
      </c>
      <c r="C500" s="50"/>
      <c r="D500" s="198"/>
      <c r="E500" s="50"/>
      <c r="F500" s="49"/>
      <c r="G500" s="101">
        <f t="shared" si="14"/>
        <v>0</v>
      </c>
      <c r="H500" s="101">
        <f t="shared" si="15"/>
        <v>0</v>
      </c>
      <c r="I500" s="50"/>
      <c r="J500" s="50"/>
    </row>
    <row r="501" spans="2:10" ht="19.899999999999999" customHeight="1" x14ac:dyDescent="0.35">
      <c r="B501" s="97">
        <v>494</v>
      </c>
      <c r="C501" s="50"/>
      <c r="D501" s="198"/>
      <c r="E501" s="50"/>
      <c r="F501" s="49"/>
      <c r="G501" s="101">
        <f t="shared" si="14"/>
        <v>0</v>
      </c>
      <c r="H501" s="101">
        <f t="shared" si="15"/>
        <v>0</v>
      </c>
      <c r="I501" s="50"/>
      <c r="J501" s="50"/>
    </row>
    <row r="502" spans="2:10" ht="19.899999999999999" customHeight="1" x14ac:dyDescent="0.35">
      <c r="B502" s="97">
        <v>495</v>
      </c>
      <c r="C502" s="50"/>
      <c r="D502" s="198"/>
      <c r="E502" s="50"/>
      <c r="F502" s="49"/>
      <c r="G502" s="101">
        <f t="shared" si="14"/>
        <v>0</v>
      </c>
      <c r="H502" s="101">
        <f t="shared" si="15"/>
        <v>0</v>
      </c>
      <c r="I502" s="50"/>
      <c r="J502" s="50"/>
    </row>
    <row r="503" spans="2:10" ht="19.899999999999999" customHeight="1" x14ac:dyDescent="0.35">
      <c r="B503" s="97">
        <v>496</v>
      </c>
      <c r="C503" s="50"/>
      <c r="D503" s="198"/>
      <c r="E503" s="50"/>
      <c r="F503" s="49"/>
      <c r="G503" s="101">
        <f t="shared" si="14"/>
        <v>0</v>
      </c>
      <c r="H503" s="101">
        <f t="shared" si="15"/>
        <v>0</v>
      </c>
      <c r="I503" s="50"/>
      <c r="J503" s="50"/>
    </row>
    <row r="504" spans="2:10" ht="19.899999999999999" customHeight="1" x14ac:dyDescent="0.35">
      <c r="B504" s="97">
        <v>497</v>
      </c>
      <c r="C504" s="50"/>
      <c r="D504" s="198"/>
      <c r="E504" s="50"/>
      <c r="F504" s="49"/>
      <c r="G504" s="101">
        <f t="shared" si="14"/>
        <v>0</v>
      </c>
      <c r="H504" s="101">
        <f t="shared" si="15"/>
        <v>0</v>
      </c>
      <c r="I504" s="50"/>
      <c r="J504" s="50"/>
    </row>
    <row r="505" spans="2:10" ht="19.899999999999999" customHeight="1" x14ac:dyDescent="0.35">
      <c r="B505" s="97">
        <v>498</v>
      </c>
      <c r="C505" s="50"/>
      <c r="D505" s="198"/>
      <c r="E505" s="50"/>
      <c r="F505" s="49"/>
      <c r="G505" s="101">
        <f t="shared" si="14"/>
        <v>0</v>
      </c>
      <c r="H505" s="101">
        <f t="shared" si="15"/>
        <v>0</v>
      </c>
      <c r="I505" s="50"/>
      <c r="J505" s="50"/>
    </row>
    <row r="506" spans="2:10" ht="19.899999999999999" customHeight="1" x14ac:dyDescent="0.35">
      <c r="B506" s="97">
        <v>499</v>
      </c>
      <c r="C506" s="50"/>
      <c r="D506" s="198"/>
      <c r="E506" s="50"/>
      <c r="F506" s="49"/>
      <c r="G506" s="101">
        <f t="shared" si="14"/>
        <v>0</v>
      </c>
      <c r="H506" s="101">
        <f t="shared" si="15"/>
        <v>0</v>
      </c>
      <c r="I506" s="50"/>
      <c r="J506" s="50"/>
    </row>
    <row r="507" spans="2:10" ht="19.899999999999999" customHeight="1" x14ac:dyDescent="0.35">
      <c r="B507" s="97">
        <v>500</v>
      </c>
      <c r="C507" s="50"/>
      <c r="D507" s="198"/>
      <c r="E507" s="50"/>
      <c r="F507" s="49"/>
      <c r="G507" s="101">
        <f t="shared" si="14"/>
        <v>0</v>
      </c>
      <c r="H507" s="101">
        <f t="shared" si="15"/>
        <v>0</v>
      </c>
      <c r="I507" s="50"/>
      <c r="J507" s="50"/>
    </row>
    <row r="508" spans="2:10" ht="19.899999999999999" customHeight="1" x14ac:dyDescent="0.35">
      <c r="B508" s="97">
        <v>501</v>
      </c>
      <c r="C508" s="50"/>
      <c r="D508" s="198"/>
      <c r="E508" s="50"/>
      <c r="F508" s="49"/>
      <c r="G508" s="101">
        <f t="shared" si="14"/>
        <v>0</v>
      </c>
      <c r="H508" s="101">
        <f t="shared" si="15"/>
        <v>0</v>
      </c>
      <c r="I508" s="50"/>
      <c r="J508" s="50"/>
    </row>
    <row r="509" spans="2:10" ht="19.899999999999999" customHeight="1" x14ac:dyDescent="0.35">
      <c r="B509" s="97">
        <v>502</v>
      </c>
      <c r="C509" s="50"/>
      <c r="D509" s="198"/>
      <c r="E509" s="50"/>
      <c r="F509" s="49"/>
      <c r="G509" s="101">
        <f t="shared" si="14"/>
        <v>0</v>
      </c>
      <c r="H509" s="101">
        <f t="shared" si="15"/>
        <v>0</v>
      </c>
      <c r="I509" s="50"/>
      <c r="J509" s="50"/>
    </row>
    <row r="510" spans="2:10" ht="19.899999999999999" customHeight="1" x14ac:dyDescent="0.35">
      <c r="B510" s="97">
        <v>503</v>
      </c>
      <c r="C510" s="50"/>
      <c r="D510" s="198"/>
      <c r="E510" s="50"/>
      <c r="F510" s="49"/>
      <c r="G510" s="101">
        <f t="shared" si="14"/>
        <v>0</v>
      </c>
      <c r="H510" s="101">
        <f t="shared" si="15"/>
        <v>0</v>
      </c>
      <c r="I510" s="50"/>
      <c r="J510" s="50"/>
    </row>
    <row r="511" spans="2:10" ht="19.899999999999999" customHeight="1" x14ac:dyDescent="0.35">
      <c r="B511" s="97">
        <v>504</v>
      </c>
      <c r="C511" s="50"/>
      <c r="D511" s="198"/>
      <c r="E511" s="50"/>
      <c r="F511" s="49"/>
      <c r="G511" s="101">
        <f t="shared" si="14"/>
        <v>0</v>
      </c>
      <c r="H511" s="101">
        <f t="shared" si="15"/>
        <v>0</v>
      </c>
      <c r="I511" s="50"/>
      <c r="J511" s="50"/>
    </row>
    <row r="512" spans="2:10" ht="19.899999999999999" customHeight="1" x14ac:dyDescent="0.35">
      <c r="B512" s="97">
        <v>505</v>
      </c>
      <c r="C512" s="50"/>
      <c r="D512" s="198"/>
      <c r="E512" s="50"/>
      <c r="F512" s="49"/>
      <c r="G512" s="101">
        <f t="shared" si="14"/>
        <v>0</v>
      </c>
      <c r="H512" s="101">
        <f t="shared" si="15"/>
        <v>0</v>
      </c>
      <c r="I512" s="50"/>
      <c r="J512" s="50"/>
    </row>
    <row r="513" spans="2:10" ht="19.899999999999999" customHeight="1" x14ac:dyDescent="0.35">
      <c r="B513" s="97">
        <v>506</v>
      </c>
      <c r="C513" s="50"/>
      <c r="D513" s="198"/>
      <c r="E513" s="50"/>
      <c r="F513" s="49"/>
      <c r="G513" s="101">
        <f t="shared" si="14"/>
        <v>0</v>
      </c>
      <c r="H513" s="101">
        <f t="shared" si="15"/>
        <v>0</v>
      </c>
      <c r="I513" s="50"/>
      <c r="J513" s="50"/>
    </row>
    <row r="514" spans="2:10" ht="19.899999999999999" customHeight="1" x14ac:dyDescent="0.35">
      <c r="B514" s="97">
        <v>507</v>
      </c>
      <c r="C514" s="50"/>
      <c r="D514" s="198"/>
      <c r="E514" s="50"/>
      <c r="F514" s="49"/>
      <c r="G514" s="101">
        <f t="shared" si="14"/>
        <v>0</v>
      </c>
      <c r="H514" s="101">
        <f t="shared" si="15"/>
        <v>0</v>
      </c>
      <c r="I514" s="50"/>
      <c r="J514" s="50"/>
    </row>
    <row r="515" spans="2:10" ht="19.899999999999999" customHeight="1" x14ac:dyDescent="0.35">
      <c r="B515" s="97">
        <v>508</v>
      </c>
      <c r="C515" s="50"/>
      <c r="D515" s="198"/>
      <c r="E515" s="50"/>
      <c r="F515" s="49"/>
      <c r="G515" s="101">
        <f t="shared" si="14"/>
        <v>0</v>
      </c>
      <c r="H515" s="101">
        <f t="shared" si="15"/>
        <v>0</v>
      </c>
      <c r="I515" s="50"/>
      <c r="J515" s="50"/>
    </row>
    <row r="516" spans="2:10" ht="19.899999999999999" customHeight="1" x14ac:dyDescent="0.35">
      <c r="B516" s="97">
        <v>509</v>
      </c>
      <c r="C516" s="50"/>
      <c r="D516" s="198"/>
      <c r="E516" s="50"/>
      <c r="F516" s="49"/>
      <c r="G516" s="101">
        <f t="shared" si="14"/>
        <v>0</v>
      </c>
      <c r="H516" s="101">
        <f t="shared" si="15"/>
        <v>0</v>
      </c>
      <c r="I516" s="50"/>
      <c r="J516" s="50"/>
    </row>
    <row r="517" spans="2:10" ht="19.899999999999999" customHeight="1" x14ac:dyDescent="0.35">
      <c r="B517" s="97">
        <v>510</v>
      </c>
      <c r="C517" s="50"/>
      <c r="D517" s="198"/>
      <c r="E517" s="50"/>
      <c r="F517" s="49"/>
      <c r="G517" s="101">
        <f t="shared" si="14"/>
        <v>0</v>
      </c>
      <c r="H517" s="101">
        <f t="shared" si="15"/>
        <v>0</v>
      </c>
      <c r="I517" s="50"/>
      <c r="J517" s="50"/>
    </row>
    <row r="518" spans="2:10" ht="19.899999999999999" customHeight="1" x14ac:dyDescent="0.35">
      <c r="B518" s="97">
        <v>511</v>
      </c>
      <c r="C518" s="50"/>
      <c r="D518" s="198"/>
      <c r="E518" s="50"/>
      <c r="F518" s="49"/>
      <c r="G518" s="101">
        <f t="shared" si="14"/>
        <v>0</v>
      </c>
      <c r="H518" s="101">
        <f t="shared" si="15"/>
        <v>0</v>
      </c>
      <c r="I518" s="50"/>
      <c r="J518" s="50"/>
    </row>
    <row r="519" spans="2:10" ht="19.899999999999999" customHeight="1" x14ac:dyDescent="0.35">
      <c r="B519" s="97">
        <v>512</v>
      </c>
      <c r="C519" s="50"/>
      <c r="D519" s="198"/>
      <c r="E519" s="50"/>
      <c r="F519" s="49"/>
      <c r="G519" s="101">
        <f t="shared" si="14"/>
        <v>0</v>
      </c>
      <c r="H519" s="101">
        <f t="shared" si="15"/>
        <v>0</v>
      </c>
      <c r="I519" s="50"/>
      <c r="J519" s="50"/>
    </row>
    <row r="520" spans="2:10" ht="19.899999999999999" customHeight="1" x14ac:dyDescent="0.35">
      <c r="B520" s="97">
        <v>513</v>
      </c>
      <c r="C520" s="50"/>
      <c r="D520" s="198"/>
      <c r="E520" s="50"/>
      <c r="F520" s="49"/>
      <c r="G520" s="101">
        <f t="shared" ref="G520:G583" si="16">IF(F520&lt;&gt;"",P_Z_2_R_VALEUR_SMIC,0)</f>
        <v>0</v>
      </c>
      <c r="H520" s="101">
        <f t="shared" si="15"/>
        <v>0</v>
      </c>
      <c r="I520" s="50"/>
      <c r="J520" s="50"/>
    </row>
    <row r="521" spans="2:10" ht="19.899999999999999" customHeight="1" x14ac:dyDescent="0.35">
      <c r="B521" s="97">
        <v>514</v>
      </c>
      <c r="C521" s="50"/>
      <c r="D521" s="198"/>
      <c r="E521" s="50"/>
      <c r="F521" s="49"/>
      <c r="G521" s="101">
        <f t="shared" si="16"/>
        <v>0</v>
      </c>
      <c r="H521" s="101">
        <f t="shared" ref="H521:H584" si="17">IF(AND(G521&lt;&gt;0,F521&lt;&gt;""),ROUND(F521*G521,2),0)</f>
        <v>0</v>
      </c>
      <c r="I521" s="50"/>
      <c r="J521" s="50"/>
    </row>
    <row r="522" spans="2:10" ht="19.899999999999999" customHeight="1" x14ac:dyDescent="0.35">
      <c r="B522" s="97">
        <v>515</v>
      </c>
      <c r="C522" s="50"/>
      <c r="D522" s="198"/>
      <c r="E522" s="50"/>
      <c r="F522" s="49"/>
      <c r="G522" s="101">
        <f t="shared" si="16"/>
        <v>0</v>
      </c>
      <c r="H522" s="101">
        <f t="shared" si="17"/>
        <v>0</v>
      </c>
      <c r="I522" s="50"/>
      <c r="J522" s="50"/>
    </row>
    <row r="523" spans="2:10" ht="19.899999999999999" customHeight="1" x14ac:dyDescent="0.35">
      <c r="B523" s="97">
        <v>516</v>
      </c>
      <c r="C523" s="50"/>
      <c r="D523" s="198"/>
      <c r="E523" s="50"/>
      <c r="F523" s="49"/>
      <c r="G523" s="101">
        <f t="shared" si="16"/>
        <v>0</v>
      </c>
      <c r="H523" s="101">
        <f t="shared" si="17"/>
        <v>0</v>
      </c>
      <c r="I523" s="50"/>
      <c r="J523" s="50"/>
    </row>
    <row r="524" spans="2:10" ht="19.899999999999999" customHeight="1" x14ac:dyDescent="0.35">
      <c r="B524" s="97">
        <v>517</v>
      </c>
      <c r="C524" s="50"/>
      <c r="D524" s="198"/>
      <c r="E524" s="50"/>
      <c r="F524" s="49"/>
      <c r="G524" s="101">
        <f t="shared" si="16"/>
        <v>0</v>
      </c>
      <c r="H524" s="101">
        <f t="shared" si="17"/>
        <v>0</v>
      </c>
      <c r="I524" s="50"/>
      <c r="J524" s="50"/>
    </row>
    <row r="525" spans="2:10" ht="19.899999999999999" customHeight="1" x14ac:dyDescent="0.35">
      <c r="B525" s="97">
        <v>518</v>
      </c>
      <c r="C525" s="50"/>
      <c r="D525" s="198"/>
      <c r="E525" s="50"/>
      <c r="F525" s="49"/>
      <c r="G525" s="101">
        <f t="shared" si="16"/>
        <v>0</v>
      </c>
      <c r="H525" s="101">
        <f t="shared" si="17"/>
        <v>0</v>
      </c>
      <c r="I525" s="50"/>
      <c r="J525" s="50"/>
    </row>
    <row r="526" spans="2:10" ht="19.899999999999999" customHeight="1" x14ac:dyDescent="0.35">
      <c r="B526" s="97">
        <v>519</v>
      </c>
      <c r="C526" s="50"/>
      <c r="D526" s="198"/>
      <c r="E526" s="50"/>
      <c r="F526" s="49"/>
      <c r="G526" s="101">
        <f t="shared" si="16"/>
        <v>0</v>
      </c>
      <c r="H526" s="101">
        <f t="shared" si="17"/>
        <v>0</v>
      </c>
      <c r="I526" s="50"/>
      <c r="J526" s="50"/>
    </row>
    <row r="527" spans="2:10" ht="19.899999999999999" customHeight="1" x14ac:dyDescent="0.35">
      <c r="B527" s="97">
        <v>520</v>
      </c>
      <c r="C527" s="50"/>
      <c r="D527" s="198"/>
      <c r="E527" s="50"/>
      <c r="F527" s="49"/>
      <c r="G527" s="101">
        <f t="shared" si="16"/>
        <v>0</v>
      </c>
      <c r="H527" s="101">
        <f t="shared" si="17"/>
        <v>0</v>
      </c>
      <c r="I527" s="50"/>
      <c r="J527" s="50"/>
    </row>
    <row r="528" spans="2:10" ht="19.899999999999999" customHeight="1" x14ac:dyDescent="0.35">
      <c r="B528" s="97">
        <v>521</v>
      </c>
      <c r="C528" s="50"/>
      <c r="D528" s="198"/>
      <c r="E528" s="50"/>
      <c r="F528" s="49"/>
      <c r="G528" s="101">
        <f t="shared" si="16"/>
        <v>0</v>
      </c>
      <c r="H528" s="101">
        <f t="shared" si="17"/>
        <v>0</v>
      </c>
      <c r="I528" s="50"/>
      <c r="J528" s="50"/>
    </row>
    <row r="529" spans="2:10" ht="19.899999999999999" customHeight="1" x14ac:dyDescent="0.35">
      <c r="B529" s="97">
        <v>522</v>
      </c>
      <c r="C529" s="50"/>
      <c r="D529" s="198"/>
      <c r="E529" s="50"/>
      <c r="F529" s="49"/>
      <c r="G529" s="101">
        <f t="shared" si="16"/>
        <v>0</v>
      </c>
      <c r="H529" s="101">
        <f t="shared" si="17"/>
        <v>0</v>
      </c>
      <c r="I529" s="50"/>
      <c r="J529" s="50"/>
    </row>
    <row r="530" spans="2:10" ht="19.899999999999999" customHeight="1" x14ac:dyDescent="0.35">
      <c r="B530" s="97">
        <v>523</v>
      </c>
      <c r="C530" s="50"/>
      <c r="D530" s="198"/>
      <c r="E530" s="50"/>
      <c r="F530" s="49"/>
      <c r="G530" s="101">
        <f t="shared" si="16"/>
        <v>0</v>
      </c>
      <c r="H530" s="101">
        <f t="shared" si="17"/>
        <v>0</v>
      </c>
      <c r="I530" s="50"/>
      <c r="J530" s="50"/>
    </row>
    <row r="531" spans="2:10" ht="19.899999999999999" customHeight="1" x14ac:dyDescent="0.35">
      <c r="B531" s="97">
        <v>524</v>
      </c>
      <c r="C531" s="50"/>
      <c r="D531" s="198"/>
      <c r="E531" s="50"/>
      <c r="F531" s="49"/>
      <c r="G531" s="101">
        <f t="shared" si="16"/>
        <v>0</v>
      </c>
      <c r="H531" s="101">
        <f t="shared" si="17"/>
        <v>0</v>
      </c>
      <c r="I531" s="50"/>
      <c r="J531" s="50"/>
    </row>
    <row r="532" spans="2:10" ht="19.899999999999999" customHeight="1" x14ac:dyDescent="0.35">
      <c r="B532" s="97">
        <v>525</v>
      </c>
      <c r="C532" s="50"/>
      <c r="D532" s="198"/>
      <c r="E532" s="50"/>
      <c r="F532" s="49"/>
      <c r="G532" s="101">
        <f t="shared" si="16"/>
        <v>0</v>
      </c>
      <c r="H532" s="101">
        <f t="shared" si="17"/>
        <v>0</v>
      </c>
      <c r="I532" s="50"/>
      <c r="J532" s="50"/>
    </row>
    <row r="533" spans="2:10" ht="19.899999999999999" customHeight="1" x14ac:dyDescent="0.35">
      <c r="B533" s="97">
        <v>526</v>
      </c>
      <c r="C533" s="50"/>
      <c r="D533" s="198"/>
      <c r="E533" s="50"/>
      <c r="F533" s="49"/>
      <c r="G533" s="101">
        <f t="shared" si="16"/>
        <v>0</v>
      </c>
      <c r="H533" s="101">
        <f t="shared" si="17"/>
        <v>0</v>
      </c>
      <c r="I533" s="50"/>
      <c r="J533" s="50"/>
    </row>
    <row r="534" spans="2:10" ht="19.899999999999999" customHeight="1" x14ac:dyDescent="0.35">
      <c r="B534" s="97">
        <v>527</v>
      </c>
      <c r="C534" s="50"/>
      <c r="D534" s="198"/>
      <c r="E534" s="50"/>
      <c r="F534" s="49"/>
      <c r="G534" s="101">
        <f t="shared" si="16"/>
        <v>0</v>
      </c>
      <c r="H534" s="101">
        <f t="shared" si="17"/>
        <v>0</v>
      </c>
      <c r="I534" s="50"/>
      <c r="J534" s="50"/>
    </row>
    <row r="535" spans="2:10" ht="19.899999999999999" customHeight="1" x14ac:dyDescent="0.35">
      <c r="B535" s="97">
        <v>528</v>
      </c>
      <c r="C535" s="50"/>
      <c r="D535" s="198"/>
      <c r="E535" s="50"/>
      <c r="F535" s="49"/>
      <c r="G535" s="101">
        <f t="shared" si="16"/>
        <v>0</v>
      </c>
      <c r="H535" s="101">
        <f t="shared" si="17"/>
        <v>0</v>
      </c>
      <c r="I535" s="50"/>
      <c r="J535" s="50"/>
    </row>
    <row r="536" spans="2:10" ht="19.899999999999999" customHeight="1" x14ac:dyDescent="0.35">
      <c r="B536" s="97">
        <v>529</v>
      </c>
      <c r="C536" s="50"/>
      <c r="D536" s="198"/>
      <c r="E536" s="50"/>
      <c r="F536" s="49"/>
      <c r="G536" s="101">
        <f t="shared" si="16"/>
        <v>0</v>
      </c>
      <c r="H536" s="101">
        <f t="shared" si="17"/>
        <v>0</v>
      </c>
      <c r="I536" s="50"/>
      <c r="J536" s="50"/>
    </row>
    <row r="537" spans="2:10" ht="19.899999999999999" customHeight="1" x14ac:dyDescent="0.35">
      <c r="B537" s="97">
        <v>530</v>
      </c>
      <c r="C537" s="50"/>
      <c r="D537" s="198"/>
      <c r="E537" s="50"/>
      <c r="F537" s="49"/>
      <c r="G537" s="101">
        <f t="shared" si="16"/>
        <v>0</v>
      </c>
      <c r="H537" s="101">
        <f t="shared" si="17"/>
        <v>0</v>
      </c>
      <c r="I537" s="50"/>
      <c r="J537" s="50"/>
    </row>
    <row r="538" spans="2:10" ht="19.899999999999999" customHeight="1" x14ac:dyDescent="0.35">
      <c r="B538" s="97">
        <v>531</v>
      </c>
      <c r="C538" s="50"/>
      <c r="D538" s="198"/>
      <c r="E538" s="50"/>
      <c r="F538" s="49"/>
      <c r="G538" s="101">
        <f t="shared" si="16"/>
        <v>0</v>
      </c>
      <c r="H538" s="101">
        <f t="shared" si="17"/>
        <v>0</v>
      </c>
      <c r="I538" s="50"/>
      <c r="J538" s="50"/>
    </row>
    <row r="539" spans="2:10" ht="19.899999999999999" customHeight="1" x14ac:dyDescent="0.35">
      <c r="B539" s="97">
        <v>532</v>
      </c>
      <c r="C539" s="50"/>
      <c r="D539" s="198"/>
      <c r="E539" s="50"/>
      <c r="F539" s="49"/>
      <c r="G539" s="101">
        <f t="shared" si="16"/>
        <v>0</v>
      </c>
      <c r="H539" s="101">
        <f t="shared" si="17"/>
        <v>0</v>
      </c>
      <c r="I539" s="50"/>
      <c r="J539" s="50"/>
    </row>
    <row r="540" spans="2:10" ht="19.899999999999999" customHeight="1" x14ac:dyDescent="0.35">
      <c r="B540" s="97">
        <v>533</v>
      </c>
      <c r="C540" s="50"/>
      <c r="D540" s="198"/>
      <c r="E540" s="50"/>
      <c r="F540" s="49"/>
      <c r="G540" s="101">
        <f t="shared" si="16"/>
        <v>0</v>
      </c>
      <c r="H540" s="101">
        <f t="shared" si="17"/>
        <v>0</v>
      </c>
      <c r="I540" s="50"/>
      <c r="J540" s="50"/>
    </row>
    <row r="541" spans="2:10" ht="19.899999999999999" customHeight="1" x14ac:dyDescent="0.35">
      <c r="B541" s="97">
        <v>534</v>
      </c>
      <c r="C541" s="50"/>
      <c r="D541" s="198"/>
      <c r="E541" s="50"/>
      <c r="F541" s="49"/>
      <c r="G541" s="101">
        <f t="shared" si="16"/>
        <v>0</v>
      </c>
      <c r="H541" s="101">
        <f t="shared" si="17"/>
        <v>0</v>
      </c>
      <c r="I541" s="50"/>
      <c r="J541" s="50"/>
    </row>
    <row r="542" spans="2:10" ht="19.899999999999999" customHeight="1" x14ac:dyDescent="0.35">
      <c r="B542" s="97">
        <v>535</v>
      </c>
      <c r="C542" s="50"/>
      <c r="D542" s="198"/>
      <c r="E542" s="50"/>
      <c r="F542" s="49"/>
      <c r="G542" s="101">
        <f t="shared" si="16"/>
        <v>0</v>
      </c>
      <c r="H542" s="101">
        <f t="shared" si="17"/>
        <v>0</v>
      </c>
      <c r="I542" s="50"/>
      <c r="J542" s="50"/>
    </row>
    <row r="543" spans="2:10" ht="19.899999999999999" customHeight="1" x14ac:dyDescent="0.35">
      <c r="B543" s="97">
        <v>536</v>
      </c>
      <c r="C543" s="50"/>
      <c r="D543" s="198"/>
      <c r="E543" s="50"/>
      <c r="F543" s="49"/>
      <c r="G543" s="101">
        <f t="shared" si="16"/>
        <v>0</v>
      </c>
      <c r="H543" s="101">
        <f t="shared" si="17"/>
        <v>0</v>
      </c>
      <c r="I543" s="50"/>
      <c r="J543" s="50"/>
    </row>
    <row r="544" spans="2:10" ht="19.899999999999999" customHeight="1" x14ac:dyDescent="0.35">
      <c r="B544" s="97">
        <v>537</v>
      </c>
      <c r="C544" s="50"/>
      <c r="D544" s="198"/>
      <c r="E544" s="50"/>
      <c r="F544" s="49"/>
      <c r="G544" s="101">
        <f t="shared" si="16"/>
        <v>0</v>
      </c>
      <c r="H544" s="101">
        <f t="shared" si="17"/>
        <v>0</v>
      </c>
      <c r="I544" s="50"/>
      <c r="J544" s="50"/>
    </row>
    <row r="545" spans="2:10" ht="19.899999999999999" customHeight="1" x14ac:dyDescent="0.35">
      <c r="B545" s="97">
        <v>538</v>
      </c>
      <c r="C545" s="50"/>
      <c r="D545" s="198"/>
      <c r="E545" s="50"/>
      <c r="F545" s="49"/>
      <c r="G545" s="101">
        <f t="shared" si="16"/>
        <v>0</v>
      </c>
      <c r="H545" s="101">
        <f t="shared" si="17"/>
        <v>0</v>
      </c>
      <c r="I545" s="50"/>
      <c r="J545" s="50"/>
    </row>
    <row r="546" spans="2:10" ht="19.899999999999999" customHeight="1" x14ac:dyDescent="0.35">
      <c r="B546" s="97">
        <v>539</v>
      </c>
      <c r="C546" s="50"/>
      <c r="D546" s="198"/>
      <c r="E546" s="50"/>
      <c r="F546" s="49"/>
      <c r="G546" s="101">
        <f t="shared" si="16"/>
        <v>0</v>
      </c>
      <c r="H546" s="101">
        <f t="shared" si="17"/>
        <v>0</v>
      </c>
      <c r="I546" s="50"/>
      <c r="J546" s="50"/>
    </row>
    <row r="547" spans="2:10" ht="19.899999999999999" customHeight="1" x14ac:dyDescent="0.35">
      <c r="B547" s="97">
        <v>540</v>
      </c>
      <c r="C547" s="50"/>
      <c r="D547" s="198"/>
      <c r="E547" s="50"/>
      <c r="F547" s="49"/>
      <c r="G547" s="101">
        <f t="shared" si="16"/>
        <v>0</v>
      </c>
      <c r="H547" s="101">
        <f t="shared" si="17"/>
        <v>0</v>
      </c>
      <c r="I547" s="50"/>
      <c r="J547" s="50"/>
    </row>
    <row r="548" spans="2:10" ht="19.899999999999999" customHeight="1" x14ac:dyDescent="0.35">
      <c r="B548" s="97">
        <v>541</v>
      </c>
      <c r="C548" s="50"/>
      <c r="D548" s="198"/>
      <c r="E548" s="50"/>
      <c r="F548" s="49"/>
      <c r="G548" s="101">
        <f t="shared" si="16"/>
        <v>0</v>
      </c>
      <c r="H548" s="101">
        <f t="shared" si="17"/>
        <v>0</v>
      </c>
      <c r="I548" s="50"/>
      <c r="J548" s="50"/>
    </row>
    <row r="549" spans="2:10" ht="19.899999999999999" customHeight="1" x14ac:dyDescent="0.35">
      <c r="B549" s="97">
        <v>542</v>
      </c>
      <c r="C549" s="50"/>
      <c r="D549" s="198"/>
      <c r="E549" s="50"/>
      <c r="F549" s="49"/>
      <c r="G549" s="101">
        <f t="shared" si="16"/>
        <v>0</v>
      </c>
      <c r="H549" s="101">
        <f t="shared" si="17"/>
        <v>0</v>
      </c>
      <c r="I549" s="50"/>
      <c r="J549" s="50"/>
    </row>
    <row r="550" spans="2:10" ht="19.899999999999999" customHeight="1" x14ac:dyDescent="0.35">
      <c r="B550" s="97">
        <v>543</v>
      </c>
      <c r="C550" s="50"/>
      <c r="D550" s="198"/>
      <c r="E550" s="50"/>
      <c r="F550" s="49"/>
      <c r="G550" s="101">
        <f t="shared" si="16"/>
        <v>0</v>
      </c>
      <c r="H550" s="101">
        <f t="shared" si="17"/>
        <v>0</v>
      </c>
      <c r="I550" s="50"/>
      <c r="J550" s="50"/>
    </row>
    <row r="551" spans="2:10" ht="19.899999999999999" customHeight="1" x14ac:dyDescent="0.35">
      <c r="B551" s="97">
        <v>544</v>
      </c>
      <c r="C551" s="50"/>
      <c r="D551" s="198"/>
      <c r="E551" s="50"/>
      <c r="F551" s="49"/>
      <c r="G551" s="101">
        <f t="shared" si="16"/>
        <v>0</v>
      </c>
      <c r="H551" s="101">
        <f t="shared" si="17"/>
        <v>0</v>
      </c>
      <c r="I551" s="50"/>
      <c r="J551" s="50"/>
    </row>
    <row r="552" spans="2:10" ht="19.899999999999999" customHeight="1" x14ac:dyDescent="0.35">
      <c r="B552" s="97">
        <v>545</v>
      </c>
      <c r="C552" s="50"/>
      <c r="D552" s="198"/>
      <c r="E552" s="50"/>
      <c r="F552" s="49"/>
      <c r="G552" s="101">
        <f t="shared" si="16"/>
        <v>0</v>
      </c>
      <c r="H552" s="101">
        <f t="shared" si="17"/>
        <v>0</v>
      </c>
      <c r="I552" s="50"/>
      <c r="J552" s="50"/>
    </row>
    <row r="553" spans="2:10" ht="19.899999999999999" customHeight="1" x14ac:dyDescent="0.35">
      <c r="B553" s="97">
        <v>546</v>
      </c>
      <c r="C553" s="50"/>
      <c r="D553" s="198"/>
      <c r="E553" s="50"/>
      <c r="F553" s="49"/>
      <c r="G553" s="101">
        <f t="shared" si="16"/>
        <v>0</v>
      </c>
      <c r="H553" s="101">
        <f t="shared" si="17"/>
        <v>0</v>
      </c>
      <c r="I553" s="50"/>
      <c r="J553" s="50"/>
    </row>
    <row r="554" spans="2:10" ht="19.899999999999999" customHeight="1" x14ac:dyDescent="0.35">
      <c r="B554" s="97">
        <v>547</v>
      </c>
      <c r="C554" s="50"/>
      <c r="D554" s="198"/>
      <c r="E554" s="50"/>
      <c r="F554" s="49"/>
      <c r="G554" s="101">
        <f t="shared" si="16"/>
        <v>0</v>
      </c>
      <c r="H554" s="101">
        <f t="shared" si="17"/>
        <v>0</v>
      </c>
      <c r="I554" s="50"/>
      <c r="J554" s="50"/>
    </row>
    <row r="555" spans="2:10" ht="19.899999999999999" customHeight="1" x14ac:dyDescent="0.35">
      <c r="B555" s="97">
        <v>548</v>
      </c>
      <c r="C555" s="50"/>
      <c r="D555" s="198"/>
      <c r="E555" s="50"/>
      <c r="F555" s="49"/>
      <c r="G555" s="101">
        <f t="shared" si="16"/>
        <v>0</v>
      </c>
      <c r="H555" s="101">
        <f t="shared" si="17"/>
        <v>0</v>
      </c>
      <c r="I555" s="50"/>
      <c r="J555" s="50"/>
    </row>
    <row r="556" spans="2:10" ht="19.899999999999999" customHeight="1" x14ac:dyDescent="0.35">
      <c r="B556" s="97">
        <v>549</v>
      </c>
      <c r="C556" s="50"/>
      <c r="D556" s="198"/>
      <c r="E556" s="50"/>
      <c r="F556" s="49"/>
      <c r="G556" s="101">
        <f t="shared" si="16"/>
        <v>0</v>
      </c>
      <c r="H556" s="101">
        <f t="shared" si="17"/>
        <v>0</v>
      </c>
      <c r="I556" s="50"/>
      <c r="J556" s="50"/>
    </row>
    <row r="557" spans="2:10" ht="19.899999999999999" customHeight="1" x14ac:dyDescent="0.35">
      <c r="B557" s="97">
        <v>550</v>
      </c>
      <c r="C557" s="50"/>
      <c r="D557" s="198"/>
      <c r="E557" s="50"/>
      <c r="F557" s="49"/>
      <c r="G557" s="101">
        <f t="shared" si="16"/>
        <v>0</v>
      </c>
      <c r="H557" s="101">
        <f t="shared" si="17"/>
        <v>0</v>
      </c>
      <c r="I557" s="50"/>
      <c r="J557" s="50"/>
    </row>
    <row r="558" spans="2:10" ht="19.899999999999999" customHeight="1" x14ac:dyDescent="0.35">
      <c r="B558" s="97">
        <v>551</v>
      </c>
      <c r="C558" s="50"/>
      <c r="D558" s="198"/>
      <c r="E558" s="50"/>
      <c r="F558" s="49"/>
      <c r="G558" s="101">
        <f t="shared" si="16"/>
        <v>0</v>
      </c>
      <c r="H558" s="101">
        <f t="shared" si="17"/>
        <v>0</v>
      </c>
      <c r="I558" s="50"/>
      <c r="J558" s="50"/>
    </row>
    <row r="559" spans="2:10" ht="19.899999999999999" customHeight="1" x14ac:dyDescent="0.35">
      <c r="B559" s="97">
        <v>552</v>
      </c>
      <c r="C559" s="50"/>
      <c r="D559" s="198"/>
      <c r="E559" s="50"/>
      <c r="F559" s="49"/>
      <c r="G559" s="101">
        <f t="shared" si="16"/>
        <v>0</v>
      </c>
      <c r="H559" s="101">
        <f t="shared" si="17"/>
        <v>0</v>
      </c>
      <c r="I559" s="50"/>
      <c r="J559" s="50"/>
    </row>
    <row r="560" spans="2:10" ht="19.899999999999999" customHeight="1" x14ac:dyDescent="0.35">
      <c r="B560" s="97">
        <v>553</v>
      </c>
      <c r="C560" s="50"/>
      <c r="D560" s="198"/>
      <c r="E560" s="50"/>
      <c r="F560" s="49"/>
      <c r="G560" s="101">
        <f t="shared" si="16"/>
        <v>0</v>
      </c>
      <c r="H560" s="101">
        <f t="shared" si="17"/>
        <v>0</v>
      </c>
      <c r="I560" s="50"/>
      <c r="J560" s="50"/>
    </row>
    <row r="561" spans="2:10" ht="19.899999999999999" customHeight="1" x14ac:dyDescent="0.35">
      <c r="B561" s="97">
        <v>554</v>
      </c>
      <c r="C561" s="50"/>
      <c r="D561" s="198"/>
      <c r="E561" s="50"/>
      <c r="F561" s="49"/>
      <c r="G561" s="101">
        <f t="shared" si="16"/>
        <v>0</v>
      </c>
      <c r="H561" s="101">
        <f t="shared" si="17"/>
        <v>0</v>
      </c>
      <c r="I561" s="50"/>
      <c r="J561" s="50"/>
    </row>
    <row r="562" spans="2:10" ht="19.899999999999999" customHeight="1" x14ac:dyDescent="0.35">
      <c r="B562" s="97">
        <v>555</v>
      </c>
      <c r="C562" s="50"/>
      <c r="D562" s="198"/>
      <c r="E562" s="50"/>
      <c r="F562" s="49"/>
      <c r="G562" s="101">
        <f t="shared" si="16"/>
        <v>0</v>
      </c>
      <c r="H562" s="101">
        <f t="shared" si="17"/>
        <v>0</v>
      </c>
      <c r="I562" s="50"/>
      <c r="J562" s="50"/>
    </row>
    <row r="563" spans="2:10" ht="19.899999999999999" customHeight="1" x14ac:dyDescent="0.35">
      <c r="B563" s="97">
        <v>556</v>
      </c>
      <c r="C563" s="50"/>
      <c r="D563" s="198"/>
      <c r="E563" s="50"/>
      <c r="F563" s="49"/>
      <c r="G563" s="101">
        <f t="shared" si="16"/>
        <v>0</v>
      </c>
      <c r="H563" s="101">
        <f t="shared" si="17"/>
        <v>0</v>
      </c>
      <c r="I563" s="50"/>
      <c r="J563" s="50"/>
    </row>
    <row r="564" spans="2:10" ht="19.899999999999999" customHeight="1" x14ac:dyDescent="0.35">
      <c r="B564" s="97">
        <v>557</v>
      </c>
      <c r="C564" s="50"/>
      <c r="D564" s="198"/>
      <c r="E564" s="50"/>
      <c r="F564" s="49"/>
      <c r="G564" s="101">
        <f t="shared" si="16"/>
        <v>0</v>
      </c>
      <c r="H564" s="101">
        <f t="shared" si="17"/>
        <v>0</v>
      </c>
      <c r="I564" s="50"/>
      <c r="J564" s="50"/>
    </row>
    <row r="565" spans="2:10" ht="19.899999999999999" customHeight="1" x14ac:dyDescent="0.35">
      <c r="B565" s="97">
        <v>558</v>
      </c>
      <c r="C565" s="50"/>
      <c r="D565" s="198"/>
      <c r="E565" s="50"/>
      <c r="F565" s="49"/>
      <c r="G565" s="101">
        <f t="shared" si="16"/>
        <v>0</v>
      </c>
      <c r="H565" s="101">
        <f t="shared" si="17"/>
        <v>0</v>
      </c>
      <c r="I565" s="50"/>
      <c r="J565" s="50"/>
    </row>
    <row r="566" spans="2:10" ht="19.899999999999999" customHeight="1" x14ac:dyDescent="0.35">
      <c r="B566" s="97">
        <v>559</v>
      </c>
      <c r="C566" s="50"/>
      <c r="D566" s="198"/>
      <c r="E566" s="50"/>
      <c r="F566" s="49"/>
      <c r="G566" s="101">
        <f t="shared" si="16"/>
        <v>0</v>
      </c>
      <c r="H566" s="101">
        <f t="shared" si="17"/>
        <v>0</v>
      </c>
      <c r="I566" s="50"/>
      <c r="J566" s="50"/>
    </row>
    <row r="567" spans="2:10" ht="19.899999999999999" customHeight="1" x14ac:dyDescent="0.35">
      <c r="B567" s="97">
        <v>560</v>
      </c>
      <c r="C567" s="50"/>
      <c r="D567" s="198"/>
      <c r="E567" s="50"/>
      <c r="F567" s="49"/>
      <c r="G567" s="101">
        <f t="shared" si="16"/>
        <v>0</v>
      </c>
      <c r="H567" s="101">
        <f t="shared" si="17"/>
        <v>0</v>
      </c>
      <c r="I567" s="50"/>
      <c r="J567" s="50"/>
    </row>
    <row r="568" spans="2:10" ht="19.899999999999999" customHeight="1" x14ac:dyDescent="0.35">
      <c r="B568" s="97">
        <v>561</v>
      </c>
      <c r="C568" s="50"/>
      <c r="D568" s="198"/>
      <c r="E568" s="50"/>
      <c r="F568" s="49"/>
      <c r="G568" s="101">
        <f t="shared" si="16"/>
        <v>0</v>
      </c>
      <c r="H568" s="101">
        <f t="shared" si="17"/>
        <v>0</v>
      </c>
      <c r="I568" s="50"/>
      <c r="J568" s="50"/>
    </row>
    <row r="569" spans="2:10" ht="19.899999999999999" customHeight="1" x14ac:dyDescent="0.35">
      <c r="B569" s="97">
        <v>562</v>
      </c>
      <c r="C569" s="50"/>
      <c r="D569" s="198"/>
      <c r="E569" s="50"/>
      <c r="F569" s="49"/>
      <c r="G569" s="101">
        <f t="shared" si="16"/>
        <v>0</v>
      </c>
      <c r="H569" s="101">
        <f t="shared" si="17"/>
        <v>0</v>
      </c>
      <c r="I569" s="50"/>
      <c r="J569" s="50"/>
    </row>
    <row r="570" spans="2:10" ht="19.899999999999999" customHeight="1" x14ac:dyDescent="0.35">
      <c r="B570" s="97">
        <v>563</v>
      </c>
      <c r="C570" s="50"/>
      <c r="D570" s="198"/>
      <c r="E570" s="50"/>
      <c r="F570" s="49"/>
      <c r="G570" s="101">
        <f t="shared" si="16"/>
        <v>0</v>
      </c>
      <c r="H570" s="101">
        <f t="shared" si="17"/>
        <v>0</v>
      </c>
      <c r="I570" s="50"/>
      <c r="J570" s="50"/>
    </row>
    <row r="571" spans="2:10" ht="19.899999999999999" customHeight="1" x14ac:dyDescent="0.35">
      <c r="B571" s="97">
        <v>564</v>
      </c>
      <c r="C571" s="50"/>
      <c r="D571" s="198"/>
      <c r="E571" s="50"/>
      <c r="F571" s="49"/>
      <c r="G571" s="101">
        <f t="shared" si="16"/>
        <v>0</v>
      </c>
      <c r="H571" s="101">
        <f t="shared" si="17"/>
        <v>0</v>
      </c>
      <c r="I571" s="50"/>
      <c r="J571" s="50"/>
    </row>
    <row r="572" spans="2:10" ht="19.899999999999999" customHeight="1" x14ac:dyDescent="0.35">
      <c r="B572" s="97">
        <v>565</v>
      </c>
      <c r="C572" s="50"/>
      <c r="D572" s="198"/>
      <c r="E572" s="50"/>
      <c r="F572" s="49"/>
      <c r="G572" s="101">
        <f t="shared" si="16"/>
        <v>0</v>
      </c>
      <c r="H572" s="101">
        <f t="shared" si="17"/>
        <v>0</v>
      </c>
      <c r="I572" s="50"/>
      <c r="J572" s="50"/>
    </row>
    <row r="573" spans="2:10" ht="19.899999999999999" customHeight="1" x14ac:dyDescent="0.35">
      <c r="B573" s="97">
        <v>566</v>
      </c>
      <c r="C573" s="50"/>
      <c r="D573" s="198"/>
      <c r="E573" s="50"/>
      <c r="F573" s="49"/>
      <c r="G573" s="101">
        <f t="shared" si="16"/>
        <v>0</v>
      </c>
      <c r="H573" s="101">
        <f t="shared" si="17"/>
        <v>0</v>
      </c>
      <c r="I573" s="50"/>
      <c r="J573" s="50"/>
    </row>
    <row r="574" spans="2:10" ht="19.899999999999999" customHeight="1" x14ac:dyDescent="0.35">
      <c r="B574" s="97">
        <v>567</v>
      </c>
      <c r="C574" s="50"/>
      <c r="D574" s="198"/>
      <c r="E574" s="50"/>
      <c r="F574" s="49"/>
      <c r="G574" s="101">
        <f t="shared" si="16"/>
        <v>0</v>
      </c>
      <c r="H574" s="101">
        <f t="shared" si="17"/>
        <v>0</v>
      </c>
      <c r="I574" s="50"/>
      <c r="J574" s="50"/>
    </row>
    <row r="575" spans="2:10" ht="19.899999999999999" customHeight="1" x14ac:dyDescent="0.35">
      <c r="B575" s="97">
        <v>568</v>
      </c>
      <c r="C575" s="50"/>
      <c r="D575" s="198"/>
      <c r="E575" s="50"/>
      <c r="F575" s="49"/>
      <c r="G575" s="101">
        <f t="shared" si="16"/>
        <v>0</v>
      </c>
      <c r="H575" s="101">
        <f t="shared" si="17"/>
        <v>0</v>
      </c>
      <c r="I575" s="50"/>
      <c r="J575" s="50"/>
    </row>
    <row r="576" spans="2:10" ht="19.899999999999999" customHeight="1" x14ac:dyDescent="0.35">
      <c r="B576" s="97">
        <v>569</v>
      </c>
      <c r="C576" s="50"/>
      <c r="D576" s="198"/>
      <c r="E576" s="50"/>
      <c r="F576" s="49"/>
      <c r="G576" s="101">
        <f t="shared" si="16"/>
        <v>0</v>
      </c>
      <c r="H576" s="101">
        <f t="shared" si="17"/>
        <v>0</v>
      </c>
      <c r="I576" s="50"/>
      <c r="J576" s="50"/>
    </row>
    <row r="577" spans="2:10" ht="19.899999999999999" customHeight="1" x14ac:dyDescent="0.35">
      <c r="B577" s="97">
        <v>570</v>
      </c>
      <c r="C577" s="50"/>
      <c r="D577" s="198"/>
      <c r="E577" s="50"/>
      <c r="F577" s="49"/>
      <c r="G577" s="101">
        <f t="shared" si="16"/>
        <v>0</v>
      </c>
      <c r="H577" s="101">
        <f t="shared" si="17"/>
        <v>0</v>
      </c>
      <c r="I577" s="50"/>
      <c r="J577" s="50"/>
    </row>
    <row r="578" spans="2:10" ht="19.899999999999999" customHeight="1" x14ac:dyDescent="0.35">
      <c r="B578" s="97">
        <v>571</v>
      </c>
      <c r="C578" s="50"/>
      <c r="D578" s="198"/>
      <c r="E578" s="50"/>
      <c r="F578" s="49"/>
      <c r="G578" s="101">
        <f t="shared" si="16"/>
        <v>0</v>
      </c>
      <c r="H578" s="101">
        <f t="shared" si="17"/>
        <v>0</v>
      </c>
      <c r="I578" s="50"/>
      <c r="J578" s="50"/>
    </row>
    <row r="579" spans="2:10" ht="19.899999999999999" customHeight="1" x14ac:dyDescent="0.35">
      <c r="B579" s="97">
        <v>572</v>
      </c>
      <c r="C579" s="50"/>
      <c r="D579" s="198"/>
      <c r="E579" s="50"/>
      <c r="F579" s="49"/>
      <c r="G579" s="101">
        <f t="shared" si="16"/>
        <v>0</v>
      </c>
      <c r="H579" s="101">
        <f t="shared" si="17"/>
        <v>0</v>
      </c>
      <c r="I579" s="50"/>
      <c r="J579" s="50"/>
    </row>
    <row r="580" spans="2:10" ht="19.899999999999999" customHeight="1" x14ac:dyDescent="0.35">
      <c r="B580" s="97">
        <v>573</v>
      </c>
      <c r="C580" s="50"/>
      <c r="D580" s="198"/>
      <c r="E580" s="50"/>
      <c r="F580" s="49"/>
      <c r="G580" s="101">
        <f t="shared" si="16"/>
        <v>0</v>
      </c>
      <c r="H580" s="101">
        <f t="shared" si="17"/>
        <v>0</v>
      </c>
      <c r="I580" s="50"/>
      <c r="J580" s="50"/>
    </row>
    <row r="581" spans="2:10" ht="19.899999999999999" customHeight="1" x14ac:dyDescent="0.35">
      <c r="B581" s="97">
        <v>574</v>
      </c>
      <c r="C581" s="50"/>
      <c r="D581" s="198"/>
      <c r="E581" s="50"/>
      <c r="F581" s="49"/>
      <c r="G581" s="101">
        <f t="shared" si="16"/>
        <v>0</v>
      </c>
      <c r="H581" s="101">
        <f t="shared" si="17"/>
        <v>0</v>
      </c>
      <c r="I581" s="50"/>
      <c r="J581" s="50"/>
    </row>
    <row r="582" spans="2:10" ht="19.899999999999999" customHeight="1" x14ac:dyDescent="0.35">
      <c r="B582" s="97">
        <v>575</v>
      </c>
      <c r="C582" s="50"/>
      <c r="D582" s="198"/>
      <c r="E582" s="50"/>
      <c r="F582" s="49"/>
      <c r="G582" s="101">
        <f t="shared" si="16"/>
        <v>0</v>
      </c>
      <c r="H582" s="101">
        <f t="shared" si="17"/>
        <v>0</v>
      </c>
      <c r="I582" s="50"/>
      <c r="J582" s="50"/>
    </row>
    <row r="583" spans="2:10" ht="19.899999999999999" customHeight="1" x14ac:dyDescent="0.35">
      <c r="B583" s="97">
        <v>576</v>
      </c>
      <c r="C583" s="50"/>
      <c r="D583" s="198"/>
      <c r="E583" s="50"/>
      <c r="F583" s="49"/>
      <c r="G583" s="101">
        <f t="shared" si="16"/>
        <v>0</v>
      </c>
      <c r="H583" s="101">
        <f t="shared" si="17"/>
        <v>0</v>
      </c>
      <c r="I583" s="50"/>
      <c r="J583" s="50"/>
    </row>
    <row r="584" spans="2:10" ht="19.899999999999999" customHeight="1" x14ac:dyDescent="0.35">
      <c r="B584" s="97">
        <v>577</v>
      </c>
      <c r="C584" s="50"/>
      <c r="D584" s="198"/>
      <c r="E584" s="50"/>
      <c r="F584" s="49"/>
      <c r="G584" s="101">
        <f t="shared" ref="G584:G607" si="18">IF(F584&lt;&gt;"",P_Z_2_R_VALEUR_SMIC,0)</f>
        <v>0</v>
      </c>
      <c r="H584" s="101">
        <f t="shared" si="17"/>
        <v>0</v>
      </c>
      <c r="I584" s="50"/>
      <c r="J584" s="50"/>
    </row>
    <row r="585" spans="2:10" ht="19.899999999999999" customHeight="1" x14ac:dyDescent="0.35">
      <c r="B585" s="97">
        <v>578</v>
      </c>
      <c r="C585" s="50"/>
      <c r="D585" s="198"/>
      <c r="E585" s="50"/>
      <c r="F585" s="49"/>
      <c r="G585" s="101">
        <f t="shared" si="18"/>
        <v>0</v>
      </c>
      <c r="H585" s="101">
        <f t="shared" ref="H585:H607" si="19">IF(AND(G585&lt;&gt;0,F585&lt;&gt;""),ROUND(F585*G585,2),0)</f>
        <v>0</v>
      </c>
      <c r="I585" s="50"/>
      <c r="J585" s="50"/>
    </row>
    <row r="586" spans="2:10" ht="19.899999999999999" customHeight="1" x14ac:dyDescent="0.35">
      <c r="B586" s="97">
        <v>579</v>
      </c>
      <c r="C586" s="50"/>
      <c r="D586" s="198"/>
      <c r="E586" s="50"/>
      <c r="F586" s="49"/>
      <c r="G586" s="101">
        <f t="shared" si="18"/>
        <v>0</v>
      </c>
      <c r="H586" s="101">
        <f t="shared" si="19"/>
        <v>0</v>
      </c>
      <c r="I586" s="50"/>
      <c r="J586" s="50"/>
    </row>
    <row r="587" spans="2:10" ht="19.899999999999999" customHeight="1" x14ac:dyDescent="0.35">
      <c r="B587" s="97">
        <v>580</v>
      </c>
      <c r="C587" s="50"/>
      <c r="D587" s="198"/>
      <c r="E587" s="50"/>
      <c r="F587" s="49"/>
      <c r="G587" s="101">
        <f t="shared" si="18"/>
        <v>0</v>
      </c>
      <c r="H587" s="101">
        <f t="shared" si="19"/>
        <v>0</v>
      </c>
      <c r="I587" s="50"/>
      <c r="J587" s="50"/>
    </row>
    <row r="588" spans="2:10" ht="19.899999999999999" customHeight="1" x14ac:dyDescent="0.35">
      <c r="B588" s="97">
        <v>581</v>
      </c>
      <c r="C588" s="50"/>
      <c r="D588" s="198"/>
      <c r="E588" s="50"/>
      <c r="F588" s="49"/>
      <c r="G588" s="101">
        <f t="shared" si="18"/>
        <v>0</v>
      </c>
      <c r="H588" s="101">
        <f t="shared" si="19"/>
        <v>0</v>
      </c>
      <c r="I588" s="50"/>
      <c r="J588" s="50"/>
    </row>
    <row r="589" spans="2:10" ht="19.899999999999999" customHeight="1" x14ac:dyDescent="0.35">
      <c r="B589" s="97">
        <v>582</v>
      </c>
      <c r="C589" s="50"/>
      <c r="D589" s="198"/>
      <c r="E589" s="50"/>
      <c r="F589" s="49"/>
      <c r="G589" s="101">
        <f t="shared" si="18"/>
        <v>0</v>
      </c>
      <c r="H589" s="101">
        <f t="shared" si="19"/>
        <v>0</v>
      </c>
      <c r="I589" s="50"/>
      <c r="J589" s="50"/>
    </row>
    <row r="590" spans="2:10" ht="19.899999999999999" customHeight="1" x14ac:dyDescent="0.35">
      <c r="B590" s="97">
        <v>583</v>
      </c>
      <c r="C590" s="50"/>
      <c r="D590" s="198"/>
      <c r="E590" s="50"/>
      <c r="F590" s="49"/>
      <c r="G590" s="101">
        <f t="shared" si="18"/>
        <v>0</v>
      </c>
      <c r="H590" s="101">
        <f t="shared" si="19"/>
        <v>0</v>
      </c>
      <c r="I590" s="50"/>
      <c r="J590" s="50"/>
    </row>
    <row r="591" spans="2:10" ht="19.899999999999999" customHeight="1" x14ac:dyDescent="0.35">
      <c r="B591" s="97">
        <v>584</v>
      </c>
      <c r="C591" s="50"/>
      <c r="D591" s="198"/>
      <c r="E591" s="50"/>
      <c r="F591" s="49"/>
      <c r="G591" s="101">
        <f t="shared" si="18"/>
        <v>0</v>
      </c>
      <c r="H591" s="101">
        <f t="shared" si="19"/>
        <v>0</v>
      </c>
      <c r="I591" s="50"/>
      <c r="J591" s="50"/>
    </row>
    <row r="592" spans="2:10" ht="19.899999999999999" customHeight="1" x14ac:dyDescent="0.35">
      <c r="B592" s="97">
        <v>585</v>
      </c>
      <c r="C592" s="50"/>
      <c r="D592" s="198"/>
      <c r="E592" s="50"/>
      <c r="F592" s="49"/>
      <c r="G592" s="101">
        <f t="shared" si="18"/>
        <v>0</v>
      </c>
      <c r="H592" s="101">
        <f t="shared" si="19"/>
        <v>0</v>
      </c>
      <c r="I592" s="50"/>
      <c r="J592" s="50"/>
    </row>
    <row r="593" spans="2:10" ht="19.899999999999999" customHeight="1" x14ac:dyDescent="0.35">
      <c r="B593" s="97">
        <v>586</v>
      </c>
      <c r="C593" s="50"/>
      <c r="D593" s="198"/>
      <c r="E593" s="50"/>
      <c r="F593" s="49"/>
      <c r="G593" s="101">
        <f t="shared" si="18"/>
        <v>0</v>
      </c>
      <c r="H593" s="101">
        <f t="shared" si="19"/>
        <v>0</v>
      </c>
      <c r="I593" s="50"/>
      <c r="J593" s="50"/>
    </row>
    <row r="594" spans="2:10" ht="19.899999999999999" customHeight="1" x14ac:dyDescent="0.35">
      <c r="B594" s="97">
        <v>587</v>
      </c>
      <c r="C594" s="50"/>
      <c r="D594" s="198"/>
      <c r="E594" s="50"/>
      <c r="F594" s="49"/>
      <c r="G594" s="101">
        <f t="shared" si="18"/>
        <v>0</v>
      </c>
      <c r="H594" s="101">
        <f t="shared" si="19"/>
        <v>0</v>
      </c>
      <c r="I594" s="50"/>
      <c r="J594" s="50"/>
    </row>
    <row r="595" spans="2:10" ht="19.899999999999999" customHeight="1" x14ac:dyDescent="0.35">
      <c r="B595" s="97">
        <v>588</v>
      </c>
      <c r="C595" s="50"/>
      <c r="D595" s="198"/>
      <c r="E595" s="50"/>
      <c r="F595" s="49"/>
      <c r="G595" s="101">
        <f t="shared" si="18"/>
        <v>0</v>
      </c>
      <c r="H595" s="101">
        <f t="shared" si="19"/>
        <v>0</v>
      </c>
      <c r="I595" s="50"/>
      <c r="J595" s="50"/>
    </row>
    <row r="596" spans="2:10" ht="19.899999999999999" customHeight="1" x14ac:dyDescent="0.35">
      <c r="B596" s="97">
        <v>589</v>
      </c>
      <c r="C596" s="50"/>
      <c r="D596" s="198"/>
      <c r="E596" s="50"/>
      <c r="F596" s="49"/>
      <c r="G596" s="101">
        <f t="shared" si="18"/>
        <v>0</v>
      </c>
      <c r="H596" s="101">
        <f t="shared" si="19"/>
        <v>0</v>
      </c>
      <c r="I596" s="50"/>
      <c r="J596" s="50"/>
    </row>
    <row r="597" spans="2:10" ht="19.899999999999999" customHeight="1" x14ac:dyDescent="0.35">
      <c r="B597" s="97">
        <v>590</v>
      </c>
      <c r="C597" s="50"/>
      <c r="D597" s="198"/>
      <c r="E597" s="50"/>
      <c r="F597" s="49"/>
      <c r="G597" s="101">
        <f t="shared" si="18"/>
        <v>0</v>
      </c>
      <c r="H597" s="101">
        <f t="shared" si="19"/>
        <v>0</v>
      </c>
      <c r="I597" s="50"/>
      <c r="J597" s="50"/>
    </row>
    <row r="598" spans="2:10" ht="19.899999999999999" customHeight="1" x14ac:dyDescent="0.35">
      <c r="B598" s="97">
        <v>591</v>
      </c>
      <c r="C598" s="50"/>
      <c r="D598" s="198"/>
      <c r="E598" s="50"/>
      <c r="F598" s="49"/>
      <c r="G598" s="101">
        <f t="shared" si="18"/>
        <v>0</v>
      </c>
      <c r="H598" s="101">
        <f t="shared" si="19"/>
        <v>0</v>
      </c>
      <c r="I598" s="50"/>
      <c r="J598" s="50"/>
    </row>
    <row r="599" spans="2:10" ht="19.899999999999999" customHeight="1" x14ac:dyDescent="0.35">
      <c r="B599" s="97">
        <v>592</v>
      </c>
      <c r="C599" s="50"/>
      <c r="D599" s="198"/>
      <c r="E599" s="50"/>
      <c r="F599" s="49"/>
      <c r="G599" s="101">
        <f t="shared" si="18"/>
        <v>0</v>
      </c>
      <c r="H599" s="101">
        <f t="shared" si="19"/>
        <v>0</v>
      </c>
      <c r="I599" s="50"/>
      <c r="J599" s="50"/>
    </row>
    <row r="600" spans="2:10" ht="19.899999999999999" customHeight="1" x14ac:dyDescent="0.35">
      <c r="B600" s="97">
        <v>593</v>
      </c>
      <c r="C600" s="50"/>
      <c r="D600" s="198"/>
      <c r="E600" s="50"/>
      <c r="F600" s="49"/>
      <c r="G600" s="101">
        <f t="shared" si="18"/>
        <v>0</v>
      </c>
      <c r="H600" s="101">
        <f t="shared" si="19"/>
        <v>0</v>
      </c>
      <c r="I600" s="50"/>
      <c r="J600" s="50"/>
    </row>
    <row r="601" spans="2:10" ht="19.899999999999999" customHeight="1" x14ac:dyDescent="0.35">
      <c r="B601" s="97">
        <v>594</v>
      </c>
      <c r="C601" s="50"/>
      <c r="D601" s="198"/>
      <c r="E601" s="50"/>
      <c r="F601" s="49"/>
      <c r="G601" s="101">
        <f t="shared" si="18"/>
        <v>0</v>
      </c>
      <c r="H601" s="101">
        <f t="shared" si="19"/>
        <v>0</v>
      </c>
      <c r="I601" s="50"/>
      <c r="J601" s="50"/>
    </row>
    <row r="602" spans="2:10" ht="19.899999999999999" customHeight="1" x14ac:dyDescent="0.35">
      <c r="B602" s="97">
        <v>595</v>
      </c>
      <c r="C602" s="50"/>
      <c r="D602" s="198"/>
      <c r="E602" s="50"/>
      <c r="F602" s="49"/>
      <c r="G602" s="101">
        <f t="shared" si="18"/>
        <v>0</v>
      </c>
      <c r="H602" s="101">
        <f t="shared" si="19"/>
        <v>0</v>
      </c>
      <c r="I602" s="50"/>
      <c r="J602" s="50"/>
    </row>
    <row r="603" spans="2:10" ht="19.899999999999999" customHeight="1" x14ac:dyDescent="0.35">
      <c r="B603" s="97">
        <v>596</v>
      </c>
      <c r="C603" s="50"/>
      <c r="D603" s="198"/>
      <c r="E603" s="50"/>
      <c r="F603" s="49"/>
      <c r="G603" s="101">
        <f t="shared" si="18"/>
        <v>0</v>
      </c>
      <c r="H603" s="101">
        <f t="shared" si="19"/>
        <v>0</v>
      </c>
      <c r="I603" s="50"/>
      <c r="J603" s="50"/>
    </row>
    <row r="604" spans="2:10" ht="19.899999999999999" customHeight="1" x14ac:dyDescent="0.35">
      <c r="B604" s="97">
        <v>597</v>
      </c>
      <c r="C604" s="50"/>
      <c r="D604" s="198"/>
      <c r="E604" s="50"/>
      <c r="F604" s="49"/>
      <c r="G604" s="101">
        <f t="shared" si="18"/>
        <v>0</v>
      </c>
      <c r="H604" s="101">
        <f t="shared" si="19"/>
        <v>0</v>
      </c>
      <c r="I604" s="50"/>
      <c r="J604" s="50"/>
    </row>
    <row r="605" spans="2:10" ht="19.899999999999999" customHeight="1" x14ac:dyDescent="0.35">
      <c r="B605" s="97">
        <v>598</v>
      </c>
      <c r="C605" s="50"/>
      <c r="D605" s="198"/>
      <c r="E605" s="50"/>
      <c r="F605" s="49"/>
      <c r="G605" s="101">
        <f t="shared" si="18"/>
        <v>0</v>
      </c>
      <c r="H605" s="101">
        <f t="shared" si="19"/>
        <v>0</v>
      </c>
      <c r="I605" s="50"/>
      <c r="J605" s="50"/>
    </row>
    <row r="606" spans="2:10" ht="19.899999999999999" customHeight="1" x14ac:dyDescent="0.35">
      <c r="B606" s="97">
        <v>599</v>
      </c>
      <c r="C606" s="50"/>
      <c r="D606" s="198"/>
      <c r="E606" s="50"/>
      <c r="F606" s="49"/>
      <c r="G606" s="101">
        <f t="shared" si="18"/>
        <v>0</v>
      </c>
      <c r="H606" s="101">
        <f t="shared" si="19"/>
        <v>0</v>
      </c>
      <c r="I606" s="50"/>
      <c r="J606" s="50"/>
    </row>
    <row r="607" spans="2:10" ht="19.899999999999999" customHeight="1" x14ac:dyDescent="0.35">
      <c r="B607" s="97">
        <v>600</v>
      </c>
      <c r="C607" s="50"/>
      <c r="D607" s="198"/>
      <c r="E607" s="50"/>
      <c r="F607" s="49"/>
      <c r="G607" s="101">
        <f t="shared" si="18"/>
        <v>0</v>
      </c>
      <c r="H607" s="101">
        <f t="shared" si="19"/>
        <v>0</v>
      </c>
      <c r="I607" s="50"/>
      <c r="J607" s="50"/>
    </row>
    <row r="608" spans="2:10" ht="19.899999999999999" customHeight="1" x14ac:dyDescent="0.35">
      <c r="B608" s="103" t="s">
        <v>230</v>
      </c>
      <c r="C608" s="139"/>
      <c r="D608" s="140"/>
      <c r="E608" s="140"/>
      <c r="F608" s="140"/>
      <c r="G608" s="140"/>
      <c r="H608" s="145">
        <f>SUM(H8:H607)</f>
        <v>0</v>
      </c>
      <c r="I608" s="140"/>
      <c r="J608" s="141"/>
    </row>
  </sheetData>
  <mergeCells count="3">
    <mergeCell ref="B1:J1"/>
    <mergeCell ref="B3:J3"/>
    <mergeCell ref="B5:B6"/>
  </mergeCells>
  <conditionalFormatting sqref="C608:J608">
    <cfRule type="expression" dxfId="409" priority="6">
      <formula>P_Z_F_B_TYPE_2_ACTIVE&lt;&gt;P_Z_G_R_G_BOOLEEN_OUI</formula>
    </cfRule>
  </conditionalFormatting>
  <conditionalFormatting sqref="A1:XFD1048576">
    <cfRule type="expression" dxfId="408" priority="5">
      <formula>P_Z_F_B_TYPE_2_ACTIVE&lt;&gt;P_Z_G_R_G_BOOLEEN_OUI</formula>
    </cfRule>
  </conditionalFormatting>
  <conditionalFormatting sqref="E5:E608">
    <cfRule type="expression" dxfId="407" priority="4">
      <formula>P_Z_0_B_UTILISATION_SOUS_OPERATIONS&lt;&gt;P_Z_G_R_G_BOOLEEN_OUI</formula>
    </cfRule>
  </conditionalFormatting>
  <conditionalFormatting sqref="B7:J7">
    <cfRule type="expression" dxfId="406" priority="3">
      <formula>P_Z_2_B_EXEMPLE_UTILISATION&lt;&gt;P_Z_G_R_G_BOOLEEN_OUI</formula>
    </cfRule>
  </conditionalFormatting>
  <conditionalFormatting sqref="I5:I608">
    <cfRule type="expression" dxfId="405" priority="2">
      <formula>P_Z_2_B_COLONNE_JUSTIFICATIF_ACTIVE&lt;&gt;P_Z_G_R_G_BOOLEEN_OUI</formula>
    </cfRule>
  </conditionalFormatting>
  <conditionalFormatting sqref="J5:J608">
    <cfRule type="expression" dxfId="404" priority="1">
      <formula>P_Z_2_B_COLONNE_COMMENTAIRE_ACTIVE&lt;&gt;P_Z_G_R_G_BOOLEEN_OUI</formula>
    </cfRule>
  </conditionalFormatting>
  <dataValidations count="3">
    <dataValidation type="list" allowBlank="1" showInputMessage="1" showErrorMessage="1" sqref="E8:E607" xr:uid="{B9FDD8A8-7AC2-44B2-84A5-8AC099805106}">
      <formula1>IF(P_Z_8_B_UTILISATION_FILTRE_SOUS_OPERATIONS=P_Z_G_R_G_BOOLEEN_OUI,INDIRECT("P_Z_8_R_LIBELLES_SOUS_OPERATIONS"&amp;"_"&amp;COUNTA(P_Z_8_R_LIBELLES_SOUS_OPERATIONS)),INDIRECT("P_Z_0_R_LIBELLES_SOUS_OPERATIONS"&amp;"_"&amp;COUNTA(P_Z_0_R_LIBELLES_SOUS_OPERATIONS)))</formula1>
    </dataValidation>
    <dataValidation type="list" allowBlank="1" showInputMessage="1" showErrorMessage="1" sqref="C8:C607" xr:uid="{6D502246-28FC-45BE-9D6C-D1A87DF8991D}">
      <formula1>IF(P_Z_8_B_ULD=P_Z_G_R_G_BOOLEEN_OUI,IF(P_Z_8_B_UFD=P_Z_G_R_G_BOOLEEN_OUI,INDIRECT("P_Z_8_R_LIBELLES_DESCRIPTIONS"&amp;"_"&amp;COUNTA(P_Z_8_R_LIBELLES_DESCRIPTIONS)),INDIRECT("P_Z_0_R_LIBELLES_DESCRIPTIONS"&amp;"_"&amp;COUNTA(P_Z_0_R_LIBELLES_DESCRIPTIONS))),"")</formula1>
    </dataValidation>
    <dataValidation type="list" allowBlank="1" showInputMessage="1" showErrorMessage="1" sqref="D8:D607" xr:uid="{F3E8505E-4876-4973-87E4-02BE3F579E82}">
      <formula1>IF(P_Z_2_B_UTILISATION_FILTRE_POSTES=P_Z_G_R_G_BOOLEEN_OUI,INDIRECT("P_Z_2_R_LIBELLES_POSTES"&amp;"_"&amp;COUNTA(P_Z_2_R_LIBELLES_POSTES)),INDIRECT("P_Z_0_R_LIBELLES_POSTES"&amp;"_"&amp;COUNTA(P_Z_0_R_LIBELLES_POSTES)))</formula1>
    </dataValidation>
  </dataValidations>
  <pageMargins left="0.70866141732283472" right="0.70866141732283472" top="0.74803149606299213" bottom="0.74803149606299213" header="0.31496062992125984" footer="0.31496062992125984"/>
  <pageSetup paperSize="9" scale="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CF696-BFE6-4416-9B89-85EB6AC389D4}">
  <sheetPr>
    <pageSetUpPr fitToPage="1"/>
  </sheetPr>
  <dimension ref="B1:N608"/>
  <sheetViews>
    <sheetView showGridLines="0" view="pageBreakPreview" topLeftCell="B1" zoomScaleNormal="100" zoomScaleSheetLayoutView="100" workbookViewId="0">
      <pane xSplit="1" ySplit="7" topLeftCell="C8" activePane="bottomRight" state="frozen"/>
      <selection activeCell="B1" sqref="B1"/>
      <selection pane="topRight" activeCell="C1" sqref="C1"/>
      <selection pane="bottomLeft" activeCell="B8" sqref="B8"/>
      <selection pane="bottomRight" activeCell="C8" sqref="C8"/>
    </sheetView>
  </sheetViews>
  <sheetFormatPr baseColWidth="10" defaultColWidth="11.54296875" defaultRowHeight="14.5" x14ac:dyDescent="0.35"/>
  <cols>
    <col min="1" max="1" width="4.7265625" style="173" customWidth="1"/>
    <col min="2" max="2" width="8.7265625" style="173" customWidth="1"/>
    <col min="3" max="19" width="30.7265625" style="173" customWidth="1"/>
    <col min="20" max="16384" width="11.54296875" style="173"/>
  </cols>
  <sheetData>
    <row r="1" spans="2:14" ht="34.9" customHeight="1" x14ac:dyDescent="0.35">
      <c r="B1" s="333" t="str">
        <f>"INSTRUCTION : "&amp;IF(P_Z_2_B_INTITULE_DEPENSES_AUTOCONS_STANDARD=P_Z_G_R_G_BOOLEEN_NON,P_Z_2_N_INTITULE_DEPENSES_AUTOCONS_SPECIFIQUE,P_Z_2_N_INTITULE_DEPENSES_AUTOCONS_DEFAUT)</f>
        <v>INSTRUCTION : Dépenses prévisionnelles d'auto-construction hors majoration</v>
      </c>
      <c r="C1" s="333"/>
      <c r="D1" s="333"/>
      <c r="E1" s="333"/>
      <c r="F1" s="333"/>
      <c r="G1" s="333"/>
      <c r="H1" s="333"/>
      <c r="I1" s="333"/>
      <c r="J1" s="333"/>
      <c r="K1" s="333"/>
      <c r="L1" s="333"/>
      <c r="M1" s="333"/>
      <c r="N1" s="333"/>
    </row>
    <row r="2" spans="2:14" ht="7.5" customHeight="1" x14ac:dyDescent="0.35"/>
    <row r="3" spans="2:14" ht="45" customHeight="1" x14ac:dyDescent="0.35">
      <c r="B3" s="330" t="str">
        <f>IF(P_Z_2_N_CONSIGNE_DEPENSES_AUTOCONS_I&lt;&gt;"",P_Z_2_N_CONSIGNE_DEPENSES_AUTOCONS_I,"")</f>
        <v xml:space="preserve">Tracer dans cet onglet l'instruction de l'éligibilité et la raisonnabilité du temps passé. </v>
      </c>
      <c r="C3" s="330"/>
      <c r="D3" s="330"/>
      <c r="E3" s="330"/>
      <c r="F3" s="330"/>
      <c r="G3" s="330"/>
      <c r="H3" s="330"/>
      <c r="I3" s="330"/>
      <c r="J3" s="330"/>
      <c r="K3" s="330"/>
      <c r="L3" s="330"/>
      <c r="M3" s="330"/>
      <c r="N3" s="330"/>
    </row>
    <row r="4" spans="2:14" ht="7.5" customHeight="1" x14ac:dyDescent="0.35"/>
    <row r="5" spans="2:14" ht="28.9" customHeight="1" x14ac:dyDescent="0.35">
      <c r="B5" s="334" t="s">
        <v>0</v>
      </c>
      <c r="C5" s="142" t="str">
        <f>IF(P_Z_2_B_COLONNE_DESCRIPTION=P_Z_G_R_G_BOOLEEN_NON,P_Z_2_N_COLONNE_DESCRIPTION_SPECIFIQUE,P_Z_2_N_COLONNE_DESCRIPTION_STANDARD)</f>
        <v>Description de la dépense prévue</v>
      </c>
      <c r="D5" s="142" t="str">
        <f>IF(P_Z_2_B_COLONNE_POSTE=P_Z_G_R_G_BOOLEEN_NON,P_Z_2_N_COLONNE_POSTE_SPECIFIQUE,P_Z_2_N_COLONNE_POSTE_STANDARD)</f>
        <v>Poste</v>
      </c>
      <c r="E5" s="142" t="str">
        <f>IF(P_Z_2_B_COLONNE_SOUS_OPERATION=P_Z_G_R_G_BOOLEEN_NON,P_Z_2_N_COLONNE_SOUS_OPERATION_SPECIFIQUE,P_Z_2_N_COLONNE_SOUS_OPERATION_STANDARD)</f>
        <v>Sous-opération</v>
      </c>
      <c r="F5" s="142" t="str">
        <f>IF(P_Z_2_B_COLONNE_QUANTITE=P_Z_G_R_G_BOOLEEN_NON,P_Z_2_N_COLONNE_QUANTITE_SPECIFIQUE,P_Z_2_N_COLONNE_QUANTITE_STANDARD)</f>
        <v>Temps de travail op.</v>
      </c>
      <c r="G5" s="142" t="str" cm="1">
        <f t="array" ref="G5">IF(P_Z_2_B_COLONNE_VALEUR_BAREME=P_Z_G_R_G_BOOLEEN_NON,P_Z_2_N_COLONNE_VALEUR_BAREME_SPECIFIQUEE,P_Z_2_N_COLONNE_VALEUR_BAREME_STANDARD)</f>
        <v>Valeur unitaire</v>
      </c>
      <c r="H5" s="142" t="str">
        <f>IF(P_Z_2_B_COLONNE_MT_PRESENTE=P_Z_G_R_G_BOOLEEN_NON,P_Z_2_N_COLONNE_MT_PRESENTE_SPECIFIQUE,P_Z_2_N_COLONNE_MT_PRESENTE_STANDARD)</f>
        <v>Montant présenté</v>
      </c>
      <c r="I5" s="142" t="str" cm="1">
        <f t="array" ref="I5">IF(P_Z_2_B_COLONNE_MT_MAX_LIBELLE_STANDARD=P_Z_G_R_G_BOOLEEN_NON,P_Z_2_N_COLONNE_MT_MAX_LIBELLE_SPECIFIQUE,P_Z_2_N_COLONNE_MT_MAX_LIBELLE_DEFAUT)</f>
        <v>Montant maximal</v>
      </c>
      <c r="J5" s="142" t="str" cm="1">
        <f t="array" ref="J5">IF(P_Z_2_B_COLONNE_MT_ELIGIBLE_LIBELLE_STANDARD=P_Z_G_R_G_BOOLEEN_NON,P_Z_2_N_COLONNE_MT_ELIGIBLE_LIBELLE_SPECIFIQUE,P_Z_2_N_COLONNE_MT_ELIGIBLE_LIBELLE_DEFAUT)</f>
        <v>Montant éligible</v>
      </c>
      <c r="K5" s="142" t="str" cm="1">
        <f t="array" ref="K5">IF(P_Z_2_B_COLONNE_MOTIFS_INELIGIBILITE_LIBELLE_STANDARD=P_Z_G_R_G_BOOLEEN_NON,P_Z_2_N_COLONNE_MOTIFS_INELIGIBILITE_LIBELLE_SPECIFIQUE,P_Z_2_N_COLONNE_MOTIFS_INELIGIBILITE_LIBELLE_DEFAUT)</f>
        <v>Motif d'inéligibilité</v>
      </c>
      <c r="L5" s="142" t="str" cm="1">
        <f t="array" ref="L5">IF(P_Z_2_B_COLONNE_QT_RAISONNABLE_LIBELLE_STANDARD=P_Z_G_R_G_BOOLEEN_NON,P_Z_2_N_COLONNE_QT_RAISONNABLE_LIBELLE_SPECIFIQUE,P_Z_2_N_COLONNE_QT_RAISONNABLE_LIBELLE_DEFAUT)</f>
        <v>Quantité raisonnable</v>
      </c>
      <c r="M5" s="142" t="str" cm="1">
        <f t="array" ref="M5">IF(P_Z_2_B_COLONNE_MT_RAISONNABLE_LIBELLE_STANDARD=P_Z_G_R_G_BOOLEEN_NON,P_Z_2_N_COLONNE_MT_RAISONNABLE_LIBELLE_SPECIFIQUE,P_Z_2_N_COLONNE_MT_RAISONNABLE_LIBELLE_DEFAUT)</f>
        <v>Montant raisonnable</v>
      </c>
      <c r="N5" s="142" t="str" cm="1">
        <f t="array" ref="N5">IF(P_Z_2_B_COLONNE_COMMENTAIRE_SI_LIBELLE_STANDARD=P_Z_G_R_G_BOOLEEN_NON,P_Z_2_N_COLONNE_COMMENTAIRE_SI_LIBELLE_SPECIFIQUE,P_Z_2_N_COLONNE_COMMENTAIRE_SI_LIBELLE_DEFAUT)</f>
        <v>Commentaire(s) du SI</v>
      </c>
    </row>
    <row r="6" spans="2:14" ht="86.5" customHeight="1" x14ac:dyDescent="0.35">
      <c r="B6" s="335"/>
      <c r="C6" s="143" t="str">
        <f>IF(P_Z_2_B_COLONNE_DESCRIPTION_INDICATION=P_Z_G_R_G_BOOLEEN_NON,P_Z_2_N_COLONNE_DESCRIPTION_INDICATION_SPECIFIQUE,P_Z_2_N_COLONNE_DESCRIPTION_INDICATION_STANDARD)</f>
        <v>(nature de la dépense envisagée)</v>
      </c>
      <c r="D6" s="143" t="str">
        <f>IF(P_Z_2_B_COLONNE_POSTE_INDICATION=P_Z_G_R_G_BOOLEEN_NON,P_Z_2_N_COLONNE_POSTE_INDICATION_SPECIFIQUE,P_Z_2_N_COLONNE_POSTE_INDICATION_STANDARD)</f>
        <v>(à choisir dans le menu déroulant)</v>
      </c>
      <c r="E6" s="143" t="str">
        <f>IF(P_Z_2_B_COLONNE_SOUS_OPERATION_INDICATION=P_Z_G_R_G_BOOLEEN_NON,P_Z_2_N_COLONNE_SOUS_OPERATION_INDICATION_SPECIFIQUE,P_Z_2_N_COLONNE_SOUS_OPERATION_INDICATION_STANDARD)</f>
        <v>(à choisir dans le menu déroulant)</v>
      </c>
      <c r="F6" s="143" t="str">
        <f>IF(P_Z_2_B_COLONNE_QUANTITE_INDICATION=P_Z_G_R_G_BOOLEEN_NON,P_Z_2_N_COLONNE_QUANTITE_INDICATION_SPECIFIQUE,P_Z_2_N_COLONNE_QUANTITE_INDICATION_STANDARD)</f>
        <v>(nombre d'heures opérationnelles)</v>
      </c>
      <c r="G6" s="143" t="str">
        <f>IF(P_Z_2_B_COLONNE_VALEUR_BAREME_INDICATION=P_Z_G_R_G_BOOLEEN_NON,P_Z_2_N_COLONNE_VALEUR_BAREME_INDICATION_SPECIFIQUE,P_Z_2_N_COLONNE_VALEUR_BAREME_INDICATION_STANDARD)</f>
        <v>(cout horaire du smic)</v>
      </c>
      <c r="H6" s="143" t="str">
        <f>IF(P_Z_2_B_COLONNE_MT_PRESENTE_INDICATION=P_Z_G_R_G_BOOLEEN_NON,P_Z_2_N_COLONNE_MT_PRESENTE_INDICATION_SPECIFIQUE,P_Z_2_N_COLONNE_MT_PRESENTE_INDICATION_STANDARD)</f>
        <v>(2 décimales possibles)</v>
      </c>
      <c r="I6" s="143"/>
      <c r="J6" s="143"/>
      <c r="K6" s="143"/>
      <c r="L6" s="143"/>
      <c r="M6" s="143"/>
      <c r="N6" s="143"/>
    </row>
    <row r="7" spans="2:14" ht="19.899999999999999" customHeight="1" x14ac:dyDescent="0.35">
      <c r="B7" s="150" t="s">
        <v>195</v>
      </c>
      <c r="C7" s="150" t="str" cm="1">
        <f t="array" ref="C7:L7">IF(P_Z_8_N_EXEMPLE_DONNEES&lt;&gt;"",P_Z_8_N_EXEMPLE_DONNEES,"")</f>
        <v>descrp 1</v>
      </c>
      <c r="D7" s="150" t="str">
        <v>Bareme 01</v>
      </c>
      <c r="E7" s="150" t="str">
        <v>Poste ex</v>
      </c>
      <c r="F7" s="150" t="str">
        <v>Sous-op ex</v>
      </c>
      <c r="G7" s="252" t="str">
        <v/>
      </c>
      <c r="H7" s="252" t="str">
        <v/>
      </c>
      <c r="I7" s="150" t="str">
        <v/>
      </c>
      <c r="J7" s="252" t="str">
        <v/>
      </c>
      <c r="K7" s="252" t="str">
        <v/>
      </c>
      <c r="L7" s="150" t="str">
        <v/>
      </c>
      <c r="M7" s="252"/>
      <c r="N7" s="150"/>
    </row>
    <row r="8" spans="2:14" ht="19.899999999999999" customHeight="1" x14ac:dyDescent="0.35">
      <c r="B8" s="144">
        <v>1</v>
      </c>
      <c r="C8" s="111" t="str">
        <f>IF('Dépenses auto-construction'!C8&lt;&gt;"",'Dépenses auto-construction'!C8,"")</f>
        <v/>
      </c>
      <c r="D8" s="111" t="str">
        <f>IF('Dépenses auto-construction'!D8&lt;&gt;"",'Dépenses auto-construction'!D8,"")</f>
        <v/>
      </c>
      <c r="E8" s="80" t="str">
        <f>IF('Dépenses auto-construction'!E8&lt;&gt;"",'Dépenses auto-construction'!E8,"")</f>
        <v/>
      </c>
      <c r="F8" s="111" t="str">
        <f>IF('Dépenses auto-construction'!F8&lt;&gt;"",'Dépenses auto-construction'!F8,"")</f>
        <v/>
      </c>
      <c r="G8" s="257">
        <f>IF('Dépenses auto-construction'!G8&lt;&gt;"",'Dépenses auto-construction'!G8,"")</f>
        <v>0</v>
      </c>
      <c r="H8" s="81">
        <f>IF('Dépenses auto-construction'!H8&lt;&gt;"",'Dépenses auto-construction'!H8,"")</f>
        <v>0</v>
      </c>
      <c r="I8" s="246"/>
      <c r="J8" s="246">
        <f>IF(I8&lt;&gt;"",MIN(ROUND(I8,2),IF(AND(G8&lt;&gt;0,F8&lt;&gt;""),ROUND(F8*G8,2),0)),IF(AND(G8&lt;&gt;0,F8&lt;&gt;""),ROUND(F8*G8,2),0))</f>
        <v>0</v>
      </c>
      <c r="K8" s="111"/>
      <c r="L8" s="79" t="str">
        <f t="shared" ref="L8" si="0">F8</f>
        <v/>
      </c>
      <c r="M8" s="246">
        <f t="shared" ref="M8" si="1">IF(I8&lt;&gt;"",MIN(ROUND(I8,2),IF(AND(G8&lt;&gt;0,L8&lt;&gt;""),ROUND(L8*G8,2),0)),IF(AND(G8&lt;&gt;0,L8&lt;&gt;""),ROUND(L8*G8,2),0))</f>
        <v>0</v>
      </c>
      <c r="N8" s="111"/>
    </row>
    <row r="9" spans="2:14" ht="19.899999999999999" customHeight="1" x14ac:dyDescent="0.35">
      <c r="B9" s="109">
        <v>2</v>
      </c>
      <c r="C9" s="111" t="str">
        <f>IF('Dépenses auto-construction'!C9&lt;&gt;"",'Dépenses auto-construction'!C9,"")</f>
        <v/>
      </c>
      <c r="D9" s="111" t="str">
        <f>IF('Dépenses auto-construction'!D9&lt;&gt;"",'Dépenses auto-construction'!D9,"")</f>
        <v/>
      </c>
      <c r="E9" s="80" t="str">
        <f>IF('Dépenses auto-construction'!E9&lt;&gt;"",'Dépenses auto-construction'!E9,"")</f>
        <v/>
      </c>
      <c r="F9" s="111" t="str">
        <f>IF('Dépenses auto-construction'!F9&lt;&gt;"",'Dépenses auto-construction'!F9,"")</f>
        <v/>
      </c>
      <c r="G9" s="257">
        <f>IF('Dépenses auto-construction'!G9&lt;&gt;"",'Dépenses auto-construction'!G9,"")</f>
        <v>0</v>
      </c>
      <c r="H9" s="81">
        <f>IF('Dépenses auto-construction'!H9&lt;&gt;"",'Dépenses auto-construction'!H9,"")</f>
        <v>0</v>
      </c>
      <c r="I9" s="246"/>
      <c r="J9" s="246">
        <f t="shared" ref="J9:J72" si="2">IF(I9&lt;&gt;"",MIN(ROUND(I9,2),IF(AND(G9&lt;&gt;0,F9&lt;&gt;""),ROUND(F9*G9,2),0)),IF(AND(G9&lt;&gt;0,F9&lt;&gt;""),ROUND(F9*G9,2),0))</f>
        <v>0</v>
      </c>
      <c r="K9" s="111"/>
      <c r="L9" s="79" t="str">
        <f t="shared" ref="L9:L72" si="3">F9</f>
        <v/>
      </c>
      <c r="M9" s="246">
        <f t="shared" ref="M9:M72" si="4">IF(I9&lt;&gt;"",MIN(ROUND(I9,2),IF(AND(G9&lt;&gt;0,L9&lt;&gt;""),ROUND(L9*G9,2),0)),IF(AND(G9&lt;&gt;0,L9&lt;&gt;""),ROUND(L9*G9,2),0))</f>
        <v>0</v>
      </c>
      <c r="N9" s="111"/>
    </row>
    <row r="10" spans="2:14" ht="19.899999999999999" customHeight="1" x14ac:dyDescent="0.35">
      <c r="B10" s="109">
        <v>3</v>
      </c>
      <c r="C10" s="111" t="str">
        <f>IF('Dépenses auto-construction'!C10&lt;&gt;"",'Dépenses auto-construction'!C10,"")</f>
        <v/>
      </c>
      <c r="D10" s="111" t="str">
        <f>IF('Dépenses auto-construction'!D10&lt;&gt;"",'Dépenses auto-construction'!D10,"")</f>
        <v/>
      </c>
      <c r="E10" s="80" t="str">
        <f>IF('Dépenses auto-construction'!E10&lt;&gt;"",'Dépenses auto-construction'!E10,"")</f>
        <v/>
      </c>
      <c r="F10" s="111" t="str">
        <f>IF('Dépenses auto-construction'!F10&lt;&gt;"",'Dépenses auto-construction'!F10,"")</f>
        <v/>
      </c>
      <c r="G10" s="257">
        <f>IF('Dépenses auto-construction'!G10&lt;&gt;"",'Dépenses auto-construction'!G10,"")</f>
        <v>0</v>
      </c>
      <c r="H10" s="81">
        <f>IF('Dépenses auto-construction'!H10&lt;&gt;"",'Dépenses auto-construction'!H10,"")</f>
        <v>0</v>
      </c>
      <c r="I10" s="246"/>
      <c r="J10" s="246">
        <f t="shared" si="2"/>
        <v>0</v>
      </c>
      <c r="K10" s="111"/>
      <c r="L10" s="79" t="str">
        <f t="shared" si="3"/>
        <v/>
      </c>
      <c r="M10" s="246">
        <f t="shared" si="4"/>
        <v>0</v>
      </c>
      <c r="N10" s="111"/>
    </row>
    <row r="11" spans="2:14" ht="19.899999999999999" customHeight="1" x14ac:dyDescent="0.35">
      <c r="B11" s="109">
        <v>4</v>
      </c>
      <c r="C11" s="111" t="str">
        <f>IF('Dépenses auto-construction'!C11&lt;&gt;"",'Dépenses auto-construction'!C11,"")</f>
        <v/>
      </c>
      <c r="D11" s="111" t="str">
        <f>IF('Dépenses auto-construction'!D11&lt;&gt;"",'Dépenses auto-construction'!D11,"")</f>
        <v/>
      </c>
      <c r="E11" s="80" t="str">
        <f>IF('Dépenses auto-construction'!E11&lt;&gt;"",'Dépenses auto-construction'!E11,"")</f>
        <v/>
      </c>
      <c r="F11" s="111" t="str">
        <f>IF('Dépenses auto-construction'!F11&lt;&gt;"",'Dépenses auto-construction'!F11,"")</f>
        <v/>
      </c>
      <c r="G11" s="257">
        <f>IF('Dépenses auto-construction'!G11&lt;&gt;"",'Dépenses auto-construction'!G11,"")</f>
        <v>0</v>
      </c>
      <c r="H11" s="81">
        <f>IF('Dépenses auto-construction'!H11&lt;&gt;"",'Dépenses auto-construction'!H11,"")</f>
        <v>0</v>
      </c>
      <c r="I11" s="246"/>
      <c r="J11" s="246">
        <f t="shared" si="2"/>
        <v>0</v>
      </c>
      <c r="K11" s="111"/>
      <c r="L11" s="79" t="str">
        <f t="shared" si="3"/>
        <v/>
      </c>
      <c r="M11" s="246">
        <f t="shared" si="4"/>
        <v>0</v>
      </c>
      <c r="N11" s="111"/>
    </row>
    <row r="12" spans="2:14" ht="19.899999999999999" customHeight="1" x14ac:dyDescent="0.35">
      <c r="B12" s="109">
        <v>5</v>
      </c>
      <c r="C12" s="111" t="str">
        <f>IF('Dépenses auto-construction'!C12&lt;&gt;"",'Dépenses auto-construction'!C12,"")</f>
        <v/>
      </c>
      <c r="D12" s="111" t="str">
        <f>IF('Dépenses auto-construction'!D12&lt;&gt;"",'Dépenses auto-construction'!D12,"")</f>
        <v/>
      </c>
      <c r="E12" s="80" t="str">
        <f>IF('Dépenses auto-construction'!E12&lt;&gt;"",'Dépenses auto-construction'!E12,"")</f>
        <v/>
      </c>
      <c r="F12" s="111" t="str">
        <f>IF('Dépenses auto-construction'!F12&lt;&gt;"",'Dépenses auto-construction'!F12,"")</f>
        <v/>
      </c>
      <c r="G12" s="257">
        <f>IF('Dépenses auto-construction'!G12&lt;&gt;"",'Dépenses auto-construction'!G12,"")</f>
        <v>0</v>
      </c>
      <c r="H12" s="81">
        <f>IF('Dépenses auto-construction'!H12&lt;&gt;"",'Dépenses auto-construction'!H12,"")</f>
        <v>0</v>
      </c>
      <c r="I12" s="246"/>
      <c r="J12" s="246">
        <f t="shared" si="2"/>
        <v>0</v>
      </c>
      <c r="K12" s="111"/>
      <c r="L12" s="79" t="str">
        <f t="shared" si="3"/>
        <v/>
      </c>
      <c r="M12" s="246">
        <f t="shared" si="4"/>
        <v>0</v>
      </c>
      <c r="N12" s="111"/>
    </row>
    <row r="13" spans="2:14" ht="19.899999999999999" customHeight="1" x14ac:dyDescent="0.35">
      <c r="B13" s="109">
        <v>6</v>
      </c>
      <c r="C13" s="111" t="str">
        <f>IF('Dépenses auto-construction'!C13&lt;&gt;"",'Dépenses auto-construction'!C13,"")</f>
        <v/>
      </c>
      <c r="D13" s="111" t="str">
        <f>IF('Dépenses auto-construction'!D13&lt;&gt;"",'Dépenses auto-construction'!D13,"")</f>
        <v/>
      </c>
      <c r="E13" s="80" t="str">
        <f>IF('Dépenses auto-construction'!E13&lt;&gt;"",'Dépenses auto-construction'!E13,"")</f>
        <v/>
      </c>
      <c r="F13" s="111" t="str">
        <f>IF('Dépenses auto-construction'!F13&lt;&gt;"",'Dépenses auto-construction'!F13,"")</f>
        <v/>
      </c>
      <c r="G13" s="257">
        <f>IF('Dépenses auto-construction'!G13&lt;&gt;"",'Dépenses auto-construction'!G13,"")</f>
        <v>0</v>
      </c>
      <c r="H13" s="81">
        <f>IF('Dépenses auto-construction'!H13&lt;&gt;"",'Dépenses auto-construction'!H13,"")</f>
        <v>0</v>
      </c>
      <c r="I13" s="246"/>
      <c r="J13" s="246">
        <f t="shared" si="2"/>
        <v>0</v>
      </c>
      <c r="K13" s="111"/>
      <c r="L13" s="79" t="str">
        <f t="shared" si="3"/>
        <v/>
      </c>
      <c r="M13" s="246">
        <f t="shared" si="4"/>
        <v>0</v>
      </c>
      <c r="N13" s="111"/>
    </row>
    <row r="14" spans="2:14" ht="19.899999999999999" customHeight="1" x14ac:dyDescent="0.35">
      <c r="B14" s="109">
        <v>7</v>
      </c>
      <c r="C14" s="111" t="str">
        <f>IF('Dépenses auto-construction'!C14&lt;&gt;"",'Dépenses auto-construction'!C14,"")</f>
        <v/>
      </c>
      <c r="D14" s="111" t="str">
        <f>IF('Dépenses auto-construction'!D14&lt;&gt;"",'Dépenses auto-construction'!D14,"")</f>
        <v/>
      </c>
      <c r="E14" s="80" t="str">
        <f>IF('Dépenses auto-construction'!E14&lt;&gt;"",'Dépenses auto-construction'!E14,"")</f>
        <v/>
      </c>
      <c r="F14" s="111" t="str">
        <f>IF('Dépenses auto-construction'!F14&lt;&gt;"",'Dépenses auto-construction'!F14,"")</f>
        <v/>
      </c>
      <c r="G14" s="257">
        <f>IF('Dépenses auto-construction'!G14&lt;&gt;"",'Dépenses auto-construction'!G14,"")</f>
        <v>0</v>
      </c>
      <c r="H14" s="81">
        <f>IF('Dépenses auto-construction'!H14&lt;&gt;"",'Dépenses auto-construction'!H14,"")</f>
        <v>0</v>
      </c>
      <c r="I14" s="246"/>
      <c r="J14" s="246">
        <f t="shared" si="2"/>
        <v>0</v>
      </c>
      <c r="K14" s="111"/>
      <c r="L14" s="79" t="str">
        <f t="shared" si="3"/>
        <v/>
      </c>
      <c r="M14" s="246">
        <f t="shared" si="4"/>
        <v>0</v>
      </c>
      <c r="N14" s="111"/>
    </row>
    <row r="15" spans="2:14" ht="19.899999999999999" customHeight="1" x14ac:dyDescent="0.35">
      <c r="B15" s="109">
        <v>8</v>
      </c>
      <c r="C15" s="111" t="str">
        <f>IF('Dépenses auto-construction'!C15&lt;&gt;"",'Dépenses auto-construction'!C15,"")</f>
        <v/>
      </c>
      <c r="D15" s="111" t="str">
        <f>IF('Dépenses auto-construction'!D15&lt;&gt;"",'Dépenses auto-construction'!D15,"")</f>
        <v/>
      </c>
      <c r="E15" s="80" t="str">
        <f>IF('Dépenses auto-construction'!E15&lt;&gt;"",'Dépenses auto-construction'!E15,"")</f>
        <v/>
      </c>
      <c r="F15" s="111" t="str">
        <f>IF('Dépenses auto-construction'!F15&lt;&gt;"",'Dépenses auto-construction'!F15,"")</f>
        <v/>
      </c>
      <c r="G15" s="257">
        <f>IF('Dépenses auto-construction'!G15&lt;&gt;"",'Dépenses auto-construction'!G15,"")</f>
        <v>0</v>
      </c>
      <c r="H15" s="81">
        <f>IF('Dépenses auto-construction'!H15&lt;&gt;"",'Dépenses auto-construction'!H15,"")</f>
        <v>0</v>
      </c>
      <c r="I15" s="246"/>
      <c r="J15" s="246">
        <f t="shared" si="2"/>
        <v>0</v>
      </c>
      <c r="K15" s="111"/>
      <c r="L15" s="79" t="str">
        <f t="shared" si="3"/>
        <v/>
      </c>
      <c r="M15" s="246">
        <f t="shared" si="4"/>
        <v>0</v>
      </c>
      <c r="N15" s="111"/>
    </row>
    <row r="16" spans="2:14" ht="19.899999999999999" customHeight="1" x14ac:dyDescent="0.35">
      <c r="B16" s="109">
        <v>9</v>
      </c>
      <c r="C16" s="111" t="str">
        <f>IF('Dépenses auto-construction'!C16&lt;&gt;"",'Dépenses auto-construction'!C16,"")</f>
        <v/>
      </c>
      <c r="D16" s="111" t="str">
        <f>IF('Dépenses auto-construction'!D16&lt;&gt;"",'Dépenses auto-construction'!D16,"")</f>
        <v/>
      </c>
      <c r="E16" s="80" t="str">
        <f>IF('Dépenses auto-construction'!E16&lt;&gt;"",'Dépenses auto-construction'!E16,"")</f>
        <v/>
      </c>
      <c r="F16" s="111" t="str">
        <f>IF('Dépenses auto-construction'!F16&lt;&gt;"",'Dépenses auto-construction'!F16,"")</f>
        <v/>
      </c>
      <c r="G16" s="257">
        <f>IF('Dépenses auto-construction'!G16&lt;&gt;"",'Dépenses auto-construction'!G16,"")</f>
        <v>0</v>
      </c>
      <c r="H16" s="81">
        <f>IF('Dépenses auto-construction'!H16&lt;&gt;"",'Dépenses auto-construction'!H16,"")</f>
        <v>0</v>
      </c>
      <c r="I16" s="246"/>
      <c r="J16" s="246">
        <f t="shared" si="2"/>
        <v>0</v>
      </c>
      <c r="K16" s="111"/>
      <c r="L16" s="79" t="str">
        <f t="shared" si="3"/>
        <v/>
      </c>
      <c r="M16" s="246">
        <f t="shared" si="4"/>
        <v>0</v>
      </c>
      <c r="N16" s="111"/>
    </row>
    <row r="17" spans="2:14" ht="19.899999999999999" customHeight="1" x14ac:dyDescent="0.35">
      <c r="B17" s="109">
        <v>10</v>
      </c>
      <c r="C17" s="111" t="str">
        <f>IF('Dépenses auto-construction'!C17&lt;&gt;"",'Dépenses auto-construction'!C17,"")</f>
        <v/>
      </c>
      <c r="D17" s="111" t="str">
        <f>IF('Dépenses auto-construction'!D17&lt;&gt;"",'Dépenses auto-construction'!D17,"")</f>
        <v/>
      </c>
      <c r="E17" s="80" t="str">
        <f>IF('Dépenses auto-construction'!E17&lt;&gt;"",'Dépenses auto-construction'!E17,"")</f>
        <v/>
      </c>
      <c r="F17" s="111" t="str">
        <f>IF('Dépenses auto-construction'!F17&lt;&gt;"",'Dépenses auto-construction'!F17,"")</f>
        <v/>
      </c>
      <c r="G17" s="257">
        <f>IF('Dépenses auto-construction'!G17&lt;&gt;"",'Dépenses auto-construction'!G17,"")</f>
        <v>0</v>
      </c>
      <c r="H17" s="81">
        <f>IF('Dépenses auto-construction'!H17&lt;&gt;"",'Dépenses auto-construction'!H17,"")</f>
        <v>0</v>
      </c>
      <c r="I17" s="246"/>
      <c r="J17" s="246">
        <f t="shared" si="2"/>
        <v>0</v>
      </c>
      <c r="K17" s="111"/>
      <c r="L17" s="79" t="str">
        <f t="shared" si="3"/>
        <v/>
      </c>
      <c r="M17" s="246">
        <f t="shared" si="4"/>
        <v>0</v>
      </c>
      <c r="N17" s="111"/>
    </row>
    <row r="18" spans="2:14" ht="19.899999999999999" customHeight="1" x14ac:dyDescent="0.35">
      <c r="B18" s="109">
        <v>11</v>
      </c>
      <c r="C18" s="111" t="str">
        <f>IF('Dépenses auto-construction'!C18&lt;&gt;"",'Dépenses auto-construction'!C18,"")</f>
        <v/>
      </c>
      <c r="D18" s="111" t="str">
        <f>IF('Dépenses auto-construction'!D18&lt;&gt;"",'Dépenses auto-construction'!D18,"")</f>
        <v/>
      </c>
      <c r="E18" s="80" t="str">
        <f>IF('Dépenses auto-construction'!E18&lt;&gt;"",'Dépenses auto-construction'!E18,"")</f>
        <v/>
      </c>
      <c r="F18" s="111" t="str">
        <f>IF('Dépenses auto-construction'!F18&lt;&gt;"",'Dépenses auto-construction'!F18,"")</f>
        <v/>
      </c>
      <c r="G18" s="257">
        <f>IF('Dépenses auto-construction'!G18&lt;&gt;"",'Dépenses auto-construction'!G18,"")</f>
        <v>0</v>
      </c>
      <c r="H18" s="81">
        <f>IF('Dépenses auto-construction'!H18&lt;&gt;"",'Dépenses auto-construction'!H18,"")</f>
        <v>0</v>
      </c>
      <c r="I18" s="246"/>
      <c r="J18" s="246">
        <f t="shared" si="2"/>
        <v>0</v>
      </c>
      <c r="K18" s="111"/>
      <c r="L18" s="79" t="str">
        <f t="shared" si="3"/>
        <v/>
      </c>
      <c r="M18" s="246">
        <f t="shared" si="4"/>
        <v>0</v>
      </c>
      <c r="N18" s="111"/>
    </row>
    <row r="19" spans="2:14" ht="19.899999999999999" customHeight="1" x14ac:dyDescent="0.35">
      <c r="B19" s="109">
        <v>12</v>
      </c>
      <c r="C19" s="111" t="str">
        <f>IF('Dépenses auto-construction'!C19&lt;&gt;"",'Dépenses auto-construction'!C19,"")</f>
        <v/>
      </c>
      <c r="D19" s="111" t="str">
        <f>IF('Dépenses auto-construction'!D19&lt;&gt;"",'Dépenses auto-construction'!D19,"")</f>
        <v/>
      </c>
      <c r="E19" s="80" t="str">
        <f>IF('Dépenses auto-construction'!E19&lt;&gt;"",'Dépenses auto-construction'!E19,"")</f>
        <v/>
      </c>
      <c r="F19" s="111" t="str">
        <f>IF('Dépenses auto-construction'!F19&lt;&gt;"",'Dépenses auto-construction'!F19,"")</f>
        <v/>
      </c>
      <c r="G19" s="257">
        <f>IF('Dépenses auto-construction'!G19&lt;&gt;"",'Dépenses auto-construction'!G19,"")</f>
        <v>0</v>
      </c>
      <c r="H19" s="81">
        <f>IF('Dépenses auto-construction'!H19&lt;&gt;"",'Dépenses auto-construction'!H19,"")</f>
        <v>0</v>
      </c>
      <c r="I19" s="246"/>
      <c r="J19" s="246">
        <f t="shared" si="2"/>
        <v>0</v>
      </c>
      <c r="K19" s="111"/>
      <c r="L19" s="79" t="str">
        <f t="shared" si="3"/>
        <v/>
      </c>
      <c r="M19" s="246">
        <f t="shared" si="4"/>
        <v>0</v>
      </c>
      <c r="N19" s="111"/>
    </row>
    <row r="20" spans="2:14" ht="19.899999999999999" customHeight="1" x14ac:dyDescent="0.35">
      <c r="B20" s="109">
        <v>13</v>
      </c>
      <c r="C20" s="111" t="str">
        <f>IF('Dépenses auto-construction'!C20&lt;&gt;"",'Dépenses auto-construction'!C20,"")</f>
        <v/>
      </c>
      <c r="D20" s="111" t="str">
        <f>IF('Dépenses auto-construction'!D20&lt;&gt;"",'Dépenses auto-construction'!D20,"")</f>
        <v/>
      </c>
      <c r="E20" s="80" t="str">
        <f>IF('Dépenses auto-construction'!E20&lt;&gt;"",'Dépenses auto-construction'!E20,"")</f>
        <v/>
      </c>
      <c r="F20" s="111" t="str">
        <f>IF('Dépenses auto-construction'!F20&lt;&gt;"",'Dépenses auto-construction'!F20,"")</f>
        <v/>
      </c>
      <c r="G20" s="257">
        <f>IF('Dépenses auto-construction'!G20&lt;&gt;"",'Dépenses auto-construction'!G20,"")</f>
        <v>0</v>
      </c>
      <c r="H20" s="81">
        <f>IF('Dépenses auto-construction'!H20&lt;&gt;"",'Dépenses auto-construction'!H20,"")</f>
        <v>0</v>
      </c>
      <c r="I20" s="246"/>
      <c r="J20" s="246">
        <f t="shared" si="2"/>
        <v>0</v>
      </c>
      <c r="K20" s="111"/>
      <c r="L20" s="79" t="str">
        <f t="shared" si="3"/>
        <v/>
      </c>
      <c r="M20" s="246">
        <f t="shared" si="4"/>
        <v>0</v>
      </c>
      <c r="N20" s="111"/>
    </row>
    <row r="21" spans="2:14" ht="19.899999999999999" customHeight="1" x14ac:dyDescent="0.35">
      <c r="B21" s="109">
        <v>14</v>
      </c>
      <c r="C21" s="111" t="str">
        <f>IF('Dépenses auto-construction'!C21&lt;&gt;"",'Dépenses auto-construction'!C21,"")</f>
        <v/>
      </c>
      <c r="D21" s="111" t="str">
        <f>IF('Dépenses auto-construction'!D21&lt;&gt;"",'Dépenses auto-construction'!D21,"")</f>
        <v/>
      </c>
      <c r="E21" s="80" t="str">
        <f>IF('Dépenses auto-construction'!E21&lt;&gt;"",'Dépenses auto-construction'!E21,"")</f>
        <v/>
      </c>
      <c r="F21" s="111" t="str">
        <f>IF('Dépenses auto-construction'!F21&lt;&gt;"",'Dépenses auto-construction'!F21,"")</f>
        <v/>
      </c>
      <c r="G21" s="257">
        <f>IF('Dépenses auto-construction'!G21&lt;&gt;"",'Dépenses auto-construction'!G21,"")</f>
        <v>0</v>
      </c>
      <c r="H21" s="81">
        <f>IF('Dépenses auto-construction'!H21&lt;&gt;"",'Dépenses auto-construction'!H21,"")</f>
        <v>0</v>
      </c>
      <c r="I21" s="246"/>
      <c r="J21" s="246">
        <f t="shared" si="2"/>
        <v>0</v>
      </c>
      <c r="K21" s="111"/>
      <c r="L21" s="79" t="str">
        <f t="shared" si="3"/>
        <v/>
      </c>
      <c r="M21" s="246">
        <f t="shared" si="4"/>
        <v>0</v>
      </c>
      <c r="N21" s="111"/>
    </row>
    <row r="22" spans="2:14" ht="19.899999999999999" customHeight="1" x14ac:dyDescent="0.35">
      <c r="B22" s="109">
        <v>15</v>
      </c>
      <c r="C22" s="111" t="str">
        <f>IF('Dépenses auto-construction'!C22&lt;&gt;"",'Dépenses auto-construction'!C22,"")</f>
        <v/>
      </c>
      <c r="D22" s="111" t="str">
        <f>IF('Dépenses auto-construction'!D22&lt;&gt;"",'Dépenses auto-construction'!D22,"")</f>
        <v/>
      </c>
      <c r="E22" s="80" t="str">
        <f>IF('Dépenses auto-construction'!E22&lt;&gt;"",'Dépenses auto-construction'!E22,"")</f>
        <v/>
      </c>
      <c r="F22" s="111" t="str">
        <f>IF('Dépenses auto-construction'!F22&lt;&gt;"",'Dépenses auto-construction'!F22,"")</f>
        <v/>
      </c>
      <c r="G22" s="257">
        <f>IF('Dépenses auto-construction'!G22&lt;&gt;"",'Dépenses auto-construction'!G22,"")</f>
        <v>0</v>
      </c>
      <c r="H22" s="81">
        <f>IF('Dépenses auto-construction'!H22&lt;&gt;"",'Dépenses auto-construction'!H22,"")</f>
        <v>0</v>
      </c>
      <c r="I22" s="246"/>
      <c r="J22" s="246">
        <f t="shared" si="2"/>
        <v>0</v>
      </c>
      <c r="K22" s="111"/>
      <c r="L22" s="79" t="str">
        <f t="shared" si="3"/>
        <v/>
      </c>
      <c r="M22" s="246">
        <f t="shared" si="4"/>
        <v>0</v>
      </c>
      <c r="N22" s="111"/>
    </row>
    <row r="23" spans="2:14" ht="19.899999999999999" customHeight="1" x14ac:dyDescent="0.35">
      <c r="B23" s="109">
        <v>16</v>
      </c>
      <c r="C23" s="111" t="str">
        <f>IF('Dépenses auto-construction'!C23&lt;&gt;"",'Dépenses auto-construction'!C23,"")</f>
        <v/>
      </c>
      <c r="D23" s="111" t="str">
        <f>IF('Dépenses auto-construction'!D23&lt;&gt;"",'Dépenses auto-construction'!D23,"")</f>
        <v/>
      </c>
      <c r="E23" s="80" t="str">
        <f>IF('Dépenses auto-construction'!E23&lt;&gt;"",'Dépenses auto-construction'!E23,"")</f>
        <v/>
      </c>
      <c r="F23" s="111" t="str">
        <f>IF('Dépenses auto-construction'!F23&lt;&gt;"",'Dépenses auto-construction'!F23,"")</f>
        <v/>
      </c>
      <c r="G23" s="257">
        <f>IF('Dépenses auto-construction'!G23&lt;&gt;"",'Dépenses auto-construction'!G23,"")</f>
        <v>0</v>
      </c>
      <c r="H23" s="81">
        <f>IF('Dépenses auto-construction'!H23&lt;&gt;"",'Dépenses auto-construction'!H23,"")</f>
        <v>0</v>
      </c>
      <c r="I23" s="246"/>
      <c r="J23" s="246">
        <f t="shared" si="2"/>
        <v>0</v>
      </c>
      <c r="K23" s="111"/>
      <c r="L23" s="79" t="str">
        <f t="shared" si="3"/>
        <v/>
      </c>
      <c r="M23" s="246">
        <f t="shared" si="4"/>
        <v>0</v>
      </c>
      <c r="N23" s="111"/>
    </row>
    <row r="24" spans="2:14" ht="19.899999999999999" customHeight="1" x14ac:dyDescent="0.35">
      <c r="B24" s="109">
        <v>17</v>
      </c>
      <c r="C24" s="111" t="str">
        <f>IF('Dépenses auto-construction'!C24&lt;&gt;"",'Dépenses auto-construction'!C24,"")</f>
        <v/>
      </c>
      <c r="D24" s="111" t="str">
        <f>IF('Dépenses auto-construction'!D24&lt;&gt;"",'Dépenses auto-construction'!D24,"")</f>
        <v/>
      </c>
      <c r="E24" s="80" t="str">
        <f>IF('Dépenses auto-construction'!E24&lt;&gt;"",'Dépenses auto-construction'!E24,"")</f>
        <v/>
      </c>
      <c r="F24" s="111" t="str">
        <f>IF('Dépenses auto-construction'!F24&lt;&gt;"",'Dépenses auto-construction'!F24,"")</f>
        <v/>
      </c>
      <c r="G24" s="257">
        <f>IF('Dépenses auto-construction'!G24&lt;&gt;"",'Dépenses auto-construction'!G24,"")</f>
        <v>0</v>
      </c>
      <c r="H24" s="81">
        <f>IF('Dépenses auto-construction'!H24&lt;&gt;"",'Dépenses auto-construction'!H24,"")</f>
        <v>0</v>
      </c>
      <c r="I24" s="246"/>
      <c r="J24" s="246">
        <f t="shared" si="2"/>
        <v>0</v>
      </c>
      <c r="K24" s="111"/>
      <c r="L24" s="79" t="str">
        <f t="shared" si="3"/>
        <v/>
      </c>
      <c r="M24" s="246">
        <f t="shared" si="4"/>
        <v>0</v>
      </c>
      <c r="N24" s="111"/>
    </row>
    <row r="25" spans="2:14" ht="19.899999999999999" customHeight="1" x14ac:dyDescent="0.35">
      <c r="B25" s="109">
        <v>18</v>
      </c>
      <c r="C25" s="111" t="str">
        <f>IF('Dépenses auto-construction'!C25&lt;&gt;"",'Dépenses auto-construction'!C25,"")</f>
        <v/>
      </c>
      <c r="D25" s="111" t="str">
        <f>IF('Dépenses auto-construction'!D25&lt;&gt;"",'Dépenses auto-construction'!D25,"")</f>
        <v/>
      </c>
      <c r="E25" s="80" t="str">
        <f>IF('Dépenses auto-construction'!E25&lt;&gt;"",'Dépenses auto-construction'!E25,"")</f>
        <v/>
      </c>
      <c r="F25" s="111" t="str">
        <f>IF('Dépenses auto-construction'!F25&lt;&gt;"",'Dépenses auto-construction'!F25,"")</f>
        <v/>
      </c>
      <c r="G25" s="257">
        <f>IF('Dépenses auto-construction'!G25&lt;&gt;"",'Dépenses auto-construction'!G25,"")</f>
        <v>0</v>
      </c>
      <c r="H25" s="81">
        <f>IF('Dépenses auto-construction'!H25&lt;&gt;"",'Dépenses auto-construction'!H25,"")</f>
        <v>0</v>
      </c>
      <c r="I25" s="246"/>
      <c r="J25" s="246">
        <f t="shared" si="2"/>
        <v>0</v>
      </c>
      <c r="K25" s="111"/>
      <c r="L25" s="79" t="str">
        <f t="shared" si="3"/>
        <v/>
      </c>
      <c r="M25" s="246">
        <f t="shared" si="4"/>
        <v>0</v>
      </c>
      <c r="N25" s="111"/>
    </row>
    <row r="26" spans="2:14" ht="19.899999999999999" customHeight="1" x14ac:dyDescent="0.35">
      <c r="B26" s="109">
        <v>19</v>
      </c>
      <c r="C26" s="111" t="str">
        <f>IF('Dépenses auto-construction'!C26&lt;&gt;"",'Dépenses auto-construction'!C26,"")</f>
        <v/>
      </c>
      <c r="D26" s="111" t="str">
        <f>IF('Dépenses auto-construction'!D26&lt;&gt;"",'Dépenses auto-construction'!D26,"")</f>
        <v/>
      </c>
      <c r="E26" s="80" t="str">
        <f>IF('Dépenses auto-construction'!E26&lt;&gt;"",'Dépenses auto-construction'!E26,"")</f>
        <v/>
      </c>
      <c r="F26" s="111" t="str">
        <f>IF('Dépenses auto-construction'!F26&lt;&gt;"",'Dépenses auto-construction'!F26,"")</f>
        <v/>
      </c>
      <c r="G26" s="257">
        <f>IF('Dépenses auto-construction'!G26&lt;&gt;"",'Dépenses auto-construction'!G26,"")</f>
        <v>0</v>
      </c>
      <c r="H26" s="81">
        <f>IF('Dépenses auto-construction'!H26&lt;&gt;"",'Dépenses auto-construction'!H26,"")</f>
        <v>0</v>
      </c>
      <c r="I26" s="246"/>
      <c r="J26" s="246">
        <f t="shared" si="2"/>
        <v>0</v>
      </c>
      <c r="K26" s="111"/>
      <c r="L26" s="79" t="str">
        <f t="shared" si="3"/>
        <v/>
      </c>
      <c r="M26" s="246">
        <f t="shared" si="4"/>
        <v>0</v>
      </c>
      <c r="N26" s="111"/>
    </row>
    <row r="27" spans="2:14" ht="19.899999999999999" customHeight="1" x14ac:dyDescent="0.35">
      <c r="B27" s="109">
        <v>20</v>
      </c>
      <c r="C27" s="111" t="str">
        <f>IF('Dépenses auto-construction'!C27&lt;&gt;"",'Dépenses auto-construction'!C27,"")</f>
        <v/>
      </c>
      <c r="D27" s="111" t="str">
        <f>IF('Dépenses auto-construction'!D27&lt;&gt;"",'Dépenses auto-construction'!D27,"")</f>
        <v/>
      </c>
      <c r="E27" s="80" t="str">
        <f>IF('Dépenses auto-construction'!E27&lt;&gt;"",'Dépenses auto-construction'!E27,"")</f>
        <v/>
      </c>
      <c r="F27" s="111" t="str">
        <f>IF('Dépenses auto-construction'!F27&lt;&gt;"",'Dépenses auto-construction'!F27,"")</f>
        <v/>
      </c>
      <c r="G27" s="257">
        <f>IF('Dépenses auto-construction'!G27&lt;&gt;"",'Dépenses auto-construction'!G27,"")</f>
        <v>0</v>
      </c>
      <c r="H27" s="81">
        <f>IF('Dépenses auto-construction'!H27&lt;&gt;"",'Dépenses auto-construction'!H27,"")</f>
        <v>0</v>
      </c>
      <c r="I27" s="246"/>
      <c r="J27" s="246">
        <f t="shared" si="2"/>
        <v>0</v>
      </c>
      <c r="K27" s="111"/>
      <c r="L27" s="79" t="str">
        <f t="shared" si="3"/>
        <v/>
      </c>
      <c r="M27" s="246">
        <f t="shared" si="4"/>
        <v>0</v>
      </c>
      <c r="N27" s="111"/>
    </row>
    <row r="28" spans="2:14" ht="19.899999999999999" customHeight="1" x14ac:dyDescent="0.35">
      <c r="B28" s="109">
        <v>21</v>
      </c>
      <c r="C28" s="111" t="str">
        <f>IF('Dépenses auto-construction'!C28&lt;&gt;"",'Dépenses auto-construction'!C28,"")</f>
        <v/>
      </c>
      <c r="D28" s="111" t="str">
        <f>IF('Dépenses auto-construction'!D28&lt;&gt;"",'Dépenses auto-construction'!D28,"")</f>
        <v/>
      </c>
      <c r="E28" s="80" t="str">
        <f>IF('Dépenses auto-construction'!E28&lt;&gt;"",'Dépenses auto-construction'!E28,"")</f>
        <v/>
      </c>
      <c r="F28" s="111" t="str">
        <f>IF('Dépenses auto-construction'!F28&lt;&gt;"",'Dépenses auto-construction'!F28,"")</f>
        <v/>
      </c>
      <c r="G28" s="257">
        <f>IF('Dépenses auto-construction'!G28&lt;&gt;"",'Dépenses auto-construction'!G28,"")</f>
        <v>0</v>
      </c>
      <c r="H28" s="81">
        <f>IF('Dépenses auto-construction'!H28&lt;&gt;"",'Dépenses auto-construction'!H28,"")</f>
        <v>0</v>
      </c>
      <c r="I28" s="246"/>
      <c r="J28" s="246">
        <f t="shared" si="2"/>
        <v>0</v>
      </c>
      <c r="K28" s="111"/>
      <c r="L28" s="79" t="str">
        <f t="shared" si="3"/>
        <v/>
      </c>
      <c r="M28" s="246">
        <f t="shared" si="4"/>
        <v>0</v>
      </c>
      <c r="N28" s="111"/>
    </row>
    <row r="29" spans="2:14" ht="19.899999999999999" customHeight="1" x14ac:dyDescent="0.35">
      <c r="B29" s="109">
        <v>22</v>
      </c>
      <c r="C29" s="111" t="str">
        <f>IF('Dépenses auto-construction'!C29&lt;&gt;"",'Dépenses auto-construction'!C29,"")</f>
        <v/>
      </c>
      <c r="D29" s="111" t="str">
        <f>IF('Dépenses auto-construction'!D29&lt;&gt;"",'Dépenses auto-construction'!D29,"")</f>
        <v/>
      </c>
      <c r="E29" s="80" t="str">
        <f>IF('Dépenses auto-construction'!E29&lt;&gt;"",'Dépenses auto-construction'!E29,"")</f>
        <v/>
      </c>
      <c r="F29" s="111" t="str">
        <f>IF('Dépenses auto-construction'!F29&lt;&gt;"",'Dépenses auto-construction'!F29,"")</f>
        <v/>
      </c>
      <c r="G29" s="257">
        <f>IF('Dépenses auto-construction'!G29&lt;&gt;"",'Dépenses auto-construction'!G29,"")</f>
        <v>0</v>
      </c>
      <c r="H29" s="81">
        <f>IF('Dépenses auto-construction'!H29&lt;&gt;"",'Dépenses auto-construction'!H29,"")</f>
        <v>0</v>
      </c>
      <c r="I29" s="246"/>
      <c r="J29" s="246">
        <f t="shared" si="2"/>
        <v>0</v>
      </c>
      <c r="K29" s="111"/>
      <c r="L29" s="79" t="str">
        <f t="shared" si="3"/>
        <v/>
      </c>
      <c r="M29" s="246">
        <f t="shared" si="4"/>
        <v>0</v>
      </c>
      <c r="N29" s="111"/>
    </row>
    <row r="30" spans="2:14" ht="19.899999999999999" customHeight="1" x14ac:dyDescent="0.35">
      <c r="B30" s="109">
        <v>23</v>
      </c>
      <c r="C30" s="111" t="str">
        <f>IF('Dépenses auto-construction'!C30&lt;&gt;"",'Dépenses auto-construction'!C30,"")</f>
        <v/>
      </c>
      <c r="D30" s="111" t="str">
        <f>IF('Dépenses auto-construction'!D30&lt;&gt;"",'Dépenses auto-construction'!D30,"")</f>
        <v/>
      </c>
      <c r="E30" s="80" t="str">
        <f>IF('Dépenses auto-construction'!E30&lt;&gt;"",'Dépenses auto-construction'!E30,"")</f>
        <v/>
      </c>
      <c r="F30" s="111" t="str">
        <f>IF('Dépenses auto-construction'!F30&lt;&gt;"",'Dépenses auto-construction'!F30,"")</f>
        <v/>
      </c>
      <c r="G30" s="257">
        <f>IF('Dépenses auto-construction'!G30&lt;&gt;"",'Dépenses auto-construction'!G30,"")</f>
        <v>0</v>
      </c>
      <c r="H30" s="81">
        <f>IF('Dépenses auto-construction'!H30&lt;&gt;"",'Dépenses auto-construction'!H30,"")</f>
        <v>0</v>
      </c>
      <c r="I30" s="246"/>
      <c r="J30" s="246">
        <f t="shared" si="2"/>
        <v>0</v>
      </c>
      <c r="K30" s="111"/>
      <c r="L30" s="79" t="str">
        <f t="shared" si="3"/>
        <v/>
      </c>
      <c r="M30" s="246">
        <f t="shared" si="4"/>
        <v>0</v>
      </c>
      <c r="N30" s="111"/>
    </row>
    <row r="31" spans="2:14" ht="19.899999999999999" customHeight="1" x14ac:dyDescent="0.35">
      <c r="B31" s="109">
        <v>24</v>
      </c>
      <c r="C31" s="111" t="str">
        <f>IF('Dépenses auto-construction'!C31&lt;&gt;"",'Dépenses auto-construction'!C31,"")</f>
        <v/>
      </c>
      <c r="D31" s="111" t="str">
        <f>IF('Dépenses auto-construction'!D31&lt;&gt;"",'Dépenses auto-construction'!D31,"")</f>
        <v/>
      </c>
      <c r="E31" s="80" t="str">
        <f>IF('Dépenses auto-construction'!E31&lt;&gt;"",'Dépenses auto-construction'!E31,"")</f>
        <v/>
      </c>
      <c r="F31" s="111" t="str">
        <f>IF('Dépenses auto-construction'!F31&lt;&gt;"",'Dépenses auto-construction'!F31,"")</f>
        <v/>
      </c>
      <c r="G31" s="257">
        <f>IF('Dépenses auto-construction'!G31&lt;&gt;"",'Dépenses auto-construction'!G31,"")</f>
        <v>0</v>
      </c>
      <c r="H31" s="81">
        <f>IF('Dépenses auto-construction'!H31&lt;&gt;"",'Dépenses auto-construction'!H31,"")</f>
        <v>0</v>
      </c>
      <c r="I31" s="246"/>
      <c r="J31" s="246">
        <f t="shared" si="2"/>
        <v>0</v>
      </c>
      <c r="K31" s="111"/>
      <c r="L31" s="79" t="str">
        <f t="shared" si="3"/>
        <v/>
      </c>
      <c r="M31" s="246">
        <f t="shared" si="4"/>
        <v>0</v>
      </c>
      <c r="N31" s="111"/>
    </row>
    <row r="32" spans="2:14" ht="19.899999999999999" customHeight="1" x14ac:dyDescent="0.35">
      <c r="B32" s="109">
        <v>25</v>
      </c>
      <c r="C32" s="111" t="str">
        <f>IF('Dépenses auto-construction'!C32&lt;&gt;"",'Dépenses auto-construction'!C32,"")</f>
        <v/>
      </c>
      <c r="D32" s="111" t="str">
        <f>IF('Dépenses auto-construction'!D32&lt;&gt;"",'Dépenses auto-construction'!D32,"")</f>
        <v/>
      </c>
      <c r="E32" s="80" t="str">
        <f>IF('Dépenses auto-construction'!E32&lt;&gt;"",'Dépenses auto-construction'!E32,"")</f>
        <v/>
      </c>
      <c r="F32" s="111" t="str">
        <f>IF('Dépenses auto-construction'!F32&lt;&gt;"",'Dépenses auto-construction'!F32,"")</f>
        <v/>
      </c>
      <c r="G32" s="257">
        <f>IF('Dépenses auto-construction'!G32&lt;&gt;"",'Dépenses auto-construction'!G32,"")</f>
        <v>0</v>
      </c>
      <c r="H32" s="81">
        <f>IF('Dépenses auto-construction'!H32&lt;&gt;"",'Dépenses auto-construction'!H32,"")</f>
        <v>0</v>
      </c>
      <c r="I32" s="246"/>
      <c r="J32" s="246">
        <f t="shared" si="2"/>
        <v>0</v>
      </c>
      <c r="K32" s="111"/>
      <c r="L32" s="79" t="str">
        <f t="shared" si="3"/>
        <v/>
      </c>
      <c r="M32" s="246">
        <f t="shared" si="4"/>
        <v>0</v>
      </c>
      <c r="N32" s="111"/>
    </row>
    <row r="33" spans="2:14" ht="19.899999999999999" customHeight="1" x14ac:dyDescent="0.35">
      <c r="B33" s="109">
        <v>26</v>
      </c>
      <c r="C33" s="111" t="str">
        <f>IF('Dépenses auto-construction'!C33&lt;&gt;"",'Dépenses auto-construction'!C33,"")</f>
        <v/>
      </c>
      <c r="D33" s="111" t="str">
        <f>IF('Dépenses auto-construction'!D33&lt;&gt;"",'Dépenses auto-construction'!D33,"")</f>
        <v/>
      </c>
      <c r="E33" s="80" t="str">
        <f>IF('Dépenses auto-construction'!E33&lt;&gt;"",'Dépenses auto-construction'!E33,"")</f>
        <v/>
      </c>
      <c r="F33" s="111" t="str">
        <f>IF('Dépenses auto-construction'!F33&lt;&gt;"",'Dépenses auto-construction'!F33,"")</f>
        <v/>
      </c>
      <c r="G33" s="257">
        <f>IF('Dépenses auto-construction'!G33&lt;&gt;"",'Dépenses auto-construction'!G33,"")</f>
        <v>0</v>
      </c>
      <c r="H33" s="81">
        <f>IF('Dépenses auto-construction'!H33&lt;&gt;"",'Dépenses auto-construction'!H33,"")</f>
        <v>0</v>
      </c>
      <c r="I33" s="246"/>
      <c r="J33" s="246">
        <f t="shared" si="2"/>
        <v>0</v>
      </c>
      <c r="K33" s="111"/>
      <c r="L33" s="79" t="str">
        <f t="shared" si="3"/>
        <v/>
      </c>
      <c r="M33" s="246">
        <f t="shared" si="4"/>
        <v>0</v>
      </c>
      <c r="N33" s="111"/>
    </row>
    <row r="34" spans="2:14" ht="19.899999999999999" customHeight="1" x14ac:dyDescent="0.35">
      <c r="B34" s="109">
        <v>27</v>
      </c>
      <c r="C34" s="111" t="str">
        <f>IF('Dépenses auto-construction'!C34&lt;&gt;"",'Dépenses auto-construction'!C34,"")</f>
        <v/>
      </c>
      <c r="D34" s="111" t="str">
        <f>IF('Dépenses auto-construction'!D34&lt;&gt;"",'Dépenses auto-construction'!D34,"")</f>
        <v/>
      </c>
      <c r="E34" s="80" t="str">
        <f>IF('Dépenses auto-construction'!E34&lt;&gt;"",'Dépenses auto-construction'!E34,"")</f>
        <v/>
      </c>
      <c r="F34" s="111" t="str">
        <f>IF('Dépenses auto-construction'!F34&lt;&gt;"",'Dépenses auto-construction'!F34,"")</f>
        <v/>
      </c>
      <c r="G34" s="257">
        <f>IF('Dépenses auto-construction'!G34&lt;&gt;"",'Dépenses auto-construction'!G34,"")</f>
        <v>0</v>
      </c>
      <c r="H34" s="81">
        <f>IF('Dépenses auto-construction'!H34&lt;&gt;"",'Dépenses auto-construction'!H34,"")</f>
        <v>0</v>
      </c>
      <c r="I34" s="246"/>
      <c r="J34" s="246">
        <f t="shared" si="2"/>
        <v>0</v>
      </c>
      <c r="K34" s="111"/>
      <c r="L34" s="79" t="str">
        <f t="shared" si="3"/>
        <v/>
      </c>
      <c r="M34" s="246">
        <f t="shared" si="4"/>
        <v>0</v>
      </c>
      <c r="N34" s="111"/>
    </row>
    <row r="35" spans="2:14" ht="19.899999999999999" customHeight="1" x14ac:dyDescent="0.35">
      <c r="B35" s="109">
        <v>28</v>
      </c>
      <c r="C35" s="111" t="str">
        <f>IF('Dépenses auto-construction'!C35&lt;&gt;"",'Dépenses auto-construction'!C35,"")</f>
        <v/>
      </c>
      <c r="D35" s="111" t="str">
        <f>IF('Dépenses auto-construction'!D35&lt;&gt;"",'Dépenses auto-construction'!D35,"")</f>
        <v/>
      </c>
      <c r="E35" s="80" t="str">
        <f>IF('Dépenses auto-construction'!E35&lt;&gt;"",'Dépenses auto-construction'!E35,"")</f>
        <v/>
      </c>
      <c r="F35" s="111" t="str">
        <f>IF('Dépenses auto-construction'!F35&lt;&gt;"",'Dépenses auto-construction'!F35,"")</f>
        <v/>
      </c>
      <c r="G35" s="257">
        <f>IF('Dépenses auto-construction'!G35&lt;&gt;"",'Dépenses auto-construction'!G35,"")</f>
        <v>0</v>
      </c>
      <c r="H35" s="81">
        <f>IF('Dépenses auto-construction'!H35&lt;&gt;"",'Dépenses auto-construction'!H35,"")</f>
        <v>0</v>
      </c>
      <c r="I35" s="246"/>
      <c r="J35" s="246">
        <f t="shared" si="2"/>
        <v>0</v>
      </c>
      <c r="K35" s="111"/>
      <c r="L35" s="79" t="str">
        <f t="shared" si="3"/>
        <v/>
      </c>
      <c r="M35" s="246">
        <f t="shared" si="4"/>
        <v>0</v>
      </c>
      <c r="N35" s="111"/>
    </row>
    <row r="36" spans="2:14" ht="19.899999999999999" customHeight="1" x14ac:dyDescent="0.35">
      <c r="B36" s="109">
        <v>29</v>
      </c>
      <c r="C36" s="111" t="str">
        <f>IF('Dépenses auto-construction'!C36&lt;&gt;"",'Dépenses auto-construction'!C36,"")</f>
        <v/>
      </c>
      <c r="D36" s="111" t="str">
        <f>IF('Dépenses auto-construction'!D36&lt;&gt;"",'Dépenses auto-construction'!D36,"")</f>
        <v/>
      </c>
      <c r="E36" s="80" t="str">
        <f>IF('Dépenses auto-construction'!E36&lt;&gt;"",'Dépenses auto-construction'!E36,"")</f>
        <v/>
      </c>
      <c r="F36" s="111" t="str">
        <f>IF('Dépenses auto-construction'!F36&lt;&gt;"",'Dépenses auto-construction'!F36,"")</f>
        <v/>
      </c>
      <c r="G36" s="257">
        <f>IF('Dépenses auto-construction'!G36&lt;&gt;"",'Dépenses auto-construction'!G36,"")</f>
        <v>0</v>
      </c>
      <c r="H36" s="81">
        <f>IF('Dépenses auto-construction'!H36&lt;&gt;"",'Dépenses auto-construction'!H36,"")</f>
        <v>0</v>
      </c>
      <c r="I36" s="246"/>
      <c r="J36" s="246">
        <f t="shared" si="2"/>
        <v>0</v>
      </c>
      <c r="K36" s="111"/>
      <c r="L36" s="79" t="str">
        <f t="shared" si="3"/>
        <v/>
      </c>
      <c r="M36" s="246">
        <f t="shared" si="4"/>
        <v>0</v>
      </c>
      <c r="N36" s="111"/>
    </row>
    <row r="37" spans="2:14" ht="19.899999999999999" customHeight="1" x14ac:dyDescent="0.35">
      <c r="B37" s="109">
        <v>30</v>
      </c>
      <c r="C37" s="111" t="str">
        <f>IF('Dépenses auto-construction'!C37&lt;&gt;"",'Dépenses auto-construction'!C37,"")</f>
        <v/>
      </c>
      <c r="D37" s="111" t="str">
        <f>IF('Dépenses auto-construction'!D37&lt;&gt;"",'Dépenses auto-construction'!D37,"")</f>
        <v/>
      </c>
      <c r="E37" s="80" t="str">
        <f>IF('Dépenses auto-construction'!E37&lt;&gt;"",'Dépenses auto-construction'!E37,"")</f>
        <v/>
      </c>
      <c r="F37" s="111" t="str">
        <f>IF('Dépenses auto-construction'!F37&lt;&gt;"",'Dépenses auto-construction'!F37,"")</f>
        <v/>
      </c>
      <c r="G37" s="257">
        <f>IF('Dépenses auto-construction'!G37&lt;&gt;"",'Dépenses auto-construction'!G37,"")</f>
        <v>0</v>
      </c>
      <c r="H37" s="81">
        <f>IF('Dépenses auto-construction'!H37&lt;&gt;"",'Dépenses auto-construction'!H37,"")</f>
        <v>0</v>
      </c>
      <c r="I37" s="246"/>
      <c r="J37" s="246">
        <f t="shared" si="2"/>
        <v>0</v>
      </c>
      <c r="K37" s="111"/>
      <c r="L37" s="79" t="str">
        <f t="shared" si="3"/>
        <v/>
      </c>
      <c r="M37" s="246">
        <f t="shared" si="4"/>
        <v>0</v>
      </c>
      <c r="N37" s="111"/>
    </row>
    <row r="38" spans="2:14" ht="19.899999999999999" customHeight="1" x14ac:dyDescent="0.35">
      <c r="B38" s="109">
        <v>31</v>
      </c>
      <c r="C38" s="111" t="str">
        <f>IF('Dépenses auto-construction'!C38&lt;&gt;"",'Dépenses auto-construction'!C38,"")</f>
        <v/>
      </c>
      <c r="D38" s="111" t="str">
        <f>IF('Dépenses auto-construction'!D38&lt;&gt;"",'Dépenses auto-construction'!D38,"")</f>
        <v/>
      </c>
      <c r="E38" s="80" t="str">
        <f>IF('Dépenses auto-construction'!E38&lt;&gt;"",'Dépenses auto-construction'!E38,"")</f>
        <v/>
      </c>
      <c r="F38" s="111" t="str">
        <f>IF('Dépenses auto-construction'!F38&lt;&gt;"",'Dépenses auto-construction'!F38,"")</f>
        <v/>
      </c>
      <c r="G38" s="257">
        <f>IF('Dépenses auto-construction'!G38&lt;&gt;"",'Dépenses auto-construction'!G38,"")</f>
        <v>0</v>
      </c>
      <c r="H38" s="81">
        <f>IF('Dépenses auto-construction'!H38&lt;&gt;"",'Dépenses auto-construction'!H38,"")</f>
        <v>0</v>
      </c>
      <c r="I38" s="246"/>
      <c r="J38" s="246">
        <f t="shared" si="2"/>
        <v>0</v>
      </c>
      <c r="K38" s="111"/>
      <c r="L38" s="79" t="str">
        <f t="shared" si="3"/>
        <v/>
      </c>
      <c r="M38" s="246">
        <f t="shared" si="4"/>
        <v>0</v>
      </c>
      <c r="N38" s="111"/>
    </row>
    <row r="39" spans="2:14" ht="19.899999999999999" customHeight="1" x14ac:dyDescent="0.35">
      <c r="B39" s="109">
        <v>32</v>
      </c>
      <c r="C39" s="111" t="str">
        <f>IF('Dépenses auto-construction'!C39&lt;&gt;"",'Dépenses auto-construction'!C39,"")</f>
        <v/>
      </c>
      <c r="D39" s="111" t="str">
        <f>IF('Dépenses auto-construction'!D39&lt;&gt;"",'Dépenses auto-construction'!D39,"")</f>
        <v/>
      </c>
      <c r="E39" s="80" t="str">
        <f>IF('Dépenses auto-construction'!E39&lt;&gt;"",'Dépenses auto-construction'!E39,"")</f>
        <v/>
      </c>
      <c r="F39" s="111" t="str">
        <f>IF('Dépenses auto-construction'!F39&lt;&gt;"",'Dépenses auto-construction'!F39,"")</f>
        <v/>
      </c>
      <c r="G39" s="257">
        <f>IF('Dépenses auto-construction'!G39&lt;&gt;"",'Dépenses auto-construction'!G39,"")</f>
        <v>0</v>
      </c>
      <c r="H39" s="81">
        <f>IF('Dépenses auto-construction'!H39&lt;&gt;"",'Dépenses auto-construction'!H39,"")</f>
        <v>0</v>
      </c>
      <c r="I39" s="246"/>
      <c r="J39" s="246">
        <f t="shared" si="2"/>
        <v>0</v>
      </c>
      <c r="K39" s="111"/>
      <c r="L39" s="79" t="str">
        <f t="shared" si="3"/>
        <v/>
      </c>
      <c r="M39" s="246">
        <f t="shared" si="4"/>
        <v>0</v>
      </c>
      <c r="N39" s="111"/>
    </row>
    <row r="40" spans="2:14" ht="19.899999999999999" customHeight="1" x14ac:dyDescent="0.35">
      <c r="B40" s="109">
        <v>33</v>
      </c>
      <c r="C40" s="111" t="str">
        <f>IF('Dépenses auto-construction'!C40&lt;&gt;"",'Dépenses auto-construction'!C40,"")</f>
        <v/>
      </c>
      <c r="D40" s="111" t="str">
        <f>IF('Dépenses auto-construction'!D40&lt;&gt;"",'Dépenses auto-construction'!D40,"")</f>
        <v/>
      </c>
      <c r="E40" s="80" t="str">
        <f>IF('Dépenses auto-construction'!E40&lt;&gt;"",'Dépenses auto-construction'!E40,"")</f>
        <v/>
      </c>
      <c r="F40" s="111" t="str">
        <f>IF('Dépenses auto-construction'!F40&lt;&gt;"",'Dépenses auto-construction'!F40,"")</f>
        <v/>
      </c>
      <c r="G40" s="257">
        <f>IF('Dépenses auto-construction'!G40&lt;&gt;"",'Dépenses auto-construction'!G40,"")</f>
        <v>0</v>
      </c>
      <c r="H40" s="81">
        <f>IF('Dépenses auto-construction'!H40&lt;&gt;"",'Dépenses auto-construction'!H40,"")</f>
        <v>0</v>
      </c>
      <c r="I40" s="246"/>
      <c r="J40" s="246">
        <f t="shared" si="2"/>
        <v>0</v>
      </c>
      <c r="K40" s="111"/>
      <c r="L40" s="79" t="str">
        <f t="shared" si="3"/>
        <v/>
      </c>
      <c r="M40" s="246">
        <f t="shared" si="4"/>
        <v>0</v>
      </c>
      <c r="N40" s="111"/>
    </row>
    <row r="41" spans="2:14" ht="19.899999999999999" customHeight="1" x14ac:dyDescent="0.35">
      <c r="B41" s="109">
        <v>34</v>
      </c>
      <c r="C41" s="111" t="str">
        <f>IF('Dépenses auto-construction'!C41&lt;&gt;"",'Dépenses auto-construction'!C41,"")</f>
        <v/>
      </c>
      <c r="D41" s="111" t="str">
        <f>IF('Dépenses auto-construction'!D41&lt;&gt;"",'Dépenses auto-construction'!D41,"")</f>
        <v/>
      </c>
      <c r="E41" s="80" t="str">
        <f>IF('Dépenses auto-construction'!E41&lt;&gt;"",'Dépenses auto-construction'!E41,"")</f>
        <v/>
      </c>
      <c r="F41" s="111" t="str">
        <f>IF('Dépenses auto-construction'!F41&lt;&gt;"",'Dépenses auto-construction'!F41,"")</f>
        <v/>
      </c>
      <c r="G41" s="257">
        <f>IF('Dépenses auto-construction'!G41&lt;&gt;"",'Dépenses auto-construction'!G41,"")</f>
        <v>0</v>
      </c>
      <c r="H41" s="81">
        <f>IF('Dépenses auto-construction'!H41&lt;&gt;"",'Dépenses auto-construction'!H41,"")</f>
        <v>0</v>
      </c>
      <c r="I41" s="246"/>
      <c r="J41" s="246">
        <f t="shared" si="2"/>
        <v>0</v>
      </c>
      <c r="K41" s="111"/>
      <c r="L41" s="79" t="str">
        <f t="shared" si="3"/>
        <v/>
      </c>
      <c r="M41" s="246">
        <f t="shared" si="4"/>
        <v>0</v>
      </c>
      <c r="N41" s="111"/>
    </row>
    <row r="42" spans="2:14" ht="19.899999999999999" customHeight="1" x14ac:dyDescent="0.35">
      <c r="B42" s="109">
        <v>35</v>
      </c>
      <c r="C42" s="111" t="str">
        <f>IF('Dépenses auto-construction'!C42&lt;&gt;"",'Dépenses auto-construction'!C42,"")</f>
        <v/>
      </c>
      <c r="D42" s="111" t="str">
        <f>IF('Dépenses auto-construction'!D42&lt;&gt;"",'Dépenses auto-construction'!D42,"")</f>
        <v/>
      </c>
      <c r="E42" s="80" t="str">
        <f>IF('Dépenses auto-construction'!E42&lt;&gt;"",'Dépenses auto-construction'!E42,"")</f>
        <v/>
      </c>
      <c r="F42" s="111" t="str">
        <f>IF('Dépenses auto-construction'!F42&lt;&gt;"",'Dépenses auto-construction'!F42,"")</f>
        <v/>
      </c>
      <c r="G42" s="257">
        <f>IF('Dépenses auto-construction'!G42&lt;&gt;"",'Dépenses auto-construction'!G42,"")</f>
        <v>0</v>
      </c>
      <c r="H42" s="81">
        <f>IF('Dépenses auto-construction'!H42&lt;&gt;"",'Dépenses auto-construction'!H42,"")</f>
        <v>0</v>
      </c>
      <c r="I42" s="246"/>
      <c r="J42" s="246">
        <f t="shared" si="2"/>
        <v>0</v>
      </c>
      <c r="K42" s="111"/>
      <c r="L42" s="79" t="str">
        <f t="shared" si="3"/>
        <v/>
      </c>
      <c r="M42" s="246">
        <f t="shared" si="4"/>
        <v>0</v>
      </c>
      <c r="N42" s="111"/>
    </row>
    <row r="43" spans="2:14" ht="19.899999999999999" customHeight="1" x14ac:dyDescent="0.35">
      <c r="B43" s="109">
        <v>36</v>
      </c>
      <c r="C43" s="111" t="str">
        <f>IF('Dépenses auto-construction'!C43&lt;&gt;"",'Dépenses auto-construction'!C43,"")</f>
        <v/>
      </c>
      <c r="D43" s="111" t="str">
        <f>IF('Dépenses auto-construction'!D43&lt;&gt;"",'Dépenses auto-construction'!D43,"")</f>
        <v/>
      </c>
      <c r="E43" s="80" t="str">
        <f>IF('Dépenses auto-construction'!E43&lt;&gt;"",'Dépenses auto-construction'!E43,"")</f>
        <v/>
      </c>
      <c r="F43" s="111" t="str">
        <f>IF('Dépenses auto-construction'!F43&lt;&gt;"",'Dépenses auto-construction'!F43,"")</f>
        <v/>
      </c>
      <c r="G43" s="257">
        <f>IF('Dépenses auto-construction'!G43&lt;&gt;"",'Dépenses auto-construction'!G43,"")</f>
        <v>0</v>
      </c>
      <c r="H43" s="81">
        <f>IF('Dépenses auto-construction'!H43&lt;&gt;"",'Dépenses auto-construction'!H43,"")</f>
        <v>0</v>
      </c>
      <c r="I43" s="246"/>
      <c r="J43" s="246">
        <f t="shared" si="2"/>
        <v>0</v>
      </c>
      <c r="K43" s="111"/>
      <c r="L43" s="79" t="str">
        <f t="shared" si="3"/>
        <v/>
      </c>
      <c r="M43" s="246">
        <f t="shared" si="4"/>
        <v>0</v>
      </c>
      <c r="N43" s="111"/>
    </row>
    <row r="44" spans="2:14" ht="19.899999999999999" customHeight="1" x14ac:dyDescent="0.35">
      <c r="B44" s="109">
        <v>37</v>
      </c>
      <c r="C44" s="111" t="str">
        <f>IF('Dépenses auto-construction'!C44&lt;&gt;"",'Dépenses auto-construction'!C44,"")</f>
        <v/>
      </c>
      <c r="D44" s="111" t="str">
        <f>IF('Dépenses auto-construction'!D44&lt;&gt;"",'Dépenses auto-construction'!D44,"")</f>
        <v/>
      </c>
      <c r="E44" s="80" t="str">
        <f>IF('Dépenses auto-construction'!E44&lt;&gt;"",'Dépenses auto-construction'!E44,"")</f>
        <v/>
      </c>
      <c r="F44" s="111" t="str">
        <f>IF('Dépenses auto-construction'!F44&lt;&gt;"",'Dépenses auto-construction'!F44,"")</f>
        <v/>
      </c>
      <c r="G44" s="257">
        <f>IF('Dépenses auto-construction'!G44&lt;&gt;"",'Dépenses auto-construction'!G44,"")</f>
        <v>0</v>
      </c>
      <c r="H44" s="81">
        <f>IF('Dépenses auto-construction'!H44&lt;&gt;"",'Dépenses auto-construction'!H44,"")</f>
        <v>0</v>
      </c>
      <c r="I44" s="246"/>
      <c r="J44" s="246">
        <f t="shared" si="2"/>
        <v>0</v>
      </c>
      <c r="K44" s="111"/>
      <c r="L44" s="79" t="str">
        <f t="shared" si="3"/>
        <v/>
      </c>
      <c r="M44" s="246">
        <f t="shared" si="4"/>
        <v>0</v>
      </c>
      <c r="N44" s="111"/>
    </row>
    <row r="45" spans="2:14" ht="19.899999999999999" customHeight="1" x14ac:dyDescent="0.35">
      <c r="B45" s="109">
        <v>38</v>
      </c>
      <c r="C45" s="111" t="str">
        <f>IF('Dépenses auto-construction'!C45&lt;&gt;"",'Dépenses auto-construction'!C45,"")</f>
        <v/>
      </c>
      <c r="D45" s="111" t="str">
        <f>IF('Dépenses auto-construction'!D45&lt;&gt;"",'Dépenses auto-construction'!D45,"")</f>
        <v/>
      </c>
      <c r="E45" s="80" t="str">
        <f>IF('Dépenses auto-construction'!E45&lt;&gt;"",'Dépenses auto-construction'!E45,"")</f>
        <v/>
      </c>
      <c r="F45" s="111" t="str">
        <f>IF('Dépenses auto-construction'!F45&lt;&gt;"",'Dépenses auto-construction'!F45,"")</f>
        <v/>
      </c>
      <c r="G45" s="257">
        <f>IF('Dépenses auto-construction'!G45&lt;&gt;"",'Dépenses auto-construction'!G45,"")</f>
        <v>0</v>
      </c>
      <c r="H45" s="81">
        <f>IF('Dépenses auto-construction'!H45&lt;&gt;"",'Dépenses auto-construction'!H45,"")</f>
        <v>0</v>
      </c>
      <c r="I45" s="246"/>
      <c r="J45" s="246">
        <f t="shared" si="2"/>
        <v>0</v>
      </c>
      <c r="K45" s="111"/>
      <c r="L45" s="79" t="str">
        <f t="shared" si="3"/>
        <v/>
      </c>
      <c r="M45" s="246">
        <f t="shared" si="4"/>
        <v>0</v>
      </c>
      <c r="N45" s="111"/>
    </row>
    <row r="46" spans="2:14" ht="19.899999999999999" customHeight="1" x14ac:dyDescent="0.35">
      <c r="B46" s="109">
        <v>39</v>
      </c>
      <c r="C46" s="111" t="str">
        <f>IF('Dépenses auto-construction'!C46&lt;&gt;"",'Dépenses auto-construction'!C46,"")</f>
        <v/>
      </c>
      <c r="D46" s="111" t="str">
        <f>IF('Dépenses auto-construction'!D46&lt;&gt;"",'Dépenses auto-construction'!D46,"")</f>
        <v/>
      </c>
      <c r="E46" s="80" t="str">
        <f>IF('Dépenses auto-construction'!E46&lt;&gt;"",'Dépenses auto-construction'!E46,"")</f>
        <v/>
      </c>
      <c r="F46" s="111" t="str">
        <f>IF('Dépenses auto-construction'!F46&lt;&gt;"",'Dépenses auto-construction'!F46,"")</f>
        <v/>
      </c>
      <c r="G46" s="257">
        <f>IF('Dépenses auto-construction'!G46&lt;&gt;"",'Dépenses auto-construction'!G46,"")</f>
        <v>0</v>
      </c>
      <c r="H46" s="81">
        <f>IF('Dépenses auto-construction'!H46&lt;&gt;"",'Dépenses auto-construction'!H46,"")</f>
        <v>0</v>
      </c>
      <c r="I46" s="246"/>
      <c r="J46" s="246">
        <f t="shared" si="2"/>
        <v>0</v>
      </c>
      <c r="K46" s="111"/>
      <c r="L46" s="79" t="str">
        <f t="shared" si="3"/>
        <v/>
      </c>
      <c r="M46" s="246">
        <f t="shared" si="4"/>
        <v>0</v>
      </c>
      <c r="N46" s="111"/>
    </row>
    <row r="47" spans="2:14" ht="19.899999999999999" customHeight="1" x14ac:dyDescent="0.35">
      <c r="B47" s="109">
        <v>40</v>
      </c>
      <c r="C47" s="111" t="str">
        <f>IF('Dépenses auto-construction'!C47&lt;&gt;"",'Dépenses auto-construction'!C47,"")</f>
        <v/>
      </c>
      <c r="D47" s="111" t="str">
        <f>IF('Dépenses auto-construction'!D47&lt;&gt;"",'Dépenses auto-construction'!D47,"")</f>
        <v/>
      </c>
      <c r="E47" s="80" t="str">
        <f>IF('Dépenses auto-construction'!E47&lt;&gt;"",'Dépenses auto-construction'!E47,"")</f>
        <v/>
      </c>
      <c r="F47" s="111" t="str">
        <f>IF('Dépenses auto-construction'!F47&lt;&gt;"",'Dépenses auto-construction'!F47,"")</f>
        <v/>
      </c>
      <c r="G47" s="257">
        <f>IF('Dépenses auto-construction'!G47&lt;&gt;"",'Dépenses auto-construction'!G47,"")</f>
        <v>0</v>
      </c>
      <c r="H47" s="81">
        <f>IF('Dépenses auto-construction'!H47&lt;&gt;"",'Dépenses auto-construction'!H47,"")</f>
        <v>0</v>
      </c>
      <c r="I47" s="246"/>
      <c r="J47" s="246">
        <f t="shared" si="2"/>
        <v>0</v>
      </c>
      <c r="K47" s="111"/>
      <c r="L47" s="79" t="str">
        <f t="shared" si="3"/>
        <v/>
      </c>
      <c r="M47" s="246">
        <f t="shared" si="4"/>
        <v>0</v>
      </c>
      <c r="N47" s="111"/>
    </row>
    <row r="48" spans="2:14" ht="19.899999999999999" customHeight="1" x14ac:dyDescent="0.35">
      <c r="B48" s="109">
        <v>41</v>
      </c>
      <c r="C48" s="111" t="str">
        <f>IF('Dépenses auto-construction'!C48&lt;&gt;"",'Dépenses auto-construction'!C48,"")</f>
        <v/>
      </c>
      <c r="D48" s="111" t="str">
        <f>IF('Dépenses auto-construction'!D48&lt;&gt;"",'Dépenses auto-construction'!D48,"")</f>
        <v/>
      </c>
      <c r="E48" s="80" t="str">
        <f>IF('Dépenses auto-construction'!E48&lt;&gt;"",'Dépenses auto-construction'!E48,"")</f>
        <v/>
      </c>
      <c r="F48" s="111" t="str">
        <f>IF('Dépenses auto-construction'!F48&lt;&gt;"",'Dépenses auto-construction'!F48,"")</f>
        <v/>
      </c>
      <c r="G48" s="257">
        <f>IF('Dépenses auto-construction'!G48&lt;&gt;"",'Dépenses auto-construction'!G48,"")</f>
        <v>0</v>
      </c>
      <c r="H48" s="81">
        <f>IF('Dépenses auto-construction'!H48&lt;&gt;"",'Dépenses auto-construction'!H48,"")</f>
        <v>0</v>
      </c>
      <c r="I48" s="246"/>
      <c r="J48" s="246">
        <f t="shared" si="2"/>
        <v>0</v>
      </c>
      <c r="K48" s="111"/>
      <c r="L48" s="79" t="str">
        <f t="shared" si="3"/>
        <v/>
      </c>
      <c r="M48" s="246">
        <f t="shared" si="4"/>
        <v>0</v>
      </c>
      <c r="N48" s="111"/>
    </row>
    <row r="49" spans="2:14" ht="19.899999999999999" customHeight="1" x14ac:dyDescent="0.35">
      <c r="B49" s="109">
        <v>42</v>
      </c>
      <c r="C49" s="111" t="str">
        <f>IF('Dépenses auto-construction'!C49&lt;&gt;"",'Dépenses auto-construction'!C49,"")</f>
        <v/>
      </c>
      <c r="D49" s="111" t="str">
        <f>IF('Dépenses auto-construction'!D49&lt;&gt;"",'Dépenses auto-construction'!D49,"")</f>
        <v/>
      </c>
      <c r="E49" s="80" t="str">
        <f>IF('Dépenses auto-construction'!E49&lt;&gt;"",'Dépenses auto-construction'!E49,"")</f>
        <v/>
      </c>
      <c r="F49" s="111" t="str">
        <f>IF('Dépenses auto-construction'!F49&lt;&gt;"",'Dépenses auto-construction'!F49,"")</f>
        <v/>
      </c>
      <c r="G49" s="257">
        <f>IF('Dépenses auto-construction'!G49&lt;&gt;"",'Dépenses auto-construction'!G49,"")</f>
        <v>0</v>
      </c>
      <c r="H49" s="81">
        <f>IF('Dépenses auto-construction'!H49&lt;&gt;"",'Dépenses auto-construction'!H49,"")</f>
        <v>0</v>
      </c>
      <c r="I49" s="246"/>
      <c r="J49" s="246">
        <f t="shared" si="2"/>
        <v>0</v>
      </c>
      <c r="K49" s="111"/>
      <c r="L49" s="79" t="str">
        <f t="shared" si="3"/>
        <v/>
      </c>
      <c r="M49" s="246">
        <f t="shared" si="4"/>
        <v>0</v>
      </c>
      <c r="N49" s="111"/>
    </row>
    <row r="50" spans="2:14" ht="19.899999999999999" customHeight="1" x14ac:dyDescent="0.35">
      <c r="B50" s="109">
        <v>43</v>
      </c>
      <c r="C50" s="111" t="str">
        <f>IF('Dépenses auto-construction'!C50&lt;&gt;"",'Dépenses auto-construction'!C50,"")</f>
        <v/>
      </c>
      <c r="D50" s="111" t="str">
        <f>IF('Dépenses auto-construction'!D50&lt;&gt;"",'Dépenses auto-construction'!D50,"")</f>
        <v/>
      </c>
      <c r="E50" s="80" t="str">
        <f>IF('Dépenses auto-construction'!E50&lt;&gt;"",'Dépenses auto-construction'!E50,"")</f>
        <v/>
      </c>
      <c r="F50" s="111" t="str">
        <f>IF('Dépenses auto-construction'!F50&lt;&gt;"",'Dépenses auto-construction'!F50,"")</f>
        <v/>
      </c>
      <c r="G50" s="257">
        <f>IF('Dépenses auto-construction'!G50&lt;&gt;"",'Dépenses auto-construction'!G50,"")</f>
        <v>0</v>
      </c>
      <c r="H50" s="81">
        <f>IF('Dépenses auto-construction'!H50&lt;&gt;"",'Dépenses auto-construction'!H50,"")</f>
        <v>0</v>
      </c>
      <c r="I50" s="246"/>
      <c r="J50" s="246">
        <f t="shared" si="2"/>
        <v>0</v>
      </c>
      <c r="K50" s="111"/>
      <c r="L50" s="79" t="str">
        <f t="shared" si="3"/>
        <v/>
      </c>
      <c r="M50" s="246">
        <f t="shared" si="4"/>
        <v>0</v>
      </c>
      <c r="N50" s="111"/>
    </row>
    <row r="51" spans="2:14" ht="19.899999999999999" customHeight="1" x14ac:dyDescent="0.35">
      <c r="B51" s="109">
        <v>44</v>
      </c>
      <c r="C51" s="111" t="str">
        <f>IF('Dépenses auto-construction'!C51&lt;&gt;"",'Dépenses auto-construction'!C51,"")</f>
        <v/>
      </c>
      <c r="D51" s="111" t="str">
        <f>IF('Dépenses auto-construction'!D51&lt;&gt;"",'Dépenses auto-construction'!D51,"")</f>
        <v/>
      </c>
      <c r="E51" s="80" t="str">
        <f>IF('Dépenses auto-construction'!E51&lt;&gt;"",'Dépenses auto-construction'!E51,"")</f>
        <v/>
      </c>
      <c r="F51" s="111" t="str">
        <f>IF('Dépenses auto-construction'!F51&lt;&gt;"",'Dépenses auto-construction'!F51,"")</f>
        <v/>
      </c>
      <c r="G51" s="257">
        <f>IF('Dépenses auto-construction'!G51&lt;&gt;"",'Dépenses auto-construction'!G51,"")</f>
        <v>0</v>
      </c>
      <c r="H51" s="81">
        <f>IF('Dépenses auto-construction'!H51&lt;&gt;"",'Dépenses auto-construction'!H51,"")</f>
        <v>0</v>
      </c>
      <c r="I51" s="246"/>
      <c r="J51" s="246">
        <f t="shared" si="2"/>
        <v>0</v>
      </c>
      <c r="K51" s="111"/>
      <c r="L51" s="79" t="str">
        <f t="shared" si="3"/>
        <v/>
      </c>
      <c r="M51" s="246">
        <f t="shared" si="4"/>
        <v>0</v>
      </c>
      <c r="N51" s="111"/>
    </row>
    <row r="52" spans="2:14" ht="19.899999999999999" customHeight="1" x14ac:dyDescent="0.35">
      <c r="B52" s="109">
        <v>45</v>
      </c>
      <c r="C52" s="111" t="str">
        <f>IF('Dépenses auto-construction'!C52&lt;&gt;"",'Dépenses auto-construction'!C52,"")</f>
        <v/>
      </c>
      <c r="D52" s="111" t="str">
        <f>IF('Dépenses auto-construction'!D52&lt;&gt;"",'Dépenses auto-construction'!D52,"")</f>
        <v/>
      </c>
      <c r="E52" s="80" t="str">
        <f>IF('Dépenses auto-construction'!E52&lt;&gt;"",'Dépenses auto-construction'!E52,"")</f>
        <v/>
      </c>
      <c r="F52" s="111" t="str">
        <f>IF('Dépenses auto-construction'!F52&lt;&gt;"",'Dépenses auto-construction'!F52,"")</f>
        <v/>
      </c>
      <c r="G52" s="257">
        <f>IF('Dépenses auto-construction'!G52&lt;&gt;"",'Dépenses auto-construction'!G52,"")</f>
        <v>0</v>
      </c>
      <c r="H52" s="81">
        <f>IF('Dépenses auto-construction'!H52&lt;&gt;"",'Dépenses auto-construction'!H52,"")</f>
        <v>0</v>
      </c>
      <c r="I52" s="246"/>
      <c r="J52" s="246">
        <f t="shared" si="2"/>
        <v>0</v>
      </c>
      <c r="K52" s="111"/>
      <c r="L52" s="79" t="str">
        <f t="shared" si="3"/>
        <v/>
      </c>
      <c r="M52" s="246">
        <f t="shared" si="4"/>
        <v>0</v>
      </c>
      <c r="N52" s="111"/>
    </row>
    <row r="53" spans="2:14" ht="19.899999999999999" customHeight="1" x14ac:dyDescent="0.35">
      <c r="B53" s="109">
        <v>46</v>
      </c>
      <c r="C53" s="111" t="str">
        <f>IF('Dépenses auto-construction'!C53&lt;&gt;"",'Dépenses auto-construction'!C53,"")</f>
        <v/>
      </c>
      <c r="D53" s="111" t="str">
        <f>IF('Dépenses auto-construction'!D53&lt;&gt;"",'Dépenses auto-construction'!D53,"")</f>
        <v/>
      </c>
      <c r="E53" s="80" t="str">
        <f>IF('Dépenses auto-construction'!E53&lt;&gt;"",'Dépenses auto-construction'!E53,"")</f>
        <v/>
      </c>
      <c r="F53" s="111" t="str">
        <f>IF('Dépenses auto-construction'!F53&lt;&gt;"",'Dépenses auto-construction'!F53,"")</f>
        <v/>
      </c>
      <c r="G53" s="257">
        <f>IF('Dépenses auto-construction'!G53&lt;&gt;"",'Dépenses auto-construction'!G53,"")</f>
        <v>0</v>
      </c>
      <c r="H53" s="81">
        <f>IF('Dépenses auto-construction'!H53&lt;&gt;"",'Dépenses auto-construction'!H53,"")</f>
        <v>0</v>
      </c>
      <c r="I53" s="246"/>
      <c r="J53" s="246">
        <f t="shared" si="2"/>
        <v>0</v>
      </c>
      <c r="K53" s="111"/>
      <c r="L53" s="79" t="str">
        <f t="shared" si="3"/>
        <v/>
      </c>
      <c r="M53" s="246">
        <f t="shared" si="4"/>
        <v>0</v>
      </c>
      <c r="N53" s="111"/>
    </row>
    <row r="54" spans="2:14" ht="19.899999999999999" customHeight="1" x14ac:dyDescent="0.35">
      <c r="B54" s="109">
        <v>47</v>
      </c>
      <c r="C54" s="111" t="str">
        <f>IF('Dépenses auto-construction'!C54&lt;&gt;"",'Dépenses auto-construction'!C54,"")</f>
        <v/>
      </c>
      <c r="D54" s="111" t="str">
        <f>IF('Dépenses auto-construction'!D54&lt;&gt;"",'Dépenses auto-construction'!D54,"")</f>
        <v/>
      </c>
      <c r="E54" s="80" t="str">
        <f>IF('Dépenses auto-construction'!E54&lt;&gt;"",'Dépenses auto-construction'!E54,"")</f>
        <v/>
      </c>
      <c r="F54" s="111" t="str">
        <f>IF('Dépenses auto-construction'!F54&lt;&gt;"",'Dépenses auto-construction'!F54,"")</f>
        <v/>
      </c>
      <c r="G54" s="257">
        <f>IF('Dépenses auto-construction'!G54&lt;&gt;"",'Dépenses auto-construction'!G54,"")</f>
        <v>0</v>
      </c>
      <c r="H54" s="81">
        <f>IF('Dépenses auto-construction'!H54&lt;&gt;"",'Dépenses auto-construction'!H54,"")</f>
        <v>0</v>
      </c>
      <c r="I54" s="246"/>
      <c r="J54" s="246">
        <f t="shared" si="2"/>
        <v>0</v>
      </c>
      <c r="K54" s="111"/>
      <c r="L54" s="79" t="str">
        <f t="shared" si="3"/>
        <v/>
      </c>
      <c r="M54" s="246">
        <f t="shared" si="4"/>
        <v>0</v>
      </c>
      <c r="N54" s="111"/>
    </row>
    <row r="55" spans="2:14" ht="19.899999999999999" customHeight="1" x14ac:dyDescent="0.35">
      <c r="B55" s="109">
        <v>48</v>
      </c>
      <c r="C55" s="111" t="str">
        <f>IF('Dépenses auto-construction'!C55&lt;&gt;"",'Dépenses auto-construction'!C55,"")</f>
        <v/>
      </c>
      <c r="D55" s="111" t="str">
        <f>IF('Dépenses auto-construction'!D55&lt;&gt;"",'Dépenses auto-construction'!D55,"")</f>
        <v/>
      </c>
      <c r="E55" s="80" t="str">
        <f>IF('Dépenses auto-construction'!E55&lt;&gt;"",'Dépenses auto-construction'!E55,"")</f>
        <v/>
      </c>
      <c r="F55" s="111" t="str">
        <f>IF('Dépenses auto-construction'!F55&lt;&gt;"",'Dépenses auto-construction'!F55,"")</f>
        <v/>
      </c>
      <c r="G55" s="257">
        <f>IF('Dépenses auto-construction'!G55&lt;&gt;"",'Dépenses auto-construction'!G55,"")</f>
        <v>0</v>
      </c>
      <c r="H55" s="81">
        <f>IF('Dépenses auto-construction'!H55&lt;&gt;"",'Dépenses auto-construction'!H55,"")</f>
        <v>0</v>
      </c>
      <c r="I55" s="246"/>
      <c r="J55" s="246">
        <f t="shared" si="2"/>
        <v>0</v>
      </c>
      <c r="K55" s="111"/>
      <c r="L55" s="79" t="str">
        <f t="shared" si="3"/>
        <v/>
      </c>
      <c r="M55" s="246">
        <f t="shared" si="4"/>
        <v>0</v>
      </c>
      <c r="N55" s="111"/>
    </row>
    <row r="56" spans="2:14" ht="19.899999999999999" customHeight="1" x14ac:dyDescent="0.35">
      <c r="B56" s="109">
        <v>49</v>
      </c>
      <c r="C56" s="111" t="str">
        <f>IF('Dépenses auto-construction'!C56&lt;&gt;"",'Dépenses auto-construction'!C56,"")</f>
        <v/>
      </c>
      <c r="D56" s="111" t="str">
        <f>IF('Dépenses auto-construction'!D56&lt;&gt;"",'Dépenses auto-construction'!D56,"")</f>
        <v/>
      </c>
      <c r="E56" s="80" t="str">
        <f>IF('Dépenses auto-construction'!E56&lt;&gt;"",'Dépenses auto-construction'!E56,"")</f>
        <v/>
      </c>
      <c r="F56" s="111" t="str">
        <f>IF('Dépenses auto-construction'!F56&lt;&gt;"",'Dépenses auto-construction'!F56,"")</f>
        <v/>
      </c>
      <c r="G56" s="257">
        <f>IF('Dépenses auto-construction'!G56&lt;&gt;"",'Dépenses auto-construction'!G56,"")</f>
        <v>0</v>
      </c>
      <c r="H56" s="81">
        <f>IF('Dépenses auto-construction'!H56&lt;&gt;"",'Dépenses auto-construction'!H56,"")</f>
        <v>0</v>
      </c>
      <c r="I56" s="246"/>
      <c r="J56" s="246">
        <f t="shared" si="2"/>
        <v>0</v>
      </c>
      <c r="K56" s="111"/>
      <c r="L56" s="79" t="str">
        <f t="shared" si="3"/>
        <v/>
      </c>
      <c r="M56" s="246">
        <f t="shared" si="4"/>
        <v>0</v>
      </c>
      <c r="N56" s="111"/>
    </row>
    <row r="57" spans="2:14" ht="19.899999999999999" customHeight="1" x14ac:dyDescent="0.35">
      <c r="B57" s="109">
        <v>50</v>
      </c>
      <c r="C57" s="111" t="str">
        <f>IF('Dépenses auto-construction'!C57&lt;&gt;"",'Dépenses auto-construction'!C57,"")</f>
        <v/>
      </c>
      <c r="D57" s="111" t="str">
        <f>IF('Dépenses auto-construction'!D57&lt;&gt;"",'Dépenses auto-construction'!D57,"")</f>
        <v/>
      </c>
      <c r="E57" s="80" t="str">
        <f>IF('Dépenses auto-construction'!E57&lt;&gt;"",'Dépenses auto-construction'!E57,"")</f>
        <v/>
      </c>
      <c r="F57" s="111" t="str">
        <f>IF('Dépenses auto-construction'!F57&lt;&gt;"",'Dépenses auto-construction'!F57,"")</f>
        <v/>
      </c>
      <c r="G57" s="257">
        <f>IF('Dépenses auto-construction'!G57&lt;&gt;"",'Dépenses auto-construction'!G57,"")</f>
        <v>0</v>
      </c>
      <c r="H57" s="81">
        <f>IF('Dépenses auto-construction'!H57&lt;&gt;"",'Dépenses auto-construction'!H57,"")</f>
        <v>0</v>
      </c>
      <c r="I57" s="246"/>
      <c r="J57" s="246">
        <f t="shared" si="2"/>
        <v>0</v>
      </c>
      <c r="K57" s="111"/>
      <c r="L57" s="79" t="str">
        <f t="shared" si="3"/>
        <v/>
      </c>
      <c r="M57" s="246">
        <f t="shared" si="4"/>
        <v>0</v>
      </c>
      <c r="N57" s="111"/>
    </row>
    <row r="58" spans="2:14" ht="19.899999999999999" customHeight="1" x14ac:dyDescent="0.35">
      <c r="B58" s="109">
        <v>51</v>
      </c>
      <c r="C58" s="111" t="str">
        <f>IF('Dépenses auto-construction'!C58&lt;&gt;"",'Dépenses auto-construction'!C58,"")</f>
        <v/>
      </c>
      <c r="D58" s="111" t="str">
        <f>IF('Dépenses auto-construction'!D58&lt;&gt;"",'Dépenses auto-construction'!D58,"")</f>
        <v/>
      </c>
      <c r="E58" s="80" t="str">
        <f>IF('Dépenses auto-construction'!E58&lt;&gt;"",'Dépenses auto-construction'!E58,"")</f>
        <v/>
      </c>
      <c r="F58" s="111" t="str">
        <f>IF('Dépenses auto-construction'!F58&lt;&gt;"",'Dépenses auto-construction'!F58,"")</f>
        <v/>
      </c>
      <c r="G58" s="257">
        <f>IF('Dépenses auto-construction'!G58&lt;&gt;"",'Dépenses auto-construction'!G58,"")</f>
        <v>0</v>
      </c>
      <c r="H58" s="81">
        <f>IF('Dépenses auto-construction'!H58&lt;&gt;"",'Dépenses auto-construction'!H58,"")</f>
        <v>0</v>
      </c>
      <c r="I58" s="246"/>
      <c r="J58" s="246">
        <f t="shared" si="2"/>
        <v>0</v>
      </c>
      <c r="K58" s="111"/>
      <c r="L58" s="79" t="str">
        <f t="shared" si="3"/>
        <v/>
      </c>
      <c r="M58" s="246">
        <f t="shared" si="4"/>
        <v>0</v>
      </c>
      <c r="N58" s="111"/>
    </row>
    <row r="59" spans="2:14" ht="19.899999999999999" customHeight="1" x14ac:dyDescent="0.35">
      <c r="B59" s="109">
        <v>52</v>
      </c>
      <c r="C59" s="111" t="str">
        <f>IF('Dépenses auto-construction'!C59&lt;&gt;"",'Dépenses auto-construction'!C59,"")</f>
        <v/>
      </c>
      <c r="D59" s="111" t="str">
        <f>IF('Dépenses auto-construction'!D59&lt;&gt;"",'Dépenses auto-construction'!D59,"")</f>
        <v/>
      </c>
      <c r="E59" s="80" t="str">
        <f>IF('Dépenses auto-construction'!E59&lt;&gt;"",'Dépenses auto-construction'!E59,"")</f>
        <v/>
      </c>
      <c r="F59" s="111" t="str">
        <f>IF('Dépenses auto-construction'!F59&lt;&gt;"",'Dépenses auto-construction'!F59,"")</f>
        <v/>
      </c>
      <c r="G59" s="257">
        <f>IF('Dépenses auto-construction'!G59&lt;&gt;"",'Dépenses auto-construction'!G59,"")</f>
        <v>0</v>
      </c>
      <c r="H59" s="81">
        <f>IF('Dépenses auto-construction'!H59&lt;&gt;"",'Dépenses auto-construction'!H59,"")</f>
        <v>0</v>
      </c>
      <c r="I59" s="246"/>
      <c r="J59" s="246">
        <f t="shared" si="2"/>
        <v>0</v>
      </c>
      <c r="K59" s="111"/>
      <c r="L59" s="79" t="str">
        <f t="shared" si="3"/>
        <v/>
      </c>
      <c r="M59" s="246">
        <f t="shared" si="4"/>
        <v>0</v>
      </c>
      <c r="N59" s="111"/>
    </row>
    <row r="60" spans="2:14" ht="19.899999999999999" customHeight="1" x14ac:dyDescent="0.35">
      <c r="B60" s="109">
        <v>53</v>
      </c>
      <c r="C60" s="111" t="str">
        <f>IF('Dépenses auto-construction'!C60&lt;&gt;"",'Dépenses auto-construction'!C60,"")</f>
        <v/>
      </c>
      <c r="D60" s="111" t="str">
        <f>IF('Dépenses auto-construction'!D60&lt;&gt;"",'Dépenses auto-construction'!D60,"")</f>
        <v/>
      </c>
      <c r="E60" s="80" t="str">
        <f>IF('Dépenses auto-construction'!E60&lt;&gt;"",'Dépenses auto-construction'!E60,"")</f>
        <v/>
      </c>
      <c r="F60" s="111" t="str">
        <f>IF('Dépenses auto-construction'!F60&lt;&gt;"",'Dépenses auto-construction'!F60,"")</f>
        <v/>
      </c>
      <c r="G60" s="257">
        <f>IF('Dépenses auto-construction'!G60&lt;&gt;"",'Dépenses auto-construction'!G60,"")</f>
        <v>0</v>
      </c>
      <c r="H60" s="81">
        <f>IF('Dépenses auto-construction'!H60&lt;&gt;"",'Dépenses auto-construction'!H60,"")</f>
        <v>0</v>
      </c>
      <c r="I60" s="246"/>
      <c r="J60" s="246">
        <f t="shared" si="2"/>
        <v>0</v>
      </c>
      <c r="K60" s="111"/>
      <c r="L60" s="79" t="str">
        <f t="shared" si="3"/>
        <v/>
      </c>
      <c r="M60" s="246">
        <f t="shared" si="4"/>
        <v>0</v>
      </c>
      <c r="N60" s="111"/>
    </row>
    <row r="61" spans="2:14" ht="19.899999999999999" customHeight="1" x14ac:dyDescent="0.35">
      <c r="B61" s="109">
        <v>54</v>
      </c>
      <c r="C61" s="111" t="str">
        <f>IF('Dépenses auto-construction'!C61&lt;&gt;"",'Dépenses auto-construction'!C61,"")</f>
        <v/>
      </c>
      <c r="D61" s="111" t="str">
        <f>IF('Dépenses auto-construction'!D61&lt;&gt;"",'Dépenses auto-construction'!D61,"")</f>
        <v/>
      </c>
      <c r="E61" s="80" t="str">
        <f>IF('Dépenses auto-construction'!E61&lt;&gt;"",'Dépenses auto-construction'!E61,"")</f>
        <v/>
      </c>
      <c r="F61" s="111" t="str">
        <f>IF('Dépenses auto-construction'!F61&lt;&gt;"",'Dépenses auto-construction'!F61,"")</f>
        <v/>
      </c>
      <c r="G61" s="257">
        <f>IF('Dépenses auto-construction'!G61&lt;&gt;"",'Dépenses auto-construction'!G61,"")</f>
        <v>0</v>
      </c>
      <c r="H61" s="81">
        <f>IF('Dépenses auto-construction'!H61&lt;&gt;"",'Dépenses auto-construction'!H61,"")</f>
        <v>0</v>
      </c>
      <c r="I61" s="246"/>
      <c r="J61" s="246">
        <f t="shared" si="2"/>
        <v>0</v>
      </c>
      <c r="K61" s="111"/>
      <c r="L61" s="79" t="str">
        <f t="shared" si="3"/>
        <v/>
      </c>
      <c r="M61" s="246">
        <f t="shared" si="4"/>
        <v>0</v>
      </c>
      <c r="N61" s="111"/>
    </row>
    <row r="62" spans="2:14" ht="19.899999999999999" customHeight="1" x14ac:dyDescent="0.35">
      <c r="B62" s="109">
        <v>55</v>
      </c>
      <c r="C62" s="111" t="str">
        <f>IF('Dépenses auto-construction'!C62&lt;&gt;"",'Dépenses auto-construction'!C62,"")</f>
        <v/>
      </c>
      <c r="D62" s="111" t="str">
        <f>IF('Dépenses auto-construction'!D62&lt;&gt;"",'Dépenses auto-construction'!D62,"")</f>
        <v/>
      </c>
      <c r="E62" s="80" t="str">
        <f>IF('Dépenses auto-construction'!E62&lt;&gt;"",'Dépenses auto-construction'!E62,"")</f>
        <v/>
      </c>
      <c r="F62" s="111" t="str">
        <f>IF('Dépenses auto-construction'!F62&lt;&gt;"",'Dépenses auto-construction'!F62,"")</f>
        <v/>
      </c>
      <c r="G62" s="257">
        <f>IF('Dépenses auto-construction'!G62&lt;&gt;"",'Dépenses auto-construction'!G62,"")</f>
        <v>0</v>
      </c>
      <c r="H62" s="81">
        <f>IF('Dépenses auto-construction'!H62&lt;&gt;"",'Dépenses auto-construction'!H62,"")</f>
        <v>0</v>
      </c>
      <c r="I62" s="246"/>
      <c r="J62" s="246">
        <f t="shared" si="2"/>
        <v>0</v>
      </c>
      <c r="K62" s="111"/>
      <c r="L62" s="79" t="str">
        <f t="shared" si="3"/>
        <v/>
      </c>
      <c r="M62" s="246">
        <f t="shared" si="4"/>
        <v>0</v>
      </c>
      <c r="N62" s="111"/>
    </row>
    <row r="63" spans="2:14" ht="19.899999999999999" customHeight="1" x14ac:dyDescent="0.35">
      <c r="B63" s="109">
        <v>56</v>
      </c>
      <c r="C63" s="111" t="str">
        <f>IF('Dépenses auto-construction'!C63&lt;&gt;"",'Dépenses auto-construction'!C63,"")</f>
        <v/>
      </c>
      <c r="D63" s="111" t="str">
        <f>IF('Dépenses auto-construction'!D63&lt;&gt;"",'Dépenses auto-construction'!D63,"")</f>
        <v/>
      </c>
      <c r="E63" s="80" t="str">
        <f>IF('Dépenses auto-construction'!E63&lt;&gt;"",'Dépenses auto-construction'!E63,"")</f>
        <v/>
      </c>
      <c r="F63" s="111" t="str">
        <f>IF('Dépenses auto-construction'!F63&lt;&gt;"",'Dépenses auto-construction'!F63,"")</f>
        <v/>
      </c>
      <c r="G63" s="257">
        <f>IF('Dépenses auto-construction'!G63&lt;&gt;"",'Dépenses auto-construction'!G63,"")</f>
        <v>0</v>
      </c>
      <c r="H63" s="81">
        <f>IF('Dépenses auto-construction'!H63&lt;&gt;"",'Dépenses auto-construction'!H63,"")</f>
        <v>0</v>
      </c>
      <c r="I63" s="246"/>
      <c r="J63" s="246">
        <f t="shared" si="2"/>
        <v>0</v>
      </c>
      <c r="K63" s="111"/>
      <c r="L63" s="79" t="str">
        <f t="shared" si="3"/>
        <v/>
      </c>
      <c r="M63" s="246">
        <f t="shared" si="4"/>
        <v>0</v>
      </c>
      <c r="N63" s="111"/>
    </row>
    <row r="64" spans="2:14" ht="19.899999999999999" customHeight="1" x14ac:dyDescent="0.35">
      <c r="B64" s="109">
        <v>57</v>
      </c>
      <c r="C64" s="111" t="str">
        <f>IF('Dépenses auto-construction'!C64&lt;&gt;"",'Dépenses auto-construction'!C64,"")</f>
        <v/>
      </c>
      <c r="D64" s="111" t="str">
        <f>IF('Dépenses auto-construction'!D64&lt;&gt;"",'Dépenses auto-construction'!D64,"")</f>
        <v/>
      </c>
      <c r="E64" s="80" t="str">
        <f>IF('Dépenses auto-construction'!E64&lt;&gt;"",'Dépenses auto-construction'!E64,"")</f>
        <v/>
      </c>
      <c r="F64" s="111" t="str">
        <f>IF('Dépenses auto-construction'!F64&lt;&gt;"",'Dépenses auto-construction'!F64,"")</f>
        <v/>
      </c>
      <c r="G64" s="257">
        <f>IF('Dépenses auto-construction'!G64&lt;&gt;"",'Dépenses auto-construction'!G64,"")</f>
        <v>0</v>
      </c>
      <c r="H64" s="81">
        <f>IF('Dépenses auto-construction'!H64&lt;&gt;"",'Dépenses auto-construction'!H64,"")</f>
        <v>0</v>
      </c>
      <c r="I64" s="246"/>
      <c r="J64" s="246">
        <f t="shared" si="2"/>
        <v>0</v>
      </c>
      <c r="K64" s="111"/>
      <c r="L64" s="79" t="str">
        <f t="shared" si="3"/>
        <v/>
      </c>
      <c r="M64" s="246">
        <f t="shared" si="4"/>
        <v>0</v>
      </c>
      <c r="N64" s="111"/>
    </row>
    <row r="65" spans="2:14" ht="19.899999999999999" customHeight="1" x14ac:dyDescent="0.35">
      <c r="B65" s="109">
        <v>58</v>
      </c>
      <c r="C65" s="111" t="str">
        <f>IF('Dépenses auto-construction'!C65&lt;&gt;"",'Dépenses auto-construction'!C65,"")</f>
        <v/>
      </c>
      <c r="D65" s="111" t="str">
        <f>IF('Dépenses auto-construction'!D65&lt;&gt;"",'Dépenses auto-construction'!D65,"")</f>
        <v/>
      </c>
      <c r="E65" s="80" t="str">
        <f>IF('Dépenses auto-construction'!E65&lt;&gt;"",'Dépenses auto-construction'!E65,"")</f>
        <v/>
      </c>
      <c r="F65" s="111" t="str">
        <f>IF('Dépenses auto-construction'!F65&lt;&gt;"",'Dépenses auto-construction'!F65,"")</f>
        <v/>
      </c>
      <c r="G65" s="257">
        <f>IF('Dépenses auto-construction'!G65&lt;&gt;"",'Dépenses auto-construction'!G65,"")</f>
        <v>0</v>
      </c>
      <c r="H65" s="81">
        <f>IF('Dépenses auto-construction'!H65&lt;&gt;"",'Dépenses auto-construction'!H65,"")</f>
        <v>0</v>
      </c>
      <c r="I65" s="246"/>
      <c r="J65" s="246">
        <f t="shared" si="2"/>
        <v>0</v>
      </c>
      <c r="K65" s="111"/>
      <c r="L65" s="79" t="str">
        <f t="shared" si="3"/>
        <v/>
      </c>
      <c r="M65" s="246">
        <f t="shared" si="4"/>
        <v>0</v>
      </c>
      <c r="N65" s="111"/>
    </row>
    <row r="66" spans="2:14" ht="19.899999999999999" customHeight="1" x14ac:dyDescent="0.35">
      <c r="B66" s="109">
        <v>59</v>
      </c>
      <c r="C66" s="111" t="str">
        <f>IF('Dépenses auto-construction'!C66&lt;&gt;"",'Dépenses auto-construction'!C66,"")</f>
        <v/>
      </c>
      <c r="D66" s="111" t="str">
        <f>IF('Dépenses auto-construction'!D66&lt;&gt;"",'Dépenses auto-construction'!D66,"")</f>
        <v/>
      </c>
      <c r="E66" s="80" t="str">
        <f>IF('Dépenses auto-construction'!E66&lt;&gt;"",'Dépenses auto-construction'!E66,"")</f>
        <v/>
      </c>
      <c r="F66" s="111" t="str">
        <f>IF('Dépenses auto-construction'!F66&lt;&gt;"",'Dépenses auto-construction'!F66,"")</f>
        <v/>
      </c>
      <c r="G66" s="257">
        <f>IF('Dépenses auto-construction'!G66&lt;&gt;"",'Dépenses auto-construction'!G66,"")</f>
        <v>0</v>
      </c>
      <c r="H66" s="81">
        <f>IF('Dépenses auto-construction'!H66&lt;&gt;"",'Dépenses auto-construction'!H66,"")</f>
        <v>0</v>
      </c>
      <c r="I66" s="246"/>
      <c r="J66" s="246">
        <f t="shared" si="2"/>
        <v>0</v>
      </c>
      <c r="K66" s="111"/>
      <c r="L66" s="79" t="str">
        <f t="shared" si="3"/>
        <v/>
      </c>
      <c r="M66" s="246">
        <f t="shared" si="4"/>
        <v>0</v>
      </c>
      <c r="N66" s="111"/>
    </row>
    <row r="67" spans="2:14" ht="19.899999999999999" customHeight="1" x14ac:dyDescent="0.35">
      <c r="B67" s="109">
        <v>60</v>
      </c>
      <c r="C67" s="111" t="str">
        <f>IF('Dépenses auto-construction'!C67&lt;&gt;"",'Dépenses auto-construction'!C67,"")</f>
        <v/>
      </c>
      <c r="D67" s="111" t="str">
        <f>IF('Dépenses auto-construction'!D67&lt;&gt;"",'Dépenses auto-construction'!D67,"")</f>
        <v/>
      </c>
      <c r="E67" s="80" t="str">
        <f>IF('Dépenses auto-construction'!E67&lt;&gt;"",'Dépenses auto-construction'!E67,"")</f>
        <v/>
      </c>
      <c r="F67" s="111" t="str">
        <f>IF('Dépenses auto-construction'!F67&lt;&gt;"",'Dépenses auto-construction'!F67,"")</f>
        <v/>
      </c>
      <c r="G67" s="257">
        <f>IF('Dépenses auto-construction'!G67&lt;&gt;"",'Dépenses auto-construction'!G67,"")</f>
        <v>0</v>
      </c>
      <c r="H67" s="81">
        <f>IF('Dépenses auto-construction'!H67&lt;&gt;"",'Dépenses auto-construction'!H67,"")</f>
        <v>0</v>
      </c>
      <c r="I67" s="246"/>
      <c r="J67" s="246">
        <f t="shared" si="2"/>
        <v>0</v>
      </c>
      <c r="K67" s="111"/>
      <c r="L67" s="79" t="str">
        <f t="shared" si="3"/>
        <v/>
      </c>
      <c r="M67" s="246">
        <f t="shared" si="4"/>
        <v>0</v>
      </c>
      <c r="N67" s="111"/>
    </row>
    <row r="68" spans="2:14" ht="19.899999999999999" customHeight="1" x14ac:dyDescent="0.35">
      <c r="B68" s="109">
        <v>61</v>
      </c>
      <c r="C68" s="111" t="str">
        <f>IF('Dépenses auto-construction'!C68&lt;&gt;"",'Dépenses auto-construction'!C68,"")</f>
        <v/>
      </c>
      <c r="D68" s="111" t="str">
        <f>IF('Dépenses auto-construction'!D68&lt;&gt;"",'Dépenses auto-construction'!D68,"")</f>
        <v/>
      </c>
      <c r="E68" s="80" t="str">
        <f>IF('Dépenses auto-construction'!E68&lt;&gt;"",'Dépenses auto-construction'!E68,"")</f>
        <v/>
      </c>
      <c r="F68" s="111" t="str">
        <f>IF('Dépenses auto-construction'!F68&lt;&gt;"",'Dépenses auto-construction'!F68,"")</f>
        <v/>
      </c>
      <c r="G68" s="257">
        <f>IF('Dépenses auto-construction'!G68&lt;&gt;"",'Dépenses auto-construction'!G68,"")</f>
        <v>0</v>
      </c>
      <c r="H68" s="81">
        <f>IF('Dépenses auto-construction'!H68&lt;&gt;"",'Dépenses auto-construction'!H68,"")</f>
        <v>0</v>
      </c>
      <c r="I68" s="246"/>
      <c r="J68" s="246">
        <f t="shared" si="2"/>
        <v>0</v>
      </c>
      <c r="K68" s="111"/>
      <c r="L68" s="79" t="str">
        <f t="shared" si="3"/>
        <v/>
      </c>
      <c r="M68" s="246">
        <f t="shared" si="4"/>
        <v>0</v>
      </c>
      <c r="N68" s="111"/>
    </row>
    <row r="69" spans="2:14" ht="19.899999999999999" customHeight="1" x14ac:dyDescent="0.35">
      <c r="B69" s="109">
        <v>62</v>
      </c>
      <c r="C69" s="111" t="str">
        <f>IF('Dépenses auto-construction'!C69&lt;&gt;"",'Dépenses auto-construction'!C69,"")</f>
        <v/>
      </c>
      <c r="D69" s="111" t="str">
        <f>IF('Dépenses auto-construction'!D69&lt;&gt;"",'Dépenses auto-construction'!D69,"")</f>
        <v/>
      </c>
      <c r="E69" s="80" t="str">
        <f>IF('Dépenses auto-construction'!E69&lt;&gt;"",'Dépenses auto-construction'!E69,"")</f>
        <v/>
      </c>
      <c r="F69" s="111" t="str">
        <f>IF('Dépenses auto-construction'!F69&lt;&gt;"",'Dépenses auto-construction'!F69,"")</f>
        <v/>
      </c>
      <c r="G69" s="257">
        <f>IF('Dépenses auto-construction'!G69&lt;&gt;"",'Dépenses auto-construction'!G69,"")</f>
        <v>0</v>
      </c>
      <c r="H69" s="81">
        <f>IF('Dépenses auto-construction'!H69&lt;&gt;"",'Dépenses auto-construction'!H69,"")</f>
        <v>0</v>
      </c>
      <c r="I69" s="246"/>
      <c r="J69" s="246">
        <f t="shared" si="2"/>
        <v>0</v>
      </c>
      <c r="K69" s="111"/>
      <c r="L69" s="79" t="str">
        <f t="shared" si="3"/>
        <v/>
      </c>
      <c r="M69" s="246">
        <f t="shared" si="4"/>
        <v>0</v>
      </c>
      <c r="N69" s="111"/>
    </row>
    <row r="70" spans="2:14" ht="19.899999999999999" customHeight="1" x14ac:dyDescent="0.35">
      <c r="B70" s="109">
        <v>63</v>
      </c>
      <c r="C70" s="111" t="str">
        <f>IF('Dépenses auto-construction'!C70&lt;&gt;"",'Dépenses auto-construction'!C70,"")</f>
        <v/>
      </c>
      <c r="D70" s="111" t="str">
        <f>IF('Dépenses auto-construction'!D70&lt;&gt;"",'Dépenses auto-construction'!D70,"")</f>
        <v/>
      </c>
      <c r="E70" s="80" t="str">
        <f>IF('Dépenses auto-construction'!E70&lt;&gt;"",'Dépenses auto-construction'!E70,"")</f>
        <v/>
      </c>
      <c r="F70" s="111" t="str">
        <f>IF('Dépenses auto-construction'!F70&lt;&gt;"",'Dépenses auto-construction'!F70,"")</f>
        <v/>
      </c>
      <c r="G70" s="257">
        <f>IF('Dépenses auto-construction'!G70&lt;&gt;"",'Dépenses auto-construction'!G70,"")</f>
        <v>0</v>
      </c>
      <c r="H70" s="81">
        <f>IF('Dépenses auto-construction'!H70&lt;&gt;"",'Dépenses auto-construction'!H70,"")</f>
        <v>0</v>
      </c>
      <c r="I70" s="246"/>
      <c r="J70" s="246">
        <f t="shared" si="2"/>
        <v>0</v>
      </c>
      <c r="K70" s="111"/>
      <c r="L70" s="79" t="str">
        <f t="shared" si="3"/>
        <v/>
      </c>
      <c r="M70" s="246">
        <f t="shared" si="4"/>
        <v>0</v>
      </c>
      <c r="N70" s="111"/>
    </row>
    <row r="71" spans="2:14" ht="19.899999999999999" customHeight="1" x14ac:dyDescent="0.35">
      <c r="B71" s="109">
        <v>64</v>
      </c>
      <c r="C71" s="111" t="str">
        <f>IF('Dépenses auto-construction'!C71&lt;&gt;"",'Dépenses auto-construction'!C71,"")</f>
        <v/>
      </c>
      <c r="D71" s="111" t="str">
        <f>IF('Dépenses auto-construction'!D71&lt;&gt;"",'Dépenses auto-construction'!D71,"")</f>
        <v/>
      </c>
      <c r="E71" s="80" t="str">
        <f>IF('Dépenses auto-construction'!E71&lt;&gt;"",'Dépenses auto-construction'!E71,"")</f>
        <v/>
      </c>
      <c r="F71" s="111" t="str">
        <f>IF('Dépenses auto-construction'!F71&lt;&gt;"",'Dépenses auto-construction'!F71,"")</f>
        <v/>
      </c>
      <c r="G71" s="257">
        <f>IF('Dépenses auto-construction'!G71&lt;&gt;"",'Dépenses auto-construction'!G71,"")</f>
        <v>0</v>
      </c>
      <c r="H71" s="81">
        <f>IF('Dépenses auto-construction'!H71&lt;&gt;"",'Dépenses auto-construction'!H71,"")</f>
        <v>0</v>
      </c>
      <c r="I71" s="246"/>
      <c r="J71" s="246">
        <f t="shared" si="2"/>
        <v>0</v>
      </c>
      <c r="K71" s="111"/>
      <c r="L71" s="79" t="str">
        <f t="shared" si="3"/>
        <v/>
      </c>
      <c r="M71" s="246">
        <f t="shared" si="4"/>
        <v>0</v>
      </c>
      <c r="N71" s="111"/>
    </row>
    <row r="72" spans="2:14" ht="19.899999999999999" customHeight="1" x14ac:dyDescent="0.35">
      <c r="B72" s="109">
        <v>65</v>
      </c>
      <c r="C72" s="111" t="str">
        <f>IF('Dépenses auto-construction'!C72&lt;&gt;"",'Dépenses auto-construction'!C72,"")</f>
        <v/>
      </c>
      <c r="D72" s="111" t="str">
        <f>IF('Dépenses auto-construction'!D72&lt;&gt;"",'Dépenses auto-construction'!D72,"")</f>
        <v/>
      </c>
      <c r="E72" s="80" t="str">
        <f>IF('Dépenses auto-construction'!E72&lt;&gt;"",'Dépenses auto-construction'!E72,"")</f>
        <v/>
      </c>
      <c r="F72" s="111" t="str">
        <f>IF('Dépenses auto-construction'!F72&lt;&gt;"",'Dépenses auto-construction'!F72,"")</f>
        <v/>
      </c>
      <c r="G72" s="257">
        <f>IF('Dépenses auto-construction'!G72&lt;&gt;"",'Dépenses auto-construction'!G72,"")</f>
        <v>0</v>
      </c>
      <c r="H72" s="81">
        <f>IF('Dépenses auto-construction'!H72&lt;&gt;"",'Dépenses auto-construction'!H72,"")</f>
        <v>0</v>
      </c>
      <c r="I72" s="246"/>
      <c r="J72" s="246">
        <f t="shared" si="2"/>
        <v>0</v>
      </c>
      <c r="K72" s="111"/>
      <c r="L72" s="79" t="str">
        <f t="shared" si="3"/>
        <v/>
      </c>
      <c r="M72" s="246">
        <f t="shared" si="4"/>
        <v>0</v>
      </c>
      <c r="N72" s="111"/>
    </row>
    <row r="73" spans="2:14" ht="19.899999999999999" customHeight="1" x14ac:dyDescent="0.35">
      <c r="B73" s="109">
        <v>66</v>
      </c>
      <c r="C73" s="111" t="str">
        <f>IF('Dépenses auto-construction'!C73&lt;&gt;"",'Dépenses auto-construction'!C73,"")</f>
        <v/>
      </c>
      <c r="D73" s="111" t="str">
        <f>IF('Dépenses auto-construction'!D73&lt;&gt;"",'Dépenses auto-construction'!D73,"")</f>
        <v/>
      </c>
      <c r="E73" s="80" t="str">
        <f>IF('Dépenses auto-construction'!E73&lt;&gt;"",'Dépenses auto-construction'!E73,"")</f>
        <v/>
      </c>
      <c r="F73" s="111" t="str">
        <f>IF('Dépenses auto-construction'!F73&lt;&gt;"",'Dépenses auto-construction'!F73,"")</f>
        <v/>
      </c>
      <c r="G73" s="257">
        <f>IF('Dépenses auto-construction'!G73&lt;&gt;"",'Dépenses auto-construction'!G73,"")</f>
        <v>0</v>
      </c>
      <c r="H73" s="81">
        <f>IF('Dépenses auto-construction'!H73&lt;&gt;"",'Dépenses auto-construction'!H73,"")</f>
        <v>0</v>
      </c>
      <c r="I73" s="246"/>
      <c r="J73" s="246">
        <f t="shared" ref="J73:J136" si="5">IF(I73&lt;&gt;"",MIN(ROUND(I73,2),IF(AND(G73&lt;&gt;0,F73&lt;&gt;""),ROUND(F73*G73,2),0)),IF(AND(G73&lt;&gt;0,F73&lt;&gt;""),ROUND(F73*G73,2),0))</f>
        <v>0</v>
      </c>
      <c r="K73" s="111"/>
      <c r="L73" s="79" t="str">
        <f t="shared" ref="L73:L136" si="6">F73</f>
        <v/>
      </c>
      <c r="M73" s="246">
        <f t="shared" ref="M73:M136" si="7">IF(I73&lt;&gt;"",MIN(ROUND(I73,2),IF(AND(G73&lt;&gt;0,L73&lt;&gt;""),ROUND(L73*G73,2),0)),IF(AND(G73&lt;&gt;0,L73&lt;&gt;""),ROUND(L73*G73,2),0))</f>
        <v>0</v>
      </c>
      <c r="N73" s="111"/>
    </row>
    <row r="74" spans="2:14" ht="19.899999999999999" customHeight="1" x14ac:dyDescent="0.35">
      <c r="B74" s="109">
        <v>67</v>
      </c>
      <c r="C74" s="111" t="str">
        <f>IF('Dépenses auto-construction'!C74&lt;&gt;"",'Dépenses auto-construction'!C74,"")</f>
        <v/>
      </c>
      <c r="D74" s="111" t="str">
        <f>IF('Dépenses auto-construction'!D74&lt;&gt;"",'Dépenses auto-construction'!D74,"")</f>
        <v/>
      </c>
      <c r="E74" s="80" t="str">
        <f>IF('Dépenses auto-construction'!E74&lt;&gt;"",'Dépenses auto-construction'!E74,"")</f>
        <v/>
      </c>
      <c r="F74" s="111" t="str">
        <f>IF('Dépenses auto-construction'!F74&lt;&gt;"",'Dépenses auto-construction'!F74,"")</f>
        <v/>
      </c>
      <c r="G74" s="257">
        <f>IF('Dépenses auto-construction'!G74&lt;&gt;"",'Dépenses auto-construction'!G74,"")</f>
        <v>0</v>
      </c>
      <c r="H74" s="81">
        <f>IF('Dépenses auto-construction'!H74&lt;&gt;"",'Dépenses auto-construction'!H74,"")</f>
        <v>0</v>
      </c>
      <c r="I74" s="246"/>
      <c r="J74" s="246">
        <f t="shared" si="5"/>
        <v>0</v>
      </c>
      <c r="K74" s="111"/>
      <c r="L74" s="79" t="str">
        <f t="shared" si="6"/>
        <v/>
      </c>
      <c r="M74" s="246">
        <f t="shared" si="7"/>
        <v>0</v>
      </c>
      <c r="N74" s="111"/>
    </row>
    <row r="75" spans="2:14" ht="19.899999999999999" customHeight="1" x14ac:dyDescent="0.35">
      <c r="B75" s="109">
        <v>68</v>
      </c>
      <c r="C75" s="111" t="str">
        <f>IF('Dépenses auto-construction'!C75&lt;&gt;"",'Dépenses auto-construction'!C75,"")</f>
        <v/>
      </c>
      <c r="D75" s="111" t="str">
        <f>IF('Dépenses auto-construction'!D75&lt;&gt;"",'Dépenses auto-construction'!D75,"")</f>
        <v/>
      </c>
      <c r="E75" s="80" t="str">
        <f>IF('Dépenses auto-construction'!E75&lt;&gt;"",'Dépenses auto-construction'!E75,"")</f>
        <v/>
      </c>
      <c r="F75" s="111" t="str">
        <f>IF('Dépenses auto-construction'!F75&lt;&gt;"",'Dépenses auto-construction'!F75,"")</f>
        <v/>
      </c>
      <c r="G75" s="257">
        <f>IF('Dépenses auto-construction'!G75&lt;&gt;"",'Dépenses auto-construction'!G75,"")</f>
        <v>0</v>
      </c>
      <c r="H75" s="81">
        <f>IF('Dépenses auto-construction'!H75&lt;&gt;"",'Dépenses auto-construction'!H75,"")</f>
        <v>0</v>
      </c>
      <c r="I75" s="246"/>
      <c r="J75" s="246">
        <f t="shared" si="5"/>
        <v>0</v>
      </c>
      <c r="K75" s="111"/>
      <c r="L75" s="79" t="str">
        <f t="shared" si="6"/>
        <v/>
      </c>
      <c r="M75" s="246">
        <f t="shared" si="7"/>
        <v>0</v>
      </c>
      <c r="N75" s="111"/>
    </row>
    <row r="76" spans="2:14" ht="19.899999999999999" customHeight="1" x14ac:dyDescent="0.35">
      <c r="B76" s="109">
        <v>69</v>
      </c>
      <c r="C76" s="111" t="str">
        <f>IF('Dépenses auto-construction'!C76&lt;&gt;"",'Dépenses auto-construction'!C76,"")</f>
        <v/>
      </c>
      <c r="D76" s="111" t="str">
        <f>IF('Dépenses auto-construction'!D76&lt;&gt;"",'Dépenses auto-construction'!D76,"")</f>
        <v/>
      </c>
      <c r="E76" s="80" t="str">
        <f>IF('Dépenses auto-construction'!E76&lt;&gt;"",'Dépenses auto-construction'!E76,"")</f>
        <v/>
      </c>
      <c r="F76" s="111" t="str">
        <f>IF('Dépenses auto-construction'!F76&lt;&gt;"",'Dépenses auto-construction'!F76,"")</f>
        <v/>
      </c>
      <c r="G76" s="257">
        <f>IF('Dépenses auto-construction'!G76&lt;&gt;"",'Dépenses auto-construction'!G76,"")</f>
        <v>0</v>
      </c>
      <c r="H76" s="81">
        <f>IF('Dépenses auto-construction'!H76&lt;&gt;"",'Dépenses auto-construction'!H76,"")</f>
        <v>0</v>
      </c>
      <c r="I76" s="246"/>
      <c r="J76" s="246">
        <f t="shared" si="5"/>
        <v>0</v>
      </c>
      <c r="K76" s="111"/>
      <c r="L76" s="79" t="str">
        <f t="shared" si="6"/>
        <v/>
      </c>
      <c r="M76" s="246">
        <f t="shared" si="7"/>
        <v>0</v>
      </c>
      <c r="N76" s="111"/>
    </row>
    <row r="77" spans="2:14" ht="19.899999999999999" customHeight="1" x14ac:dyDescent="0.35">
      <c r="B77" s="109">
        <v>70</v>
      </c>
      <c r="C77" s="111" t="str">
        <f>IF('Dépenses auto-construction'!C77&lt;&gt;"",'Dépenses auto-construction'!C77,"")</f>
        <v/>
      </c>
      <c r="D77" s="111" t="str">
        <f>IF('Dépenses auto-construction'!D77&lt;&gt;"",'Dépenses auto-construction'!D77,"")</f>
        <v/>
      </c>
      <c r="E77" s="80" t="str">
        <f>IF('Dépenses auto-construction'!E77&lt;&gt;"",'Dépenses auto-construction'!E77,"")</f>
        <v/>
      </c>
      <c r="F77" s="111" t="str">
        <f>IF('Dépenses auto-construction'!F77&lt;&gt;"",'Dépenses auto-construction'!F77,"")</f>
        <v/>
      </c>
      <c r="G77" s="257">
        <f>IF('Dépenses auto-construction'!G77&lt;&gt;"",'Dépenses auto-construction'!G77,"")</f>
        <v>0</v>
      </c>
      <c r="H77" s="81">
        <f>IF('Dépenses auto-construction'!H77&lt;&gt;"",'Dépenses auto-construction'!H77,"")</f>
        <v>0</v>
      </c>
      <c r="I77" s="246"/>
      <c r="J77" s="246">
        <f t="shared" si="5"/>
        <v>0</v>
      </c>
      <c r="K77" s="111"/>
      <c r="L77" s="79" t="str">
        <f t="shared" si="6"/>
        <v/>
      </c>
      <c r="M77" s="246">
        <f t="shared" si="7"/>
        <v>0</v>
      </c>
      <c r="N77" s="111"/>
    </row>
    <row r="78" spans="2:14" ht="19.899999999999999" customHeight="1" x14ac:dyDescent="0.35">
      <c r="B78" s="109">
        <v>71</v>
      </c>
      <c r="C78" s="111" t="str">
        <f>IF('Dépenses auto-construction'!C78&lt;&gt;"",'Dépenses auto-construction'!C78,"")</f>
        <v/>
      </c>
      <c r="D78" s="111" t="str">
        <f>IF('Dépenses auto-construction'!D78&lt;&gt;"",'Dépenses auto-construction'!D78,"")</f>
        <v/>
      </c>
      <c r="E78" s="80" t="str">
        <f>IF('Dépenses auto-construction'!E78&lt;&gt;"",'Dépenses auto-construction'!E78,"")</f>
        <v/>
      </c>
      <c r="F78" s="111" t="str">
        <f>IF('Dépenses auto-construction'!F78&lt;&gt;"",'Dépenses auto-construction'!F78,"")</f>
        <v/>
      </c>
      <c r="G78" s="257">
        <f>IF('Dépenses auto-construction'!G78&lt;&gt;"",'Dépenses auto-construction'!G78,"")</f>
        <v>0</v>
      </c>
      <c r="H78" s="81">
        <f>IF('Dépenses auto-construction'!H78&lt;&gt;"",'Dépenses auto-construction'!H78,"")</f>
        <v>0</v>
      </c>
      <c r="I78" s="246"/>
      <c r="J78" s="246">
        <f t="shared" si="5"/>
        <v>0</v>
      </c>
      <c r="K78" s="111"/>
      <c r="L78" s="79" t="str">
        <f t="shared" si="6"/>
        <v/>
      </c>
      <c r="M78" s="246">
        <f t="shared" si="7"/>
        <v>0</v>
      </c>
      <c r="N78" s="111"/>
    </row>
    <row r="79" spans="2:14" ht="19.899999999999999" customHeight="1" x14ac:dyDescent="0.35">
      <c r="B79" s="109">
        <v>72</v>
      </c>
      <c r="C79" s="111" t="str">
        <f>IF('Dépenses auto-construction'!C79&lt;&gt;"",'Dépenses auto-construction'!C79,"")</f>
        <v/>
      </c>
      <c r="D79" s="111" t="str">
        <f>IF('Dépenses auto-construction'!D79&lt;&gt;"",'Dépenses auto-construction'!D79,"")</f>
        <v/>
      </c>
      <c r="E79" s="80" t="str">
        <f>IF('Dépenses auto-construction'!E79&lt;&gt;"",'Dépenses auto-construction'!E79,"")</f>
        <v/>
      </c>
      <c r="F79" s="111" t="str">
        <f>IF('Dépenses auto-construction'!F79&lt;&gt;"",'Dépenses auto-construction'!F79,"")</f>
        <v/>
      </c>
      <c r="G79" s="257">
        <f>IF('Dépenses auto-construction'!G79&lt;&gt;"",'Dépenses auto-construction'!G79,"")</f>
        <v>0</v>
      </c>
      <c r="H79" s="81">
        <f>IF('Dépenses auto-construction'!H79&lt;&gt;"",'Dépenses auto-construction'!H79,"")</f>
        <v>0</v>
      </c>
      <c r="I79" s="246"/>
      <c r="J79" s="246">
        <f t="shared" si="5"/>
        <v>0</v>
      </c>
      <c r="K79" s="111"/>
      <c r="L79" s="79" t="str">
        <f t="shared" si="6"/>
        <v/>
      </c>
      <c r="M79" s="246">
        <f t="shared" si="7"/>
        <v>0</v>
      </c>
      <c r="N79" s="111"/>
    </row>
    <row r="80" spans="2:14" ht="19.899999999999999" customHeight="1" x14ac:dyDescent="0.35">
      <c r="B80" s="109">
        <v>73</v>
      </c>
      <c r="C80" s="111" t="str">
        <f>IF('Dépenses auto-construction'!C80&lt;&gt;"",'Dépenses auto-construction'!C80,"")</f>
        <v/>
      </c>
      <c r="D80" s="111" t="str">
        <f>IF('Dépenses auto-construction'!D80&lt;&gt;"",'Dépenses auto-construction'!D80,"")</f>
        <v/>
      </c>
      <c r="E80" s="80" t="str">
        <f>IF('Dépenses auto-construction'!E80&lt;&gt;"",'Dépenses auto-construction'!E80,"")</f>
        <v/>
      </c>
      <c r="F80" s="111" t="str">
        <f>IF('Dépenses auto-construction'!F80&lt;&gt;"",'Dépenses auto-construction'!F80,"")</f>
        <v/>
      </c>
      <c r="G80" s="257">
        <f>IF('Dépenses auto-construction'!G80&lt;&gt;"",'Dépenses auto-construction'!G80,"")</f>
        <v>0</v>
      </c>
      <c r="H80" s="81">
        <f>IF('Dépenses auto-construction'!H80&lt;&gt;"",'Dépenses auto-construction'!H80,"")</f>
        <v>0</v>
      </c>
      <c r="I80" s="246"/>
      <c r="J80" s="246">
        <f t="shared" si="5"/>
        <v>0</v>
      </c>
      <c r="K80" s="111"/>
      <c r="L80" s="79" t="str">
        <f t="shared" si="6"/>
        <v/>
      </c>
      <c r="M80" s="246">
        <f t="shared" si="7"/>
        <v>0</v>
      </c>
      <c r="N80" s="111"/>
    </row>
    <row r="81" spans="2:14" ht="19.899999999999999" customHeight="1" x14ac:dyDescent="0.35">
      <c r="B81" s="109">
        <v>74</v>
      </c>
      <c r="C81" s="111" t="str">
        <f>IF('Dépenses auto-construction'!C81&lt;&gt;"",'Dépenses auto-construction'!C81,"")</f>
        <v/>
      </c>
      <c r="D81" s="111" t="str">
        <f>IF('Dépenses auto-construction'!D81&lt;&gt;"",'Dépenses auto-construction'!D81,"")</f>
        <v/>
      </c>
      <c r="E81" s="80" t="str">
        <f>IF('Dépenses auto-construction'!E81&lt;&gt;"",'Dépenses auto-construction'!E81,"")</f>
        <v/>
      </c>
      <c r="F81" s="111" t="str">
        <f>IF('Dépenses auto-construction'!F81&lt;&gt;"",'Dépenses auto-construction'!F81,"")</f>
        <v/>
      </c>
      <c r="G81" s="257">
        <f>IF('Dépenses auto-construction'!G81&lt;&gt;"",'Dépenses auto-construction'!G81,"")</f>
        <v>0</v>
      </c>
      <c r="H81" s="81">
        <f>IF('Dépenses auto-construction'!H81&lt;&gt;"",'Dépenses auto-construction'!H81,"")</f>
        <v>0</v>
      </c>
      <c r="I81" s="246"/>
      <c r="J81" s="246">
        <f t="shared" si="5"/>
        <v>0</v>
      </c>
      <c r="K81" s="111"/>
      <c r="L81" s="79" t="str">
        <f t="shared" si="6"/>
        <v/>
      </c>
      <c r="M81" s="246">
        <f t="shared" si="7"/>
        <v>0</v>
      </c>
      <c r="N81" s="111"/>
    </row>
    <row r="82" spans="2:14" ht="19.899999999999999" customHeight="1" x14ac:dyDescent="0.35">
      <c r="B82" s="109">
        <v>75</v>
      </c>
      <c r="C82" s="111" t="str">
        <f>IF('Dépenses auto-construction'!C82&lt;&gt;"",'Dépenses auto-construction'!C82,"")</f>
        <v/>
      </c>
      <c r="D82" s="111" t="str">
        <f>IF('Dépenses auto-construction'!D82&lt;&gt;"",'Dépenses auto-construction'!D82,"")</f>
        <v/>
      </c>
      <c r="E82" s="80" t="str">
        <f>IF('Dépenses auto-construction'!E82&lt;&gt;"",'Dépenses auto-construction'!E82,"")</f>
        <v/>
      </c>
      <c r="F82" s="111" t="str">
        <f>IF('Dépenses auto-construction'!F82&lt;&gt;"",'Dépenses auto-construction'!F82,"")</f>
        <v/>
      </c>
      <c r="G82" s="257">
        <f>IF('Dépenses auto-construction'!G82&lt;&gt;"",'Dépenses auto-construction'!G82,"")</f>
        <v>0</v>
      </c>
      <c r="H82" s="81">
        <f>IF('Dépenses auto-construction'!H82&lt;&gt;"",'Dépenses auto-construction'!H82,"")</f>
        <v>0</v>
      </c>
      <c r="I82" s="246"/>
      <c r="J82" s="246">
        <f t="shared" si="5"/>
        <v>0</v>
      </c>
      <c r="K82" s="111"/>
      <c r="L82" s="79" t="str">
        <f t="shared" si="6"/>
        <v/>
      </c>
      <c r="M82" s="246">
        <f t="shared" si="7"/>
        <v>0</v>
      </c>
      <c r="N82" s="111"/>
    </row>
    <row r="83" spans="2:14" ht="19.899999999999999" customHeight="1" x14ac:dyDescent="0.35">
      <c r="B83" s="109">
        <v>76</v>
      </c>
      <c r="C83" s="111" t="str">
        <f>IF('Dépenses auto-construction'!C83&lt;&gt;"",'Dépenses auto-construction'!C83,"")</f>
        <v/>
      </c>
      <c r="D83" s="111" t="str">
        <f>IF('Dépenses auto-construction'!D83&lt;&gt;"",'Dépenses auto-construction'!D83,"")</f>
        <v/>
      </c>
      <c r="E83" s="80" t="str">
        <f>IF('Dépenses auto-construction'!E83&lt;&gt;"",'Dépenses auto-construction'!E83,"")</f>
        <v/>
      </c>
      <c r="F83" s="111" t="str">
        <f>IF('Dépenses auto-construction'!F83&lt;&gt;"",'Dépenses auto-construction'!F83,"")</f>
        <v/>
      </c>
      <c r="G83" s="257">
        <f>IF('Dépenses auto-construction'!G83&lt;&gt;"",'Dépenses auto-construction'!G83,"")</f>
        <v>0</v>
      </c>
      <c r="H83" s="81">
        <f>IF('Dépenses auto-construction'!H83&lt;&gt;"",'Dépenses auto-construction'!H83,"")</f>
        <v>0</v>
      </c>
      <c r="I83" s="246"/>
      <c r="J83" s="246">
        <f t="shared" si="5"/>
        <v>0</v>
      </c>
      <c r="K83" s="111"/>
      <c r="L83" s="79" t="str">
        <f t="shared" si="6"/>
        <v/>
      </c>
      <c r="M83" s="246">
        <f t="shared" si="7"/>
        <v>0</v>
      </c>
      <c r="N83" s="111"/>
    </row>
    <row r="84" spans="2:14" ht="19.899999999999999" customHeight="1" x14ac:dyDescent="0.35">
      <c r="B84" s="109">
        <v>77</v>
      </c>
      <c r="C84" s="111" t="str">
        <f>IF('Dépenses auto-construction'!C84&lt;&gt;"",'Dépenses auto-construction'!C84,"")</f>
        <v/>
      </c>
      <c r="D84" s="111" t="str">
        <f>IF('Dépenses auto-construction'!D84&lt;&gt;"",'Dépenses auto-construction'!D84,"")</f>
        <v/>
      </c>
      <c r="E84" s="80" t="str">
        <f>IF('Dépenses auto-construction'!E84&lt;&gt;"",'Dépenses auto-construction'!E84,"")</f>
        <v/>
      </c>
      <c r="F84" s="111" t="str">
        <f>IF('Dépenses auto-construction'!F84&lt;&gt;"",'Dépenses auto-construction'!F84,"")</f>
        <v/>
      </c>
      <c r="G84" s="257">
        <f>IF('Dépenses auto-construction'!G84&lt;&gt;"",'Dépenses auto-construction'!G84,"")</f>
        <v>0</v>
      </c>
      <c r="H84" s="81">
        <f>IF('Dépenses auto-construction'!H84&lt;&gt;"",'Dépenses auto-construction'!H84,"")</f>
        <v>0</v>
      </c>
      <c r="I84" s="246"/>
      <c r="J84" s="246">
        <f t="shared" si="5"/>
        <v>0</v>
      </c>
      <c r="K84" s="111"/>
      <c r="L84" s="79" t="str">
        <f t="shared" si="6"/>
        <v/>
      </c>
      <c r="M84" s="246">
        <f t="shared" si="7"/>
        <v>0</v>
      </c>
      <c r="N84" s="111"/>
    </row>
    <row r="85" spans="2:14" ht="19.899999999999999" customHeight="1" x14ac:dyDescent="0.35">
      <c r="B85" s="109">
        <v>78</v>
      </c>
      <c r="C85" s="111" t="str">
        <f>IF('Dépenses auto-construction'!C85&lt;&gt;"",'Dépenses auto-construction'!C85,"")</f>
        <v/>
      </c>
      <c r="D85" s="111" t="str">
        <f>IF('Dépenses auto-construction'!D85&lt;&gt;"",'Dépenses auto-construction'!D85,"")</f>
        <v/>
      </c>
      <c r="E85" s="80" t="str">
        <f>IF('Dépenses auto-construction'!E85&lt;&gt;"",'Dépenses auto-construction'!E85,"")</f>
        <v/>
      </c>
      <c r="F85" s="111" t="str">
        <f>IF('Dépenses auto-construction'!F85&lt;&gt;"",'Dépenses auto-construction'!F85,"")</f>
        <v/>
      </c>
      <c r="G85" s="257">
        <f>IF('Dépenses auto-construction'!G85&lt;&gt;"",'Dépenses auto-construction'!G85,"")</f>
        <v>0</v>
      </c>
      <c r="H85" s="81">
        <f>IF('Dépenses auto-construction'!H85&lt;&gt;"",'Dépenses auto-construction'!H85,"")</f>
        <v>0</v>
      </c>
      <c r="I85" s="246"/>
      <c r="J85" s="246">
        <f t="shared" si="5"/>
        <v>0</v>
      </c>
      <c r="K85" s="111"/>
      <c r="L85" s="79" t="str">
        <f t="shared" si="6"/>
        <v/>
      </c>
      <c r="M85" s="246">
        <f t="shared" si="7"/>
        <v>0</v>
      </c>
      <c r="N85" s="111"/>
    </row>
    <row r="86" spans="2:14" ht="19.899999999999999" customHeight="1" x14ac:dyDescent="0.35">
      <c r="B86" s="109">
        <v>79</v>
      </c>
      <c r="C86" s="111" t="str">
        <f>IF('Dépenses auto-construction'!C86&lt;&gt;"",'Dépenses auto-construction'!C86,"")</f>
        <v/>
      </c>
      <c r="D86" s="111" t="str">
        <f>IF('Dépenses auto-construction'!D86&lt;&gt;"",'Dépenses auto-construction'!D86,"")</f>
        <v/>
      </c>
      <c r="E86" s="80" t="str">
        <f>IF('Dépenses auto-construction'!E86&lt;&gt;"",'Dépenses auto-construction'!E86,"")</f>
        <v/>
      </c>
      <c r="F86" s="111" t="str">
        <f>IF('Dépenses auto-construction'!F86&lt;&gt;"",'Dépenses auto-construction'!F86,"")</f>
        <v/>
      </c>
      <c r="G86" s="257">
        <f>IF('Dépenses auto-construction'!G86&lt;&gt;"",'Dépenses auto-construction'!G86,"")</f>
        <v>0</v>
      </c>
      <c r="H86" s="81">
        <f>IF('Dépenses auto-construction'!H86&lt;&gt;"",'Dépenses auto-construction'!H86,"")</f>
        <v>0</v>
      </c>
      <c r="I86" s="246"/>
      <c r="J86" s="246">
        <f t="shared" si="5"/>
        <v>0</v>
      </c>
      <c r="K86" s="111"/>
      <c r="L86" s="79" t="str">
        <f t="shared" si="6"/>
        <v/>
      </c>
      <c r="M86" s="246">
        <f t="shared" si="7"/>
        <v>0</v>
      </c>
      <c r="N86" s="111"/>
    </row>
    <row r="87" spans="2:14" ht="19.899999999999999" customHeight="1" x14ac:dyDescent="0.35">
      <c r="B87" s="109">
        <v>80</v>
      </c>
      <c r="C87" s="111" t="str">
        <f>IF('Dépenses auto-construction'!C87&lt;&gt;"",'Dépenses auto-construction'!C87,"")</f>
        <v/>
      </c>
      <c r="D87" s="111" t="str">
        <f>IF('Dépenses auto-construction'!D87&lt;&gt;"",'Dépenses auto-construction'!D87,"")</f>
        <v/>
      </c>
      <c r="E87" s="80" t="str">
        <f>IF('Dépenses auto-construction'!E87&lt;&gt;"",'Dépenses auto-construction'!E87,"")</f>
        <v/>
      </c>
      <c r="F87" s="111" t="str">
        <f>IF('Dépenses auto-construction'!F87&lt;&gt;"",'Dépenses auto-construction'!F87,"")</f>
        <v/>
      </c>
      <c r="G87" s="257">
        <f>IF('Dépenses auto-construction'!G87&lt;&gt;"",'Dépenses auto-construction'!G87,"")</f>
        <v>0</v>
      </c>
      <c r="H87" s="81">
        <f>IF('Dépenses auto-construction'!H87&lt;&gt;"",'Dépenses auto-construction'!H87,"")</f>
        <v>0</v>
      </c>
      <c r="I87" s="246"/>
      <c r="J87" s="246">
        <f t="shared" si="5"/>
        <v>0</v>
      </c>
      <c r="K87" s="111"/>
      <c r="L87" s="79" t="str">
        <f t="shared" si="6"/>
        <v/>
      </c>
      <c r="M87" s="246">
        <f t="shared" si="7"/>
        <v>0</v>
      </c>
      <c r="N87" s="111"/>
    </row>
    <row r="88" spans="2:14" ht="19.899999999999999" customHeight="1" x14ac:dyDescent="0.35">
      <c r="B88" s="109">
        <v>81</v>
      </c>
      <c r="C88" s="111" t="str">
        <f>IF('Dépenses auto-construction'!C88&lt;&gt;"",'Dépenses auto-construction'!C88,"")</f>
        <v/>
      </c>
      <c r="D88" s="111" t="str">
        <f>IF('Dépenses auto-construction'!D88&lt;&gt;"",'Dépenses auto-construction'!D88,"")</f>
        <v/>
      </c>
      <c r="E88" s="80" t="str">
        <f>IF('Dépenses auto-construction'!E88&lt;&gt;"",'Dépenses auto-construction'!E88,"")</f>
        <v/>
      </c>
      <c r="F88" s="111" t="str">
        <f>IF('Dépenses auto-construction'!F88&lt;&gt;"",'Dépenses auto-construction'!F88,"")</f>
        <v/>
      </c>
      <c r="G88" s="257">
        <f>IF('Dépenses auto-construction'!G88&lt;&gt;"",'Dépenses auto-construction'!G88,"")</f>
        <v>0</v>
      </c>
      <c r="H88" s="81">
        <f>IF('Dépenses auto-construction'!H88&lt;&gt;"",'Dépenses auto-construction'!H88,"")</f>
        <v>0</v>
      </c>
      <c r="I88" s="246"/>
      <c r="J88" s="246">
        <f t="shared" si="5"/>
        <v>0</v>
      </c>
      <c r="K88" s="111"/>
      <c r="L88" s="79" t="str">
        <f t="shared" si="6"/>
        <v/>
      </c>
      <c r="M88" s="246">
        <f t="shared" si="7"/>
        <v>0</v>
      </c>
      <c r="N88" s="111"/>
    </row>
    <row r="89" spans="2:14" ht="19.899999999999999" customHeight="1" x14ac:dyDescent="0.35">
      <c r="B89" s="109">
        <v>82</v>
      </c>
      <c r="C89" s="111" t="str">
        <f>IF('Dépenses auto-construction'!C89&lt;&gt;"",'Dépenses auto-construction'!C89,"")</f>
        <v/>
      </c>
      <c r="D89" s="111" t="str">
        <f>IF('Dépenses auto-construction'!D89&lt;&gt;"",'Dépenses auto-construction'!D89,"")</f>
        <v/>
      </c>
      <c r="E89" s="80" t="str">
        <f>IF('Dépenses auto-construction'!E89&lt;&gt;"",'Dépenses auto-construction'!E89,"")</f>
        <v/>
      </c>
      <c r="F89" s="111" t="str">
        <f>IF('Dépenses auto-construction'!F89&lt;&gt;"",'Dépenses auto-construction'!F89,"")</f>
        <v/>
      </c>
      <c r="G89" s="257">
        <f>IF('Dépenses auto-construction'!G89&lt;&gt;"",'Dépenses auto-construction'!G89,"")</f>
        <v>0</v>
      </c>
      <c r="H89" s="81">
        <f>IF('Dépenses auto-construction'!H89&lt;&gt;"",'Dépenses auto-construction'!H89,"")</f>
        <v>0</v>
      </c>
      <c r="I89" s="246"/>
      <c r="J89" s="246">
        <f t="shared" si="5"/>
        <v>0</v>
      </c>
      <c r="K89" s="111"/>
      <c r="L89" s="79" t="str">
        <f t="shared" si="6"/>
        <v/>
      </c>
      <c r="M89" s="246">
        <f t="shared" si="7"/>
        <v>0</v>
      </c>
      <c r="N89" s="111"/>
    </row>
    <row r="90" spans="2:14" ht="19.899999999999999" customHeight="1" x14ac:dyDescent="0.35">
      <c r="B90" s="109">
        <v>83</v>
      </c>
      <c r="C90" s="111" t="str">
        <f>IF('Dépenses auto-construction'!C90&lt;&gt;"",'Dépenses auto-construction'!C90,"")</f>
        <v/>
      </c>
      <c r="D90" s="111" t="str">
        <f>IF('Dépenses auto-construction'!D90&lt;&gt;"",'Dépenses auto-construction'!D90,"")</f>
        <v/>
      </c>
      <c r="E90" s="80" t="str">
        <f>IF('Dépenses auto-construction'!E90&lt;&gt;"",'Dépenses auto-construction'!E90,"")</f>
        <v/>
      </c>
      <c r="F90" s="111" t="str">
        <f>IF('Dépenses auto-construction'!F90&lt;&gt;"",'Dépenses auto-construction'!F90,"")</f>
        <v/>
      </c>
      <c r="G90" s="257">
        <f>IF('Dépenses auto-construction'!G90&lt;&gt;"",'Dépenses auto-construction'!G90,"")</f>
        <v>0</v>
      </c>
      <c r="H90" s="81">
        <f>IF('Dépenses auto-construction'!H90&lt;&gt;"",'Dépenses auto-construction'!H90,"")</f>
        <v>0</v>
      </c>
      <c r="I90" s="246"/>
      <c r="J90" s="246">
        <f t="shared" si="5"/>
        <v>0</v>
      </c>
      <c r="K90" s="111"/>
      <c r="L90" s="79" t="str">
        <f t="shared" si="6"/>
        <v/>
      </c>
      <c r="M90" s="246">
        <f t="shared" si="7"/>
        <v>0</v>
      </c>
      <c r="N90" s="111"/>
    </row>
    <row r="91" spans="2:14" ht="19.899999999999999" customHeight="1" x14ac:dyDescent="0.35">
      <c r="B91" s="109">
        <v>84</v>
      </c>
      <c r="C91" s="111" t="str">
        <f>IF('Dépenses auto-construction'!C91&lt;&gt;"",'Dépenses auto-construction'!C91,"")</f>
        <v/>
      </c>
      <c r="D91" s="111" t="str">
        <f>IF('Dépenses auto-construction'!D91&lt;&gt;"",'Dépenses auto-construction'!D91,"")</f>
        <v/>
      </c>
      <c r="E91" s="80" t="str">
        <f>IF('Dépenses auto-construction'!E91&lt;&gt;"",'Dépenses auto-construction'!E91,"")</f>
        <v/>
      </c>
      <c r="F91" s="111" t="str">
        <f>IF('Dépenses auto-construction'!F91&lt;&gt;"",'Dépenses auto-construction'!F91,"")</f>
        <v/>
      </c>
      <c r="G91" s="257">
        <f>IF('Dépenses auto-construction'!G91&lt;&gt;"",'Dépenses auto-construction'!G91,"")</f>
        <v>0</v>
      </c>
      <c r="H91" s="81">
        <f>IF('Dépenses auto-construction'!H91&lt;&gt;"",'Dépenses auto-construction'!H91,"")</f>
        <v>0</v>
      </c>
      <c r="I91" s="246"/>
      <c r="J91" s="246">
        <f t="shared" si="5"/>
        <v>0</v>
      </c>
      <c r="K91" s="111"/>
      <c r="L91" s="79" t="str">
        <f t="shared" si="6"/>
        <v/>
      </c>
      <c r="M91" s="246">
        <f t="shared" si="7"/>
        <v>0</v>
      </c>
      <c r="N91" s="111"/>
    </row>
    <row r="92" spans="2:14" ht="19.899999999999999" customHeight="1" x14ac:dyDescent="0.35">
      <c r="B92" s="109">
        <v>85</v>
      </c>
      <c r="C92" s="111" t="str">
        <f>IF('Dépenses auto-construction'!C92&lt;&gt;"",'Dépenses auto-construction'!C92,"")</f>
        <v/>
      </c>
      <c r="D92" s="111" t="str">
        <f>IF('Dépenses auto-construction'!D92&lt;&gt;"",'Dépenses auto-construction'!D92,"")</f>
        <v/>
      </c>
      <c r="E92" s="80" t="str">
        <f>IF('Dépenses auto-construction'!E92&lt;&gt;"",'Dépenses auto-construction'!E92,"")</f>
        <v/>
      </c>
      <c r="F92" s="111" t="str">
        <f>IF('Dépenses auto-construction'!F92&lt;&gt;"",'Dépenses auto-construction'!F92,"")</f>
        <v/>
      </c>
      <c r="G92" s="257">
        <f>IF('Dépenses auto-construction'!G92&lt;&gt;"",'Dépenses auto-construction'!G92,"")</f>
        <v>0</v>
      </c>
      <c r="H92" s="81">
        <f>IF('Dépenses auto-construction'!H92&lt;&gt;"",'Dépenses auto-construction'!H92,"")</f>
        <v>0</v>
      </c>
      <c r="I92" s="246"/>
      <c r="J92" s="246">
        <f t="shared" si="5"/>
        <v>0</v>
      </c>
      <c r="K92" s="111"/>
      <c r="L92" s="79" t="str">
        <f t="shared" si="6"/>
        <v/>
      </c>
      <c r="M92" s="246">
        <f t="shared" si="7"/>
        <v>0</v>
      </c>
      <c r="N92" s="111"/>
    </row>
    <row r="93" spans="2:14" ht="19.899999999999999" customHeight="1" x14ac:dyDescent="0.35">
      <c r="B93" s="109">
        <v>86</v>
      </c>
      <c r="C93" s="111" t="str">
        <f>IF('Dépenses auto-construction'!C93&lt;&gt;"",'Dépenses auto-construction'!C93,"")</f>
        <v/>
      </c>
      <c r="D93" s="111" t="str">
        <f>IF('Dépenses auto-construction'!D93&lt;&gt;"",'Dépenses auto-construction'!D93,"")</f>
        <v/>
      </c>
      <c r="E93" s="80" t="str">
        <f>IF('Dépenses auto-construction'!E93&lt;&gt;"",'Dépenses auto-construction'!E93,"")</f>
        <v/>
      </c>
      <c r="F93" s="111" t="str">
        <f>IF('Dépenses auto-construction'!F93&lt;&gt;"",'Dépenses auto-construction'!F93,"")</f>
        <v/>
      </c>
      <c r="G93" s="257">
        <f>IF('Dépenses auto-construction'!G93&lt;&gt;"",'Dépenses auto-construction'!G93,"")</f>
        <v>0</v>
      </c>
      <c r="H93" s="81">
        <f>IF('Dépenses auto-construction'!H93&lt;&gt;"",'Dépenses auto-construction'!H93,"")</f>
        <v>0</v>
      </c>
      <c r="I93" s="246"/>
      <c r="J93" s="246">
        <f t="shared" si="5"/>
        <v>0</v>
      </c>
      <c r="K93" s="111"/>
      <c r="L93" s="79" t="str">
        <f t="shared" si="6"/>
        <v/>
      </c>
      <c r="M93" s="246">
        <f t="shared" si="7"/>
        <v>0</v>
      </c>
      <c r="N93" s="111"/>
    </row>
    <row r="94" spans="2:14" ht="19.899999999999999" customHeight="1" x14ac:dyDescent="0.35">
      <c r="B94" s="109">
        <v>87</v>
      </c>
      <c r="C94" s="111" t="str">
        <f>IF('Dépenses auto-construction'!C94&lt;&gt;"",'Dépenses auto-construction'!C94,"")</f>
        <v/>
      </c>
      <c r="D94" s="111" t="str">
        <f>IF('Dépenses auto-construction'!D94&lt;&gt;"",'Dépenses auto-construction'!D94,"")</f>
        <v/>
      </c>
      <c r="E94" s="80" t="str">
        <f>IF('Dépenses auto-construction'!E94&lt;&gt;"",'Dépenses auto-construction'!E94,"")</f>
        <v/>
      </c>
      <c r="F94" s="111" t="str">
        <f>IF('Dépenses auto-construction'!F94&lt;&gt;"",'Dépenses auto-construction'!F94,"")</f>
        <v/>
      </c>
      <c r="G94" s="257">
        <f>IF('Dépenses auto-construction'!G94&lt;&gt;"",'Dépenses auto-construction'!G94,"")</f>
        <v>0</v>
      </c>
      <c r="H94" s="81">
        <f>IF('Dépenses auto-construction'!H94&lt;&gt;"",'Dépenses auto-construction'!H94,"")</f>
        <v>0</v>
      </c>
      <c r="I94" s="246"/>
      <c r="J94" s="246">
        <f t="shared" si="5"/>
        <v>0</v>
      </c>
      <c r="K94" s="111"/>
      <c r="L94" s="79" t="str">
        <f t="shared" si="6"/>
        <v/>
      </c>
      <c r="M94" s="246">
        <f t="shared" si="7"/>
        <v>0</v>
      </c>
      <c r="N94" s="111"/>
    </row>
    <row r="95" spans="2:14" ht="19.899999999999999" customHeight="1" x14ac:dyDescent="0.35">
      <c r="B95" s="109">
        <v>88</v>
      </c>
      <c r="C95" s="111" t="str">
        <f>IF('Dépenses auto-construction'!C95&lt;&gt;"",'Dépenses auto-construction'!C95,"")</f>
        <v/>
      </c>
      <c r="D95" s="111" t="str">
        <f>IF('Dépenses auto-construction'!D95&lt;&gt;"",'Dépenses auto-construction'!D95,"")</f>
        <v/>
      </c>
      <c r="E95" s="80" t="str">
        <f>IF('Dépenses auto-construction'!E95&lt;&gt;"",'Dépenses auto-construction'!E95,"")</f>
        <v/>
      </c>
      <c r="F95" s="111" t="str">
        <f>IF('Dépenses auto-construction'!F95&lt;&gt;"",'Dépenses auto-construction'!F95,"")</f>
        <v/>
      </c>
      <c r="G95" s="257">
        <f>IF('Dépenses auto-construction'!G95&lt;&gt;"",'Dépenses auto-construction'!G95,"")</f>
        <v>0</v>
      </c>
      <c r="H95" s="81">
        <f>IF('Dépenses auto-construction'!H95&lt;&gt;"",'Dépenses auto-construction'!H95,"")</f>
        <v>0</v>
      </c>
      <c r="I95" s="246"/>
      <c r="J95" s="246">
        <f t="shared" si="5"/>
        <v>0</v>
      </c>
      <c r="K95" s="111"/>
      <c r="L95" s="79" t="str">
        <f t="shared" si="6"/>
        <v/>
      </c>
      <c r="M95" s="246">
        <f t="shared" si="7"/>
        <v>0</v>
      </c>
      <c r="N95" s="111"/>
    </row>
    <row r="96" spans="2:14" ht="19.899999999999999" customHeight="1" x14ac:dyDescent="0.35">
      <c r="B96" s="109">
        <v>89</v>
      </c>
      <c r="C96" s="111" t="str">
        <f>IF('Dépenses auto-construction'!C96&lt;&gt;"",'Dépenses auto-construction'!C96,"")</f>
        <v/>
      </c>
      <c r="D96" s="111" t="str">
        <f>IF('Dépenses auto-construction'!D96&lt;&gt;"",'Dépenses auto-construction'!D96,"")</f>
        <v/>
      </c>
      <c r="E96" s="80" t="str">
        <f>IF('Dépenses auto-construction'!E96&lt;&gt;"",'Dépenses auto-construction'!E96,"")</f>
        <v/>
      </c>
      <c r="F96" s="111" t="str">
        <f>IF('Dépenses auto-construction'!F96&lt;&gt;"",'Dépenses auto-construction'!F96,"")</f>
        <v/>
      </c>
      <c r="G96" s="257">
        <f>IF('Dépenses auto-construction'!G96&lt;&gt;"",'Dépenses auto-construction'!G96,"")</f>
        <v>0</v>
      </c>
      <c r="H96" s="81">
        <f>IF('Dépenses auto-construction'!H96&lt;&gt;"",'Dépenses auto-construction'!H96,"")</f>
        <v>0</v>
      </c>
      <c r="I96" s="246"/>
      <c r="J96" s="246">
        <f t="shared" si="5"/>
        <v>0</v>
      </c>
      <c r="K96" s="111"/>
      <c r="L96" s="79" t="str">
        <f t="shared" si="6"/>
        <v/>
      </c>
      <c r="M96" s="246">
        <f t="shared" si="7"/>
        <v>0</v>
      </c>
      <c r="N96" s="111"/>
    </row>
    <row r="97" spans="2:14" ht="19.899999999999999" customHeight="1" x14ac:dyDescent="0.35">
      <c r="B97" s="109">
        <v>90</v>
      </c>
      <c r="C97" s="111" t="str">
        <f>IF('Dépenses auto-construction'!C97&lt;&gt;"",'Dépenses auto-construction'!C97,"")</f>
        <v/>
      </c>
      <c r="D97" s="111" t="str">
        <f>IF('Dépenses auto-construction'!D97&lt;&gt;"",'Dépenses auto-construction'!D97,"")</f>
        <v/>
      </c>
      <c r="E97" s="80" t="str">
        <f>IF('Dépenses auto-construction'!E97&lt;&gt;"",'Dépenses auto-construction'!E97,"")</f>
        <v/>
      </c>
      <c r="F97" s="111" t="str">
        <f>IF('Dépenses auto-construction'!F97&lt;&gt;"",'Dépenses auto-construction'!F97,"")</f>
        <v/>
      </c>
      <c r="G97" s="257">
        <f>IF('Dépenses auto-construction'!G97&lt;&gt;"",'Dépenses auto-construction'!G97,"")</f>
        <v>0</v>
      </c>
      <c r="H97" s="81">
        <f>IF('Dépenses auto-construction'!H97&lt;&gt;"",'Dépenses auto-construction'!H97,"")</f>
        <v>0</v>
      </c>
      <c r="I97" s="246"/>
      <c r="J97" s="246">
        <f t="shared" si="5"/>
        <v>0</v>
      </c>
      <c r="K97" s="111"/>
      <c r="L97" s="79" t="str">
        <f t="shared" si="6"/>
        <v/>
      </c>
      <c r="M97" s="246">
        <f t="shared" si="7"/>
        <v>0</v>
      </c>
      <c r="N97" s="111"/>
    </row>
    <row r="98" spans="2:14" ht="19.899999999999999" customHeight="1" x14ac:dyDescent="0.35">
      <c r="B98" s="109">
        <v>91</v>
      </c>
      <c r="C98" s="111" t="str">
        <f>IF('Dépenses auto-construction'!C98&lt;&gt;"",'Dépenses auto-construction'!C98,"")</f>
        <v/>
      </c>
      <c r="D98" s="111" t="str">
        <f>IF('Dépenses auto-construction'!D98&lt;&gt;"",'Dépenses auto-construction'!D98,"")</f>
        <v/>
      </c>
      <c r="E98" s="80" t="str">
        <f>IF('Dépenses auto-construction'!E98&lt;&gt;"",'Dépenses auto-construction'!E98,"")</f>
        <v/>
      </c>
      <c r="F98" s="111" t="str">
        <f>IF('Dépenses auto-construction'!F98&lt;&gt;"",'Dépenses auto-construction'!F98,"")</f>
        <v/>
      </c>
      <c r="G98" s="257">
        <f>IF('Dépenses auto-construction'!G98&lt;&gt;"",'Dépenses auto-construction'!G98,"")</f>
        <v>0</v>
      </c>
      <c r="H98" s="81">
        <f>IF('Dépenses auto-construction'!H98&lt;&gt;"",'Dépenses auto-construction'!H98,"")</f>
        <v>0</v>
      </c>
      <c r="I98" s="246"/>
      <c r="J98" s="246">
        <f t="shared" si="5"/>
        <v>0</v>
      </c>
      <c r="K98" s="111"/>
      <c r="L98" s="79" t="str">
        <f t="shared" si="6"/>
        <v/>
      </c>
      <c r="M98" s="246">
        <f t="shared" si="7"/>
        <v>0</v>
      </c>
      <c r="N98" s="111"/>
    </row>
    <row r="99" spans="2:14" ht="19.899999999999999" customHeight="1" x14ac:dyDescent="0.35">
      <c r="B99" s="109">
        <v>92</v>
      </c>
      <c r="C99" s="111" t="str">
        <f>IF('Dépenses auto-construction'!C99&lt;&gt;"",'Dépenses auto-construction'!C99,"")</f>
        <v/>
      </c>
      <c r="D99" s="111" t="str">
        <f>IF('Dépenses auto-construction'!D99&lt;&gt;"",'Dépenses auto-construction'!D99,"")</f>
        <v/>
      </c>
      <c r="E99" s="80" t="str">
        <f>IF('Dépenses auto-construction'!E99&lt;&gt;"",'Dépenses auto-construction'!E99,"")</f>
        <v/>
      </c>
      <c r="F99" s="111" t="str">
        <f>IF('Dépenses auto-construction'!F99&lt;&gt;"",'Dépenses auto-construction'!F99,"")</f>
        <v/>
      </c>
      <c r="G99" s="257">
        <f>IF('Dépenses auto-construction'!G99&lt;&gt;"",'Dépenses auto-construction'!G99,"")</f>
        <v>0</v>
      </c>
      <c r="H99" s="81">
        <f>IF('Dépenses auto-construction'!H99&lt;&gt;"",'Dépenses auto-construction'!H99,"")</f>
        <v>0</v>
      </c>
      <c r="I99" s="246"/>
      <c r="J99" s="246">
        <f t="shared" si="5"/>
        <v>0</v>
      </c>
      <c r="K99" s="111"/>
      <c r="L99" s="79" t="str">
        <f t="shared" si="6"/>
        <v/>
      </c>
      <c r="M99" s="246">
        <f t="shared" si="7"/>
        <v>0</v>
      </c>
      <c r="N99" s="111"/>
    </row>
    <row r="100" spans="2:14" ht="19.899999999999999" customHeight="1" x14ac:dyDescent="0.35">
      <c r="B100" s="109">
        <v>93</v>
      </c>
      <c r="C100" s="111" t="str">
        <f>IF('Dépenses auto-construction'!C100&lt;&gt;"",'Dépenses auto-construction'!C100,"")</f>
        <v/>
      </c>
      <c r="D100" s="111" t="str">
        <f>IF('Dépenses auto-construction'!D100&lt;&gt;"",'Dépenses auto-construction'!D100,"")</f>
        <v/>
      </c>
      <c r="E100" s="80" t="str">
        <f>IF('Dépenses auto-construction'!E100&lt;&gt;"",'Dépenses auto-construction'!E100,"")</f>
        <v/>
      </c>
      <c r="F100" s="111" t="str">
        <f>IF('Dépenses auto-construction'!F100&lt;&gt;"",'Dépenses auto-construction'!F100,"")</f>
        <v/>
      </c>
      <c r="G100" s="257">
        <f>IF('Dépenses auto-construction'!G100&lt;&gt;"",'Dépenses auto-construction'!G100,"")</f>
        <v>0</v>
      </c>
      <c r="H100" s="81">
        <f>IF('Dépenses auto-construction'!H100&lt;&gt;"",'Dépenses auto-construction'!H100,"")</f>
        <v>0</v>
      </c>
      <c r="I100" s="246"/>
      <c r="J100" s="246">
        <f t="shared" si="5"/>
        <v>0</v>
      </c>
      <c r="K100" s="111"/>
      <c r="L100" s="79" t="str">
        <f t="shared" si="6"/>
        <v/>
      </c>
      <c r="M100" s="246">
        <f t="shared" si="7"/>
        <v>0</v>
      </c>
      <c r="N100" s="111"/>
    </row>
    <row r="101" spans="2:14" ht="19.899999999999999" customHeight="1" x14ac:dyDescent="0.35">
      <c r="B101" s="109">
        <v>94</v>
      </c>
      <c r="C101" s="111" t="str">
        <f>IF('Dépenses auto-construction'!C101&lt;&gt;"",'Dépenses auto-construction'!C101,"")</f>
        <v/>
      </c>
      <c r="D101" s="111" t="str">
        <f>IF('Dépenses auto-construction'!D101&lt;&gt;"",'Dépenses auto-construction'!D101,"")</f>
        <v/>
      </c>
      <c r="E101" s="80" t="str">
        <f>IF('Dépenses auto-construction'!E101&lt;&gt;"",'Dépenses auto-construction'!E101,"")</f>
        <v/>
      </c>
      <c r="F101" s="111" t="str">
        <f>IF('Dépenses auto-construction'!F101&lt;&gt;"",'Dépenses auto-construction'!F101,"")</f>
        <v/>
      </c>
      <c r="G101" s="257">
        <f>IF('Dépenses auto-construction'!G101&lt;&gt;"",'Dépenses auto-construction'!G101,"")</f>
        <v>0</v>
      </c>
      <c r="H101" s="81">
        <f>IF('Dépenses auto-construction'!H101&lt;&gt;"",'Dépenses auto-construction'!H101,"")</f>
        <v>0</v>
      </c>
      <c r="I101" s="246"/>
      <c r="J101" s="246">
        <f t="shared" si="5"/>
        <v>0</v>
      </c>
      <c r="K101" s="111"/>
      <c r="L101" s="79" t="str">
        <f t="shared" si="6"/>
        <v/>
      </c>
      <c r="M101" s="246">
        <f t="shared" si="7"/>
        <v>0</v>
      </c>
      <c r="N101" s="111"/>
    </row>
    <row r="102" spans="2:14" ht="19.899999999999999" customHeight="1" x14ac:dyDescent="0.35">
      <c r="B102" s="109">
        <v>95</v>
      </c>
      <c r="C102" s="111" t="str">
        <f>IF('Dépenses auto-construction'!C102&lt;&gt;"",'Dépenses auto-construction'!C102,"")</f>
        <v/>
      </c>
      <c r="D102" s="111" t="str">
        <f>IF('Dépenses auto-construction'!D102&lt;&gt;"",'Dépenses auto-construction'!D102,"")</f>
        <v/>
      </c>
      <c r="E102" s="80" t="str">
        <f>IF('Dépenses auto-construction'!E102&lt;&gt;"",'Dépenses auto-construction'!E102,"")</f>
        <v/>
      </c>
      <c r="F102" s="111" t="str">
        <f>IF('Dépenses auto-construction'!F102&lt;&gt;"",'Dépenses auto-construction'!F102,"")</f>
        <v/>
      </c>
      <c r="G102" s="257">
        <f>IF('Dépenses auto-construction'!G102&lt;&gt;"",'Dépenses auto-construction'!G102,"")</f>
        <v>0</v>
      </c>
      <c r="H102" s="81">
        <f>IF('Dépenses auto-construction'!H102&lt;&gt;"",'Dépenses auto-construction'!H102,"")</f>
        <v>0</v>
      </c>
      <c r="I102" s="246"/>
      <c r="J102" s="246">
        <f t="shared" si="5"/>
        <v>0</v>
      </c>
      <c r="K102" s="111"/>
      <c r="L102" s="79" t="str">
        <f t="shared" si="6"/>
        <v/>
      </c>
      <c r="M102" s="246">
        <f t="shared" si="7"/>
        <v>0</v>
      </c>
      <c r="N102" s="111"/>
    </row>
    <row r="103" spans="2:14" ht="19.899999999999999" customHeight="1" x14ac:dyDescent="0.35">
      <c r="B103" s="109">
        <v>96</v>
      </c>
      <c r="C103" s="111" t="str">
        <f>IF('Dépenses auto-construction'!C103&lt;&gt;"",'Dépenses auto-construction'!C103,"")</f>
        <v/>
      </c>
      <c r="D103" s="111" t="str">
        <f>IF('Dépenses auto-construction'!D103&lt;&gt;"",'Dépenses auto-construction'!D103,"")</f>
        <v/>
      </c>
      <c r="E103" s="80" t="str">
        <f>IF('Dépenses auto-construction'!E103&lt;&gt;"",'Dépenses auto-construction'!E103,"")</f>
        <v/>
      </c>
      <c r="F103" s="111" t="str">
        <f>IF('Dépenses auto-construction'!F103&lt;&gt;"",'Dépenses auto-construction'!F103,"")</f>
        <v/>
      </c>
      <c r="G103" s="257">
        <f>IF('Dépenses auto-construction'!G103&lt;&gt;"",'Dépenses auto-construction'!G103,"")</f>
        <v>0</v>
      </c>
      <c r="H103" s="81">
        <f>IF('Dépenses auto-construction'!H103&lt;&gt;"",'Dépenses auto-construction'!H103,"")</f>
        <v>0</v>
      </c>
      <c r="I103" s="246"/>
      <c r="J103" s="246">
        <f t="shared" si="5"/>
        <v>0</v>
      </c>
      <c r="K103" s="111"/>
      <c r="L103" s="79" t="str">
        <f t="shared" si="6"/>
        <v/>
      </c>
      <c r="M103" s="246">
        <f t="shared" si="7"/>
        <v>0</v>
      </c>
      <c r="N103" s="111"/>
    </row>
    <row r="104" spans="2:14" ht="19.899999999999999" customHeight="1" x14ac:dyDescent="0.35">
      <c r="B104" s="109">
        <v>97</v>
      </c>
      <c r="C104" s="111" t="str">
        <f>IF('Dépenses auto-construction'!C104&lt;&gt;"",'Dépenses auto-construction'!C104,"")</f>
        <v/>
      </c>
      <c r="D104" s="111" t="str">
        <f>IF('Dépenses auto-construction'!D104&lt;&gt;"",'Dépenses auto-construction'!D104,"")</f>
        <v/>
      </c>
      <c r="E104" s="80" t="str">
        <f>IF('Dépenses auto-construction'!E104&lt;&gt;"",'Dépenses auto-construction'!E104,"")</f>
        <v/>
      </c>
      <c r="F104" s="111" t="str">
        <f>IF('Dépenses auto-construction'!F104&lt;&gt;"",'Dépenses auto-construction'!F104,"")</f>
        <v/>
      </c>
      <c r="G104" s="257">
        <f>IF('Dépenses auto-construction'!G104&lt;&gt;"",'Dépenses auto-construction'!G104,"")</f>
        <v>0</v>
      </c>
      <c r="H104" s="81">
        <f>IF('Dépenses auto-construction'!H104&lt;&gt;"",'Dépenses auto-construction'!H104,"")</f>
        <v>0</v>
      </c>
      <c r="I104" s="246"/>
      <c r="J104" s="246">
        <f t="shared" si="5"/>
        <v>0</v>
      </c>
      <c r="K104" s="111"/>
      <c r="L104" s="79" t="str">
        <f t="shared" si="6"/>
        <v/>
      </c>
      <c r="M104" s="246">
        <f t="shared" si="7"/>
        <v>0</v>
      </c>
      <c r="N104" s="111"/>
    </row>
    <row r="105" spans="2:14" ht="19.899999999999999" customHeight="1" x14ac:dyDescent="0.35">
      <c r="B105" s="109">
        <v>98</v>
      </c>
      <c r="C105" s="111" t="str">
        <f>IF('Dépenses auto-construction'!C105&lt;&gt;"",'Dépenses auto-construction'!C105,"")</f>
        <v/>
      </c>
      <c r="D105" s="111" t="str">
        <f>IF('Dépenses auto-construction'!D105&lt;&gt;"",'Dépenses auto-construction'!D105,"")</f>
        <v/>
      </c>
      <c r="E105" s="80" t="str">
        <f>IF('Dépenses auto-construction'!E105&lt;&gt;"",'Dépenses auto-construction'!E105,"")</f>
        <v/>
      </c>
      <c r="F105" s="111" t="str">
        <f>IF('Dépenses auto-construction'!F105&lt;&gt;"",'Dépenses auto-construction'!F105,"")</f>
        <v/>
      </c>
      <c r="G105" s="257">
        <f>IF('Dépenses auto-construction'!G105&lt;&gt;"",'Dépenses auto-construction'!G105,"")</f>
        <v>0</v>
      </c>
      <c r="H105" s="81">
        <f>IF('Dépenses auto-construction'!H105&lt;&gt;"",'Dépenses auto-construction'!H105,"")</f>
        <v>0</v>
      </c>
      <c r="I105" s="246"/>
      <c r="J105" s="246">
        <f t="shared" si="5"/>
        <v>0</v>
      </c>
      <c r="K105" s="111"/>
      <c r="L105" s="79" t="str">
        <f t="shared" si="6"/>
        <v/>
      </c>
      <c r="M105" s="246">
        <f t="shared" si="7"/>
        <v>0</v>
      </c>
      <c r="N105" s="111"/>
    </row>
    <row r="106" spans="2:14" ht="19.899999999999999" customHeight="1" x14ac:dyDescent="0.35">
      <c r="B106" s="109">
        <v>99</v>
      </c>
      <c r="C106" s="111" t="str">
        <f>IF('Dépenses auto-construction'!C106&lt;&gt;"",'Dépenses auto-construction'!C106,"")</f>
        <v/>
      </c>
      <c r="D106" s="111" t="str">
        <f>IF('Dépenses auto-construction'!D106&lt;&gt;"",'Dépenses auto-construction'!D106,"")</f>
        <v/>
      </c>
      <c r="E106" s="80" t="str">
        <f>IF('Dépenses auto-construction'!E106&lt;&gt;"",'Dépenses auto-construction'!E106,"")</f>
        <v/>
      </c>
      <c r="F106" s="111" t="str">
        <f>IF('Dépenses auto-construction'!F106&lt;&gt;"",'Dépenses auto-construction'!F106,"")</f>
        <v/>
      </c>
      <c r="G106" s="257">
        <f>IF('Dépenses auto-construction'!G106&lt;&gt;"",'Dépenses auto-construction'!G106,"")</f>
        <v>0</v>
      </c>
      <c r="H106" s="81">
        <f>IF('Dépenses auto-construction'!H106&lt;&gt;"",'Dépenses auto-construction'!H106,"")</f>
        <v>0</v>
      </c>
      <c r="I106" s="246"/>
      <c r="J106" s="246">
        <f t="shared" si="5"/>
        <v>0</v>
      </c>
      <c r="K106" s="111"/>
      <c r="L106" s="79" t="str">
        <f t="shared" si="6"/>
        <v/>
      </c>
      <c r="M106" s="246">
        <f t="shared" si="7"/>
        <v>0</v>
      </c>
      <c r="N106" s="111"/>
    </row>
    <row r="107" spans="2:14" ht="19.899999999999999" customHeight="1" x14ac:dyDescent="0.35">
      <c r="B107" s="109">
        <v>100</v>
      </c>
      <c r="C107" s="111" t="str">
        <f>IF('Dépenses auto-construction'!C107&lt;&gt;"",'Dépenses auto-construction'!C107,"")</f>
        <v/>
      </c>
      <c r="D107" s="111" t="str">
        <f>IF('Dépenses auto-construction'!D107&lt;&gt;"",'Dépenses auto-construction'!D107,"")</f>
        <v/>
      </c>
      <c r="E107" s="80" t="str">
        <f>IF('Dépenses auto-construction'!E107&lt;&gt;"",'Dépenses auto-construction'!E107,"")</f>
        <v/>
      </c>
      <c r="F107" s="111" t="str">
        <f>IF('Dépenses auto-construction'!F107&lt;&gt;"",'Dépenses auto-construction'!F107,"")</f>
        <v/>
      </c>
      <c r="G107" s="257">
        <f>IF('Dépenses auto-construction'!G107&lt;&gt;"",'Dépenses auto-construction'!G107,"")</f>
        <v>0</v>
      </c>
      <c r="H107" s="81">
        <f>IF('Dépenses auto-construction'!H107&lt;&gt;"",'Dépenses auto-construction'!H107,"")</f>
        <v>0</v>
      </c>
      <c r="I107" s="246"/>
      <c r="J107" s="246">
        <f t="shared" si="5"/>
        <v>0</v>
      </c>
      <c r="K107" s="111"/>
      <c r="L107" s="79" t="str">
        <f t="shared" si="6"/>
        <v/>
      </c>
      <c r="M107" s="246">
        <f t="shared" si="7"/>
        <v>0</v>
      </c>
      <c r="N107" s="111"/>
    </row>
    <row r="108" spans="2:14" ht="19.899999999999999" customHeight="1" x14ac:dyDescent="0.35">
      <c r="B108" s="109">
        <v>101</v>
      </c>
      <c r="C108" s="111" t="str">
        <f>IF('Dépenses auto-construction'!C108&lt;&gt;"",'Dépenses auto-construction'!C108,"")</f>
        <v/>
      </c>
      <c r="D108" s="111" t="str">
        <f>IF('Dépenses auto-construction'!D108&lt;&gt;"",'Dépenses auto-construction'!D108,"")</f>
        <v/>
      </c>
      <c r="E108" s="80" t="str">
        <f>IF('Dépenses auto-construction'!E108&lt;&gt;"",'Dépenses auto-construction'!E108,"")</f>
        <v/>
      </c>
      <c r="F108" s="111" t="str">
        <f>IF('Dépenses auto-construction'!F108&lt;&gt;"",'Dépenses auto-construction'!F108,"")</f>
        <v/>
      </c>
      <c r="G108" s="257">
        <f>IF('Dépenses auto-construction'!G108&lt;&gt;"",'Dépenses auto-construction'!G108,"")</f>
        <v>0</v>
      </c>
      <c r="H108" s="81">
        <f>IF('Dépenses auto-construction'!H108&lt;&gt;"",'Dépenses auto-construction'!H108,"")</f>
        <v>0</v>
      </c>
      <c r="I108" s="246"/>
      <c r="J108" s="246">
        <f t="shared" si="5"/>
        <v>0</v>
      </c>
      <c r="K108" s="111"/>
      <c r="L108" s="79" t="str">
        <f t="shared" si="6"/>
        <v/>
      </c>
      <c r="M108" s="246">
        <f t="shared" si="7"/>
        <v>0</v>
      </c>
      <c r="N108" s="111"/>
    </row>
    <row r="109" spans="2:14" ht="19.899999999999999" customHeight="1" x14ac:dyDescent="0.35">
      <c r="B109" s="109">
        <v>102</v>
      </c>
      <c r="C109" s="111" t="str">
        <f>IF('Dépenses auto-construction'!C109&lt;&gt;"",'Dépenses auto-construction'!C109,"")</f>
        <v/>
      </c>
      <c r="D109" s="111" t="str">
        <f>IF('Dépenses auto-construction'!D109&lt;&gt;"",'Dépenses auto-construction'!D109,"")</f>
        <v/>
      </c>
      <c r="E109" s="80" t="str">
        <f>IF('Dépenses auto-construction'!E109&lt;&gt;"",'Dépenses auto-construction'!E109,"")</f>
        <v/>
      </c>
      <c r="F109" s="111" t="str">
        <f>IF('Dépenses auto-construction'!F109&lt;&gt;"",'Dépenses auto-construction'!F109,"")</f>
        <v/>
      </c>
      <c r="G109" s="257">
        <f>IF('Dépenses auto-construction'!G109&lt;&gt;"",'Dépenses auto-construction'!G109,"")</f>
        <v>0</v>
      </c>
      <c r="H109" s="81">
        <f>IF('Dépenses auto-construction'!H109&lt;&gt;"",'Dépenses auto-construction'!H109,"")</f>
        <v>0</v>
      </c>
      <c r="I109" s="246"/>
      <c r="J109" s="246">
        <f t="shared" si="5"/>
        <v>0</v>
      </c>
      <c r="K109" s="111"/>
      <c r="L109" s="79" t="str">
        <f t="shared" si="6"/>
        <v/>
      </c>
      <c r="M109" s="246">
        <f t="shared" si="7"/>
        <v>0</v>
      </c>
      <c r="N109" s="111"/>
    </row>
    <row r="110" spans="2:14" ht="19.899999999999999" customHeight="1" x14ac:dyDescent="0.35">
      <c r="B110" s="109">
        <v>103</v>
      </c>
      <c r="C110" s="111" t="str">
        <f>IF('Dépenses auto-construction'!C110&lt;&gt;"",'Dépenses auto-construction'!C110,"")</f>
        <v/>
      </c>
      <c r="D110" s="111" t="str">
        <f>IF('Dépenses auto-construction'!D110&lt;&gt;"",'Dépenses auto-construction'!D110,"")</f>
        <v/>
      </c>
      <c r="E110" s="80" t="str">
        <f>IF('Dépenses auto-construction'!E110&lt;&gt;"",'Dépenses auto-construction'!E110,"")</f>
        <v/>
      </c>
      <c r="F110" s="111" t="str">
        <f>IF('Dépenses auto-construction'!F110&lt;&gt;"",'Dépenses auto-construction'!F110,"")</f>
        <v/>
      </c>
      <c r="G110" s="257">
        <f>IF('Dépenses auto-construction'!G110&lt;&gt;"",'Dépenses auto-construction'!G110,"")</f>
        <v>0</v>
      </c>
      <c r="H110" s="81">
        <f>IF('Dépenses auto-construction'!H110&lt;&gt;"",'Dépenses auto-construction'!H110,"")</f>
        <v>0</v>
      </c>
      <c r="I110" s="246"/>
      <c r="J110" s="246">
        <f t="shared" si="5"/>
        <v>0</v>
      </c>
      <c r="K110" s="111"/>
      <c r="L110" s="79" t="str">
        <f t="shared" si="6"/>
        <v/>
      </c>
      <c r="M110" s="246">
        <f t="shared" si="7"/>
        <v>0</v>
      </c>
      <c r="N110" s="111"/>
    </row>
    <row r="111" spans="2:14" ht="19.899999999999999" customHeight="1" x14ac:dyDescent="0.35">
      <c r="B111" s="109">
        <v>104</v>
      </c>
      <c r="C111" s="111" t="str">
        <f>IF('Dépenses auto-construction'!C111&lt;&gt;"",'Dépenses auto-construction'!C111,"")</f>
        <v/>
      </c>
      <c r="D111" s="111" t="str">
        <f>IF('Dépenses auto-construction'!D111&lt;&gt;"",'Dépenses auto-construction'!D111,"")</f>
        <v/>
      </c>
      <c r="E111" s="80" t="str">
        <f>IF('Dépenses auto-construction'!E111&lt;&gt;"",'Dépenses auto-construction'!E111,"")</f>
        <v/>
      </c>
      <c r="F111" s="111" t="str">
        <f>IF('Dépenses auto-construction'!F111&lt;&gt;"",'Dépenses auto-construction'!F111,"")</f>
        <v/>
      </c>
      <c r="G111" s="257">
        <f>IF('Dépenses auto-construction'!G111&lt;&gt;"",'Dépenses auto-construction'!G111,"")</f>
        <v>0</v>
      </c>
      <c r="H111" s="81">
        <f>IF('Dépenses auto-construction'!H111&lt;&gt;"",'Dépenses auto-construction'!H111,"")</f>
        <v>0</v>
      </c>
      <c r="I111" s="246"/>
      <c r="J111" s="246">
        <f t="shared" si="5"/>
        <v>0</v>
      </c>
      <c r="K111" s="111"/>
      <c r="L111" s="79" t="str">
        <f t="shared" si="6"/>
        <v/>
      </c>
      <c r="M111" s="246">
        <f t="shared" si="7"/>
        <v>0</v>
      </c>
      <c r="N111" s="111"/>
    </row>
    <row r="112" spans="2:14" ht="19.899999999999999" customHeight="1" x14ac:dyDescent="0.35">
      <c r="B112" s="109">
        <v>105</v>
      </c>
      <c r="C112" s="111" t="str">
        <f>IF('Dépenses auto-construction'!C112&lt;&gt;"",'Dépenses auto-construction'!C112,"")</f>
        <v/>
      </c>
      <c r="D112" s="111" t="str">
        <f>IF('Dépenses auto-construction'!D112&lt;&gt;"",'Dépenses auto-construction'!D112,"")</f>
        <v/>
      </c>
      <c r="E112" s="80" t="str">
        <f>IF('Dépenses auto-construction'!E112&lt;&gt;"",'Dépenses auto-construction'!E112,"")</f>
        <v/>
      </c>
      <c r="F112" s="111" t="str">
        <f>IF('Dépenses auto-construction'!F112&lt;&gt;"",'Dépenses auto-construction'!F112,"")</f>
        <v/>
      </c>
      <c r="G112" s="257">
        <f>IF('Dépenses auto-construction'!G112&lt;&gt;"",'Dépenses auto-construction'!G112,"")</f>
        <v>0</v>
      </c>
      <c r="H112" s="81">
        <f>IF('Dépenses auto-construction'!H112&lt;&gt;"",'Dépenses auto-construction'!H112,"")</f>
        <v>0</v>
      </c>
      <c r="I112" s="246"/>
      <c r="J112" s="246">
        <f t="shared" si="5"/>
        <v>0</v>
      </c>
      <c r="K112" s="111"/>
      <c r="L112" s="79" t="str">
        <f t="shared" si="6"/>
        <v/>
      </c>
      <c r="M112" s="246">
        <f t="shared" si="7"/>
        <v>0</v>
      </c>
      <c r="N112" s="111"/>
    </row>
    <row r="113" spans="2:14" ht="19.899999999999999" customHeight="1" x14ac:dyDescent="0.35">
      <c r="B113" s="109">
        <v>106</v>
      </c>
      <c r="C113" s="111" t="str">
        <f>IF('Dépenses auto-construction'!C113&lt;&gt;"",'Dépenses auto-construction'!C113,"")</f>
        <v/>
      </c>
      <c r="D113" s="111" t="str">
        <f>IF('Dépenses auto-construction'!D113&lt;&gt;"",'Dépenses auto-construction'!D113,"")</f>
        <v/>
      </c>
      <c r="E113" s="80" t="str">
        <f>IF('Dépenses auto-construction'!E113&lt;&gt;"",'Dépenses auto-construction'!E113,"")</f>
        <v/>
      </c>
      <c r="F113" s="111" t="str">
        <f>IF('Dépenses auto-construction'!F113&lt;&gt;"",'Dépenses auto-construction'!F113,"")</f>
        <v/>
      </c>
      <c r="G113" s="257">
        <f>IF('Dépenses auto-construction'!G113&lt;&gt;"",'Dépenses auto-construction'!G113,"")</f>
        <v>0</v>
      </c>
      <c r="H113" s="81">
        <f>IF('Dépenses auto-construction'!H113&lt;&gt;"",'Dépenses auto-construction'!H113,"")</f>
        <v>0</v>
      </c>
      <c r="I113" s="246"/>
      <c r="J113" s="246">
        <f t="shared" si="5"/>
        <v>0</v>
      </c>
      <c r="K113" s="111"/>
      <c r="L113" s="79" t="str">
        <f t="shared" si="6"/>
        <v/>
      </c>
      <c r="M113" s="246">
        <f t="shared" si="7"/>
        <v>0</v>
      </c>
      <c r="N113" s="111"/>
    </row>
    <row r="114" spans="2:14" ht="19.899999999999999" customHeight="1" x14ac:dyDescent="0.35">
      <c r="B114" s="109">
        <v>107</v>
      </c>
      <c r="C114" s="111" t="str">
        <f>IF('Dépenses auto-construction'!C114&lt;&gt;"",'Dépenses auto-construction'!C114,"")</f>
        <v/>
      </c>
      <c r="D114" s="111" t="str">
        <f>IF('Dépenses auto-construction'!D114&lt;&gt;"",'Dépenses auto-construction'!D114,"")</f>
        <v/>
      </c>
      <c r="E114" s="80" t="str">
        <f>IF('Dépenses auto-construction'!E114&lt;&gt;"",'Dépenses auto-construction'!E114,"")</f>
        <v/>
      </c>
      <c r="F114" s="111" t="str">
        <f>IF('Dépenses auto-construction'!F114&lt;&gt;"",'Dépenses auto-construction'!F114,"")</f>
        <v/>
      </c>
      <c r="G114" s="257">
        <f>IF('Dépenses auto-construction'!G114&lt;&gt;"",'Dépenses auto-construction'!G114,"")</f>
        <v>0</v>
      </c>
      <c r="H114" s="81">
        <f>IF('Dépenses auto-construction'!H114&lt;&gt;"",'Dépenses auto-construction'!H114,"")</f>
        <v>0</v>
      </c>
      <c r="I114" s="246"/>
      <c r="J114" s="246">
        <f t="shared" si="5"/>
        <v>0</v>
      </c>
      <c r="K114" s="111"/>
      <c r="L114" s="79" t="str">
        <f t="shared" si="6"/>
        <v/>
      </c>
      <c r="M114" s="246">
        <f t="shared" si="7"/>
        <v>0</v>
      </c>
      <c r="N114" s="111"/>
    </row>
    <row r="115" spans="2:14" ht="19.899999999999999" customHeight="1" x14ac:dyDescent="0.35">
      <c r="B115" s="109">
        <v>108</v>
      </c>
      <c r="C115" s="111" t="str">
        <f>IF('Dépenses auto-construction'!C115&lt;&gt;"",'Dépenses auto-construction'!C115,"")</f>
        <v/>
      </c>
      <c r="D115" s="111" t="str">
        <f>IF('Dépenses auto-construction'!D115&lt;&gt;"",'Dépenses auto-construction'!D115,"")</f>
        <v/>
      </c>
      <c r="E115" s="80" t="str">
        <f>IF('Dépenses auto-construction'!E115&lt;&gt;"",'Dépenses auto-construction'!E115,"")</f>
        <v/>
      </c>
      <c r="F115" s="111" t="str">
        <f>IF('Dépenses auto-construction'!F115&lt;&gt;"",'Dépenses auto-construction'!F115,"")</f>
        <v/>
      </c>
      <c r="G115" s="257">
        <f>IF('Dépenses auto-construction'!G115&lt;&gt;"",'Dépenses auto-construction'!G115,"")</f>
        <v>0</v>
      </c>
      <c r="H115" s="81">
        <f>IF('Dépenses auto-construction'!H115&lt;&gt;"",'Dépenses auto-construction'!H115,"")</f>
        <v>0</v>
      </c>
      <c r="I115" s="246"/>
      <c r="J115" s="246">
        <f t="shared" si="5"/>
        <v>0</v>
      </c>
      <c r="K115" s="111"/>
      <c r="L115" s="79" t="str">
        <f t="shared" si="6"/>
        <v/>
      </c>
      <c r="M115" s="246">
        <f t="shared" si="7"/>
        <v>0</v>
      </c>
      <c r="N115" s="111"/>
    </row>
    <row r="116" spans="2:14" ht="19.899999999999999" customHeight="1" x14ac:dyDescent="0.35">
      <c r="B116" s="109">
        <v>109</v>
      </c>
      <c r="C116" s="111" t="str">
        <f>IF('Dépenses auto-construction'!C116&lt;&gt;"",'Dépenses auto-construction'!C116,"")</f>
        <v/>
      </c>
      <c r="D116" s="111" t="str">
        <f>IF('Dépenses auto-construction'!D116&lt;&gt;"",'Dépenses auto-construction'!D116,"")</f>
        <v/>
      </c>
      <c r="E116" s="80" t="str">
        <f>IF('Dépenses auto-construction'!E116&lt;&gt;"",'Dépenses auto-construction'!E116,"")</f>
        <v/>
      </c>
      <c r="F116" s="111" t="str">
        <f>IF('Dépenses auto-construction'!F116&lt;&gt;"",'Dépenses auto-construction'!F116,"")</f>
        <v/>
      </c>
      <c r="G116" s="257">
        <f>IF('Dépenses auto-construction'!G116&lt;&gt;"",'Dépenses auto-construction'!G116,"")</f>
        <v>0</v>
      </c>
      <c r="H116" s="81">
        <f>IF('Dépenses auto-construction'!H116&lt;&gt;"",'Dépenses auto-construction'!H116,"")</f>
        <v>0</v>
      </c>
      <c r="I116" s="246"/>
      <c r="J116" s="246">
        <f t="shared" si="5"/>
        <v>0</v>
      </c>
      <c r="K116" s="111"/>
      <c r="L116" s="79" t="str">
        <f t="shared" si="6"/>
        <v/>
      </c>
      <c r="M116" s="246">
        <f t="shared" si="7"/>
        <v>0</v>
      </c>
      <c r="N116" s="111"/>
    </row>
    <row r="117" spans="2:14" ht="19.899999999999999" customHeight="1" x14ac:dyDescent="0.35">
      <c r="B117" s="109">
        <v>110</v>
      </c>
      <c r="C117" s="111" t="str">
        <f>IF('Dépenses auto-construction'!C117&lt;&gt;"",'Dépenses auto-construction'!C117,"")</f>
        <v/>
      </c>
      <c r="D117" s="111" t="str">
        <f>IF('Dépenses auto-construction'!D117&lt;&gt;"",'Dépenses auto-construction'!D117,"")</f>
        <v/>
      </c>
      <c r="E117" s="80" t="str">
        <f>IF('Dépenses auto-construction'!E117&lt;&gt;"",'Dépenses auto-construction'!E117,"")</f>
        <v/>
      </c>
      <c r="F117" s="111" t="str">
        <f>IF('Dépenses auto-construction'!F117&lt;&gt;"",'Dépenses auto-construction'!F117,"")</f>
        <v/>
      </c>
      <c r="G117" s="257">
        <f>IF('Dépenses auto-construction'!G117&lt;&gt;"",'Dépenses auto-construction'!G117,"")</f>
        <v>0</v>
      </c>
      <c r="H117" s="81">
        <f>IF('Dépenses auto-construction'!H117&lt;&gt;"",'Dépenses auto-construction'!H117,"")</f>
        <v>0</v>
      </c>
      <c r="I117" s="246"/>
      <c r="J117" s="246">
        <f t="shared" si="5"/>
        <v>0</v>
      </c>
      <c r="K117" s="111"/>
      <c r="L117" s="79" t="str">
        <f t="shared" si="6"/>
        <v/>
      </c>
      <c r="M117" s="246">
        <f t="shared" si="7"/>
        <v>0</v>
      </c>
      <c r="N117" s="111"/>
    </row>
    <row r="118" spans="2:14" ht="19.899999999999999" customHeight="1" x14ac:dyDescent="0.35">
      <c r="B118" s="109">
        <v>111</v>
      </c>
      <c r="C118" s="111" t="str">
        <f>IF('Dépenses auto-construction'!C118&lt;&gt;"",'Dépenses auto-construction'!C118,"")</f>
        <v/>
      </c>
      <c r="D118" s="111" t="str">
        <f>IF('Dépenses auto-construction'!D118&lt;&gt;"",'Dépenses auto-construction'!D118,"")</f>
        <v/>
      </c>
      <c r="E118" s="80" t="str">
        <f>IF('Dépenses auto-construction'!E118&lt;&gt;"",'Dépenses auto-construction'!E118,"")</f>
        <v/>
      </c>
      <c r="F118" s="111" t="str">
        <f>IF('Dépenses auto-construction'!F118&lt;&gt;"",'Dépenses auto-construction'!F118,"")</f>
        <v/>
      </c>
      <c r="G118" s="257">
        <f>IF('Dépenses auto-construction'!G118&lt;&gt;"",'Dépenses auto-construction'!G118,"")</f>
        <v>0</v>
      </c>
      <c r="H118" s="81">
        <f>IF('Dépenses auto-construction'!H118&lt;&gt;"",'Dépenses auto-construction'!H118,"")</f>
        <v>0</v>
      </c>
      <c r="I118" s="246"/>
      <c r="J118" s="246">
        <f t="shared" si="5"/>
        <v>0</v>
      </c>
      <c r="K118" s="111"/>
      <c r="L118" s="79" t="str">
        <f t="shared" si="6"/>
        <v/>
      </c>
      <c r="M118" s="246">
        <f t="shared" si="7"/>
        <v>0</v>
      </c>
      <c r="N118" s="111"/>
    </row>
    <row r="119" spans="2:14" ht="19.899999999999999" customHeight="1" x14ac:dyDescent="0.35">
      <c r="B119" s="109">
        <v>112</v>
      </c>
      <c r="C119" s="111" t="str">
        <f>IF('Dépenses auto-construction'!C119&lt;&gt;"",'Dépenses auto-construction'!C119,"")</f>
        <v/>
      </c>
      <c r="D119" s="111" t="str">
        <f>IF('Dépenses auto-construction'!D119&lt;&gt;"",'Dépenses auto-construction'!D119,"")</f>
        <v/>
      </c>
      <c r="E119" s="80" t="str">
        <f>IF('Dépenses auto-construction'!E119&lt;&gt;"",'Dépenses auto-construction'!E119,"")</f>
        <v/>
      </c>
      <c r="F119" s="111" t="str">
        <f>IF('Dépenses auto-construction'!F119&lt;&gt;"",'Dépenses auto-construction'!F119,"")</f>
        <v/>
      </c>
      <c r="G119" s="257">
        <f>IF('Dépenses auto-construction'!G119&lt;&gt;"",'Dépenses auto-construction'!G119,"")</f>
        <v>0</v>
      </c>
      <c r="H119" s="81">
        <f>IF('Dépenses auto-construction'!H119&lt;&gt;"",'Dépenses auto-construction'!H119,"")</f>
        <v>0</v>
      </c>
      <c r="I119" s="246"/>
      <c r="J119" s="246">
        <f t="shared" si="5"/>
        <v>0</v>
      </c>
      <c r="K119" s="111"/>
      <c r="L119" s="79" t="str">
        <f t="shared" si="6"/>
        <v/>
      </c>
      <c r="M119" s="246">
        <f t="shared" si="7"/>
        <v>0</v>
      </c>
      <c r="N119" s="111"/>
    </row>
    <row r="120" spans="2:14" ht="19.899999999999999" customHeight="1" x14ac:dyDescent="0.35">
      <c r="B120" s="109">
        <v>113</v>
      </c>
      <c r="C120" s="111" t="str">
        <f>IF('Dépenses auto-construction'!C120&lt;&gt;"",'Dépenses auto-construction'!C120,"")</f>
        <v/>
      </c>
      <c r="D120" s="111" t="str">
        <f>IF('Dépenses auto-construction'!D120&lt;&gt;"",'Dépenses auto-construction'!D120,"")</f>
        <v/>
      </c>
      <c r="E120" s="80" t="str">
        <f>IF('Dépenses auto-construction'!E120&lt;&gt;"",'Dépenses auto-construction'!E120,"")</f>
        <v/>
      </c>
      <c r="F120" s="111" t="str">
        <f>IF('Dépenses auto-construction'!F120&lt;&gt;"",'Dépenses auto-construction'!F120,"")</f>
        <v/>
      </c>
      <c r="G120" s="257">
        <f>IF('Dépenses auto-construction'!G120&lt;&gt;"",'Dépenses auto-construction'!G120,"")</f>
        <v>0</v>
      </c>
      <c r="H120" s="81">
        <f>IF('Dépenses auto-construction'!H120&lt;&gt;"",'Dépenses auto-construction'!H120,"")</f>
        <v>0</v>
      </c>
      <c r="I120" s="246"/>
      <c r="J120" s="246">
        <f t="shared" si="5"/>
        <v>0</v>
      </c>
      <c r="K120" s="111"/>
      <c r="L120" s="79" t="str">
        <f t="shared" si="6"/>
        <v/>
      </c>
      <c r="M120" s="246">
        <f t="shared" si="7"/>
        <v>0</v>
      </c>
      <c r="N120" s="111"/>
    </row>
    <row r="121" spans="2:14" ht="19.899999999999999" customHeight="1" x14ac:dyDescent="0.35">
      <c r="B121" s="109">
        <v>114</v>
      </c>
      <c r="C121" s="111" t="str">
        <f>IF('Dépenses auto-construction'!C121&lt;&gt;"",'Dépenses auto-construction'!C121,"")</f>
        <v/>
      </c>
      <c r="D121" s="111" t="str">
        <f>IF('Dépenses auto-construction'!D121&lt;&gt;"",'Dépenses auto-construction'!D121,"")</f>
        <v/>
      </c>
      <c r="E121" s="80" t="str">
        <f>IF('Dépenses auto-construction'!E121&lt;&gt;"",'Dépenses auto-construction'!E121,"")</f>
        <v/>
      </c>
      <c r="F121" s="111" t="str">
        <f>IF('Dépenses auto-construction'!F121&lt;&gt;"",'Dépenses auto-construction'!F121,"")</f>
        <v/>
      </c>
      <c r="G121" s="257">
        <f>IF('Dépenses auto-construction'!G121&lt;&gt;"",'Dépenses auto-construction'!G121,"")</f>
        <v>0</v>
      </c>
      <c r="H121" s="81">
        <f>IF('Dépenses auto-construction'!H121&lt;&gt;"",'Dépenses auto-construction'!H121,"")</f>
        <v>0</v>
      </c>
      <c r="I121" s="246"/>
      <c r="J121" s="246">
        <f t="shared" si="5"/>
        <v>0</v>
      </c>
      <c r="K121" s="111"/>
      <c r="L121" s="79" t="str">
        <f t="shared" si="6"/>
        <v/>
      </c>
      <c r="M121" s="246">
        <f t="shared" si="7"/>
        <v>0</v>
      </c>
      <c r="N121" s="111"/>
    </row>
    <row r="122" spans="2:14" ht="19.899999999999999" customHeight="1" x14ac:dyDescent="0.35">
      <c r="B122" s="109">
        <v>115</v>
      </c>
      <c r="C122" s="111" t="str">
        <f>IF('Dépenses auto-construction'!C122&lt;&gt;"",'Dépenses auto-construction'!C122,"")</f>
        <v/>
      </c>
      <c r="D122" s="111" t="str">
        <f>IF('Dépenses auto-construction'!D122&lt;&gt;"",'Dépenses auto-construction'!D122,"")</f>
        <v/>
      </c>
      <c r="E122" s="80" t="str">
        <f>IF('Dépenses auto-construction'!E122&lt;&gt;"",'Dépenses auto-construction'!E122,"")</f>
        <v/>
      </c>
      <c r="F122" s="111" t="str">
        <f>IF('Dépenses auto-construction'!F122&lt;&gt;"",'Dépenses auto-construction'!F122,"")</f>
        <v/>
      </c>
      <c r="G122" s="257">
        <f>IF('Dépenses auto-construction'!G122&lt;&gt;"",'Dépenses auto-construction'!G122,"")</f>
        <v>0</v>
      </c>
      <c r="H122" s="81">
        <f>IF('Dépenses auto-construction'!H122&lt;&gt;"",'Dépenses auto-construction'!H122,"")</f>
        <v>0</v>
      </c>
      <c r="I122" s="246"/>
      <c r="J122" s="246">
        <f t="shared" si="5"/>
        <v>0</v>
      </c>
      <c r="K122" s="111"/>
      <c r="L122" s="79" t="str">
        <f t="shared" si="6"/>
        <v/>
      </c>
      <c r="M122" s="246">
        <f t="shared" si="7"/>
        <v>0</v>
      </c>
      <c r="N122" s="111"/>
    </row>
    <row r="123" spans="2:14" ht="19.899999999999999" customHeight="1" x14ac:dyDescent="0.35">
      <c r="B123" s="109">
        <v>116</v>
      </c>
      <c r="C123" s="111" t="str">
        <f>IF('Dépenses auto-construction'!C123&lt;&gt;"",'Dépenses auto-construction'!C123,"")</f>
        <v/>
      </c>
      <c r="D123" s="111" t="str">
        <f>IF('Dépenses auto-construction'!D123&lt;&gt;"",'Dépenses auto-construction'!D123,"")</f>
        <v/>
      </c>
      <c r="E123" s="80" t="str">
        <f>IF('Dépenses auto-construction'!E123&lt;&gt;"",'Dépenses auto-construction'!E123,"")</f>
        <v/>
      </c>
      <c r="F123" s="111" t="str">
        <f>IF('Dépenses auto-construction'!F123&lt;&gt;"",'Dépenses auto-construction'!F123,"")</f>
        <v/>
      </c>
      <c r="G123" s="257">
        <f>IF('Dépenses auto-construction'!G123&lt;&gt;"",'Dépenses auto-construction'!G123,"")</f>
        <v>0</v>
      </c>
      <c r="H123" s="81">
        <f>IF('Dépenses auto-construction'!H123&lt;&gt;"",'Dépenses auto-construction'!H123,"")</f>
        <v>0</v>
      </c>
      <c r="I123" s="246"/>
      <c r="J123" s="246">
        <f t="shared" si="5"/>
        <v>0</v>
      </c>
      <c r="K123" s="111"/>
      <c r="L123" s="79" t="str">
        <f t="shared" si="6"/>
        <v/>
      </c>
      <c r="M123" s="246">
        <f t="shared" si="7"/>
        <v>0</v>
      </c>
      <c r="N123" s="111"/>
    </row>
    <row r="124" spans="2:14" ht="19.899999999999999" customHeight="1" x14ac:dyDescent="0.35">
      <c r="B124" s="109">
        <v>117</v>
      </c>
      <c r="C124" s="111" t="str">
        <f>IF('Dépenses auto-construction'!C124&lt;&gt;"",'Dépenses auto-construction'!C124,"")</f>
        <v/>
      </c>
      <c r="D124" s="111" t="str">
        <f>IF('Dépenses auto-construction'!D124&lt;&gt;"",'Dépenses auto-construction'!D124,"")</f>
        <v/>
      </c>
      <c r="E124" s="80" t="str">
        <f>IF('Dépenses auto-construction'!E124&lt;&gt;"",'Dépenses auto-construction'!E124,"")</f>
        <v/>
      </c>
      <c r="F124" s="111" t="str">
        <f>IF('Dépenses auto-construction'!F124&lt;&gt;"",'Dépenses auto-construction'!F124,"")</f>
        <v/>
      </c>
      <c r="G124" s="257">
        <f>IF('Dépenses auto-construction'!G124&lt;&gt;"",'Dépenses auto-construction'!G124,"")</f>
        <v>0</v>
      </c>
      <c r="H124" s="81">
        <f>IF('Dépenses auto-construction'!H124&lt;&gt;"",'Dépenses auto-construction'!H124,"")</f>
        <v>0</v>
      </c>
      <c r="I124" s="246"/>
      <c r="J124" s="246">
        <f t="shared" si="5"/>
        <v>0</v>
      </c>
      <c r="K124" s="111"/>
      <c r="L124" s="79" t="str">
        <f t="shared" si="6"/>
        <v/>
      </c>
      <c r="M124" s="246">
        <f t="shared" si="7"/>
        <v>0</v>
      </c>
      <c r="N124" s="111"/>
    </row>
    <row r="125" spans="2:14" ht="19.899999999999999" customHeight="1" x14ac:dyDescent="0.35">
      <c r="B125" s="109">
        <v>118</v>
      </c>
      <c r="C125" s="111" t="str">
        <f>IF('Dépenses auto-construction'!C125&lt;&gt;"",'Dépenses auto-construction'!C125,"")</f>
        <v/>
      </c>
      <c r="D125" s="111" t="str">
        <f>IF('Dépenses auto-construction'!D125&lt;&gt;"",'Dépenses auto-construction'!D125,"")</f>
        <v/>
      </c>
      <c r="E125" s="80" t="str">
        <f>IF('Dépenses auto-construction'!E125&lt;&gt;"",'Dépenses auto-construction'!E125,"")</f>
        <v/>
      </c>
      <c r="F125" s="111" t="str">
        <f>IF('Dépenses auto-construction'!F125&lt;&gt;"",'Dépenses auto-construction'!F125,"")</f>
        <v/>
      </c>
      <c r="G125" s="257">
        <f>IF('Dépenses auto-construction'!G125&lt;&gt;"",'Dépenses auto-construction'!G125,"")</f>
        <v>0</v>
      </c>
      <c r="H125" s="81">
        <f>IF('Dépenses auto-construction'!H125&lt;&gt;"",'Dépenses auto-construction'!H125,"")</f>
        <v>0</v>
      </c>
      <c r="I125" s="246"/>
      <c r="J125" s="246">
        <f t="shared" si="5"/>
        <v>0</v>
      </c>
      <c r="K125" s="111"/>
      <c r="L125" s="79" t="str">
        <f t="shared" si="6"/>
        <v/>
      </c>
      <c r="M125" s="246">
        <f t="shared" si="7"/>
        <v>0</v>
      </c>
      <c r="N125" s="111"/>
    </row>
    <row r="126" spans="2:14" ht="19.899999999999999" customHeight="1" x14ac:dyDescent="0.35">
      <c r="B126" s="109">
        <v>119</v>
      </c>
      <c r="C126" s="111" t="str">
        <f>IF('Dépenses auto-construction'!C126&lt;&gt;"",'Dépenses auto-construction'!C126,"")</f>
        <v/>
      </c>
      <c r="D126" s="111" t="str">
        <f>IF('Dépenses auto-construction'!D126&lt;&gt;"",'Dépenses auto-construction'!D126,"")</f>
        <v/>
      </c>
      <c r="E126" s="80" t="str">
        <f>IF('Dépenses auto-construction'!E126&lt;&gt;"",'Dépenses auto-construction'!E126,"")</f>
        <v/>
      </c>
      <c r="F126" s="111" t="str">
        <f>IF('Dépenses auto-construction'!F126&lt;&gt;"",'Dépenses auto-construction'!F126,"")</f>
        <v/>
      </c>
      <c r="G126" s="257">
        <f>IF('Dépenses auto-construction'!G126&lt;&gt;"",'Dépenses auto-construction'!G126,"")</f>
        <v>0</v>
      </c>
      <c r="H126" s="81">
        <f>IF('Dépenses auto-construction'!H126&lt;&gt;"",'Dépenses auto-construction'!H126,"")</f>
        <v>0</v>
      </c>
      <c r="I126" s="246"/>
      <c r="J126" s="246">
        <f t="shared" si="5"/>
        <v>0</v>
      </c>
      <c r="K126" s="111"/>
      <c r="L126" s="79" t="str">
        <f t="shared" si="6"/>
        <v/>
      </c>
      <c r="M126" s="246">
        <f t="shared" si="7"/>
        <v>0</v>
      </c>
      <c r="N126" s="111"/>
    </row>
    <row r="127" spans="2:14" ht="19.899999999999999" customHeight="1" x14ac:dyDescent="0.35">
      <c r="B127" s="109">
        <v>120</v>
      </c>
      <c r="C127" s="111" t="str">
        <f>IF('Dépenses auto-construction'!C127&lt;&gt;"",'Dépenses auto-construction'!C127,"")</f>
        <v/>
      </c>
      <c r="D127" s="111" t="str">
        <f>IF('Dépenses auto-construction'!D127&lt;&gt;"",'Dépenses auto-construction'!D127,"")</f>
        <v/>
      </c>
      <c r="E127" s="80" t="str">
        <f>IF('Dépenses auto-construction'!E127&lt;&gt;"",'Dépenses auto-construction'!E127,"")</f>
        <v/>
      </c>
      <c r="F127" s="111" t="str">
        <f>IF('Dépenses auto-construction'!F127&lt;&gt;"",'Dépenses auto-construction'!F127,"")</f>
        <v/>
      </c>
      <c r="G127" s="257">
        <f>IF('Dépenses auto-construction'!G127&lt;&gt;"",'Dépenses auto-construction'!G127,"")</f>
        <v>0</v>
      </c>
      <c r="H127" s="81">
        <f>IF('Dépenses auto-construction'!H127&lt;&gt;"",'Dépenses auto-construction'!H127,"")</f>
        <v>0</v>
      </c>
      <c r="I127" s="246"/>
      <c r="J127" s="246">
        <f t="shared" si="5"/>
        <v>0</v>
      </c>
      <c r="K127" s="111"/>
      <c r="L127" s="79" t="str">
        <f t="shared" si="6"/>
        <v/>
      </c>
      <c r="M127" s="246">
        <f t="shared" si="7"/>
        <v>0</v>
      </c>
      <c r="N127" s="111"/>
    </row>
    <row r="128" spans="2:14" ht="19.899999999999999" customHeight="1" x14ac:dyDescent="0.35">
      <c r="B128" s="109">
        <v>121</v>
      </c>
      <c r="C128" s="111" t="str">
        <f>IF('Dépenses auto-construction'!C128&lt;&gt;"",'Dépenses auto-construction'!C128,"")</f>
        <v/>
      </c>
      <c r="D128" s="111" t="str">
        <f>IF('Dépenses auto-construction'!D128&lt;&gt;"",'Dépenses auto-construction'!D128,"")</f>
        <v/>
      </c>
      <c r="E128" s="80" t="str">
        <f>IF('Dépenses auto-construction'!E128&lt;&gt;"",'Dépenses auto-construction'!E128,"")</f>
        <v/>
      </c>
      <c r="F128" s="111" t="str">
        <f>IF('Dépenses auto-construction'!F128&lt;&gt;"",'Dépenses auto-construction'!F128,"")</f>
        <v/>
      </c>
      <c r="G128" s="257">
        <f>IF('Dépenses auto-construction'!G128&lt;&gt;"",'Dépenses auto-construction'!G128,"")</f>
        <v>0</v>
      </c>
      <c r="H128" s="81">
        <f>IF('Dépenses auto-construction'!H128&lt;&gt;"",'Dépenses auto-construction'!H128,"")</f>
        <v>0</v>
      </c>
      <c r="I128" s="246"/>
      <c r="J128" s="246">
        <f t="shared" si="5"/>
        <v>0</v>
      </c>
      <c r="K128" s="111"/>
      <c r="L128" s="79" t="str">
        <f t="shared" si="6"/>
        <v/>
      </c>
      <c r="M128" s="246">
        <f t="shared" si="7"/>
        <v>0</v>
      </c>
      <c r="N128" s="111"/>
    </row>
    <row r="129" spans="2:14" ht="19.899999999999999" customHeight="1" x14ac:dyDescent="0.35">
      <c r="B129" s="109">
        <v>122</v>
      </c>
      <c r="C129" s="111" t="str">
        <f>IF('Dépenses auto-construction'!C129&lt;&gt;"",'Dépenses auto-construction'!C129,"")</f>
        <v/>
      </c>
      <c r="D129" s="111" t="str">
        <f>IF('Dépenses auto-construction'!D129&lt;&gt;"",'Dépenses auto-construction'!D129,"")</f>
        <v/>
      </c>
      <c r="E129" s="80" t="str">
        <f>IF('Dépenses auto-construction'!E129&lt;&gt;"",'Dépenses auto-construction'!E129,"")</f>
        <v/>
      </c>
      <c r="F129" s="111" t="str">
        <f>IF('Dépenses auto-construction'!F129&lt;&gt;"",'Dépenses auto-construction'!F129,"")</f>
        <v/>
      </c>
      <c r="G129" s="257">
        <f>IF('Dépenses auto-construction'!G129&lt;&gt;"",'Dépenses auto-construction'!G129,"")</f>
        <v>0</v>
      </c>
      <c r="H129" s="81">
        <f>IF('Dépenses auto-construction'!H129&lt;&gt;"",'Dépenses auto-construction'!H129,"")</f>
        <v>0</v>
      </c>
      <c r="I129" s="246"/>
      <c r="J129" s="246">
        <f t="shared" si="5"/>
        <v>0</v>
      </c>
      <c r="K129" s="111"/>
      <c r="L129" s="79" t="str">
        <f t="shared" si="6"/>
        <v/>
      </c>
      <c r="M129" s="246">
        <f t="shared" si="7"/>
        <v>0</v>
      </c>
      <c r="N129" s="111"/>
    </row>
    <row r="130" spans="2:14" ht="19.899999999999999" customHeight="1" x14ac:dyDescent="0.35">
      <c r="B130" s="109">
        <v>123</v>
      </c>
      <c r="C130" s="111" t="str">
        <f>IF('Dépenses auto-construction'!C130&lt;&gt;"",'Dépenses auto-construction'!C130,"")</f>
        <v/>
      </c>
      <c r="D130" s="111" t="str">
        <f>IF('Dépenses auto-construction'!D130&lt;&gt;"",'Dépenses auto-construction'!D130,"")</f>
        <v/>
      </c>
      <c r="E130" s="80" t="str">
        <f>IF('Dépenses auto-construction'!E130&lt;&gt;"",'Dépenses auto-construction'!E130,"")</f>
        <v/>
      </c>
      <c r="F130" s="111" t="str">
        <f>IF('Dépenses auto-construction'!F130&lt;&gt;"",'Dépenses auto-construction'!F130,"")</f>
        <v/>
      </c>
      <c r="G130" s="257">
        <f>IF('Dépenses auto-construction'!G130&lt;&gt;"",'Dépenses auto-construction'!G130,"")</f>
        <v>0</v>
      </c>
      <c r="H130" s="81">
        <f>IF('Dépenses auto-construction'!H130&lt;&gt;"",'Dépenses auto-construction'!H130,"")</f>
        <v>0</v>
      </c>
      <c r="I130" s="246"/>
      <c r="J130" s="246">
        <f t="shared" si="5"/>
        <v>0</v>
      </c>
      <c r="K130" s="111"/>
      <c r="L130" s="79" t="str">
        <f t="shared" si="6"/>
        <v/>
      </c>
      <c r="M130" s="246">
        <f t="shared" si="7"/>
        <v>0</v>
      </c>
      <c r="N130" s="111"/>
    </row>
    <row r="131" spans="2:14" ht="19.899999999999999" customHeight="1" x14ac:dyDescent="0.35">
      <c r="B131" s="109">
        <v>124</v>
      </c>
      <c r="C131" s="111" t="str">
        <f>IF('Dépenses auto-construction'!C131&lt;&gt;"",'Dépenses auto-construction'!C131,"")</f>
        <v/>
      </c>
      <c r="D131" s="111" t="str">
        <f>IF('Dépenses auto-construction'!D131&lt;&gt;"",'Dépenses auto-construction'!D131,"")</f>
        <v/>
      </c>
      <c r="E131" s="80" t="str">
        <f>IF('Dépenses auto-construction'!E131&lt;&gt;"",'Dépenses auto-construction'!E131,"")</f>
        <v/>
      </c>
      <c r="F131" s="111" t="str">
        <f>IF('Dépenses auto-construction'!F131&lt;&gt;"",'Dépenses auto-construction'!F131,"")</f>
        <v/>
      </c>
      <c r="G131" s="257">
        <f>IF('Dépenses auto-construction'!G131&lt;&gt;"",'Dépenses auto-construction'!G131,"")</f>
        <v>0</v>
      </c>
      <c r="H131" s="81">
        <f>IF('Dépenses auto-construction'!H131&lt;&gt;"",'Dépenses auto-construction'!H131,"")</f>
        <v>0</v>
      </c>
      <c r="I131" s="246"/>
      <c r="J131" s="246">
        <f t="shared" si="5"/>
        <v>0</v>
      </c>
      <c r="K131" s="111"/>
      <c r="L131" s="79" t="str">
        <f t="shared" si="6"/>
        <v/>
      </c>
      <c r="M131" s="246">
        <f t="shared" si="7"/>
        <v>0</v>
      </c>
      <c r="N131" s="111"/>
    </row>
    <row r="132" spans="2:14" ht="19.899999999999999" customHeight="1" x14ac:dyDescent="0.35">
      <c r="B132" s="109">
        <v>125</v>
      </c>
      <c r="C132" s="111" t="str">
        <f>IF('Dépenses auto-construction'!C132&lt;&gt;"",'Dépenses auto-construction'!C132,"")</f>
        <v/>
      </c>
      <c r="D132" s="111" t="str">
        <f>IF('Dépenses auto-construction'!D132&lt;&gt;"",'Dépenses auto-construction'!D132,"")</f>
        <v/>
      </c>
      <c r="E132" s="80" t="str">
        <f>IF('Dépenses auto-construction'!E132&lt;&gt;"",'Dépenses auto-construction'!E132,"")</f>
        <v/>
      </c>
      <c r="F132" s="111" t="str">
        <f>IF('Dépenses auto-construction'!F132&lt;&gt;"",'Dépenses auto-construction'!F132,"")</f>
        <v/>
      </c>
      <c r="G132" s="257">
        <f>IF('Dépenses auto-construction'!G132&lt;&gt;"",'Dépenses auto-construction'!G132,"")</f>
        <v>0</v>
      </c>
      <c r="H132" s="81">
        <f>IF('Dépenses auto-construction'!H132&lt;&gt;"",'Dépenses auto-construction'!H132,"")</f>
        <v>0</v>
      </c>
      <c r="I132" s="246"/>
      <c r="J132" s="246">
        <f t="shared" si="5"/>
        <v>0</v>
      </c>
      <c r="K132" s="111"/>
      <c r="L132" s="79" t="str">
        <f t="shared" si="6"/>
        <v/>
      </c>
      <c r="M132" s="246">
        <f t="shared" si="7"/>
        <v>0</v>
      </c>
      <c r="N132" s="111"/>
    </row>
    <row r="133" spans="2:14" ht="19.899999999999999" customHeight="1" x14ac:dyDescent="0.35">
      <c r="B133" s="109">
        <v>126</v>
      </c>
      <c r="C133" s="111" t="str">
        <f>IF('Dépenses auto-construction'!C133&lt;&gt;"",'Dépenses auto-construction'!C133,"")</f>
        <v/>
      </c>
      <c r="D133" s="111" t="str">
        <f>IF('Dépenses auto-construction'!D133&lt;&gt;"",'Dépenses auto-construction'!D133,"")</f>
        <v/>
      </c>
      <c r="E133" s="80" t="str">
        <f>IF('Dépenses auto-construction'!E133&lt;&gt;"",'Dépenses auto-construction'!E133,"")</f>
        <v/>
      </c>
      <c r="F133" s="111" t="str">
        <f>IF('Dépenses auto-construction'!F133&lt;&gt;"",'Dépenses auto-construction'!F133,"")</f>
        <v/>
      </c>
      <c r="G133" s="257">
        <f>IF('Dépenses auto-construction'!G133&lt;&gt;"",'Dépenses auto-construction'!G133,"")</f>
        <v>0</v>
      </c>
      <c r="H133" s="81">
        <f>IF('Dépenses auto-construction'!H133&lt;&gt;"",'Dépenses auto-construction'!H133,"")</f>
        <v>0</v>
      </c>
      <c r="I133" s="246"/>
      <c r="J133" s="246">
        <f t="shared" si="5"/>
        <v>0</v>
      </c>
      <c r="K133" s="111"/>
      <c r="L133" s="79" t="str">
        <f t="shared" si="6"/>
        <v/>
      </c>
      <c r="M133" s="246">
        <f t="shared" si="7"/>
        <v>0</v>
      </c>
      <c r="N133" s="111"/>
    </row>
    <row r="134" spans="2:14" ht="19.899999999999999" customHeight="1" x14ac:dyDescent="0.35">
      <c r="B134" s="109">
        <v>127</v>
      </c>
      <c r="C134" s="111" t="str">
        <f>IF('Dépenses auto-construction'!C134&lt;&gt;"",'Dépenses auto-construction'!C134,"")</f>
        <v/>
      </c>
      <c r="D134" s="111" t="str">
        <f>IF('Dépenses auto-construction'!D134&lt;&gt;"",'Dépenses auto-construction'!D134,"")</f>
        <v/>
      </c>
      <c r="E134" s="80" t="str">
        <f>IF('Dépenses auto-construction'!E134&lt;&gt;"",'Dépenses auto-construction'!E134,"")</f>
        <v/>
      </c>
      <c r="F134" s="111" t="str">
        <f>IF('Dépenses auto-construction'!F134&lt;&gt;"",'Dépenses auto-construction'!F134,"")</f>
        <v/>
      </c>
      <c r="G134" s="257">
        <f>IF('Dépenses auto-construction'!G134&lt;&gt;"",'Dépenses auto-construction'!G134,"")</f>
        <v>0</v>
      </c>
      <c r="H134" s="81">
        <f>IF('Dépenses auto-construction'!H134&lt;&gt;"",'Dépenses auto-construction'!H134,"")</f>
        <v>0</v>
      </c>
      <c r="I134" s="246"/>
      <c r="J134" s="246">
        <f t="shared" si="5"/>
        <v>0</v>
      </c>
      <c r="K134" s="111"/>
      <c r="L134" s="79" t="str">
        <f t="shared" si="6"/>
        <v/>
      </c>
      <c r="M134" s="246">
        <f t="shared" si="7"/>
        <v>0</v>
      </c>
      <c r="N134" s="111"/>
    </row>
    <row r="135" spans="2:14" ht="19.899999999999999" customHeight="1" x14ac:dyDescent="0.35">
      <c r="B135" s="109">
        <v>128</v>
      </c>
      <c r="C135" s="111" t="str">
        <f>IF('Dépenses auto-construction'!C135&lt;&gt;"",'Dépenses auto-construction'!C135,"")</f>
        <v/>
      </c>
      <c r="D135" s="111" t="str">
        <f>IF('Dépenses auto-construction'!D135&lt;&gt;"",'Dépenses auto-construction'!D135,"")</f>
        <v/>
      </c>
      <c r="E135" s="80" t="str">
        <f>IF('Dépenses auto-construction'!E135&lt;&gt;"",'Dépenses auto-construction'!E135,"")</f>
        <v/>
      </c>
      <c r="F135" s="111" t="str">
        <f>IF('Dépenses auto-construction'!F135&lt;&gt;"",'Dépenses auto-construction'!F135,"")</f>
        <v/>
      </c>
      <c r="G135" s="257">
        <f>IF('Dépenses auto-construction'!G135&lt;&gt;"",'Dépenses auto-construction'!G135,"")</f>
        <v>0</v>
      </c>
      <c r="H135" s="81">
        <f>IF('Dépenses auto-construction'!H135&lt;&gt;"",'Dépenses auto-construction'!H135,"")</f>
        <v>0</v>
      </c>
      <c r="I135" s="246"/>
      <c r="J135" s="246">
        <f t="shared" si="5"/>
        <v>0</v>
      </c>
      <c r="K135" s="111"/>
      <c r="L135" s="79" t="str">
        <f t="shared" si="6"/>
        <v/>
      </c>
      <c r="M135" s="246">
        <f t="shared" si="7"/>
        <v>0</v>
      </c>
      <c r="N135" s="111"/>
    </row>
    <row r="136" spans="2:14" ht="19.899999999999999" customHeight="1" x14ac:dyDescent="0.35">
      <c r="B136" s="109">
        <v>129</v>
      </c>
      <c r="C136" s="111" t="str">
        <f>IF('Dépenses auto-construction'!C136&lt;&gt;"",'Dépenses auto-construction'!C136,"")</f>
        <v/>
      </c>
      <c r="D136" s="111" t="str">
        <f>IF('Dépenses auto-construction'!D136&lt;&gt;"",'Dépenses auto-construction'!D136,"")</f>
        <v/>
      </c>
      <c r="E136" s="80" t="str">
        <f>IF('Dépenses auto-construction'!E136&lt;&gt;"",'Dépenses auto-construction'!E136,"")</f>
        <v/>
      </c>
      <c r="F136" s="111" t="str">
        <f>IF('Dépenses auto-construction'!F136&lt;&gt;"",'Dépenses auto-construction'!F136,"")</f>
        <v/>
      </c>
      <c r="G136" s="257">
        <f>IF('Dépenses auto-construction'!G136&lt;&gt;"",'Dépenses auto-construction'!G136,"")</f>
        <v>0</v>
      </c>
      <c r="H136" s="81">
        <f>IF('Dépenses auto-construction'!H136&lt;&gt;"",'Dépenses auto-construction'!H136,"")</f>
        <v>0</v>
      </c>
      <c r="I136" s="246"/>
      <c r="J136" s="246">
        <f t="shared" si="5"/>
        <v>0</v>
      </c>
      <c r="K136" s="111"/>
      <c r="L136" s="79" t="str">
        <f t="shared" si="6"/>
        <v/>
      </c>
      <c r="M136" s="246">
        <f t="shared" si="7"/>
        <v>0</v>
      </c>
      <c r="N136" s="111"/>
    </row>
    <row r="137" spans="2:14" ht="19.899999999999999" customHeight="1" x14ac:dyDescent="0.35">
      <c r="B137" s="109">
        <v>130</v>
      </c>
      <c r="C137" s="111" t="str">
        <f>IF('Dépenses auto-construction'!C137&lt;&gt;"",'Dépenses auto-construction'!C137,"")</f>
        <v/>
      </c>
      <c r="D137" s="111" t="str">
        <f>IF('Dépenses auto-construction'!D137&lt;&gt;"",'Dépenses auto-construction'!D137,"")</f>
        <v/>
      </c>
      <c r="E137" s="80" t="str">
        <f>IF('Dépenses auto-construction'!E137&lt;&gt;"",'Dépenses auto-construction'!E137,"")</f>
        <v/>
      </c>
      <c r="F137" s="111" t="str">
        <f>IF('Dépenses auto-construction'!F137&lt;&gt;"",'Dépenses auto-construction'!F137,"")</f>
        <v/>
      </c>
      <c r="G137" s="257">
        <f>IF('Dépenses auto-construction'!G137&lt;&gt;"",'Dépenses auto-construction'!G137,"")</f>
        <v>0</v>
      </c>
      <c r="H137" s="81">
        <f>IF('Dépenses auto-construction'!H137&lt;&gt;"",'Dépenses auto-construction'!H137,"")</f>
        <v>0</v>
      </c>
      <c r="I137" s="246"/>
      <c r="J137" s="246">
        <f t="shared" ref="J137:J200" si="8">IF(I137&lt;&gt;"",MIN(ROUND(I137,2),IF(AND(G137&lt;&gt;0,F137&lt;&gt;""),ROUND(F137*G137,2),0)),IF(AND(G137&lt;&gt;0,F137&lt;&gt;""),ROUND(F137*G137,2),0))</f>
        <v>0</v>
      </c>
      <c r="K137" s="111"/>
      <c r="L137" s="79" t="str">
        <f t="shared" ref="L137:L200" si="9">F137</f>
        <v/>
      </c>
      <c r="M137" s="246">
        <f t="shared" ref="M137:M200" si="10">IF(I137&lt;&gt;"",MIN(ROUND(I137,2),IF(AND(G137&lt;&gt;0,L137&lt;&gt;""),ROUND(L137*G137,2),0)),IF(AND(G137&lt;&gt;0,L137&lt;&gt;""),ROUND(L137*G137,2),0))</f>
        <v>0</v>
      </c>
      <c r="N137" s="111"/>
    </row>
    <row r="138" spans="2:14" ht="19.899999999999999" customHeight="1" x14ac:dyDescent="0.35">
      <c r="B138" s="109">
        <v>131</v>
      </c>
      <c r="C138" s="111" t="str">
        <f>IF('Dépenses auto-construction'!C138&lt;&gt;"",'Dépenses auto-construction'!C138,"")</f>
        <v/>
      </c>
      <c r="D138" s="111" t="str">
        <f>IF('Dépenses auto-construction'!D138&lt;&gt;"",'Dépenses auto-construction'!D138,"")</f>
        <v/>
      </c>
      <c r="E138" s="80" t="str">
        <f>IF('Dépenses auto-construction'!E138&lt;&gt;"",'Dépenses auto-construction'!E138,"")</f>
        <v/>
      </c>
      <c r="F138" s="111" t="str">
        <f>IF('Dépenses auto-construction'!F138&lt;&gt;"",'Dépenses auto-construction'!F138,"")</f>
        <v/>
      </c>
      <c r="G138" s="257">
        <f>IF('Dépenses auto-construction'!G138&lt;&gt;"",'Dépenses auto-construction'!G138,"")</f>
        <v>0</v>
      </c>
      <c r="H138" s="81">
        <f>IF('Dépenses auto-construction'!H138&lt;&gt;"",'Dépenses auto-construction'!H138,"")</f>
        <v>0</v>
      </c>
      <c r="I138" s="246"/>
      <c r="J138" s="246">
        <f t="shared" si="8"/>
        <v>0</v>
      </c>
      <c r="K138" s="111"/>
      <c r="L138" s="79" t="str">
        <f t="shared" si="9"/>
        <v/>
      </c>
      <c r="M138" s="246">
        <f t="shared" si="10"/>
        <v>0</v>
      </c>
      <c r="N138" s="111"/>
    </row>
    <row r="139" spans="2:14" ht="19.899999999999999" customHeight="1" x14ac:dyDescent="0.35">
      <c r="B139" s="109">
        <v>132</v>
      </c>
      <c r="C139" s="111" t="str">
        <f>IF('Dépenses auto-construction'!C139&lt;&gt;"",'Dépenses auto-construction'!C139,"")</f>
        <v/>
      </c>
      <c r="D139" s="111" t="str">
        <f>IF('Dépenses auto-construction'!D139&lt;&gt;"",'Dépenses auto-construction'!D139,"")</f>
        <v/>
      </c>
      <c r="E139" s="80" t="str">
        <f>IF('Dépenses auto-construction'!E139&lt;&gt;"",'Dépenses auto-construction'!E139,"")</f>
        <v/>
      </c>
      <c r="F139" s="111" t="str">
        <f>IF('Dépenses auto-construction'!F139&lt;&gt;"",'Dépenses auto-construction'!F139,"")</f>
        <v/>
      </c>
      <c r="G139" s="257">
        <f>IF('Dépenses auto-construction'!G139&lt;&gt;"",'Dépenses auto-construction'!G139,"")</f>
        <v>0</v>
      </c>
      <c r="H139" s="81">
        <f>IF('Dépenses auto-construction'!H139&lt;&gt;"",'Dépenses auto-construction'!H139,"")</f>
        <v>0</v>
      </c>
      <c r="I139" s="246"/>
      <c r="J139" s="246">
        <f t="shared" si="8"/>
        <v>0</v>
      </c>
      <c r="K139" s="111"/>
      <c r="L139" s="79" t="str">
        <f t="shared" si="9"/>
        <v/>
      </c>
      <c r="M139" s="246">
        <f t="shared" si="10"/>
        <v>0</v>
      </c>
      <c r="N139" s="111"/>
    </row>
    <row r="140" spans="2:14" ht="19.899999999999999" customHeight="1" x14ac:dyDescent="0.35">
      <c r="B140" s="109">
        <v>133</v>
      </c>
      <c r="C140" s="111" t="str">
        <f>IF('Dépenses auto-construction'!C140&lt;&gt;"",'Dépenses auto-construction'!C140,"")</f>
        <v/>
      </c>
      <c r="D140" s="111" t="str">
        <f>IF('Dépenses auto-construction'!D140&lt;&gt;"",'Dépenses auto-construction'!D140,"")</f>
        <v/>
      </c>
      <c r="E140" s="80" t="str">
        <f>IF('Dépenses auto-construction'!E140&lt;&gt;"",'Dépenses auto-construction'!E140,"")</f>
        <v/>
      </c>
      <c r="F140" s="111" t="str">
        <f>IF('Dépenses auto-construction'!F140&lt;&gt;"",'Dépenses auto-construction'!F140,"")</f>
        <v/>
      </c>
      <c r="G140" s="257">
        <f>IF('Dépenses auto-construction'!G140&lt;&gt;"",'Dépenses auto-construction'!G140,"")</f>
        <v>0</v>
      </c>
      <c r="H140" s="81">
        <f>IF('Dépenses auto-construction'!H140&lt;&gt;"",'Dépenses auto-construction'!H140,"")</f>
        <v>0</v>
      </c>
      <c r="I140" s="246"/>
      <c r="J140" s="246">
        <f t="shared" si="8"/>
        <v>0</v>
      </c>
      <c r="K140" s="111"/>
      <c r="L140" s="79" t="str">
        <f t="shared" si="9"/>
        <v/>
      </c>
      <c r="M140" s="246">
        <f t="shared" si="10"/>
        <v>0</v>
      </c>
      <c r="N140" s="111"/>
    </row>
    <row r="141" spans="2:14" ht="19.899999999999999" customHeight="1" x14ac:dyDescent="0.35">
      <c r="B141" s="109">
        <v>134</v>
      </c>
      <c r="C141" s="111" t="str">
        <f>IF('Dépenses auto-construction'!C141&lt;&gt;"",'Dépenses auto-construction'!C141,"")</f>
        <v/>
      </c>
      <c r="D141" s="111" t="str">
        <f>IF('Dépenses auto-construction'!D141&lt;&gt;"",'Dépenses auto-construction'!D141,"")</f>
        <v/>
      </c>
      <c r="E141" s="80" t="str">
        <f>IF('Dépenses auto-construction'!E141&lt;&gt;"",'Dépenses auto-construction'!E141,"")</f>
        <v/>
      </c>
      <c r="F141" s="111" t="str">
        <f>IF('Dépenses auto-construction'!F141&lt;&gt;"",'Dépenses auto-construction'!F141,"")</f>
        <v/>
      </c>
      <c r="G141" s="257">
        <f>IF('Dépenses auto-construction'!G141&lt;&gt;"",'Dépenses auto-construction'!G141,"")</f>
        <v>0</v>
      </c>
      <c r="H141" s="81">
        <f>IF('Dépenses auto-construction'!H141&lt;&gt;"",'Dépenses auto-construction'!H141,"")</f>
        <v>0</v>
      </c>
      <c r="I141" s="246"/>
      <c r="J141" s="246">
        <f t="shared" si="8"/>
        <v>0</v>
      </c>
      <c r="K141" s="111"/>
      <c r="L141" s="79" t="str">
        <f t="shared" si="9"/>
        <v/>
      </c>
      <c r="M141" s="246">
        <f t="shared" si="10"/>
        <v>0</v>
      </c>
      <c r="N141" s="111"/>
    </row>
    <row r="142" spans="2:14" ht="19.899999999999999" customHeight="1" x14ac:dyDescent="0.35">
      <c r="B142" s="109">
        <v>135</v>
      </c>
      <c r="C142" s="111" t="str">
        <f>IF('Dépenses auto-construction'!C142&lt;&gt;"",'Dépenses auto-construction'!C142,"")</f>
        <v/>
      </c>
      <c r="D142" s="111" t="str">
        <f>IF('Dépenses auto-construction'!D142&lt;&gt;"",'Dépenses auto-construction'!D142,"")</f>
        <v/>
      </c>
      <c r="E142" s="80" t="str">
        <f>IF('Dépenses auto-construction'!E142&lt;&gt;"",'Dépenses auto-construction'!E142,"")</f>
        <v/>
      </c>
      <c r="F142" s="111" t="str">
        <f>IF('Dépenses auto-construction'!F142&lt;&gt;"",'Dépenses auto-construction'!F142,"")</f>
        <v/>
      </c>
      <c r="G142" s="257">
        <f>IF('Dépenses auto-construction'!G142&lt;&gt;"",'Dépenses auto-construction'!G142,"")</f>
        <v>0</v>
      </c>
      <c r="H142" s="81">
        <f>IF('Dépenses auto-construction'!H142&lt;&gt;"",'Dépenses auto-construction'!H142,"")</f>
        <v>0</v>
      </c>
      <c r="I142" s="246"/>
      <c r="J142" s="246">
        <f t="shared" si="8"/>
        <v>0</v>
      </c>
      <c r="K142" s="111"/>
      <c r="L142" s="79" t="str">
        <f t="shared" si="9"/>
        <v/>
      </c>
      <c r="M142" s="246">
        <f t="shared" si="10"/>
        <v>0</v>
      </c>
      <c r="N142" s="111"/>
    </row>
    <row r="143" spans="2:14" ht="19.899999999999999" customHeight="1" x14ac:dyDescent="0.35">
      <c r="B143" s="109">
        <v>136</v>
      </c>
      <c r="C143" s="111" t="str">
        <f>IF('Dépenses auto-construction'!C143&lt;&gt;"",'Dépenses auto-construction'!C143,"")</f>
        <v/>
      </c>
      <c r="D143" s="111" t="str">
        <f>IF('Dépenses auto-construction'!D143&lt;&gt;"",'Dépenses auto-construction'!D143,"")</f>
        <v/>
      </c>
      <c r="E143" s="80" t="str">
        <f>IF('Dépenses auto-construction'!E143&lt;&gt;"",'Dépenses auto-construction'!E143,"")</f>
        <v/>
      </c>
      <c r="F143" s="111" t="str">
        <f>IF('Dépenses auto-construction'!F143&lt;&gt;"",'Dépenses auto-construction'!F143,"")</f>
        <v/>
      </c>
      <c r="G143" s="257">
        <f>IF('Dépenses auto-construction'!G143&lt;&gt;"",'Dépenses auto-construction'!G143,"")</f>
        <v>0</v>
      </c>
      <c r="H143" s="81">
        <f>IF('Dépenses auto-construction'!H143&lt;&gt;"",'Dépenses auto-construction'!H143,"")</f>
        <v>0</v>
      </c>
      <c r="I143" s="246"/>
      <c r="J143" s="246">
        <f t="shared" si="8"/>
        <v>0</v>
      </c>
      <c r="K143" s="111"/>
      <c r="L143" s="79" t="str">
        <f t="shared" si="9"/>
        <v/>
      </c>
      <c r="M143" s="246">
        <f t="shared" si="10"/>
        <v>0</v>
      </c>
      <c r="N143" s="111"/>
    </row>
    <row r="144" spans="2:14" ht="19.899999999999999" customHeight="1" x14ac:dyDescent="0.35">
      <c r="B144" s="109">
        <v>137</v>
      </c>
      <c r="C144" s="111" t="str">
        <f>IF('Dépenses auto-construction'!C144&lt;&gt;"",'Dépenses auto-construction'!C144,"")</f>
        <v/>
      </c>
      <c r="D144" s="111" t="str">
        <f>IF('Dépenses auto-construction'!D144&lt;&gt;"",'Dépenses auto-construction'!D144,"")</f>
        <v/>
      </c>
      <c r="E144" s="80" t="str">
        <f>IF('Dépenses auto-construction'!E144&lt;&gt;"",'Dépenses auto-construction'!E144,"")</f>
        <v/>
      </c>
      <c r="F144" s="111" t="str">
        <f>IF('Dépenses auto-construction'!F144&lt;&gt;"",'Dépenses auto-construction'!F144,"")</f>
        <v/>
      </c>
      <c r="G144" s="257">
        <f>IF('Dépenses auto-construction'!G144&lt;&gt;"",'Dépenses auto-construction'!G144,"")</f>
        <v>0</v>
      </c>
      <c r="H144" s="81">
        <f>IF('Dépenses auto-construction'!H144&lt;&gt;"",'Dépenses auto-construction'!H144,"")</f>
        <v>0</v>
      </c>
      <c r="I144" s="246"/>
      <c r="J144" s="246">
        <f t="shared" si="8"/>
        <v>0</v>
      </c>
      <c r="K144" s="111"/>
      <c r="L144" s="79" t="str">
        <f t="shared" si="9"/>
        <v/>
      </c>
      <c r="M144" s="246">
        <f t="shared" si="10"/>
        <v>0</v>
      </c>
      <c r="N144" s="111"/>
    </row>
    <row r="145" spans="2:14" ht="19.899999999999999" customHeight="1" x14ac:dyDescent="0.35">
      <c r="B145" s="109">
        <v>138</v>
      </c>
      <c r="C145" s="111" t="str">
        <f>IF('Dépenses auto-construction'!C145&lt;&gt;"",'Dépenses auto-construction'!C145,"")</f>
        <v/>
      </c>
      <c r="D145" s="111" t="str">
        <f>IF('Dépenses auto-construction'!D145&lt;&gt;"",'Dépenses auto-construction'!D145,"")</f>
        <v/>
      </c>
      <c r="E145" s="80" t="str">
        <f>IF('Dépenses auto-construction'!E145&lt;&gt;"",'Dépenses auto-construction'!E145,"")</f>
        <v/>
      </c>
      <c r="F145" s="111" t="str">
        <f>IF('Dépenses auto-construction'!F145&lt;&gt;"",'Dépenses auto-construction'!F145,"")</f>
        <v/>
      </c>
      <c r="G145" s="257">
        <f>IF('Dépenses auto-construction'!G145&lt;&gt;"",'Dépenses auto-construction'!G145,"")</f>
        <v>0</v>
      </c>
      <c r="H145" s="81">
        <f>IF('Dépenses auto-construction'!H145&lt;&gt;"",'Dépenses auto-construction'!H145,"")</f>
        <v>0</v>
      </c>
      <c r="I145" s="246"/>
      <c r="J145" s="246">
        <f t="shared" si="8"/>
        <v>0</v>
      </c>
      <c r="K145" s="111"/>
      <c r="L145" s="79" t="str">
        <f t="shared" si="9"/>
        <v/>
      </c>
      <c r="M145" s="246">
        <f t="shared" si="10"/>
        <v>0</v>
      </c>
      <c r="N145" s="111"/>
    </row>
    <row r="146" spans="2:14" ht="19.899999999999999" customHeight="1" x14ac:dyDescent="0.35">
      <c r="B146" s="109">
        <v>139</v>
      </c>
      <c r="C146" s="111" t="str">
        <f>IF('Dépenses auto-construction'!C146&lt;&gt;"",'Dépenses auto-construction'!C146,"")</f>
        <v/>
      </c>
      <c r="D146" s="111" t="str">
        <f>IF('Dépenses auto-construction'!D146&lt;&gt;"",'Dépenses auto-construction'!D146,"")</f>
        <v/>
      </c>
      <c r="E146" s="80" t="str">
        <f>IF('Dépenses auto-construction'!E146&lt;&gt;"",'Dépenses auto-construction'!E146,"")</f>
        <v/>
      </c>
      <c r="F146" s="111" t="str">
        <f>IF('Dépenses auto-construction'!F146&lt;&gt;"",'Dépenses auto-construction'!F146,"")</f>
        <v/>
      </c>
      <c r="G146" s="257">
        <f>IF('Dépenses auto-construction'!G146&lt;&gt;"",'Dépenses auto-construction'!G146,"")</f>
        <v>0</v>
      </c>
      <c r="H146" s="81">
        <f>IF('Dépenses auto-construction'!H146&lt;&gt;"",'Dépenses auto-construction'!H146,"")</f>
        <v>0</v>
      </c>
      <c r="I146" s="246"/>
      <c r="J146" s="246">
        <f t="shared" si="8"/>
        <v>0</v>
      </c>
      <c r="K146" s="111"/>
      <c r="L146" s="79" t="str">
        <f t="shared" si="9"/>
        <v/>
      </c>
      <c r="M146" s="246">
        <f t="shared" si="10"/>
        <v>0</v>
      </c>
      <c r="N146" s="111"/>
    </row>
    <row r="147" spans="2:14" ht="19.899999999999999" customHeight="1" x14ac:dyDescent="0.35">
      <c r="B147" s="109">
        <v>140</v>
      </c>
      <c r="C147" s="111" t="str">
        <f>IF('Dépenses auto-construction'!C147&lt;&gt;"",'Dépenses auto-construction'!C147,"")</f>
        <v/>
      </c>
      <c r="D147" s="111" t="str">
        <f>IF('Dépenses auto-construction'!D147&lt;&gt;"",'Dépenses auto-construction'!D147,"")</f>
        <v/>
      </c>
      <c r="E147" s="80" t="str">
        <f>IF('Dépenses auto-construction'!E147&lt;&gt;"",'Dépenses auto-construction'!E147,"")</f>
        <v/>
      </c>
      <c r="F147" s="111" t="str">
        <f>IF('Dépenses auto-construction'!F147&lt;&gt;"",'Dépenses auto-construction'!F147,"")</f>
        <v/>
      </c>
      <c r="G147" s="257">
        <f>IF('Dépenses auto-construction'!G147&lt;&gt;"",'Dépenses auto-construction'!G147,"")</f>
        <v>0</v>
      </c>
      <c r="H147" s="81">
        <f>IF('Dépenses auto-construction'!H147&lt;&gt;"",'Dépenses auto-construction'!H147,"")</f>
        <v>0</v>
      </c>
      <c r="I147" s="246"/>
      <c r="J147" s="246">
        <f t="shared" si="8"/>
        <v>0</v>
      </c>
      <c r="K147" s="111"/>
      <c r="L147" s="79" t="str">
        <f t="shared" si="9"/>
        <v/>
      </c>
      <c r="M147" s="246">
        <f t="shared" si="10"/>
        <v>0</v>
      </c>
      <c r="N147" s="111"/>
    </row>
    <row r="148" spans="2:14" ht="19.899999999999999" customHeight="1" x14ac:dyDescent="0.35">
      <c r="B148" s="109">
        <v>141</v>
      </c>
      <c r="C148" s="111" t="str">
        <f>IF('Dépenses auto-construction'!C148&lt;&gt;"",'Dépenses auto-construction'!C148,"")</f>
        <v/>
      </c>
      <c r="D148" s="111" t="str">
        <f>IF('Dépenses auto-construction'!D148&lt;&gt;"",'Dépenses auto-construction'!D148,"")</f>
        <v/>
      </c>
      <c r="E148" s="80" t="str">
        <f>IF('Dépenses auto-construction'!E148&lt;&gt;"",'Dépenses auto-construction'!E148,"")</f>
        <v/>
      </c>
      <c r="F148" s="111" t="str">
        <f>IF('Dépenses auto-construction'!F148&lt;&gt;"",'Dépenses auto-construction'!F148,"")</f>
        <v/>
      </c>
      <c r="G148" s="257">
        <f>IF('Dépenses auto-construction'!G148&lt;&gt;"",'Dépenses auto-construction'!G148,"")</f>
        <v>0</v>
      </c>
      <c r="H148" s="81">
        <f>IF('Dépenses auto-construction'!H148&lt;&gt;"",'Dépenses auto-construction'!H148,"")</f>
        <v>0</v>
      </c>
      <c r="I148" s="246"/>
      <c r="J148" s="246">
        <f t="shared" si="8"/>
        <v>0</v>
      </c>
      <c r="K148" s="111"/>
      <c r="L148" s="79" t="str">
        <f t="shared" si="9"/>
        <v/>
      </c>
      <c r="M148" s="246">
        <f t="shared" si="10"/>
        <v>0</v>
      </c>
      <c r="N148" s="111"/>
    </row>
    <row r="149" spans="2:14" ht="19.899999999999999" customHeight="1" x14ac:dyDescent="0.35">
      <c r="B149" s="109">
        <v>142</v>
      </c>
      <c r="C149" s="111" t="str">
        <f>IF('Dépenses auto-construction'!C149&lt;&gt;"",'Dépenses auto-construction'!C149,"")</f>
        <v/>
      </c>
      <c r="D149" s="111" t="str">
        <f>IF('Dépenses auto-construction'!D149&lt;&gt;"",'Dépenses auto-construction'!D149,"")</f>
        <v/>
      </c>
      <c r="E149" s="80" t="str">
        <f>IF('Dépenses auto-construction'!E149&lt;&gt;"",'Dépenses auto-construction'!E149,"")</f>
        <v/>
      </c>
      <c r="F149" s="111" t="str">
        <f>IF('Dépenses auto-construction'!F149&lt;&gt;"",'Dépenses auto-construction'!F149,"")</f>
        <v/>
      </c>
      <c r="G149" s="257">
        <f>IF('Dépenses auto-construction'!G149&lt;&gt;"",'Dépenses auto-construction'!G149,"")</f>
        <v>0</v>
      </c>
      <c r="H149" s="81">
        <f>IF('Dépenses auto-construction'!H149&lt;&gt;"",'Dépenses auto-construction'!H149,"")</f>
        <v>0</v>
      </c>
      <c r="I149" s="246"/>
      <c r="J149" s="246">
        <f t="shared" si="8"/>
        <v>0</v>
      </c>
      <c r="K149" s="111"/>
      <c r="L149" s="79" t="str">
        <f t="shared" si="9"/>
        <v/>
      </c>
      <c r="M149" s="246">
        <f t="shared" si="10"/>
        <v>0</v>
      </c>
      <c r="N149" s="111"/>
    </row>
    <row r="150" spans="2:14" ht="19.899999999999999" customHeight="1" x14ac:dyDescent="0.35">
      <c r="B150" s="109">
        <v>143</v>
      </c>
      <c r="C150" s="111" t="str">
        <f>IF('Dépenses auto-construction'!C150&lt;&gt;"",'Dépenses auto-construction'!C150,"")</f>
        <v/>
      </c>
      <c r="D150" s="111" t="str">
        <f>IF('Dépenses auto-construction'!D150&lt;&gt;"",'Dépenses auto-construction'!D150,"")</f>
        <v/>
      </c>
      <c r="E150" s="80" t="str">
        <f>IF('Dépenses auto-construction'!E150&lt;&gt;"",'Dépenses auto-construction'!E150,"")</f>
        <v/>
      </c>
      <c r="F150" s="111" t="str">
        <f>IF('Dépenses auto-construction'!F150&lt;&gt;"",'Dépenses auto-construction'!F150,"")</f>
        <v/>
      </c>
      <c r="G150" s="257">
        <f>IF('Dépenses auto-construction'!G150&lt;&gt;"",'Dépenses auto-construction'!G150,"")</f>
        <v>0</v>
      </c>
      <c r="H150" s="81">
        <f>IF('Dépenses auto-construction'!H150&lt;&gt;"",'Dépenses auto-construction'!H150,"")</f>
        <v>0</v>
      </c>
      <c r="I150" s="246"/>
      <c r="J150" s="246">
        <f t="shared" si="8"/>
        <v>0</v>
      </c>
      <c r="K150" s="111"/>
      <c r="L150" s="79" t="str">
        <f t="shared" si="9"/>
        <v/>
      </c>
      <c r="M150" s="246">
        <f t="shared" si="10"/>
        <v>0</v>
      </c>
      <c r="N150" s="111"/>
    </row>
    <row r="151" spans="2:14" ht="19.899999999999999" customHeight="1" x14ac:dyDescent="0.35">
      <c r="B151" s="109">
        <v>144</v>
      </c>
      <c r="C151" s="111" t="str">
        <f>IF('Dépenses auto-construction'!C151&lt;&gt;"",'Dépenses auto-construction'!C151,"")</f>
        <v/>
      </c>
      <c r="D151" s="111" t="str">
        <f>IF('Dépenses auto-construction'!D151&lt;&gt;"",'Dépenses auto-construction'!D151,"")</f>
        <v/>
      </c>
      <c r="E151" s="80" t="str">
        <f>IF('Dépenses auto-construction'!E151&lt;&gt;"",'Dépenses auto-construction'!E151,"")</f>
        <v/>
      </c>
      <c r="F151" s="111" t="str">
        <f>IF('Dépenses auto-construction'!F151&lt;&gt;"",'Dépenses auto-construction'!F151,"")</f>
        <v/>
      </c>
      <c r="G151" s="257">
        <f>IF('Dépenses auto-construction'!G151&lt;&gt;"",'Dépenses auto-construction'!G151,"")</f>
        <v>0</v>
      </c>
      <c r="H151" s="81">
        <f>IF('Dépenses auto-construction'!H151&lt;&gt;"",'Dépenses auto-construction'!H151,"")</f>
        <v>0</v>
      </c>
      <c r="I151" s="246"/>
      <c r="J151" s="246">
        <f t="shared" si="8"/>
        <v>0</v>
      </c>
      <c r="K151" s="111"/>
      <c r="L151" s="79" t="str">
        <f t="shared" si="9"/>
        <v/>
      </c>
      <c r="M151" s="246">
        <f t="shared" si="10"/>
        <v>0</v>
      </c>
      <c r="N151" s="111"/>
    </row>
    <row r="152" spans="2:14" ht="19.899999999999999" customHeight="1" x14ac:dyDescent="0.35">
      <c r="B152" s="109">
        <v>145</v>
      </c>
      <c r="C152" s="111" t="str">
        <f>IF('Dépenses auto-construction'!C152&lt;&gt;"",'Dépenses auto-construction'!C152,"")</f>
        <v/>
      </c>
      <c r="D152" s="111" t="str">
        <f>IF('Dépenses auto-construction'!D152&lt;&gt;"",'Dépenses auto-construction'!D152,"")</f>
        <v/>
      </c>
      <c r="E152" s="80" t="str">
        <f>IF('Dépenses auto-construction'!E152&lt;&gt;"",'Dépenses auto-construction'!E152,"")</f>
        <v/>
      </c>
      <c r="F152" s="111" t="str">
        <f>IF('Dépenses auto-construction'!F152&lt;&gt;"",'Dépenses auto-construction'!F152,"")</f>
        <v/>
      </c>
      <c r="G152" s="257">
        <f>IF('Dépenses auto-construction'!G152&lt;&gt;"",'Dépenses auto-construction'!G152,"")</f>
        <v>0</v>
      </c>
      <c r="H152" s="81">
        <f>IF('Dépenses auto-construction'!H152&lt;&gt;"",'Dépenses auto-construction'!H152,"")</f>
        <v>0</v>
      </c>
      <c r="I152" s="246"/>
      <c r="J152" s="246">
        <f t="shared" si="8"/>
        <v>0</v>
      </c>
      <c r="K152" s="111"/>
      <c r="L152" s="79" t="str">
        <f t="shared" si="9"/>
        <v/>
      </c>
      <c r="M152" s="246">
        <f t="shared" si="10"/>
        <v>0</v>
      </c>
      <c r="N152" s="111"/>
    </row>
    <row r="153" spans="2:14" ht="19.899999999999999" customHeight="1" x14ac:dyDescent="0.35">
      <c r="B153" s="109">
        <v>146</v>
      </c>
      <c r="C153" s="111" t="str">
        <f>IF('Dépenses auto-construction'!C153&lt;&gt;"",'Dépenses auto-construction'!C153,"")</f>
        <v/>
      </c>
      <c r="D153" s="111" t="str">
        <f>IF('Dépenses auto-construction'!D153&lt;&gt;"",'Dépenses auto-construction'!D153,"")</f>
        <v/>
      </c>
      <c r="E153" s="80" t="str">
        <f>IF('Dépenses auto-construction'!E153&lt;&gt;"",'Dépenses auto-construction'!E153,"")</f>
        <v/>
      </c>
      <c r="F153" s="111" t="str">
        <f>IF('Dépenses auto-construction'!F153&lt;&gt;"",'Dépenses auto-construction'!F153,"")</f>
        <v/>
      </c>
      <c r="G153" s="257">
        <f>IF('Dépenses auto-construction'!G153&lt;&gt;"",'Dépenses auto-construction'!G153,"")</f>
        <v>0</v>
      </c>
      <c r="H153" s="81">
        <f>IF('Dépenses auto-construction'!H153&lt;&gt;"",'Dépenses auto-construction'!H153,"")</f>
        <v>0</v>
      </c>
      <c r="I153" s="246"/>
      <c r="J153" s="246">
        <f t="shared" si="8"/>
        <v>0</v>
      </c>
      <c r="K153" s="111"/>
      <c r="L153" s="79" t="str">
        <f t="shared" si="9"/>
        <v/>
      </c>
      <c r="M153" s="246">
        <f t="shared" si="10"/>
        <v>0</v>
      </c>
      <c r="N153" s="111"/>
    </row>
    <row r="154" spans="2:14" ht="19.899999999999999" customHeight="1" x14ac:dyDescent="0.35">
      <c r="B154" s="109">
        <v>147</v>
      </c>
      <c r="C154" s="111" t="str">
        <f>IF('Dépenses auto-construction'!C154&lt;&gt;"",'Dépenses auto-construction'!C154,"")</f>
        <v/>
      </c>
      <c r="D154" s="111" t="str">
        <f>IF('Dépenses auto-construction'!D154&lt;&gt;"",'Dépenses auto-construction'!D154,"")</f>
        <v/>
      </c>
      <c r="E154" s="80" t="str">
        <f>IF('Dépenses auto-construction'!E154&lt;&gt;"",'Dépenses auto-construction'!E154,"")</f>
        <v/>
      </c>
      <c r="F154" s="111" t="str">
        <f>IF('Dépenses auto-construction'!F154&lt;&gt;"",'Dépenses auto-construction'!F154,"")</f>
        <v/>
      </c>
      <c r="G154" s="257">
        <f>IF('Dépenses auto-construction'!G154&lt;&gt;"",'Dépenses auto-construction'!G154,"")</f>
        <v>0</v>
      </c>
      <c r="H154" s="81">
        <f>IF('Dépenses auto-construction'!H154&lt;&gt;"",'Dépenses auto-construction'!H154,"")</f>
        <v>0</v>
      </c>
      <c r="I154" s="246"/>
      <c r="J154" s="246">
        <f t="shared" si="8"/>
        <v>0</v>
      </c>
      <c r="K154" s="111"/>
      <c r="L154" s="79" t="str">
        <f t="shared" si="9"/>
        <v/>
      </c>
      <c r="M154" s="246">
        <f t="shared" si="10"/>
        <v>0</v>
      </c>
      <c r="N154" s="111"/>
    </row>
    <row r="155" spans="2:14" ht="19.899999999999999" customHeight="1" x14ac:dyDescent="0.35">
      <c r="B155" s="109">
        <v>148</v>
      </c>
      <c r="C155" s="111" t="str">
        <f>IF('Dépenses auto-construction'!C155&lt;&gt;"",'Dépenses auto-construction'!C155,"")</f>
        <v/>
      </c>
      <c r="D155" s="111" t="str">
        <f>IF('Dépenses auto-construction'!D155&lt;&gt;"",'Dépenses auto-construction'!D155,"")</f>
        <v/>
      </c>
      <c r="E155" s="80" t="str">
        <f>IF('Dépenses auto-construction'!E155&lt;&gt;"",'Dépenses auto-construction'!E155,"")</f>
        <v/>
      </c>
      <c r="F155" s="111" t="str">
        <f>IF('Dépenses auto-construction'!F155&lt;&gt;"",'Dépenses auto-construction'!F155,"")</f>
        <v/>
      </c>
      <c r="G155" s="257">
        <f>IF('Dépenses auto-construction'!G155&lt;&gt;"",'Dépenses auto-construction'!G155,"")</f>
        <v>0</v>
      </c>
      <c r="H155" s="81">
        <f>IF('Dépenses auto-construction'!H155&lt;&gt;"",'Dépenses auto-construction'!H155,"")</f>
        <v>0</v>
      </c>
      <c r="I155" s="246"/>
      <c r="J155" s="246">
        <f t="shared" si="8"/>
        <v>0</v>
      </c>
      <c r="K155" s="111"/>
      <c r="L155" s="79" t="str">
        <f t="shared" si="9"/>
        <v/>
      </c>
      <c r="M155" s="246">
        <f t="shared" si="10"/>
        <v>0</v>
      </c>
      <c r="N155" s="111"/>
    </row>
    <row r="156" spans="2:14" ht="19.899999999999999" customHeight="1" x14ac:dyDescent="0.35">
      <c r="B156" s="109">
        <v>149</v>
      </c>
      <c r="C156" s="111" t="str">
        <f>IF('Dépenses auto-construction'!C156&lt;&gt;"",'Dépenses auto-construction'!C156,"")</f>
        <v/>
      </c>
      <c r="D156" s="111" t="str">
        <f>IF('Dépenses auto-construction'!D156&lt;&gt;"",'Dépenses auto-construction'!D156,"")</f>
        <v/>
      </c>
      <c r="E156" s="80" t="str">
        <f>IF('Dépenses auto-construction'!E156&lt;&gt;"",'Dépenses auto-construction'!E156,"")</f>
        <v/>
      </c>
      <c r="F156" s="111" t="str">
        <f>IF('Dépenses auto-construction'!F156&lt;&gt;"",'Dépenses auto-construction'!F156,"")</f>
        <v/>
      </c>
      <c r="G156" s="257">
        <f>IF('Dépenses auto-construction'!G156&lt;&gt;"",'Dépenses auto-construction'!G156,"")</f>
        <v>0</v>
      </c>
      <c r="H156" s="81">
        <f>IF('Dépenses auto-construction'!H156&lt;&gt;"",'Dépenses auto-construction'!H156,"")</f>
        <v>0</v>
      </c>
      <c r="I156" s="246"/>
      <c r="J156" s="246">
        <f t="shared" si="8"/>
        <v>0</v>
      </c>
      <c r="K156" s="111"/>
      <c r="L156" s="79" t="str">
        <f t="shared" si="9"/>
        <v/>
      </c>
      <c r="M156" s="246">
        <f t="shared" si="10"/>
        <v>0</v>
      </c>
      <c r="N156" s="111"/>
    </row>
    <row r="157" spans="2:14" ht="19.899999999999999" customHeight="1" x14ac:dyDescent="0.35">
      <c r="B157" s="109">
        <v>150</v>
      </c>
      <c r="C157" s="111" t="str">
        <f>IF('Dépenses auto-construction'!C157&lt;&gt;"",'Dépenses auto-construction'!C157,"")</f>
        <v/>
      </c>
      <c r="D157" s="111" t="str">
        <f>IF('Dépenses auto-construction'!D157&lt;&gt;"",'Dépenses auto-construction'!D157,"")</f>
        <v/>
      </c>
      <c r="E157" s="80" t="str">
        <f>IF('Dépenses auto-construction'!E157&lt;&gt;"",'Dépenses auto-construction'!E157,"")</f>
        <v/>
      </c>
      <c r="F157" s="111" t="str">
        <f>IF('Dépenses auto-construction'!F157&lt;&gt;"",'Dépenses auto-construction'!F157,"")</f>
        <v/>
      </c>
      <c r="G157" s="257">
        <f>IF('Dépenses auto-construction'!G157&lt;&gt;"",'Dépenses auto-construction'!G157,"")</f>
        <v>0</v>
      </c>
      <c r="H157" s="81">
        <f>IF('Dépenses auto-construction'!H157&lt;&gt;"",'Dépenses auto-construction'!H157,"")</f>
        <v>0</v>
      </c>
      <c r="I157" s="246"/>
      <c r="J157" s="246">
        <f t="shared" si="8"/>
        <v>0</v>
      </c>
      <c r="K157" s="111"/>
      <c r="L157" s="79" t="str">
        <f t="shared" si="9"/>
        <v/>
      </c>
      <c r="M157" s="246">
        <f t="shared" si="10"/>
        <v>0</v>
      </c>
      <c r="N157" s="111"/>
    </row>
    <row r="158" spans="2:14" ht="19.899999999999999" customHeight="1" x14ac:dyDescent="0.35">
      <c r="B158" s="109">
        <v>151</v>
      </c>
      <c r="C158" s="111" t="str">
        <f>IF('Dépenses auto-construction'!C158&lt;&gt;"",'Dépenses auto-construction'!C158,"")</f>
        <v/>
      </c>
      <c r="D158" s="111" t="str">
        <f>IF('Dépenses auto-construction'!D158&lt;&gt;"",'Dépenses auto-construction'!D158,"")</f>
        <v/>
      </c>
      <c r="E158" s="80" t="str">
        <f>IF('Dépenses auto-construction'!E158&lt;&gt;"",'Dépenses auto-construction'!E158,"")</f>
        <v/>
      </c>
      <c r="F158" s="111" t="str">
        <f>IF('Dépenses auto-construction'!F158&lt;&gt;"",'Dépenses auto-construction'!F158,"")</f>
        <v/>
      </c>
      <c r="G158" s="257">
        <f>IF('Dépenses auto-construction'!G158&lt;&gt;"",'Dépenses auto-construction'!G158,"")</f>
        <v>0</v>
      </c>
      <c r="H158" s="81">
        <f>IF('Dépenses auto-construction'!H158&lt;&gt;"",'Dépenses auto-construction'!H158,"")</f>
        <v>0</v>
      </c>
      <c r="I158" s="246"/>
      <c r="J158" s="246">
        <f t="shared" si="8"/>
        <v>0</v>
      </c>
      <c r="K158" s="111"/>
      <c r="L158" s="79" t="str">
        <f t="shared" si="9"/>
        <v/>
      </c>
      <c r="M158" s="246">
        <f t="shared" si="10"/>
        <v>0</v>
      </c>
      <c r="N158" s="111"/>
    </row>
    <row r="159" spans="2:14" ht="19.899999999999999" customHeight="1" x14ac:dyDescent="0.35">
      <c r="B159" s="109">
        <v>152</v>
      </c>
      <c r="C159" s="111" t="str">
        <f>IF('Dépenses auto-construction'!C159&lt;&gt;"",'Dépenses auto-construction'!C159,"")</f>
        <v/>
      </c>
      <c r="D159" s="111" t="str">
        <f>IF('Dépenses auto-construction'!D159&lt;&gt;"",'Dépenses auto-construction'!D159,"")</f>
        <v/>
      </c>
      <c r="E159" s="80" t="str">
        <f>IF('Dépenses auto-construction'!E159&lt;&gt;"",'Dépenses auto-construction'!E159,"")</f>
        <v/>
      </c>
      <c r="F159" s="111" t="str">
        <f>IF('Dépenses auto-construction'!F159&lt;&gt;"",'Dépenses auto-construction'!F159,"")</f>
        <v/>
      </c>
      <c r="G159" s="257">
        <f>IF('Dépenses auto-construction'!G159&lt;&gt;"",'Dépenses auto-construction'!G159,"")</f>
        <v>0</v>
      </c>
      <c r="H159" s="81">
        <f>IF('Dépenses auto-construction'!H159&lt;&gt;"",'Dépenses auto-construction'!H159,"")</f>
        <v>0</v>
      </c>
      <c r="I159" s="246"/>
      <c r="J159" s="246">
        <f t="shared" si="8"/>
        <v>0</v>
      </c>
      <c r="K159" s="111"/>
      <c r="L159" s="79" t="str">
        <f t="shared" si="9"/>
        <v/>
      </c>
      <c r="M159" s="246">
        <f t="shared" si="10"/>
        <v>0</v>
      </c>
      <c r="N159" s="111"/>
    </row>
    <row r="160" spans="2:14" ht="19.899999999999999" customHeight="1" x14ac:dyDescent="0.35">
      <c r="B160" s="109">
        <v>153</v>
      </c>
      <c r="C160" s="111" t="str">
        <f>IF('Dépenses auto-construction'!C160&lt;&gt;"",'Dépenses auto-construction'!C160,"")</f>
        <v/>
      </c>
      <c r="D160" s="111" t="str">
        <f>IF('Dépenses auto-construction'!D160&lt;&gt;"",'Dépenses auto-construction'!D160,"")</f>
        <v/>
      </c>
      <c r="E160" s="80" t="str">
        <f>IF('Dépenses auto-construction'!E160&lt;&gt;"",'Dépenses auto-construction'!E160,"")</f>
        <v/>
      </c>
      <c r="F160" s="111" t="str">
        <f>IF('Dépenses auto-construction'!F160&lt;&gt;"",'Dépenses auto-construction'!F160,"")</f>
        <v/>
      </c>
      <c r="G160" s="257">
        <f>IF('Dépenses auto-construction'!G160&lt;&gt;"",'Dépenses auto-construction'!G160,"")</f>
        <v>0</v>
      </c>
      <c r="H160" s="81">
        <f>IF('Dépenses auto-construction'!H160&lt;&gt;"",'Dépenses auto-construction'!H160,"")</f>
        <v>0</v>
      </c>
      <c r="I160" s="246"/>
      <c r="J160" s="246">
        <f t="shared" si="8"/>
        <v>0</v>
      </c>
      <c r="K160" s="111"/>
      <c r="L160" s="79" t="str">
        <f t="shared" si="9"/>
        <v/>
      </c>
      <c r="M160" s="246">
        <f t="shared" si="10"/>
        <v>0</v>
      </c>
      <c r="N160" s="111"/>
    </row>
    <row r="161" spans="2:14" ht="19.899999999999999" customHeight="1" x14ac:dyDescent="0.35">
      <c r="B161" s="109">
        <v>154</v>
      </c>
      <c r="C161" s="111" t="str">
        <f>IF('Dépenses auto-construction'!C161&lt;&gt;"",'Dépenses auto-construction'!C161,"")</f>
        <v/>
      </c>
      <c r="D161" s="111" t="str">
        <f>IF('Dépenses auto-construction'!D161&lt;&gt;"",'Dépenses auto-construction'!D161,"")</f>
        <v/>
      </c>
      <c r="E161" s="80" t="str">
        <f>IF('Dépenses auto-construction'!E161&lt;&gt;"",'Dépenses auto-construction'!E161,"")</f>
        <v/>
      </c>
      <c r="F161" s="111" t="str">
        <f>IF('Dépenses auto-construction'!F161&lt;&gt;"",'Dépenses auto-construction'!F161,"")</f>
        <v/>
      </c>
      <c r="G161" s="257">
        <f>IF('Dépenses auto-construction'!G161&lt;&gt;"",'Dépenses auto-construction'!G161,"")</f>
        <v>0</v>
      </c>
      <c r="H161" s="81">
        <f>IF('Dépenses auto-construction'!H161&lt;&gt;"",'Dépenses auto-construction'!H161,"")</f>
        <v>0</v>
      </c>
      <c r="I161" s="246"/>
      <c r="J161" s="246">
        <f t="shared" si="8"/>
        <v>0</v>
      </c>
      <c r="K161" s="111"/>
      <c r="L161" s="79" t="str">
        <f t="shared" si="9"/>
        <v/>
      </c>
      <c r="M161" s="246">
        <f t="shared" si="10"/>
        <v>0</v>
      </c>
      <c r="N161" s="111"/>
    </row>
    <row r="162" spans="2:14" ht="19.899999999999999" customHeight="1" x14ac:dyDescent="0.35">
      <c r="B162" s="109">
        <v>155</v>
      </c>
      <c r="C162" s="111" t="str">
        <f>IF('Dépenses auto-construction'!C162&lt;&gt;"",'Dépenses auto-construction'!C162,"")</f>
        <v/>
      </c>
      <c r="D162" s="111" t="str">
        <f>IF('Dépenses auto-construction'!D162&lt;&gt;"",'Dépenses auto-construction'!D162,"")</f>
        <v/>
      </c>
      <c r="E162" s="80" t="str">
        <f>IF('Dépenses auto-construction'!E162&lt;&gt;"",'Dépenses auto-construction'!E162,"")</f>
        <v/>
      </c>
      <c r="F162" s="111" t="str">
        <f>IF('Dépenses auto-construction'!F162&lt;&gt;"",'Dépenses auto-construction'!F162,"")</f>
        <v/>
      </c>
      <c r="G162" s="257">
        <f>IF('Dépenses auto-construction'!G162&lt;&gt;"",'Dépenses auto-construction'!G162,"")</f>
        <v>0</v>
      </c>
      <c r="H162" s="81">
        <f>IF('Dépenses auto-construction'!H162&lt;&gt;"",'Dépenses auto-construction'!H162,"")</f>
        <v>0</v>
      </c>
      <c r="I162" s="246"/>
      <c r="J162" s="246">
        <f t="shared" si="8"/>
        <v>0</v>
      </c>
      <c r="K162" s="111"/>
      <c r="L162" s="79" t="str">
        <f t="shared" si="9"/>
        <v/>
      </c>
      <c r="M162" s="246">
        <f t="shared" si="10"/>
        <v>0</v>
      </c>
      <c r="N162" s="111"/>
    </row>
    <row r="163" spans="2:14" ht="19.899999999999999" customHeight="1" x14ac:dyDescent="0.35">
      <c r="B163" s="109">
        <v>156</v>
      </c>
      <c r="C163" s="111" t="str">
        <f>IF('Dépenses auto-construction'!C163&lt;&gt;"",'Dépenses auto-construction'!C163,"")</f>
        <v/>
      </c>
      <c r="D163" s="111" t="str">
        <f>IF('Dépenses auto-construction'!D163&lt;&gt;"",'Dépenses auto-construction'!D163,"")</f>
        <v/>
      </c>
      <c r="E163" s="80" t="str">
        <f>IF('Dépenses auto-construction'!E163&lt;&gt;"",'Dépenses auto-construction'!E163,"")</f>
        <v/>
      </c>
      <c r="F163" s="111" t="str">
        <f>IF('Dépenses auto-construction'!F163&lt;&gt;"",'Dépenses auto-construction'!F163,"")</f>
        <v/>
      </c>
      <c r="G163" s="257">
        <f>IF('Dépenses auto-construction'!G163&lt;&gt;"",'Dépenses auto-construction'!G163,"")</f>
        <v>0</v>
      </c>
      <c r="H163" s="81">
        <f>IF('Dépenses auto-construction'!H163&lt;&gt;"",'Dépenses auto-construction'!H163,"")</f>
        <v>0</v>
      </c>
      <c r="I163" s="246"/>
      <c r="J163" s="246">
        <f t="shared" si="8"/>
        <v>0</v>
      </c>
      <c r="K163" s="111"/>
      <c r="L163" s="79" t="str">
        <f t="shared" si="9"/>
        <v/>
      </c>
      <c r="M163" s="246">
        <f t="shared" si="10"/>
        <v>0</v>
      </c>
      <c r="N163" s="111"/>
    </row>
    <row r="164" spans="2:14" ht="19.899999999999999" customHeight="1" x14ac:dyDescent="0.35">
      <c r="B164" s="109">
        <v>157</v>
      </c>
      <c r="C164" s="111" t="str">
        <f>IF('Dépenses auto-construction'!C164&lt;&gt;"",'Dépenses auto-construction'!C164,"")</f>
        <v/>
      </c>
      <c r="D164" s="111" t="str">
        <f>IF('Dépenses auto-construction'!D164&lt;&gt;"",'Dépenses auto-construction'!D164,"")</f>
        <v/>
      </c>
      <c r="E164" s="80" t="str">
        <f>IF('Dépenses auto-construction'!E164&lt;&gt;"",'Dépenses auto-construction'!E164,"")</f>
        <v/>
      </c>
      <c r="F164" s="111" t="str">
        <f>IF('Dépenses auto-construction'!F164&lt;&gt;"",'Dépenses auto-construction'!F164,"")</f>
        <v/>
      </c>
      <c r="G164" s="257">
        <f>IF('Dépenses auto-construction'!G164&lt;&gt;"",'Dépenses auto-construction'!G164,"")</f>
        <v>0</v>
      </c>
      <c r="H164" s="81">
        <f>IF('Dépenses auto-construction'!H164&lt;&gt;"",'Dépenses auto-construction'!H164,"")</f>
        <v>0</v>
      </c>
      <c r="I164" s="246"/>
      <c r="J164" s="246">
        <f t="shared" si="8"/>
        <v>0</v>
      </c>
      <c r="K164" s="111"/>
      <c r="L164" s="79" t="str">
        <f t="shared" si="9"/>
        <v/>
      </c>
      <c r="M164" s="246">
        <f t="shared" si="10"/>
        <v>0</v>
      </c>
      <c r="N164" s="111"/>
    </row>
    <row r="165" spans="2:14" ht="19.899999999999999" customHeight="1" x14ac:dyDescent="0.35">
      <c r="B165" s="109">
        <v>158</v>
      </c>
      <c r="C165" s="111" t="str">
        <f>IF('Dépenses auto-construction'!C165&lt;&gt;"",'Dépenses auto-construction'!C165,"")</f>
        <v/>
      </c>
      <c r="D165" s="111" t="str">
        <f>IF('Dépenses auto-construction'!D165&lt;&gt;"",'Dépenses auto-construction'!D165,"")</f>
        <v/>
      </c>
      <c r="E165" s="80" t="str">
        <f>IF('Dépenses auto-construction'!E165&lt;&gt;"",'Dépenses auto-construction'!E165,"")</f>
        <v/>
      </c>
      <c r="F165" s="111" t="str">
        <f>IF('Dépenses auto-construction'!F165&lt;&gt;"",'Dépenses auto-construction'!F165,"")</f>
        <v/>
      </c>
      <c r="G165" s="257">
        <f>IF('Dépenses auto-construction'!G165&lt;&gt;"",'Dépenses auto-construction'!G165,"")</f>
        <v>0</v>
      </c>
      <c r="H165" s="81">
        <f>IF('Dépenses auto-construction'!H165&lt;&gt;"",'Dépenses auto-construction'!H165,"")</f>
        <v>0</v>
      </c>
      <c r="I165" s="246"/>
      <c r="J165" s="246">
        <f t="shared" si="8"/>
        <v>0</v>
      </c>
      <c r="K165" s="111"/>
      <c r="L165" s="79" t="str">
        <f t="shared" si="9"/>
        <v/>
      </c>
      <c r="M165" s="246">
        <f t="shared" si="10"/>
        <v>0</v>
      </c>
      <c r="N165" s="111"/>
    </row>
    <row r="166" spans="2:14" ht="19.899999999999999" customHeight="1" x14ac:dyDescent="0.35">
      <c r="B166" s="109">
        <v>159</v>
      </c>
      <c r="C166" s="111" t="str">
        <f>IF('Dépenses auto-construction'!C166&lt;&gt;"",'Dépenses auto-construction'!C166,"")</f>
        <v/>
      </c>
      <c r="D166" s="111" t="str">
        <f>IF('Dépenses auto-construction'!D166&lt;&gt;"",'Dépenses auto-construction'!D166,"")</f>
        <v/>
      </c>
      <c r="E166" s="80" t="str">
        <f>IF('Dépenses auto-construction'!E166&lt;&gt;"",'Dépenses auto-construction'!E166,"")</f>
        <v/>
      </c>
      <c r="F166" s="111" t="str">
        <f>IF('Dépenses auto-construction'!F166&lt;&gt;"",'Dépenses auto-construction'!F166,"")</f>
        <v/>
      </c>
      <c r="G166" s="257">
        <f>IF('Dépenses auto-construction'!G166&lt;&gt;"",'Dépenses auto-construction'!G166,"")</f>
        <v>0</v>
      </c>
      <c r="H166" s="81">
        <f>IF('Dépenses auto-construction'!H166&lt;&gt;"",'Dépenses auto-construction'!H166,"")</f>
        <v>0</v>
      </c>
      <c r="I166" s="246"/>
      <c r="J166" s="246">
        <f t="shared" si="8"/>
        <v>0</v>
      </c>
      <c r="K166" s="111"/>
      <c r="L166" s="79" t="str">
        <f t="shared" si="9"/>
        <v/>
      </c>
      <c r="M166" s="246">
        <f t="shared" si="10"/>
        <v>0</v>
      </c>
      <c r="N166" s="111"/>
    </row>
    <row r="167" spans="2:14" ht="19.899999999999999" customHeight="1" x14ac:dyDescent="0.35">
      <c r="B167" s="109">
        <v>160</v>
      </c>
      <c r="C167" s="111" t="str">
        <f>IF('Dépenses auto-construction'!C167&lt;&gt;"",'Dépenses auto-construction'!C167,"")</f>
        <v/>
      </c>
      <c r="D167" s="111" t="str">
        <f>IF('Dépenses auto-construction'!D167&lt;&gt;"",'Dépenses auto-construction'!D167,"")</f>
        <v/>
      </c>
      <c r="E167" s="80" t="str">
        <f>IF('Dépenses auto-construction'!E167&lt;&gt;"",'Dépenses auto-construction'!E167,"")</f>
        <v/>
      </c>
      <c r="F167" s="111" t="str">
        <f>IF('Dépenses auto-construction'!F167&lt;&gt;"",'Dépenses auto-construction'!F167,"")</f>
        <v/>
      </c>
      <c r="G167" s="257">
        <f>IF('Dépenses auto-construction'!G167&lt;&gt;"",'Dépenses auto-construction'!G167,"")</f>
        <v>0</v>
      </c>
      <c r="H167" s="81">
        <f>IF('Dépenses auto-construction'!H167&lt;&gt;"",'Dépenses auto-construction'!H167,"")</f>
        <v>0</v>
      </c>
      <c r="I167" s="246"/>
      <c r="J167" s="246">
        <f t="shared" si="8"/>
        <v>0</v>
      </c>
      <c r="K167" s="111"/>
      <c r="L167" s="79" t="str">
        <f t="shared" si="9"/>
        <v/>
      </c>
      <c r="M167" s="246">
        <f t="shared" si="10"/>
        <v>0</v>
      </c>
      <c r="N167" s="111"/>
    </row>
    <row r="168" spans="2:14" ht="19.899999999999999" customHeight="1" x14ac:dyDescent="0.35">
      <c r="B168" s="109">
        <v>161</v>
      </c>
      <c r="C168" s="111" t="str">
        <f>IF('Dépenses auto-construction'!C168&lt;&gt;"",'Dépenses auto-construction'!C168,"")</f>
        <v/>
      </c>
      <c r="D168" s="111" t="str">
        <f>IF('Dépenses auto-construction'!D168&lt;&gt;"",'Dépenses auto-construction'!D168,"")</f>
        <v/>
      </c>
      <c r="E168" s="80" t="str">
        <f>IF('Dépenses auto-construction'!E168&lt;&gt;"",'Dépenses auto-construction'!E168,"")</f>
        <v/>
      </c>
      <c r="F168" s="111" t="str">
        <f>IF('Dépenses auto-construction'!F168&lt;&gt;"",'Dépenses auto-construction'!F168,"")</f>
        <v/>
      </c>
      <c r="G168" s="257">
        <f>IF('Dépenses auto-construction'!G168&lt;&gt;"",'Dépenses auto-construction'!G168,"")</f>
        <v>0</v>
      </c>
      <c r="H168" s="81">
        <f>IF('Dépenses auto-construction'!H168&lt;&gt;"",'Dépenses auto-construction'!H168,"")</f>
        <v>0</v>
      </c>
      <c r="I168" s="246"/>
      <c r="J168" s="246">
        <f t="shared" si="8"/>
        <v>0</v>
      </c>
      <c r="K168" s="111"/>
      <c r="L168" s="79" t="str">
        <f t="shared" si="9"/>
        <v/>
      </c>
      <c r="M168" s="246">
        <f t="shared" si="10"/>
        <v>0</v>
      </c>
      <c r="N168" s="111"/>
    </row>
    <row r="169" spans="2:14" ht="19.899999999999999" customHeight="1" x14ac:dyDescent="0.35">
      <c r="B169" s="109">
        <v>162</v>
      </c>
      <c r="C169" s="111" t="str">
        <f>IF('Dépenses auto-construction'!C169&lt;&gt;"",'Dépenses auto-construction'!C169,"")</f>
        <v/>
      </c>
      <c r="D169" s="111" t="str">
        <f>IF('Dépenses auto-construction'!D169&lt;&gt;"",'Dépenses auto-construction'!D169,"")</f>
        <v/>
      </c>
      <c r="E169" s="80" t="str">
        <f>IF('Dépenses auto-construction'!E169&lt;&gt;"",'Dépenses auto-construction'!E169,"")</f>
        <v/>
      </c>
      <c r="F169" s="111" t="str">
        <f>IF('Dépenses auto-construction'!F169&lt;&gt;"",'Dépenses auto-construction'!F169,"")</f>
        <v/>
      </c>
      <c r="G169" s="257">
        <f>IF('Dépenses auto-construction'!G169&lt;&gt;"",'Dépenses auto-construction'!G169,"")</f>
        <v>0</v>
      </c>
      <c r="H169" s="81">
        <f>IF('Dépenses auto-construction'!H169&lt;&gt;"",'Dépenses auto-construction'!H169,"")</f>
        <v>0</v>
      </c>
      <c r="I169" s="246"/>
      <c r="J169" s="246">
        <f t="shared" si="8"/>
        <v>0</v>
      </c>
      <c r="K169" s="111"/>
      <c r="L169" s="79" t="str">
        <f t="shared" si="9"/>
        <v/>
      </c>
      <c r="M169" s="246">
        <f t="shared" si="10"/>
        <v>0</v>
      </c>
      <c r="N169" s="111"/>
    </row>
    <row r="170" spans="2:14" ht="19.899999999999999" customHeight="1" x14ac:dyDescent="0.35">
      <c r="B170" s="109">
        <v>163</v>
      </c>
      <c r="C170" s="111" t="str">
        <f>IF('Dépenses auto-construction'!C170&lt;&gt;"",'Dépenses auto-construction'!C170,"")</f>
        <v/>
      </c>
      <c r="D170" s="111" t="str">
        <f>IF('Dépenses auto-construction'!D170&lt;&gt;"",'Dépenses auto-construction'!D170,"")</f>
        <v/>
      </c>
      <c r="E170" s="80" t="str">
        <f>IF('Dépenses auto-construction'!E170&lt;&gt;"",'Dépenses auto-construction'!E170,"")</f>
        <v/>
      </c>
      <c r="F170" s="111" t="str">
        <f>IF('Dépenses auto-construction'!F170&lt;&gt;"",'Dépenses auto-construction'!F170,"")</f>
        <v/>
      </c>
      <c r="G170" s="257">
        <f>IF('Dépenses auto-construction'!G170&lt;&gt;"",'Dépenses auto-construction'!G170,"")</f>
        <v>0</v>
      </c>
      <c r="H170" s="81">
        <f>IF('Dépenses auto-construction'!H170&lt;&gt;"",'Dépenses auto-construction'!H170,"")</f>
        <v>0</v>
      </c>
      <c r="I170" s="246"/>
      <c r="J170" s="246">
        <f t="shared" si="8"/>
        <v>0</v>
      </c>
      <c r="K170" s="111"/>
      <c r="L170" s="79" t="str">
        <f t="shared" si="9"/>
        <v/>
      </c>
      <c r="M170" s="246">
        <f t="shared" si="10"/>
        <v>0</v>
      </c>
      <c r="N170" s="111"/>
    </row>
    <row r="171" spans="2:14" ht="19.899999999999999" customHeight="1" x14ac:dyDescent="0.35">
      <c r="B171" s="109">
        <v>164</v>
      </c>
      <c r="C171" s="111" t="str">
        <f>IF('Dépenses auto-construction'!C171&lt;&gt;"",'Dépenses auto-construction'!C171,"")</f>
        <v/>
      </c>
      <c r="D171" s="111" t="str">
        <f>IF('Dépenses auto-construction'!D171&lt;&gt;"",'Dépenses auto-construction'!D171,"")</f>
        <v/>
      </c>
      <c r="E171" s="80" t="str">
        <f>IF('Dépenses auto-construction'!E171&lt;&gt;"",'Dépenses auto-construction'!E171,"")</f>
        <v/>
      </c>
      <c r="F171" s="111" t="str">
        <f>IF('Dépenses auto-construction'!F171&lt;&gt;"",'Dépenses auto-construction'!F171,"")</f>
        <v/>
      </c>
      <c r="G171" s="257">
        <f>IF('Dépenses auto-construction'!G171&lt;&gt;"",'Dépenses auto-construction'!G171,"")</f>
        <v>0</v>
      </c>
      <c r="H171" s="81">
        <f>IF('Dépenses auto-construction'!H171&lt;&gt;"",'Dépenses auto-construction'!H171,"")</f>
        <v>0</v>
      </c>
      <c r="I171" s="246"/>
      <c r="J171" s="246">
        <f t="shared" si="8"/>
        <v>0</v>
      </c>
      <c r="K171" s="111"/>
      <c r="L171" s="79" t="str">
        <f t="shared" si="9"/>
        <v/>
      </c>
      <c r="M171" s="246">
        <f t="shared" si="10"/>
        <v>0</v>
      </c>
      <c r="N171" s="111"/>
    </row>
    <row r="172" spans="2:14" ht="19.899999999999999" customHeight="1" x14ac:dyDescent="0.35">
      <c r="B172" s="109">
        <v>165</v>
      </c>
      <c r="C172" s="111" t="str">
        <f>IF('Dépenses auto-construction'!C172&lt;&gt;"",'Dépenses auto-construction'!C172,"")</f>
        <v/>
      </c>
      <c r="D172" s="111" t="str">
        <f>IF('Dépenses auto-construction'!D172&lt;&gt;"",'Dépenses auto-construction'!D172,"")</f>
        <v/>
      </c>
      <c r="E172" s="80" t="str">
        <f>IF('Dépenses auto-construction'!E172&lt;&gt;"",'Dépenses auto-construction'!E172,"")</f>
        <v/>
      </c>
      <c r="F172" s="111" t="str">
        <f>IF('Dépenses auto-construction'!F172&lt;&gt;"",'Dépenses auto-construction'!F172,"")</f>
        <v/>
      </c>
      <c r="G172" s="257">
        <f>IF('Dépenses auto-construction'!G172&lt;&gt;"",'Dépenses auto-construction'!G172,"")</f>
        <v>0</v>
      </c>
      <c r="H172" s="81">
        <f>IF('Dépenses auto-construction'!H172&lt;&gt;"",'Dépenses auto-construction'!H172,"")</f>
        <v>0</v>
      </c>
      <c r="I172" s="246"/>
      <c r="J172" s="246">
        <f t="shared" si="8"/>
        <v>0</v>
      </c>
      <c r="K172" s="111"/>
      <c r="L172" s="79" t="str">
        <f t="shared" si="9"/>
        <v/>
      </c>
      <c r="M172" s="246">
        <f t="shared" si="10"/>
        <v>0</v>
      </c>
      <c r="N172" s="111"/>
    </row>
    <row r="173" spans="2:14" ht="19.899999999999999" customHeight="1" x14ac:dyDescent="0.35">
      <c r="B173" s="109">
        <v>166</v>
      </c>
      <c r="C173" s="111" t="str">
        <f>IF('Dépenses auto-construction'!C173&lt;&gt;"",'Dépenses auto-construction'!C173,"")</f>
        <v/>
      </c>
      <c r="D173" s="111" t="str">
        <f>IF('Dépenses auto-construction'!D173&lt;&gt;"",'Dépenses auto-construction'!D173,"")</f>
        <v/>
      </c>
      <c r="E173" s="80" t="str">
        <f>IF('Dépenses auto-construction'!E173&lt;&gt;"",'Dépenses auto-construction'!E173,"")</f>
        <v/>
      </c>
      <c r="F173" s="111" t="str">
        <f>IF('Dépenses auto-construction'!F173&lt;&gt;"",'Dépenses auto-construction'!F173,"")</f>
        <v/>
      </c>
      <c r="G173" s="257">
        <f>IF('Dépenses auto-construction'!G173&lt;&gt;"",'Dépenses auto-construction'!G173,"")</f>
        <v>0</v>
      </c>
      <c r="H173" s="81">
        <f>IF('Dépenses auto-construction'!H173&lt;&gt;"",'Dépenses auto-construction'!H173,"")</f>
        <v>0</v>
      </c>
      <c r="I173" s="246"/>
      <c r="J173" s="246">
        <f t="shared" si="8"/>
        <v>0</v>
      </c>
      <c r="K173" s="111"/>
      <c r="L173" s="79" t="str">
        <f t="shared" si="9"/>
        <v/>
      </c>
      <c r="M173" s="246">
        <f t="shared" si="10"/>
        <v>0</v>
      </c>
      <c r="N173" s="111"/>
    </row>
    <row r="174" spans="2:14" ht="19.899999999999999" customHeight="1" x14ac:dyDescent="0.35">
      <c r="B174" s="109">
        <v>167</v>
      </c>
      <c r="C174" s="111" t="str">
        <f>IF('Dépenses auto-construction'!C174&lt;&gt;"",'Dépenses auto-construction'!C174,"")</f>
        <v/>
      </c>
      <c r="D174" s="111" t="str">
        <f>IF('Dépenses auto-construction'!D174&lt;&gt;"",'Dépenses auto-construction'!D174,"")</f>
        <v/>
      </c>
      <c r="E174" s="80" t="str">
        <f>IF('Dépenses auto-construction'!E174&lt;&gt;"",'Dépenses auto-construction'!E174,"")</f>
        <v/>
      </c>
      <c r="F174" s="111" t="str">
        <f>IF('Dépenses auto-construction'!F174&lt;&gt;"",'Dépenses auto-construction'!F174,"")</f>
        <v/>
      </c>
      <c r="G174" s="257">
        <f>IF('Dépenses auto-construction'!G174&lt;&gt;"",'Dépenses auto-construction'!G174,"")</f>
        <v>0</v>
      </c>
      <c r="H174" s="81">
        <f>IF('Dépenses auto-construction'!H174&lt;&gt;"",'Dépenses auto-construction'!H174,"")</f>
        <v>0</v>
      </c>
      <c r="I174" s="246"/>
      <c r="J174" s="246">
        <f t="shared" si="8"/>
        <v>0</v>
      </c>
      <c r="K174" s="111"/>
      <c r="L174" s="79" t="str">
        <f t="shared" si="9"/>
        <v/>
      </c>
      <c r="M174" s="246">
        <f t="shared" si="10"/>
        <v>0</v>
      </c>
      <c r="N174" s="111"/>
    </row>
    <row r="175" spans="2:14" ht="19.899999999999999" customHeight="1" x14ac:dyDescent="0.35">
      <c r="B175" s="109">
        <v>168</v>
      </c>
      <c r="C175" s="111" t="str">
        <f>IF('Dépenses auto-construction'!C175&lt;&gt;"",'Dépenses auto-construction'!C175,"")</f>
        <v/>
      </c>
      <c r="D175" s="111" t="str">
        <f>IF('Dépenses auto-construction'!D175&lt;&gt;"",'Dépenses auto-construction'!D175,"")</f>
        <v/>
      </c>
      <c r="E175" s="80" t="str">
        <f>IF('Dépenses auto-construction'!E175&lt;&gt;"",'Dépenses auto-construction'!E175,"")</f>
        <v/>
      </c>
      <c r="F175" s="111" t="str">
        <f>IF('Dépenses auto-construction'!F175&lt;&gt;"",'Dépenses auto-construction'!F175,"")</f>
        <v/>
      </c>
      <c r="G175" s="257">
        <f>IF('Dépenses auto-construction'!G175&lt;&gt;"",'Dépenses auto-construction'!G175,"")</f>
        <v>0</v>
      </c>
      <c r="H175" s="81">
        <f>IF('Dépenses auto-construction'!H175&lt;&gt;"",'Dépenses auto-construction'!H175,"")</f>
        <v>0</v>
      </c>
      <c r="I175" s="246"/>
      <c r="J175" s="246">
        <f t="shared" si="8"/>
        <v>0</v>
      </c>
      <c r="K175" s="111"/>
      <c r="L175" s="79" t="str">
        <f t="shared" si="9"/>
        <v/>
      </c>
      <c r="M175" s="246">
        <f t="shared" si="10"/>
        <v>0</v>
      </c>
      <c r="N175" s="111"/>
    </row>
    <row r="176" spans="2:14" ht="19.899999999999999" customHeight="1" x14ac:dyDescent="0.35">
      <c r="B176" s="109">
        <v>169</v>
      </c>
      <c r="C176" s="111" t="str">
        <f>IF('Dépenses auto-construction'!C176&lt;&gt;"",'Dépenses auto-construction'!C176,"")</f>
        <v/>
      </c>
      <c r="D176" s="111" t="str">
        <f>IF('Dépenses auto-construction'!D176&lt;&gt;"",'Dépenses auto-construction'!D176,"")</f>
        <v/>
      </c>
      <c r="E176" s="80" t="str">
        <f>IF('Dépenses auto-construction'!E176&lt;&gt;"",'Dépenses auto-construction'!E176,"")</f>
        <v/>
      </c>
      <c r="F176" s="111" t="str">
        <f>IF('Dépenses auto-construction'!F176&lt;&gt;"",'Dépenses auto-construction'!F176,"")</f>
        <v/>
      </c>
      <c r="G176" s="257">
        <f>IF('Dépenses auto-construction'!G176&lt;&gt;"",'Dépenses auto-construction'!G176,"")</f>
        <v>0</v>
      </c>
      <c r="H176" s="81">
        <f>IF('Dépenses auto-construction'!H176&lt;&gt;"",'Dépenses auto-construction'!H176,"")</f>
        <v>0</v>
      </c>
      <c r="I176" s="246"/>
      <c r="J176" s="246">
        <f t="shared" si="8"/>
        <v>0</v>
      </c>
      <c r="K176" s="111"/>
      <c r="L176" s="79" t="str">
        <f t="shared" si="9"/>
        <v/>
      </c>
      <c r="M176" s="246">
        <f t="shared" si="10"/>
        <v>0</v>
      </c>
      <c r="N176" s="111"/>
    </row>
    <row r="177" spans="2:14" ht="19.899999999999999" customHeight="1" x14ac:dyDescent="0.35">
      <c r="B177" s="109">
        <v>170</v>
      </c>
      <c r="C177" s="111" t="str">
        <f>IF('Dépenses auto-construction'!C177&lt;&gt;"",'Dépenses auto-construction'!C177,"")</f>
        <v/>
      </c>
      <c r="D177" s="111" t="str">
        <f>IF('Dépenses auto-construction'!D177&lt;&gt;"",'Dépenses auto-construction'!D177,"")</f>
        <v/>
      </c>
      <c r="E177" s="80" t="str">
        <f>IF('Dépenses auto-construction'!E177&lt;&gt;"",'Dépenses auto-construction'!E177,"")</f>
        <v/>
      </c>
      <c r="F177" s="111" t="str">
        <f>IF('Dépenses auto-construction'!F177&lt;&gt;"",'Dépenses auto-construction'!F177,"")</f>
        <v/>
      </c>
      <c r="G177" s="257">
        <f>IF('Dépenses auto-construction'!G177&lt;&gt;"",'Dépenses auto-construction'!G177,"")</f>
        <v>0</v>
      </c>
      <c r="H177" s="81">
        <f>IF('Dépenses auto-construction'!H177&lt;&gt;"",'Dépenses auto-construction'!H177,"")</f>
        <v>0</v>
      </c>
      <c r="I177" s="246"/>
      <c r="J177" s="246">
        <f t="shared" si="8"/>
        <v>0</v>
      </c>
      <c r="K177" s="111"/>
      <c r="L177" s="79" t="str">
        <f t="shared" si="9"/>
        <v/>
      </c>
      <c r="M177" s="246">
        <f t="shared" si="10"/>
        <v>0</v>
      </c>
      <c r="N177" s="111"/>
    </row>
    <row r="178" spans="2:14" ht="19.899999999999999" customHeight="1" x14ac:dyDescent="0.35">
      <c r="B178" s="109">
        <v>171</v>
      </c>
      <c r="C178" s="111" t="str">
        <f>IF('Dépenses auto-construction'!C178&lt;&gt;"",'Dépenses auto-construction'!C178,"")</f>
        <v/>
      </c>
      <c r="D178" s="111" t="str">
        <f>IF('Dépenses auto-construction'!D178&lt;&gt;"",'Dépenses auto-construction'!D178,"")</f>
        <v/>
      </c>
      <c r="E178" s="80" t="str">
        <f>IF('Dépenses auto-construction'!E178&lt;&gt;"",'Dépenses auto-construction'!E178,"")</f>
        <v/>
      </c>
      <c r="F178" s="111" t="str">
        <f>IF('Dépenses auto-construction'!F178&lt;&gt;"",'Dépenses auto-construction'!F178,"")</f>
        <v/>
      </c>
      <c r="G178" s="257">
        <f>IF('Dépenses auto-construction'!G178&lt;&gt;"",'Dépenses auto-construction'!G178,"")</f>
        <v>0</v>
      </c>
      <c r="H178" s="81">
        <f>IF('Dépenses auto-construction'!H178&lt;&gt;"",'Dépenses auto-construction'!H178,"")</f>
        <v>0</v>
      </c>
      <c r="I178" s="246"/>
      <c r="J178" s="246">
        <f t="shared" si="8"/>
        <v>0</v>
      </c>
      <c r="K178" s="111"/>
      <c r="L178" s="79" t="str">
        <f t="shared" si="9"/>
        <v/>
      </c>
      <c r="M178" s="246">
        <f t="shared" si="10"/>
        <v>0</v>
      </c>
      <c r="N178" s="111"/>
    </row>
    <row r="179" spans="2:14" ht="19.899999999999999" customHeight="1" x14ac:dyDescent="0.35">
      <c r="B179" s="109">
        <v>172</v>
      </c>
      <c r="C179" s="111" t="str">
        <f>IF('Dépenses auto-construction'!C179&lt;&gt;"",'Dépenses auto-construction'!C179,"")</f>
        <v/>
      </c>
      <c r="D179" s="111" t="str">
        <f>IF('Dépenses auto-construction'!D179&lt;&gt;"",'Dépenses auto-construction'!D179,"")</f>
        <v/>
      </c>
      <c r="E179" s="80" t="str">
        <f>IF('Dépenses auto-construction'!E179&lt;&gt;"",'Dépenses auto-construction'!E179,"")</f>
        <v/>
      </c>
      <c r="F179" s="111" t="str">
        <f>IF('Dépenses auto-construction'!F179&lt;&gt;"",'Dépenses auto-construction'!F179,"")</f>
        <v/>
      </c>
      <c r="G179" s="257">
        <f>IF('Dépenses auto-construction'!G179&lt;&gt;"",'Dépenses auto-construction'!G179,"")</f>
        <v>0</v>
      </c>
      <c r="H179" s="81">
        <f>IF('Dépenses auto-construction'!H179&lt;&gt;"",'Dépenses auto-construction'!H179,"")</f>
        <v>0</v>
      </c>
      <c r="I179" s="246"/>
      <c r="J179" s="246">
        <f t="shared" si="8"/>
        <v>0</v>
      </c>
      <c r="K179" s="111"/>
      <c r="L179" s="79" t="str">
        <f t="shared" si="9"/>
        <v/>
      </c>
      <c r="M179" s="246">
        <f t="shared" si="10"/>
        <v>0</v>
      </c>
      <c r="N179" s="111"/>
    </row>
    <row r="180" spans="2:14" ht="19.899999999999999" customHeight="1" x14ac:dyDescent="0.35">
      <c r="B180" s="109">
        <v>173</v>
      </c>
      <c r="C180" s="111" t="str">
        <f>IF('Dépenses auto-construction'!C180&lt;&gt;"",'Dépenses auto-construction'!C180,"")</f>
        <v/>
      </c>
      <c r="D180" s="111" t="str">
        <f>IF('Dépenses auto-construction'!D180&lt;&gt;"",'Dépenses auto-construction'!D180,"")</f>
        <v/>
      </c>
      <c r="E180" s="80" t="str">
        <f>IF('Dépenses auto-construction'!E180&lt;&gt;"",'Dépenses auto-construction'!E180,"")</f>
        <v/>
      </c>
      <c r="F180" s="111" t="str">
        <f>IF('Dépenses auto-construction'!F180&lt;&gt;"",'Dépenses auto-construction'!F180,"")</f>
        <v/>
      </c>
      <c r="G180" s="257">
        <f>IF('Dépenses auto-construction'!G180&lt;&gt;"",'Dépenses auto-construction'!G180,"")</f>
        <v>0</v>
      </c>
      <c r="H180" s="81">
        <f>IF('Dépenses auto-construction'!H180&lt;&gt;"",'Dépenses auto-construction'!H180,"")</f>
        <v>0</v>
      </c>
      <c r="I180" s="246"/>
      <c r="J180" s="246">
        <f t="shared" si="8"/>
        <v>0</v>
      </c>
      <c r="K180" s="111"/>
      <c r="L180" s="79" t="str">
        <f t="shared" si="9"/>
        <v/>
      </c>
      <c r="M180" s="246">
        <f t="shared" si="10"/>
        <v>0</v>
      </c>
      <c r="N180" s="111"/>
    </row>
    <row r="181" spans="2:14" ht="19.899999999999999" customHeight="1" x14ac:dyDescent="0.35">
      <c r="B181" s="109">
        <v>174</v>
      </c>
      <c r="C181" s="111" t="str">
        <f>IF('Dépenses auto-construction'!C181&lt;&gt;"",'Dépenses auto-construction'!C181,"")</f>
        <v/>
      </c>
      <c r="D181" s="111" t="str">
        <f>IF('Dépenses auto-construction'!D181&lt;&gt;"",'Dépenses auto-construction'!D181,"")</f>
        <v/>
      </c>
      <c r="E181" s="80" t="str">
        <f>IF('Dépenses auto-construction'!E181&lt;&gt;"",'Dépenses auto-construction'!E181,"")</f>
        <v/>
      </c>
      <c r="F181" s="111" t="str">
        <f>IF('Dépenses auto-construction'!F181&lt;&gt;"",'Dépenses auto-construction'!F181,"")</f>
        <v/>
      </c>
      <c r="G181" s="257">
        <f>IF('Dépenses auto-construction'!G181&lt;&gt;"",'Dépenses auto-construction'!G181,"")</f>
        <v>0</v>
      </c>
      <c r="H181" s="81">
        <f>IF('Dépenses auto-construction'!H181&lt;&gt;"",'Dépenses auto-construction'!H181,"")</f>
        <v>0</v>
      </c>
      <c r="I181" s="246"/>
      <c r="J181" s="246">
        <f t="shared" si="8"/>
        <v>0</v>
      </c>
      <c r="K181" s="111"/>
      <c r="L181" s="79" t="str">
        <f t="shared" si="9"/>
        <v/>
      </c>
      <c r="M181" s="246">
        <f t="shared" si="10"/>
        <v>0</v>
      </c>
      <c r="N181" s="111"/>
    </row>
    <row r="182" spans="2:14" ht="19.899999999999999" customHeight="1" x14ac:dyDescent="0.35">
      <c r="B182" s="109">
        <v>175</v>
      </c>
      <c r="C182" s="111" t="str">
        <f>IF('Dépenses auto-construction'!C182&lt;&gt;"",'Dépenses auto-construction'!C182,"")</f>
        <v/>
      </c>
      <c r="D182" s="111" t="str">
        <f>IF('Dépenses auto-construction'!D182&lt;&gt;"",'Dépenses auto-construction'!D182,"")</f>
        <v/>
      </c>
      <c r="E182" s="80" t="str">
        <f>IF('Dépenses auto-construction'!E182&lt;&gt;"",'Dépenses auto-construction'!E182,"")</f>
        <v/>
      </c>
      <c r="F182" s="111" t="str">
        <f>IF('Dépenses auto-construction'!F182&lt;&gt;"",'Dépenses auto-construction'!F182,"")</f>
        <v/>
      </c>
      <c r="G182" s="257">
        <f>IF('Dépenses auto-construction'!G182&lt;&gt;"",'Dépenses auto-construction'!G182,"")</f>
        <v>0</v>
      </c>
      <c r="H182" s="81">
        <f>IF('Dépenses auto-construction'!H182&lt;&gt;"",'Dépenses auto-construction'!H182,"")</f>
        <v>0</v>
      </c>
      <c r="I182" s="246"/>
      <c r="J182" s="246">
        <f t="shared" si="8"/>
        <v>0</v>
      </c>
      <c r="K182" s="111"/>
      <c r="L182" s="79" t="str">
        <f t="shared" si="9"/>
        <v/>
      </c>
      <c r="M182" s="246">
        <f t="shared" si="10"/>
        <v>0</v>
      </c>
      <c r="N182" s="111"/>
    </row>
    <row r="183" spans="2:14" ht="19.899999999999999" customHeight="1" x14ac:dyDescent="0.35">
      <c r="B183" s="109">
        <v>176</v>
      </c>
      <c r="C183" s="111" t="str">
        <f>IF('Dépenses auto-construction'!C183&lt;&gt;"",'Dépenses auto-construction'!C183,"")</f>
        <v/>
      </c>
      <c r="D183" s="111" t="str">
        <f>IF('Dépenses auto-construction'!D183&lt;&gt;"",'Dépenses auto-construction'!D183,"")</f>
        <v/>
      </c>
      <c r="E183" s="80" t="str">
        <f>IF('Dépenses auto-construction'!E183&lt;&gt;"",'Dépenses auto-construction'!E183,"")</f>
        <v/>
      </c>
      <c r="F183" s="111" t="str">
        <f>IF('Dépenses auto-construction'!F183&lt;&gt;"",'Dépenses auto-construction'!F183,"")</f>
        <v/>
      </c>
      <c r="G183" s="257">
        <f>IF('Dépenses auto-construction'!G183&lt;&gt;"",'Dépenses auto-construction'!G183,"")</f>
        <v>0</v>
      </c>
      <c r="H183" s="81">
        <f>IF('Dépenses auto-construction'!H183&lt;&gt;"",'Dépenses auto-construction'!H183,"")</f>
        <v>0</v>
      </c>
      <c r="I183" s="246"/>
      <c r="J183" s="246">
        <f t="shared" si="8"/>
        <v>0</v>
      </c>
      <c r="K183" s="111"/>
      <c r="L183" s="79" t="str">
        <f t="shared" si="9"/>
        <v/>
      </c>
      <c r="M183" s="246">
        <f t="shared" si="10"/>
        <v>0</v>
      </c>
      <c r="N183" s="111"/>
    </row>
    <row r="184" spans="2:14" ht="19.899999999999999" customHeight="1" x14ac:dyDescent="0.35">
      <c r="B184" s="109">
        <v>177</v>
      </c>
      <c r="C184" s="111" t="str">
        <f>IF('Dépenses auto-construction'!C184&lt;&gt;"",'Dépenses auto-construction'!C184,"")</f>
        <v/>
      </c>
      <c r="D184" s="111" t="str">
        <f>IF('Dépenses auto-construction'!D184&lt;&gt;"",'Dépenses auto-construction'!D184,"")</f>
        <v/>
      </c>
      <c r="E184" s="80" t="str">
        <f>IF('Dépenses auto-construction'!E184&lt;&gt;"",'Dépenses auto-construction'!E184,"")</f>
        <v/>
      </c>
      <c r="F184" s="111" t="str">
        <f>IF('Dépenses auto-construction'!F184&lt;&gt;"",'Dépenses auto-construction'!F184,"")</f>
        <v/>
      </c>
      <c r="G184" s="257">
        <f>IF('Dépenses auto-construction'!G184&lt;&gt;"",'Dépenses auto-construction'!G184,"")</f>
        <v>0</v>
      </c>
      <c r="H184" s="81">
        <f>IF('Dépenses auto-construction'!H184&lt;&gt;"",'Dépenses auto-construction'!H184,"")</f>
        <v>0</v>
      </c>
      <c r="I184" s="246"/>
      <c r="J184" s="246">
        <f t="shared" si="8"/>
        <v>0</v>
      </c>
      <c r="K184" s="111"/>
      <c r="L184" s="79" t="str">
        <f t="shared" si="9"/>
        <v/>
      </c>
      <c r="M184" s="246">
        <f t="shared" si="10"/>
        <v>0</v>
      </c>
      <c r="N184" s="111"/>
    </row>
    <row r="185" spans="2:14" ht="19.899999999999999" customHeight="1" x14ac:dyDescent="0.35">
      <c r="B185" s="109">
        <v>178</v>
      </c>
      <c r="C185" s="111" t="str">
        <f>IF('Dépenses auto-construction'!C185&lt;&gt;"",'Dépenses auto-construction'!C185,"")</f>
        <v/>
      </c>
      <c r="D185" s="111" t="str">
        <f>IF('Dépenses auto-construction'!D185&lt;&gt;"",'Dépenses auto-construction'!D185,"")</f>
        <v/>
      </c>
      <c r="E185" s="80" t="str">
        <f>IF('Dépenses auto-construction'!E185&lt;&gt;"",'Dépenses auto-construction'!E185,"")</f>
        <v/>
      </c>
      <c r="F185" s="111" t="str">
        <f>IF('Dépenses auto-construction'!F185&lt;&gt;"",'Dépenses auto-construction'!F185,"")</f>
        <v/>
      </c>
      <c r="G185" s="257">
        <f>IF('Dépenses auto-construction'!G185&lt;&gt;"",'Dépenses auto-construction'!G185,"")</f>
        <v>0</v>
      </c>
      <c r="H185" s="81">
        <f>IF('Dépenses auto-construction'!H185&lt;&gt;"",'Dépenses auto-construction'!H185,"")</f>
        <v>0</v>
      </c>
      <c r="I185" s="246"/>
      <c r="J185" s="246">
        <f t="shared" si="8"/>
        <v>0</v>
      </c>
      <c r="K185" s="111"/>
      <c r="L185" s="79" t="str">
        <f t="shared" si="9"/>
        <v/>
      </c>
      <c r="M185" s="246">
        <f t="shared" si="10"/>
        <v>0</v>
      </c>
      <c r="N185" s="111"/>
    </row>
    <row r="186" spans="2:14" ht="19.899999999999999" customHeight="1" x14ac:dyDescent="0.35">
      <c r="B186" s="109">
        <v>179</v>
      </c>
      <c r="C186" s="111" t="str">
        <f>IF('Dépenses auto-construction'!C186&lt;&gt;"",'Dépenses auto-construction'!C186,"")</f>
        <v/>
      </c>
      <c r="D186" s="111" t="str">
        <f>IF('Dépenses auto-construction'!D186&lt;&gt;"",'Dépenses auto-construction'!D186,"")</f>
        <v/>
      </c>
      <c r="E186" s="80" t="str">
        <f>IF('Dépenses auto-construction'!E186&lt;&gt;"",'Dépenses auto-construction'!E186,"")</f>
        <v/>
      </c>
      <c r="F186" s="111" t="str">
        <f>IF('Dépenses auto-construction'!F186&lt;&gt;"",'Dépenses auto-construction'!F186,"")</f>
        <v/>
      </c>
      <c r="G186" s="257">
        <f>IF('Dépenses auto-construction'!G186&lt;&gt;"",'Dépenses auto-construction'!G186,"")</f>
        <v>0</v>
      </c>
      <c r="H186" s="81">
        <f>IF('Dépenses auto-construction'!H186&lt;&gt;"",'Dépenses auto-construction'!H186,"")</f>
        <v>0</v>
      </c>
      <c r="I186" s="246"/>
      <c r="J186" s="246">
        <f t="shared" si="8"/>
        <v>0</v>
      </c>
      <c r="K186" s="111"/>
      <c r="L186" s="79" t="str">
        <f t="shared" si="9"/>
        <v/>
      </c>
      <c r="M186" s="246">
        <f t="shared" si="10"/>
        <v>0</v>
      </c>
      <c r="N186" s="111"/>
    </row>
    <row r="187" spans="2:14" ht="19.899999999999999" customHeight="1" x14ac:dyDescent="0.35">
      <c r="B187" s="109">
        <v>180</v>
      </c>
      <c r="C187" s="111" t="str">
        <f>IF('Dépenses auto-construction'!C187&lt;&gt;"",'Dépenses auto-construction'!C187,"")</f>
        <v/>
      </c>
      <c r="D187" s="111" t="str">
        <f>IF('Dépenses auto-construction'!D187&lt;&gt;"",'Dépenses auto-construction'!D187,"")</f>
        <v/>
      </c>
      <c r="E187" s="80" t="str">
        <f>IF('Dépenses auto-construction'!E187&lt;&gt;"",'Dépenses auto-construction'!E187,"")</f>
        <v/>
      </c>
      <c r="F187" s="111" t="str">
        <f>IF('Dépenses auto-construction'!F187&lt;&gt;"",'Dépenses auto-construction'!F187,"")</f>
        <v/>
      </c>
      <c r="G187" s="257">
        <f>IF('Dépenses auto-construction'!G187&lt;&gt;"",'Dépenses auto-construction'!G187,"")</f>
        <v>0</v>
      </c>
      <c r="H187" s="81">
        <f>IF('Dépenses auto-construction'!H187&lt;&gt;"",'Dépenses auto-construction'!H187,"")</f>
        <v>0</v>
      </c>
      <c r="I187" s="246"/>
      <c r="J187" s="246">
        <f t="shared" si="8"/>
        <v>0</v>
      </c>
      <c r="K187" s="111"/>
      <c r="L187" s="79" t="str">
        <f t="shared" si="9"/>
        <v/>
      </c>
      <c r="M187" s="246">
        <f t="shared" si="10"/>
        <v>0</v>
      </c>
      <c r="N187" s="111"/>
    </row>
    <row r="188" spans="2:14" ht="19.899999999999999" customHeight="1" x14ac:dyDescent="0.35">
      <c r="B188" s="109">
        <v>181</v>
      </c>
      <c r="C188" s="111" t="str">
        <f>IF('Dépenses auto-construction'!C188&lt;&gt;"",'Dépenses auto-construction'!C188,"")</f>
        <v/>
      </c>
      <c r="D188" s="111" t="str">
        <f>IF('Dépenses auto-construction'!D188&lt;&gt;"",'Dépenses auto-construction'!D188,"")</f>
        <v/>
      </c>
      <c r="E188" s="80" t="str">
        <f>IF('Dépenses auto-construction'!E188&lt;&gt;"",'Dépenses auto-construction'!E188,"")</f>
        <v/>
      </c>
      <c r="F188" s="111" t="str">
        <f>IF('Dépenses auto-construction'!F188&lt;&gt;"",'Dépenses auto-construction'!F188,"")</f>
        <v/>
      </c>
      <c r="G188" s="257">
        <f>IF('Dépenses auto-construction'!G188&lt;&gt;"",'Dépenses auto-construction'!G188,"")</f>
        <v>0</v>
      </c>
      <c r="H188" s="81">
        <f>IF('Dépenses auto-construction'!H188&lt;&gt;"",'Dépenses auto-construction'!H188,"")</f>
        <v>0</v>
      </c>
      <c r="I188" s="246"/>
      <c r="J188" s="246">
        <f t="shared" si="8"/>
        <v>0</v>
      </c>
      <c r="K188" s="111"/>
      <c r="L188" s="79" t="str">
        <f t="shared" si="9"/>
        <v/>
      </c>
      <c r="M188" s="246">
        <f t="shared" si="10"/>
        <v>0</v>
      </c>
      <c r="N188" s="111"/>
    </row>
    <row r="189" spans="2:14" ht="19.899999999999999" customHeight="1" x14ac:dyDescent="0.35">
      <c r="B189" s="109">
        <v>182</v>
      </c>
      <c r="C189" s="111" t="str">
        <f>IF('Dépenses auto-construction'!C189&lt;&gt;"",'Dépenses auto-construction'!C189,"")</f>
        <v/>
      </c>
      <c r="D189" s="111" t="str">
        <f>IF('Dépenses auto-construction'!D189&lt;&gt;"",'Dépenses auto-construction'!D189,"")</f>
        <v/>
      </c>
      <c r="E189" s="80" t="str">
        <f>IF('Dépenses auto-construction'!E189&lt;&gt;"",'Dépenses auto-construction'!E189,"")</f>
        <v/>
      </c>
      <c r="F189" s="111" t="str">
        <f>IF('Dépenses auto-construction'!F189&lt;&gt;"",'Dépenses auto-construction'!F189,"")</f>
        <v/>
      </c>
      <c r="G189" s="257">
        <f>IF('Dépenses auto-construction'!G189&lt;&gt;"",'Dépenses auto-construction'!G189,"")</f>
        <v>0</v>
      </c>
      <c r="H189" s="81">
        <f>IF('Dépenses auto-construction'!H189&lt;&gt;"",'Dépenses auto-construction'!H189,"")</f>
        <v>0</v>
      </c>
      <c r="I189" s="246"/>
      <c r="J189" s="246">
        <f t="shared" si="8"/>
        <v>0</v>
      </c>
      <c r="K189" s="111"/>
      <c r="L189" s="79" t="str">
        <f t="shared" si="9"/>
        <v/>
      </c>
      <c r="M189" s="246">
        <f t="shared" si="10"/>
        <v>0</v>
      </c>
      <c r="N189" s="111"/>
    </row>
    <row r="190" spans="2:14" ht="19.899999999999999" customHeight="1" x14ac:dyDescent="0.35">
      <c r="B190" s="109">
        <v>183</v>
      </c>
      <c r="C190" s="111" t="str">
        <f>IF('Dépenses auto-construction'!C190&lt;&gt;"",'Dépenses auto-construction'!C190,"")</f>
        <v/>
      </c>
      <c r="D190" s="111" t="str">
        <f>IF('Dépenses auto-construction'!D190&lt;&gt;"",'Dépenses auto-construction'!D190,"")</f>
        <v/>
      </c>
      <c r="E190" s="80" t="str">
        <f>IF('Dépenses auto-construction'!E190&lt;&gt;"",'Dépenses auto-construction'!E190,"")</f>
        <v/>
      </c>
      <c r="F190" s="111" t="str">
        <f>IF('Dépenses auto-construction'!F190&lt;&gt;"",'Dépenses auto-construction'!F190,"")</f>
        <v/>
      </c>
      <c r="G190" s="257">
        <f>IF('Dépenses auto-construction'!G190&lt;&gt;"",'Dépenses auto-construction'!G190,"")</f>
        <v>0</v>
      </c>
      <c r="H190" s="81">
        <f>IF('Dépenses auto-construction'!H190&lt;&gt;"",'Dépenses auto-construction'!H190,"")</f>
        <v>0</v>
      </c>
      <c r="I190" s="246"/>
      <c r="J190" s="246">
        <f t="shared" si="8"/>
        <v>0</v>
      </c>
      <c r="K190" s="111"/>
      <c r="L190" s="79" t="str">
        <f t="shared" si="9"/>
        <v/>
      </c>
      <c r="M190" s="246">
        <f t="shared" si="10"/>
        <v>0</v>
      </c>
      <c r="N190" s="111"/>
    </row>
    <row r="191" spans="2:14" ht="19.899999999999999" customHeight="1" x14ac:dyDescent="0.35">
      <c r="B191" s="109">
        <v>184</v>
      </c>
      <c r="C191" s="111" t="str">
        <f>IF('Dépenses auto-construction'!C191&lt;&gt;"",'Dépenses auto-construction'!C191,"")</f>
        <v/>
      </c>
      <c r="D191" s="111" t="str">
        <f>IF('Dépenses auto-construction'!D191&lt;&gt;"",'Dépenses auto-construction'!D191,"")</f>
        <v/>
      </c>
      <c r="E191" s="80" t="str">
        <f>IF('Dépenses auto-construction'!E191&lt;&gt;"",'Dépenses auto-construction'!E191,"")</f>
        <v/>
      </c>
      <c r="F191" s="111" t="str">
        <f>IF('Dépenses auto-construction'!F191&lt;&gt;"",'Dépenses auto-construction'!F191,"")</f>
        <v/>
      </c>
      <c r="G191" s="257">
        <f>IF('Dépenses auto-construction'!G191&lt;&gt;"",'Dépenses auto-construction'!G191,"")</f>
        <v>0</v>
      </c>
      <c r="H191" s="81">
        <f>IF('Dépenses auto-construction'!H191&lt;&gt;"",'Dépenses auto-construction'!H191,"")</f>
        <v>0</v>
      </c>
      <c r="I191" s="246"/>
      <c r="J191" s="246">
        <f t="shared" si="8"/>
        <v>0</v>
      </c>
      <c r="K191" s="111"/>
      <c r="L191" s="79" t="str">
        <f t="shared" si="9"/>
        <v/>
      </c>
      <c r="M191" s="246">
        <f t="shared" si="10"/>
        <v>0</v>
      </c>
      <c r="N191" s="111"/>
    </row>
    <row r="192" spans="2:14" ht="19.899999999999999" customHeight="1" x14ac:dyDescent="0.35">
      <c r="B192" s="109">
        <v>185</v>
      </c>
      <c r="C192" s="111" t="str">
        <f>IF('Dépenses auto-construction'!C192&lt;&gt;"",'Dépenses auto-construction'!C192,"")</f>
        <v/>
      </c>
      <c r="D192" s="111" t="str">
        <f>IF('Dépenses auto-construction'!D192&lt;&gt;"",'Dépenses auto-construction'!D192,"")</f>
        <v/>
      </c>
      <c r="E192" s="80" t="str">
        <f>IF('Dépenses auto-construction'!E192&lt;&gt;"",'Dépenses auto-construction'!E192,"")</f>
        <v/>
      </c>
      <c r="F192" s="111" t="str">
        <f>IF('Dépenses auto-construction'!F192&lt;&gt;"",'Dépenses auto-construction'!F192,"")</f>
        <v/>
      </c>
      <c r="G192" s="257">
        <f>IF('Dépenses auto-construction'!G192&lt;&gt;"",'Dépenses auto-construction'!G192,"")</f>
        <v>0</v>
      </c>
      <c r="H192" s="81">
        <f>IF('Dépenses auto-construction'!H192&lt;&gt;"",'Dépenses auto-construction'!H192,"")</f>
        <v>0</v>
      </c>
      <c r="I192" s="246"/>
      <c r="J192" s="246">
        <f t="shared" si="8"/>
        <v>0</v>
      </c>
      <c r="K192" s="111"/>
      <c r="L192" s="79" t="str">
        <f t="shared" si="9"/>
        <v/>
      </c>
      <c r="M192" s="246">
        <f t="shared" si="10"/>
        <v>0</v>
      </c>
      <c r="N192" s="111"/>
    </row>
    <row r="193" spans="2:14" ht="19.899999999999999" customHeight="1" x14ac:dyDescent="0.35">
      <c r="B193" s="109">
        <v>186</v>
      </c>
      <c r="C193" s="111" t="str">
        <f>IF('Dépenses auto-construction'!C193&lt;&gt;"",'Dépenses auto-construction'!C193,"")</f>
        <v/>
      </c>
      <c r="D193" s="111" t="str">
        <f>IF('Dépenses auto-construction'!D193&lt;&gt;"",'Dépenses auto-construction'!D193,"")</f>
        <v/>
      </c>
      <c r="E193" s="80" t="str">
        <f>IF('Dépenses auto-construction'!E193&lt;&gt;"",'Dépenses auto-construction'!E193,"")</f>
        <v/>
      </c>
      <c r="F193" s="111" t="str">
        <f>IF('Dépenses auto-construction'!F193&lt;&gt;"",'Dépenses auto-construction'!F193,"")</f>
        <v/>
      </c>
      <c r="G193" s="257">
        <f>IF('Dépenses auto-construction'!G193&lt;&gt;"",'Dépenses auto-construction'!G193,"")</f>
        <v>0</v>
      </c>
      <c r="H193" s="81">
        <f>IF('Dépenses auto-construction'!H193&lt;&gt;"",'Dépenses auto-construction'!H193,"")</f>
        <v>0</v>
      </c>
      <c r="I193" s="246"/>
      <c r="J193" s="246">
        <f t="shared" si="8"/>
        <v>0</v>
      </c>
      <c r="K193" s="111"/>
      <c r="L193" s="79" t="str">
        <f t="shared" si="9"/>
        <v/>
      </c>
      <c r="M193" s="246">
        <f t="shared" si="10"/>
        <v>0</v>
      </c>
      <c r="N193" s="111"/>
    </row>
    <row r="194" spans="2:14" ht="19.899999999999999" customHeight="1" x14ac:dyDescent="0.35">
      <c r="B194" s="109">
        <v>187</v>
      </c>
      <c r="C194" s="111" t="str">
        <f>IF('Dépenses auto-construction'!C194&lt;&gt;"",'Dépenses auto-construction'!C194,"")</f>
        <v/>
      </c>
      <c r="D194" s="111" t="str">
        <f>IF('Dépenses auto-construction'!D194&lt;&gt;"",'Dépenses auto-construction'!D194,"")</f>
        <v/>
      </c>
      <c r="E194" s="80" t="str">
        <f>IF('Dépenses auto-construction'!E194&lt;&gt;"",'Dépenses auto-construction'!E194,"")</f>
        <v/>
      </c>
      <c r="F194" s="111" t="str">
        <f>IF('Dépenses auto-construction'!F194&lt;&gt;"",'Dépenses auto-construction'!F194,"")</f>
        <v/>
      </c>
      <c r="G194" s="257">
        <f>IF('Dépenses auto-construction'!G194&lt;&gt;"",'Dépenses auto-construction'!G194,"")</f>
        <v>0</v>
      </c>
      <c r="H194" s="81">
        <f>IF('Dépenses auto-construction'!H194&lt;&gt;"",'Dépenses auto-construction'!H194,"")</f>
        <v>0</v>
      </c>
      <c r="I194" s="246"/>
      <c r="J194" s="246">
        <f t="shared" si="8"/>
        <v>0</v>
      </c>
      <c r="K194" s="111"/>
      <c r="L194" s="79" t="str">
        <f t="shared" si="9"/>
        <v/>
      </c>
      <c r="M194" s="246">
        <f t="shared" si="10"/>
        <v>0</v>
      </c>
      <c r="N194" s="111"/>
    </row>
    <row r="195" spans="2:14" ht="19.899999999999999" customHeight="1" x14ac:dyDescent="0.35">
      <c r="B195" s="109">
        <v>188</v>
      </c>
      <c r="C195" s="111" t="str">
        <f>IF('Dépenses auto-construction'!C195&lt;&gt;"",'Dépenses auto-construction'!C195,"")</f>
        <v/>
      </c>
      <c r="D195" s="111" t="str">
        <f>IF('Dépenses auto-construction'!D195&lt;&gt;"",'Dépenses auto-construction'!D195,"")</f>
        <v/>
      </c>
      <c r="E195" s="80" t="str">
        <f>IF('Dépenses auto-construction'!E195&lt;&gt;"",'Dépenses auto-construction'!E195,"")</f>
        <v/>
      </c>
      <c r="F195" s="111" t="str">
        <f>IF('Dépenses auto-construction'!F195&lt;&gt;"",'Dépenses auto-construction'!F195,"")</f>
        <v/>
      </c>
      <c r="G195" s="257">
        <f>IF('Dépenses auto-construction'!G195&lt;&gt;"",'Dépenses auto-construction'!G195,"")</f>
        <v>0</v>
      </c>
      <c r="H195" s="81">
        <f>IF('Dépenses auto-construction'!H195&lt;&gt;"",'Dépenses auto-construction'!H195,"")</f>
        <v>0</v>
      </c>
      <c r="I195" s="246"/>
      <c r="J195" s="246">
        <f t="shared" si="8"/>
        <v>0</v>
      </c>
      <c r="K195" s="111"/>
      <c r="L195" s="79" t="str">
        <f t="shared" si="9"/>
        <v/>
      </c>
      <c r="M195" s="246">
        <f t="shared" si="10"/>
        <v>0</v>
      </c>
      <c r="N195" s="111"/>
    </row>
    <row r="196" spans="2:14" ht="19.899999999999999" customHeight="1" x14ac:dyDescent="0.35">
      <c r="B196" s="109">
        <v>189</v>
      </c>
      <c r="C196" s="111" t="str">
        <f>IF('Dépenses auto-construction'!C196&lt;&gt;"",'Dépenses auto-construction'!C196,"")</f>
        <v/>
      </c>
      <c r="D196" s="111" t="str">
        <f>IF('Dépenses auto-construction'!D196&lt;&gt;"",'Dépenses auto-construction'!D196,"")</f>
        <v/>
      </c>
      <c r="E196" s="80" t="str">
        <f>IF('Dépenses auto-construction'!E196&lt;&gt;"",'Dépenses auto-construction'!E196,"")</f>
        <v/>
      </c>
      <c r="F196" s="111" t="str">
        <f>IF('Dépenses auto-construction'!F196&lt;&gt;"",'Dépenses auto-construction'!F196,"")</f>
        <v/>
      </c>
      <c r="G196" s="257">
        <f>IF('Dépenses auto-construction'!G196&lt;&gt;"",'Dépenses auto-construction'!G196,"")</f>
        <v>0</v>
      </c>
      <c r="H196" s="81">
        <f>IF('Dépenses auto-construction'!H196&lt;&gt;"",'Dépenses auto-construction'!H196,"")</f>
        <v>0</v>
      </c>
      <c r="I196" s="246"/>
      <c r="J196" s="246">
        <f t="shared" si="8"/>
        <v>0</v>
      </c>
      <c r="K196" s="111"/>
      <c r="L196" s="79" t="str">
        <f t="shared" si="9"/>
        <v/>
      </c>
      <c r="M196" s="246">
        <f t="shared" si="10"/>
        <v>0</v>
      </c>
      <c r="N196" s="111"/>
    </row>
    <row r="197" spans="2:14" ht="19.899999999999999" customHeight="1" x14ac:dyDescent="0.35">
      <c r="B197" s="109">
        <v>190</v>
      </c>
      <c r="C197" s="111" t="str">
        <f>IF('Dépenses auto-construction'!C197&lt;&gt;"",'Dépenses auto-construction'!C197,"")</f>
        <v/>
      </c>
      <c r="D197" s="111" t="str">
        <f>IF('Dépenses auto-construction'!D197&lt;&gt;"",'Dépenses auto-construction'!D197,"")</f>
        <v/>
      </c>
      <c r="E197" s="80" t="str">
        <f>IF('Dépenses auto-construction'!E197&lt;&gt;"",'Dépenses auto-construction'!E197,"")</f>
        <v/>
      </c>
      <c r="F197" s="111" t="str">
        <f>IF('Dépenses auto-construction'!F197&lt;&gt;"",'Dépenses auto-construction'!F197,"")</f>
        <v/>
      </c>
      <c r="G197" s="257">
        <f>IF('Dépenses auto-construction'!G197&lt;&gt;"",'Dépenses auto-construction'!G197,"")</f>
        <v>0</v>
      </c>
      <c r="H197" s="81">
        <f>IF('Dépenses auto-construction'!H197&lt;&gt;"",'Dépenses auto-construction'!H197,"")</f>
        <v>0</v>
      </c>
      <c r="I197" s="246"/>
      <c r="J197" s="246">
        <f t="shared" si="8"/>
        <v>0</v>
      </c>
      <c r="K197" s="111"/>
      <c r="L197" s="79" t="str">
        <f t="shared" si="9"/>
        <v/>
      </c>
      <c r="M197" s="246">
        <f t="shared" si="10"/>
        <v>0</v>
      </c>
      <c r="N197" s="111"/>
    </row>
    <row r="198" spans="2:14" ht="19.899999999999999" customHeight="1" x14ac:dyDescent="0.35">
      <c r="B198" s="109">
        <v>191</v>
      </c>
      <c r="C198" s="111" t="str">
        <f>IF('Dépenses auto-construction'!C198&lt;&gt;"",'Dépenses auto-construction'!C198,"")</f>
        <v/>
      </c>
      <c r="D198" s="111" t="str">
        <f>IF('Dépenses auto-construction'!D198&lt;&gt;"",'Dépenses auto-construction'!D198,"")</f>
        <v/>
      </c>
      <c r="E198" s="80" t="str">
        <f>IF('Dépenses auto-construction'!E198&lt;&gt;"",'Dépenses auto-construction'!E198,"")</f>
        <v/>
      </c>
      <c r="F198" s="111" t="str">
        <f>IF('Dépenses auto-construction'!F198&lt;&gt;"",'Dépenses auto-construction'!F198,"")</f>
        <v/>
      </c>
      <c r="G198" s="257">
        <f>IF('Dépenses auto-construction'!G198&lt;&gt;"",'Dépenses auto-construction'!G198,"")</f>
        <v>0</v>
      </c>
      <c r="H198" s="81">
        <f>IF('Dépenses auto-construction'!H198&lt;&gt;"",'Dépenses auto-construction'!H198,"")</f>
        <v>0</v>
      </c>
      <c r="I198" s="246"/>
      <c r="J198" s="246">
        <f t="shared" si="8"/>
        <v>0</v>
      </c>
      <c r="K198" s="111"/>
      <c r="L198" s="79" t="str">
        <f t="shared" si="9"/>
        <v/>
      </c>
      <c r="M198" s="246">
        <f t="shared" si="10"/>
        <v>0</v>
      </c>
      <c r="N198" s="111"/>
    </row>
    <row r="199" spans="2:14" ht="19.899999999999999" customHeight="1" x14ac:dyDescent="0.35">
      <c r="B199" s="109">
        <v>192</v>
      </c>
      <c r="C199" s="111" t="str">
        <f>IF('Dépenses auto-construction'!C199&lt;&gt;"",'Dépenses auto-construction'!C199,"")</f>
        <v/>
      </c>
      <c r="D199" s="111" t="str">
        <f>IF('Dépenses auto-construction'!D199&lt;&gt;"",'Dépenses auto-construction'!D199,"")</f>
        <v/>
      </c>
      <c r="E199" s="80" t="str">
        <f>IF('Dépenses auto-construction'!E199&lt;&gt;"",'Dépenses auto-construction'!E199,"")</f>
        <v/>
      </c>
      <c r="F199" s="111" t="str">
        <f>IF('Dépenses auto-construction'!F199&lt;&gt;"",'Dépenses auto-construction'!F199,"")</f>
        <v/>
      </c>
      <c r="G199" s="257">
        <f>IF('Dépenses auto-construction'!G199&lt;&gt;"",'Dépenses auto-construction'!G199,"")</f>
        <v>0</v>
      </c>
      <c r="H199" s="81">
        <f>IF('Dépenses auto-construction'!H199&lt;&gt;"",'Dépenses auto-construction'!H199,"")</f>
        <v>0</v>
      </c>
      <c r="I199" s="246"/>
      <c r="J199" s="246">
        <f t="shared" si="8"/>
        <v>0</v>
      </c>
      <c r="K199" s="111"/>
      <c r="L199" s="79" t="str">
        <f t="shared" si="9"/>
        <v/>
      </c>
      <c r="M199" s="246">
        <f t="shared" si="10"/>
        <v>0</v>
      </c>
      <c r="N199" s="111"/>
    </row>
    <row r="200" spans="2:14" ht="19.899999999999999" customHeight="1" x14ac:dyDescent="0.35">
      <c r="B200" s="109">
        <v>193</v>
      </c>
      <c r="C200" s="111" t="str">
        <f>IF('Dépenses auto-construction'!C200&lt;&gt;"",'Dépenses auto-construction'!C200,"")</f>
        <v/>
      </c>
      <c r="D200" s="111" t="str">
        <f>IF('Dépenses auto-construction'!D200&lt;&gt;"",'Dépenses auto-construction'!D200,"")</f>
        <v/>
      </c>
      <c r="E200" s="80" t="str">
        <f>IF('Dépenses auto-construction'!E200&lt;&gt;"",'Dépenses auto-construction'!E200,"")</f>
        <v/>
      </c>
      <c r="F200" s="111" t="str">
        <f>IF('Dépenses auto-construction'!F200&lt;&gt;"",'Dépenses auto-construction'!F200,"")</f>
        <v/>
      </c>
      <c r="G200" s="257">
        <f>IF('Dépenses auto-construction'!G200&lt;&gt;"",'Dépenses auto-construction'!G200,"")</f>
        <v>0</v>
      </c>
      <c r="H200" s="81">
        <f>IF('Dépenses auto-construction'!H200&lt;&gt;"",'Dépenses auto-construction'!H200,"")</f>
        <v>0</v>
      </c>
      <c r="I200" s="246"/>
      <c r="J200" s="246">
        <f t="shared" si="8"/>
        <v>0</v>
      </c>
      <c r="K200" s="111"/>
      <c r="L200" s="79" t="str">
        <f t="shared" si="9"/>
        <v/>
      </c>
      <c r="M200" s="246">
        <f t="shared" si="10"/>
        <v>0</v>
      </c>
      <c r="N200" s="111"/>
    </row>
    <row r="201" spans="2:14" ht="19.899999999999999" customHeight="1" x14ac:dyDescent="0.35">
      <c r="B201" s="109">
        <v>194</v>
      </c>
      <c r="C201" s="111" t="str">
        <f>IF('Dépenses auto-construction'!C201&lt;&gt;"",'Dépenses auto-construction'!C201,"")</f>
        <v/>
      </c>
      <c r="D201" s="111" t="str">
        <f>IF('Dépenses auto-construction'!D201&lt;&gt;"",'Dépenses auto-construction'!D201,"")</f>
        <v/>
      </c>
      <c r="E201" s="80" t="str">
        <f>IF('Dépenses auto-construction'!E201&lt;&gt;"",'Dépenses auto-construction'!E201,"")</f>
        <v/>
      </c>
      <c r="F201" s="111" t="str">
        <f>IF('Dépenses auto-construction'!F201&lt;&gt;"",'Dépenses auto-construction'!F201,"")</f>
        <v/>
      </c>
      <c r="G201" s="257">
        <f>IF('Dépenses auto-construction'!G201&lt;&gt;"",'Dépenses auto-construction'!G201,"")</f>
        <v>0</v>
      </c>
      <c r="H201" s="81">
        <f>IF('Dépenses auto-construction'!H201&lt;&gt;"",'Dépenses auto-construction'!H201,"")</f>
        <v>0</v>
      </c>
      <c r="I201" s="246"/>
      <c r="J201" s="246">
        <f t="shared" ref="J201:J264" si="11">IF(I201&lt;&gt;"",MIN(ROUND(I201,2),IF(AND(G201&lt;&gt;0,F201&lt;&gt;""),ROUND(F201*G201,2),0)),IF(AND(G201&lt;&gt;0,F201&lt;&gt;""),ROUND(F201*G201,2),0))</f>
        <v>0</v>
      </c>
      <c r="K201" s="111"/>
      <c r="L201" s="79" t="str">
        <f t="shared" ref="L201:L264" si="12">F201</f>
        <v/>
      </c>
      <c r="M201" s="246">
        <f t="shared" ref="M201:M264" si="13">IF(I201&lt;&gt;"",MIN(ROUND(I201,2),IF(AND(G201&lt;&gt;0,L201&lt;&gt;""),ROUND(L201*G201,2),0)),IF(AND(G201&lt;&gt;0,L201&lt;&gt;""),ROUND(L201*G201,2),0))</f>
        <v>0</v>
      </c>
      <c r="N201" s="111"/>
    </row>
    <row r="202" spans="2:14" ht="19.899999999999999" customHeight="1" x14ac:dyDescent="0.35">
      <c r="B202" s="109">
        <v>195</v>
      </c>
      <c r="C202" s="111" t="str">
        <f>IF('Dépenses auto-construction'!C202&lt;&gt;"",'Dépenses auto-construction'!C202,"")</f>
        <v/>
      </c>
      <c r="D202" s="111" t="str">
        <f>IF('Dépenses auto-construction'!D202&lt;&gt;"",'Dépenses auto-construction'!D202,"")</f>
        <v/>
      </c>
      <c r="E202" s="80" t="str">
        <f>IF('Dépenses auto-construction'!E202&lt;&gt;"",'Dépenses auto-construction'!E202,"")</f>
        <v/>
      </c>
      <c r="F202" s="111" t="str">
        <f>IF('Dépenses auto-construction'!F202&lt;&gt;"",'Dépenses auto-construction'!F202,"")</f>
        <v/>
      </c>
      <c r="G202" s="257">
        <f>IF('Dépenses auto-construction'!G202&lt;&gt;"",'Dépenses auto-construction'!G202,"")</f>
        <v>0</v>
      </c>
      <c r="H202" s="81">
        <f>IF('Dépenses auto-construction'!H202&lt;&gt;"",'Dépenses auto-construction'!H202,"")</f>
        <v>0</v>
      </c>
      <c r="I202" s="246"/>
      <c r="J202" s="246">
        <f t="shared" si="11"/>
        <v>0</v>
      </c>
      <c r="K202" s="111"/>
      <c r="L202" s="79" t="str">
        <f t="shared" si="12"/>
        <v/>
      </c>
      <c r="M202" s="246">
        <f t="shared" si="13"/>
        <v>0</v>
      </c>
      <c r="N202" s="111"/>
    </row>
    <row r="203" spans="2:14" ht="19.899999999999999" customHeight="1" x14ac:dyDescent="0.35">
      <c r="B203" s="109">
        <v>196</v>
      </c>
      <c r="C203" s="111" t="str">
        <f>IF('Dépenses auto-construction'!C203&lt;&gt;"",'Dépenses auto-construction'!C203,"")</f>
        <v/>
      </c>
      <c r="D203" s="111" t="str">
        <f>IF('Dépenses auto-construction'!D203&lt;&gt;"",'Dépenses auto-construction'!D203,"")</f>
        <v/>
      </c>
      <c r="E203" s="80" t="str">
        <f>IF('Dépenses auto-construction'!E203&lt;&gt;"",'Dépenses auto-construction'!E203,"")</f>
        <v/>
      </c>
      <c r="F203" s="111" t="str">
        <f>IF('Dépenses auto-construction'!F203&lt;&gt;"",'Dépenses auto-construction'!F203,"")</f>
        <v/>
      </c>
      <c r="G203" s="257">
        <f>IF('Dépenses auto-construction'!G203&lt;&gt;"",'Dépenses auto-construction'!G203,"")</f>
        <v>0</v>
      </c>
      <c r="H203" s="81">
        <f>IF('Dépenses auto-construction'!H203&lt;&gt;"",'Dépenses auto-construction'!H203,"")</f>
        <v>0</v>
      </c>
      <c r="I203" s="246"/>
      <c r="J203" s="246">
        <f t="shared" si="11"/>
        <v>0</v>
      </c>
      <c r="K203" s="111"/>
      <c r="L203" s="79" t="str">
        <f t="shared" si="12"/>
        <v/>
      </c>
      <c r="M203" s="246">
        <f t="shared" si="13"/>
        <v>0</v>
      </c>
      <c r="N203" s="111"/>
    </row>
    <row r="204" spans="2:14" ht="19.899999999999999" customHeight="1" x14ac:dyDescent="0.35">
      <c r="B204" s="109">
        <v>197</v>
      </c>
      <c r="C204" s="111" t="str">
        <f>IF('Dépenses auto-construction'!C204&lt;&gt;"",'Dépenses auto-construction'!C204,"")</f>
        <v/>
      </c>
      <c r="D204" s="111" t="str">
        <f>IF('Dépenses auto-construction'!D204&lt;&gt;"",'Dépenses auto-construction'!D204,"")</f>
        <v/>
      </c>
      <c r="E204" s="80" t="str">
        <f>IF('Dépenses auto-construction'!E204&lt;&gt;"",'Dépenses auto-construction'!E204,"")</f>
        <v/>
      </c>
      <c r="F204" s="111" t="str">
        <f>IF('Dépenses auto-construction'!F204&lt;&gt;"",'Dépenses auto-construction'!F204,"")</f>
        <v/>
      </c>
      <c r="G204" s="257">
        <f>IF('Dépenses auto-construction'!G204&lt;&gt;"",'Dépenses auto-construction'!G204,"")</f>
        <v>0</v>
      </c>
      <c r="H204" s="81">
        <f>IF('Dépenses auto-construction'!H204&lt;&gt;"",'Dépenses auto-construction'!H204,"")</f>
        <v>0</v>
      </c>
      <c r="I204" s="246"/>
      <c r="J204" s="246">
        <f t="shared" si="11"/>
        <v>0</v>
      </c>
      <c r="K204" s="111"/>
      <c r="L204" s="79" t="str">
        <f t="shared" si="12"/>
        <v/>
      </c>
      <c r="M204" s="246">
        <f t="shared" si="13"/>
        <v>0</v>
      </c>
      <c r="N204" s="111"/>
    </row>
    <row r="205" spans="2:14" ht="19.899999999999999" customHeight="1" x14ac:dyDescent="0.35">
      <c r="B205" s="109">
        <v>198</v>
      </c>
      <c r="C205" s="111" t="str">
        <f>IF('Dépenses auto-construction'!C205&lt;&gt;"",'Dépenses auto-construction'!C205,"")</f>
        <v/>
      </c>
      <c r="D205" s="111" t="str">
        <f>IF('Dépenses auto-construction'!D205&lt;&gt;"",'Dépenses auto-construction'!D205,"")</f>
        <v/>
      </c>
      <c r="E205" s="80" t="str">
        <f>IF('Dépenses auto-construction'!E205&lt;&gt;"",'Dépenses auto-construction'!E205,"")</f>
        <v/>
      </c>
      <c r="F205" s="111" t="str">
        <f>IF('Dépenses auto-construction'!F205&lt;&gt;"",'Dépenses auto-construction'!F205,"")</f>
        <v/>
      </c>
      <c r="G205" s="257">
        <f>IF('Dépenses auto-construction'!G205&lt;&gt;"",'Dépenses auto-construction'!G205,"")</f>
        <v>0</v>
      </c>
      <c r="H205" s="81">
        <f>IF('Dépenses auto-construction'!H205&lt;&gt;"",'Dépenses auto-construction'!H205,"")</f>
        <v>0</v>
      </c>
      <c r="I205" s="246"/>
      <c r="J205" s="246">
        <f t="shared" si="11"/>
        <v>0</v>
      </c>
      <c r="K205" s="111"/>
      <c r="L205" s="79" t="str">
        <f t="shared" si="12"/>
        <v/>
      </c>
      <c r="M205" s="246">
        <f t="shared" si="13"/>
        <v>0</v>
      </c>
      <c r="N205" s="111"/>
    </row>
    <row r="206" spans="2:14" ht="19.899999999999999" customHeight="1" x14ac:dyDescent="0.35">
      <c r="B206" s="109">
        <v>199</v>
      </c>
      <c r="C206" s="111" t="str">
        <f>IF('Dépenses auto-construction'!C206&lt;&gt;"",'Dépenses auto-construction'!C206,"")</f>
        <v/>
      </c>
      <c r="D206" s="111" t="str">
        <f>IF('Dépenses auto-construction'!D206&lt;&gt;"",'Dépenses auto-construction'!D206,"")</f>
        <v/>
      </c>
      <c r="E206" s="80" t="str">
        <f>IF('Dépenses auto-construction'!E206&lt;&gt;"",'Dépenses auto-construction'!E206,"")</f>
        <v/>
      </c>
      <c r="F206" s="111" t="str">
        <f>IF('Dépenses auto-construction'!F206&lt;&gt;"",'Dépenses auto-construction'!F206,"")</f>
        <v/>
      </c>
      <c r="G206" s="257">
        <f>IF('Dépenses auto-construction'!G206&lt;&gt;"",'Dépenses auto-construction'!G206,"")</f>
        <v>0</v>
      </c>
      <c r="H206" s="81">
        <f>IF('Dépenses auto-construction'!H206&lt;&gt;"",'Dépenses auto-construction'!H206,"")</f>
        <v>0</v>
      </c>
      <c r="I206" s="246"/>
      <c r="J206" s="246">
        <f t="shared" si="11"/>
        <v>0</v>
      </c>
      <c r="K206" s="111"/>
      <c r="L206" s="79" t="str">
        <f t="shared" si="12"/>
        <v/>
      </c>
      <c r="M206" s="246">
        <f t="shared" si="13"/>
        <v>0</v>
      </c>
      <c r="N206" s="111"/>
    </row>
    <row r="207" spans="2:14" ht="19.899999999999999" customHeight="1" x14ac:dyDescent="0.35">
      <c r="B207" s="109">
        <v>200</v>
      </c>
      <c r="C207" s="111" t="str">
        <f>IF('Dépenses auto-construction'!C207&lt;&gt;"",'Dépenses auto-construction'!C207,"")</f>
        <v/>
      </c>
      <c r="D207" s="111" t="str">
        <f>IF('Dépenses auto-construction'!D207&lt;&gt;"",'Dépenses auto-construction'!D207,"")</f>
        <v/>
      </c>
      <c r="E207" s="80" t="str">
        <f>IF('Dépenses auto-construction'!E207&lt;&gt;"",'Dépenses auto-construction'!E207,"")</f>
        <v/>
      </c>
      <c r="F207" s="111" t="str">
        <f>IF('Dépenses auto-construction'!F207&lt;&gt;"",'Dépenses auto-construction'!F207,"")</f>
        <v/>
      </c>
      <c r="G207" s="257">
        <f>IF('Dépenses auto-construction'!G207&lt;&gt;"",'Dépenses auto-construction'!G207,"")</f>
        <v>0</v>
      </c>
      <c r="H207" s="81">
        <f>IF('Dépenses auto-construction'!H207&lt;&gt;"",'Dépenses auto-construction'!H207,"")</f>
        <v>0</v>
      </c>
      <c r="I207" s="246"/>
      <c r="J207" s="246">
        <f t="shared" si="11"/>
        <v>0</v>
      </c>
      <c r="K207" s="111"/>
      <c r="L207" s="79" t="str">
        <f t="shared" si="12"/>
        <v/>
      </c>
      <c r="M207" s="246">
        <f t="shared" si="13"/>
        <v>0</v>
      </c>
      <c r="N207" s="111"/>
    </row>
    <row r="208" spans="2:14" ht="19.899999999999999" customHeight="1" x14ac:dyDescent="0.35">
      <c r="B208" s="109">
        <v>201</v>
      </c>
      <c r="C208" s="111" t="str">
        <f>IF('Dépenses auto-construction'!C208&lt;&gt;"",'Dépenses auto-construction'!C208,"")</f>
        <v/>
      </c>
      <c r="D208" s="111" t="str">
        <f>IF('Dépenses auto-construction'!D208&lt;&gt;"",'Dépenses auto-construction'!D208,"")</f>
        <v/>
      </c>
      <c r="E208" s="80" t="str">
        <f>IF('Dépenses auto-construction'!E208&lt;&gt;"",'Dépenses auto-construction'!E208,"")</f>
        <v/>
      </c>
      <c r="F208" s="111" t="str">
        <f>IF('Dépenses auto-construction'!F208&lt;&gt;"",'Dépenses auto-construction'!F208,"")</f>
        <v/>
      </c>
      <c r="G208" s="257">
        <f>IF('Dépenses auto-construction'!G208&lt;&gt;"",'Dépenses auto-construction'!G208,"")</f>
        <v>0</v>
      </c>
      <c r="H208" s="81">
        <f>IF('Dépenses auto-construction'!H208&lt;&gt;"",'Dépenses auto-construction'!H208,"")</f>
        <v>0</v>
      </c>
      <c r="I208" s="246"/>
      <c r="J208" s="246">
        <f t="shared" si="11"/>
        <v>0</v>
      </c>
      <c r="K208" s="111"/>
      <c r="L208" s="79" t="str">
        <f t="shared" si="12"/>
        <v/>
      </c>
      <c r="M208" s="246">
        <f t="shared" si="13"/>
        <v>0</v>
      </c>
      <c r="N208" s="111"/>
    </row>
    <row r="209" spans="2:14" ht="19.899999999999999" customHeight="1" x14ac:dyDescent="0.35">
      <c r="B209" s="109">
        <v>202</v>
      </c>
      <c r="C209" s="111" t="str">
        <f>IF('Dépenses auto-construction'!C209&lt;&gt;"",'Dépenses auto-construction'!C209,"")</f>
        <v/>
      </c>
      <c r="D209" s="111" t="str">
        <f>IF('Dépenses auto-construction'!D209&lt;&gt;"",'Dépenses auto-construction'!D209,"")</f>
        <v/>
      </c>
      <c r="E209" s="80" t="str">
        <f>IF('Dépenses auto-construction'!E209&lt;&gt;"",'Dépenses auto-construction'!E209,"")</f>
        <v/>
      </c>
      <c r="F209" s="111" t="str">
        <f>IF('Dépenses auto-construction'!F209&lt;&gt;"",'Dépenses auto-construction'!F209,"")</f>
        <v/>
      </c>
      <c r="G209" s="257">
        <f>IF('Dépenses auto-construction'!G209&lt;&gt;"",'Dépenses auto-construction'!G209,"")</f>
        <v>0</v>
      </c>
      <c r="H209" s="81">
        <f>IF('Dépenses auto-construction'!H209&lt;&gt;"",'Dépenses auto-construction'!H209,"")</f>
        <v>0</v>
      </c>
      <c r="I209" s="246"/>
      <c r="J209" s="246">
        <f t="shared" si="11"/>
        <v>0</v>
      </c>
      <c r="K209" s="111"/>
      <c r="L209" s="79" t="str">
        <f t="shared" si="12"/>
        <v/>
      </c>
      <c r="M209" s="246">
        <f t="shared" si="13"/>
        <v>0</v>
      </c>
      <c r="N209" s="111"/>
    </row>
    <row r="210" spans="2:14" ht="19.899999999999999" customHeight="1" x14ac:dyDescent="0.35">
      <c r="B210" s="109">
        <v>203</v>
      </c>
      <c r="C210" s="111" t="str">
        <f>IF('Dépenses auto-construction'!C210&lt;&gt;"",'Dépenses auto-construction'!C210,"")</f>
        <v/>
      </c>
      <c r="D210" s="111" t="str">
        <f>IF('Dépenses auto-construction'!D210&lt;&gt;"",'Dépenses auto-construction'!D210,"")</f>
        <v/>
      </c>
      <c r="E210" s="80" t="str">
        <f>IF('Dépenses auto-construction'!E210&lt;&gt;"",'Dépenses auto-construction'!E210,"")</f>
        <v/>
      </c>
      <c r="F210" s="111" t="str">
        <f>IF('Dépenses auto-construction'!F210&lt;&gt;"",'Dépenses auto-construction'!F210,"")</f>
        <v/>
      </c>
      <c r="G210" s="257">
        <f>IF('Dépenses auto-construction'!G210&lt;&gt;"",'Dépenses auto-construction'!G210,"")</f>
        <v>0</v>
      </c>
      <c r="H210" s="81">
        <f>IF('Dépenses auto-construction'!H210&lt;&gt;"",'Dépenses auto-construction'!H210,"")</f>
        <v>0</v>
      </c>
      <c r="I210" s="246"/>
      <c r="J210" s="246">
        <f t="shared" si="11"/>
        <v>0</v>
      </c>
      <c r="K210" s="111"/>
      <c r="L210" s="79" t="str">
        <f t="shared" si="12"/>
        <v/>
      </c>
      <c r="M210" s="246">
        <f t="shared" si="13"/>
        <v>0</v>
      </c>
      <c r="N210" s="111"/>
    </row>
    <row r="211" spans="2:14" ht="19.899999999999999" customHeight="1" x14ac:dyDescent="0.35">
      <c r="B211" s="109">
        <v>204</v>
      </c>
      <c r="C211" s="111" t="str">
        <f>IF('Dépenses auto-construction'!C211&lt;&gt;"",'Dépenses auto-construction'!C211,"")</f>
        <v/>
      </c>
      <c r="D211" s="111" t="str">
        <f>IF('Dépenses auto-construction'!D211&lt;&gt;"",'Dépenses auto-construction'!D211,"")</f>
        <v/>
      </c>
      <c r="E211" s="80" t="str">
        <f>IF('Dépenses auto-construction'!E211&lt;&gt;"",'Dépenses auto-construction'!E211,"")</f>
        <v/>
      </c>
      <c r="F211" s="111" t="str">
        <f>IF('Dépenses auto-construction'!F211&lt;&gt;"",'Dépenses auto-construction'!F211,"")</f>
        <v/>
      </c>
      <c r="G211" s="257">
        <f>IF('Dépenses auto-construction'!G211&lt;&gt;"",'Dépenses auto-construction'!G211,"")</f>
        <v>0</v>
      </c>
      <c r="H211" s="81">
        <f>IF('Dépenses auto-construction'!H211&lt;&gt;"",'Dépenses auto-construction'!H211,"")</f>
        <v>0</v>
      </c>
      <c r="I211" s="246"/>
      <c r="J211" s="246">
        <f t="shared" si="11"/>
        <v>0</v>
      </c>
      <c r="K211" s="111"/>
      <c r="L211" s="79" t="str">
        <f t="shared" si="12"/>
        <v/>
      </c>
      <c r="M211" s="246">
        <f t="shared" si="13"/>
        <v>0</v>
      </c>
      <c r="N211" s="111"/>
    </row>
    <row r="212" spans="2:14" ht="19.899999999999999" customHeight="1" x14ac:dyDescent="0.35">
      <c r="B212" s="109">
        <v>205</v>
      </c>
      <c r="C212" s="111" t="str">
        <f>IF('Dépenses auto-construction'!C212&lt;&gt;"",'Dépenses auto-construction'!C212,"")</f>
        <v/>
      </c>
      <c r="D212" s="111" t="str">
        <f>IF('Dépenses auto-construction'!D212&lt;&gt;"",'Dépenses auto-construction'!D212,"")</f>
        <v/>
      </c>
      <c r="E212" s="80" t="str">
        <f>IF('Dépenses auto-construction'!E212&lt;&gt;"",'Dépenses auto-construction'!E212,"")</f>
        <v/>
      </c>
      <c r="F212" s="111" t="str">
        <f>IF('Dépenses auto-construction'!F212&lt;&gt;"",'Dépenses auto-construction'!F212,"")</f>
        <v/>
      </c>
      <c r="G212" s="257">
        <f>IF('Dépenses auto-construction'!G212&lt;&gt;"",'Dépenses auto-construction'!G212,"")</f>
        <v>0</v>
      </c>
      <c r="H212" s="81">
        <f>IF('Dépenses auto-construction'!H212&lt;&gt;"",'Dépenses auto-construction'!H212,"")</f>
        <v>0</v>
      </c>
      <c r="I212" s="246"/>
      <c r="J212" s="246">
        <f t="shared" si="11"/>
        <v>0</v>
      </c>
      <c r="K212" s="111"/>
      <c r="L212" s="79" t="str">
        <f t="shared" si="12"/>
        <v/>
      </c>
      <c r="M212" s="246">
        <f t="shared" si="13"/>
        <v>0</v>
      </c>
      <c r="N212" s="111"/>
    </row>
    <row r="213" spans="2:14" ht="19.899999999999999" customHeight="1" x14ac:dyDescent="0.35">
      <c r="B213" s="109">
        <v>206</v>
      </c>
      <c r="C213" s="111" t="str">
        <f>IF('Dépenses auto-construction'!C213&lt;&gt;"",'Dépenses auto-construction'!C213,"")</f>
        <v/>
      </c>
      <c r="D213" s="111" t="str">
        <f>IF('Dépenses auto-construction'!D213&lt;&gt;"",'Dépenses auto-construction'!D213,"")</f>
        <v/>
      </c>
      <c r="E213" s="80" t="str">
        <f>IF('Dépenses auto-construction'!E213&lt;&gt;"",'Dépenses auto-construction'!E213,"")</f>
        <v/>
      </c>
      <c r="F213" s="111" t="str">
        <f>IF('Dépenses auto-construction'!F213&lt;&gt;"",'Dépenses auto-construction'!F213,"")</f>
        <v/>
      </c>
      <c r="G213" s="257">
        <f>IF('Dépenses auto-construction'!G213&lt;&gt;"",'Dépenses auto-construction'!G213,"")</f>
        <v>0</v>
      </c>
      <c r="H213" s="81">
        <f>IF('Dépenses auto-construction'!H213&lt;&gt;"",'Dépenses auto-construction'!H213,"")</f>
        <v>0</v>
      </c>
      <c r="I213" s="246"/>
      <c r="J213" s="246">
        <f t="shared" si="11"/>
        <v>0</v>
      </c>
      <c r="K213" s="111"/>
      <c r="L213" s="79" t="str">
        <f t="shared" si="12"/>
        <v/>
      </c>
      <c r="M213" s="246">
        <f t="shared" si="13"/>
        <v>0</v>
      </c>
      <c r="N213" s="111"/>
    </row>
    <row r="214" spans="2:14" ht="19.899999999999999" customHeight="1" x14ac:dyDescent="0.35">
      <c r="B214" s="109">
        <v>207</v>
      </c>
      <c r="C214" s="111" t="str">
        <f>IF('Dépenses auto-construction'!C214&lt;&gt;"",'Dépenses auto-construction'!C214,"")</f>
        <v/>
      </c>
      <c r="D214" s="111" t="str">
        <f>IF('Dépenses auto-construction'!D214&lt;&gt;"",'Dépenses auto-construction'!D214,"")</f>
        <v/>
      </c>
      <c r="E214" s="80" t="str">
        <f>IF('Dépenses auto-construction'!E214&lt;&gt;"",'Dépenses auto-construction'!E214,"")</f>
        <v/>
      </c>
      <c r="F214" s="111" t="str">
        <f>IF('Dépenses auto-construction'!F214&lt;&gt;"",'Dépenses auto-construction'!F214,"")</f>
        <v/>
      </c>
      <c r="G214" s="257">
        <f>IF('Dépenses auto-construction'!G214&lt;&gt;"",'Dépenses auto-construction'!G214,"")</f>
        <v>0</v>
      </c>
      <c r="H214" s="81">
        <f>IF('Dépenses auto-construction'!H214&lt;&gt;"",'Dépenses auto-construction'!H214,"")</f>
        <v>0</v>
      </c>
      <c r="I214" s="246"/>
      <c r="J214" s="246">
        <f t="shared" si="11"/>
        <v>0</v>
      </c>
      <c r="K214" s="111"/>
      <c r="L214" s="79" t="str">
        <f t="shared" si="12"/>
        <v/>
      </c>
      <c r="M214" s="246">
        <f t="shared" si="13"/>
        <v>0</v>
      </c>
      <c r="N214" s="111"/>
    </row>
    <row r="215" spans="2:14" ht="19.899999999999999" customHeight="1" x14ac:dyDescent="0.35">
      <c r="B215" s="109">
        <v>208</v>
      </c>
      <c r="C215" s="111" t="str">
        <f>IF('Dépenses auto-construction'!C215&lt;&gt;"",'Dépenses auto-construction'!C215,"")</f>
        <v/>
      </c>
      <c r="D215" s="111" t="str">
        <f>IF('Dépenses auto-construction'!D215&lt;&gt;"",'Dépenses auto-construction'!D215,"")</f>
        <v/>
      </c>
      <c r="E215" s="80" t="str">
        <f>IF('Dépenses auto-construction'!E215&lt;&gt;"",'Dépenses auto-construction'!E215,"")</f>
        <v/>
      </c>
      <c r="F215" s="111" t="str">
        <f>IF('Dépenses auto-construction'!F215&lt;&gt;"",'Dépenses auto-construction'!F215,"")</f>
        <v/>
      </c>
      <c r="G215" s="257">
        <f>IF('Dépenses auto-construction'!G215&lt;&gt;"",'Dépenses auto-construction'!G215,"")</f>
        <v>0</v>
      </c>
      <c r="H215" s="81">
        <f>IF('Dépenses auto-construction'!H215&lt;&gt;"",'Dépenses auto-construction'!H215,"")</f>
        <v>0</v>
      </c>
      <c r="I215" s="246"/>
      <c r="J215" s="246">
        <f t="shared" si="11"/>
        <v>0</v>
      </c>
      <c r="K215" s="111"/>
      <c r="L215" s="79" t="str">
        <f t="shared" si="12"/>
        <v/>
      </c>
      <c r="M215" s="246">
        <f t="shared" si="13"/>
        <v>0</v>
      </c>
      <c r="N215" s="111"/>
    </row>
    <row r="216" spans="2:14" ht="19.899999999999999" customHeight="1" x14ac:dyDescent="0.35">
      <c r="B216" s="109">
        <v>209</v>
      </c>
      <c r="C216" s="111" t="str">
        <f>IF('Dépenses auto-construction'!C216&lt;&gt;"",'Dépenses auto-construction'!C216,"")</f>
        <v/>
      </c>
      <c r="D216" s="111" t="str">
        <f>IF('Dépenses auto-construction'!D216&lt;&gt;"",'Dépenses auto-construction'!D216,"")</f>
        <v/>
      </c>
      <c r="E216" s="80" t="str">
        <f>IF('Dépenses auto-construction'!E216&lt;&gt;"",'Dépenses auto-construction'!E216,"")</f>
        <v/>
      </c>
      <c r="F216" s="111" t="str">
        <f>IF('Dépenses auto-construction'!F216&lt;&gt;"",'Dépenses auto-construction'!F216,"")</f>
        <v/>
      </c>
      <c r="G216" s="257">
        <f>IF('Dépenses auto-construction'!G216&lt;&gt;"",'Dépenses auto-construction'!G216,"")</f>
        <v>0</v>
      </c>
      <c r="H216" s="81">
        <f>IF('Dépenses auto-construction'!H216&lt;&gt;"",'Dépenses auto-construction'!H216,"")</f>
        <v>0</v>
      </c>
      <c r="I216" s="246"/>
      <c r="J216" s="246">
        <f t="shared" si="11"/>
        <v>0</v>
      </c>
      <c r="K216" s="111"/>
      <c r="L216" s="79" t="str">
        <f t="shared" si="12"/>
        <v/>
      </c>
      <c r="M216" s="246">
        <f t="shared" si="13"/>
        <v>0</v>
      </c>
      <c r="N216" s="111"/>
    </row>
    <row r="217" spans="2:14" ht="19.899999999999999" customHeight="1" x14ac:dyDescent="0.35">
      <c r="B217" s="109">
        <v>210</v>
      </c>
      <c r="C217" s="111" t="str">
        <f>IF('Dépenses auto-construction'!C217&lt;&gt;"",'Dépenses auto-construction'!C217,"")</f>
        <v/>
      </c>
      <c r="D217" s="111" t="str">
        <f>IF('Dépenses auto-construction'!D217&lt;&gt;"",'Dépenses auto-construction'!D217,"")</f>
        <v/>
      </c>
      <c r="E217" s="80" t="str">
        <f>IF('Dépenses auto-construction'!E217&lt;&gt;"",'Dépenses auto-construction'!E217,"")</f>
        <v/>
      </c>
      <c r="F217" s="111" t="str">
        <f>IF('Dépenses auto-construction'!F217&lt;&gt;"",'Dépenses auto-construction'!F217,"")</f>
        <v/>
      </c>
      <c r="G217" s="257">
        <f>IF('Dépenses auto-construction'!G217&lt;&gt;"",'Dépenses auto-construction'!G217,"")</f>
        <v>0</v>
      </c>
      <c r="H217" s="81">
        <f>IF('Dépenses auto-construction'!H217&lt;&gt;"",'Dépenses auto-construction'!H217,"")</f>
        <v>0</v>
      </c>
      <c r="I217" s="246"/>
      <c r="J217" s="246">
        <f t="shared" si="11"/>
        <v>0</v>
      </c>
      <c r="K217" s="111"/>
      <c r="L217" s="79" t="str">
        <f t="shared" si="12"/>
        <v/>
      </c>
      <c r="M217" s="246">
        <f t="shared" si="13"/>
        <v>0</v>
      </c>
      <c r="N217" s="111"/>
    </row>
    <row r="218" spans="2:14" ht="19.899999999999999" customHeight="1" x14ac:dyDescent="0.35">
      <c r="B218" s="109">
        <v>211</v>
      </c>
      <c r="C218" s="111" t="str">
        <f>IF('Dépenses auto-construction'!C218&lt;&gt;"",'Dépenses auto-construction'!C218,"")</f>
        <v/>
      </c>
      <c r="D218" s="111" t="str">
        <f>IF('Dépenses auto-construction'!D218&lt;&gt;"",'Dépenses auto-construction'!D218,"")</f>
        <v/>
      </c>
      <c r="E218" s="80" t="str">
        <f>IF('Dépenses auto-construction'!E218&lt;&gt;"",'Dépenses auto-construction'!E218,"")</f>
        <v/>
      </c>
      <c r="F218" s="111" t="str">
        <f>IF('Dépenses auto-construction'!F218&lt;&gt;"",'Dépenses auto-construction'!F218,"")</f>
        <v/>
      </c>
      <c r="G218" s="257">
        <f>IF('Dépenses auto-construction'!G218&lt;&gt;"",'Dépenses auto-construction'!G218,"")</f>
        <v>0</v>
      </c>
      <c r="H218" s="81">
        <f>IF('Dépenses auto-construction'!H218&lt;&gt;"",'Dépenses auto-construction'!H218,"")</f>
        <v>0</v>
      </c>
      <c r="I218" s="246"/>
      <c r="J218" s="246">
        <f t="shared" si="11"/>
        <v>0</v>
      </c>
      <c r="K218" s="111"/>
      <c r="L218" s="79" t="str">
        <f t="shared" si="12"/>
        <v/>
      </c>
      <c r="M218" s="246">
        <f t="shared" si="13"/>
        <v>0</v>
      </c>
      <c r="N218" s="111"/>
    </row>
    <row r="219" spans="2:14" ht="19.899999999999999" customHeight="1" x14ac:dyDescent="0.35">
      <c r="B219" s="109">
        <v>212</v>
      </c>
      <c r="C219" s="111" t="str">
        <f>IF('Dépenses auto-construction'!C219&lt;&gt;"",'Dépenses auto-construction'!C219,"")</f>
        <v/>
      </c>
      <c r="D219" s="111" t="str">
        <f>IF('Dépenses auto-construction'!D219&lt;&gt;"",'Dépenses auto-construction'!D219,"")</f>
        <v/>
      </c>
      <c r="E219" s="80" t="str">
        <f>IF('Dépenses auto-construction'!E219&lt;&gt;"",'Dépenses auto-construction'!E219,"")</f>
        <v/>
      </c>
      <c r="F219" s="111" t="str">
        <f>IF('Dépenses auto-construction'!F219&lt;&gt;"",'Dépenses auto-construction'!F219,"")</f>
        <v/>
      </c>
      <c r="G219" s="257">
        <f>IF('Dépenses auto-construction'!G219&lt;&gt;"",'Dépenses auto-construction'!G219,"")</f>
        <v>0</v>
      </c>
      <c r="H219" s="81">
        <f>IF('Dépenses auto-construction'!H219&lt;&gt;"",'Dépenses auto-construction'!H219,"")</f>
        <v>0</v>
      </c>
      <c r="I219" s="246"/>
      <c r="J219" s="246">
        <f t="shared" si="11"/>
        <v>0</v>
      </c>
      <c r="K219" s="111"/>
      <c r="L219" s="79" t="str">
        <f t="shared" si="12"/>
        <v/>
      </c>
      <c r="M219" s="246">
        <f t="shared" si="13"/>
        <v>0</v>
      </c>
      <c r="N219" s="111"/>
    </row>
    <row r="220" spans="2:14" ht="19.899999999999999" customHeight="1" x14ac:dyDescent="0.35">
      <c r="B220" s="109">
        <v>213</v>
      </c>
      <c r="C220" s="111" t="str">
        <f>IF('Dépenses auto-construction'!C220&lt;&gt;"",'Dépenses auto-construction'!C220,"")</f>
        <v/>
      </c>
      <c r="D220" s="111" t="str">
        <f>IF('Dépenses auto-construction'!D220&lt;&gt;"",'Dépenses auto-construction'!D220,"")</f>
        <v/>
      </c>
      <c r="E220" s="80" t="str">
        <f>IF('Dépenses auto-construction'!E220&lt;&gt;"",'Dépenses auto-construction'!E220,"")</f>
        <v/>
      </c>
      <c r="F220" s="111" t="str">
        <f>IF('Dépenses auto-construction'!F220&lt;&gt;"",'Dépenses auto-construction'!F220,"")</f>
        <v/>
      </c>
      <c r="G220" s="257">
        <f>IF('Dépenses auto-construction'!G220&lt;&gt;"",'Dépenses auto-construction'!G220,"")</f>
        <v>0</v>
      </c>
      <c r="H220" s="81">
        <f>IF('Dépenses auto-construction'!H220&lt;&gt;"",'Dépenses auto-construction'!H220,"")</f>
        <v>0</v>
      </c>
      <c r="I220" s="246"/>
      <c r="J220" s="246">
        <f t="shared" si="11"/>
        <v>0</v>
      </c>
      <c r="K220" s="111"/>
      <c r="L220" s="79" t="str">
        <f t="shared" si="12"/>
        <v/>
      </c>
      <c r="M220" s="246">
        <f t="shared" si="13"/>
        <v>0</v>
      </c>
      <c r="N220" s="111"/>
    </row>
    <row r="221" spans="2:14" ht="19.899999999999999" customHeight="1" x14ac:dyDescent="0.35">
      <c r="B221" s="109">
        <v>214</v>
      </c>
      <c r="C221" s="111" t="str">
        <f>IF('Dépenses auto-construction'!C221&lt;&gt;"",'Dépenses auto-construction'!C221,"")</f>
        <v/>
      </c>
      <c r="D221" s="111" t="str">
        <f>IF('Dépenses auto-construction'!D221&lt;&gt;"",'Dépenses auto-construction'!D221,"")</f>
        <v/>
      </c>
      <c r="E221" s="80" t="str">
        <f>IF('Dépenses auto-construction'!E221&lt;&gt;"",'Dépenses auto-construction'!E221,"")</f>
        <v/>
      </c>
      <c r="F221" s="111" t="str">
        <f>IF('Dépenses auto-construction'!F221&lt;&gt;"",'Dépenses auto-construction'!F221,"")</f>
        <v/>
      </c>
      <c r="G221" s="257">
        <f>IF('Dépenses auto-construction'!G221&lt;&gt;"",'Dépenses auto-construction'!G221,"")</f>
        <v>0</v>
      </c>
      <c r="H221" s="81">
        <f>IF('Dépenses auto-construction'!H221&lt;&gt;"",'Dépenses auto-construction'!H221,"")</f>
        <v>0</v>
      </c>
      <c r="I221" s="246"/>
      <c r="J221" s="246">
        <f t="shared" si="11"/>
        <v>0</v>
      </c>
      <c r="K221" s="111"/>
      <c r="L221" s="79" t="str">
        <f t="shared" si="12"/>
        <v/>
      </c>
      <c r="M221" s="246">
        <f t="shared" si="13"/>
        <v>0</v>
      </c>
      <c r="N221" s="111"/>
    </row>
    <row r="222" spans="2:14" ht="19.899999999999999" customHeight="1" x14ac:dyDescent="0.35">
      <c r="B222" s="109">
        <v>215</v>
      </c>
      <c r="C222" s="111" t="str">
        <f>IF('Dépenses auto-construction'!C222&lt;&gt;"",'Dépenses auto-construction'!C222,"")</f>
        <v/>
      </c>
      <c r="D222" s="111" t="str">
        <f>IF('Dépenses auto-construction'!D222&lt;&gt;"",'Dépenses auto-construction'!D222,"")</f>
        <v/>
      </c>
      <c r="E222" s="80" t="str">
        <f>IF('Dépenses auto-construction'!E222&lt;&gt;"",'Dépenses auto-construction'!E222,"")</f>
        <v/>
      </c>
      <c r="F222" s="111" t="str">
        <f>IF('Dépenses auto-construction'!F222&lt;&gt;"",'Dépenses auto-construction'!F222,"")</f>
        <v/>
      </c>
      <c r="G222" s="257">
        <f>IF('Dépenses auto-construction'!G222&lt;&gt;"",'Dépenses auto-construction'!G222,"")</f>
        <v>0</v>
      </c>
      <c r="H222" s="81">
        <f>IF('Dépenses auto-construction'!H222&lt;&gt;"",'Dépenses auto-construction'!H222,"")</f>
        <v>0</v>
      </c>
      <c r="I222" s="246"/>
      <c r="J222" s="246">
        <f t="shared" si="11"/>
        <v>0</v>
      </c>
      <c r="K222" s="111"/>
      <c r="L222" s="79" t="str">
        <f t="shared" si="12"/>
        <v/>
      </c>
      <c r="M222" s="246">
        <f t="shared" si="13"/>
        <v>0</v>
      </c>
      <c r="N222" s="111"/>
    </row>
    <row r="223" spans="2:14" ht="19.899999999999999" customHeight="1" x14ac:dyDescent="0.35">
      <c r="B223" s="109">
        <v>216</v>
      </c>
      <c r="C223" s="111" t="str">
        <f>IF('Dépenses auto-construction'!C223&lt;&gt;"",'Dépenses auto-construction'!C223,"")</f>
        <v/>
      </c>
      <c r="D223" s="111" t="str">
        <f>IF('Dépenses auto-construction'!D223&lt;&gt;"",'Dépenses auto-construction'!D223,"")</f>
        <v/>
      </c>
      <c r="E223" s="80" t="str">
        <f>IF('Dépenses auto-construction'!E223&lt;&gt;"",'Dépenses auto-construction'!E223,"")</f>
        <v/>
      </c>
      <c r="F223" s="111" t="str">
        <f>IF('Dépenses auto-construction'!F223&lt;&gt;"",'Dépenses auto-construction'!F223,"")</f>
        <v/>
      </c>
      <c r="G223" s="257">
        <f>IF('Dépenses auto-construction'!G223&lt;&gt;"",'Dépenses auto-construction'!G223,"")</f>
        <v>0</v>
      </c>
      <c r="H223" s="81">
        <f>IF('Dépenses auto-construction'!H223&lt;&gt;"",'Dépenses auto-construction'!H223,"")</f>
        <v>0</v>
      </c>
      <c r="I223" s="246"/>
      <c r="J223" s="246">
        <f t="shared" si="11"/>
        <v>0</v>
      </c>
      <c r="K223" s="111"/>
      <c r="L223" s="79" t="str">
        <f t="shared" si="12"/>
        <v/>
      </c>
      <c r="M223" s="246">
        <f t="shared" si="13"/>
        <v>0</v>
      </c>
      <c r="N223" s="111"/>
    </row>
    <row r="224" spans="2:14" ht="19.899999999999999" customHeight="1" x14ac:dyDescent="0.35">
      <c r="B224" s="109">
        <v>217</v>
      </c>
      <c r="C224" s="111" t="str">
        <f>IF('Dépenses auto-construction'!C224&lt;&gt;"",'Dépenses auto-construction'!C224,"")</f>
        <v/>
      </c>
      <c r="D224" s="111" t="str">
        <f>IF('Dépenses auto-construction'!D224&lt;&gt;"",'Dépenses auto-construction'!D224,"")</f>
        <v/>
      </c>
      <c r="E224" s="80" t="str">
        <f>IF('Dépenses auto-construction'!E224&lt;&gt;"",'Dépenses auto-construction'!E224,"")</f>
        <v/>
      </c>
      <c r="F224" s="111" t="str">
        <f>IF('Dépenses auto-construction'!F224&lt;&gt;"",'Dépenses auto-construction'!F224,"")</f>
        <v/>
      </c>
      <c r="G224" s="257">
        <f>IF('Dépenses auto-construction'!G224&lt;&gt;"",'Dépenses auto-construction'!G224,"")</f>
        <v>0</v>
      </c>
      <c r="H224" s="81">
        <f>IF('Dépenses auto-construction'!H224&lt;&gt;"",'Dépenses auto-construction'!H224,"")</f>
        <v>0</v>
      </c>
      <c r="I224" s="246"/>
      <c r="J224" s="246">
        <f t="shared" si="11"/>
        <v>0</v>
      </c>
      <c r="K224" s="111"/>
      <c r="L224" s="79" t="str">
        <f t="shared" si="12"/>
        <v/>
      </c>
      <c r="M224" s="246">
        <f t="shared" si="13"/>
        <v>0</v>
      </c>
      <c r="N224" s="111"/>
    </row>
    <row r="225" spans="2:14" ht="19.899999999999999" customHeight="1" x14ac:dyDescent="0.35">
      <c r="B225" s="109">
        <v>218</v>
      </c>
      <c r="C225" s="111" t="str">
        <f>IF('Dépenses auto-construction'!C225&lt;&gt;"",'Dépenses auto-construction'!C225,"")</f>
        <v/>
      </c>
      <c r="D225" s="111" t="str">
        <f>IF('Dépenses auto-construction'!D225&lt;&gt;"",'Dépenses auto-construction'!D225,"")</f>
        <v/>
      </c>
      <c r="E225" s="80" t="str">
        <f>IF('Dépenses auto-construction'!E225&lt;&gt;"",'Dépenses auto-construction'!E225,"")</f>
        <v/>
      </c>
      <c r="F225" s="111" t="str">
        <f>IF('Dépenses auto-construction'!F225&lt;&gt;"",'Dépenses auto-construction'!F225,"")</f>
        <v/>
      </c>
      <c r="G225" s="257">
        <f>IF('Dépenses auto-construction'!G225&lt;&gt;"",'Dépenses auto-construction'!G225,"")</f>
        <v>0</v>
      </c>
      <c r="H225" s="81">
        <f>IF('Dépenses auto-construction'!H225&lt;&gt;"",'Dépenses auto-construction'!H225,"")</f>
        <v>0</v>
      </c>
      <c r="I225" s="246"/>
      <c r="J225" s="246">
        <f t="shared" si="11"/>
        <v>0</v>
      </c>
      <c r="K225" s="111"/>
      <c r="L225" s="79" t="str">
        <f t="shared" si="12"/>
        <v/>
      </c>
      <c r="M225" s="246">
        <f t="shared" si="13"/>
        <v>0</v>
      </c>
      <c r="N225" s="111"/>
    </row>
    <row r="226" spans="2:14" ht="19.899999999999999" customHeight="1" x14ac:dyDescent="0.35">
      <c r="B226" s="109">
        <v>219</v>
      </c>
      <c r="C226" s="111" t="str">
        <f>IF('Dépenses auto-construction'!C226&lt;&gt;"",'Dépenses auto-construction'!C226,"")</f>
        <v/>
      </c>
      <c r="D226" s="111" t="str">
        <f>IF('Dépenses auto-construction'!D226&lt;&gt;"",'Dépenses auto-construction'!D226,"")</f>
        <v/>
      </c>
      <c r="E226" s="80" t="str">
        <f>IF('Dépenses auto-construction'!E226&lt;&gt;"",'Dépenses auto-construction'!E226,"")</f>
        <v/>
      </c>
      <c r="F226" s="111" t="str">
        <f>IF('Dépenses auto-construction'!F226&lt;&gt;"",'Dépenses auto-construction'!F226,"")</f>
        <v/>
      </c>
      <c r="G226" s="257">
        <f>IF('Dépenses auto-construction'!G226&lt;&gt;"",'Dépenses auto-construction'!G226,"")</f>
        <v>0</v>
      </c>
      <c r="H226" s="81">
        <f>IF('Dépenses auto-construction'!H226&lt;&gt;"",'Dépenses auto-construction'!H226,"")</f>
        <v>0</v>
      </c>
      <c r="I226" s="246"/>
      <c r="J226" s="246">
        <f t="shared" si="11"/>
        <v>0</v>
      </c>
      <c r="K226" s="111"/>
      <c r="L226" s="79" t="str">
        <f t="shared" si="12"/>
        <v/>
      </c>
      <c r="M226" s="246">
        <f t="shared" si="13"/>
        <v>0</v>
      </c>
      <c r="N226" s="111"/>
    </row>
    <row r="227" spans="2:14" ht="19.899999999999999" customHeight="1" x14ac:dyDescent="0.35">
      <c r="B227" s="109">
        <v>220</v>
      </c>
      <c r="C227" s="111" t="str">
        <f>IF('Dépenses auto-construction'!C227&lt;&gt;"",'Dépenses auto-construction'!C227,"")</f>
        <v/>
      </c>
      <c r="D227" s="111" t="str">
        <f>IF('Dépenses auto-construction'!D227&lt;&gt;"",'Dépenses auto-construction'!D227,"")</f>
        <v/>
      </c>
      <c r="E227" s="80" t="str">
        <f>IF('Dépenses auto-construction'!E227&lt;&gt;"",'Dépenses auto-construction'!E227,"")</f>
        <v/>
      </c>
      <c r="F227" s="111" t="str">
        <f>IF('Dépenses auto-construction'!F227&lt;&gt;"",'Dépenses auto-construction'!F227,"")</f>
        <v/>
      </c>
      <c r="G227" s="257">
        <f>IF('Dépenses auto-construction'!G227&lt;&gt;"",'Dépenses auto-construction'!G227,"")</f>
        <v>0</v>
      </c>
      <c r="H227" s="81">
        <f>IF('Dépenses auto-construction'!H227&lt;&gt;"",'Dépenses auto-construction'!H227,"")</f>
        <v>0</v>
      </c>
      <c r="I227" s="246"/>
      <c r="J227" s="246">
        <f t="shared" si="11"/>
        <v>0</v>
      </c>
      <c r="K227" s="111"/>
      <c r="L227" s="79" t="str">
        <f t="shared" si="12"/>
        <v/>
      </c>
      <c r="M227" s="246">
        <f t="shared" si="13"/>
        <v>0</v>
      </c>
      <c r="N227" s="111"/>
    </row>
    <row r="228" spans="2:14" ht="19.899999999999999" customHeight="1" x14ac:dyDescent="0.35">
      <c r="B228" s="109">
        <v>221</v>
      </c>
      <c r="C228" s="111" t="str">
        <f>IF('Dépenses auto-construction'!C228&lt;&gt;"",'Dépenses auto-construction'!C228,"")</f>
        <v/>
      </c>
      <c r="D228" s="111" t="str">
        <f>IF('Dépenses auto-construction'!D228&lt;&gt;"",'Dépenses auto-construction'!D228,"")</f>
        <v/>
      </c>
      <c r="E228" s="80" t="str">
        <f>IF('Dépenses auto-construction'!E228&lt;&gt;"",'Dépenses auto-construction'!E228,"")</f>
        <v/>
      </c>
      <c r="F228" s="111" t="str">
        <f>IF('Dépenses auto-construction'!F228&lt;&gt;"",'Dépenses auto-construction'!F228,"")</f>
        <v/>
      </c>
      <c r="G228" s="257">
        <f>IF('Dépenses auto-construction'!G228&lt;&gt;"",'Dépenses auto-construction'!G228,"")</f>
        <v>0</v>
      </c>
      <c r="H228" s="81">
        <f>IF('Dépenses auto-construction'!H228&lt;&gt;"",'Dépenses auto-construction'!H228,"")</f>
        <v>0</v>
      </c>
      <c r="I228" s="246"/>
      <c r="J228" s="246">
        <f t="shared" si="11"/>
        <v>0</v>
      </c>
      <c r="K228" s="111"/>
      <c r="L228" s="79" t="str">
        <f t="shared" si="12"/>
        <v/>
      </c>
      <c r="M228" s="246">
        <f t="shared" si="13"/>
        <v>0</v>
      </c>
      <c r="N228" s="111"/>
    </row>
    <row r="229" spans="2:14" ht="19.899999999999999" customHeight="1" x14ac:dyDescent="0.35">
      <c r="B229" s="109">
        <v>222</v>
      </c>
      <c r="C229" s="111" t="str">
        <f>IF('Dépenses auto-construction'!C229&lt;&gt;"",'Dépenses auto-construction'!C229,"")</f>
        <v/>
      </c>
      <c r="D229" s="111" t="str">
        <f>IF('Dépenses auto-construction'!D229&lt;&gt;"",'Dépenses auto-construction'!D229,"")</f>
        <v/>
      </c>
      <c r="E229" s="80" t="str">
        <f>IF('Dépenses auto-construction'!E229&lt;&gt;"",'Dépenses auto-construction'!E229,"")</f>
        <v/>
      </c>
      <c r="F229" s="111" t="str">
        <f>IF('Dépenses auto-construction'!F229&lt;&gt;"",'Dépenses auto-construction'!F229,"")</f>
        <v/>
      </c>
      <c r="G229" s="257">
        <f>IF('Dépenses auto-construction'!G229&lt;&gt;"",'Dépenses auto-construction'!G229,"")</f>
        <v>0</v>
      </c>
      <c r="H229" s="81">
        <f>IF('Dépenses auto-construction'!H229&lt;&gt;"",'Dépenses auto-construction'!H229,"")</f>
        <v>0</v>
      </c>
      <c r="I229" s="246"/>
      <c r="J229" s="246">
        <f t="shared" si="11"/>
        <v>0</v>
      </c>
      <c r="K229" s="111"/>
      <c r="L229" s="79" t="str">
        <f t="shared" si="12"/>
        <v/>
      </c>
      <c r="M229" s="246">
        <f t="shared" si="13"/>
        <v>0</v>
      </c>
      <c r="N229" s="111"/>
    </row>
    <row r="230" spans="2:14" ht="19.899999999999999" customHeight="1" x14ac:dyDescent="0.35">
      <c r="B230" s="109">
        <v>223</v>
      </c>
      <c r="C230" s="111" t="str">
        <f>IF('Dépenses auto-construction'!C230&lt;&gt;"",'Dépenses auto-construction'!C230,"")</f>
        <v/>
      </c>
      <c r="D230" s="111" t="str">
        <f>IF('Dépenses auto-construction'!D230&lt;&gt;"",'Dépenses auto-construction'!D230,"")</f>
        <v/>
      </c>
      <c r="E230" s="80" t="str">
        <f>IF('Dépenses auto-construction'!E230&lt;&gt;"",'Dépenses auto-construction'!E230,"")</f>
        <v/>
      </c>
      <c r="F230" s="111" t="str">
        <f>IF('Dépenses auto-construction'!F230&lt;&gt;"",'Dépenses auto-construction'!F230,"")</f>
        <v/>
      </c>
      <c r="G230" s="257">
        <f>IF('Dépenses auto-construction'!G230&lt;&gt;"",'Dépenses auto-construction'!G230,"")</f>
        <v>0</v>
      </c>
      <c r="H230" s="81">
        <f>IF('Dépenses auto-construction'!H230&lt;&gt;"",'Dépenses auto-construction'!H230,"")</f>
        <v>0</v>
      </c>
      <c r="I230" s="246"/>
      <c r="J230" s="246">
        <f t="shared" si="11"/>
        <v>0</v>
      </c>
      <c r="K230" s="111"/>
      <c r="L230" s="79" t="str">
        <f t="shared" si="12"/>
        <v/>
      </c>
      <c r="M230" s="246">
        <f t="shared" si="13"/>
        <v>0</v>
      </c>
      <c r="N230" s="111"/>
    </row>
    <row r="231" spans="2:14" ht="19.899999999999999" customHeight="1" x14ac:dyDescent="0.35">
      <c r="B231" s="109">
        <v>224</v>
      </c>
      <c r="C231" s="111" t="str">
        <f>IF('Dépenses auto-construction'!C231&lt;&gt;"",'Dépenses auto-construction'!C231,"")</f>
        <v/>
      </c>
      <c r="D231" s="111" t="str">
        <f>IF('Dépenses auto-construction'!D231&lt;&gt;"",'Dépenses auto-construction'!D231,"")</f>
        <v/>
      </c>
      <c r="E231" s="80" t="str">
        <f>IF('Dépenses auto-construction'!E231&lt;&gt;"",'Dépenses auto-construction'!E231,"")</f>
        <v/>
      </c>
      <c r="F231" s="111" t="str">
        <f>IF('Dépenses auto-construction'!F231&lt;&gt;"",'Dépenses auto-construction'!F231,"")</f>
        <v/>
      </c>
      <c r="G231" s="257">
        <f>IF('Dépenses auto-construction'!G231&lt;&gt;"",'Dépenses auto-construction'!G231,"")</f>
        <v>0</v>
      </c>
      <c r="H231" s="81">
        <f>IF('Dépenses auto-construction'!H231&lt;&gt;"",'Dépenses auto-construction'!H231,"")</f>
        <v>0</v>
      </c>
      <c r="I231" s="246"/>
      <c r="J231" s="246">
        <f t="shared" si="11"/>
        <v>0</v>
      </c>
      <c r="K231" s="111"/>
      <c r="L231" s="79" t="str">
        <f t="shared" si="12"/>
        <v/>
      </c>
      <c r="M231" s="246">
        <f t="shared" si="13"/>
        <v>0</v>
      </c>
      <c r="N231" s="111"/>
    </row>
    <row r="232" spans="2:14" ht="19.899999999999999" customHeight="1" x14ac:dyDescent="0.35">
      <c r="B232" s="109">
        <v>225</v>
      </c>
      <c r="C232" s="111" t="str">
        <f>IF('Dépenses auto-construction'!C232&lt;&gt;"",'Dépenses auto-construction'!C232,"")</f>
        <v/>
      </c>
      <c r="D232" s="111" t="str">
        <f>IF('Dépenses auto-construction'!D232&lt;&gt;"",'Dépenses auto-construction'!D232,"")</f>
        <v/>
      </c>
      <c r="E232" s="80" t="str">
        <f>IF('Dépenses auto-construction'!E232&lt;&gt;"",'Dépenses auto-construction'!E232,"")</f>
        <v/>
      </c>
      <c r="F232" s="111" t="str">
        <f>IF('Dépenses auto-construction'!F232&lt;&gt;"",'Dépenses auto-construction'!F232,"")</f>
        <v/>
      </c>
      <c r="G232" s="257">
        <f>IF('Dépenses auto-construction'!G232&lt;&gt;"",'Dépenses auto-construction'!G232,"")</f>
        <v>0</v>
      </c>
      <c r="H232" s="81">
        <f>IF('Dépenses auto-construction'!H232&lt;&gt;"",'Dépenses auto-construction'!H232,"")</f>
        <v>0</v>
      </c>
      <c r="I232" s="246"/>
      <c r="J232" s="246">
        <f t="shared" si="11"/>
        <v>0</v>
      </c>
      <c r="K232" s="111"/>
      <c r="L232" s="79" t="str">
        <f t="shared" si="12"/>
        <v/>
      </c>
      <c r="M232" s="246">
        <f t="shared" si="13"/>
        <v>0</v>
      </c>
      <c r="N232" s="111"/>
    </row>
    <row r="233" spans="2:14" ht="19.899999999999999" customHeight="1" x14ac:dyDescent="0.35">
      <c r="B233" s="109">
        <v>226</v>
      </c>
      <c r="C233" s="111" t="str">
        <f>IF('Dépenses auto-construction'!C233&lt;&gt;"",'Dépenses auto-construction'!C233,"")</f>
        <v/>
      </c>
      <c r="D233" s="111" t="str">
        <f>IF('Dépenses auto-construction'!D233&lt;&gt;"",'Dépenses auto-construction'!D233,"")</f>
        <v/>
      </c>
      <c r="E233" s="80" t="str">
        <f>IF('Dépenses auto-construction'!E233&lt;&gt;"",'Dépenses auto-construction'!E233,"")</f>
        <v/>
      </c>
      <c r="F233" s="111" t="str">
        <f>IF('Dépenses auto-construction'!F233&lt;&gt;"",'Dépenses auto-construction'!F233,"")</f>
        <v/>
      </c>
      <c r="G233" s="257">
        <f>IF('Dépenses auto-construction'!G233&lt;&gt;"",'Dépenses auto-construction'!G233,"")</f>
        <v>0</v>
      </c>
      <c r="H233" s="81">
        <f>IF('Dépenses auto-construction'!H233&lt;&gt;"",'Dépenses auto-construction'!H233,"")</f>
        <v>0</v>
      </c>
      <c r="I233" s="246"/>
      <c r="J233" s="246">
        <f t="shared" si="11"/>
        <v>0</v>
      </c>
      <c r="K233" s="111"/>
      <c r="L233" s="79" t="str">
        <f t="shared" si="12"/>
        <v/>
      </c>
      <c r="M233" s="246">
        <f t="shared" si="13"/>
        <v>0</v>
      </c>
      <c r="N233" s="111"/>
    </row>
    <row r="234" spans="2:14" ht="19.899999999999999" customHeight="1" x14ac:dyDescent="0.35">
      <c r="B234" s="109">
        <v>227</v>
      </c>
      <c r="C234" s="111" t="str">
        <f>IF('Dépenses auto-construction'!C234&lt;&gt;"",'Dépenses auto-construction'!C234,"")</f>
        <v/>
      </c>
      <c r="D234" s="111" t="str">
        <f>IF('Dépenses auto-construction'!D234&lt;&gt;"",'Dépenses auto-construction'!D234,"")</f>
        <v/>
      </c>
      <c r="E234" s="80" t="str">
        <f>IF('Dépenses auto-construction'!E234&lt;&gt;"",'Dépenses auto-construction'!E234,"")</f>
        <v/>
      </c>
      <c r="F234" s="111" t="str">
        <f>IF('Dépenses auto-construction'!F234&lt;&gt;"",'Dépenses auto-construction'!F234,"")</f>
        <v/>
      </c>
      <c r="G234" s="257">
        <f>IF('Dépenses auto-construction'!G234&lt;&gt;"",'Dépenses auto-construction'!G234,"")</f>
        <v>0</v>
      </c>
      <c r="H234" s="81">
        <f>IF('Dépenses auto-construction'!H234&lt;&gt;"",'Dépenses auto-construction'!H234,"")</f>
        <v>0</v>
      </c>
      <c r="I234" s="246"/>
      <c r="J234" s="246">
        <f t="shared" si="11"/>
        <v>0</v>
      </c>
      <c r="K234" s="111"/>
      <c r="L234" s="79" t="str">
        <f t="shared" si="12"/>
        <v/>
      </c>
      <c r="M234" s="246">
        <f t="shared" si="13"/>
        <v>0</v>
      </c>
      <c r="N234" s="111"/>
    </row>
    <row r="235" spans="2:14" ht="19.899999999999999" customHeight="1" x14ac:dyDescent="0.35">
      <c r="B235" s="109">
        <v>228</v>
      </c>
      <c r="C235" s="111" t="str">
        <f>IF('Dépenses auto-construction'!C235&lt;&gt;"",'Dépenses auto-construction'!C235,"")</f>
        <v/>
      </c>
      <c r="D235" s="111" t="str">
        <f>IF('Dépenses auto-construction'!D235&lt;&gt;"",'Dépenses auto-construction'!D235,"")</f>
        <v/>
      </c>
      <c r="E235" s="80" t="str">
        <f>IF('Dépenses auto-construction'!E235&lt;&gt;"",'Dépenses auto-construction'!E235,"")</f>
        <v/>
      </c>
      <c r="F235" s="111" t="str">
        <f>IF('Dépenses auto-construction'!F235&lt;&gt;"",'Dépenses auto-construction'!F235,"")</f>
        <v/>
      </c>
      <c r="G235" s="257">
        <f>IF('Dépenses auto-construction'!G235&lt;&gt;"",'Dépenses auto-construction'!G235,"")</f>
        <v>0</v>
      </c>
      <c r="H235" s="81">
        <f>IF('Dépenses auto-construction'!H235&lt;&gt;"",'Dépenses auto-construction'!H235,"")</f>
        <v>0</v>
      </c>
      <c r="I235" s="246"/>
      <c r="J235" s="246">
        <f t="shared" si="11"/>
        <v>0</v>
      </c>
      <c r="K235" s="111"/>
      <c r="L235" s="79" t="str">
        <f t="shared" si="12"/>
        <v/>
      </c>
      <c r="M235" s="246">
        <f t="shared" si="13"/>
        <v>0</v>
      </c>
      <c r="N235" s="111"/>
    </row>
    <row r="236" spans="2:14" ht="19.899999999999999" customHeight="1" x14ac:dyDescent="0.35">
      <c r="B236" s="109">
        <v>229</v>
      </c>
      <c r="C236" s="111" t="str">
        <f>IF('Dépenses auto-construction'!C236&lt;&gt;"",'Dépenses auto-construction'!C236,"")</f>
        <v/>
      </c>
      <c r="D236" s="111" t="str">
        <f>IF('Dépenses auto-construction'!D236&lt;&gt;"",'Dépenses auto-construction'!D236,"")</f>
        <v/>
      </c>
      <c r="E236" s="80" t="str">
        <f>IF('Dépenses auto-construction'!E236&lt;&gt;"",'Dépenses auto-construction'!E236,"")</f>
        <v/>
      </c>
      <c r="F236" s="111" t="str">
        <f>IF('Dépenses auto-construction'!F236&lt;&gt;"",'Dépenses auto-construction'!F236,"")</f>
        <v/>
      </c>
      <c r="G236" s="257">
        <f>IF('Dépenses auto-construction'!G236&lt;&gt;"",'Dépenses auto-construction'!G236,"")</f>
        <v>0</v>
      </c>
      <c r="H236" s="81">
        <f>IF('Dépenses auto-construction'!H236&lt;&gt;"",'Dépenses auto-construction'!H236,"")</f>
        <v>0</v>
      </c>
      <c r="I236" s="246"/>
      <c r="J236" s="246">
        <f t="shared" si="11"/>
        <v>0</v>
      </c>
      <c r="K236" s="111"/>
      <c r="L236" s="79" t="str">
        <f t="shared" si="12"/>
        <v/>
      </c>
      <c r="M236" s="246">
        <f t="shared" si="13"/>
        <v>0</v>
      </c>
      <c r="N236" s="111"/>
    </row>
    <row r="237" spans="2:14" ht="19.899999999999999" customHeight="1" x14ac:dyDescent="0.35">
      <c r="B237" s="109">
        <v>230</v>
      </c>
      <c r="C237" s="111" t="str">
        <f>IF('Dépenses auto-construction'!C237&lt;&gt;"",'Dépenses auto-construction'!C237,"")</f>
        <v/>
      </c>
      <c r="D237" s="111" t="str">
        <f>IF('Dépenses auto-construction'!D237&lt;&gt;"",'Dépenses auto-construction'!D237,"")</f>
        <v/>
      </c>
      <c r="E237" s="80" t="str">
        <f>IF('Dépenses auto-construction'!E237&lt;&gt;"",'Dépenses auto-construction'!E237,"")</f>
        <v/>
      </c>
      <c r="F237" s="111" t="str">
        <f>IF('Dépenses auto-construction'!F237&lt;&gt;"",'Dépenses auto-construction'!F237,"")</f>
        <v/>
      </c>
      <c r="G237" s="257">
        <f>IF('Dépenses auto-construction'!G237&lt;&gt;"",'Dépenses auto-construction'!G237,"")</f>
        <v>0</v>
      </c>
      <c r="H237" s="81">
        <f>IF('Dépenses auto-construction'!H237&lt;&gt;"",'Dépenses auto-construction'!H237,"")</f>
        <v>0</v>
      </c>
      <c r="I237" s="246"/>
      <c r="J237" s="246">
        <f t="shared" si="11"/>
        <v>0</v>
      </c>
      <c r="K237" s="111"/>
      <c r="L237" s="79" t="str">
        <f t="shared" si="12"/>
        <v/>
      </c>
      <c r="M237" s="246">
        <f t="shared" si="13"/>
        <v>0</v>
      </c>
      <c r="N237" s="111"/>
    </row>
    <row r="238" spans="2:14" ht="19.899999999999999" customHeight="1" x14ac:dyDescent="0.35">
      <c r="B238" s="109">
        <v>231</v>
      </c>
      <c r="C238" s="111" t="str">
        <f>IF('Dépenses auto-construction'!C238&lt;&gt;"",'Dépenses auto-construction'!C238,"")</f>
        <v/>
      </c>
      <c r="D238" s="111" t="str">
        <f>IF('Dépenses auto-construction'!D238&lt;&gt;"",'Dépenses auto-construction'!D238,"")</f>
        <v/>
      </c>
      <c r="E238" s="80" t="str">
        <f>IF('Dépenses auto-construction'!E238&lt;&gt;"",'Dépenses auto-construction'!E238,"")</f>
        <v/>
      </c>
      <c r="F238" s="111" t="str">
        <f>IF('Dépenses auto-construction'!F238&lt;&gt;"",'Dépenses auto-construction'!F238,"")</f>
        <v/>
      </c>
      <c r="G238" s="257">
        <f>IF('Dépenses auto-construction'!G238&lt;&gt;"",'Dépenses auto-construction'!G238,"")</f>
        <v>0</v>
      </c>
      <c r="H238" s="81">
        <f>IF('Dépenses auto-construction'!H238&lt;&gt;"",'Dépenses auto-construction'!H238,"")</f>
        <v>0</v>
      </c>
      <c r="I238" s="246"/>
      <c r="J238" s="246">
        <f t="shared" si="11"/>
        <v>0</v>
      </c>
      <c r="K238" s="111"/>
      <c r="L238" s="79" t="str">
        <f t="shared" si="12"/>
        <v/>
      </c>
      <c r="M238" s="246">
        <f t="shared" si="13"/>
        <v>0</v>
      </c>
      <c r="N238" s="111"/>
    </row>
    <row r="239" spans="2:14" ht="19.899999999999999" customHeight="1" x14ac:dyDescent="0.35">
      <c r="B239" s="109">
        <v>232</v>
      </c>
      <c r="C239" s="111" t="str">
        <f>IF('Dépenses auto-construction'!C239&lt;&gt;"",'Dépenses auto-construction'!C239,"")</f>
        <v/>
      </c>
      <c r="D239" s="111" t="str">
        <f>IF('Dépenses auto-construction'!D239&lt;&gt;"",'Dépenses auto-construction'!D239,"")</f>
        <v/>
      </c>
      <c r="E239" s="80" t="str">
        <f>IF('Dépenses auto-construction'!E239&lt;&gt;"",'Dépenses auto-construction'!E239,"")</f>
        <v/>
      </c>
      <c r="F239" s="111" t="str">
        <f>IF('Dépenses auto-construction'!F239&lt;&gt;"",'Dépenses auto-construction'!F239,"")</f>
        <v/>
      </c>
      <c r="G239" s="257">
        <f>IF('Dépenses auto-construction'!G239&lt;&gt;"",'Dépenses auto-construction'!G239,"")</f>
        <v>0</v>
      </c>
      <c r="H239" s="81">
        <f>IF('Dépenses auto-construction'!H239&lt;&gt;"",'Dépenses auto-construction'!H239,"")</f>
        <v>0</v>
      </c>
      <c r="I239" s="246"/>
      <c r="J239" s="246">
        <f t="shared" si="11"/>
        <v>0</v>
      </c>
      <c r="K239" s="111"/>
      <c r="L239" s="79" t="str">
        <f t="shared" si="12"/>
        <v/>
      </c>
      <c r="M239" s="246">
        <f t="shared" si="13"/>
        <v>0</v>
      </c>
      <c r="N239" s="111"/>
    </row>
    <row r="240" spans="2:14" ht="19.899999999999999" customHeight="1" x14ac:dyDescent="0.35">
      <c r="B240" s="109">
        <v>233</v>
      </c>
      <c r="C240" s="111" t="str">
        <f>IF('Dépenses auto-construction'!C240&lt;&gt;"",'Dépenses auto-construction'!C240,"")</f>
        <v/>
      </c>
      <c r="D240" s="111" t="str">
        <f>IF('Dépenses auto-construction'!D240&lt;&gt;"",'Dépenses auto-construction'!D240,"")</f>
        <v/>
      </c>
      <c r="E240" s="80" t="str">
        <f>IF('Dépenses auto-construction'!E240&lt;&gt;"",'Dépenses auto-construction'!E240,"")</f>
        <v/>
      </c>
      <c r="F240" s="111" t="str">
        <f>IF('Dépenses auto-construction'!F240&lt;&gt;"",'Dépenses auto-construction'!F240,"")</f>
        <v/>
      </c>
      <c r="G240" s="257">
        <f>IF('Dépenses auto-construction'!G240&lt;&gt;"",'Dépenses auto-construction'!G240,"")</f>
        <v>0</v>
      </c>
      <c r="H240" s="81">
        <f>IF('Dépenses auto-construction'!H240&lt;&gt;"",'Dépenses auto-construction'!H240,"")</f>
        <v>0</v>
      </c>
      <c r="I240" s="246"/>
      <c r="J240" s="246">
        <f t="shared" si="11"/>
        <v>0</v>
      </c>
      <c r="K240" s="111"/>
      <c r="L240" s="79" t="str">
        <f t="shared" si="12"/>
        <v/>
      </c>
      <c r="M240" s="246">
        <f t="shared" si="13"/>
        <v>0</v>
      </c>
      <c r="N240" s="111"/>
    </row>
    <row r="241" spans="2:14" ht="19.899999999999999" customHeight="1" x14ac:dyDescent="0.35">
      <c r="B241" s="109">
        <v>234</v>
      </c>
      <c r="C241" s="111" t="str">
        <f>IF('Dépenses auto-construction'!C241&lt;&gt;"",'Dépenses auto-construction'!C241,"")</f>
        <v/>
      </c>
      <c r="D241" s="111" t="str">
        <f>IF('Dépenses auto-construction'!D241&lt;&gt;"",'Dépenses auto-construction'!D241,"")</f>
        <v/>
      </c>
      <c r="E241" s="80" t="str">
        <f>IF('Dépenses auto-construction'!E241&lt;&gt;"",'Dépenses auto-construction'!E241,"")</f>
        <v/>
      </c>
      <c r="F241" s="111" t="str">
        <f>IF('Dépenses auto-construction'!F241&lt;&gt;"",'Dépenses auto-construction'!F241,"")</f>
        <v/>
      </c>
      <c r="G241" s="257">
        <f>IF('Dépenses auto-construction'!G241&lt;&gt;"",'Dépenses auto-construction'!G241,"")</f>
        <v>0</v>
      </c>
      <c r="H241" s="81">
        <f>IF('Dépenses auto-construction'!H241&lt;&gt;"",'Dépenses auto-construction'!H241,"")</f>
        <v>0</v>
      </c>
      <c r="I241" s="246"/>
      <c r="J241" s="246">
        <f t="shared" si="11"/>
        <v>0</v>
      </c>
      <c r="K241" s="111"/>
      <c r="L241" s="79" t="str">
        <f t="shared" si="12"/>
        <v/>
      </c>
      <c r="M241" s="246">
        <f t="shared" si="13"/>
        <v>0</v>
      </c>
      <c r="N241" s="111"/>
    </row>
    <row r="242" spans="2:14" ht="19.899999999999999" customHeight="1" x14ac:dyDescent="0.35">
      <c r="B242" s="109">
        <v>235</v>
      </c>
      <c r="C242" s="111" t="str">
        <f>IF('Dépenses auto-construction'!C242&lt;&gt;"",'Dépenses auto-construction'!C242,"")</f>
        <v/>
      </c>
      <c r="D242" s="111" t="str">
        <f>IF('Dépenses auto-construction'!D242&lt;&gt;"",'Dépenses auto-construction'!D242,"")</f>
        <v/>
      </c>
      <c r="E242" s="80" t="str">
        <f>IF('Dépenses auto-construction'!E242&lt;&gt;"",'Dépenses auto-construction'!E242,"")</f>
        <v/>
      </c>
      <c r="F242" s="111" t="str">
        <f>IF('Dépenses auto-construction'!F242&lt;&gt;"",'Dépenses auto-construction'!F242,"")</f>
        <v/>
      </c>
      <c r="G242" s="257">
        <f>IF('Dépenses auto-construction'!G242&lt;&gt;"",'Dépenses auto-construction'!G242,"")</f>
        <v>0</v>
      </c>
      <c r="H242" s="81">
        <f>IF('Dépenses auto-construction'!H242&lt;&gt;"",'Dépenses auto-construction'!H242,"")</f>
        <v>0</v>
      </c>
      <c r="I242" s="246"/>
      <c r="J242" s="246">
        <f t="shared" si="11"/>
        <v>0</v>
      </c>
      <c r="K242" s="111"/>
      <c r="L242" s="79" t="str">
        <f t="shared" si="12"/>
        <v/>
      </c>
      <c r="M242" s="246">
        <f t="shared" si="13"/>
        <v>0</v>
      </c>
      <c r="N242" s="111"/>
    </row>
    <row r="243" spans="2:14" ht="19.899999999999999" customHeight="1" x14ac:dyDescent="0.35">
      <c r="B243" s="109">
        <v>236</v>
      </c>
      <c r="C243" s="111" t="str">
        <f>IF('Dépenses auto-construction'!C243&lt;&gt;"",'Dépenses auto-construction'!C243,"")</f>
        <v/>
      </c>
      <c r="D243" s="111" t="str">
        <f>IF('Dépenses auto-construction'!D243&lt;&gt;"",'Dépenses auto-construction'!D243,"")</f>
        <v/>
      </c>
      <c r="E243" s="80" t="str">
        <f>IF('Dépenses auto-construction'!E243&lt;&gt;"",'Dépenses auto-construction'!E243,"")</f>
        <v/>
      </c>
      <c r="F243" s="111" t="str">
        <f>IF('Dépenses auto-construction'!F243&lt;&gt;"",'Dépenses auto-construction'!F243,"")</f>
        <v/>
      </c>
      <c r="G243" s="257">
        <f>IF('Dépenses auto-construction'!G243&lt;&gt;"",'Dépenses auto-construction'!G243,"")</f>
        <v>0</v>
      </c>
      <c r="H243" s="81">
        <f>IF('Dépenses auto-construction'!H243&lt;&gt;"",'Dépenses auto-construction'!H243,"")</f>
        <v>0</v>
      </c>
      <c r="I243" s="246"/>
      <c r="J243" s="246">
        <f t="shared" si="11"/>
        <v>0</v>
      </c>
      <c r="K243" s="111"/>
      <c r="L243" s="79" t="str">
        <f t="shared" si="12"/>
        <v/>
      </c>
      <c r="M243" s="246">
        <f t="shared" si="13"/>
        <v>0</v>
      </c>
      <c r="N243" s="111"/>
    </row>
    <row r="244" spans="2:14" ht="19.899999999999999" customHeight="1" x14ac:dyDescent="0.35">
      <c r="B244" s="109">
        <v>237</v>
      </c>
      <c r="C244" s="111" t="str">
        <f>IF('Dépenses auto-construction'!C244&lt;&gt;"",'Dépenses auto-construction'!C244,"")</f>
        <v/>
      </c>
      <c r="D244" s="111" t="str">
        <f>IF('Dépenses auto-construction'!D244&lt;&gt;"",'Dépenses auto-construction'!D244,"")</f>
        <v/>
      </c>
      <c r="E244" s="80" t="str">
        <f>IF('Dépenses auto-construction'!E244&lt;&gt;"",'Dépenses auto-construction'!E244,"")</f>
        <v/>
      </c>
      <c r="F244" s="111" t="str">
        <f>IF('Dépenses auto-construction'!F244&lt;&gt;"",'Dépenses auto-construction'!F244,"")</f>
        <v/>
      </c>
      <c r="G244" s="257">
        <f>IF('Dépenses auto-construction'!G244&lt;&gt;"",'Dépenses auto-construction'!G244,"")</f>
        <v>0</v>
      </c>
      <c r="H244" s="81">
        <f>IF('Dépenses auto-construction'!H244&lt;&gt;"",'Dépenses auto-construction'!H244,"")</f>
        <v>0</v>
      </c>
      <c r="I244" s="246"/>
      <c r="J244" s="246">
        <f t="shared" si="11"/>
        <v>0</v>
      </c>
      <c r="K244" s="111"/>
      <c r="L244" s="79" t="str">
        <f t="shared" si="12"/>
        <v/>
      </c>
      <c r="M244" s="246">
        <f t="shared" si="13"/>
        <v>0</v>
      </c>
      <c r="N244" s="111"/>
    </row>
    <row r="245" spans="2:14" ht="19.899999999999999" customHeight="1" x14ac:dyDescent="0.35">
      <c r="B245" s="109">
        <v>238</v>
      </c>
      <c r="C245" s="111" t="str">
        <f>IF('Dépenses auto-construction'!C245&lt;&gt;"",'Dépenses auto-construction'!C245,"")</f>
        <v/>
      </c>
      <c r="D245" s="111" t="str">
        <f>IF('Dépenses auto-construction'!D245&lt;&gt;"",'Dépenses auto-construction'!D245,"")</f>
        <v/>
      </c>
      <c r="E245" s="80" t="str">
        <f>IF('Dépenses auto-construction'!E245&lt;&gt;"",'Dépenses auto-construction'!E245,"")</f>
        <v/>
      </c>
      <c r="F245" s="111" t="str">
        <f>IF('Dépenses auto-construction'!F245&lt;&gt;"",'Dépenses auto-construction'!F245,"")</f>
        <v/>
      </c>
      <c r="G245" s="257">
        <f>IF('Dépenses auto-construction'!G245&lt;&gt;"",'Dépenses auto-construction'!G245,"")</f>
        <v>0</v>
      </c>
      <c r="H245" s="81">
        <f>IF('Dépenses auto-construction'!H245&lt;&gt;"",'Dépenses auto-construction'!H245,"")</f>
        <v>0</v>
      </c>
      <c r="I245" s="246"/>
      <c r="J245" s="246">
        <f t="shared" si="11"/>
        <v>0</v>
      </c>
      <c r="K245" s="111"/>
      <c r="L245" s="79" t="str">
        <f t="shared" si="12"/>
        <v/>
      </c>
      <c r="M245" s="246">
        <f t="shared" si="13"/>
        <v>0</v>
      </c>
      <c r="N245" s="111"/>
    </row>
    <row r="246" spans="2:14" ht="19.899999999999999" customHeight="1" x14ac:dyDescent="0.35">
      <c r="B246" s="109">
        <v>239</v>
      </c>
      <c r="C246" s="111" t="str">
        <f>IF('Dépenses auto-construction'!C246&lt;&gt;"",'Dépenses auto-construction'!C246,"")</f>
        <v/>
      </c>
      <c r="D246" s="111" t="str">
        <f>IF('Dépenses auto-construction'!D246&lt;&gt;"",'Dépenses auto-construction'!D246,"")</f>
        <v/>
      </c>
      <c r="E246" s="80" t="str">
        <f>IF('Dépenses auto-construction'!E246&lt;&gt;"",'Dépenses auto-construction'!E246,"")</f>
        <v/>
      </c>
      <c r="F246" s="111" t="str">
        <f>IF('Dépenses auto-construction'!F246&lt;&gt;"",'Dépenses auto-construction'!F246,"")</f>
        <v/>
      </c>
      <c r="G246" s="257">
        <f>IF('Dépenses auto-construction'!G246&lt;&gt;"",'Dépenses auto-construction'!G246,"")</f>
        <v>0</v>
      </c>
      <c r="H246" s="81">
        <f>IF('Dépenses auto-construction'!H246&lt;&gt;"",'Dépenses auto-construction'!H246,"")</f>
        <v>0</v>
      </c>
      <c r="I246" s="246"/>
      <c r="J246" s="246">
        <f t="shared" si="11"/>
        <v>0</v>
      </c>
      <c r="K246" s="111"/>
      <c r="L246" s="79" t="str">
        <f t="shared" si="12"/>
        <v/>
      </c>
      <c r="M246" s="246">
        <f t="shared" si="13"/>
        <v>0</v>
      </c>
      <c r="N246" s="111"/>
    </row>
    <row r="247" spans="2:14" ht="19.899999999999999" customHeight="1" x14ac:dyDescent="0.35">
      <c r="B247" s="109">
        <v>240</v>
      </c>
      <c r="C247" s="111" t="str">
        <f>IF('Dépenses auto-construction'!C247&lt;&gt;"",'Dépenses auto-construction'!C247,"")</f>
        <v/>
      </c>
      <c r="D247" s="111" t="str">
        <f>IF('Dépenses auto-construction'!D247&lt;&gt;"",'Dépenses auto-construction'!D247,"")</f>
        <v/>
      </c>
      <c r="E247" s="80" t="str">
        <f>IF('Dépenses auto-construction'!E247&lt;&gt;"",'Dépenses auto-construction'!E247,"")</f>
        <v/>
      </c>
      <c r="F247" s="111" t="str">
        <f>IF('Dépenses auto-construction'!F247&lt;&gt;"",'Dépenses auto-construction'!F247,"")</f>
        <v/>
      </c>
      <c r="G247" s="257">
        <f>IF('Dépenses auto-construction'!G247&lt;&gt;"",'Dépenses auto-construction'!G247,"")</f>
        <v>0</v>
      </c>
      <c r="H247" s="81">
        <f>IF('Dépenses auto-construction'!H247&lt;&gt;"",'Dépenses auto-construction'!H247,"")</f>
        <v>0</v>
      </c>
      <c r="I247" s="246"/>
      <c r="J247" s="246">
        <f t="shared" si="11"/>
        <v>0</v>
      </c>
      <c r="K247" s="111"/>
      <c r="L247" s="79" t="str">
        <f t="shared" si="12"/>
        <v/>
      </c>
      <c r="M247" s="246">
        <f t="shared" si="13"/>
        <v>0</v>
      </c>
      <c r="N247" s="111"/>
    </row>
    <row r="248" spans="2:14" ht="19.899999999999999" customHeight="1" x14ac:dyDescent="0.35">
      <c r="B248" s="109">
        <v>241</v>
      </c>
      <c r="C248" s="111" t="str">
        <f>IF('Dépenses auto-construction'!C248&lt;&gt;"",'Dépenses auto-construction'!C248,"")</f>
        <v/>
      </c>
      <c r="D248" s="111" t="str">
        <f>IF('Dépenses auto-construction'!D248&lt;&gt;"",'Dépenses auto-construction'!D248,"")</f>
        <v/>
      </c>
      <c r="E248" s="80" t="str">
        <f>IF('Dépenses auto-construction'!E248&lt;&gt;"",'Dépenses auto-construction'!E248,"")</f>
        <v/>
      </c>
      <c r="F248" s="111" t="str">
        <f>IF('Dépenses auto-construction'!F248&lt;&gt;"",'Dépenses auto-construction'!F248,"")</f>
        <v/>
      </c>
      <c r="G248" s="257">
        <f>IF('Dépenses auto-construction'!G248&lt;&gt;"",'Dépenses auto-construction'!G248,"")</f>
        <v>0</v>
      </c>
      <c r="H248" s="81">
        <f>IF('Dépenses auto-construction'!H248&lt;&gt;"",'Dépenses auto-construction'!H248,"")</f>
        <v>0</v>
      </c>
      <c r="I248" s="246"/>
      <c r="J248" s="246">
        <f t="shared" si="11"/>
        <v>0</v>
      </c>
      <c r="K248" s="111"/>
      <c r="L248" s="79" t="str">
        <f t="shared" si="12"/>
        <v/>
      </c>
      <c r="M248" s="246">
        <f t="shared" si="13"/>
        <v>0</v>
      </c>
      <c r="N248" s="111"/>
    </row>
    <row r="249" spans="2:14" ht="19.899999999999999" customHeight="1" x14ac:dyDescent="0.35">
      <c r="B249" s="109">
        <v>242</v>
      </c>
      <c r="C249" s="111" t="str">
        <f>IF('Dépenses auto-construction'!C249&lt;&gt;"",'Dépenses auto-construction'!C249,"")</f>
        <v/>
      </c>
      <c r="D249" s="111" t="str">
        <f>IF('Dépenses auto-construction'!D249&lt;&gt;"",'Dépenses auto-construction'!D249,"")</f>
        <v/>
      </c>
      <c r="E249" s="80" t="str">
        <f>IF('Dépenses auto-construction'!E249&lt;&gt;"",'Dépenses auto-construction'!E249,"")</f>
        <v/>
      </c>
      <c r="F249" s="111" t="str">
        <f>IF('Dépenses auto-construction'!F249&lt;&gt;"",'Dépenses auto-construction'!F249,"")</f>
        <v/>
      </c>
      <c r="G249" s="257">
        <f>IF('Dépenses auto-construction'!G249&lt;&gt;"",'Dépenses auto-construction'!G249,"")</f>
        <v>0</v>
      </c>
      <c r="H249" s="81">
        <f>IF('Dépenses auto-construction'!H249&lt;&gt;"",'Dépenses auto-construction'!H249,"")</f>
        <v>0</v>
      </c>
      <c r="I249" s="246"/>
      <c r="J249" s="246">
        <f t="shared" si="11"/>
        <v>0</v>
      </c>
      <c r="K249" s="111"/>
      <c r="L249" s="79" t="str">
        <f t="shared" si="12"/>
        <v/>
      </c>
      <c r="M249" s="246">
        <f t="shared" si="13"/>
        <v>0</v>
      </c>
      <c r="N249" s="111"/>
    </row>
    <row r="250" spans="2:14" ht="19.899999999999999" customHeight="1" x14ac:dyDescent="0.35">
      <c r="B250" s="109">
        <v>243</v>
      </c>
      <c r="C250" s="111" t="str">
        <f>IF('Dépenses auto-construction'!C250&lt;&gt;"",'Dépenses auto-construction'!C250,"")</f>
        <v/>
      </c>
      <c r="D250" s="111" t="str">
        <f>IF('Dépenses auto-construction'!D250&lt;&gt;"",'Dépenses auto-construction'!D250,"")</f>
        <v/>
      </c>
      <c r="E250" s="80" t="str">
        <f>IF('Dépenses auto-construction'!E250&lt;&gt;"",'Dépenses auto-construction'!E250,"")</f>
        <v/>
      </c>
      <c r="F250" s="111" t="str">
        <f>IF('Dépenses auto-construction'!F250&lt;&gt;"",'Dépenses auto-construction'!F250,"")</f>
        <v/>
      </c>
      <c r="G250" s="257">
        <f>IF('Dépenses auto-construction'!G250&lt;&gt;"",'Dépenses auto-construction'!G250,"")</f>
        <v>0</v>
      </c>
      <c r="H250" s="81">
        <f>IF('Dépenses auto-construction'!H250&lt;&gt;"",'Dépenses auto-construction'!H250,"")</f>
        <v>0</v>
      </c>
      <c r="I250" s="246"/>
      <c r="J250" s="246">
        <f t="shared" si="11"/>
        <v>0</v>
      </c>
      <c r="K250" s="111"/>
      <c r="L250" s="79" t="str">
        <f t="shared" si="12"/>
        <v/>
      </c>
      <c r="M250" s="246">
        <f t="shared" si="13"/>
        <v>0</v>
      </c>
      <c r="N250" s="111"/>
    </row>
    <row r="251" spans="2:14" ht="19.899999999999999" customHeight="1" x14ac:dyDescent="0.35">
      <c r="B251" s="109">
        <v>244</v>
      </c>
      <c r="C251" s="111" t="str">
        <f>IF('Dépenses auto-construction'!C251&lt;&gt;"",'Dépenses auto-construction'!C251,"")</f>
        <v/>
      </c>
      <c r="D251" s="111" t="str">
        <f>IF('Dépenses auto-construction'!D251&lt;&gt;"",'Dépenses auto-construction'!D251,"")</f>
        <v/>
      </c>
      <c r="E251" s="80" t="str">
        <f>IF('Dépenses auto-construction'!E251&lt;&gt;"",'Dépenses auto-construction'!E251,"")</f>
        <v/>
      </c>
      <c r="F251" s="111" t="str">
        <f>IF('Dépenses auto-construction'!F251&lt;&gt;"",'Dépenses auto-construction'!F251,"")</f>
        <v/>
      </c>
      <c r="G251" s="257">
        <f>IF('Dépenses auto-construction'!G251&lt;&gt;"",'Dépenses auto-construction'!G251,"")</f>
        <v>0</v>
      </c>
      <c r="H251" s="81">
        <f>IF('Dépenses auto-construction'!H251&lt;&gt;"",'Dépenses auto-construction'!H251,"")</f>
        <v>0</v>
      </c>
      <c r="I251" s="246"/>
      <c r="J251" s="246">
        <f t="shared" si="11"/>
        <v>0</v>
      </c>
      <c r="K251" s="111"/>
      <c r="L251" s="79" t="str">
        <f t="shared" si="12"/>
        <v/>
      </c>
      <c r="M251" s="246">
        <f t="shared" si="13"/>
        <v>0</v>
      </c>
      <c r="N251" s="111"/>
    </row>
    <row r="252" spans="2:14" ht="19.899999999999999" customHeight="1" x14ac:dyDescent="0.35">
      <c r="B252" s="109">
        <v>245</v>
      </c>
      <c r="C252" s="111" t="str">
        <f>IF('Dépenses auto-construction'!C252&lt;&gt;"",'Dépenses auto-construction'!C252,"")</f>
        <v/>
      </c>
      <c r="D252" s="111" t="str">
        <f>IF('Dépenses auto-construction'!D252&lt;&gt;"",'Dépenses auto-construction'!D252,"")</f>
        <v/>
      </c>
      <c r="E252" s="80" t="str">
        <f>IF('Dépenses auto-construction'!E252&lt;&gt;"",'Dépenses auto-construction'!E252,"")</f>
        <v/>
      </c>
      <c r="F252" s="111" t="str">
        <f>IF('Dépenses auto-construction'!F252&lt;&gt;"",'Dépenses auto-construction'!F252,"")</f>
        <v/>
      </c>
      <c r="G252" s="257">
        <f>IF('Dépenses auto-construction'!G252&lt;&gt;"",'Dépenses auto-construction'!G252,"")</f>
        <v>0</v>
      </c>
      <c r="H252" s="81">
        <f>IF('Dépenses auto-construction'!H252&lt;&gt;"",'Dépenses auto-construction'!H252,"")</f>
        <v>0</v>
      </c>
      <c r="I252" s="246"/>
      <c r="J252" s="246">
        <f t="shared" si="11"/>
        <v>0</v>
      </c>
      <c r="K252" s="111"/>
      <c r="L252" s="79" t="str">
        <f t="shared" si="12"/>
        <v/>
      </c>
      <c r="M252" s="246">
        <f t="shared" si="13"/>
        <v>0</v>
      </c>
      <c r="N252" s="111"/>
    </row>
    <row r="253" spans="2:14" ht="19.899999999999999" customHeight="1" x14ac:dyDescent="0.35">
      <c r="B253" s="109">
        <v>246</v>
      </c>
      <c r="C253" s="111" t="str">
        <f>IF('Dépenses auto-construction'!C253&lt;&gt;"",'Dépenses auto-construction'!C253,"")</f>
        <v/>
      </c>
      <c r="D253" s="111" t="str">
        <f>IF('Dépenses auto-construction'!D253&lt;&gt;"",'Dépenses auto-construction'!D253,"")</f>
        <v/>
      </c>
      <c r="E253" s="80" t="str">
        <f>IF('Dépenses auto-construction'!E253&lt;&gt;"",'Dépenses auto-construction'!E253,"")</f>
        <v/>
      </c>
      <c r="F253" s="111" t="str">
        <f>IF('Dépenses auto-construction'!F253&lt;&gt;"",'Dépenses auto-construction'!F253,"")</f>
        <v/>
      </c>
      <c r="G253" s="257">
        <f>IF('Dépenses auto-construction'!G253&lt;&gt;"",'Dépenses auto-construction'!G253,"")</f>
        <v>0</v>
      </c>
      <c r="H253" s="81">
        <f>IF('Dépenses auto-construction'!H253&lt;&gt;"",'Dépenses auto-construction'!H253,"")</f>
        <v>0</v>
      </c>
      <c r="I253" s="246"/>
      <c r="J253" s="246">
        <f t="shared" si="11"/>
        <v>0</v>
      </c>
      <c r="K253" s="111"/>
      <c r="L253" s="79" t="str">
        <f t="shared" si="12"/>
        <v/>
      </c>
      <c r="M253" s="246">
        <f t="shared" si="13"/>
        <v>0</v>
      </c>
      <c r="N253" s="111"/>
    </row>
    <row r="254" spans="2:14" ht="19.899999999999999" customHeight="1" x14ac:dyDescent="0.35">
      <c r="B254" s="109">
        <v>247</v>
      </c>
      <c r="C254" s="111" t="str">
        <f>IF('Dépenses auto-construction'!C254&lt;&gt;"",'Dépenses auto-construction'!C254,"")</f>
        <v/>
      </c>
      <c r="D254" s="111" t="str">
        <f>IF('Dépenses auto-construction'!D254&lt;&gt;"",'Dépenses auto-construction'!D254,"")</f>
        <v/>
      </c>
      <c r="E254" s="80" t="str">
        <f>IF('Dépenses auto-construction'!E254&lt;&gt;"",'Dépenses auto-construction'!E254,"")</f>
        <v/>
      </c>
      <c r="F254" s="111" t="str">
        <f>IF('Dépenses auto-construction'!F254&lt;&gt;"",'Dépenses auto-construction'!F254,"")</f>
        <v/>
      </c>
      <c r="G254" s="257">
        <f>IF('Dépenses auto-construction'!G254&lt;&gt;"",'Dépenses auto-construction'!G254,"")</f>
        <v>0</v>
      </c>
      <c r="H254" s="81">
        <f>IF('Dépenses auto-construction'!H254&lt;&gt;"",'Dépenses auto-construction'!H254,"")</f>
        <v>0</v>
      </c>
      <c r="I254" s="246"/>
      <c r="J254" s="246">
        <f t="shared" si="11"/>
        <v>0</v>
      </c>
      <c r="K254" s="111"/>
      <c r="L254" s="79" t="str">
        <f t="shared" si="12"/>
        <v/>
      </c>
      <c r="M254" s="246">
        <f t="shared" si="13"/>
        <v>0</v>
      </c>
      <c r="N254" s="111"/>
    </row>
    <row r="255" spans="2:14" ht="19.899999999999999" customHeight="1" x14ac:dyDescent="0.35">
      <c r="B255" s="109">
        <v>248</v>
      </c>
      <c r="C255" s="111" t="str">
        <f>IF('Dépenses auto-construction'!C255&lt;&gt;"",'Dépenses auto-construction'!C255,"")</f>
        <v/>
      </c>
      <c r="D255" s="111" t="str">
        <f>IF('Dépenses auto-construction'!D255&lt;&gt;"",'Dépenses auto-construction'!D255,"")</f>
        <v/>
      </c>
      <c r="E255" s="80" t="str">
        <f>IF('Dépenses auto-construction'!E255&lt;&gt;"",'Dépenses auto-construction'!E255,"")</f>
        <v/>
      </c>
      <c r="F255" s="111" t="str">
        <f>IF('Dépenses auto-construction'!F255&lt;&gt;"",'Dépenses auto-construction'!F255,"")</f>
        <v/>
      </c>
      <c r="G255" s="257">
        <f>IF('Dépenses auto-construction'!G255&lt;&gt;"",'Dépenses auto-construction'!G255,"")</f>
        <v>0</v>
      </c>
      <c r="H255" s="81">
        <f>IF('Dépenses auto-construction'!H255&lt;&gt;"",'Dépenses auto-construction'!H255,"")</f>
        <v>0</v>
      </c>
      <c r="I255" s="246"/>
      <c r="J255" s="246">
        <f t="shared" si="11"/>
        <v>0</v>
      </c>
      <c r="K255" s="111"/>
      <c r="L255" s="79" t="str">
        <f t="shared" si="12"/>
        <v/>
      </c>
      <c r="M255" s="246">
        <f t="shared" si="13"/>
        <v>0</v>
      </c>
      <c r="N255" s="111"/>
    </row>
    <row r="256" spans="2:14" ht="19.899999999999999" customHeight="1" x14ac:dyDescent="0.35">
      <c r="B256" s="109">
        <v>249</v>
      </c>
      <c r="C256" s="111" t="str">
        <f>IF('Dépenses auto-construction'!C256&lt;&gt;"",'Dépenses auto-construction'!C256,"")</f>
        <v/>
      </c>
      <c r="D256" s="111" t="str">
        <f>IF('Dépenses auto-construction'!D256&lt;&gt;"",'Dépenses auto-construction'!D256,"")</f>
        <v/>
      </c>
      <c r="E256" s="80" t="str">
        <f>IF('Dépenses auto-construction'!E256&lt;&gt;"",'Dépenses auto-construction'!E256,"")</f>
        <v/>
      </c>
      <c r="F256" s="111" t="str">
        <f>IF('Dépenses auto-construction'!F256&lt;&gt;"",'Dépenses auto-construction'!F256,"")</f>
        <v/>
      </c>
      <c r="G256" s="257">
        <f>IF('Dépenses auto-construction'!G256&lt;&gt;"",'Dépenses auto-construction'!G256,"")</f>
        <v>0</v>
      </c>
      <c r="H256" s="81">
        <f>IF('Dépenses auto-construction'!H256&lt;&gt;"",'Dépenses auto-construction'!H256,"")</f>
        <v>0</v>
      </c>
      <c r="I256" s="246"/>
      <c r="J256" s="246">
        <f t="shared" si="11"/>
        <v>0</v>
      </c>
      <c r="K256" s="111"/>
      <c r="L256" s="79" t="str">
        <f t="shared" si="12"/>
        <v/>
      </c>
      <c r="M256" s="246">
        <f t="shared" si="13"/>
        <v>0</v>
      </c>
      <c r="N256" s="111"/>
    </row>
    <row r="257" spans="2:14" ht="19.899999999999999" customHeight="1" x14ac:dyDescent="0.35">
      <c r="B257" s="109">
        <v>250</v>
      </c>
      <c r="C257" s="111" t="str">
        <f>IF('Dépenses auto-construction'!C257&lt;&gt;"",'Dépenses auto-construction'!C257,"")</f>
        <v/>
      </c>
      <c r="D257" s="111" t="str">
        <f>IF('Dépenses auto-construction'!D257&lt;&gt;"",'Dépenses auto-construction'!D257,"")</f>
        <v/>
      </c>
      <c r="E257" s="80" t="str">
        <f>IF('Dépenses auto-construction'!E257&lt;&gt;"",'Dépenses auto-construction'!E257,"")</f>
        <v/>
      </c>
      <c r="F257" s="111" t="str">
        <f>IF('Dépenses auto-construction'!F257&lt;&gt;"",'Dépenses auto-construction'!F257,"")</f>
        <v/>
      </c>
      <c r="G257" s="257">
        <f>IF('Dépenses auto-construction'!G257&lt;&gt;"",'Dépenses auto-construction'!G257,"")</f>
        <v>0</v>
      </c>
      <c r="H257" s="81">
        <f>IF('Dépenses auto-construction'!H257&lt;&gt;"",'Dépenses auto-construction'!H257,"")</f>
        <v>0</v>
      </c>
      <c r="I257" s="246"/>
      <c r="J257" s="246">
        <f t="shared" si="11"/>
        <v>0</v>
      </c>
      <c r="K257" s="111"/>
      <c r="L257" s="79" t="str">
        <f t="shared" si="12"/>
        <v/>
      </c>
      <c r="M257" s="246">
        <f t="shared" si="13"/>
        <v>0</v>
      </c>
      <c r="N257" s="111"/>
    </row>
    <row r="258" spans="2:14" ht="19.899999999999999" customHeight="1" x14ac:dyDescent="0.35">
      <c r="B258" s="109">
        <v>251</v>
      </c>
      <c r="C258" s="111" t="str">
        <f>IF('Dépenses auto-construction'!C258&lt;&gt;"",'Dépenses auto-construction'!C258,"")</f>
        <v/>
      </c>
      <c r="D258" s="111" t="str">
        <f>IF('Dépenses auto-construction'!D258&lt;&gt;"",'Dépenses auto-construction'!D258,"")</f>
        <v/>
      </c>
      <c r="E258" s="80" t="str">
        <f>IF('Dépenses auto-construction'!E258&lt;&gt;"",'Dépenses auto-construction'!E258,"")</f>
        <v/>
      </c>
      <c r="F258" s="111" t="str">
        <f>IF('Dépenses auto-construction'!F258&lt;&gt;"",'Dépenses auto-construction'!F258,"")</f>
        <v/>
      </c>
      <c r="G258" s="257">
        <f>IF('Dépenses auto-construction'!G258&lt;&gt;"",'Dépenses auto-construction'!G258,"")</f>
        <v>0</v>
      </c>
      <c r="H258" s="81">
        <f>IF('Dépenses auto-construction'!H258&lt;&gt;"",'Dépenses auto-construction'!H258,"")</f>
        <v>0</v>
      </c>
      <c r="I258" s="246"/>
      <c r="J258" s="246">
        <f t="shared" si="11"/>
        <v>0</v>
      </c>
      <c r="K258" s="111"/>
      <c r="L258" s="79" t="str">
        <f t="shared" si="12"/>
        <v/>
      </c>
      <c r="M258" s="246">
        <f t="shared" si="13"/>
        <v>0</v>
      </c>
      <c r="N258" s="111"/>
    </row>
    <row r="259" spans="2:14" ht="19.899999999999999" customHeight="1" x14ac:dyDescent="0.35">
      <c r="B259" s="109">
        <v>252</v>
      </c>
      <c r="C259" s="111" t="str">
        <f>IF('Dépenses auto-construction'!C259&lt;&gt;"",'Dépenses auto-construction'!C259,"")</f>
        <v/>
      </c>
      <c r="D259" s="111" t="str">
        <f>IF('Dépenses auto-construction'!D259&lt;&gt;"",'Dépenses auto-construction'!D259,"")</f>
        <v/>
      </c>
      <c r="E259" s="80" t="str">
        <f>IF('Dépenses auto-construction'!E259&lt;&gt;"",'Dépenses auto-construction'!E259,"")</f>
        <v/>
      </c>
      <c r="F259" s="111" t="str">
        <f>IF('Dépenses auto-construction'!F259&lt;&gt;"",'Dépenses auto-construction'!F259,"")</f>
        <v/>
      </c>
      <c r="G259" s="257">
        <f>IF('Dépenses auto-construction'!G259&lt;&gt;"",'Dépenses auto-construction'!G259,"")</f>
        <v>0</v>
      </c>
      <c r="H259" s="81">
        <f>IF('Dépenses auto-construction'!H259&lt;&gt;"",'Dépenses auto-construction'!H259,"")</f>
        <v>0</v>
      </c>
      <c r="I259" s="246"/>
      <c r="J259" s="246">
        <f t="shared" si="11"/>
        <v>0</v>
      </c>
      <c r="K259" s="111"/>
      <c r="L259" s="79" t="str">
        <f t="shared" si="12"/>
        <v/>
      </c>
      <c r="M259" s="246">
        <f t="shared" si="13"/>
        <v>0</v>
      </c>
      <c r="N259" s="111"/>
    </row>
    <row r="260" spans="2:14" ht="19.899999999999999" customHeight="1" x14ac:dyDescent="0.35">
      <c r="B260" s="109">
        <v>253</v>
      </c>
      <c r="C260" s="111" t="str">
        <f>IF('Dépenses auto-construction'!C260&lt;&gt;"",'Dépenses auto-construction'!C260,"")</f>
        <v/>
      </c>
      <c r="D260" s="111" t="str">
        <f>IF('Dépenses auto-construction'!D260&lt;&gt;"",'Dépenses auto-construction'!D260,"")</f>
        <v/>
      </c>
      <c r="E260" s="80" t="str">
        <f>IF('Dépenses auto-construction'!E260&lt;&gt;"",'Dépenses auto-construction'!E260,"")</f>
        <v/>
      </c>
      <c r="F260" s="111" t="str">
        <f>IF('Dépenses auto-construction'!F260&lt;&gt;"",'Dépenses auto-construction'!F260,"")</f>
        <v/>
      </c>
      <c r="G260" s="257">
        <f>IF('Dépenses auto-construction'!G260&lt;&gt;"",'Dépenses auto-construction'!G260,"")</f>
        <v>0</v>
      </c>
      <c r="H260" s="81">
        <f>IF('Dépenses auto-construction'!H260&lt;&gt;"",'Dépenses auto-construction'!H260,"")</f>
        <v>0</v>
      </c>
      <c r="I260" s="246"/>
      <c r="J260" s="246">
        <f t="shared" si="11"/>
        <v>0</v>
      </c>
      <c r="K260" s="111"/>
      <c r="L260" s="79" t="str">
        <f t="shared" si="12"/>
        <v/>
      </c>
      <c r="M260" s="246">
        <f t="shared" si="13"/>
        <v>0</v>
      </c>
      <c r="N260" s="111"/>
    </row>
    <row r="261" spans="2:14" ht="19.899999999999999" customHeight="1" x14ac:dyDescent="0.35">
      <c r="B261" s="109">
        <v>254</v>
      </c>
      <c r="C261" s="111" t="str">
        <f>IF('Dépenses auto-construction'!C261&lt;&gt;"",'Dépenses auto-construction'!C261,"")</f>
        <v/>
      </c>
      <c r="D261" s="111" t="str">
        <f>IF('Dépenses auto-construction'!D261&lt;&gt;"",'Dépenses auto-construction'!D261,"")</f>
        <v/>
      </c>
      <c r="E261" s="80" t="str">
        <f>IF('Dépenses auto-construction'!E261&lt;&gt;"",'Dépenses auto-construction'!E261,"")</f>
        <v/>
      </c>
      <c r="F261" s="111" t="str">
        <f>IF('Dépenses auto-construction'!F261&lt;&gt;"",'Dépenses auto-construction'!F261,"")</f>
        <v/>
      </c>
      <c r="G261" s="257">
        <f>IF('Dépenses auto-construction'!G261&lt;&gt;"",'Dépenses auto-construction'!G261,"")</f>
        <v>0</v>
      </c>
      <c r="H261" s="81">
        <f>IF('Dépenses auto-construction'!H261&lt;&gt;"",'Dépenses auto-construction'!H261,"")</f>
        <v>0</v>
      </c>
      <c r="I261" s="246"/>
      <c r="J261" s="246">
        <f t="shared" si="11"/>
        <v>0</v>
      </c>
      <c r="K261" s="111"/>
      <c r="L261" s="79" t="str">
        <f t="shared" si="12"/>
        <v/>
      </c>
      <c r="M261" s="246">
        <f t="shared" si="13"/>
        <v>0</v>
      </c>
      <c r="N261" s="111"/>
    </row>
    <row r="262" spans="2:14" ht="19.899999999999999" customHeight="1" x14ac:dyDescent="0.35">
      <c r="B262" s="109">
        <v>255</v>
      </c>
      <c r="C262" s="111" t="str">
        <f>IF('Dépenses auto-construction'!C262&lt;&gt;"",'Dépenses auto-construction'!C262,"")</f>
        <v/>
      </c>
      <c r="D262" s="111" t="str">
        <f>IF('Dépenses auto-construction'!D262&lt;&gt;"",'Dépenses auto-construction'!D262,"")</f>
        <v/>
      </c>
      <c r="E262" s="80" t="str">
        <f>IF('Dépenses auto-construction'!E262&lt;&gt;"",'Dépenses auto-construction'!E262,"")</f>
        <v/>
      </c>
      <c r="F262" s="111" t="str">
        <f>IF('Dépenses auto-construction'!F262&lt;&gt;"",'Dépenses auto-construction'!F262,"")</f>
        <v/>
      </c>
      <c r="G262" s="257">
        <f>IF('Dépenses auto-construction'!G262&lt;&gt;"",'Dépenses auto-construction'!G262,"")</f>
        <v>0</v>
      </c>
      <c r="H262" s="81">
        <f>IF('Dépenses auto-construction'!H262&lt;&gt;"",'Dépenses auto-construction'!H262,"")</f>
        <v>0</v>
      </c>
      <c r="I262" s="246"/>
      <c r="J262" s="246">
        <f t="shared" si="11"/>
        <v>0</v>
      </c>
      <c r="K262" s="111"/>
      <c r="L262" s="79" t="str">
        <f t="shared" si="12"/>
        <v/>
      </c>
      <c r="M262" s="246">
        <f t="shared" si="13"/>
        <v>0</v>
      </c>
      <c r="N262" s="111"/>
    </row>
    <row r="263" spans="2:14" ht="19.899999999999999" customHeight="1" x14ac:dyDescent="0.35">
      <c r="B263" s="109">
        <v>256</v>
      </c>
      <c r="C263" s="111" t="str">
        <f>IF('Dépenses auto-construction'!C263&lt;&gt;"",'Dépenses auto-construction'!C263,"")</f>
        <v/>
      </c>
      <c r="D263" s="111" t="str">
        <f>IF('Dépenses auto-construction'!D263&lt;&gt;"",'Dépenses auto-construction'!D263,"")</f>
        <v/>
      </c>
      <c r="E263" s="80" t="str">
        <f>IF('Dépenses auto-construction'!E263&lt;&gt;"",'Dépenses auto-construction'!E263,"")</f>
        <v/>
      </c>
      <c r="F263" s="111" t="str">
        <f>IF('Dépenses auto-construction'!F263&lt;&gt;"",'Dépenses auto-construction'!F263,"")</f>
        <v/>
      </c>
      <c r="G263" s="257">
        <f>IF('Dépenses auto-construction'!G263&lt;&gt;"",'Dépenses auto-construction'!G263,"")</f>
        <v>0</v>
      </c>
      <c r="H263" s="81">
        <f>IF('Dépenses auto-construction'!H263&lt;&gt;"",'Dépenses auto-construction'!H263,"")</f>
        <v>0</v>
      </c>
      <c r="I263" s="246"/>
      <c r="J263" s="246">
        <f t="shared" si="11"/>
        <v>0</v>
      </c>
      <c r="K263" s="111"/>
      <c r="L263" s="79" t="str">
        <f t="shared" si="12"/>
        <v/>
      </c>
      <c r="M263" s="246">
        <f t="shared" si="13"/>
        <v>0</v>
      </c>
      <c r="N263" s="111"/>
    </row>
    <row r="264" spans="2:14" ht="19.899999999999999" customHeight="1" x14ac:dyDescent="0.35">
      <c r="B264" s="109">
        <v>257</v>
      </c>
      <c r="C264" s="111" t="str">
        <f>IF('Dépenses auto-construction'!C264&lt;&gt;"",'Dépenses auto-construction'!C264,"")</f>
        <v/>
      </c>
      <c r="D264" s="111" t="str">
        <f>IF('Dépenses auto-construction'!D264&lt;&gt;"",'Dépenses auto-construction'!D264,"")</f>
        <v/>
      </c>
      <c r="E264" s="80" t="str">
        <f>IF('Dépenses auto-construction'!E264&lt;&gt;"",'Dépenses auto-construction'!E264,"")</f>
        <v/>
      </c>
      <c r="F264" s="111" t="str">
        <f>IF('Dépenses auto-construction'!F264&lt;&gt;"",'Dépenses auto-construction'!F264,"")</f>
        <v/>
      </c>
      <c r="G264" s="257">
        <f>IF('Dépenses auto-construction'!G264&lt;&gt;"",'Dépenses auto-construction'!G264,"")</f>
        <v>0</v>
      </c>
      <c r="H264" s="81">
        <f>IF('Dépenses auto-construction'!H264&lt;&gt;"",'Dépenses auto-construction'!H264,"")</f>
        <v>0</v>
      </c>
      <c r="I264" s="246"/>
      <c r="J264" s="246">
        <f t="shared" si="11"/>
        <v>0</v>
      </c>
      <c r="K264" s="111"/>
      <c r="L264" s="79" t="str">
        <f t="shared" si="12"/>
        <v/>
      </c>
      <c r="M264" s="246">
        <f t="shared" si="13"/>
        <v>0</v>
      </c>
      <c r="N264" s="111"/>
    </row>
    <row r="265" spans="2:14" ht="19.899999999999999" customHeight="1" x14ac:dyDescent="0.35">
      <c r="B265" s="109">
        <v>258</v>
      </c>
      <c r="C265" s="111" t="str">
        <f>IF('Dépenses auto-construction'!C265&lt;&gt;"",'Dépenses auto-construction'!C265,"")</f>
        <v/>
      </c>
      <c r="D265" s="111" t="str">
        <f>IF('Dépenses auto-construction'!D265&lt;&gt;"",'Dépenses auto-construction'!D265,"")</f>
        <v/>
      </c>
      <c r="E265" s="80" t="str">
        <f>IF('Dépenses auto-construction'!E265&lt;&gt;"",'Dépenses auto-construction'!E265,"")</f>
        <v/>
      </c>
      <c r="F265" s="111" t="str">
        <f>IF('Dépenses auto-construction'!F265&lt;&gt;"",'Dépenses auto-construction'!F265,"")</f>
        <v/>
      </c>
      <c r="G265" s="257">
        <f>IF('Dépenses auto-construction'!G265&lt;&gt;"",'Dépenses auto-construction'!G265,"")</f>
        <v>0</v>
      </c>
      <c r="H265" s="81">
        <f>IF('Dépenses auto-construction'!H265&lt;&gt;"",'Dépenses auto-construction'!H265,"")</f>
        <v>0</v>
      </c>
      <c r="I265" s="246"/>
      <c r="J265" s="246">
        <f t="shared" ref="J265:J328" si="14">IF(I265&lt;&gt;"",MIN(ROUND(I265,2),IF(AND(G265&lt;&gt;0,F265&lt;&gt;""),ROUND(F265*G265,2),0)),IF(AND(G265&lt;&gt;0,F265&lt;&gt;""),ROUND(F265*G265,2),0))</f>
        <v>0</v>
      </c>
      <c r="K265" s="111"/>
      <c r="L265" s="79" t="str">
        <f t="shared" ref="L265:L328" si="15">F265</f>
        <v/>
      </c>
      <c r="M265" s="246">
        <f t="shared" ref="M265:M328" si="16">IF(I265&lt;&gt;"",MIN(ROUND(I265,2),IF(AND(G265&lt;&gt;0,L265&lt;&gt;""),ROUND(L265*G265,2),0)),IF(AND(G265&lt;&gt;0,L265&lt;&gt;""),ROUND(L265*G265,2),0))</f>
        <v>0</v>
      </c>
      <c r="N265" s="111"/>
    </row>
    <row r="266" spans="2:14" ht="19.899999999999999" customHeight="1" x14ac:dyDescent="0.35">
      <c r="B266" s="109">
        <v>259</v>
      </c>
      <c r="C266" s="111" t="str">
        <f>IF('Dépenses auto-construction'!C266&lt;&gt;"",'Dépenses auto-construction'!C266,"")</f>
        <v/>
      </c>
      <c r="D266" s="111" t="str">
        <f>IF('Dépenses auto-construction'!D266&lt;&gt;"",'Dépenses auto-construction'!D266,"")</f>
        <v/>
      </c>
      <c r="E266" s="80" t="str">
        <f>IF('Dépenses auto-construction'!E266&lt;&gt;"",'Dépenses auto-construction'!E266,"")</f>
        <v/>
      </c>
      <c r="F266" s="111" t="str">
        <f>IF('Dépenses auto-construction'!F266&lt;&gt;"",'Dépenses auto-construction'!F266,"")</f>
        <v/>
      </c>
      <c r="G266" s="257">
        <f>IF('Dépenses auto-construction'!G266&lt;&gt;"",'Dépenses auto-construction'!G266,"")</f>
        <v>0</v>
      </c>
      <c r="H266" s="81">
        <f>IF('Dépenses auto-construction'!H266&lt;&gt;"",'Dépenses auto-construction'!H266,"")</f>
        <v>0</v>
      </c>
      <c r="I266" s="246"/>
      <c r="J266" s="246">
        <f t="shared" si="14"/>
        <v>0</v>
      </c>
      <c r="K266" s="111"/>
      <c r="L266" s="79" t="str">
        <f t="shared" si="15"/>
        <v/>
      </c>
      <c r="M266" s="246">
        <f t="shared" si="16"/>
        <v>0</v>
      </c>
      <c r="N266" s="111"/>
    </row>
    <row r="267" spans="2:14" ht="19.899999999999999" customHeight="1" x14ac:dyDescent="0.35">
      <c r="B267" s="109">
        <v>260</v>
      </c>
      <c r="C267" s="111" t="str">
        <f>IF('Dépenses auto-construction'!C267&lt;&gt;"",'Dépenses auto-construction'!C267,"")</f>
        <v/>
      </c>
      <c r="D267" s="111" t="str">
        <f>IF('Dépenses auto-construction'!D267&lt;&gt;"",'Dépenses auto-construction'!D267,"")</f>
        <v/>
      </c>
      <c r="E267" s="80" t="str">
        <f>IF('Dépenses auto-construction'!E267&lt;&gt;"",'Dépenses auto-construction'!E267,"")</f>
        <v/>
      </c>
      <c r="F267" s="111" t="str">
        <f>IF('Dépenses auto-construction'!F267&lt;&gt;"",'Dépenses auto-construction'!F267,"")</f>
        <v/>
      </c>
      <c r="G267" s="257">
        <f>IF('Dépenses auto-construction'!G267&lt;&gt;"",'Dépenses auto-construction'!G267,"")</f>
        <v>0</v>
      </c>
      <c r="H267" s="81">
        <f>IF('Dépenses auto-construction'!H267&lt;&gt;"",'Dépenses auto-construction'!H267,"")</f>
        <v>0</v>
      </c>
      <c r="I267" s="246"/>
      <c r="J267" s="246">
        <f t="shared" si="14"/>
        <v>0</v>
      </c>
      <c r="K267" s="111"/>
      <c r="L267" s="79" t="str">
        <f t="shared" si="15"/>
        <v/>
      </c>
      <c r="M267" s="246">
        <f t="shared" si="16"/>
        <v>0</v>
      </c>
      <c r="N267" s="111"/>
    </row>
    <row r="268" spans="2:14" ht="19.899999999999999" customHeight="1" x14ac:dyDescent="0.35">
      <c r="B268" s="109">
        <v>261</v>
      </c>
      <c r="C268" s="111" t="str">
        <f>IF('Dépenses auto-construction'!C268&lt;&gt;"",'Dépenses auto-construction'!C268,"")</f>
        <v/>
      </c>
      <c r="D268" s="111" t="str">
        <f>IF('Dépenses auto-construction'!D268&lt;&gt;"",'Dépenses auto-construction'!D268,"")</f>
        <v/>
      </c>
      <c r="E268" s="80" t="str">
        <f>IF('Dépenses auto-construction'!E268&lt;&gt;"",'Dépenses auto-construction'!E268,"")</f>
        <v/>
      </c>
      <c r="F268" s="111" t="str">
        <f>IF('Dépenses auto-construction'!F268&lt;&gt;"",'Dépenses auto-construction'!F268,"")</f>
        <v/>
      </c>
      <c r="G268" s="257">
        <f>IF('Dépenses auto-construction'!G268&lt;&gt;"",'Dépenses auto-construction'!G268,"")</f>
        <v>0</v>
      </c>
      <c r="H268" s="81">
        <f>IF('Dépenses auto-construction'!H268&lt;&gt;"",'Dépenses auto-construction'!H268,"")</f>
        <v>0</v>
      </c>
      <c r="I268" s="246"/>
      <c r="J268" s="246">
        <f t="shared" si="14"/>
        <v>0</v>
      </c>
      <c r="K268" s="111"/>
      <c r="L268" s="79" t="str">
        <f t="shared" si="15"/>
        <v/>
      </c>
      <c r="M268" s="246">
        <f t="shared" si="16"/>
        <v>0</v>
      </c>
      <c r="N268" s="111"/>
    </row>
    <row r="269" spans="2:14" ht="19.899999999999999" customHeight="1" x14ac:dyDescent="0.35">
      <c r="B269" s="109">
        <v>262</v>
      </c>
      <c r="C269" s="111" t="str">
        <f>IF('Dépenses auto-construction'!C269&lt;&gt;"",'Dépenses auto-construction'!C269,"")</f>
        <v/>
      </c>
      <c r="D269" s="111" t="str">
        <f>IF('Dépenses auto-construction'!D269&lt;&gt;"",'Dépenses auto-construction'!D269,"")</f>
        <v/>
      </c>
      <c r="E269" s="80" t="str">
        <f>IF('Dépenses auto-construction'!E269&lt;&gt;"",'Dépenses auto-construction'!E269,"")</f>
        <v/>
      </c>
      <c r="F269" s="111" t="str">
        <f>IF('Dépenses auto-construction'!F269&lt;&gt;"",'Dépenses auto-construction'!F269,"")</f>
        <v/>
      </c>
      <c r="G269" s="257">
        <f>IF('Dépenses auto-construction'!G269&lt;&gt;"",'Dépenses auto-construction'!G269,"")</f>
        <v>0</v>
      </c>
      <c r="H269" s="81">
        <f>IF('Dépenses auto-construction'!H269&lt;&gt;"",'Dépenses auto-construction'!H269,"")</f>
        <v>0</v>
      </c>
      <c r="I269" s="246"/>
      <c r="J269" s="246">
        <f t="shared" si="14"/>
        <v>0</v>
      </c>
      <c r="K269" s="111"/>
      <c r="L269" s="79" t="str">
        <f t="shared" si="15"/>
        <v/>
      </c>
      <c r="M269" s="246">
        <f t="shared" si="16"/>
        <v>0</v>
      </c>
      <c r="N269" s="111"/>
    </row>
    <row r="270" spans="2:14" ht="19.899999999999999" customHeight="1" x14ac:dyDescent="0.35">
      <c r="B270" s="109">
        <v>263</v>
      </c>
      <c r="C270" s="111" t="str">
        <f>IF('Dépenses auto-construction'!C270&lt;&gt;"",'Dépenses auto-construction'!C270,"")</f>
        <v/>
      </c>
      <c r="D270" s="111" t="str">
        <f>IF('Dépenses auto-construction'!D270&lt;&gt;"",'Dépenses auto-construction'!D270,"")</f>
        <v/>
      </c>
      <c r="E270" s="80" t="str">
        <f>IF('Dépenses auto-construction'!E270&lt;&gt;"",'Dépenses auto-construction'!E270,"")</f>
        <v/>
      </c>
      <c r="F270" s="111" t="str">
        <f>IF('Dépenses auto-construction'!F270&lt;&gt;"",'Dépenses auto-construction'!F270,"")</f>
        <v/>
      </c>
      <c r="G270" s="257">
        <f>IF('Dépenses auto-construction'!G270&lt;&gt;"",'Dépenses auto-construction'!G270,"")</f>
        <v>0</v>
      </c>
      <c r="H270" s="81">
        <f>IF('Dépenses auto-construction'!H270&lt;&gt;"",'Dépenses auto-construction'!H270,"")</f>
        <v>0</v>
      </c>
      <c r="I270" s="246"/>
      <c r="J270" s="246">
        <f t="shared" si="14"/>
        <v>0</v>
      </c>
      <c r="K270" s="111"/>
      <c r="L270" s="79" t="str">
        <f t="shared" si="15"/>
        <v/>
      </c>
      <c r="M270" s="246">
        <f t="shared" si="16"/>
        <v>0</v>
      </c>
      <c r="N270" s="111"/>
    </row>
    <row r="271" spans="2:14" ht="19.899999999999999" customHeight="1" x14ac:dyDescent="0.35">
      <c r="B271" s="109">
        <v>264</v>
      </c>
      <c r="C271" s="111" t="str">
        <f>IF('Dépenses auto-construction'!C271&lt;&gt;"",'Dépenses auto-construction'!C271,"")</f>
        <v/>
      </c>
      <c r="D271" s="111" t="str">
        <f>IF('Dépenses auto-construction'!D271&lt;&gt;"",'Dépenses auto-construction'!D271,"")</f>
        <v/>
      </c>
      <c r="E271" s="80" t="str">
        <f>IF('Dépenses auto-construction'!E271&lt;&gt;"",'Dépenses auto-construction'!E271,"")</f>
        <v/>
      </c>
      <c r="F271" s="111" t="str">
        <f>IF('Dépenses auto-construction'!F271&lt;&gt;"",'Dépenses auto-construction'!F271,"")</f>
        <v/>
      </c>
      <c r="G271" s="257">
        <f>IF('Dépenses auto-construction'!G271&lt;&gt;"",'Dépenses auto-construction'!G271,"")</f>
        <v>0</v>
      </c>
      <c r="H271" s="81">
        <f>IF('Dépenses auto-construction'!H271&lt;&gt;"",'Dépenses auto-construction'!H271,"")</f>
        <v>0</v>
      </c>
      <c r="I271" s="246"/>
      <c r="J271" s="246">
        <f t="shared" si="14"/>
        <v>0</v>
      </c>
      <c r="K271" s="111"/>
      <c r="L271" s="79" t="str">
        <f t="shared" si="15"/>
        <v/>
      </c>
      <c r="M271" s="246">
        <f t="shared" si="16"/>
        <v>0</v>
      </c>
      <c r="N271" s="111"/>
    </row>
    <row r="272" spans="2:14" ht="19.899999999999999" customHeight="1" x14ac:dyDescent="0.35">
      <c r="B272" s="109">
        <v>265</v>
      </c>
      <c r="C272" s="111" t="str">
        <f>IF('Dépenses auto-construction'!C272&lt;&gt;"",'Dépenses auto-construction'!C272,"")</f>
        <v/>
      </c>
      <c r="D272" s="111" t="str">
        <f>IF('Dépenses auto-construction'!D272&lt;&gt;"",'Dépenses auto-construction'!D272,"")</f>
        <v/>
      </c>
      <c r="E272" s="80" t="str">
        <f>IF('Dépenses auto-construction'!E272&lt;&gt;"",'Dépenses auto-construction'!E272,"")</f>
        <v/>
      </c>
      <c r="F272" s="111" t="str">
        <f>IF('Dépenses auto-construction'!F272&lt;&gt;"",'Dépenses auto-construction'!F272,"")</f>
        <v/>
      </c>
      <c r="G272" s="257">
        <f>IF('Dépenses auto-construction'!G272&lt;&gt;"",'Dépenses auto-construction'!G272,"")</f>
        <v>0</v>
      </c>
      <c r="H272" s="81">
        <f>IF('Dépenses auto-construction'!H272&lt;&gt;"",'Dépenses auto-construction'!H272,"")</f>
        <v>0</v>
      </c>
      <c r="I272" s="246"/>
      <c r="J272" s="246">
        <f t="shared" si="14"/>
        <v>0</v>
      </c>
      <c r="K272" s="111"/>
      <c r="L272" s="79" t="str">
        <f t="shared" si="15"/>
        <v/>
      </c>
      <c r="M272" s="246">
        <f t="shared" si="16"/>
        <v>0</v>
      </c>
      <c r="N272" s="111"/>
    </row>
    <row r="273" spans="2:14" ht="19.899999999999999" customHeight="1" x14ac:dyDescent="0.35">
      <c r="B273" s="109">
        <v>266</v>
      </c>
      <c r="C273" s="111" t="str">
        <f>IF('Dépenses auto-construction'!C273&lt;&gt;"",'Dépenses auto-construction'!C273,"")</f>
        <v/>
      </c>
      <c r="D273" s="111" t="str">
        <f>IF('Dépenses auto-construction'!D273&lt;&gt;"",'Dépenses auto-construction'!D273,"")</f>
        <v/>
      </c>
      <c r="E273" s="80" t="str">
        <f>IF('Dépenses auto-construction'!E273&lt;&gt;"",'Dépenses auto-construction'!E273,"")</f>
        <v/>
      </c>
      <c r="F273" s="111" t="str">
        <f>IF('Dépenses auto-construction'!F273&lt;&gt;"",'Dépenses auto-construction'!F273,"")</f>
        <v/>
      </c>
      <c r="G273" s="257">
        <f>IF('Dépenses auto-construction'!G273&lt;&gt;"",'Dépenses auto-construction'!G273,"")</f>
        <v>0</v>
      </c>
      <c r="H273" s="81">
        <f>IF('Dépenses auto-construction'!H273&lt;&gt;"",'Dépenses auto-construction'!H273,"")</f>
        <v>0</v>
      </c>
      <c r="I273" s="246"/>
      <c r="J273" s="246">
        <f t="shared" si="14"/>
        <v>0</v>
      </c>
      <c r="K273" s="111"/>
      <c r="L273" s="79" t="str">
        <f t="shared" si="15"/>
        <v/>
      </c>
      <c r="M273" s="246">
        <f t="shared" si="16"/>
        <v>0</v>
      </c>
      <c r="N273" s="111"/>
    </row>
    <row r="274" spans="2:14" ht="19.899999999999999" customHeight="1" x14ac:dyDescent="0.35">
      <c r="B274" s="109">
        <v>267</v>
      </c>
      <c r="C274" s="111" t="str">
        <f>IF('Dépenses auto-construction'!C274&lt;&gt;"",'Dépenses auto-construction'!C274,"")</f>
        <v/>
      </c>
      <c r="D274" s="111" t="str">
        <f>IF('Dépenses auto-construction'!D274&lt;&gt;"",'Dépenses auto-construction'!D274,"")</f>
        <v/>
      </c>
      <c r="E274" s="80" t="str">
        <f>IF('Dépenses auto-construction'!E274&lt;&gt;"",'Dépenses auto-construction'!E274,"")</f>
        <v/>
      </c>
      <c r="F274" s="111" t="str">
        <f>IF('Dépenses auto-construction'!F274&lt;&gt;"",'Dépenses auto-construction'!F274,"")</f>
        <v/>
      </c>
      <c r="G274" s="257">
        <f>IF('Dépenses auto-construction'!G274&lt;&gt;"",'Dépenses auto-construction'!G274,"")</f>
        <v>0</v>
      </c>
      <c r="H274" s="81">
        <f>IF('Dépenses auto-construction'!H274&lt;&gt;"",'Dépenses auto-construction'!H274,"")</f>
        <v>0</v>
      </c>
      <c r="I274" s="246"/>
      <c r="J274" s="246">
        <f t="shared" si="14"/>
        <v>0</v>
      </c>
      <c r="K274" s="111"/>
      <c r="L274" s="79" t="str">
        <f t="shared" si="15"/>
        <v/>
      </c>
      <c r="M274" s="246">
        <f t="shared" si="16"/>
        <v>0</v>
      </c>
      <c r="N274" s="111"/>
    </row>
    <row r="275" spans="2:14" ht="19.899999999999999" customHeight="1" x14ac:dyDescent="0.35">
      <c r="B275" s="109">
        <v>268</v>
      </c>
      <c r="C275" s="111" t="str">
        <f>IF('Dépenses auto-construction'!C275&lt;&gt;"",'Dépenses auto-construction'!C275,"")</f>
        <v/>
      </c>
      <c r="D275" s="111" t="str">
        <f>IF('Dépenses auto-construction'!D275&lt;&gt;"",'Dépenses auto-construction'!D275,"")</f>
        <v/>
      </c>
      <c r="E275" s="80" t="str">
        <f>IF('Dépenses auto-construction'!E275&lt;&gt;"",'Dépenses auto-construction'!E275,"")</f>
        <v/>
      </c>
      <c r="F275" s="111" t="str">
        <f>IF('Dépenses auto-construction'!F275&lt;&gt;"",'Dépenses auto-construction'!F275,"")</f>
        <v/>
      </c>
      <c r="G275" s="257">
        <f>IF('Dépenses auto-construction'!G275&lt;&gt;"",'Dépenses auto-construction'!G275,"")</f>
        <v>0</v>
      </c>
      <c r="H275" s="81">
        <f>IF('Dépenses auto-construction'!H275&lt;&gt;"",'Dépenses auto-construction'!H275,"")</f>
        <v>0</v>
      </c>
      <c r="I275" s="246"/>
      <c r="J275" s="246">
        <f t="shared" si="14"/>
        <v>0</v>
      </c>
      <c r="K275" s="111"/>
      <c r="L275" s="79" t="str">
        <f t="shared" si="15"/>
        <v/>
      </c>
      <c r="M275" s="246">
        <f t="shared" si="16"/>
        <v>0</v>
      </c>
      <c r="N275" s="111"/>
    </row>
    <row r="276" spans="2:14" ht="19.899999999999999" customHeight="1" x14ac:dyDescent="0.35">
      <c r="B276" s="109">
        <v>269</v>
      </c>
      <c r="C276" s="111" t="str">
        <f>IF('Dépenses auto-construction'!C276&lt;&gt;"",'Dépenses auto-construction'!C276,"")</f>
        <v/>
      </c>
      <c r="D276" s="111" t="str">
        <f>IF('Dépenses auto-construction'!D276&lt;&gt;"",'Dépenses auto-construction'!D276,"")</f>
        <v/>
      </c>
      <c r="E276" s="80" t="str">
        <f>IF('Dépenses auto-construction'!E276&lt;&gt;"",'Dépenses auto-construction'!E276,"")</f>
        <v/>
      </c>
      <c r="F276" s="111" t="str">
        <f>IF('Dépenses auto-construction'!F276&lt;&gt;"",'Dépenses auto-construction'!F276,"")</f>
        <v/>
      </c>
      <c r="G276" s="257">
        <f>IF('Dépenses auto-construction'!G276&lt;&gt;"",'Dépenses auto-construction'!G276,"")</f>
        <v>0</v>
      </c>
      <c r="H276" s="81">
        <f>IF('Dépenses auto-construction'!H276&lt;&gt;"",'Dépenses auto-construction'!H276,"")</f>
        <v>0</v>
      </c>
      <c r="I276" s="246"/>
      <c r="J276" s="246">
        <f t="shared" si="14"/>
        <v>0</v>
      </c>
      <c r="K276" s="111"/>
      <c r="L276" s="79" t="str">
        <f t="shared" si="15"/>
        <v/>
      </c>
      <c r="M276" s="246">
        <f t="shared" si="16"/>
        <v>0</v>
      </c>
      <c r="N276" s="111"/>
    </row>
    <row r="277" spans="2:14" ht="19.899999999999999" customHeight="1" x14ac:dyDescent="0.35">
      <c r="B277" s="109">
        <v>270</v>
      </c>
      <c r="C277" s="111" t="str">
        <f>IF('Dépenses auto-construction'!C277&lt;&gt;"",'Dépenses auto-construction'!C277,"")</f>
        <v/>
      </c>
      <c r="D277" s="111" t="str">
        <f>IF('Dépenses auto-construction'!D277&lt;&gt;"",'Dépenses auto-construction'!D277,"")</f>
        <v/>
      </c>
      <c r="E277" s="80" t="str">
        <f>IF('Dépenses auto-construction'!E277&lt;&gt;"",'Dépenses auto-construction'!E277,"")</f>
        <v/>
      </c>
      <c r="F277" s="111" t="str">
        <f>IF('Dépenses auto-construction'!F277&lt;&gt;"",'Dépenses auto-construction'!F277,"")</f>
        <v/>
      </c>
      <c r="G277" s="257">
        <f>IF('Dépenses auto-construction'!G277&lt;&gt;"",'Dépenses auto-construction'!G277,"")</f>
        <v>0</v>
      </c>
      <c r="H277" s="81">
        <f>IF('Dépenses auto-construction'!H277&lt;&gt;"",'Dépenses auto-construction'!H277,"")</f>
        <v>0</v>
      </c>
      <c r="I277" s="246"/>
      <c r="J277" s="246">
        <f t="shared" si="14"/>
        <v>0</v>
      </c>
      <c r="K277" s="111"/>
      <c r="L277" s="79" t="str">
        <f t="shared" si="15"/>
        <v/>
      </c>
      <c r="M277" s="246">
        <f t="shared" si="16"/>
        <v>0</v>
      </c>
      <c r="N277" s="111"/>
    </row>
    <row r="278" spans="2:14" ht="19.899999999999999" customHeight="1" x14ac:dyDescent="0.35">
      <c r="B278" s="109">
        <v>271</v>
      </c>
      <c r="C278" s="111" t="str">
        <f>IF('Dépenses auto-construction'!C278&lt;&gt;"",'Dépenses auto-construction'!C278,"")</f>
        <v/>
      </c>
      <c r="D278" s="111" t="str">
        <f>IF('Dépenses auto-construction'!D278&lt;&gt;"",'Dépenses auto-construction'!D278,"")</f>
        <v/>
      </c>
      <c r="E278" s="80" t="str">
        <f>IF('Dépenses auto-construction'!E278&lt;&gt;"",'Dépenses auto-construction'!E278,"")</f>
        <v/>
      </c>
      <c r="F278" s="111" t="str">
        <f>IF('Dépenses auto-construction'!F278&lt;&gt;"",'Dépenses auto-construction'!F278,"")</f>
        <v/>
      </c>
      <c r="G278" s="257">
        <f>IF('Dépenses auto-construction'!G278&lt;&gt;"",'Dépenses auto-construction'!G278,"")</f>
        <v>0</v>
      </c>
      <c r="H278" s="81">
        <f>IF('Dépenses auto-construction'!H278&lt;&gt;"",'Dépenses auto-construction'!H278,"")</f>
        <v>0</v>
      </c>
      <c r="I278" s="246"/>
      <c r="J278" s="246">
        <f t="shared" si="14"/>
        <v>0</v>
      </c>
      <c r="K278" s="111"/>
      <c r="L278" s="79" t="str">
        <f t="shared" si="15"/>
        <v/>
      </c>
      <c r="M278" s="246">
        <f t="shared" si="16"/>
        <v>0</v>
      </c>
      <c r="N278" s="111"/>
    </row>
    <row r="279" spans="2:14" ht="19.899999999999999" customHeight="1" x14ac:dyDescent="0.35">
      <c r="B279" s="109">
        <v>272</v>
      </c>
      <c r="C279" s="111" t="str">
        <f>IF('Dépenses auto-construction'!C279&lt;&gt;"",'Dépenses auto-construction'!C279,"")</f>
        <v/>
      </c>
      <c r="D279" s="111" t="str">
        <f>IF('Dépenses auto-construction'!D279&lt;&gt;"",'Dépenses auto-construction'!D279,"")</f>
        <v/>
      </c>
      <c r="E279" s="80" t="str">
        <f>IF('Dépenses auto-construction'!E279&lt;&gt;"",'Dépenses auto-construction'!E279,"")</f>
        <v/>
      </c>
      <c r="F279" s="111" t="str">
        <f>IF('Dépenses auto-construction'!F279&lt;&gt;"",'Dépenses auto-construction'!F279,"")</f>
        <v/>
      </c>
      <c r="G279" s="257">
        <f>IF('Dépenses auto-construction'!G279&lt;&gt;"",'Dépenses auto-construction'!G279,"")</f>
        <v>0</v>
      </c>
      <c r="H279" s="81">
        <f>IF('Dépenses auto-construction'!H279&lt;&gt;"",'Dépenses auto-construction'!H279,"")</f>
        <v>0</v>
      </c>
      <c r="I279" s="246"/>
      <c r="J279" s="246">
        <f t="shared" si="14"/>
        <v>0</v>
      </c>
      <c r="K279" s="111"/>
      <c r="L279" s="79" t="str">
        <f t="shared" si="15"/>
        <v/>
      </c>
      <c r="M279" s="246">
        <f t="shared" si="16"/>
        <v>0</v>
      </c>
      <c r="N279" s="111"/>
    </row>
    <row r="280" spans="2:14" ht="19.899999999999999" customHeight="1" x14ac:dyDescent="0.35">
      <c r="B280" s="109">
        <v>273</v>
      </c>
      <c r="C280" s="111" t="str">
        <f>IF('Dépenses auto-construction'!C280&lt;&gt;"",'Dépenses auto-construction'!C280,"")</f>
        <v/>
      </c>
      <c r="D280" s="111" t="str">
        <f>IF('Dépenses auto-construction'!D280&lt;&gt;"",'Dépenses auto-construction'!D280,"")</f>
        <v/>
      </c>
      <c r="E280" s="80" t="str">
        <f>IF('Dépenses auto-construction'!E280&lt;&gt;"",'Dépenses auto-construction'!E280,"")</f>
        <v/>
      </c>
      <c r="F280" s="111" t="str">
        <f>IF('Dépenses auto-construction'!F280&lt;&gt;"",'Dépenses auto-construction'!F280,"")</f>
        <v/>
      </c>
      <c r="G280" s="257">
        <f>IF('Dépenses auto-construction'!G280&lt;&gt;"",'Dépenses auto-construction'!G280,"")</f>
        <v>0</v>
      </c>
      <c r="H280" s="81">
        <f>IF('Dépenses auto-construction'!H280&lt;&gt;"",'Dépenses auto-construction'!H280,"")</f>
        <v>0</v>
      </c>
      <c r="I280" s="246"/>
      <c r="J280" s="246">
        <f t="shared" si="14"/>
        <v>0</v>
      </c>
      <c r="K280" s="111"/>
      <c r="L280" s="79" t="str">
        <f t="shared" si="15"/>
        <v/>
      </c>
      <c r="M280" s="246">
        <f t="shared" si="16"/>
        <v>0</v>
      </c>
      <c r="N280" s="111"/>
    </row>
    <row r="281" spans="2:14" ht="19.899999999999999" customHeight="1" x14ac:dyDescent="0.35">
      <c r="B281" s="109">
        <v>274</v>
      </c>
      <c r="C281" s="111" t="str">
        <f>IF('Dépenses auto-construction'!C281&lt;&gt;"",'Dépenses auto-construction'!C281,"")</f>
        <v/>
      </c>
      <c r="D281" s="111" t="str">
        <f>IF('Dépenses auto-construction'!D281&lt;&gt;"",'Dépenses auto-construction'!D281,"")</f>
        <v/>
      </c>
      <c r="E281" s="80" t="str">
        <f>IF('Dépenses auto-construction'!E281&lt;&gt;"",'Dépenses auto-construction'!E281,"")</f>
        <v/>
      </c>
      <c r="F281" s="111" t="str">
        <f>IF('Dépenses auto-construction'!F281&lt;&gt;"",'Dépenses auto-construction'!F281,"")</f>
        <v/>
      </c>
      <c r="G281" s="257">
        <f>IF('Dépenses auto-construction'!G281&lt;&gt;"",'Dépenses auto-construction'!G281,"")</f>
        <v>0</v>
      </c>
      <c r="H281" s="81">
        <f>IF('Dépenses auto-construction'!H281&lt;&gt;"",'Dépenses auto-construction'!H281,"")</f>
        <v>0</v>
      </c>
      <c r="I281" s="246"/>
      <c r="J281" s="246">
        <f t="shared" si="14"/>
        <v>0</v>
      </c>
      <c r="K281" s="111"/>
      <c r="L281" s="79" t="str">
        <f t="shared" si="15"/>
        <v/>
      </c>
      <c r="M281" s="246">
        <f t="shared" si="16"/>
        <v>0</v>
      </c>
      <c r="N281" s="111"/>
    </row>
    <row r="282" spans="2:14" ht="19.899999999999999" customHeight="1" x14ac:dyDescent="0.35">
      <c r="B282" s="109">
        <v>275</v>
      </c>
      <c r="C282" s="111" t="str">
        <f>IF('Dépenses auto-construction'!C282&lt;&gt;"",'Dépenses auto-construction'!C282,"")</f>
        <v/>
      </c>
      <c r="D282" s="111" t="str">
        <f>IF('Dépenses auto-construction'!D282&lt;&gt;"",'Dépenses auto-construction'!D282,"")</f>
        <v/>
      </c>
      <c r="E282" s="80" t="str">
        <f>IF('Dépenses auto-construction'!E282&lt;&gt;"",'Dépenses auto-construction'!E282,"")</f>
        <v/>
      </c>
      <c r="F282" s="111" t="str">
        <f>IF('Dépenses auto-construction'!F282&lt;&gt;"",'Dépenses auto-construction'!F282,"")</f>
        <v/>
      </c>
      <c r="G282" s="257">
        <f>IF('Dépenses auto-construction'!G282&lt;&gt;"",'Dépenses auto-construction'!G282,"")</f>
        <v>0</v>
      </c>
      <c r="H282" s="81">
        <f>IF('Dépenses auto-construction'!H282&lt;&gt;"",'Dépenses auto-construction'!H282,"")</f>
        <v>0</v>
      </c>
      <c r="I282" s="246"/>
      <c r="J282" s="246">
        <f t="shared" si="14"/>
        <v>0</v>
      </c>
      <c r="K282" s="111"/>
      <c r="L282" s="79" t="str">
        <f t="shared" si="15"/>
        <v/>
      </c>
      <c r="M282" s="246">
        <f t="shared" si="16"/>
        <v>0</v>
      </c>
      <c r="N282" s="111"/>
    </row>
    <row r="283" spans="2:14" ht="19.899999999999999" customHeight="1" x14ac:dyDescent="0.35">
      <c r="B283" s="109">
        <v>276</v>
      </c>
      <c r="C283" s="111" t="str">
        <f>IF('Dépenses auto-construction'!C283&lt;&gt;"",'Dépenses auto-construction'!C283,"")</f>
        <v/>
      </c>
      <c r="D283" s="111" t="str">
        <f>IF('Dépenses auto-construction'!D283&lt;&gt;"",'Dépenses auto-construction'!D283,"")</f>
        <v/>
      </c>
      <c r="E283" s="80" t="str">
        <f>IF('Dépenses auto-construction'!E283&lt;&gt;"",'Dépenses auto-construction'!E283,"")</f>
        <v/>
      </c>
      <c r="F283" s="111" t="str">
        <f>IF('Dépenses auto-construction'!F283&lt;&gt;"",'Dépenses auto-construction'!F283,"")</f>
        <v/>
      </c>
      <c r="G283" s="257">
        <f>IF('Dépenses auto-construction'!G283&lt;&gt;"",'Dépenses auto-construction'!G283,"")</f>
        <v>0</v>
      </c>
      <c r="H283" s="81">
        <f>IF('Dépenses auto-construction'!H283&lt;&gt;"",'Dépenses auto-construction'!H283,"")</f>
        <v>0</v>
      </c>
      <c r="I283" s="246"/>
      <c r="J283" s="246">
        <f t="shared" si="14"/>
        <v>0</v>
      </c>
      <c r="K283" s="111"/>
      <c r="L283" s="79" t="str">
        <f t="shared" si="15"/>
        <v/>
      </c>
      <c r="M283" s="246">
        <f t="shared" si="16"/>
        <v>0</v>
      </c>
      <c r="N283" s="111"/>
    </row>
    <row r="284" spans="2:14" ht="19.899999999999999" customHeight="1" x14ac:dyDescent="0.35">
      <c r="B284" s="109">
        <v>277</v>
      </c>
      <c r="C284" s="111" t="str">
        <f>IF('Dépenses auto-construction'!C284&lt;&gt;"",'Dépenses auto-construction'!C284,"")</f>
        <v/>
      </c>
      <c r="D284" s="111" t="str">
        <f>IF('Dépenses auto-construction'!D284&lt;&gt;"",'Dépenses auto-construction'!D284,"")</f>
        <v/>
      </c>
      <c r="E284" s="80" t="str">
        <f>IF('Dépenses auto-construction'!E284&lt;&gt;"",'Dépenses auto-construction'!E284,"")</f>
        <v/>
      </c>
      <c r="F284" s="111" t="str">
        <f>IF('Dépenses auto-construction'!F284&lt;&gt;"",'Dépenses auto-construction'!F284,"")</f>
        <v/>
      </c>
      <c r="G284" s="257">
        <f>IF('Dépenses auto-construction'!G284&lt;&gt;"",'Dépenses auto-construction'!G284,"")</f>
        <v>0</v>
      </c>
      <c r="H284" s="81">
        <f>IF('Dépenses auto-construction'!H284&lt;&gt;"",'Dépenses auto-construction'!H284,"")</f>
        <v>0</v>
      </c>
      <c r="I284" s="246"/>
      <c r="J284" s="246">
        <f t="shared" si="14"/>
        <v>0</v>
      </c>
      <c r="K284" s="111"/>
      <c r="L284" s="79" t="str">
        <f t="shared" si="15"/>
        <v/>
      </c>
      <c r="M284" s="246">
        <f t="shared" si="16"/>
        <v>0</v>
      </c>
      <c r="N284" s="111"/>
    </row>
    <row r="285" spans="2:14" ht="19.899999999999999" customHeight="1" x14ac:dyDescent="0.35">
      <c r="B285" s="109">
        <v>278</v>
      </c>
      <c r="C285" s="111" t="str">
        <f>IF('Dépenses auto-construction'!C285&lt;&gt;"",'Dépenses auto-construction'!C285,"")</f>
        <v/>
      </c>
      <c r="D285" s="111" t="str">
        <f>IF('Dépenses auto-construction'!D285&lt;&gt;"",'Dépenses auto-construction'!D285,"")</f>
        <v/>
      </c>
      <c r="E285" s="80" t="str">
        <f>IF('Dépenses auto-construction'!E285&lt;&gt;"",'Dépenses auto-construction'!E285,"")</f>
        <v/>
      </c>
      <c r="F285" s="111" t="str">
        <f>IF('Dépenses auto-construction'!F285&lt;&gt;"",'Dépenses auto-construction'!F285,"")</f>
        <v/>
      </c>
      <c r="G285" s="257">
        <f>IF('Dépenses auto-construction'!G285&lt;&gt;"",'Dépenses auto-construction'!G285,"")</f>
        <v>0</v>
      </c>
      <c r="H285" s="81">
        <f>IF('Dépenses auto-construction'!H285&lt;&gt;"",'Dépenses auto-construction'!H285,"")</f>
        <v>0</v>
      </c>
      <c r="I285" s="246"/>
      <c r="J285" s="246">
        <f t="shared" si="14"/>
        <v>0</v>
      </c>
      <c r="K285" s="111"/>
      <c r="L285" s="79" t="str">
        <f t="shared" si="15"/>
        <v/>
      </c>
      <c r="M285" s="246">
        <f t="shared" si="16"/>
        <v>0</v>
      </c>
      <c r="N285" s="111"/>
    </row>
    <row r="286" spans="2:14" ht="19.899999999999999" customHeight="1" x14ac:dyDescent="0.35">
      <c r="B286" s="109">
        <v>279</v>
      </c>
      <c r="C286" s="111" t="str">
        <f>IF('Dépenses auto-construction'!C286&lt;&gt;"",'Dépenses auto-construction'!C286,"")</f>
        <v/>
      </c>
      <c r="D286" s="111" t="str">
        <f>IF('Dépenses auto-construction'!D286&lt;&gt;"",'Dépenses auto-construction'!D286,"")</f>
        <v/>
      </c>
      <c r="E286" s="80" t="str">
        <f>IF('Dépenses auto-construction'!E286&lt;&gt;"",'Dépenses auto-construction'!E286,"")</f>
        <v/>
      </c>
      <c r="F286" s="111" t="str">
        <f>IF('Dépenses auto-construction'!F286&lt;&gt;"",'Dépenses auto-construction'!F286,"")</f>
        <v/>
      </c>
      <c r="G286" s="257">
        <f>IF('Dépenses auto-construction'!G286&lt;&gt;"",'Dépenses auto-construction'!G286,"")</f>
        <v>0</v>
      </c>
      <c r="H286" s="81">
        <f>IF('Dépenses auto-construction'!H286&lt;&gt;"",'Dépenses auto-construction'!H286,"")</f>
        <v>0</v>
      </c>
      <c r="I286" s="246"/>
      <c r="J286" s="246">
        <f t="shared" si="14"/>
        <v>0</v>
      </c>
      <c r="K286" s="111"/>
      <c r="L286" s="79" t="str">
        <f t="shared" si="15"/>
        <v/>
      </c>
      <c r="M286" s="246">
        <f t="shared" si="16"/>
        <v>0</v>
      </c>
      <c r="N286" s="111"/>
    </row>
    <row r="287" spans="2:14" ht="19.899999999999999" customHeight="1" x14ac:dyDescent="0.35">
      <c r="B287" s="109">
        <v>280</v>
      </c>
      <c r="C287" s="111" t="str">
        <f>IF('Dépenses auto-construction'!C287&lt;&gt;"",'Dépenses auto-construction'!C287,"")</f>
        <v/>
      </c>
      <c r="D287" s="111" t="str">
        <f>IF('Dépenses auto-construction'!D287&lt;&gt;"",'Dépenses auto-construction'!D287,"")</f>
        <v/>
      </c>
      <c r="E287" s="80" t="str">
        <f>IF('Dépenses auto-construction'!E287&lt;&gt;"",'Dépenses auto-construction'!E287,"")</f>
        <v/>
      </c>
      <c r="F287" s="111" t="str">
        <f>IF('Dépenses auto-construction'!F287&lt;&gt;"",'Dépenses auto-construction'!F287,"")</f>
        <v/>
      </c>
      <c r="G287" s="257">
        <f>IF('Dépenses auto-construction'!G287&lt;&gt;"",'Dépenses auto-construction'!G287,"")</f>
        <v>0</v>
      </c>
      <c r="H287" s="81">
        <f>IF('Dépenses auto-construction'!H287&lt;&gt;"",'Dépenses auto-construction'!H287,"")</f>
        <v>0</v>
      </c>
      <c r="I287" s="246"/>
      <c r="J287" s="246">
        <f t="shared" si="14"/>
        <v>0</v>
      </c>
      <c r="K287" s="111"/>
      <c r="L287" s="79" t="str">
        <f t="shared" si="15"/>
        <v/>
      </c>
      <c r="M287" s="246">
        <f t="shared" si="16"/>
        <v>0</v>
      </c>
      <c r="N287" s="111"/>
    </row>
    <row r="288" spans="2:14" ht="19.899999999999999" customHeight="1" x14ac:dyDescent="0.35">
      <c r="B288" s="109">
        <v>281</v>
      </c>
      <c r="C288" s="111" t="str">
        <f>IF('Dépenses auto-construction'!C288&lt;&gt;"",'Dépenses auto-construction'!C288,"")</f>
        <v/>
      </c>
      <c r="D288" s="111" t="str">
        <f>IF('Dépenses auto-construction'!D288&lt;&gt;"",'Dépenses auto-construction'!D288,"")</f>
        <v/>
      </c>
      <c r="E288" s="80" t="str">
        <f>IF('Dépenses auto-construction'!E288&lt;&gt;"",'Dépenses auto-construction'!E288,"")</f>
        <v/>
      </c>
      <c r="F288" s="111" t="str">
        <f>IF('Dépenses auto-construction'!F288&lt;&gt;"",'Dépenses auto-construction'!F288,"")</f>
        <v/>
      </c>
      <c r="G288" s="257">
        <f>IF('Dépenses auto-construction'!G288&lt;&gt;"",'Dépenses auto-construction'!G288,"")</f>
        <v>0</v>
      </c>
      <c r="H288" s="81">
        <f>IF('Dépenses auto-construction'!H288&lt;&gt;"",'Dépenses auto-construction'!H288,"")</f>
        <v>0</v>
      </c>
      <c r="I288" s="246"/>
      <c r="J288" s="246">
        <f t="shared" si="14"/>
        <v>0</v>
      </c>
      <c r="K288" s="111"/>
      <c r="L288" s="79" t="str">
        <f t="shared" si="15"/>
        <v/>
      </c>
      <c r="M288" s="246">
        <f t="shared" si="16"/>
        <v>0</v>
      </c>
      <c r="N288" s="111"/>
    </row>
    <row r="289" spans="2:14" ht="19.899999999999999" customHeight="1" x14ac:dyDescent="0.35">
      <c r="B289" s="109">
        <v>282</v>
      </c>
      <c r="C289" s="111" t="str">
        <f>IF('Dépenses auto-construction'!C289&lt;&gt;"",'Dépenses auto-construction'!C289,"")</f>
        <v/>
      </c>
      <c r="D289" s="111" t="str">
        <f>IF('Dépenses auto-construction'!D289&lt;&gt;"",'Dépenses auto-construction'!D289,"")</f>
        <v/>
      </c>
      <c r="E289" s="80" t="str">
        <f>IF('Dépenses auto-construction'!E289&lt;&gt;"",'Dépenses auto-construction'!E289,"")</f>
        <v/>
      </c>
      <c r="F289" s="111" t="str">
        <f>IF('Dépenses auto-construction'!F289&lt;&gt;"",'Dépenses auto-construction'!F289,"")</f>
        <v/>
      </c>
      <c r="G289" s="257">
        <f>IF('Dépenses auto-construction'!G289&lt;&gt;"",'Dépenses auto-construction'!G289,"")</f>
        <v>0</v>
      </c>
      <c r="H289" s="81">
        <f>IF('Dépenses auto-construction'!H289&lt;&gt;"",'Dépenses auto-construction'!H289,"")</f>
        <v>0</v>
      </c>
      <c r="I289" s="246"/>
      <c r="J289" s="246">
        <f t="shared" si="14"/>
        <v>0</v>
      </c>
      <c r="K289" s="111"/>
      <c r="L289" s="79" t="str">
        <f t="shared" si="15"/>
        <v/>
      </c>
      <c r="M289" s="246">
        <f t="shared" si="16"/>
        <v>0</v>
      </c>
      <c r="N289" s="111"/>
    </row>
    <row r="290" spans="2:14" ht="19.899999999999999" customHeight="1" x14ac:dyDescent="0.35">
      <c r="B290" s="109">
        <v>283</v>
      </c>
      <c r="C290" s="111" t="str">
        <f>IF('Dépenses auto-construction'!C290&lt;&gt;"",'Dépenses auto-construction'!C290,"")</f>
        <v/>
      </c>
      <c r="D290" s="111" t="str">
        <f>IF('Dépenses auto-construction'!D290&lt;&gt;"",'Dépenses auto-construction'!D290,"")</f>
        <v/>
      </c>
      <c r="E290" s="80" t="str">
        <f>IF('Dépenses auto-construction'!E290&lt;&gt;"",'Dépenses auto-construction'!E290,"")</f>
        <v/>
      </c>
      <c r="F290" s="111" t="str">
        <f>IF('Dépenses auto-construction'!F290&lt;&gt;"",'Dépenses auto-construction'!F290,"")</f>
        <v/>
      </c>
      <c r="G290" s="257">
        <f>IF('Dépenses auto-construction'!G290&lt;&gt;"",'Dépenses auto-construction'!G290,"")</f>
        <v>0</v>
      </c>
      <c r="H290" s="81">
        <f>IF('Dépenses auto-construction'!H290&lt;&gt;"",'Dépenses auto-construction'!H290,"")</f>
        <v>0</v>
      </c>
      <c r="I290" s="246"/>
      <c r="J290" s="246">
        <f t="shared" si="14"/>
        <v>0</v>
      </c>
      <c r="K290" s="111"/>
      <c r="L290" s="79" t="str">
        <f t="shared" si="15"/>
        <v/>
      </c>
      <c r="M290" s="246">
        <f t="shared" si="16"/>
        <v>0</v>
      </c>
      <c r="N290" s="111"/>
    </row>
    <row r="291" spans="2:14" ht="19.899999999999999" customHeight="1" x14ac:dyDescent="0.35">
      <c r="B291" s="109">
        <v>284</v>
      </c>
      <c r="C291" s="111" t="str">
        <f>IF('Dépenses auto-construction'!C291&lt;&gt;"",'Dépenses auto-construction'!C291,"")</f>
        <v/>
      </c>
      <c r="D291" s="111" t="str">
        <f>IF('Dépenses auto-construction'!D291&lt;&gt;"",'Dépenses auto-construction'!D291,"")</f>
        <v/>
      </c>
      <c r="E291" s="80" t="str">
        <f>IF('Dépenses auto-construction'!E291&lt;&gt;"",'Dépenses auto-construction'!E291,"")</f>
        <v/>
      </c>
      <c r="F291" s="111" t="str">
        <f>IF('Dépenses auto-construction'!F291&lt;&gt;"",'Dépenses auto-construction'!F291,"")</f>
        <v/>
      </c>
      <c r="G291" s="257">
        <f>IF('Dépenses auto-construction'!G291&lt;&gt;"",'Dépenses auto-construction'!G291,"")</f>
        <v>0</v>
      </c>
      <c r="H291" s="81">
        <f>IF('Dépenses auto-construction'!H291&lt;&gt;"",'Dépenses auto-construction'!H291,"")</f>
        <v>0</v>
      </c>
      <c r="I291" s="246"/>
      <c r="J291" s="246">
        <f t="shared" si="14"/>
        <v>0</v>
      </c>
      <c r="K291" s="111"/>
      <c r="L291" s="79" t="str">
        <f t="shared" si="15"/>
        <v/>
      </c>
      <c r="M291" s="246">
        <f t="shared" si="16"/>
        <v>0</v>
      </c>
      <c r="N291" s="111"/>
    </row>
    <row r="292" spans="2:14" ht="19.899999999999999" customHeight="1" x14ac:dyDescent="0.35">
      <c r="B292" s="109">
        <v>285</v>
      </c>
      <c r="C292" s="111" t="str">
        <f>IF('Dépenses auto-construction'!C292&lt;&gt;"",'Dépenses auto-construction'!C292,"")</f>
        <v/>
      </c>
      <c r="D292" s="111" t="str">
        <f>IF('Dépenses auto-construction'!D292&lt;&gt;"",'Dépenses auto-construction'!D292,"")</f>
        <v/>
      </c>
      <c r="E292" s="80" t="str">
        <f>IF('Dépenses auto-construction'!E292&lt;&gt;"",'Dépenses auto-construction'!E292,"")</f>
        <v/>
      </c>
      <c r="F292" s="111" t="str">
        <f>IF('Dépenses auto-construction'!F292&lt;&gt;"",'Dépenses auto-construction'!F292,"")</f>
        <v/>
      </c>
      <c r="G292" s="257">
        <f>IF('Dépenses auto-construction'!G292&lt;&gt;"",'Dépenses auto-construction'!G292,"")</f>
        <v>0</v>
      </c>
      <c r="H292" s="81">
        <f>IF('Dépenses auto-construction'!H292&lt;&gt;"",'Dépenses auto-construction'!H292,"")</f>
        <v>0</v>
      </c>
      <c r="I292" s="246"/>
      <c r="J292" s="246">
        <f t="shared" si="14"/>
        <v>0</v>
      </c>
      <c r="K292" s="111"/>
      <c r="L292" s="79" t="str">
        <f t="shared" si="15"/>
        <v/>
      </c>
      <c r="M292" s="246">
        <f t="shared" si="16"/>
        <v>0</v>
      </c>
      <c r="N292" s="111"/>
    </row>
    <row r="293" spans="2:14" ht="19.899999999999999" customHeight="1" x14ac:dyDescent="0.35">
      <c r="B293" s="109">
        <v>286</v>
      </c>
      <c r="C293" s="111" t="str">
        <f>IF('Dépenses auto-construction'!C293&lt;&gt;"",'Dépenses auto-construction'!C293,"")</f>
        <v/>
      </c>
      <c r="D293" s="111" t="str">
        <f>IF('Dépenses auto-construction'!D293&lt;&gt;"",'Dépenses auto-construction'!D293,"")</f>
        <v/>
      </c>
      <c r="E293" s="80" t="str">
        <f>IF('Dépenses auto-construction'!E293&lt;&gt;"",'Dépenses auto-construction'!E293,"")</f>
        <v/>
      </c>
      <c r="F293" s="111" t="str">
        <f>IF('Dépenses auto-construction'!F293&lt;&gt;"",'Dépenses auto-construction'!F293,"")</f>
        <v/>
      </c>
      <c r="G293" s="257">
        <f>IF('Dépenses auto-construction'!G293&lt;&gt;"",'Dépenses auto-construction'!G293,"")</f>
        <v>0</v>
      </c>
      <c r="H293" s="81">
        <f>IF('Dépenses auto-construction'!H293&lt;&gt;"",'Dépenses auto-construction'!H293,"")</f>
        <v>0</v>
      </c>
      <c r="I293" s="246"/>
      <c r="J293" s="246">
        <f t="shared" si="14"/>
        <v>0</v>
      </c>
      <c r="K293" s="111"/>
      <c r="L293" s="79" t="str">
        <f t="shared" si="15"/>
        <v/>
      </c>
      <c r="M293" s="246">
        <f t="shared" si="16"/>
        <v>0</v>
      </c>
      <c r="N293" s="111"/>
    </row>
    <row r="294" spans="2:14" ht="19.899999999999999" customHeight="1" x14ac:dyDescent="0.35">
      <c r="B294" s="109">
        <v>287</v>
      </c>
      <c r="C294" s="111" t="str">
        <f>IF('Dépenses auto-construction'!C294&lt;&gt;"",'Dépenses auto-construction'!C294,"")</f>
        <v/>
      </c>
      <c r="D294" s="111" t="str">
        <f>IF('Dépenses auto-construction'!D294&lt;&gt;"",'Dépenses auto-construction'!D294,"")</f>
        <v/>
      </c>
      <c r="E294" s="80" t="str">
        <f>IF('Dépenses auto-construction'!E294&lt;&gt;"",'Dépenses auto-construction'!E294,"")</f>
        <v/>
      </c>
      <c r="F294" s="111" t="str">
        <f>IF('Dépenses auto-construction'!F294&lt;&gt;"",'Dépenses auto-construction'!F294,"")</f>
        <v/>
      </c>
      <c r="G294" s="257">
        <f>IF('Dépenses auto-construction'!G294&lt;&gt;"",'Dépenses auto-construction'!G294,"")</f>
        <v>0</v>
      </c>
      <c r="H294" s="81">
        <f>IF('Dépenses auto-construction'!H294&lt;&gt;"",'Dépenses auto-construction'!H294,"")</f>
        <v>0</v>
      </c>
      <c r="I294" s="246"/>
      <c r="J294" s="246">
        <f t="shared" si="14"/>
        <v>0</v>
      </c>
      <c r="K294" s="111"/>
      <c r="L294" s="79" t="str">
        <f t="shared" si="15"/>
        <v/>
      </c>
      <c r="M294" s="246">
        <f t="shared" si="16"/>
        <v>0</v>
      </c>
      <c r="N294" s="111"/>
    </row>
    <row r="295" spans="2:14" ht="19.899999999999999" customHeight="1" x14ac:dyDescent="0.35">
      <c r="B295" s="109">
        <v>288</v>
      </c>
      <c r="C295" s="111" t="str">
        <f>IF('Dépenses auto-construction'!C295&lt;&gt;"",'Dépenses auto-construction'!C295,"")</f>
        <v/>
      </c>
      <c r="D295" s="111" t="str">
        <f>IF('Dépenses auto-construction'!D295&lt;&gt;"",'Dépenses auto-construction'!D295,"")</f>
        <v/>
      </c>
      <c r="E295" s="80" t="str">
        <f>IF('Dépenses auto-construction'!E295&lt;&gt;"",'Dépenses auto-construction'!E295,"")</f>
        <v/>
      </c>
      <c r="F295" s="111" t="str">
        <f>IF('Dépenses auto-construction'!F295&lt;&gt;"",'Dépenses auto-construction'!F295,"")</f>
        <v/>
      </c>
      <c r="G295" s="257">
        <f>IF('Dépenses auto-construction'!G295&lt;&gt;"",'Dépenses auto-construction'!G295,"")</f>
        <v>0</v>
      </c>
      <c r="H295" s="81">
        <f>IF('Dépenses auto-construction'!H295&lt;&gt;"",'Dépenses auto-construction'!H295,"")</f>
        <v>0</v>
      </c>
      <c r="I295" s="246"/>
      <c r="J295" s="246">
        <f t="shared" si="14"/>
        <v>0</v>
      </c>
      <c r="K295" s="111"/>
      <c r="L295" s="79" t="str">
        <f t="shared" si="15"/>
        <v/>
      </c>
      <c r="M295" s="246">
        <f t="shared" si="16"/>
        <v>0</v>
      </c>
      <c r="N295" s="111"/>
    </row>
    <row r="296" spans="2:14" ht="19.899999999999999" customHeight="1" x14ac:dyDescent="0.35">
      <c r="B296" s="109">
        <v>289</v>
      </c>
      <c r="C296" s="111" t="str">
        <f>IF('Dépenses auto-construction'!C296&lt;&gt;"",'Dépenses auto-construction'!C296,"")</f>
        <v/>
      </c>
      <c r="D296" s="111" t="str">
        <f>IF('Dépenses auto-construction'!D296&lt;&gt;"",'Dépenses auto-construction'!D296,"")</f>
        <v/>
      </c>
      <c r="E296" s="80" t="str">
        <f>IF('Dépenses auto-construction'!E296&lt;&gt;"",'Dépenses auto-construction'!E296,"")</f>
        <v/>
      </c>
      <c r="F296" s="111" t="str">
        <f>IF('Dépenses auto-construction'!F296&lt;&gt;"",'Dépenses auto-construction'!F296,"")</f>
        <v/>
      </c>
      <c r="G296" s="257">
        <f>IF('Dépenses auto-construction'!G296&lt;&gt;"",'Dépenses auto-construction'!G296,"")</f>
        <v>0</v>
      </c>
      <c r="H296" s="81">
        <f>IF('Dépenses auto-construction'!H296&lt;&gt;"",'Dépenses auto-construction'!H296,"")</f>
        <v>0</v>
      </c>
      <c r="I296" s="246"/>
      <c r="J296" s="246">
        <f t="shared" si="14"/>
        <v>0</v>
      </c>
      <c r="K296" s="111"/>
      <c r="L296" s="79" t="str">
        <f t="shared" si="15"/>
        <v/>
      </c>
      <c r="M296" s="246">
        <f t="shared" si="16"/>
        <v>0</v>
      </c>
      <c r="N296" s="111"/>
    </row>
    <row r="297" spans="2:14" ht="19.899999999999999" customHeight="1" x14ac:dyDescent="0.35">
      <c r="B297" s="109">
        <v>290</v>
      </c>
      <c r="C297" s="111" t="str">
        <f>IF('Dépenses auto-construction'!C297&lt;&gt;"",'Dépenses auto-construction'!C297,"")</f>
        <v/>
      </c>
      <c r="D297" s="111" t="str">
        <f>IF('Dépenses auto-construction'!D297&lt;&gt;"",'Dépenses auto-construction'!D297,"")</f>
        <v/>
      </c>
      <c r="E297" s="80" t="str">
        <f>IF('Dépenses auto-construction'!E297&lt;&gt;"",'Dépenses auto-construction'!E297,"")</f>
        <v/>
      </c>
      <c r="F297" s="111" t="str">
        <f>IF('Dépenses auto-construction'!F297&lt;&gt;"",'Dépenses auto-construction'!F297,"")</f>
        <v/>
      </c>
      <c r="G297" s="257">
        <f>IF('Dépenses auto-construction'!G297&lt;&gt;"",'Dépenses auto-construction'!G297,"")</f>
        <v>0</v>
      </c>
      <c r="H297" s="81">
        <f>IF('Dépenses auto-construction'!H297&lt;&gt;"",'Dépenses auto-construction'!H297,"")</f>
        <v>0</v>
      </c>
      <c r="I297" s="246"/>
      <c r="J297" s="246">
        <f t="shared" si="14"/>
        <v>0</v>
      </c>
      <c r="K297" s="111"/>
      <c r="L297" s="79" t="str">
        <f t="shared" si="15"/>
        <v/>
      </c>
      <c r="M297" s="246">
        <f t="shared" si="16"/>
        <v>0</v>
      </c>
      <c r="N297" s="111"/>
    </row>
    <row r="298" spans="2:14" ht="19.899999999999999" customHeight="1" x14ac:dyDescent="0.35">
      <c r="B298" s="109">
        <v>291</v>
      </c>
      <c r="C298" s="111" t="str">
        <f>IF('Dépenses auto-construction'!C298&lt;&gt;"",'Dépenses auto-construction'!C298,"")</f>
        <v/>
      </c>
      <c r="D298" s="111" t="str">
        <f>IF('Dépenses auto-construction'!D298&lt;&gt;"",'Dépenses auto-construction'!D298,"")</f>
        <v/>
      </c>
      <c r="E298" s="80" t="str">
        <f>IF('Dépenses auto-construction'!E298&lt;&gt;"",'Dépenses auto-construction'!E298,"")</f>
        <v/>
      </c>
      <c r="F298" s="111" t="str">
        <f>IF('Dépenses auto-construction'!F298&lt;&gt;"",'Dépenses auto-construction'!F298,"")</f>
        <v/>
      </c>
      <c r="G298" s="257">
        <f>IF('Dépenses auto-construction'!G298&lt;&gt;"",'Dépenses auto-construction'!G298,"")</f>
        <v>0</v>
      </c>
      <c r="H298" s="81">
        <f>IF('Dépenses auto-construction'!H298&lt;&gt;"",'Dépenses auto-construction'!H298,"")</f>
        <v>0</v>
      </c>
      <c r="I298" s="246"/>
      <c r="J298" s="246">
        <f t="shared" si="14"/>
        <v>0</v>
      </c>
      <c r="K298" s="111"/>
      <c r="L298" s="79" t="str">
        <f t="shared" si="15"/>
        <v/>
      </c>
      <c r="M298" s="246">
        <f t="shared" si="16"/>
        <v>0</v>
      </c>
      <c r="N298" s="111"/>
    </row>
    <row r="299" spans="2:14" ht="19.899999999999999" customHeight="1" x14ac:dyDescent="0.35">
      <c r="B299" s="109">
        <v>292</v>
      </c>
      <c r="C299" s="111" t="str">
        <f>IF('Dépenses auto-construction'!C299&lt;&gt;"",'Dépenses auto-construction'!C299,"")</f>
        <v/>
      </c>
      <c r="D299" s="111" t="str">
        <f>IF('Dépenses auto-construction'!D299&lt;&gt;"",'Dépenses auto-construction'!D299,"")</f>
        <v/>
      </c>
      <c r="E299" s="80" t="str">
        <f>IF('Dépenses auto-construction'!E299&lt;&gt;"",'Dépenses auto-construction'!E299,"")</f>
        <v/>
      </c>
      <c r="F299" s="111" t="str">
        <f>IF('Dépenses auto-construction'!F299&lt;&gt;"",'Dépenses auto-construction'!F299,"")</f>
        <v/>
      </c>
      <c r="G299" s="257">
        <f>IF('Dépenses auto-construction'!G299&lt;&gt;"",'Dépenses auto-construction'!G299,"")</f>
        <v>0</v>
      </c>
      <c r="H299" s="81">
        <f>IF('Dépenses auto-construction'!H299&lt;&gt;"",'Dépenses auto-construction'!H299,"")</f>
        <v>0</v>
      </c>
      <c r="I299" s="246"/>
      <c r="J299" s="246">
        <f t="shared" si="14"/>
        <v>0</v>
      </c>
      <c r="K299" s="111"/>
      <c r="L299" s="79" t="str">
        <f t="shared" si="15"/>
        <v/>
      </c>
      <c r="M299" s="246">
        <f t="shared" si="16"/>
        <v>0</v>
      </c>
      <c r="N299" s="111"/>
    </row>
    <row r="300" spans="2:14" ht="19.899999999999999" customHeight="1" x14ac:dyDescent="0.35">
      <c r="B300" s="109">
        <v>293</v>
      </c>
      <c r="C300" s="111" t="str">
        <f>IF('Dépenses auto-construction'!C300&lt;&gt;"",'Dépenses auto-construction'!C300,"")</f>
        <v/>
      </c>
      <c r="D300" s="111" t="str">
        <f>IF('Dépenses auto-construction'!D300&lt;&gt;"",'Dépenses auto-construction'!D300,"")</f>
        <v/>
      </c>
      <c r="E300" s="80" t="str">
        <f>IF('Dépenses auto-construction'!E300&lt;&gt;"",'Dépenses auto-construction'!E300,"")</f>
        <v/>
      </c>
      <c r="F300" s="111" t="str">
        <f>IF('Dépenses auto-construction'!F300&lt;&gt;"",'Dépenses auto-construction'!F300,"")</f>
        <v/>
      </c>
      <c r="G300" s="257">
        <f>IF('Dépenses auto-construction'!G300&lt;&gt;"",'Dépenses auto-construction'!G300,"")</f>
        <v>0</v>
      </c>
      <c r="H300" s="81">
        <f>IF('Dépenses auto-construction'!H300&lt;&gt;"",'Dépenses auto-construction'!H300,"")</f>
        <v>0</v>
      </c>
      <c r="I300" s="246"/>
      <c r="J300" s="246">
        <f t="shared" si="14"/>
        <v>0</v>
      </c>
      <c r="K300" s="111"/>
      <c r="L300" s="79" t="str">
        <f t="shared" si="15"/>
        <v/>
      </c>
      <c r="M300" s="246">
        <f t="shared" si="16"/>
        <v>0</v>
      </c>
      <c r="N300" s="111"/>
    </row>
    <row r="301" spans="2:14" ht="19.899999999999999" customHeight="1" x14ac:dyDescent="0.35">
      <c r="B301" s="109">
        <v>294</v>
      </c>
      <c r="C301" s="111" t="str">
        <f>IF('Dépenses auto-construction'!C301&lt;&gt;"",'Dépenses auto-construction'!C301,"")</f>
        <v/>
      </c>
      <c r="D301" s="111" t="str">
        <f>IF('Dépenses auto-construction'!D301&lt;&gt;"",'Dépenses auto-construction'!D301,"")</f>
        <v/>
      </c>
      <c r="E301" s="80" t="str">
        <f>IF('Dépenses auto-construction'!E301&lt;&gt;"",'Dépenses auto-construction'!E301,"")</f>
        <v/>
      </c>
      <c r="F301" s="111" t="str">
        <f>IF('Dépenses auto-construction'!F301&lt;&gt;"",'Dépenses auto-construction'!F301,"")</f>
        <v/>
      </c>
      <c r="G301" s="257">
        <f>IF('Dépenses auto-construction'!G301&lt;&gt;"",'Dépenses auto-construction'!G301,"")</f>
        <v>0</v>
      </c>
      <c r="H301" s="81">
        <f>IF('Dépenses auto-construction'!H301&lt;&gt;"",'Dépenses auto-construction'!H301,"")</f>
        <v>0</v>
      </c>
      <c r="I301" s="246"/>
      <c r="J301" s="246">
        <f t="shared" si="14"/>
        <v>0</v>
      </c>
      <c r="K301" s="111"/>
      <c r="L301" s="79" t="str">
        <f t="shared" si="15"/>
        <v/>
      </c>
      <c r="M301" s="246">
        <f t="shared" si="16"/>
        <v>0</v>
      </c>
      <c r="N301" s="111"/>
    </row>
    <row r="302" spans="2:14" ht="19.899999999999999" customHeight="1" x14ac:dyDescent="0.35">
      <c r="B302" s="109">
        <v>295</v>
      </c>
      <c r="C302" s="111" t="str">
        <f>IF('Dépenses auto-construction'!C302&lt;&gt;"",'Dépenses auto-construction'!C302,"")</f>
        <v/>
      </c>
      <c r="D302" s="111" t="str">
        <f>IF('Dépenses auto-construction'!D302&lt;&gt;"",'Dépenses auto-construction'!D302,"")</f>
        <v/>
      </c>
      <c r="E302" s="80" t="str">
        <f>IF('Dépenses auto-construction'!E302&lt;&gt;"",'Dépenses auto-construction'!E302,"")</f>
        <v/>
      </c>
      <c r="F302" s="111" t="str">
        <f>IF('Dépenses auto-construction'!F302&lt;&gt;"",'Dépenses auto-construction'!F302,"")</f>
        <v/>
      </c>
      <c r="G302" s="257">
        <f>IF('Dépenses auto-construction'!G302&lt;&gt;"",'Dépenses auto-construction'!G302,"")</f>
        <v>0</v>
      </c>
      <c r="H302" s="81">
        <f>IF('Dépenses auto-construction'!H302&lt;&gt;"",'Dépenses auto-construction'!H302,"")</f>
        <v>0</v>
      </c>
      <c r="I302" s="246"/>
      <c r="J302" s="246">
        <f t="shared" si="14"/>
        <v>0</v>
      </c>
      <c r="K302" s="111"/>
      <c r="L302" s="79" t="str">
        <f t="shared" si="15"/>
        <v/>
      </c>
      <c r="M302" s="246">
        <f t="shared" si="16"/>
        <v>0</v>
      </c>
      <c r="N302" s="111"/>
    </row>
    <row r="303" spans="2:14" ht="19.899999999999999" customHeight="1" x14ac:dyDescent="0.35">
      <c r="B303" s="109">
        <v>296</v>
      </c>
      <c r="C303" s="111" t="str">
        <f>IF('Dépenses auto-construction'!C303&lt;&gt;"",'Dépenses auto-construction'!C303,"")</f>
        <v/>
      </c>
      <c r="D303" s="111" t="str">
        <f>IF('Dépenses auto-construction'!D303&lt;&gt;"",'Dépenses auto-construction'!D303,"")</f>
        <v/>
      </c>
      <c r="E303" s="80" t="str">
        <f>IF('Dépenses auto-construction'!E303&lt;&gt;"",'Dépenses auto-construction'!E303,"")</f>
        <v/>
      </c>
      <c r="F303" s="111" t="str">
        <f>IF('Dépenses auto-construction'!F303&lt;&gt;"",'Dépenses auto-construction'!F303,"")</f>
        <v/>
      </c>
      <c r="G303" s="257">
        <f>IF('Dépenses auto-construction'!G303&lt;&gt;"",'Dépenses auto-construction'!G303,"")</f>
        <v>0</v>
      </c>
      <c r="H303" s="81">
        <f>IF('Dépenses auto-construction'!H303&lt;&gt;"",'Dépenses auto-construction'!H303,"")</f>
        <v>0</v>
      </c>
      <c r="I303" s="246"/>
      <c r="J303" s="246">
        <f t="shared" si="14"/>
        <v>0</v>
      </c>
      <c r="K303" s="111"/>
      <c r="L303" s="79" t="str">
        <f t="shared" si="15"/>
        <v/>
      </c>
      <c r="M303" s="246">
        <f t="shared" si="16"/>
        <v>0</v>
      </c>
      <c r="N303" s="111"/>
    </row>
    <row r="304" spans="2:14" ht="19.899999999999999" customHeight="1" x14ac:dyDescent="0.35">
      <c r="B304" s="109">
        <v>297</v>
      </c>
      <c r="C304" s="111" t="str">
        <f>IF('Dépenses auto-construction'!C304&lt;&gt;"",'Dépenses auto-construction'!C304,"")</f>
        <v/>
      </c>
      <c r="D304" s="111" t="str">
        <f>IF('Dépenses auto-construction'!D304&lt;&gt;"",'Dépenses auto-construction'!D304,"")</f>
        <v/>
      </c>
      <c r="E304" s="80" t="str">
        <f>IF('Dépenses auto-construction'!E304&lt;&gt;"",'Dépenses auto-construction'!E304,"")</f>
        <v/>
      </c>
      <c r="F304" s="111" t="str">
        <f>IF('Dépenses auto-construction'!F304&lt;&gt;"",'Dépenses auto-construction'!F304,"")</f>
        <v/>
      </c>
      <c r="G304" s="257">
        <f>IF('Dépenses auto-construction'!G304&lt;&gt;"",'Dépenses auto-construction'!G304,"")</f>
        <v>0</v>
      </c>
      <c r="H304" s="81">
        <f>IF('Dépenses auto-construction'!H304&lt;&gt;"",'Dépenses auto-construction'!H304,"")</f>
        <v>0</v>
      </c>
      <c r="I304" s="246"/>
      <c r="J304" s="246">
        <f t="shared" si="14"/>
        <v>0</v>
      </c>
      <c r="K304" s="111"/>
      <c r="L304" s="79" t="str">
        <f t="shared" si="15"/>
        <v/>
      </c>
      <c r="M304" s="246">
        <f t="shared" si="16"/>
        <v>0</v>
      </c>
      <c r="N304" s="111"/>
    </row>
    <row r="305" spans="2:14" ht="19.899999999999999" customHeight="1" x14ac:dyDescent="0.35">
      <c r="B305" s="109">
        <v>298</v>
      </c>
      <c r="C305" s="111" t="str">
        <f>IF('Dépenses auto-construction'!C305&lt;&gt;"",'Dépenses auto-construction'!C305,"")</f>
        <v/>
      </c>
      <c r="D305" s="111" t="str">
        <f>IF('Dépenses auto-construction'!D305&lt;&gt;"",'Dépenses auto-construction'!D305,"")</f>
        <v/>
      </c>
      <c r="E305" s="80" t="str">
        <f>IF('Dépenses auto-construction'!E305&lt;&gt;"",'Dépenses auto-construction'!E305,"")</f>
        <v/>
      </c>
      <c r="F305" s="111" t="str">
        <f>IF('Dépenses auto-construction'!F305&lt;&gt;"",'Dépenses auto-construction'!F305,"")</f>
        <v/>
      </c>
      <c r="G305" s="257">
        <f>IF('Dépenses auto-construction'!G305&lt;&gt;"",'Dépenses auto-construction'!G305,"")</f>
        <v>0</v>
      </c>
      <c r="H305" s="81">
        <f>IF('Dépenses auto-construction'!H305&lt;&gt;"",'Dépenses auto-construction'!H305,"")</f>
        <v>0</v>
      </c>
      <c r="I305" s="246"/>
      <c r="J305" s="246">
        <f t="shared" si="14"/>
        <v>0</v>
      </c>
      <c r="K305" s="111"/>
      <c r="L305" s="79" t="str">
        <f t="shared" si="15"/>
        <v/>
      </c>
      <c r="M305" s="246">
        <f t="shared" si="16"/>
        <v>0</v>
      </c>
      <c r="N305" s="111"/>
    </row>
    <row r="306" spans="2:14" ht="19.899999999999999" customHeight="1" x14ac:dyDescent="0.35">
      <c r="B306" s="109">
        <v>299</v>
      </c>
      <c r="C306" s="111" t="str">
        <f>IF('Dépenses auto-construction'!C306&lt;&gt;"",'Dépenses auto-construction'!C306,"")</f>
        <v/>
      </c>
      <c r="D306" s="111" t="str">
        <f>IF('Dépenses auto-construction'!D306&lt;&gt;"",'Dépenses auto-construction'!D306,"")</f>
        <v/>
      </c>
      <c r="E306" s="80" t="str">
        <f>IF('Dépenses auto-construction'!E306&lt;&gt;"",'Dépenses auto-construction'!E306,"")</f>
        <v/>
      </c>
      <c r="F306" s="111" t="str">
        <f>IF('Dépenses auto-construction'!F306&lt;&gt;"",'Dépenses auto-construction'!F306,"")</f>
        <v/>
      </c>
      <c r="G306" s="257">
        <f>IF('Dépenses auto-construction'!G306&lt;&gt;"",'Dépenses auto-construction'!G306,"")</f>
        <v>0</v>
      </c>
      <c r="H306" s="81">
        <f>IF('Dépenses auto-construction'!H306&lt;&gt;"",'Dépenses auto-construction'!H306,"")</f>
        <v>0</v>
      </c>
      <c r="I306" s="246"/>
      <c r="J306" s="246">
        <f t="shared" si="14"/>
        <v>0</v>
      </c>
      <c r="K306" s="111"/>
      <c r="L306" s="79" t="str">
        <f t="shared" si="15"/>
        <v/>
      </c>
      <c r="M306" s="246">
        <f t="shared" si="16"/>
        <v>0</v>
      </c>
      <c r="N306" s="111"/>
    </row>
    <row r="307" spans="2:14" ht="19.899999999999999" customHeight="1" x14ac:dyDescent="0.35">
      <c r="B307" s="109">
        <v>300</v>
      </c>
      <c r="C307" s="111" t="str">
        <f>IF('Dépenses auto-construction'!C307&lt;&gt;"",'Dépenses auto-construction'!C307,"")</f>
        <v/>
      </c>
      <c r="D307" s="111" t="str">
        <f>IF('Dépenses auto-construction'!D307&lt;&gt;"",'Dépenses auto-construction'!D307,"")</f>
        <v/>
      </c>
      <c r="E307" s="80" t="str">
        <f>IF('Dépenses auto-construction'!E307&lt;&gt;"",'Dépenses auto-construction'!E307,"")</f>
        <v/>
      </c>
      <c r="F307" s="111" t="str">
        <f>IF('Dépenses auto-construction'!F307&lt;&gt;"",'Dépenses auto-construction'!F307,"")</f>
        <v/>
      </c>
      <c r="G307" s="257">
        <f>IF('Dépenses auto-construction'!G307&lt;&gt;"",'Dépenses auto-construction'!G307,"")</f>
        <v>0</v>
      </c>
      <c r="H307" s="81">
        <f>IF('Dépenses auto-construction'!H307&lt;&gt;"",'Dépenses auto-construction'!H307,"")</f>
        <v>0</v>
      </c>
      <c r="I307" s="246"/>
      <c r="J307" s="246">
        <f t="shared" si="14"/>
        <v>0</v>
      </c>
      <c r="K307" s="111"/>
      <c r="L307" s="79" t="str">
        <f t="shared" si="15"/>
        <v/>
      </c>
      <c r="M307" s="246">
        <f t="shared" si="16"/>
        <v>0</v>
      </c>
      <c r="N307" s="111"/>
    </row>
    <row r="308" spans="2:14" ht="19.899999999999999" customHeight="1" x14ac:dyDescent="0.35">
      <c r="B308" s="109">
        <v>301</v>
      </c>
      <c r="C308" s="111" t="str">
        <f>IF('Dépenses auto-construction'!C308&lt;&gt;"",'Dépenses auto-construction'!C308,"")</f>
        <v/>
      </c>
      <c r="D308" s="111" t="str">
        <f>IF('Dépenses auto-construction'!D308&lt;&gt;"",'Dépenses auto-construction'!D308,"")</f>
        <v/>
      </c>
      <c r="E308" s="80" t="str">
        <f>IF('Dépenses auto-construction'!E308&lt;&gt;"",'Dépenses auto-construction'!E308,"")</f>
        <v/>
      </c>
      <c r="F308" s="111" t="str">
        <f>IF('Dépenses auto-construction'!F308&lt;&gt;"",'Dépenses auto-construction'!F308,"")</f>
        <v/>
      </c>
      <c r="G308" s="257">
        <f>IF('Dépenses auto-construction'!G308&lt;&gt;"",'Dépenses auto-construction'!G308,"")</f>
        <v>0</v>
      </c>
      <c r="H308" s="81">
        <f>IF('Dépenses auto-construction'!H308&lt;&gt;"",'Dépenses auto-construction'!H308,"")</f>
        <v>0</v>
      </c>
      <c r="I308" s="246"/>
      <c r="J308" s="246">
        <f t="shared" si="14"/>
        <v>0</v>
      </c>
      <c r="K308" s="111"/>
      <c r="L308" s="79" t="str">
        <f t="shared" si="15"/>
        <v/>
      </c>
      <c r="M308" s="246">
        <f t="shared" si="16"/>
        <v>0</v>
      </c>
      <c r="N308" s="111"/>
    </row>
    <row r="309" spans="2:14" ht="19.899999999999999" customHeight="1" x14ac:dyDescent="0.35">
      <c r="B309" s="109">
        <v>302</v>
      </c>
      <c r="C309" s="111" t="str">
        <f>IF('Dépenses auto-construction'!C309&lt;&gt;"",'Dépenses auto-construction'!C309,"")</f>
        <v/>
      </c>
      <c r="D309" s="111" t="str">
        <f>IF('Dépenses auto-construction'!D309&lt;&gt;"",'Dépenses auto-construction'!D309,"")</f>
        <v/>
      </c>
      <c r="E309" s="80" t="str">
        <f>IF('Dépenses auto-construction'!E309&lt;&gt;"",'Dépenses auto-construction'!E309,"")</f>
        <v/>
      </c>
      <c r="F309" s="111" t="str">
        <f>IF('Dépenses auto-construction'!F309&lt;&gt;"",'Dépenses auto-construction'!F309,"")</f>
        <v/>
      </c>
      <c r="G309" s="257">
        <f>IF('Dépenses auto-construction'!G309&lt;&gt;"",'Dépenses auto-construction'!G309,"")</f>
        <v>0</v>
      </c>
      <c r="H309" s="81">
        <f>IF('Dépenses auto-construction'!H309&lt;&gt;"",'Dépenses auto-construction'!H309,"")</f>
        <v>0</v>
      </c>
      <c r="I309" s="246"/>
      <c r="J309" s="246">
        <f t="shared" si="14"/>
        <v>0</v>
      </c>
      <c r="K309" s="111"/>
      <c r="L309" s="79" t="str">
        <f t="shared" si="15"/>
        <v/>
      </c>
      <c r="M309" s="246">
        <f t="shared" si="16"/>
        <v>0</v>
      </c>
      <c r="N309" s="111"/>
    </row>
    <row r="310" spans="2:14" ht="19.899999999999999" customHeight="1" x14ac:dyDescent="0.35">
      <c r="B310" s="109">
        <v>303</v>
      </c>
      <c r="C310" s="111" t="str">
        <f>IF('Dépenses auto-construction'!C310&lt;&gt;"",'Dépenses auto-construction'!C310,"")</f>
        <v/>
      </c>
      <c r="D310" s="111" t="str">
        <f>IF('Dépenses auto-construction'!D310&lt;&gt;"",'Dépenses auto-construction'!D310,"")</f>
        <v/>
      </c>
      <c r="E310" s="80" t="str">
        <f>IF('Dépenses auto-construction'!E310&lt;&gt;"",'Dépenses auto-construction'!E310,"")</f>
        <v/>
      </c>
      <c r="F310" s="111" t="str">
        <f>IF('Dépenses auto-construction'!F310&lt;&gt;"",'Dépenses auto-construction'!F310,"")</f>
        <v/>
      </c>
      <c r="G310" s="257">
        <f>IF('Dépenses auto-construction'!G310&lt;&gt;"",'Dépenses auto-construction'!G310,"")</f>
        <v>0</v>
      </c>
      <c r="H310" s="81">
        <f>IF('Dépenses auto-construction'!H310&lt;&gt;"",'Dépenses auto-construction'!H310,"")</f>
        <v>0</v>
      </c>
      <c r="I310" s="246"/>
      <c r="J310" s="246">
        <f t="shared" si="14"/>
        <v>0</v>
      </c>
      <c r="K310" s="111"/>
      <c r="L310" s="79" t="str">
        <f t="shared" si="15"/>
        <v/>
      </c>
      <c r="M310" s="246">
        <f t="shared" si="16"/>
        <v>0</v>
      </c>
      <c r="N310" s="111"/>
    </row>
    <row r="311" spans="2:14" ht="19.899999999999999" customHeight="1" x14ac:dyDescent="0.35">
      <c r="B311" s="109">
        <v>304</v>
      </c>
      <c r="C311" s="111" t="str">
        <f>IF('Dépenses auto-construction'!C311&lt;&gt;"",'Dépenses auto-construction'!C311,"")</f>
        <v/>
      </c>
      <c r="D311" s="111" t="str">
        <f>IF('Dépenses auto-construction'!D311&lt;&gt;"",'Dépenses auto-construction'!D311,"")</f>
        <v/>
      </c>
      <c r="E311" s="80" t="str">
        <f>IF('Dépenses auto-construction'!E311&lt;&gt;"",'Dépenses auto-construction'!E311,"")</f>
        <v/>
      </c>
      <c r="F311" s="111" t="str">
        <f>IF('Dépenses auto-construction'!F311&lt;&gt;"",'Dépenses auto-construction'!F311,"")</f>
        <v/>
      </c>
      <c r="G311" s="257">
        <f>IF('Dépenses auto-construction'!G311&lt;&gt;"",'Dépenses auto-construction'!G311,"")</f>
        <v>0</v>
      </c>
      <c r="H311" s="81">
        <f>IF('Dépenses auto-construction'!H311&lt;&gt;"",'Dépenses auto-construction'!H311,"")</f>
        <v>0</v>
      </c>
      <c r="I311" s="246"/>
      <c r="J311" s="246">
        <f t="shared" si="14"/>
        <v>0</v>
      </c>
      <c r="K311" s="111"/>
      <c r="L311" s="79" t="str">
        <f t="shared" si="15"/>
        <v/>
      </c>
      <c r="M311" s="246">
        <f t="shared" si="16"/>
        <v>0</v>
      </c>
      <c r="N311" s="111"/>
    </row>
    <row r="312" spans="2:14" ht="19.899999999999999" customHeight="1" x14ac:dyDescent="0.35">
      <c r="B312" s="109">
        <v>305</v>
      </c>
      <c r="C312" s="111" t="str">
        <f>IF('Dépenses auto-construction'!C312&lt;&gt;"",'Dépenses auto-construction'!C312,"")</f>
        <v/>
      </c>
      <c r="D312" s="111" t="str">
        <f>IF('Dépenses auto-construction'!D312&lt;&gt;"",'Dépenses auto-construction'!D312,"")</f>
        <v/>
      </c>
      <c r="E312" s="80" t="str">
        <f>IF('Dépenses auto-construction'!E312&lt;&gt;"",'Dépenses auto-construction'!E312,"")</f>
        <v/>
      </c>
      <c r="F312" s="111" t="str">
        <f>IF('Dépenses auto-construction'!F312&lt;&gt;"",'Dépenses auto-construction'!F312,"")</f>
        <v/>
      </c>
      <c r="G312" s="257">
        <f>IF('Dépenses auto-construction'!G312&lt;&gt;"",'Dépenses auto-construction'!G312,"")</f>
        <v>0</v>
      </c>
      <c r="H312" s="81">
        <f>IF('Dépenses auto-construction'!H312&lt;&gt;"",'Dépenses auto-construction'!H312,"")</f>
        <v>0</v>
      </c>
      <c r="I312" s="246"/>
      <c r="J312" s="246">
        <f t="shared" si="14"/>
        <v>0</v>
      </c>
      <c r="K312" s="111"/>
      <c r="L312" s="79" t="str">
        <f t="shared" si="15"/>
        <v/>
      </c>
      <c r="M312" s="246">
        <f t="shared" si="16"/>
        <v>0</v>
      </c>
      <c r="N312" s="111"/>
    </row>
    <row r="313" spans="2:14" ht="19.899999999999999" customHeight="1" x14ac:dyDescent="0.35">
      <c r="B313" s="109">
        <v>306</v>
      </c>
      <c r="C313" s="111" t="str">
        <f>IF('Dépenses auto-construction'!C313&lt;&gt;"",'Dépenses auto-construction'!C313,"")</f>
        <v/>
      </c>
      <c r="D313" s="111" t="str">
        <f>IF('Dépenses auto-construction'!D313&lt;&gt;"",'Dépenses auto-construction'!D313,"")</f>
        <v/>
      </c>
      <c r="E313" s="80" t="str">
        <f>IF('Dépenses auto-construction'!E313&lt;&gt;"",'Dépenses auto-construction'!E313,"")</f>
        <v/>
      </c>
      <c r="F313" s="111" t="str">
        <f>IF('Dépenses auto-construction'!F313&lt;&gt;"",'Dépenses auto-construction'!F313,"")</f>
        <v/>
      </c>
      <c r="G313" s="257">
        <f>IF('Dépenses auto-construction'!G313&lt;&gt;"",'Dépenses auto-construction'!G313,"")</f>
        <v>0</v>
      </c>
      <c r="H313" s="81">
        <f>IF('Dépenses auto-construction'!H313&lt;&gt;"",'Dépenses auto-construction'!H313,"")</f>
        <v>0</v>
      </c>
      <c r="I313" s="246"/>
      <c r="J313" s="246">
        <f t="shared" si="14"/>
        <v>0</v>
      </c>
      <c r="K313" s="111"/>
      <c r="L313" s="79" t="str">
        <f t="shared" si="15"/>
        <v/>
      </c>
      <c r="M313" s="246">
        <f t="shared" si="16"/>
        <v>0</v>
      </c>
      <c r="N313" s="111"/>
    </row>
    <row r="314" spans="2:14" ht="19.899999999999999" customHeight="1" x14ac:dyDescent="0.35">
      <c r="B314" s="109">
        <v>307</v>
      </c>
      <c r="C314" s="111" t="str">
        <f>IF('Dépenses auto-construction'!C314&lt;&gt;"",'Dépenses auto-construction'!C314,"")</f>
        <v/>
      </c>
      <c r="D314" s="111" t="str">
        <f>IF('Dépenses auto-construction'!D314&lt;&gt;"",'Dépenses auto-construction'!D314,"")</f>
        <v/>
      </c>
      <c r="E314" s="80" t="str">
        <f>IF('Dépenses auto-construction'!E314&lt;&gt;"",'Dépenses auto-construction'!E314,"")</f>
        <v/>
      </c>
      <c r="F314" s="111" t="str">
        <f>IF('Dépenses auto-construction'!F314&lt;&gt;"",'Dépenses auto-construction'!F314,"")</f>
        <v/>
      </c>
      <c r="G314" s="257">
        <f>IF('Dépenses auto-construction'!G314&lt;&gt;"",'Dépenses auto-construction'!G314,"")</f>
        <v>0</v>
      </c>
      <c r="H314" s="81">
        <f>IF('Dépenses auto-construction'!H314&lt;&gt;"",'Dépenses auto-construction'!H314,"")</f>
        <v>0</v>
      </c>
      <c r="I314" s="246"/>
      <c r="J314" s="246">
        <f t="shared" si="14"/>
        <v>0</v>
      </c>
      <c r="K314" s="111"/>
      <c r="L314" s="79" t="str">
        <f t="shared" si="15"/>
        <v/>
      </c>
      <c r="M314" s="246">
        <f t="shared" si="16"/>
        <v>0</v>
      </c>
      <c r="N314" s="111"/>
    </row>
    <row r="315" spans="2:14" ht="19.899999999999999" customHeight="1" x14ac:dyDescent="0.35">
      <c r="B315" s="109">
        <v>308</v>
      </c>
      <c r="C315" s="111" t="str">
        <f>IF('Dépenses auto-construction'!C315&lt;&gt;"",'Dépenses auto-construction'!C315,"")</f>
        <v/>
      </c>
      <c r="D315" s="111" t="str">
        <f>IF('Dépenses auto-construction'!D315&lt;&gt;"",'Dépenses auto-construction'!D315,"")</f>
        <v/>
      </c>
      <c r="E315" s="80" t="str">
        <f>IF('Dépenses auto-construction'!E315&lt;&gt;"",'Dépenses auto-construction'!E315,"")</f>
        <v/>
      </c>
      <c r="F315" s="111" t="str">
        <f>IF('Dépenses auto-construction'!F315&lt;&gt;"",'Dépenses auto-construction'!F315,"")</f>
        <v/>
      </c>
      <c r="G315" s="257">
        <f>IF('Dépenses auto-construction'!G315&lt;&gt;"",'Dépenses auto-construction'!G315,"")</f>
        <v>0</v>
      </c>
      <c r="H315" s="81">
        <f>IF('Dépenses auto-construction'!H315&lt;&gt;"",'Dépenses auto-construction'!H315,"")</f>
        <v>0</v>
      </c>
      <c r="I315" s="246"/>
      <c r="J315" s="246">
        <f t="shared" si="14"/>
        <v>0</v>
      </c>
      <c r="K315" s="111"/>
      <c r="L315" s="79" t="str">
        <f t="shared" si="15"/>
        <v/>
      </c>
      <c r="M315" s="246">
        <f t="shared" si="16"/>
        <v>0</v>
      </c>
      <c r="N315" s="111"/>
    </row>
    <row r="316" spans="2:14" ht="19.899999999999999" customHeight="1" x14ac:dyDescent="0.35">
      <c r="B316" s="109">
        <v>309</v>
      </c>
      <c r="C316" s="111" t="str">
        <f>IF('Dépenses auto-construction'!C316&lt;&gt;"",'Dépenses auto-construction'!C316,"")</f>
        <v/>
      </c>
      <c r="D316" s="111" t="str">
        <f>IF('Dépenses auto-construction'!D316&lt;&gt;"",'Dépenses auto-construction'!D316,"")</f>
        <v/>
      </c>
      <c r="E316" s="80" t="str">
        <f>IF('Dépenses auto-construction'!E316&lt;&gt;"",'Dépenses auto-construction'!E316,"")</f>
        <v/>
      </c>
      <c r="F316" s="111" t="str">
        <f>IF('Dépenses auto-construction'!F316&lt;&gt;"",'Dépenses auto-construction'!F316,"")</f>
        <v/>
      </c>
      <c r="G316" s="257">
        <f>IF('Dépenses auto-construction'!G316&lt;&gt;"",'Dépenses auto-construction'!G316,"")</f>
        <v>0</v>
      </c>
      <c r="H316" s="81">
        <f>IF('Dépenses auto-construction'!H316&lt;&gt;"",'Dépenses auto-construction'!H316,"")</f>
        <v>0</v>
      </c>
      <c r="I316" s="246"/>
      <c r="J316" s="246">
        <f t="shared" si="14"/>
        <v>0</v>
      </c>
      <c r="K316" s="111"/>
      <c r="L316" s="79" t="str">
        <f t="shared" si="15"/>
        <v/>
      </c>
      <c r="M316" s="246">
        <f t="shared" si="16"/>
        <v>0</v>
      </c>
      <c r="N316" s="111"/>
    </row>
    <row r="317" spans="2:14" ht="19.899999999999999" customHeight="1" x14ac:dyDescent="0.35">
      <c r="B317" s="109">
        <v>310</v>
      </c>
      <c r="C317" s="111" t="str">
        <f>IF('Dépenses auto-construction'!C317&lt;&gt;"",'Dépenses auto-construction'!C317,"")</f>
        <v/>
      </c>
      <c r="D317" s="111" t="str">
        <f>IF('Dépenses auto-construction'!D317&lt;&gt;"",'Dépenses auto-construction'!D317,"")</f>
        <v/>
      </c>
      <c r="E317" s="80" t="str">
        <f>IF('Dépenses auto-construction'!E317&lt;&gt;"",'Dépenses auto-construction'!E317,"")</f>
        <v/>
      </c>
      <c r="F317" s="111" t="str">
        <f>IF('Dépenses auto-construction'!F317&lt;&gt;"",'Dépenses auto-construction'!F317,"")</f>
        <v/>
      </c>
      <c r="G317" s="257">
        <f>IF('Dépenses auto-construction'!G317&lt;&gt;"",'Dépenses auto-construction'!G317,"")</f>
        <v>0</v>
      </c>
      <c r="H317" s="81">
        <f>IF('Dépenses auto-construction'!H317&lt;&gt;"",'Dépenses auto-construction'!H317,"")</f>
        <v>0</v>
      </c>
      <c r="I317" s="246"/>
      <c r="J317" s="246">
        <f t="shared" si="14"/>
        <v>0</v>
      </c>
      <c r="K317" s="111"/>
      <c r="L317" s="79" t="str">
        <f t="shared" si="15"/>
        <v/>
      </c>
      <c r="M317" s="246">
        <f t="shared" si="16"/>
        <v>0</v>
      </c>
      <c r="N317" s="111"/>
    </row>
    <row r="318" spans="2:14" ht="19.899999999999999" customHeight="1" x14ac:dyDescent="0.35">
      <c r="B318" s="109">
        <v>311</v>
      </c>
      <c r="C318" s="111" t="str">
        <f>IF('Dépenses auto-construction'!C318&lt;&gt;"",'Dépenses auto-construction'!C318,"")</f>
        <v/>
      </c>
      <c r="D318" s="111" t="str">
        <f>IF('Dépenses auto-construction'!D318&lt;&gt;"",'Dépenses auto-construction'!D318,"")</f>
        <v/>
      </c>
      <c r="E318" s="80" t="str">
        <f>IF('Dépenses auto-construction'!E318&lt;&gt;"",'Dépenses auto-construction'!E318,"")</f>
        <v/>
      </c>
      <c r="F318" s="111" t="str">
        <f>IF('Dépenses auto-construction'!F318&lt;&gt;"",'Dépenses auto-construction'!F318,"")</f>
        <v/>
      </c>
      <c r="G318" s="257">
        <f>IF('Dépenses auto-construction'!G318&lt;&gt;"",'Dépenses auto-construction'!G318,"")</f>
        <v>0</v>
      </c>
      <c r="H318" s="81">
        <f>IF('Dépenses auto-construction'!H318&lt;&gt;"",'Dépenses auto-construction'!H318,"")</f>
        <v>0</v>
      </c>
      <c r="I318" s="246"/>
      <c r="J318" s="246">
        <f t="shared" si="14"/>
        <v>0</v>
      </c>
      <c r="K318" s="111"/>
      <c r="L318" s="79" t="str">
        <f t="shared" si="15"/>
        <v/>
      </c>
      <c r="M318" s="246">
        <f t="shared" si="16"/>
        <v>0</v>
      </c>
      <c r="N318" s="111"/>
    </row>
    <row r="319" spans="2:14" ht="19.899999999999999" customHeight="1" x14ac:dyDescent="0.35">
      <c r="B319" s="109">
        <v>312</v>
      </c>
      <c r="C319" s="111" t="str">
        <f>IF('Dépenses auto-construction'!C319&lt;&gt;"",'Dépenses auto-construction'!C319,"")</f>
        <v/>
      </c>
      <c r="D319" s="111" t="str">
        <f>IF('Dépenses auto-construction'!D319&lt;&gt;"",'Dépenses auto-construction'!D319,"")</f>
        <v/>
      </c>
      <c r="E319" s="80" t="str">
        <f>IF('Dépenses auto-construction'!E319&lt;&gt;"",'Dépenses auto-construction'!E319,"")</f>
        <v/>
      </c>
      <c r="F319" s="111" t="str">
        <f>IF('Dépenses auto-construction'!F319&lt;&gt;"",'Dépenses auto-construction'!F319,"")</f>
        <v/>
      </c>
      <c r="G319" s="257">
        <f>IF('Dépenses auto-construction'!G319&lt;&gt;"",'Dépenses auto-construction'!G319,"")</f>
        <v>0</v>
      </c>
      <c r="H319" s="81">
        <f>IF('Dépenses auto-construction'!H319&lt;&gt;"",'Dépenses auto-construction'!H319,"")</f>
        <v>0</v>
      </c>
      <c r="I319" s="246"/>
      <c r="J319" s="246">
        <f t="shared" si="14"/>
        <v>0</v>
      </c>
      <c r="K319" s="111"/>
      <c r="L319" s="79" t="str">
        <f t="shared" si="15"/>
        <v/>
      </c>
      <c r="M319" s="246">
        <f t="shared" si="16"/>
        <v>0</v>
      </c>
      <c r="N319" s="111"/>
    </row>
    <row r="320" spans="2:14" ht="19.899999999999999" customHeight="1" x14ac:dyDescent="0.35">
      <c r="B320" s="109">
        <v>313</v>
      </c>
      <c r="C320" s="111" t="str">
        <f>IF('Dépenses auto-construction'!C320&lt;&gt;"",'Dépenses auto-construction'!C320,"")</f>
        <v/>
      </c>
      <c r="D320" s="111" t="str">
        <f>IF('Dépenses auto-construction'!D320&lt;&gt;"",'Dépenses auto-construction'!D320,"")</f>
        <v/>
      </c>
      <c r="E320" s="80" t="str">
        <f>IF('Dépenses auto-construction'!E320&lt;&gt;"",'Dépenses auto-construction'!E320,"")</f>
        <v/>
      </c>
      <c r="F320" s="111" t="str">
        <f>IF('Dépenses auto-construction'!F320&lt;&gt;"",'Dépenses auto-construction'!F320,"")</f>
        <v/>
      </c>
      <c r="G320" s="257">
        <f>IF('Dépenses auto-construction'!G320&lt;&gt;"",'Dépenses auto-construction'!G320,"")</f>
        <v>0</v>
      </c>
      <c r="H320" s="81">
        <f>IF('Dépenses auto-construction'!H320&lt;&gt;"",'Dépenses auto-construction'!H320,"")</f>
        <v>0</v>
      </c>
      <c r="I320" s="246"/>
      <c r="J320" s="246">
        <f t="shared" si="14"/>
        <v>0</v>
      </c>
      <c r="K320" s="111"/>
      <c r="L320" s="79" t="str">
        <f t="shared" si="15"/>
        <v/>
      </c>
      <c r="M320" s="246">
        <f t="shared" si="16"/>
        <v>0</v>
      </c>
      <c r="N320" s="111"/>
    </row>
    <row r="321" spans="2:14" ht="19.899999999999999" customHeight="1" x14ac:dyDescent="0.35">
      <c r="B321" s="109">
        <v>314</v>
      </c>
      <c r="C321" s="111" t="str">
        <f>IF('Dépenses auto-construction'!C321&lt;&gt;"",'Dépenses auto-construction'!C321,"")</f>
        <v/>
      </c>
      <c r="D321" s="111" t="str">
        <f>IF('Dépenses auto-construction'!D321&lt;&gt;"",'Dépenses auto-construction'!D321,"")</f>
        <v/>
      </c>
      <c r="E321" s="80" t="str">
        <f>IF('Dépenses auto-construction'!E321&lt;&gt;"",'Dépenses auto-construction'!E321,"")</f>
        <v/>
      </c>
      <c r="F321" s="111" t="str">
        <f>IF('Dépenses auto-construction'!F321&lt;&gt;"",'Dépenses auto-construction'!F321,"")</f>
        <v/>
      </c>
      <c r="G321" s="257">
        <f>IF('Dépenses auto-construction'!G321&lt;&gt;"",'Dépenses auto-construction'!G321,"")</f>
        <v>0</v>
      </c>
      <c r="H321" s="81">
        <f>IF('Dépenses auto-construction'!H321&lt;&gt;"",'Dépenses auto-construction'!H321,"")</f>
        <v>0</v>
      </c>
      <c r="I321" s="246"/>
      <c r="J321" s="246">
        <f t="shared" si="14"/>
        <v>0</v>
      </c>
      <c r="K321" s="111"/>
      <c r="L321" s="79" t="str">
        <f t="shared" si="15"/>
        <v/>
      </c>
      <c r="M321" s="246">
        <f t="shared" si="16"/>
        <v>0</v>
      </c>
      <c r="N321" s="111"/>
    </row>
    <row r="322" spans="2:14" ht="19.899999999999999" customHeight="1" x14ac:dyDescent="0.35">
      <c r="B322" s="109">
        <v>315</v>
      </c>
      <c r="C322" s="111" t="str">
        <f>IF('Dépenses auto-construction'!C322&lt;&gt;"",'Dépenses auto-construction'!C322,"")</f>
        <v/>
      </c>
      <c r="D322" s="111" t="str">
        <f>IF('Dépenses auto-construction'!D322&lt;&gt;"",'Dépenses auto-construction'!D322,"")</f>
        <v/>
      </c>
      <c r="E322" s="80" t="str">
        <f>IF('Dépenses auto-construction'!E322&lt;&gt;"",'Dépenses auto-construction'!E322,"")</f>
        <v/>
      </c>
      <c r="F322" s="111" t="str">
        <f>IF('Dépenses auto-construction'!F322&lt;&gt;"",'Dépenses auto-construction'!F322,"")</f>
        <v/>
      </c>
      <c r="G322" s="257">
        <f>IF('Dépenses auto-construction'!G322&lt;&gt;"",'Dépenses auto-construction'!G322,"")</f>
        <v>0</v>
      </c>
      <c r="H322" s="81">
        <f>IF('Dépenses auto-construction'!H322&lt;&gt;"",'Dépenses auto-construction'!H322,"")</f>
        <v>0</v>
      </c>
      <c r="I322" s="246"/>
      <c r="J322" s="246">
        <f t="shared" si="14"/>
        <v>0</v>
      </c>
      <c r="K322" s="111"/>
      <c r="L322" s="79" t="str">
        <f t="shared" si="15"/>
        <v/>
      </c>
      <c r="M322" s="246">
        <f t="shared" si="16"/>
        <v>0</v>
      </c>
      <c r="N322" s="111"/>
    </row>
    <row r="323" spans="2:14" ht="19.899999999999999" customHeight="1" x14ac:dyDescent="0.35">
      <c r="B323" s="109">
        <v>316</v>
      </c>
      <c r="C323" s="111" t="str">
        <f>IF('Dépenses auto-construction'!C323&lt;&gt;"",'Dépenses auto-construction'!C323,"")</f>
        <v/>
      </c>
      <c r="D323" s="111" t="str">
        <f>IF('Dépenses auto-construction'!D323&lt;&gt;"",'Dépenses auto-construction'!D323,"")</f>
        <v/>
      </c>
      <c r="E323" s="80" t="str">
        <f>IF('Dépenses auto-construction'!E323&lt;&gt;"",'Dépenses auto-construction'!E323,"")</f>
        <v/>
      </c>
      <c r="F323" s="111" t="str">
        <f>IF('Dépenses auto-construction'!F323&lt;&gt;"",'Dépenses auto-construction'!F323,"")</f>
        <v/>
      </c>
      <c r="G323" s="257">
        <f>IF('Dépenses auto-construction'!G323&lt;&gt;"",'Dépenses auto-construction'!G323,"")</f>
        <v>0</v>
      </c>
      <c r="H323" s="81">
        <f>IF('Dépenses auto-construction'!H323&lt;&gt;"",'Dépenses auto-construction'!H323,"")</f>
        <v>0</v>
      </c>
      <c r="I323" s="246"/>
      <c r="J323" s="246">
        <f t="shared" si="14"/>
        <v>0</v>
      </c>
      <c r="K323" s="111"/>
      <c r="L323" s="79" t="str">
        <f t="shared" si="15"/>
        <v/>
      </c>
      <c r="M323" s="246">
        <f t="shared" si="16"/>
        <v>0</v>
      </c>
      <c r="N323" s="111"/>
    </row>
    <row r="324" spans="2:14" ht="19.899999999999999" customHeight="1" x14ac:dyDescent="0.35">
      <c r="B324" s="109">
        <v>317</v>
      </c>
      <c r="C324" s="111" t="str">
        <f>IF('Dépenses auto-construction'!C324&lt;&gt;"",'Dépenses auto-construction'!C324,"")</f>
        <v/>
      </c>
      <c r="D324" s="111" t="str">
        <f>IF('Dépenses auto-construction'!D324&lt;&gt;"",'Dépenses auto-construction'!D324,"")</f>
        <v/>
      </c>
      <c r="E324" s="80" t="str">
        <f>IF('Dépenses auto-construction'!E324&lt;&gt;"",'Dépenses auto-construction'!E324,"")</f>
        <v/>
      </c>
      <c r="F324" s="111" t="str">
        <f>IF('Dépenses auto-construction'!F324&lt;&gt;"",'Dépenses auto-construction'!F324,"")</f>
        <v/>
      </c>
      <c r="G324" s="257">
        <f>IF('Dépenses auto-construction'!G324&lt;&gt;"",'Dépenses auto-construction'!G324,"")</f>
        <v>0</v>
      </c>
      <c r="H324" s="81">
        <f>IF('Dépenses auto-construction'!H324&lt;&gt;"",'Dépenses auto-construction'!H324,"")</f>
        <v>0</v>
      </c>
      <c r="I324" s="246"/>
      <c r="J324" s="246">
        <f t="shared" si="14"/>
        <v>0</v>
      </c>
      <c r="K324" s="111"/>
      <c r="L324" s="79" t="str">
        <f t="shared" si="15"/>
        <v/>
      </c>
      <c r="M324" s="246">
        <f t="shared" si="16"/>
        <v>0</v>
      </c>
      <c r="N324" s="111"/>
    </row>
    <row r="325" spans="2:14" ht="19.899999999999999" customHeight="1" x14ac:dyDescent="0.35">
      <c r="B325" s="109">
        <v>318</v>
      </c>
      <c r="C325" s="111" t="str">
        <f>IF('Dépenses auto-construction'!C325&lt;&gt;"",'Dépenses auto-construction'!C325,"")</f>
        <v/>
      </c>
      <c r="D325" s="111" t="str">
        <f>IF('Dépenses auto-construction'!D325&lt;&gt;"",'Dépenses auto-construction'!D325,"")</f>
        <v/>
      </c>
      <c r="E325" s="80" t="str">
        <f>IF('Dépenses auto-construction'!E325&lt;&gt;"",'Dépenses auto-construction'!E325,"")</f>
        <v/>
      </c>
      <c r="F325" s="111" t="str">
        <f>IF('Dépenses auto-construction'!F325&lt;&gt;"",'Dépenses auto-construction'!F325,"")</f>
        <v/>
      </c>
      <c r="G325" s="257">
        <f>IF('Dépenses auto-construction'!G325&lt;&gt;"",'Dépenses auto-construction'!G325,"")</f>
        <v>0</v>
      </c>
      <c r="H325" s="81">
        <f>IF('Dépenses auto-construction'!H325&lt;&gt;"",'Dépenses auto-construction'!H325,"")</f>
        <v>0</v>
      </c>
      <c r="I325" s="246"/>
      <c r="J325" s="246">
        <f t="shared" si="14"/>
        <v>0</v>
      </c>
      <c r="K325" s="111"/>
      <c r="L325" s="79" t="str">
        <f t="shared" si="15"/>
        <v/>
      </c>
      <c r="M325" s="246">
        <f t="shared" si="16"/>
        <v>0</v>
      </c>
      <c r="N325" s="111"/>
    </row>
    <row r="326" spans="2:14" ht="19.899999999999999" customHeight="1" x14ac:dyDescent="0.35">
      <c r="B326" s="109">
        <v>319</v>
      </c>
      <c r="C326" s="111" t="str">
        <f>IF('Dépenses auto-construction'!C326&lt;&gt;"",'Dépenses auto-construction'!C326,"")</f>
        <v/>
      </c>
      <c r="D326" s="111" t="str">
        <f>IF('Dépenses auto-construction'!D326&lt;&gt;"",'Dépenses auto-construction'!D326,"")</f>
        <v/>
      </c>
      <c r="E326" s="80" t="str">
        <f>IF('Dépenses auto-construction'!E326&lt;&gt;"",'Dépenses auto-construction'!E326,"")</f>
        <v/>
      </c>
      <c r="F326" s="111" t="str">
        <f>IF('Dépenses auto-construction'!F326&lt;&gt;"",'Dépenses auto-construction'!F326,"")</f>
        <v/>
      </c>
      <c r="G326" s="257">
        <f>IF('Dépenses auto-construction'!G326&lt;&gt;"",'Dépenses auto-construction'!G326,"")</f>
        <v>0</v>
      </c>
      <c r="H326" s="81">
        <f>IF('Dépenses auto-construction'!H326&lt;&gt;"",'Dépenses auto-construction'!H326,"")</f>
        <v>0</v>
      </c>
      <c r="I326" s="246"/>
      <c r="J326" s="246">
        <f t="shared" si="14"/>
        <v>0</v>
      </c>
      <c r="K326" s="111"/>
      <c r="L326" s="79" t="str">
        <f t="shared" si="15"/>
        <v/>
      </c>
      <c r="M326" s="246">
        <f t="shared" si="16"/>
        <v>0</v>
      </c>
      <c r="N326" s="111"/>
    </row>
    <row r="327" spans="2:14" ht="19.899999999999999" customHeight="1" x14ac:dyDescent="0.35">
      <c r="B327" s="109">
        <v>320</v>
      </c>
      <c r="C327" s="111" t="str">
        <f>IF('Dépenses auto-construction'!C327&lt;&gt;"",'Dépenses auto-construction'!C327,"")</f>
        <v/>
      </c>
      <c r="D327" s="111" t="str">
        <f>IF('Dépenses auto-construction'!D327&lt;&gt;"",'Dépenses auto-construction'!D327,"")</f>
        <v/>
      </c>
      <c r="E327" s="80" t="str">
        <f>IF('Dépenses auto-construction'!E327&lt;&gt;"",'Dépenses auto-construction'!E327,"")</f>
        <v/>
      </c>
      <c r="F327" s="111" t="str">
        <f>IF('Dépenses auto-construction'!F327&lt;&gt;"",'Dépenses auto-construction'!F327,"")</f>
        <v/>
      </c>
      <c r="G327" s="257">
        <f>IF('Dépenses auto-construction'!G327&lt;&gt;"",'Dépenses auto-construction'!G327,"")</f>
        <v>0</v>
      </c>
      <c r="H327" s="81">
        <f>IF('Dépenses auto-construction'!H327&lt;&gt;"",'Dépenses auto-construction'!H327,"")</f>
        <v>0</v>
      </c>
      <c r="I327" s="246"/>
      <c r="J327" s="246">
        <f t="shared" si="14"/>
        <v>0</v>
      </c>
      <c r="K327" s="111"/>
      <c r="L327" s="79" t="str">
        <f t="shared" si="15"/>
        <v/>
      </c>
      <c r="M327" s="246">
        <f t="shared" si="16"/>
        <v>0</v>
      </c>
      <c r="N327" s="111"/>
    </row>
    <row r="328" spans="2:14" ht="19.899999999999999" customHeight="1" x14ac:dyDescent="0.35">
      <c r="B328" s="109">
        <v>321</v>
      </c>
      <c r="C328" s="111" t="str">
        <f>IF('Dépenses auto-construction'!C328&lt;&gt;"",'Dépenses auto-construction'!C328,"")</f>
        <v/>
      </c>
      <c r="D328" s="111" t="str">
        <f>IF('Dépenses auto-construction'!D328&lt;&gt;"",'Dépenses auto-construction'!D328,"")</f>
        <v/>
      </c>
      <c r="E328" s="80" t="str">
        <f>IF('Dépenses auto-construction'!E328&lt;&gt;"",'Dépenses auto-construction'!E328,"")</f>
        <v/>
      </c>
      <c r="F328" s="111" t="str">
        <f>IF('Dépenses auto-construction'!F328&lt;&gt;"",'Dépenses auto-construction'!F328,"")</f>
        <v/>
      </c>
      <c r="G328" s="257">
        <f>IF('Dépenses auto-construction'!G328&lt;&gt;"",'Dépenses auto-construction'!G328,"")</f>
        <v>0</v>
      </c>
      <c r="H328" s="81">
        <f>IF('Dépenses auto-construction'!H328&lt;&gt;"",'Dépenses auto-construction'!H328,"")</f>
        <v>0</v>
      </c>
      <c r="I328" s="246"/>
      <c r="J328" s="246">
        <f t="shared" si="14"/>
        <v>0</v>
      </c>
      <c r="K328" s="111"/>
      <c r="L328" s="79" t="str">
        <f t="shared" si="15"/>
        <v/>
      </c>
      <c r="M328" s="246">
        <f t="shared" si="16"/>
        <v>0</v>
      </c>
      <c r="N328" s="111"/>
    </row>
    <row r="329" spans="2:14" ht="19.899999999999999" customHeight="1" x14ac:dyDescent="0.35">
      <c r="B329" s="109">
        <v>322</v>
      </c>
      <c r="C329" s="111" t="str">
        <f>IF('Dépenses auto-construction'!C329&lt;&gt;"",'Dépenses auto-construction'!C329,"")</f>
        <v/>
      </c>
      <c r="D329" s="111" t="str">
        <f>IF('Dépenses auto-construction'!D329&lt;&gt;"",'Dépenses auto-construction'!D329,"")</f>
        <v/>
      </c>
      <c r="E329" s="80" t="str">
        <f>IF('Dépenses auto-construction'!E329&lt;&gt;"",'Dépenses auto-construction'!E329,"")</f>
        <v/>
      </c>
      <c r="F329" s="111" t="str">
        <f>IF('Dépenses auto-construction'!F329&lt;&gt;"",'Dépenses auto-construction'!F329,"")</f>
        <v/>
      </c>
      <c r="G329" s="257">
        <f>IF('Dépenses auto-construction'!G329&lt;&gt;"",'Dépenses auto-construction'!G329,"")</f>
        <v>0</v>
      </c>
      <c r="H329" s="81">
        <f>IF('Dépenses auto-construction'!H329&lt;&gt;"",'Dépenses auto-construction'!H329,"")</f>
        <v>0</v>
      </c>
      <c r="I329" s="246"/>
      <c r="J329" s="246">
        <f t="shared" ref="J329:J392" si="17">IF(I329&lt;&gt;"",MIN(ROUND(I329,2),IF(AND(G329&lt;&gt;0,F329&lt;&gt;""),ROUND(F329*G329,2),0)),IF(AND(G329&lt;&gt;0,F329&lt;&gt;""),ROUND(F329*G329,2),0))</f>
        <v>0</v>
      </c>
      <c r="K329" s="111"/>
      <c r="L329" s="79" t="str">
        <f t="shared" ref="L329:L392" si="18">F329</f>
        <v/>
      </c>
      <c r="M329" s="246">
        <f t="shared" ref="M329:M392" si="19">IF(I329&lt;&gt;"",MIN(ROUND(I329,2),IF(AND(G329&lt;&gt;0,L329&lt;&gt;""),ROUND(L329*G329,2),0)),IF(AND(G329&lt;&gt;0,L329&lt;&gt;""),ROUND(L329*G329,2),0))</f>
        <v>0</v>
      </c>
      <c r="N329" s="111"/>
    </row>
    <row r="330" spans="2:14" ht="19.899999999999999" customHeight="1" x14ac:dyDescent="0.35">
      <c r="B330" s="109">
        <v>323</v>
      </c>
      <c r="C330" s="111" t="str">
        <f>IF('Dépenses auto-construction'!C330&lt;&gt;"",'Dépenses auto-construction'!C330,"")</f>
        <v/>
      </c>
      <c r="D330" s="111" t="str">
        <f>IF('Dépenses auto-construction'!D330&lt;&gt;"",'Dépenses auto-construction'!D330,"")</f>
        <v/>
      </c>
      <c r="E330" s="80" t="str">
        <f>IF('Dépenses auto-construction'!E330&lt;&gt;"",'Dépenses auto-construction'!E330,"")</f>
        <v/>
      </c>
      <c r="F330" s="111" t="str">
        <f>IF('Dépenses auto-construction'!F330&lt;&gt;"",'Dépenses auto-construction'!F330,"")</f>
        <v/>
      </c>
      <c r="G330" s="257">
        <f>IF('Dépenses auto-construction'!G330&lt;&gt;"",'Dépenses auto-construction'!G330,"")</f>
        <v>0</v>
      </c>
      <c r="H330" s="81">
        <f>IF('Dépenses auto-construction'!H330&lt;&gt;"",'Dépenses auto-construction'!H330,"")</f>
        <v>0</v>
      </c>
      <c r="I330" s="246"/>
      <c r="J330" s="246">
        <f t="shared" si="17"/>
        <v>0</v>
      </c>
      <c r="K330" s="111"/>
      <c r="L330" s="79" t="str">
        <f t="shared" si="18"/>
        <v/>
      </c>
      <c r="M330" s="246">
        <f t="shared" si="19"/>
        <v>0</v>
      </c>
      <c r="N330" s="111"/>
    </row>
    <row r="331" spans="2:14" ht="19.899999999999999" customHeight="1" x14ac:dyDescent="0.35">
      <c r="B331" s="109">
        <v>324</v>
      </c>
      <c r="C331" s="111" t="str">
        <f>IF('Dépenses auto-construction'!C331&lt;&gt;"",'Dépenses auto-construction'!C331,"")</f>
        <v/>
      </c>
      <c r="D331" s="111" t="str">
        <f>IF('Dépenses auto-construction'!D331&lt;&gt;"",'Dépenses auto-construction'!D331,"")</f>
        <v/>
      </c>
      <c r="E331" s="80" t="str">
        <f>IF('Dépenses auto-construction'!E331&lt;&gt;"",'Dépenses auto-construction'!E331,"")</f>
        <v/>
      </c>
      <c r="F331" s="111" t="str">
        <f>IF('Dépenses auto-construction'!F331&lt;&gt;"",'Dépenses auto-construction'!F331,"")</f>
        <v/>
      </c>
      <c r="G331" s="257">
        <f>IF('Dépenses auto-construction'!G331&lt;&gt;"",'Dépenses auto-construction'!G331,"")</f>
        <v>0</v>
      </c>
      <c r="H331" s="81">
        <f>IF('Dépenses auto-construction'!H331&lt;&gt;"",'Dépenses auto-construction'!H331,"")</f>
        <v>0</v>
      </c>
      <c r="I331" s="246"/>
      <c r="J331" s="246">
        <f t="shared" si="17"/>
        <v>0</v>
      </c>
      <c r="K331" s="111"/>
      <c r="L331" s="79" t="str">
        <f t="shared" si="18"/>
        <v/>
      </c>
      <c r="M331" s="246">
        <f t="shared" si="19"/>
        <v>0</v>
      </c>
      <c r="N331" s="111"/>
    </row>
    <row r="332" spans="2:14" ht="19.899999999999999" customHeight="1" x14ac:dyDescent="0.35">
      <c r="B332" s="109">
        <v>325</v>
      </c>
      <c r="C332" s="111" t="str">
        <f>IF('Dépenses auto-construction'!C332&lt;&gt;"",'Dépenses auto-construction'!C332,"")</f>
        <v/>
      </c>
      <c r="D332" s="111" t="str">
        <f>IF('Dépenses auto-construction'!D332&lt;&gt;"",'Dépenses auto-construction'!D332,"")</f>
        <v/>
      </c>
      <c r="E332" s="80" t="str">
        <f>IF('Dépenses auto-construction'!E332&lt;&gt;"",'Dépenses auto-construction'!E332,"")</f>
        <v/>
      </c>
      <c r="F332" s="111" t="str">
        <f>IF('Dépenses auto-construction'!F332&lt;&gt;"",'Dépenses auto-construction'!F332,"")</f>
        <v/>
      </c>
      <c r="G332" s="257">
        <f>IF('Dépenses auto-construction'!G332&lt;&gt;"",'Dépenses auto-construction'!G332,"")</f>
        <v>0</v>
      </c>
      <c r="H332" s="81">
        <f>IF('Dépenses auto-construction'!H332&lt;&gt;"",'Dépenses auto-construction'!H332,"")</f>
        <v>0</v>
      </c>
      <c r="I332" s="246"/>
      <c r="J332" s="246">
        <f t="shared" si="17"/>
        <v>0</v>
      </c>
      <c r="K332" s="111"/>
      <c r="L332" s="79" t="str">
        <f t="shared" si="18"/>
        <v/>
      </c>
      <c r="M332" s="246">
        <f t="shared" si="19"/>
        <v>0</v>
      </c>
      <c r="N332" s="111"/>
    </row>
    <row r="333" spans="2:14" ht="19.899999999999999" customHeight="1" x14ac:dyDescent="0.35">
      <c r="B333" s="109">
        <v>326</v>
      </c>
      <c r="C333" s="111" t="str">
        <f>IF('Dépenses auto-construction'!C333&lt;&gt;"",'Dépenses auto-construction'!C333,"")</f>
        <v/>
      </c>
      <c r="D333" s="111" t="str">
        <f>IF('Dépenses auto-construction'!D333&lt;&gt;"",'Dépenses auto-construction'!D333,"")</f>
        <v/>
      </c>
      <c r="E333" s="80" t="str">
        <f>IF('Dépenses auto-construction'!E333&lt;&gt;"",'Dépenses auto-construction'!E333,"")</f>
        <v/>
      </c>
      <c r="F333" s="111" t="str">
        <f>IF('Dépenses auto-construction'!F333&lt;&gt;"",'Dépenses auto-construction'!F333,"")</f>
        <v/>
      </c>
      <c r="G333" s="257">
        <f>IF('Dépenses auto-construction'!G333&lt;&gt;"",'Dépenses auto-construction'!G333,"")</f>
        <v>0</v>
      </c>
      <c r="H333" s="81">
        <f>IF('Dépenses auto-construction'!H333&lt;&gt;"",'Dépenses auto-construction'!H333,"")</f>
        <v>0</v>
      </c>
      <c r="I333" s="246"/>
      <c r="J333" s="246">
        <f t="shared" si="17"/>
        <v>0</v>
      </c>
      <c r="K333" s="111"/>
      <c r="L333" s="79" t="str">
        <f t="shared" si="18"/>
        <v/>
      </c>
      <c r="M333" s="246">
        <f t="shared" si="19"/>
        <v>0</v>
      </c>
      <c r="N333" s="111"/>
    </row>
    <row r="334" spans="2:14" ht="19.899999999999999" customHeight="1" x14ac:dyDescent="0.35">
      <c r="B334" s="109">
        <v>327</v>
      </c>
      <c r="C334" s="111" t="str">
        <f>IF('Dépenses auto-construction'!C334&lt;&gt;"",'Dépenses auto-construction'!C334,"")</f>
        <v/>
      </c>
      <c r="D334" s="111" t="str">
        <f>IF('Dépenses auto-construction'!D334&lt;&gt;"",'Dépenses auto-construction'!D334,"")</f>
        <v/>
      </c>
      <c r="E334" s="80" t="str">
        <f>IF('Dépenses auto-construction'!E334&lt;&gt;"",'Dépenses auto-construction'!E334,"")</f>
        <v/>
      </c>
      <c r="F334" s="111" t="str">
        <f>IF('Dépenses auto-construction'!F334&lt;&gt;"",'Dépenses auto-construction'!F334,"")</f>
        <v/>
      </c>
      <c r="G334" s="257">
        <f>IF('Dépenses auto-construction'!G334&lt;&gt;"",'Dépenses auto-construction'!G334,"")</f>
        <v>0</v>
      </c>
      <c r="H334" s="81">
        <f>IF('Dépenses auto-construction'!H334&lt;&gt;"",'Dépenses auto-construction'!H334,"")</f>
        <v>0</v>
      </c>
      <c r="I334" s="246"/>
      <c r="J334" s="246">
        <f t="shared" si="17"/>
        <v>0</v>
      </c>
      <c r="K334" s="111"/>
      <c r="L334" s="79" t="str">
        <f t="shared" si="18"/>
        <v/>
      </c>
      <c r="M334" s="246">
        <f t="shared" si="19"/>
        <v>0</v>
      </c>
      <c r="N334" s="111"/>
    </row>
    <row r="335" spans="2:14" ht="19.899999999999999" customHeight="1" x14ac:dyDescent="0.35">
      <c r="B335" s="109">
        <v>328</v>
      </c>
      <c r="C335" s="111" t="str">
        <f>IF('Dépenses auto-construction'!C335&lt;&gt;"",'Dépenses auto-construction'!C335,"")</f>
        <v/>
      </c>
      <c r="D335" s="111" t="str">
        <f>IF('Dépenses auto-construction'!D335&lt;&gt;"",'Dépenses auto-construction'!D335,"")</f>
        <v/>
      </c>
      <c r="E335" s="80" t="str">
        <f>IF('Dépenses auto-construction'!E335&lt;&gt;"",'Dépenses auto-construction'!E335,"")</f>
        <v/>
      </c>
      <c r="F335" s="111" t="str">
        <f>IF('Dépenses auto-construction'!F335&lt;&gt;"",'Dépenses auto-construction'!F335,"")</f>
        <v/>
      </c>
      <c r="G335" s="257">
        <f>IF('Dépenses auto-construction'!G335&lt;&gt;"",'Dépenses auto-construction'!G335,"")</f>
        <v>0</v>
      </c>
      <c r="H335" s="81">
        <f>IF('Dépenses auto-construction'!H335&lt;&gt;"",'Dépenses auto-construction'!H335,"")</f>
        <v>0</v>
      </c>
      <c r="I335" s="246"/>
      <c r="J335" s="246">
        <f t="shared" si="17"/>
        <v>0</v>
      </c>
      <c r="K335" s="111"/>
      <c r="L335" s="79" t="str">
        <f t="shared" si="18"/>
        <v/>
      </c>
      <c r="M335" s="246">
        <f t="shared" si="19"/>
        <v>0</v>
      </c>
      <c r="N335" s="111"/>
    </row>
    <row r="336" spans="2:14" ht="19.899999999999999" customHeight="1" x14ac:dyDescent="0.35">
      <c r="B336" s="109">
        <v>329</v>
      </c>
      <c r="C336" s="111" t="str">
        <f>IF('Dépenses auto-construction'!C336&lt;&gt;"",'Dépenses auto-construction'!C336,"")</f>
        <v/>
      </c>
      <c r="D336" s="111" t="str">
        <f>IF('Dépenses auto-construction'!D336&lt;&gt;"",'Dépenses auto-construction'!D336,"")</f>
        <v/>
      </c>
      <c r="E336" s="80" t="str">
        <f>IF('Dépenses auto-construction'!E336&lt;&gt;"",'Dépenses auto-construction'!E336,"")</f>
        <v/>
      </c>
      <c r="F336" s="111" t="str">
        <f>IF('Dépenses auto-construction'!F336&lt;&gt;"",'Dépenses auto-construction'!F336,"")</f>
        <v/>
      </c>
      <c r="G336" s="257">
        <f>IF('Dépenses auto-construction'!G336&lt;&gt;"",'Dépenses auto-construction'!G336,"")</f>
        <v>0</v>
      </c>
      <c r="H336" s="81">
        <f>IF('Dépenses auto-construction'!H336&lt;&gt;"",'Dépenses auto-construction'!H336,"")</f>
        <v>0</v>
      </c>
      <c r="I336" s="246"/>
      <c r="J336" s="246">
        <f t="shared" si="17"/>
        <v>0</v>
      </c>
      <c r="K336" s="111"/>
      <c r="L336" s="79" t="str">
        <f t="shared" si="18"/>
        <v/>
      </c>
      <c r="M336" s="246">
        <f t="shared" si="19"/>
        <v>0</v>
      </c>
      <c r="N336" s="111"/>
    </row>
    <row r="337" spans="2:14" ht="19.899999999999999" customHeight="1" x14ac:dyDescent="0.35">
      <c r="B337" s="109">
        <v>330</v>
      </c>
      <c r="C337" s="111" t="str">
        <f>IF('Dépenses auto-construction'!C337&lt;&gt;"",'Dépenses auto-construction'!C337,"")</f>
        <v/>
      </c>
      <c r="D337" s="111" t="str">
        <f>IF('Dépenses auto-construction'!D337&lt;&gt;"",'Dépenses auto-construction'!D337,"")</f>
        <v/>
      </c>
      <c r="E337" s="80" t="str">
        <f>IF('Dépenses auto-construction'!E337&lt;&gt;"",'Dépenses auto-construction'!E337,"")</f>
        <v/>
      </c>
      <c r="F337" s="111" t="str">
        <f>IF('Dépenses auto-construction'!F337&lt;&gt;"",'Dépenses auto-construction'!F337,"")</f>
        <v/>
      </c>
      <c r="G337" s="257">
        <f>IF('Dépenses auto-construction'!G337&lt;&gt;"",'Dépenses auto-construction'!G337,"")</f>
        <v>0</v>
      </c>
      <c r="H337" s="81">
        <f>IF('Dépenses auto-construction'!H337&lt;&gt;"",'Dépenses auto-construction'!H337,"")</f>
        <v>0</v>
      </c>
      <c r="I337" s="246"/>
      <c r="J337" s="246">
        <f t="shared" si="17"/>
        <v>0</v>
      </c>
      <c r="K337" s="111"/>
      <c r="L337" s="79" t="str">
        <f t="shared" si="18"/>
        <v/>
      </c>
      <c r="M337" s="246">
        <f t="shared" si="19"/>
        <v>0</v>
      </c>
      <c r="N337" s="111"/>
    </row>
    <row r="338" spans="2:14" ht="19.899999999999999" customHeight="1" x14ac:dyDescent="0.35">
      <c r="B338" s="109">
        <v>331</v>
      </c>
      <c r="C338" s="111" t="str">
        <f>IF('Dépenses auto-construction'!C338&lt;&gt;"",'Dépenses auto-construction'!C338,"")</f>
        <v/>
      </c>
      <c r="D338" s="111" t="str">
        <f>IF('Dépenses auto-construction'!D338&lt;&gt;"",'Dépenses auto-construction'!D338,"")</f>
        <v/>
      </c>
      <c r="E338" s="80" t="str">
        <f>IF('Dépenses auto-construction'!E338&lt;&gt;"",'Dépenses auto-construction'!E338,"")</f>
        <v/>
      </c>
      <c r="F338" s="111" t="str">
        <f>IF('Dépenses auto-construction'!F338&lt;&gt;"",'Dépenses auto-construction'!F338,"")</f>
        <v/>
      </c>
      <c r="G338" s="257">
        <f>IF('Dépenses auto-construction'!G338&lt;&gt;"",'Dépenses auto-construction'!G338,"")</f>
        <v>0</v>
      </c>
      <c r="H338" s="81">
        <f>IF('Dépenses auto-construction'!H338&lt;&gt;"",'Dépenses auto-construction'!H338,"")</f>
        <v>0</v>
      </c>
      <c r="I338" s="246"/>
      <c r="J338" s="246">
        <f t="shared" si="17"/>
        <v>0</v>
      </c>
      <c r="K338" s="111"/>
      <c r="L338" s="79" t="str">
        <f t="shared" si="18"/>
        <v/>
      </c>
      <c r="M338" s="246">
        <f t="shared" si="19"/>
        <v>0</v>
      </c>
      <c r="N338" s="111"/>
    </row>
    <row r="339" spans="2:14" ht="19.899999999999999" customHeight="1" x14ac:dyDescent="0.35">
      <c r="B339" s="109">
        <v>332</v>
      </c>
      <c r="C339" s="111" t="str">
        <f>IF('Dépenses auto-construction'!C339&lt;&gt;"",'Dépenses auto-construction'!C339,"")</f>
        <v/>
      </c>
      <c r="D339" s="111" t="str">
        <f>IF('Dépenses auto-construction'!D339&lt;&gt;"",'Dépenses auto-construction'!D339,"")</f>
        <v/>
      </c>
      <c r="E339" s="80" t="str">
        <f>IF('Dépenses auto-construction'!E339&lt;&gt;"",'Dépenses auto-construction'!E339,"")</f>
        <v/>
      </c>
      <c r="F339" s="111" t="str">
        <f>IF('Dépenses auto-construction'!F339&lt;&gt;"",'Dépenses auto-construction'!F339,"")</f>
        <v/>
      </c>
      <c r="G339" s="257">
        <f>IF('Dépenses auto-construction'!G339&lt;&gt;"",'Dépenses auto-construction'!G339,"")</f>
        <v>0</v>
      </c>
      <c r="H339" s="81">
        <f>IF('Dépenses auto-construction'!H339&lt;&gt;"",'Dépenses auto-construction'!H339,"")</f>
        <v>0</v>
      </c>
      <c r="I339" s="246"/>
      <c r="J339" s="246">
        <f t="shared" si="17"/>
        <v>0</v>
      </c>
      <c r="K339" s="111"/>
      <c r="L339" s="79" t="str">
        <f t="shared" si="18"/>
        <v/>
      </c>
      <c r="M339" s="246">
        <f t="shared" si="19"/>
        <v>0</v>
      </c>
      <c r="N339" s="111"/>
    </row>
    <row r="340" spans="2:14" ht="19.899999999999999" customHeight="1" x14ac:dyDescent="0.35">
      <c r="B340" s="109">
        <v>333</v>
      </c>
      <c r="C340" s="111" t="str">
        <f>IF('Dépenses auto-construction'!C340&lt;&gt;"",'Dépenses auto-construction'!C340,"")</f>
        <v/>
      </c>
      <c r="D340" s="111" t="str">
        <f>IF('Dépenses auto-construction'!D340&lt;&gt;"",'Dépenses auto-construction'!D340,"")</f>
        <v/>
      </c>
      <c r="E340" s="80" t="str">
        <f>IF('Dépenses auto-construction'!E340&lt;&gt;"",'Dépenses auto-construction'!E340,"")</f>
        <v/>
      </c>
      <c r="F340" s="111" t="str">
        <f>IF('Dépenses auto-construction'!F340&lt;&gt;"",'Dépenses auto-construction'!F340,"")</f>
        <v/>
      </c>
      <c r="G340" s="257">
        <f>IF('Dépenses auto-construction'!G340&lt;&gt;"",'Dépenses auto-construction'!G340,"")</f>
        <v>0</v>
      </c>
      <c r="H340" s="81">
        <f>IF('Dépenses auto-construction'!H340&lt;&gt;"",'Dépenses auto-construction'!H340,"")</f>
        <v>0</v>
      </c>
      <c r="I340" s="246"/>
      <c r="J340" s="246">
        <f t="shared" si="17"/>
        <v>0</v>
      </c>
      <c r="K340" s="111"/>
      <c r="L340" s="79" t="str">
        <f t="shared" si="18"/>
        <v/>
      </c>
      <c r="M340" s="246">
        <f t="shared" si="19"/>
        <v>0</v>
      </c>
      <c r="N340" s="111"/>
    </row>
    <row r="341" spans="2:14" ht="19.899999999999999" customHeight="1" x14ac:dyDescent="0.35">
      <c r="B341" s="109">
        <v>334</v>
      </c>
      <c r="C341" s="111" t="str">
        <f>IF('Dépenses auto-construction'!C341&lt;&gt;"",'Dépenses auto-construction'!C341,"")</f>
        <v/>
      </c>
      <c r="D341" s="111" t="str">
        <f>IF('Dépenses auto-construction'!D341&lt;&gt;"",'Dépenses auto-construction'!D341,"")</f>
        <v/>
      </c>
      <c r="E341" s="80" t="str">
        <f>IF('Dépenses auto-construction'!E341&lt;&gt;"",'Dépenses auto-construction'!E341,"")</f>
        <v/>
      </c>
      <c r="F341" s="111" t="str">
        <f>IF('Dépenses auto-construction'!F341&lt;&gt;"",'Dépenses auto-construction'!F341,"")</f>
        <v/>
      </c>
      <c r="G341" s="257">
        <f>IF('Dépenses auto-construction'!G341&lt;&gt;"",'Dépenses auto-construction'!G341,"")</f>
        <v>0</v>
      </c>
      <c r="H341" s="81">
        <f>IF('Dépenses auto-construction'!H341&lt;&gt;"",'Dépenses auto-construction'!H341,"")</f>
        <v>0</v>
      </c>
      <c r="I341" s="246"/>
      <c r="J341" s="246">
        <f t="shared" si="17"/>
        <v>0</v>
      </c>
      <c r="K341" s="111"/>
      <c r="L341" s="79" t="str">
        <f t="shared" si="18"/>
        <v/>
      </c>
      <c r="M341" s="246">
        <f t="shared" si="19"/>
        <v>0</v>
      </c>
      <c r="N341" s="111"/>
    </row>
    <row r="342" spans="2:14" ht="19.899999999999999" customHeight="1" x14ac:dyDescent="0.35">
      <c r="B342" s="109">
        <v>335</v>
      </c>
      <c r="C342" s="111" t="str">
        <f>IF('Dépenses auto-construction'!C342&lt;&gt;"",'Dépenses auto-construction'!C342,"")</f>
        <v/>
      </c>
      <c r="D342" s="111" t="str">
        <f>IF('Dépenses auto-construction'!D342&lt;&gt;"",'Dépenses auto-construction'!D342,"")</f>
        <v/>
      </c>
      <c r="E342" s="80" t="str">
        <f>IF('Dépenses auto-construction'!E342&lt;&gt;"",'Dépenses auto-construction'!E342,"")</f>
        <v/>
      </c>
      <c r="F342" s="111" t="str">
        <f>IF('Dépenses auto-construction'!F342&lt;&gt;"",'Dépenses auto-construction'!F342,"")</f>
        <v/>
      </c>
      <c r="G342" s="257">
        <f>IF('Dépenses auto-construction'!G342&lt;&gt;"",'Dépenses auto-construction'!G342,"")</f>
        <v>0</v>
      </c>
      <c r="H342" s="81">
        <f>IF('Dépenses auto-construction'!H342&lt;&gt;"",'Dépenses auto-construction'!H342,"")</f>
        <v>0</v>
      </c>
      <c r="I342" s="246"/>
      <c r="J342" s="246">
        <f t="shared" si="17"/>
        <v>0</v>
      </c>
      <c r="K342" s="111"/>
      <c r="L342" s="79" t="str">
        <f t="shared" si="18"/>
        <v/>
      </c>
      <c r="M342" s="246">
        <f t="shared" si="19"/>
        <v>0</v>
      </c>
      <c r="N342" s="111"/>
    </row>
    <row r="343" spans="2:14" ht="19.899999999999999" customHeight="1" x14ac:dyDescent="0.35">
      <c r="B343" s="109">
        <v>336</v>
      </c>
      <c r="C343" s="111" t="str">
        <f>IF('Dépenses auto-construction'!C343&lt;&gt;"",'Dépenses auto-construction'!C343,"")</f>
        <v/>
      </c>
      <c r="D343" s="111" t="str">
        <f>IF('Dépenses auto-construction'!D343&lt;&gt;"",'Dépenses auto-construction'!D343,"")</f>
        <v/>
      </c>
      <c r="E343" s="80" t="str">
        <f>IF('Dépenses auto-construction'!E343&lt;&gt;"",'Dépenses auto-construction'!E343,"")</f>
        <v/>
      </c>
      <c r="F343" s="111" t="str">
        <f>IF('Dépenses auto-construction'!F343&lt;&gt;"",'Dépenses auto-construction'!F343,"")</f>
        <v/>
      </c>
      <c r="G343" s="257">
        <f>IF('Dépenses auto-construction'!G343&lt;&gt;"",'Dépenses auto-construction'!G343,"")</f>
        <v>0</v>
      </c>
      <c r="H343" s="81">
        <f>IF('Dépenses auto-construction'!H343&lt;&gt;"",'Dépenses auto-construction'!H343,"")</f>
        <v>0</v>
      </c>
      <c r="I343" s="246"/>
      <c r="J343" s="246">
        <f t="shared" si="17"/>
        <v>0</v>
      </c>
      <c r="K343" s="111"/>
      <c r="L343" s="79" t="str">
        <f t="shared" si="18"/>
        <v/>
      </c>
      <c r="M343" s="246">
        <f t="shared" si="19"/>
        <v>0</v>
      </c>
      <c r="N343" s="111"/>
    </row>
    <row r="344" spans="2:14" ht="19.899999999999999" customHeight="1" x14ac:dyDescent="0.35">
      <c r="B344" s="109">
        <v>337</v>
      </c>
      <c r="C344" s="111" t="str">
        <f>IF('Dépenses auto-construction'!C344&lt;&gt;"",'Dépenses auto-construction'!C344,"")</f>
        <v/>
      </c>
      <c r="D344" s="111" t="str">
        <f>IF('Dépenses auto-construction'!D344&lt;&gt;"",'Dépenses auto-construction'!D344,"")</f>
        <v/>
      </c>
      <c r="E344" s="80" t="str">
        <f>IF('Dépenses auto-construction'!E344&lt;&gt;"",'Dépenses auto-construction'!E344,"")</f>
        <v/>
      </c>
      <c r="F344" s="111" t="str">
        <f>IF('Dépenses auto-construction'!F344&lt;&gt;"",'Dépenses auto-construction'!F344,"")</f>
        <v/>
      </c>
      <c r="G344" s="257">
        <f>IF('Dépenses auto-construction'!G344&lt;&gt;"",'Dépenses auto-construction'!G344,"")</f>
        <v>0</v>
      </c>
      <c r="H344" s="81">
        <f>IF('Dépenses auto-construction'!H344&lt;&gt;"",'Dépenses auto-construction'!H344,"")</f>
        <v>0</v>
      </c>
      <c r="I344" s="246"/>
      <c r="J344" s="246">
        <f t="shared" si="17"/>
        <v>0</v>
      </c>
      <c r="K344" s="111"/>
      <c r="L344" s="79" t="str">
        <f t="shared" si="18"/>
        <v/>
      </c>
      <c r="M344" s="246">
        <f t="shared" si="19"/>
        <v>0</v>
      </c>
      <c r="N344" s="111"/>
    </row>
    <row r="345" spans="2:14" ht="19.899999999999999" customHeight="1" x14ac:dyDescent="0.35">
      <c r="B345" s="109">
        <v>338</v>
      </c>
      <c r="C345" s="111" t="str">
        <f>IF('Dépenses auto-construction'!C345&lt;&gt;"",'Dépenses auto-construction'!C345,"")</f>
        <v/>
      </c>
      <c r="D345" s="111" t="str">
        <f>IF('Dépenses auto-construction'!D345&lt;&gt;"",'Dépenses auto-construction'!D345,"")</f>
        <v/>
      </c>
      <c r="E345" s="80" t="str">
        <f>IF('Dépenses auto-construction'!E345&lt;&gt;"",'Dépenses auto-construction'!E345,"")</f>
        <v/>
      </c>
      <c r="F345" s="111" t="str">
        <f>IF('Dépenses auto-construction'!F345&lt;&gt;"",'Dépenses auto-construction'!F345,"")</f>
        <v/>
      </c>
      <c r="G345" s="257">
        <f>IF('Dépenses auto-construction'!G345&lt;&gt;"",'Dépenses auto-construction'!G345,"")</f>
        <v>0</v>
      </c>
      <c r="H345" s="81">
        <f>IF('Dépenses auto-construction'!H345&lt;&gt;"",'Dépenses auto-construction'!H345,"")</f>
        <v>0</v>
      </c>
      <c r="I345" s="246"/>
      <c r="J345" s="246">
        <f t="shared" si="17"/>
        <v>0</v>
      </c>
      <c r="K345" s="111"/>
      <c r="L345" s="79" t="str">
        <f t="shared" si="18"/>
        <v/>
      </c>
      <c r="M345" s="246">
        <f t="shared" si="19"/>
        <v>0</v>
      </c>
      <c r="N345" s="111"/>
    </row>
    <row r="346" spans="2:14" ht="19.899999999999999" customHeight="1" x14ac:dyDescent="0.35">
      <c r="B346" s="109">
        <v>339</v>
      </c>
      <c r="C346" s="111" t="str">
        <f>IF('Dépenses auto-construction'!C346&lt;&gt;"",'Dépenses auto-construction'!C346,"")</f>
        <v/>
      </c>
      <c r="D346" s="111" t="str">
        <f>IF('Dépenses auto-construction'!D346&lt;&gt;"",'Dépenses auto-construction'!D346,"")</f>
        <v/>
      </c>
      <c r="E346" s="80" t="str">
        <f>IF('Dépenses auto-construction'!E346&lt;&gt;"",'Dépenses auto-construction'!E346,"")</f>
        <v/>
      </c>
      <c r="F346" s="111" t="str">
        <f>IF('Dépenses auto-construction'!F346&lt;&gt;"",'Dépenses auto-construction'!F346,"")</f>
        <v/>
      </c>
      <c r="G346" s="257">
        <f>IF('Dépenses auto-construction'!G346&lt;&gt;"",'Dépenses auto-construction'!G346,"")</f>
        <v>0</v>
      </c>
      <c r="H346" s="81">
        <f>IF('Dépenses auto-construction'!H346&lt;&gt;"",'Dépenses auto-construction'!H346,"")</f>
        <v>0</v>
      </c>
      <c r="I346" s="246"/>
      <c r="J346" s="246">
        <f t="shared" si="17"/>
        <v>0</v>
      </c>
      <c r="K346" s="111"/>
      <c r="L346" s="79" t="str">
        <f t="shared" si="18"/>
        <v/>
      </c>
      <c r="M346" s="246">
        <f t="shared" si="19"/>
        <v>0</v>
      </c>
      <c r="N346" s="111"/>
    </row>
    <row r="347" spans="2:14" ht="19.899999999999999" customHeight="1" x14ac:dyDescent="0.35">
      <c r="B347" s="109">
        <v>340</v>
      </c>
      <c r="C347" s="111" t="str">
        <f>IF('Dépenses auto-construction'!C347&lt;&gt;"",'Dépenses auto-construction'!C347,"")</f>
        <v/>
      </c>
      <c r="D347" s="111" t="str">
        <f>IF('Dépenses auto-construction'!D347&lt;&gt;"",'Dépenses auto-construction'!D347,"")</f>
        <v/>
      </c>
      <c r="E347" s="80" t="str">
        <f>IF('Dépenses auto-construction'!E347&lt;&gt;"",'Dépenses auto-construction'!E347,"")</f>
        <v/>
      </c>
      <c r="F347" s="111" t="str">
        <f>IF('Dépenses auto-construction'!F347&lt;&gt;"",'Dépenses auto-construction'!F347,"")</f>
        <v/>
      </c>
      <c r="G347" s="257">
        <f>IF('Dépenses auto-construction'!G347&lt;&gt;"",'Dépenses auto-construction'!G347,"")</f>
        <v>0</v>
      </c>
      <c r="H347" s="81">
        <f>IF('Dépenses auto-construction'!H347&lt;&gt;"",'Dépenses auto-construction'!H347,"")</f>
        <v>0</v>
      </c>
      <c r="I347" s="246"/>
      <c r="J347" s="246">
        <f t="shared" si="17"/>
        <v>0</v>
      </c>
      <c r="K347" s="111"/>
      <c r="L347" s="79" t="str">
        <f t="shared" si="18"/>
        <v/>
      </c>
      <c r="M347" s="246">
        <f t="shared" si="19"/>
        <v>0</v>
      </c>
      <c r="N347" s="111"/>
    </row>
    <row r="348" spans="2:14" ht="19.899999999999999" customHeight="1" x14ac:dyDescent="0.35">
      <c r="B348" s="109">
        <v>341</v>
      </c>
      <c r="C348" s="111" t="str">
        <f>IF('Dépenses auto-construction'!C348&lt;&gt;"",'Dépenses auto-construction'!C348,"")</f>
        <v/>
      </c>
      <c r="D348" s="111" t="str">
        <f>IF('Dépenses auto-construction'!D348&lt;&gt;"",'Dépenses auto-construction'!D348,"")</f>
        <v/>
      </c>
      <c r="E348" s="80" t="str">
        <f>IF('Dépenses auto-construction'!E348&lt;&gt;"",'Dépenses auto-construction'!E348,"")</f>
        <v/>
      </c>
      <c r="F348" s="111" t="str">
        <f>IF('Dépenses auto-construction'!F348&lt;&gt;"",'Dépenses auto-construction'!F348,"")</f>
        <v/>
      </c>
      <c r="G348" s="257">
        <f>IF('Dépenses auto-construction'!G348&lt;&gt;"",'Dépenses auto-construction'!G348,"")</f>
        <v>0</v>
      </c>
      <c r="H348" s="81">
        <f>IF('Dépenses auto-construction'!H348&lt;&gt;"",'Dépenses auto-construction'!H348,"")</f>
        <v>0</v>
      </c>
      <c r="I348" s="246"/>
      <c r="J348" s="246">
        <f t="shared" si="17"/>
        <v>0</v>
      </c>
      <c r="K348" s="111"/>
      <c r="L348" s="79" t="str">
        <f t="shared" si="18"/>
        <v/>
      </c>
      <c r="M348" s="246">
        <f t="shared" si="19"/>
        <v>0</v>
      </c>
      <c r="N348" s="111"/>
    </row>
    <row r="349" spans="2:14" ht="19.899999999999999" customHeight="1" x14ac:dyDescent="0.35">
      <c r="B349" s="109">
        <v>342</v>
      </c>
      <c r="C349" s="111" t="str">
        <f>IF('Dépenses auto-construction'!C349&lt;&gt;"",'Dépenses auto-construction'!C349,"")</f>
        <v/>
      </c>
      <c r="D349" s="111" t="str">
        <f>IF('Dépenses auto-construction'!D349&lt;&gt;"",'Dépenses auto-construction'!D349,"")</f>
        <v/>
      </c>
      <c r="E349" s="80" t="str">
        <f>IF('Dépenses auto-construction'!E349&lt;&gt;"",'Dépenses auto-construction'!E349,"")</f>
        <v/>
      </c>
      <c r="F349" s="111" t="str">
        <f>IF('Dépenses auto-construction'!F349&lt;&gt;"",'Dépenses auto-construction'!F349,"")</f>
        <v/>
      </c>
      <c r="G349" s="257">
        <f>IF('Dépenses auto-construction'!G349&lt;&gt;"",'Dépenses auto-construction'!G349,"")</f>
        <v>0</v>
      </c>
      <c r="H349" s="81">
        <f>IF('Dépenses auto-construction'!H349&lt;&gt;"",'Dépenses auto-construction'!H349,"")</f>
        <v>0</v>
      </c>
      <c r="I349" s="246"/>
      <c r="J349" s="246">
        <f t="shared" si="17"/>
        <v>0</v>
      </c>
      <c r="K349" s="111"/>
      <c r="L349" s="79" t="str">
        <f t="shared" si="18"/>
        <v/>
      </c>
      <c r="M349" s="246">
        <f t="shared" si="19"/>
        <v>0</v>
      </c>
      <c r="N349" s="111"/>
    </row>
    <row r="350" spans="2:14" ht="19.899999999999999" customHeight="1" x14ac:dyDescent="0.35">
      <c r="B350" s="109">
        <v>343</v>
      </c>
      <c r="C350" s="111" t="str">
        <f>IF('Dépenses auto-construction'!C350&lt;&gt;"",'Dépenses auto-construction'!C350,"")</f>
        <v/>
      </c>
      <c r="D350" s="111" t="str">
        <f>IF('Dépenses auto-construction'!D350&lt;&gt;"",'Dépenses auto-construction'!D350,"")</f>
        <v/>
      </c>
      <c r="E350" s="80" t="str">
        <f>IF('Dépenses auto-construction'!E350&lt;&gt;"",'Dépenses auto-construction'!E350,"")</f>
        <v/>
      </c>
      <c r="F350" s="111" t="str">
        <f>IF('Dépenses auto-construction'!F350&lt;&gt;"",'Dépenses auto-construction'!F350,"")</f>
        <v/>
      </c>
      <c r="G350" s="257">
        <f>IF('Dépenses auto-construction'!G350&lt;&gt;"",'Dépenses auto-construction'!G350,"")</f>
        <v>0</v>
      </c>
      <c r="H350" s="81">
        <f>IF('Dépenses auto-construction'!H350&lt;&gt;"",'Dépenses auto-construction'!H350,"")</f>
        <v>0</v>
      </c>
      <c r="I350" s="246"/>
      <c r="J350" s="246">
        <f t="shared" si="17"/>
        <v>0</v>
      </c>
      <c r="K350" s="111"/>
      <c r="L350" s="79" t="str">
        <f t="shared" si="18"/>
        <v/>
      </c>
      <c r="M350" s="246">
        <f t="shared" si="19"/>
        <v>0</v>
      </c>
      <c r="N350" s="111"/>
    </row>
    <row r="351" spans="2:14" ht="19.899999999999999" customHeight="1" x14ac:dyDescent="0.35">
      <c r="B351" s="109">
        <v>344</v>
      </c>
      <c r="C351" s="111" t="str">
        <f>IF('Dépenses auto-construction'!C351&lt;&gt;"",'Dépenses auto-construction'!C351,"")</f>
        <v/>
      </c>
      <c r="D351" s="111" t="str">
        <f>IF('Dépenses auto-construction'!D351&lt;&gt;"",'Dépenses auto-construction'!D351,"")</f>
        <v/>
      </c>
      <c r="E351" s="80" t="str">
        <f>IF('Dépenses auto-construction'!E351&lt;&gt;"",'Dépenses auto-construction'!E351,"")</f>
        <v/>
      </c>
      <c r="F351" s="111" t="str">
        <f>IF('Dépenses auto-construction'!F351&lt;&gt;"",'Dépenses auto-construction'!F351,"")</f>
        <v/>
      </c>
      <c r="G351" s="257">
        <f>IF('Dépenses auto-construction'!G351&lt;&gt;"",'Dépenses auto-construction'!G351,"")</f>
        <v>0</v>
      </c>
      <c r="H351" s="81">
        <f>IF('Dépenses auto-construction'!H351&lt;&gt;"",'Dépenses auto-construction'!H351,"")</f>
        <v>0</v>
      </c>
      <c r="I351" s="246"/>
      <c r="J351" s="246">
        <f t="shared" si="17"/>
        <v>0</v>
      </c>
      <c r="K351" s="111"/>
      <c r="L351" s="79" t="str">
        <f t="shared" si="18"/>
        <v/>
      </c>
      <c r="M351" s="246">
        <f t="shared" si="19"/>
        <v>0</v>
      </c>
      <c r="N351" s="111"/>
    </row>
    <row r="352" spans="2:14" ht="19.899999999999999" customHeight="1" x14ac:dyDescent="0.35">
      <c r="B352" s="109">
        <v>345</v>
      </c>
      <c r="C352" s="111" t="str">
        <f>IF('Dépenses auto-construction'!C352&lt;&gt;"",'Dépenses auto-construction'!C352,"")</f>
        <v/>
      </c>
      <c r="D352" s="111" t="str">
        <f>IF('Dépenses auto-construction'!D352&lt;&gt;"",'Dépenses auto-construction'!D352,"")</f>
        <v/>
      </c>
      <c r="E352" s="80" t="str">
        <f>IF('Dépenses auto-construction'!E352&lt;&gt;"",'Dépenses auto-construction'!E352,"")</f>
        <v/>
      </c>
      <c r="F352" s="111" t="str">
        <f>IF('Dépenses auto-construction'!F352&lt;&gt;"",'Dépenses auto-construction'!F352,"")</f>
        <v/>
      </c>
      <c r="G352" s="257">
        <f>IF('Dépenses auto-construction'!G352&lt;&gt;"",'Dépenses auto-construction'!G352,"")</f>
        <v>0</v>
      </c>
      <c r="H352" s="81">
        <f>IF('Dépenses auto-construction'!H352&lt;&gt;"",'Dépenses auto-construction'!H352,"")</f>
        <v>0</v>
      </c>
      <c r="I352" s="246"/>
      <c r="J352" s="246">
        <f t="shared" si="17"/>
        <v>0</v>
      </c>
      <c r="K352" s="111"/>
      <c r="L352" s="79" t="str">
        <f t="shared" si="18"/>
        <v/>
      </c>
      <c r="M352" s="246">
        <f t="shared" si="19"/>
        <v>0</v>
      </c>
      <c r="N352" s="111"/>
    </row>
    <row r="353" spans="2:14" ht="19.899999999999999" customHeight="1" x14ac:dyDescent="0.35">
      <c r="B353" s="109">
        <v>346</v>
      </c>
      <c r="C353" s="111" t="str">
        <f>IF('Dépenses auto-construction'!C353&lt;&gt;"",'Dépenses auto-construction'!C353,"")</f>
        <v/>
      </c>
      <c r="D353" s="111" t="str">
        <f>IF('Dépenses auto-construction'!D353&lt;&gt;"",'Dépenses auto-construction'!D353,"")</f>
        <v/>
      </c>
      <c r="E353" s="80" t="str">
        <f>IF('Dépenses auto-construction'!E353&lt;&gt;"",'Dépenses auto-construction'!E353,"")</f>
        <v/>
      </c>
      <c r="F353" s="111" t="str">
        <f>IF('Dépenses auto-construction'!F353&lt;&gt;"",'Dépenses auto-construction'!F353,"")</f>
        <v/>
      </c>
      <c r="G353" s="257">
        <f>IF('Dépenses auto-construction'!G353&lt;&gt;"",'Dépenses auto-construction'!G353,"")</f>
        <v>0</v>
      </c>
      <c r="H353" s="81">
        <f>IF('Dépenses auto-construction'!H353&lt;&gt;"",'Dépenses auto-construction'!H353,"")</f>
        <v>0</v>
      </c>
      <c r="I353" s="246"/>
      <c r="J353" s="246">
        <f t="shared" si="17"/>
        <v>0</v>
      </c>
      <c r="K353" s="111"/>
      <c r="L353" s="79" t="str">
        <f t="shared" si="18"/>
        <v/>
      </c>
      <c r="M353" s="246">
        <f t="shared" si="19"/>
        <v>0</v>
      </c>
      <c r="N353" s="111"/>
    </row>
    <row r="354" spans="2:14" ht="19.899999999999999" customHeight="1" x14ac:dyDescent="0.35">
      <c r="B354" s="109">
        <v>347</v>
      </c>
      <c r="C354" s="111" t="str">
        <f>IF('Dépenses auto-construction'!C354&lt;&gt;"",'Dépenses auto-construction'!C354,"")</f>
        <v/>
      </c>
      <c r="D354" s="111" t="str">
        <f>IF('Dépenses auto-construction'!D354&lt;&gt;"",'Dépenses auto-construction'!D354,"")</f>
        <v/>
      </c>
      <c r="E354" s="80" t="str">
        <f>IF('Dépenses auto-construction'!E354&lt;&gt;"",'Dépenses auto-construction'!E354,"")</f>
        <v/>
      </c>
      <c r="F354" s="111" t="str">
        <f>IF('Dépenses auto-construction'!F354&lt;&gt;"",'Dépenses auto-construction'!F354,"")</f>
        <v/>
      </c>
      <c r="G354" s="257">
        <f>IF('Dépenses auto-construction'!G354&lt;&gt;"",'Dépenses auto-construction'!G354,"")</f>
        <v>0</v>
      </c>
      <c r="H354" s="81">
        <f>IF('Dépenses auto-construction'!H354&lt;&gt;"",'Dépenses auto-construction'!H354,"")</f>
        <v>0</v>
      </c>
      <c r="I354" s="246"/>
      <c r="J354" s="246">
        <f t="shared" si="17"/>
        <v>0</v>
      </c>
      <c r="K354" s="111"/>
      <c r="L354" s="79" t="str">
        <f t="shared" si="18"/>
        <v/>
      </c>
      <c r="M354" s="246">
        <f t="shared" si="19"/>
        <v>0</v>
      </c>
      <c r="N354" s="111"/>
    </row>
    <row r="355" spans="2:14" ht="19.899999999999999" customHeight="1" x14ac:dyDescent="0.35">
      <c r="B355" s="109">
        <v>348</v>
      </c>
      <c r="C355" s="111" t="str">
        <f>IF('Dépenses auto-construction'!C355&lt;&gt;"",'Dépenses auto-construction'!C355,"")</f>
        <v/>
      </c>
      <c r="D355" s="111" t="str">
        <f>IF('Dépenses auto-construction'!D355&lt;&gt;"",'Dépenses auto-construction'!D355,"")</f>
        <v/>
      </c>
      <c r="E355" s="80" t="str">
        <f>IF('Dépenses auto-construction'!E355&lt;&gt;"",'Dépenses auto-construction'!E355,"")</f>
        <v/>
      </c>
      <c r="F355" s="111" t="str">
        <f>IF('Dépenses auto-construction'!F355&lt;&gt;"",'Dépenses auto-construction'!F355,"")</f>
        <v/>
      </c>
      <c r="G355" s="257">
        <f>IF('Dépenses auto-construction'!G355&lt;&gt;"",'Dépenses auto-construction'!G355,"")</f>
        <v>0</v>
      </c>
      <c r="H355" s="81">
        <f>IF('Dépenses auto-construction'!H355&lt;&gt;"",'Dépenses auto-construction'!H355,"")</f>
        <v>0</v>
      </c>
      <c r="I355" s="246"/>
      <c r="J355" s="246">
        <f t="shared" si="17"/>
        <v>0</v>
      </c>
      <c r="K355" s="111"/>
      <c r="L355" s="79" t="str">
        <f t="shared" si="18"/>
        <v/>
      </c>
      <c r="M355" s="246">
        <f t="shared" si="19"/>
        <v>0</v>
      </c>
      <c r="N355" s="111"/>
    </row>
    <row r="356" spans="2:14" ht="19.899999999999999" customHeight="1" x14ac:dyDescent="0.35">
      <c r="B356" s="109">
        <v>349</v>
      </c>
      <c r="C356" s="111" t="str">
        <f>IF('Dépenses auto-construction'!C356&lt;&gt;"",'Dépenses auto-construction'!C356,"")</f>
        <v/>
      </c>
      <c r="D356" s="111" t="str">
        <f>IF('Dépenses auto-construction'!D356&lt;&gt;"",'Dépenses auto-construction'!D356,"")</f>
        <v/>
      </c>
      <c r="E356" s="80" t="str">
        <f>IF('Dépenses auto-construction'!E356&lt;&gt;"",'Dépenses auto-construction'!E356,"")</f>
        <v/>
      </c>
      <c r="F356" s="111" t="str">
        <f>IF('Dépenses auto-construction'!F356&lt;&gt;"",'Dépenses auto-construction'!F356,"")</f>
        <v/>
      </c>
      <c r="G356" s="257">
        <f>IF('Dépenses auto-construction'!G356&lt;&gt;"",'Dépenses auto-construction'!G356,"")</f>
        <v>0</v>
      </c>
      <c r="H356" s="81">
        <f>IF('Dépenses auto-construction'!H356&lt;&gt;"",'Dépenses auto-construction'!H356,"")</f>
        <v>0</v>
      </c>
      <c r="I356" s="246"/>
      <c r="J356" s="246">
        <f t="shared" si="17"/>
        <v>0</v>
      </c>
      <c r="K356" s="111"/>
      <c r="L356" s="79" t="str">
        <f t="shared" si="18"/>
        <v/>
      </c>
      <c r="M356" s="246">
        <f t="shared" si="19"/>
        <v>0</v>
      </c>
      <c r="N356" s="111"/>
    </row>
    <row r="357" spans="2:14" ht="19.899999999999999" customHeight="1" x14ac:dyDescent="0.35">
      <c r="B357" s="109">
        <v>350</v>
      </c>
      <c r="C357" s="111" t="str">
        <f>IF('Dépenses auto-construction'!C357&lt;&gt;"",'Dépenses auto-construction'!C357,"")</f>
        <v/>
      </c>
      <c r="D357" s="111" t="str">
        <f>IF('Dépenses auto-construction'!D357&lt;&gt;"",'Dépenses auto-construction'!D357,"")</f>
        <v/>
      </c>
      <c r="E357" s="80" t="str">
        <f>IF('Dépenses auto-construction'!E357&lt;&gt;"",'Dépenses auto-construction'!E357,"")</f>
        <v/>
      </c>
      <c r="F357" s="111" t="str">
        <f>IF('Dépenses auto-construction'!F357&lt;&gt;"",'Dépenses auto-construction'!F357,"")</f>
        <v/>
      </c>
      <c r="G357" s="257">
        <f>IF('Dépenses auto-construction'!G357&lt;&gt;"",'Dépenses auto-construction'!G357,"")</f>
        <v>0</v>
      </c>
      <c r="H357" s="81">
        <f>IF('Dépenses auto-construction'!H357&lt;&gt;"",'Dépenses auto-construction'!H357,"")</f>
        <v>0</v>
      </c>
      <c r="I357" s="246"/>
      <c r="J357" s="246">
        <f t="shared" si="17"/>
        <v>0</v>
      </c>
      <c r="K357" s="111"/>
      <c r="L357" s="79" t="str">
        <f t="shared" si="18"/>
        <v/>
      </c>
      <c r="M357" s="246">
        <f t="shared" si="19"/>
        <v>0</v>
      </c>
      <c r="N357" s="111"/>
    </row>
    <row r="358" spans="2:14" ht="19.899999999999999" customHeight="1" x14ac:dyDescent="0.35">
      <c r="B358" s="109">
        <v>351</v>
      </c>
      <c r="C358" s="111" t="str">
        <f>IF('Dépenses auto-construction'!C358&lt;&gt;"",'Dépenses auto-construction'!C358,"")</f>
        <v/>
      </c>
      <c r="D358" s="111" t="str">
        <f>IF('Dépenses auto-construction'!D358&lt;&gt;"",'Dépenses auto-construction'!D358,"")</f>
        <v/>
      </c>
      <c r="E358" s="80" t="str">
        <f>IF('Dépenses auto-construction'!E358&lt;&gt;"",'Dépenses auto-construction'!E358,"")</f>
        <v/>
      </c>
      <c r="F358" s="111" t="str">
        <f>IF('Dépenses auto-construction'!F358&lt;&gt;"",'Dépenses auto-construction'!F358,"")</f>
        <v/>
      </c>
      <c r="G358" s="257">
        <f>IF('Dépenses auto-construction'!G358&lt;&gt;"",'Dépenses auto-construction'!G358,"")</f>
        <v>0</v>
      </c>
      <c r="H358" s="81">
        <f>IF('Dépenses auto-construction'!H358&lt;&gt;"",'Dépenses auto-construction'!H358,"")</f>
        <v>0</v>
      </c>
      <c r="I358" s="246"/>
      <c r="J358" s="246">
        <f t="shared" si="17"/>
        <v>0</v>
      </c>
      <c r="K358" s="111"/>
      <c r="L358" s="79" t="str">
        <f t="shared" si="18"/>
        <v/>
      </c>
      <c r="M358" s="246">
        <f t="shared" si="19"/>
        <v>0</v>
      </c>
      <c r="N358" s="111"/>
    </row>
    <row r="359" spans="2:14" ht="19.899999999999999" customHeight="1" x14ac:dyDescent="0.35">
      <c r="B359" s="109">
        <v>352</v>
      </c>
      <c r="C359" s="111" t="str">
        <f>IF('Dépenses auto-construction'!C359&lt;&gt;"",'Dépenses auto-construction'!C359,"")</f>
        <v/>
      </c>
      <c r="D359" s="111" t="str">
        <f>IF('Dépenses auto-construction'!D359&lt;&gt;"",'Dépenses auto-construction'!D359,"")</f>
        <v/>
      </c>
      <c r="E359" s="80" t="str">
        <f>IF('Dépenses auto-construction'!E359&lt;&gt;"",'Dépenses auto-construction'!E359,"")</f>
        <v/>
      </c>
      <c r="F359" s="111" t="str">
        <f>IF('Dépenses auto-construction'!F359&lt;&gt;"",'Dépenses auto-construction'!F359,"")</f>
        <v/>
      </c>
      <c r="G359" s="257">
        <f>IF('Dépenses auto-construction'!G359&lt;&gt;"",'Dépenses auto-construction'!G359,"")</f>
        <v>0</v>
      </c>
      <c r="H359" s="81">
        <f>IF('Dépenses auto-construction'!H359&lt;&gt;"",'Dépenses auto-construction'!H359,"")</f>
        <v>0</v>
      </c>
      <c r="I359" s="246"/>
      <c r="J359" s="246">
        <f t="shared" si="17"/>
        <v>0</v>
      </c>
      <c r="K359" s="111"/>
      <c r="L359" s="79" t="str">
        <f t="shared" si="18"/>
        <v/>
      </c>
      <c r="M359" s="246">
        <f t="shared" si="19"/>
        <v>0</v>
      </c>
      <c r="N359" s="111"/>
    </row>
    <row r="360" spans="2:14" ht="19.899999999999999" customHeight="1" x14ac:dyDescent="0.35">
      <c r="B360" s="109">
        <v>353</v>
      </c>
      <c r="C360" s="111" t="str">
        <f>IF('Dépenses auto-construction'!C360&lt;&gt;"",'Dépenses auto-construction'!C360,"")</f>
        <v/>
      </c>
      <c r="D360" s="111" t="str">
        <f>IF('Dépenses auto-construction'!D360&lt;&gt;"",'Dépenses auto-construction'!D360,"")</f>
        <v/>
      </c>
      <c r="E360" s="80" t="str">
        <f>IF('Dépenses auto-construction'!E360&lt;&gt;"",'Dépenses auto-construction'!E360,"")</f>
        <v/>
      </c>
      <c r="F360" s="111" t="str">
        <f>IF('Dépenses auto-construction'!F360&lt;&gt;"",'Dépenses auto-construction'!F360,"")</f>
        <v/>
      </c>
      <c r="G360" s="257">
        <f>IF('Dépenses auto-construction'!G360&lt;&gt;"",'Dépenses auto-construction'!G360,"")</f>
        <v>0</v>
      </c>
      <c r="H360" s="81">
        <f>IF('Dépenses auto-construction'!H360&lt;&gt;"",'Dépenses auto-construction'!H360,"")</f>
        <v>0</v>
      </c>
      <c r="I360" s="246"/>
      <c r="J360" s="246">
        <f t="shared" si="17"/>
        <v>0</v>
      </c>
      <c r="K360" s="111"/>
      <c r="L360" s="79" t="str">
        <f t="shared" si="18"/>
        <v/>
      </c>
      <c r="M360" s="246">
        <f t="shared" si="19"/>
        <v>0</v>
      </c>
      <c r="N360" s="111"/>
    </row>
    <row r="361" spans="2:14" ht="19.899999999999999" customHeight="1" x14ac:dyDescent="0.35">
      <c r="B361" s="109">
        <v>354</v>
      </c>
      <c r="C361" s="111" t="str">
        <f>IF('Dépenses auto-construction'!C361&lt;&gt;"",'Dépenses auto-construction'!C361,"")</f>
        <v/>
      </c>
      <c r="D361" s="111" t="str">
        <f>IF('Dépenses auto-construction'!D361&lt;&gt;"",'Dépenses auto-construction'!D361,"")</f>
        <v/>
      </c>
      <c r="E361" s="80" t="str">
        <f>IF('Dépenses auto-construction'!E361&lt;&gt;"",'Dépenses auto-construction'!E361,"")</f>
        <v/>
      </c>
      <c r="F361" s="111" t="str">
        <f>IF('Dépenses auto-construction'!F361&lt;&gt;"",'Dépenses auto-construction'!F361,"")</f>
        <v/>
      </c>
      <c r="G361" s="257">
        <f>IF('Dépenses auto-construction'!G361&lt;&gt;"",'Dépenses auto-construction'!G361,"")</f>
        <v>0</v>
      </c>
      <c r="H361" s="81">
        <f>IF('Dépenses auto-construction'!H361&lt;&gt;"",'Dépenses auto-construction'!H361,"")</f>
        <v>0</v>
      </c>
      <c r="I361" s="246"/>
      <c r="J361" s="246">
        <f t="shared" si="17"/>
        <v>0</v>
      </c>
      <c r="K361" s="111"/>
      <c r="L361" s="79" t="str">
        <f t="shared" si="18"/>
        <v/>
      </c>
      <c r="M361" s="246">
        <f t="shared" si="19"/>
        <v>0</v>
      </c>
      <c r="N361" s="111"/>
    </row>
    <row r="362" spans="2:14" ht="19.899999999999999" customHeight="1" x14ac:dyDescent="0.35">
      <c r="B362" s="109">
        <v>355</v>
      </c>
      <c r="C362" s="111" t="str">
        <f>IF('Dépenses auto-construction'!C362&lt;&gt;"",'Dépenses auto-construction'!C362,"")</f>
        <v/>
      </c>
      <c r="D362" s="111" t="str">
        <f>IF('Dépenses auto-construction'!D362&lt;&gt;"",'Dépenses auto-construction'!D362,"")</f>
        <v/>
      </c>
      <c r="E362" s="80" t="str">
        <f>IF('Dépenses auto-construction'!E362&lt;&gt;"",'Dépenses auto-construction'!E362,"")</f>
        <v/>
      </c>
      <c r="F362" s="111" t="str">
        <f>IF('Dépenses auto-construction'!F362&lt;&gt;"",'Dépenses auto-construction'!F362,"")</f>
        <v/>
      </c>
      <c r="G362" s="257">
        <f>IF('Dépenses auto-construction'!G362&lt;&gt;"",'Dépenses auto-construction'!G362,"")</f>
        <v>0</v>
      </c>
      <c r="H362" s="81">
        <f>IF('Dépenses auto-construction'!H362&lt;&gt;"",'Dépenses auto-construction'!H362,"")</f>
        <v>0</v>
      </c>
      <c r="I362" s="246"/>
      <c r="J362" s="246">
        <f t="shared" si="17"/>
        <v>0</v>
      </c>
      <c r="K362" s="111"/>
      <c r="L362" s="79" t="str">
        <f t="shared" si="18"/>
        <v/>
      </c>
      <c r="M362" s="246">
        <f t="shared" si="19"/>
        <v>0</v>
      </c>
      <c r="N362" s="111"/>
    </row>
    <row r="363" spans="2:14" ht="19.899999999999999" customHeight="1" x14ac:dyDescent="0.35">
      <c r="B363" s="109">
        <v>356</v>
      </c>
      <c r="C363" s="111" t="str">
        <f>IF('Dépenses auto-construction'!C363&lt;&gt;"",'Dépenses auto-construction'!C363,"")</f>
        <v/>
      </c>
      <c r="D363" s="111" t="str">
        <f>IF('Dépenses auto-construction'!D363&lt;&gt;"",'Dépenses auto-construction'!D363,"")</f>
        <v/>
      </c>
      <c r="E363" s="80" t="str">
        <f>IF('Dépenses auto-construction'!E363&lt;&gt;"",'Dépenses auto-construction'!E363,"")</f>
        <v/>
      </c>
      <c r="F363" s="111" t="str">
        <f>IF('Dépenses auto-construction'!F363&lt;&gt;"",'Dépenses auto-construction'!F363,"")</f>
        <v/>
      </c>
      <c r="G363" s="257">
        <f>IF('Dépenses auto-construction'!G363&lt;&gt;"",'Dépenses auto-construction'!G363,"")</f>
        <v>0</v>
      </c>
      <c r="H363" s="81">
        <f>IF('Dépenses auto-construction'!H363&lt;&gt;"",'Dépenses auto-construction'!H363,"")</f>
        <v>0</v>
      </c>
      <c r="I363" s="246"/>
      <c r="J363" s="246">
        <f t="shared" si="17"/>
        <v>0</v>
      </c>
      <c r="K363" s="111"/>
      <c r="L363" s="79" t="str">
        <f t="shared" si="18"/>
        <v/>
      </c>
      <c r="M363" s="246">
        <f t="shared" si="19"/>
        <v>0</v>
      </c>
      <c r="N363" s="111"/>
    </row>
    <row r="364" spans="2:14" ht="19.899999999999999" customHeight="1" x14ac:dyDescent="0.35">
      <c r="B364" s="109">
        <v>357</v>
      </c>
      <c r="C364" s="111" t="str">
        <f>IF('Dépenses auto-construction'!C364&lt;&gt;"",'Dépenses auto-construction'!C364,"")</f>
        <v/>
      </c>
      <c r="D364" s="111" t="str">
        <f>IF('Dépenses auto-construction'!D364&lt;&gt;"",'Dépenses auto-construction'!D364,"")</f>
        <v/>
      </c>
      <c r="E364" s="80" t="str">
        <f>IF('Dépenses auto-construction'!E364&lt;&gt;"",'Dépenses auto-construction'!E364,"")</f>
        <v/>
      </c>
      <c r="F364" s="111" t="str">
        <f>IF('Dépenses auto-construction'!F364&lt;&gt;"",'Dépenses auto-construction'!F364,"")</f>
        <v/>
      </c>
      <c r="G364" s="257">
        <f>IF('Dépenses auto-construction'!G364&lt;&gt;"",'Dépenses auto-construction'!G364,"")</f>
        <v>0</v>
      </c>
      <c r="H364" s="81">
        <f>IF('Dépenses auto-construction'!H364&lt;&gt;"",'Dépenses auto-construction'!H364,"")</f>
        <v>0</v>
      </c>
      <c r="I364" s="246"/>
      <c r="J364" s="246">
        <f t="shared" si="17"/>
        <v>0</v>
      </c>
      <c r="K364" s="111"/>
      <c r="L364" s="79" t="str">
        <f t="shared" si="18"/>
        <v/>
      </c>
      <c r="M364" s="246">
        <f t="shared" si="19"/>
        <v>0</v>
      </c>
      <c r="N364" s="111"/>
    </row>
    <row r="365" spans="2:14" ht="19.899999999999999" customHeight="1" x14ac:dyDescent="0.35">
      <c r="B365" s="109">
        <v>358</v>
      </c>
      <c r="C365" s="111" t="str">
        <f>IF('Dépenses auto-construction'!C365&lt;&gt;"",'Dépenses auto-construction'!C365,"")</f>
        <v/>
      </c>
      <c r="D365" s="111" t="str">
        <f>IF('Dépenses auto-construction'!D365&lt;&gt;"",'Dépenses auto-construction'!D365,"")</f>
        <v/>
      </c>
      <c r="E365" s="80" t="str">
        <f>IF('Dépenses auto-construction'!E365&lt;&gt;"",'Dépenses auto-construction'!E365,"")</f>
        <v/>
      </c>
      <c r="F365" s="111" t="str">
        <f>IF('Dépenses auto-construction'!F365&lt;&gt;"",'Dépenses auto-construction'!F365,"")</f>
        <v/>
      </c>
      <c r="G365" s="257">
        <f>IF('Dépenses auto-construction'!G365&lt;&gt;"",'Dépenses auto-construction'!G365,"")</f>
        <v>0</v>
      </c>
      <c r="H365" s="81">
        <f>IF('Dépenses auto-construction'!H365&lt;&gt;"",'Dépenses auto-construction'!H365,"")</f>
        <v>0</v>
      </c>
      <c r="I365" s="246"/>
      <c r="J365" s="246">
        <f t="shared" si="17"/>
        <v>0</v>
      </c>
      <c r="K365" s="111"/>
      <c r="L365" s="79" t="str">
        <f t="shared" si="18"/>
        <v/>
      </c>
      <c r="M365" s="246">
        <f t="shared" si="19"/>
        <v>0</v>
      </c>
      <c r="N365" s="111"/>
    </row>
    <row r="366" spans="2:14" ht="19.899999999999999" customHeight="1" x14ac:dyDescent="0.35">
      <c r="B366" s="109">
        <v>359</v>
      </c>
      <c r="C366" s="111" t="str">
        <f>IF('Dépenses auto-construction'!C366&lt;&gt;"",'Dépenses auto-construction'!C366,"")</f>
        <v/>
      </c>
      <c r="D366" s="111" t="str">
        <f>IF('Dépenses auto-construction'!D366&lt;&gt;"",'Dépenses auto-construction'!D366,"")</f>
        <v/>
      </c>
      <c r="E366" s="80" t="str">
        <f>IF('Dépenses auto-construction'!E366&lt;&gt;"",'Dépenses auto-construction'!E366,"")</f>
        <v/>
      </c>
      <c r="F366" s="111" t="str">
        <f>IF('Dépenses auto-construction'!F366&lt;&gt;"",'Dépenses auto-construction'!F366,"")</f>
        <v/>
      </c>
      <c r="G366" s="257">
        <f>IF('Dépenses auto-construction'!G366&lt;&gt;"",'Dépenses auto-construction'!G366,"")</f>
        <v>0</v>
      </c>
      <c r="H366" s="81">
        <f>IF('Dépenses auto-construction'!H366&lt;&gt;"",'Dépenses auto-construction'!H366,"")</f>
        <v>0</v>
      </c>
      <c r="I366" s="246"/>
      <c r="J366" s="246">
        <f t="shared" si="17"/>
        <v>0</v>
      </c>
      <c r="K366" s="111"/>
      <c r="L366" s="79" t="str">
        <f t="shared" si="18"/>
        <v/>
      </c>
      <c r="M366" s="246">
        <f t="shared" si="19"/>
        <v>0</v>
      </c>
      <c r="N366" s="111"/>
    </row>
    <row r="367" spans="2:14" ht="19.899999999999999" customHeight="1" x14ac:dyDescent="0.35">
      <c r="B367" s="109">
        <v>360</v>
      </c>
      <c r="C367" s="111" t="str">
        <f>IF('Dépenses auto-construction'!C367&lt;&gt;"",'Dépenses auto-construction'!C367,"")</f>
        <v/>
      </c>
      <c r="D367" s="111" t="str">
        <f>IF('Dépenses auto-construction'!D367&lt;&gt;"",'Dépenses auto-construction'!D367,"")</f>
        <v/>
      </c>
      <c r="E367" s="80" t="str">
        <f>IF('Dépenses auto-construction'!E367&lt;&gt;"",'Dépenses auto-construction'!E367,"")</f>
        <v/>
      </c>
      <c r="F367" s="111" t="str">
        <f>IF('Dépenses auto-construction'!F367&lt;&gt;"",'Dépenses auto-construction'!F367,"")</f>
        <v/>
      </c>
      <c r="G367" s="257">
        <f>IF('Dépenses auto-construction'!G367&lt;&gt;"",'Dépenses auto-construction'!G367,"")</f>
        <v>0</v>
      </c>
      <c r="H367" s="81">
        <f>IF('Dépenses auto-construction'!H367&lt;&gt;"",'Dépenses auto-construction'!H367,"")</f>
        <v>0</v>
      </c>
      <c r="I367" s="246"/>
      <c r="J367" s="246">
        <f t="shared" si="17"/>
        <v>0</v>
      </c>
      <c r="K367" s="111"/>
      <c r="L367" s="79" t="str">
        <f t="shared" si="18"/>
        <v/>
      </c>
      <c r="M367" s="246">
        <f t="shared" si="19"/>
        <v>0</v>
      </c>
      <c r="N367" s="111"/>
    </row>
    <row r="368" spans="2:14" ht="19.899999999999999" customHeight="1" x14ac:dyDescent="0.35">
      <c r="B368" s="109">
        <v>361</v>
      </c>
      <c r="C368" s="111" t="str">
        <f>IF('Dépenses auto-construction'!C368&lt;&gt;"",'Dépenses auto-construction'!C368,"")</f>
        <v/>
      </c>
      <c r="D368" s="111" t="str">
        <f>IF('Dépenses auto-construction'!D368&lt;&gt;"",'Dépenses auto-construction'!D368,"")</f>
        <v/>
      </c>
      <c r="E368" s="80" t="str">
        <f>IF('Dépenses auto-construction'!E368&lt;&gt;"",'Dépenses auto-construction'!E368,"")</f>
        <v/>
      </c>
      <c r="F368" s="111" t="str">
        <f>IF('Dépenses auto-construction'!F368&lt;&gt;"",'Dépenses auto-construction'!F368,"")</f>
        <v/>
      </c>
      <c r="G368" s="257">
        <f>IF('Dépenses auto-construction'!G368&lt;&gt;"",'Dépenses auto-construction'!G368,"")</f>
        <v>0</v>
      </c>
      <c r="H368" s="81">
        <f>IF('Dépenses auto-construction'!H368&lt;&gt;"",'Dépenses auto-construction'!H368,"")</f>
        <v>0</v>
      </c>
      <c r="I368" s="246"/>
      <c r="J368" s="246">
        <f t="shared" si="17"/>
        <v>0</v>
      </c>
      <c r="K368" s="111"/>
      <c r="L368" s="79" t="str">
        <f t="shared" si="18"/>
        <v/>
      </c>
      <c r="M368" s="246">
        <f t="shared" si="19"/>
        <v>0</v>
      </c>
      <c r="N368" s="111"/>
    </row>
    <row r="369" spans="2:14" ht="19.899999999999999" customHeight="1" x14ac:dyDescent="0.35">
      <c r="B369" s="109">
        <v>362</v>
      </c>
      <c r="C369" s="111" t="str">
        <f>IF('Dépenses auto-construction'!C369&lt;&gt;"",'Dépenses auto-construction'!C369,"")</f>
        <v/>
      </c>
      <c r="D369" s="111" t="str">
        <f>IF('Dépenses auto-construction'!D369&lt;&gt;"",'Dépenses auto-construction'!D369,"")</f>
        <v/>
      </c>
      <c r="E369" s="80" t="str">
        <f>IF('Dépenses auto-construction'!E369&lt;&gt;"",'Dépenses auto-construction'!E369,"")</f>
        <v/>
      </c>
      <c r="F369" s="111" t="str">
        <f>IF('Dépenses auto-construction'!F369&lt;&gt;"",'Dépenses auto-construction'!F369,"")</f>
        <v/>
      </c>
      <c r="G369" s="257">
        <f>IF('Dépenses auto-construction'!G369&lt;&gt;"",'Dépenses auto-construction'!G369,"")</f>
        <v>0</v>
      </c>
      <c r="H369" s="81">
        <f>IF('Dépenses auto-construction'!H369&lt;&gt;"",'Dépenses auto-construction'!H369,"")</f>
        <v>0</v>
      </c>
      <c r="I369" s="246"/>
      <c r="J369" s="246">
        <f t="shared" si="17"/>
        <v>0</v>
      </c>
      <c r="K369" s="111"/>
      <c r="L369" s="79" t="str">
        <f t="shared" si="18"/>
        <v/>
      </c>
      <c r="M369" s="246">
        <f t="shared" si="19"/>
        <v>0</v>
      </c>
      <c r="N369" s="111"/>
    </row>
    <row r="370" spans="2:14" ht="19.899999999999999" customHeight="1" x14ac:dyDescent="0.35">
      <c r="B370" s="109">
        <v>363</v>
      </c>
      <c r="C370" s="111" t="str">
        <f>IF('Dépenses auto-construction'!C370&lt;&gt;"",'Dépenses auto-construction'!C370,"")</f>
        <v/>
      </c>
      <c r="D370" s="111" t="str">
        <f>IF('Dépenses auto-construction'!D370&lt;&gt;"",'Dépenses auto-construction'!D370,"")</f>
        <v/>
      </c>
      <c r="E370" s="80" t="str">
        <f>IF('Dépenses auto-construction'!E370&lt;&gt;"",'Dépenses auto-construction'!E370,"")</f>
        <v/>
      </c>
      <c r="F370" s="111" t="str">
        <f>IF('Dépenses auto-construction'!F370&lt;&gt;"",'Dépenses auto-construction'!F370,"")</f>
        <v/>
      </c>
      <c r="G370" s="257">
        <f>IF('Dépenses auto-construction'!G370&lt;&gt;"",'Dépenses auto-construction'!G370,"")</f>
        <v>0</v>
      </c>
      <c r="H370" s="81">
        <f>IF('Dépenses auto-construction'!H370&lt;&gt;"",'Dépenses auto-construction'!H370,"")</f>
        <v>0</v>
      </c>
      <c r="I370" s="246"/>
      <c r="J370" s="246">
        <f t="shared" si="17"/>
        <v>0</v>
      </c>
      <c r="K370" s="111"/>
      <c r="L370" s="79" t="str">
        <f t="shared" si="18"/>
        <v/>
      </c>
      <c r="M370" s="246">
        <f t="shared" si="19"/>
        <v>0</v>
      </c>
      <c r="N370" s="111"/>
    </row>
    <row r="371" spans="2:14" ht="19.899999999999999" customHeight="1" x14ac:dyDescent="0.35">
      <c r="B371" s="109">
        <v>364</v>
      </c>
      <c r="C371" s="111" t="str">
        <f>IF('Dépenses auto-construction'!C371&lt;&gt;"",'Dépenses auto-construction'!C371,"")</f>
        <v/>
      </c>
      <c r="D371" s="111" t="str">
        <f>IF('Dépenses auto-construction'!D371&lt;&gt;"",'Dépenses auto-construction'!D371,"")</f>
        <v/>
      </c>
      <c r="E371" s="80" t="str">
        <f>IF('Dépenses auto-construction'!E371&lt;&gt;"",'Dépenses auto-construction'!E371,"")</f>
        <v/>
      </c>
      <c r="F371" s="111" t="str">
        <f>IF('Dépenses auto-construction'!F371&lt;&gt;"",'Dépenses auto-construction'!F371,"")</f>
        <v/>
      </c>
      <c r="G371" s="257">
        <f>IF('Dépenses auto-construction'!G371&lt;&gt;"",'Dépenses auto-construction'!G371,"")</f>
        <v>0</v>
      </c>
      <c r="H371" s="81">
        <f>IF('Dépenses auto-construction'!H371&lt;&gt;"",'Dépenses auto-construction'!H371,"")</f>
        <v>0</v>
      </c>
      <c r="I371" s="246"/>
      <c r="J371" s="246">
        <f t="shared" si="17"/>
        <v>0</v>
      </c>
      <c r="K371" s="111"/>
      <c r="L371" s="79" t="str">
        <f t="shared" si="18"/>
        <v/>
      </c>
      <c r="M371" s="246">
        <f t="shared" si="19"/>
        <v>0</v>
      </c>
      <c r="N371" s="111"/>
    </row>
    <row r="372" spans="2:14" ht="19.899999999999999" customHeight="1" x14ac:dyDescent="0.35">
      <c r="B372" s="109">
        <v>365</v>
      </c>
      <c r="C372" s="111" t="str">
        <f>IF('Dépenses auto-construction'!C372&lt;&gt;"",'Dépenses auto-construction'!C372,"")</f>
        <v/>
      </c>
      <c r="D372" s="111" t="str">
        <f>IF('Dépenses auto-construction'!D372&lt;&gt;"",'Dépenses auto-construction'!D372,"")</f>
        <v/>
      </c>
      <c r="E372" s="80" t="str">
        <f>IF('Dépenses auto-construction'!E372&lt;&gt;"",'Dépenses auto-construction'!E372,"")</f>
        <v/>
      </c>
      <c r="F372" s="111" t="str">
        <f>IF('Dépenses auto-construction'!F372&lt;&gt;"",'Dépenses auto-construction'!F372,"")</f>
        <v/>
      </c>
      <c r="G372" s="257">
        <f>IF('Dépenses auto-construction'!G372&lt;&gt;"",'Dépenses auto-construction'!G372,"")</f>
        <v>0</v>
      </c>
      <c r="H372" s="81">
        <f>IF('Dépenses auto-construction'!H372&lt;&gt;"",'Dépenses auto-construction'!H372,"")</f>
        <v>0</v>
      </c>
      <c r="I372" s="246"/>
      <c r="J372" s="246">
        <f t="shared" si="17"/>
        <v>0</v>
      </c>
      <c r="K372" s="111"/>
      <c r="L372" s="79" t="str">
        <f t="shared" si="18"/>
        <v/>
      </c>
      <c r="M372" s="246">
        <f t="shared" si="19"/>
        <v>0</v>
      </c>
      <c r="N372" s="111"/>
    </row>
    <row r="373" spans="2:14" ht="19.899999999999999" customHeight="1" x14ac:dyDescent="0.35">
      <c r="B373" s="109">
        <v>366</v>
      </c>
      <c r="C373" s="111" t="str">
        <f>IF('Dépenses auto-construction'!C373&lt;&gt;"",'Dépenses auto-construction'!C373,"")</f>
        <v/>
      </c>
      <c r="D373" s="111" t="str">
        <f>IF('Dépenses auto-construction'!D373&lt;&gt;"",'Dépenses auto-construction'!D373,"")</f>
        <v/>
      </c>
      <c r="E373" s="80" t="str">
        <f>IF('Dépenses auto-construction'!E373&lt;&gt;"",'Dépenses auto-construction'!E373,"")</f>
        <v/>
      </c>
      <c r="F373" s="111" t="str">
        <f>IF('Dépenses auto-construction'!F373&lt;&gt;"",'Dépenses auto-construction'!F373,"")</f>
        <v/>
      </c>
      <c r="G373" s="257">
        <f>IF('Dépenses auto-construction'!G373&lt;&gt;"",'Dépenses auto-construction'!G373,"")</f>
        <v>0</v>
      </c>
      <c r="H373" s="81">
        <f>IF('Dépenses auto-construction'!H373&lt;&gt;"",'Dépenses auto-construction'!H373,"")</f>
        <v>0</v>
      </c>
      <c r="I373" s="246"/>
      <c r="J373" s="246">
        <f t="shared" si="17"/>
        <v>0</v>
      </c>
      <c r="K373" s="111"/>
      <c r="L373" s="79" t="str">
        <f t="shared" si="18"/>
        <v/>
      </c>
      <c r="M373" s="246">
        <f t="shared" si="19"/>
        <v>0</v>
      </c>
      <c r="N373" s="111"/>
    </row>
    <row r="374" spans="2:14" ht="19.899999999999999" customHeight="1" x14ac:dyDescent="0.35">
      <c r="B374" s="109">
        <v>367</v>
      </c>
      <c r="C374" s="111" t="str">
        <f>IF('Dépenses auto-construction'!C374&lt;&gt;"",'Dépenses auto-construction'!C374,"")</f>
        <v/>
      </c>
      <c r="D374" s="111" t="str">
        <f>IF('Dépenses auto-construction'!D374&lt;&gt;"",'Dépenses auto-construction'!D374,"")</f>
        <v/>
      </c>
      <c r="E374" s="80" t="str">
        <f>IF('Dépenses auto-construction'!E374&lt;&gt;"",'Dépenses auto-construction'!E374,"")</f>
        <v/>
      </c>
      <c r="F374" s="111" t="str">
        <f>IF('Dépenses auto-construction'!F374&lt;&gt;"",'Dépenses auto-construction'!F374,"")</f>
        <v/>
      </c>
      <c r="G374" s="257">
        <f>IF('Dépenses auto-construction'!G374&lt;&gt;"",'Dépenses auto-construction'!G374,"")</f>
        <v>0</v>
      </c>
      <c r="H374" s="81">
        <f>IF('Dépenses auto-construction'!H374&lt;&gt;"",'Dépenses auto-construction'!H374,"")</f>
        <v>0</v>
      </c>
      <c r="I374" s="246"/>
      <c r="J374" s="246">
        <f t="shared" si="17"/>
        <v>0</v>
      </c>
      <c r="K374" s="111"/>
      <c r="L374" s="79" t="str">
        <f t="shared" si="18"/>
        <v/>
      </c>
      <c r="M374" s="246">
        <f t="shared" si="19"/>
        <v>0</v>
      </c>
      <c r="N374" s="111"/>
    </row>
    <row r="375" spans="2:14" ht="19.899999999999999" customHeight="1" x14ac:dyDescent="0.35">
      <c r="B375" s="109">
        <v>368</v>
      </c>
      <c r="C375" s="111" t="str">
        <f>IF('Dépenses auto-construction'!C375&lt;&gt;"",'Dépenses auto-construction'!C375,"")</f>
        <v/>
      </c>
      <c r="D375" s="111" t="str">
        <f>IF('Dépenses auto-construction'!D375&lt;&gt;"",'Dépenses auto-construction'!D375,"")</f>
        <v/>
      </c>
      <c r="E375" s="80" t="str">
        <f>IF('Dépenses auto-construction'!E375&lt;&gt;"",'Dépenses auto-construction'!E375,"")</f>
        <v/>
      </c>
      <c r="F375" s="111" t="str">
        <f>IF('Dépenses auto-construction'!F375&lt;&gt;"",'Dépenses auto-construction'!F375,"")</f>
        <v/>
      </c>
      <c r="G375" s="257">
        <f>IF('Dépenses auto-construction'!G375&lt;&gt;"",'Dépenses auto-construction'!G375,"")</f>
        <v>0</v>
      </c>
      <c r="H375" s="81">
        <f>IF('Dépenses auto-construction'!H375&lt;&gt;"",'Dépenses auto-construction'!H375,"")</f>
        <v>0</v>
      </c>
      <c r="I375" s="246"/>
      <c r="J375" s="246">
        <f t="shared" si="17"/>
        <v>0</v>
      </c>
      <c r="K375" s="111"/>
      <c r="L375" s="79" t="str">
        <f t="shared" si="18"/>
        <v/>
      </c>
      <c r="M375" s="246">
        <f t="shared" si="19"/>
        <v>0</v>
      </c>
      <c r="N375" s="111"/>
    </row>
    <row r="376" spans="2:14" ht="19.899999999999999" customHeight="1" x14ac:dyDescent="0.35">
      <c r="B376" s="109">
        <v>369</v>
      </c>
      <c r="C376" s="111" t="str">
        <f>IF('Dépenses auto-construction'!C376&lt;&gt;"",'Dépenses auto-construction'!C376,"")</f>
        <v/>
      </c>
      <c r="D376" s="111" t="str">
        <f>IF('Dépenses auto-construction'!D376&lt;&gt;"",'Dépenses auto-construction'!D376,"")</f>
        <v/>
      </c>
      <c r="E376" s="80" t="str">
        <f>IF('Dépenses auto-construction'!E376&lt;&gt;"",'Dépenses auto-construction'!E376,"")</f>
        <v/>
      </c>
      <c r="F376" s="111" t="str">
        <f>IF('Dépenses auto-construction'!F376&lt;&gt;"",'Dépenses auto-construction'!F376,"")</f>
        <v/>
      </c>
      <c r="G376" s="257">
        <f>IF('Dépenses auto-construction'!G376&lt;&gt;"",'Dépenses auto-construction'!G376,"")</f>
        <v>0</v>
      </c>
      <c r="H376" s="81">
        <f>IF('Dépenses auto-construction'!H376&lt;&gt;"",'Dépenses auto-construction'!H376,"")</f>
        <v>0</v>
      </c>
      <c r="I376" s="246"/>
      <c r="J376" s="246">
        <f t="shared" si="17"/>
        <v>0</v>
      </c>
      <c r="K376" s="111"/>
      <c r="L376" s="79" t="str">
        <f t="shared" si="18"/>
        <v/>
      </c>
      <c r="M376" s="246">
        <f t="shared" si="19"/>
        <v>0</v>
      </c>
      <c r="N376" s="111"/>
    </row>
    <row r="377" spans="2:14" ht="19.899999999999999" customHeight="1" x14ac:dyDescent="0.35">
      <c r="B377" s="109">
        <v>370</v>
      </c>
      <c r="C377" s="111" t="str">
        <f>IF('Dépenses auto-construction'!C377&lt;&gt;"",'Dépenses auto-construction'!C377,"")</f>
        <v/>
      </c>
      <c r="D377" s="111" t="str">
        <f>IF('Dépenses auto-construction'!D377&lt;&gt;"",'Dépenses auto-construction'!D377,"")</f>
        <v/>
      </c>
      <c r="E377" s="80" t="str">
        <f>IF('Dépenses auto-construction'!E377&lt;&gt;"",'Dépenses auto-construction'!E377,"")</f>
        <v/>
      </c>
      <c r="F377" s="111" t="str">
        <f>IF('Dépenses auto-construction'!F377&lt;&gt;"",'Dépenses auto-construction'!F377,"")</f>
        <v/>
      </c>
      <c r="G377" s="257">
        <f>IF('Dépenses auto-construction'!G377&lt;&gt;"",'Dépenses auto-construction'!G377,"")</f>
        <v>0</v>
      </c>
      <c r="H377" s="81">
        <f>IF('Dépenses auto-construction'!H377&lt;&gt;"",'Dépenses auto-construction'!H377,"")</f>
        <v>0</v>
      </c>
      <c r="I377" s="246"/>
      <c r="J377" s="246">
        <f t="shared" si="17"/>
        <v>0</v>
      </c>
      <c r="K377" s="111"/>
      <c r="L377" s="79" t="str">
        <f t="shared" si="18"/>
        <v/>
      </c>
      <c r="M377" s="246">
        <f t="shared" si="19"/>
        <v>0</v>
      </c>
      <c r="N377" s="111"/>
    </row>
    <row r="378" spans="2:14" ht="19.899999999999999" customHeight="1" x14ac:dyDescent="0.35">
      <c r="B378" s="109">
        <v>371</v>
      </c>
      <c r="C378" s="111" t="str">
        <f>IF('Dépenses auto-construction'!C378&lt;&gt;"",'Dépenses auto-construction'!C378,"")</f>
        <v/>
      </c>
      <c r="D378" s="111" t="str">
        <f>IF('Dépenses auto-construction'!D378&lt;&gt;"",'Dépenses auto-construction'!D378,"")</f>
        <v/>
      </c>
      <c r="E378" s="80" t="str">
        <f>IF('Dépenses auto-construction'!E378&lt;&gt;"",'Dépenses auto-construction'!E378,"")</f>
        <v/>
      </c>
      <c r="F378" s="111" t="str">
        <f>IF('Dépenses auto-construction'!F378&lt;&gt;"",'Dépenses auto-construction'!F378,"")</f>
        <v/>
      </c>
      <c r="G378" s="257">
        <f>IF('Dépenses auto-construction'!G378&lt;&gt;"",'Dépenses auto-construction'!G378,"")</f>
        <v>0</v>
      </c>
      <c r="H378" s="81">
        <f>IF('Dépenses auto-construction'!H378&lt;&gt;"",'Dépenses auto-construction'!H378,"")</f>
        <v>0</v>
      </c>
      <c r="I378" s="246"/>
      <c r="J378" s="246">
        <f t="shared" si="17"/>
        <v>0</v>
      </c>
      <c r="K378" s="111"/>
      <c r="L378" s="79" t="str">
        <f t="shared" si="18"/>
        <v/>
      </c>
      <c r="M378" s="246">
        <f t="shared" si="19"/>
        <v>0</v>
      </c>
      <c r="N378" s="111"/>
    </row>
    <row r="379" spans="2:14" ht="19.899999999999999" customHeight="1" x14ac:dyDescent="0.35">
      <c r="B379" s="109">
        <v>372</v>
      </c>
      <c r="C379" s="111" t="str">
        <f>IF('Dépenses auto-construction'!C379&lt;&gt;"",'Dépenses auto-construction'!C379,"")</f>
        <v/>
      </c>
      <c r="D379" s="111" t="str">
        <f>IF('Dépenses auto-construction'!D379&lt;&gt;"",'Dépenses auto-construction'!D379,"")</f>
        <v/>
      </c>
      <c r="E379" s="80" t="str">
        <f>IF('Dépenses auto-construction'!E379&lt;&gt;"",'Dépenses auto-construction'!E379,"")</f>
        <v/>
      </c>
      <c r="F379" s="111" t="str">
        <f>IF('Dépenses auto-construction'!F379&lt;&gt;"",'Dépenses auto-construction'!F379,"")</f>
        <v/>
      </c>
      <c r="G379" s="257">
        <f>IF('Dépenses auto-construction'!G379&lt;&gt;"",'Dépenses auto-construction'!G379,"")</f>
        <v>0</v>
      </c>
      <c r="H379" s="81">
        <f>IF('Dépenses auto-construction'!H379&lt;&gt;"",'Dépenses auto-construction'!H379,"")</f>
        <v>0</v>
      </c>
      <c r="I379" s="246"/>
      <c r="J379" s="246">
        <f t="shared" si="17"/>
        <v>0</v>
      </c>
      <c r="K379" s="111"/>
      <c r="L379" s="79" t="str">
        <f t="shared" si="18"/>
        <v/>
      </c>
      <c r="M379" s="246">
        <f t="shared" si="19"/>
        <v>0</v>
      </c>
      <c r="N379" s="111"/>
    </row>
    <row r="380" spans="2:14" ht="19.899999999999999" customHeight="1" x14ac:dyDescent="0.35">
      <c r="B380" s="109">
        <v>373</v>
      </c>
      <c r="C380" s="111" t="str">
        <f>IF('Dépenses auto-construction'!C380&lt;&gt;"",'Dépenses auto-construction'!C380,"")</f>
        <v/>
      </c>
      <c r="D380" s="111" t="str">
        <f>IF('Dépenses auto-construction'!D380&lt;&gt;"",'Dépenses auto-construction'!D380,"")</f>
        <v/>
      </c>
      <c r="E380" s="80" t="str">
        <f>IF('Dépenses auto-construction'!E380&lt;&gt;"",'Dépenses auto-construction'!E380,"")</f>
        <v/>
      </c>
      <c r="F380" s="111" t="str">
        <f>IF('Dépenses auto-construction'!F380&lt;&gt;"",'Dépenses auto-construction'!F380,"")</f>
        <v/>
      </c>
      <c r="G380" s="257">
        <f>IF('Dépenses auto-construction'!G380&lt;&gt;"",'Dépenses auto-construction'!G380,"")</f>
        <v>0</v>
      </c>
      <c r="H380" s="81">
        <f>IF('Dépenses auto-construction'!H380&lt;&gt;"",'Dépenses auto-construction'!H380,"")</f>
        <v>0</v>
      </c>
      <c r="I380" s="246"/>
      <c r="J380" s="246">
        <f t="shared" si="17"/>
        <v>0</v>
      </c>
      <c r="K380" s="111"/>
      <c r="L380" s="79" t="str">
        <f t="shared" si="18"/>
        <v/>
      </c>
      <c r="M380" s="246">
        <f t="shared" si="19"/>
        <v>0</v>
      </c>
      <c r="N380" s="111"/>
    </row>
    <row r="381" spans="2:14" ht="19.899999999999999" customHeight="1" x14ac:dyDescent="0.35">
      <c r="B381" s="109">
        <v>374</v>
      </c>
      <c r="C381" s="111" t="str">
        <f>IF('Dépenses auto-construction'!C381&lt;&gt;"",'Dépenses auto-construction'!C381,"")</f>
        <v/>
      </c>
      <c r="D381" s="111" t="str">
        <f>IF('Dépenses auto-construction'!D381&lt;&gt;"",'Dépenses auto-construction'!D381,"")</f>
        <v/>
      </c>
      <c r="E381" s="80" t="str">
        <f>IF('Dépenses auto-construction'!E381&lt;&gt;"",'Dépenses auto-construction'!E381,"")</f>
        <v/>
      </c>
      <c r="F381" s="111" t="str">
        <f>IF('Dépenses auto-construction'!F381&lt;&gt;"",'Dépenses auto-construction'!F381,"")</f>
        <v/>
      </c>
      <c r="G381" s="257">
        <f>IF('Dépenses auto-construction'!G381&lt;&gt;"",'Dépenses auto-construction'!G381,"")</f>
        <v>0</v>
      </c>
      <c r="H381" s="81">
        <f>IF('Dépenses auto-construction'!H381&lt;&gt;"",'Dépenses auto-construction'!H381,"")</f>
        <v>0</v>
      </c>
      <c r="I381" s="246"/>
      <c r="J381" s="246">
        <f t="shared" si="17"/>
        <v>0</v>
      </c>
      <c r="K381" s="111"/>
      <c r="L381" s="79" t="str">
        <f t="shared" si="18"/>
        <v/>
      </c>
      <c r="M381" s="246">
        <f t="shared" si="19"/>
        <v>0</v>
      </c>
      <c r="N381" s="111"/>
    </row>
    <row r="382" spans="2:14" ht="19.899999999999999" customHeight="1" x14ac:dyDescent="0.35">
      <c r="B382" s="109">
        <v>375</v>
      </c>
      <c r="C382" s="111" t="str">
        <f>IF('Dépenses auto-construction'!C382&lt;&gt;"",'Dépenses auto-construction'!C382,"")</f>
        <v/>
      </c>
      <c r="D382" s="111" t="str">
        <f>IF('Dépenses auto-construction'!D382&lt;&gt;"",'Dépenses auto-construction'!D382,"")</f>
        <v/>
      </c>
      <c r="E382" s="80" t="str">
        <f>IF('Dépenses auto-construction'!E382&lt;&gt;"",'Dépenses auto-construction'!E382,"")</f>
        <v/>
      </c>
      <c r="F382" s="111" t="str">
        <f>IF('Dépenses auto-construction'!F382&lt;&gt;"",'Dépenses auto-construction'!F382,"")</f>
        <v/>
      </c>
      <c r="G382" s="257">
        <f>IF('Dépenses auto-construction'!G382&lt;&gt;"",'Dépenses auto-construction'!G382,"")</f>
        <v>0</v>
      </c>
      <c r="H382" s="81">
        <f>IF('Dépenses auto-construction'!H382&lt;&gt;"",'Dépenses auto-construction'!H382,"")</f>
        <v>0</v>
      </c>
      <c r="I382" s="246"/>
      <c r="J382" s="246">
        <f t="shared" si="17"/>
        <v>0</v>
      </c>
      <c r="K382" s="111"/>
      <c r="L382" s="79" t="str">
        <f t="shared" si="18"/>
        <v/>
      </c>
      <c r="M382" s="246">
        <f t="shared" si="19"/>
        <v>0</v>
      </c>
      <c r="N382" s="111"/>
    </row>
    <row r="383" spans="2:14" ht="19.899999999999999" customHeight="1" x14ac:dyDescent="0.35">
      <c r="B383" s="109">
        <v>376</v>
      </c>
      <c r="C383" s="111" t="str">
        <f>IF('Dépenses auto-construction'!C383&lt;&gt;"",'Dépenses auto-construction'!C383,"")</f>
        <v/>
      </c>
      <c r="D383" s="111" t="str">
        <f>IF('Dépenses auto-construction'!D383&lt;&gt;"",'Dépenses auto-construction'!D383,"")</f>
        <v/>
      </c>
      <c r="E383" s="80" t="str">
        <f>IF('Dépenses auto-construction'!E383&lt;&gt;"",'Dépenses auto-construction'!E383,"")</f>
        <v/>
      </c>
      <c r="F383" s="111" t="str">
        <f>IF('Dépenses auto-construction'!F383&lt;&gt;"",'Dépenses auto-construction'!F383,"")</f>
        <v/>
      </c>
      <c r="G383" s="257">
        <f>IF('Dépenses auto-construction'!G383&lt;&gt;"",'Dépenses auto-construction'!G383,"")</f>
        <v>0</v>
      </c>
      <c r="H383" s="81">
        <f>IF('Dépenses auto-construction'!H383&lt;&gt;"",'Dépenses auto-construction'!H383,"")</f>
        <v>0</v>
      </c>
      <c r="I383" s="246"/>
      <c r="J383" s="246">
        <f t="shared" si="17"/>
        <v>0</v>
      </c>
      <c r="K383" s="111"/>
      <c r="L383" s="79" t="str">
        <f t="shared" si="18"/>
        <v/>
      </c>
      <c r="M383" s="246">
        <f t="shared" si="19"/>
        <v>0</v>
      </c>
      <c r="N383" s="111"/>
    </row>
    <row r="384" spans="2:14" ht="19.899999999999999" customHeight="1" x14ac:dyDescent="0.35">
      <c r="B384" s="109">
        <v>377</v>
      </c>
      <c r="C384" s="111" t="str">
        <f>IF('Dépenses auto-construction'!C384&lt;&gt;"",'Dépenses auto-construction'!C384,"")</f>
        <v/>
      </c>
      <c r="D384" s="111" t="str">
        <f>IF('Dépenses auto-construction'!D384&lt;&gt;"",'Dépenses auto-construction'!D384,"")</f>
        <v/>
      </c>
      <c r="E384" s="80" t="str">
        <f>IF('Dépenses auto-construction'!E384&lt;&gt;"",'Dépenses auto-construction'!E384,"")</f>
        <v/>
      </c>
      <c r="F384" s="111" t="str">
        <f>IF('Dépenses auto-construction'!F384&lt;&gt;"",'Dépenses auto-construction'!F384,"")</f>
        <v/>
      </c>
      <c r="G384" s="257">
        <f>IF('Dépenses auto-construction'!G384&lt;&gt;"",'Dépenses auto-construction'!G384,"")</f>
        <v>0</v>
      </c>
      <c r="H384" s="81">
        <f>IF('Dépenses auto-construction'!H384&lt;&gt;"",'Dépenses auto-construction'!H384,"")</f>
        <v>0</v>
      </c>
      <c r="I384" s="246"/>
      <c r="J384" s="246">
        <f t="shared" si="17"/>
        <v>0</v>
      </c>
      <c r="K384" s="111"/>
      <c r="L384" s="79" t="str">
        <f t="shared" si="18"/>
        <v/>
      </c>
      <c r="M384" s="246">
        <f t="shared" si="19"/>
        <v>0</v>
      </c>
      <c r="N384" s="111"/>
    </row>
    <row r="385" spans="2:14" ht="19.899999999999999" customHeight="1" x14ac:dyDescent="0.35">
      <c r="B385" s="109">
        <v>378</v>
      </c>
      <c r="C385" s="111" t="str">
        <f>IF('Dépenses auto-construction'!C385&lt;&gt;"",'Dépenses auto-construction'!C385,"")</f>
        <v/>
      </c>
      <c r="D385" s="111" t="str">
        <f>IF('Dépenses auto-construction'!D385&lt;&gt;"",'Dépenses auto-construction'!D385,"")</f>
        <v/>
      </c>
      <c r="E385" s="80" t="str">
        <f>IF('Dépenses auto-construction'!E385&lt;&gt;"",'Dépenses auto-construction'!E385,"")</f>
        <v/>
      </c>
      <c r="F385" s="111" t="str">
        <f>IF('Dépenses auto-construction'!F385&lt;&gt;"",'Dépenses auto-construction'!F385,"")</f>
        <v/>
      </c>
      <c r="G385" s="257">
        <f>IF('Dépenses auto-construction'!G385&lt;&gt;"",'Dépenses auto-construction'!G385,"")</f>
        <v>0</v>
      </c>
      <c r="H385" s="81">
        <f>IF('Dépenses auto-construction'!H385&lt;&gt;"",'Dépenses auto-construction'!H385,"")</f>
        <v>0</v>
      </c>
      <c r="I385" s="246"/>
      <c r="J385" s="246">
        <f t="shared" si="17"/>
        <v>0</v>
      </c>
      <c r="K385" s="111"/>
      <c r="L385" s="79" t="str">
        <f t="shared" si="18"/>
        <v/>
      </c>
      <c r="M385" s="246">
        <f t="shared" si="19"/>
        <v>0</v>
      </c>
      <c r="N385" s="111"/>
    </row>
    <row r="386" spans="2:14" ht="19.899999999999999" customHeight="1" x14ac:dyDescent="0.35">
      <c r="B386" s="109">
        <v>379</v>
      </c>
      <c r="C386" s="111" t="str">
        <f>IF('Dépenses auto-construction'!C386&lt;&gt;"",'Dépenses auto-construction'!C386,"")</f>
        <v/>
      </c>
      <c r="D386" s="111" t="str">
        <f>IF('Dépenses auto-construction'!D386&lt;&gt;"",'Dépenses auto-construction'!D386,"")</f>
        <v/>
      </c>
      <c r="E386" s="80" t="str">
        <f>IF('Dépenses auto-construction'!E386&lt;&gt;"",'Dépenses auto-construction'!E386,"")</f>
        <v/>
      </c>
      <c r="F386" s="111" t="str">
        <f>IF('Dépenses auto-construction'!F386&lt;&gt;"",'Dépenses auto-construction'!F386,"")</f>
        <v/>
      </c>
      <c r="G386" s="257">
        <f>IF('Dépenses auto-construction'!G386&lt;&gt;"",'Dépenses auto-construction'!G386,"")</f>
        <v>0</v>
      </c>
      <c r="H386" s="81">
        <f>IF('Dépenses auto-construction'!H386&lt;&gt;"",'Dépenses auto-construction'!H386,"")</f>
        <v>0</v>
      </c>
      <c r="I386" s="246"/>
      <c r="J386" s="246">
        <f t="shared" si="17"/>
        <v>0</v>
      </c>
      <c r="K386" s="111"/>
      <c r="L386" s="79" t="str">
        <f t="shared" si="18"/>
        <v/>
      </c>
      <c r="M386" s="246">
        <f t="shared" si="19"/>
        <v>0</v>
      </c>
      <c r="N386" s="111"/>
    </row>
    <row r="387" spans="2:14" ht="19.899999999999999" customHeight="1" x14ac:dyDescent="0.35">
      <c r="B387" s="109">
        <v>380</v>
      </c>
      <c r="C387" s="111" t="str">
        <f>IF('Dépenses auto-construction'!C387&lt;&gt;"",'Dépenses auto-construction'!C387,"")</f>
        <v/>
      </c>
      <c r="D387" s="111" t="str">
        <f>IF('Dépenses auto-construction'!D387&lt;&gt;"",'Dépenses auto-construction'!D387,"")</f>
        <v/>
      </c>
      <c r="E387" s="80" t="str">
        <f>IF('Dépenses auto-construction'!E387&lt;&gt;"",'Dépenses auto-construction'!E387,"")</f>
        <v/>
      </c>
      <c r="F387" s="111" t="str">
        <f>IF('Dépenses auto-construction'!F387&lt;&gt;"",'Dépenses auto-construction'!F387,"")</f>
        <v/>
      </c>
      <c r="G387" s="257">
        <f>IF('Dépenses auto-construction'!G387&lt;&gt;"",'Dépenses auto-construction'!G387,"")</f>
        <v>0</v>
      </c>
      <c r="H387" s="81">
        <f>IF('Dépenses auto-construction'!H387&lt;&gt;"",'Dépenses auto-construction'!H387,"")</f>
        <v>0</v>
      </c>
      <c r="I387" s="246"/>
      <c r="J387" s="246">
        <f t="shared" si="17"/>
        <v>0</v>
      </c>
      <c r="K387" s="111"/>
      <c r="L387" s="79" t="str">
        <f t="shared" si="18"/>
        <v/>
      </c>
      <c r="M387" s="246">
        <f t="shared" si="19"/>
        <v>0</v>
      </c>
      <c r="N387" s="111"/>
    </row>
    <row r="388" spans="2:14" ht="19.899999999999999" customHeight="1" x14ac:dyDescent="0.35">
      <c r="B388" s="109">
        <v>381</v>
      </c>
      <c r="C388" s="111" t="str">
        <f>IF('Dépenses auto-construction'!C388&lt;&gt;"",'Dépenses auto-construction'!C388,"")</f>
        <v/>
      </c>
      <c r="D388" s="111" t="str">
        <f>IF('Dépenses auto-construction'!D388&lt;&gt;"",'Dépenses auto-construction'!D388,"")</f>
        <v/>
      </c>
      <c r="E388" s="80" t="str">
        <f>IF('Dépenses auto-construction'!E388&lt;&gt;"",'Dépenses auto-construction'!E388,"")</f>
        <v/>
      </c>
      <c r="F388" s="111" t="str">
        <f>IF('Dépenses auto-construction'!F388&lt;&gt;"",'Dépenses auto-construction'!F388,"")</f>
        <v/>
      </c>
      <c r="G388" s="257">
        <f>IF('Dépenses auto-construction'!G388&lt;&gt;"",'Dépenses auto-construction'!G388,"")</f>
        <v>0</v>
      </c>
      <c r="H388" s="81">
        <f>IF('Dépenses auto-construction'!H388&lt;&gt;"",'Dépenses auto-construction'!H388,"")</f>
        <v>0</v>
      </c>
      <c r="I388" s="246"/>
      <c r="J388" s="246">
        <f t="shared" si="17"/>
        <v>0</v>
      </c>
      <c r="K388" s="111"/>
      <c r="L388" s="79" t="str">
        <f t="shared" si="18"/>
        <v/>
      </c>
      <c r="M388" s="246">
        <f t="shared" si="19"/>
        <v>0</v>
      </c>
      <c r="N388" s="111"/>
    </row>
    <row r="389" spans="2:14" ht="19.899999999999999" customHeight="1" x14ac:dyDescent="0.35">
      <c r="B389" s="109">
        <v>382</v>
      </c>
      <c r="C389" s="111" t="str">
        <f>IF('Dépenses auto-construction'!C389&lt;&gt;"",'Dépenses auto-construction'!C389,"")</f>
        <v/>
      </c>
      <c r="D389" s="111" t="str">
        <f>IF('Dépenses auto-construction'!D389&lt;&gt;"",'Dépenses auto-construction'!D389,"")</f>
        <v/>
      </c>
      <c r="E389" s="80" t="str">
        <f>IF('Dépenses auto-construction'!E389&lt;&gt;"",'Dépenses auto-construction'!E389,"")</f>
        <v/>
      </c>
      <c r="F389" s="111" t="str">
        <f>IF('Dépenses auto-construction'!F389&lt;&gt;"",'Dépenses auto-construction'!F389,"")</f>
        <v/>
      </c>
      <c r="G389" s="257">
        <f>IF('Dépenses auto-construction'!G389&lt;&gt;"",'Dépenses auto-construction'!G389,"")</f>
        <v>0</v>
      </c>
      <c r="H389" s="81">
        <f>IF('Dépenses auto-construction'!H389&lt;&gt;"",'Dépenses auto-construction'!H389,"")</f>
        <v>0</v>
      </c>
      <c r="I389" s="246"/>
      <c r="J389" s="246">
        <f t="shared" si="17"/>
        <v>0</v>
      </c>
      <c r="K389" s="111"/>
      <c r="L389" s="79" t="str">
        <f t="shared" si="18"/>
        <v/>
      </c>
      <c r="M389" s="246">
        <f t="shared" si="19"/>
        <v>0</v>
      </c>
      <c r="N389" s="111"/>
    </row>
    <row r="390" spans="2:14" ht="19.899999999999999" customHeight="1" x14ac:dyDescent="0.35">
      <c r="B390" s="109">
        <v>383</v>
      </c>
      <c r="C390" s="111" t="str">
        <f>IF('Dépenses auto-construction'!C390&lt;&gt;"",'Dépenses auto-construction'!C390,"")</f>
        <v/>
      </c>
      <c r="D390" s="111" t="str">
        <f>IF('Dépenses auto-construction'!D390&lt;&gt;"",'Dépenses auto-construction'!D390,"")</f>
        <v/>
      </c>
      <c r="E390" s="80" t="str">
        <f>IF('Dépenses auto-construction'!E390&lt;&gt;"",'Dépenses auto-construction'!E390,"")</f>
        <v/>
      </c>
      <c r="F390" s="111" t="str">
        <f>IF('Dépenses auto-construction'!F390&lt;&gt;"",'Dépenses auto-construction'!F390,"")</f>
        <v/>
      </c>
      <c r="G390" s="257">
        <f>IF('Dépenses auto-construction'!G390&lt;&gt;"",'Dépenses auto-construction'!G390,"")</f>
        <v>0</v>
      </c>
      <c r="H390" s="81">
        <f>IF('Dépenses auto-construction'!H390&lt;&gt;"",'Dépenses auto-construction'!H390,"")</f>
        <v>0</v>
      </c>
      <c r="I390" s="246"/>
      <c r="J390" s="246">
        <f t="shared" si="17"/>
        <v>0</v>
      </c>
      <c r="K390" s="111"/>
      <c r="L390" s="79" t="str">
        <f t="shared" si="18"/>
        <v/>
      </c>
      <c r="M390" s="246">
        <f t="shared" si="19"/>
        <v>0</v>
      </c>
      <c r="N390" s="111"/>
    </row>
    <row r="391" spans="2:14" ht="19.899999999999999" customHeight="1" x14ac:dyDescent="0.35">
      <c r="B391" s="109">
        <v>384</v>
      </c>
      <c r="C391" s="111" t="str">
        <f>IF('Dépenses auto-construction'!C391&lt;&gt;"",'Dépenses auto-construction'!C391,"")</f>
        <v/>
      </c>
      <c r="D391" s="111" t="str">
        <f>IF('Dépenses auto-construction'!D391&lt;&gt;"",'Dépenses auto-construction'!D391,"")</f>
        <v/>
      </c>
      <c r="E391" s="80" t="str">
        <f>IF('Dépenses auto-construction'!E391&lt;&gt;"",'Dépenses auto-construction'!E391,"")</f>
        <v/>
      </c>
      <c r="F391" s="111" t="str">
        <f>IF('Dépenses auto-construction'!F391&lt;&gt;"",'Dépenses auto-construction'!F391,"")</f>
        <v/>
      </c>
      <c r="G391" s="257">
        <f>IF('Dépenses auto-construction'!G391&lt;&gt;"",'Dépenses auto-construction'!G391,"")</f>
        <v>0</v>
      </c>
      <c r="H391" s="81">
        <f>IF('Dépenses auto-construction'!H391&lt;&gt;"",'Dépenses auto-construction'!H391,"")</f>
        <v>0</v>
      </c>
      <c r="I391" s="246"/>
      <c r="J391" s="246">
        <f t="shared" si="17"/>
        <v>0</v>
      </c>
      <c r="K391" s="111"/>
      <c r="L391" s="79" t="str">
        <f t="shared" si="18"/>
        <v/>
      </c>
      <c r="M391" s="246">
        <f t="shared" si="19"/>
        <v>0</v>
      </c>
      <c r="N391" s="111"/>
    </row>
    <row r="392" spans="2:14" ht="19.899999999999999" customHeight="1" x14ac:dyDescent="0.35">
      <c r="B392" s="109">
        <v>385</v>
      </c>
      <c r="C392" s="111" t="str">
        <f>IF('Dépenses auto-construction'!C392&lt;&gt;"",'Dépenses auto-construction'!C392,"")</f>
        <v/>
      </c>
      <c r="D392" s="111" t="str">
        <f>IF('Dépenses auto-construction'!D392&lt;&gt;"",'Dépenses auto-construction'!D392,"")</f>
        <v/>
      </c>
      <c r="E392" s="80" t="str">
        <f>IF('Dépenses auto-construction'!E392&lt;&gt;"",'Dépenses auto-construction'!E392,"")</f>
        <v/>
      </c>
      <c r="F392" s="111" t="str">
        <f>IF('Dépenses auto-construction'!F392&lt;&gt;"",'Dépenses auto-construction'!F392,"")</f>
        <v/>
      </c>
      <c r="G392" s="257">
        <f>IF('Dépenses auto-construction'!G392&lt;&gt;"",'Dépenses auto-construction'!G392,"")</f>
        <v>0</v>
      </c>
      <c r="H392" s="81">
        <f>IF('Dépenses auto-construction'!H392&lt;&gt;"",'Dépenses auto-construction'!H392,"")</f>
        <v>0</v>
      </c>
      <c r="I392" s="246"/>
      <c r="J392" s="246">
        <f t="shared" si="17"/>
        <v>0</v>
      </c>
      <c r="K392" s="111"/>
      <c r="L392" s="79" t="str">
        <f t="shared" si="18"/>
        <v/>
      </c>
      <c r="M392" s="246">
        <f t="shared" si="19"/>
        <v>0</v>
      </c>
      <c r="N392" s="111"/>
    </row>
    <row r="393" spans="2:14" ht="19.899999999999999" customHeight="1" x14ac:dyDescent="0.35">
      <c r="B393" s="109">
        <v>386</v>
      </c>
      <c r="C393" s="111" t="str">
        <f>IF('Dépenses auto-construction'!C393&lt;&gt;"",'Dépenses auto-construction'!C393,"")</f>
        <v/>
      </c>
      <c r="D393" s="111" t="str">
        <f>IF('Dépenses auto-construction'!D393&lt;&gt;"",'Dépenses auto-construction'!D393,"")</f>
        <v/>
      </c>
      <c r="E393" s="80" t="str">
        <f>IF('Dépenses auto-construction'!E393&lt;&gt;"",'Dépenses auto-construction'!E393,"")</f>
        <v/>
      </c>
      <c r="F393" s="111" t="str">
        <f>IF('Dépenses auto-construction'!F393&lt;&gt;"",'Dépenses auto-construction'!F393,"")</f>
        <v/>
      </c>
      <c r="G393" s="257">
        <f>IF('Dépenses auto-construction'!G393&lt;&gt;"",'Dépenses auto-construction'!G393,"")</f>
        <v>0</v>
      </c>
      <c r="H393" s="81">
        <f>IF('Dépenses auto-construction'!H393&lt;&gt;"",'Dépenses auto-construction'!H393,"")</f>
        <v>0</v>
      </c>
      <c r="I393" s="246"/>
      <c r="J393" s="246">
        <f t="shared" ref="J393:J456" si="20">IF(I393&lt;&gt;"",MIN(ROUND(I393,2),IF(AND(G393&lt;&gt;0,F393&lt;&gt;""),ROUND(F393*G393,2),0)),IF(AND(G393&lt;&gt;0,F393&lt;&gt;""),ROUND(F393*G393,2),0))</f>
        <v>0</v>
      </c>
      <c r="K393" s="111"/>
      <c r="L393" s="79" t="str">
        <f t="shared" ref="L393:L456" si="21">F393</f>
        <v/>
      </c>
      <c r="M393" s="246">
        <f t="shared" ref="M393:M456" si="22">IF(I393&lt;&gt;"",MIN(ROUND(I393,2),IF(AND(G393&lt;&gt;0,L393&lt;&gt;""),ROUND(L393*G393,2),0)),IF(AND(G393&lt;&gt;0,L393&lt;&gt;""),ROUND(L393*G393,2),0))</f>
        <v>0</v>
      </c>
      <c r="N393" s="111"/>
    </row>
    <row r="394" spans="2:14" ht="19.899999999999999" customHeight="1" x14ac:dyDescent="0.35">
      <c r="B394" s="109">
        <v>387</v>
      </c>
      <c r="C394" s="111" t="str">
        <f>IF('Dépenses auto-construction'!C394&lt;&gt;"",'Dépenses auto-construction'!C394,"")</f>
        <v/>
      </c>
      <c r="D394" s="111" t="str">
        <f>IF('Dépenses auto-construction'!D394&lt;&gt;"",'Dépenses auto-construction'!D394,"")</f>
        <v/>
      </c>
      <c r="E394" s="80" t="str">
        <f>IF('Dépenses auto-construction'!E394&lt;&gt;"",'Dépenses auto-construction'!E394,"")</f>
        <v/>
      </c>
      <c r="F394" s="111" t="str">
        <f>IF('Dépenses auto-construction'!F394&lt;&gt;"",'Dépenses auto-construction'!F394,"")</f>
        <v/>
      </c>
      <c r="G394" s="257">
        <f>IF('Dépenses auto-construction'!G394&lt;&gt;"",'Dépenses auto-construction'!G394,"")</f>
        <v>0</v>
      </c>
      <c r="H394" s="81">
        <f>IF('Dépenses auto-construction'!H394&lt;&gt;"",'Dépenses auto-construction'!H394,"")</f>
        <v>0</v>
      </c>
      <c r="I394" s="246"/>
      <c r="J394" s="246">
        <f t="shared" si="20"/>
        <v>0</v>
      </c>
      <c r="K394" s="111"/>
      <c r="L394" s="79" t="str">
        <f t="shared" si="21"/>
        <v/>
      </c>
      <c r="M394" s="246">
        <f t="shared" si="22"/>
        <v>0</v>
      </c>
      <c r="N394" s="111"/>
    </row>
    <row r="395" spans="2:14" ht="19.899999999999999" customHeight="1" x14ac:dyDescent="0.35">
      <c r="B395" s="109">
        <v>388</v>
      </c>
      <c r="C395" s="111" t="str">
        <f>IF('Dépenses auto-construction'!C395&lt;&gt;"",'Dépenses auto-construction'!C395,"")</f>
        <v/>
      </c>
      <c r="D395" s="111" t="str">
        <f>IF('Dépenses auto-construction'!D395&lt;&gt;"",'Dépenses auto-construction'!D395,"")</f>
        <v/>
      </c>
      <c r="E395" s="80" t="str">
        <f>IF('Dépenses auto-construction'!E395&lt;&gt;"",'Dépenses auto-construction'!E395,"")</f>
        <v/>
      </c>
      <c r="F395" s="111" t="str">
        <f>IF('Dépenses auto-construction'!F395&lt;&gt;"",'Dépenses auto-construction'!F395,"")</f>
        <v/>
      </c>
      <c r="G395" s="257">
        <f>IF('Dépenses auto-construction'!G395&lt;&gt;"",'Dépenses auto-construction'!G395,"")</f>
        <v>0</v>
      </c>
      <c r="H395" s="81">
        <f>IF('Dépenses auto-construction'!H395&lt;&gt;"",'Dépenses auto-construction'!H395,"")</f>
        <v>0</v>
      </c>
      <c r="I395" s="246"/>
      <c r="J395" s="246">
        <f t="shared" si="20"/>
        <v>0</v>
      </c>
      <c r="K395" s="111"/>
      <c r="L395" s="79" t="str">
        <f t="shared" si="21"/>
        <v/>
      </c>
      <c r="M395" s="246">
        <f t="shared" si="22"/>
        <v>0</v>
      </c>
      <c r="N395" s="111"/>
    </row>
    <row r="396" spans="2:14" ht="19.899999999999999" customHeight="1" x14ac:dyDescent="0.35">
      <c r="B396" s="109">
        <v>389</v>
      </c>
      <c r="C396" s="111" t="str">
        <f>IF('Dépenses auto-construction'!C396&lt;&gt;"",'Dépenses auto-construction'!C396,"")</f>
        <v/>
      </c>
      <c r="D396" s="111" t="str">
        <f>IF('Dépenses auto-construction'!D396&lt;&gt;"",'Dépenses auto-construction'!D396,"")</f>
        <v/>
      </c>
      <c r="E396" s="80" t="str">
        <f>IF('Dépenses auto-construction'!E396&lt;&gt;"",'Dépenses auto-construction'!E396,"")</f>
        <v/>
      </c>
      <c r="F396" s="111" t="str">
        <f>IF('Dépenses auto-construction'!F396&lt;&gt;"",'Dépenses auto-construction'!F396,"")</f>
        <v/>
      </c>
      <c r="G396" s="257">
        <f>IF('Dépenses auto-construction'!G396&lt;&gt;"",'Dépenses auto-construction'!G396,"")</f>
        <v>0</v>
      </c>
      <c r="H396" s="81">
        <f>IF('Dépenses auto-construction'!H396&lt;&gt;"",'Dépenses auto-construction'!H396,"")</f>
        <v>0</v>
      </c>
      <c r="I396" s="246"/>
      <c r="J396" s="246">
        <f t="shared" si="20"/>
        <v>0</v>
      </c>
      <c r="K396" s="111"/>
      <c r="L396" s="79" t="str">
        <f t="shared" si="21"/>
        <v/>
      </c>
      <c r="M396" s="246">
        <f t="shared" si="22"/>
        <v>0</v>
      </c>
      <c r="N396" s="111"/>
    </row>
    <row r="397" spans="2:14" ht="19.899999999999999" customHeight="1" x14ac:dyDescent="0.35">
      <c r="B397" s="109">
        <v>390</v>
      </c>
      <c r="C397" s="111" t="str">
        <f>IF('Dépenses auto-construction'!C397&lt;&gt;"",'Dépenses auto-construction'!C397,"")</f>
        <v/>
      </c>
      <c r="D397" s="111" t="str">
        <f>IF('Dépenses auto-construction'!D397&lt;&gt;"",'Dépenses auto-construction'!D397,"")</f>
        <v/>
      </c>
      <c r="E397" s="80" t="str">
        <f>IF('Dépenses auto-construction'!E397&lt;&gt;"",'Dépenses auto-construction'!E397,"")</f>
        <v/>
      </c>
      <c r="F397" s="111" t="str">
        <f>IF('Dépenses auto-construction'!F397&lt;&gt;"",'Dépenses auto-construction'!F397,"")</f>
        <v/>
      </c>
      <c r="G397" s="257">
        <f>IF('Dépenses auto-construction'!G397&lt;&gt;"",'Dépenses auto-construction'!G397,"")</f>
        <v>0</v>
      </c>
      <c r="H397" s="81">
        <f>IF('Dépenses auto-construction'!H397&lt;&gt;"",'Dépenses auto-construction'!H397,"")</f>
        <v>0</v>
      </c>
      <c r="I397" s="246"/>
      <c r="J397" s="246">
        <f t="shared" si="20"/>
        <v>0</v>
      </c>
      <c r="K397" s="111"/>
      <c r="L397" s="79" t="str">
        <f t="shared" si="21"/>
        <v/>
      </c>
      <c r="M397" s="246">
        <f t="shared" si="22"/>
        <v>0</v>
      </c>
      <c r="N397" s="111"/>
    </row>
    <row r="398" spans="2:14" ht="19.899999999999999" customHeight="1" x14ac:dyDescent="0.35">
      <c r="B398" s="109">
        <v>391</v>
      </c>
      <c r="C398" s="111" t="str">
        <f>IF('Dépenses auto-construction'!C398&lt;&gt;"",'Dépenses auto-construction'!C398,"")</f>
        <v/>
      </c>
      <c r="D398" s="111" t="str">
        <f>IF('Dépenses auto-construction'!D398&lt;&gt;"",'Dépenses auto-construction'!D398,"")</f>
        <v/>
      </c>
      <c r="E398" s="80" t="str">
        <f>IF('Dépenses auto-construction'!E398&lt;&gt;"",'Dépenses auto-construction'!E398,"")</f>
        <v/>
      </c>
      <c r="F398" s="111" t="str">
        <f>IF('Dépenses auto-construction'!F398&lt;&gt;"",'Dépenses auto-construction'!F398,"")</f>
        <v/>
      </c>
      <c r="G398" s="257">
        <f>IF('Dépenses auto-construction'!G398&lt;&gt;"",'Dépenses auto-construction'!G398,"")</f>
        <v>0</v>
      </c>
      <c r="H398" s="81">
        <f>IF('Dépenses auto-construction'!H398&lt;&gt;"",'Dépenses auto-construction'!H398,"")</f>
        <v>0</v>
      </c>
      <c r="I398" s="246"/>
      <c r="J398" s="246">
        <f t="shared" si="20"/>
        <v>0</v>
      </c>
      <c r="K398" s="111"/>
      <c r="L398" s="79" t="str">
        <f t="shared" si="21"/>
        <v/>
      </c>
      <c r="M398" s="246">
        <f t="shared" si="22"/>
        <v>0</v>
      </c>
      <c r="N398" s="111"/>
    </row>
    <row r="399" spans="2:14" ht="19.899999999999999" customHeight="1" x14ac:dyDescent="0.35">
      <c r="B399" s="109">
        <v>392</v>
      </c>
      <c r="C399" s="111" t="str">
        <f>IF('Dépenses auto-construction'!C399&lt;&gt;"",'Dépenses auto-construction'!C399,"")</f>
        <v/>
      </c>
      <c r="D399" s="111" t="str">
        <f>IF('Dépenses auto-construction'!D399&lt;&gt;"",'Dépenses auto-construction'!D399,"")</f>
        <v/>
      </c>
      <c r="E399" s="80" t="str">
        <f>IF('Dépenses auto-construction'!E399&lt;&gt;"",'Dépenses auto-construction'!E399,"")</f>
        <v/>
      </c>
      <c r="F399" s="111" t="str">
        <f>IF('Dépenses auto-construction'!F399&lt;&gt;"",'Dépenses auto-construction'!F399,"")</f>
        <v/>
      </c>
      <c r="G399" s="257">
        <f>IF('Dépenses auto-construction'!G399&lt;&gt;"",'Dépenses auto-construction'!G399,"")</f>
        <v>0</v>
      </c>
      <c r="H399" s="81">
        <f>IF('Dépenses auto-construction'!H399&lt;&gt;"",'Dépenses auto-construction'!H399,"")</f>
        <v>0</v>
      </c>
      <c r="I399" s="246"/>
      <c r="J399" s="246">
        <f t="shared" si="20"/>
        <v>0</v>
      </c>
      <c r="K399" s="111"/>
      <c r="L399" s="79" t="str">
        <f t="shared" si="21"/>
        <v/>
      </c>
      <c r="M399" s="246">
        <f t="shared" si="22"/>
        <v>0</v>
      </c>
      <c r="N399" s="111"/>
    </row>
    <row r="400" spans="2:14" ht="19.899999999999999" customHeight="1" x14ac:dyDescent="0.35">
      <c r="B400" s="109">
        <v>393</v>
      </c>
      <c r="C400" s="111" t="str">
        <f>IF('Dépenses auto-construction'!C400&lt;&gt;"",'Dépenses auto-construction'!C400,"")</f>
        <v/>
      </c>
      <c r="D400" s="111" t="str">
        <f>IF('Dépenses auto-construction'!D400&lt;&gt;"",'Dépenses auto-construction'!D400,"")</f>
        <v/>
      </c>
      <c r="E400" s="80" t="str">
        <f>IF('Dépenses auto-construction'!E400&lt;&gt;"",'Dépenses auto-construction'!E400,"")</f>
        <v/>
      </c>
      <c r="F400" s="111" t="str">
        <f>IF('Dépenses auto-construction'!F400&lt;&gt;"",'Dépenses auto-construction'!F400,"")</f>
        <v/>
      </c>
      <c r="G400" s="257">
        <f>IF('Dépenses auto-construction'!G400&lt;&gt;"",'Dépenses auto-construction'!G400,"")</f>
        <v>0</v>
      </c>
      <c r="H400" s="81">
        <f>IF('Dépenses auto-construction'!H400&lt;&gt;"",'Dépenses auto-construction'!H400,"")</f>
        <v>0</v>
      </c>
      <c r="I400" s="246"/>
      <c r="J400" s="246">
        <f t="shared" si="20"/>
        <v>0</v>
      </c>
      <c r="K400" s="111"/>
      <c r="L400" s="79" t="str">
        <f t="shared" si="21"/>
        <v/>
      </c>
      <c r="M400" s="246">
        <f t="shared" si="22"/>
        <v>0</v>
      </c>
      <c r="N400" s="111"/>
    </row>
    <row r="401" spans="2:14" ht="19.899999999999999" customHeight="1" x14ac:dyDescent="0.35">
      <c r="B401" s="109">
        <v>394</v>
      </c>
      <c r="C401" s="111" t="str">
        <f>IF('Dépenses auto-construction'!C401&lt;&gt;"",'Dépenses auto-construction'!C401,"")</f>
        <v/>
      </c>
      <c r="D401" s="111" t="str">
        <f>IF('Dépenses auto-construction'!D401&lt;&gt;"",'Dépenses auto-construction'!D401,"")</f>
        <v/>
      </c>
      <c r="E401" s="80" t="str">
        <f>IF('Dépenses auto-construction'!E401&lt;&gt;"",'Dépenses auto-construction'!E401,"")</f>
        <v/>
      </c>
      <c r="F401" s="111" t="str">
        <f>IF('Dépenses auto-construction'!F401&lt;&gt;"",'Dépenses auto-construction'!F401,"")</f>
        <v/>
      </c>
      <c r="G401" s="257">
        <f>IF('Dépenses auto-construction'!G401&lt;&gt;"",'Dépenses auto-construction'!G401,"")</f>
        <v>0</v>
      </c>
      <c r="H401" s="81">
        <f>IF('Dépenses auto-construction'!H401&lt;&gt;"",'Dépenses auto-construction'!H401,"")</f>
        <v>0</v>
      </c>
      <c r="I401" s="246"/>
      <c r="J401" s="246">
        <f t="shared" si="20"/>
        <v>0</v>
      </c>
      <c r="K401" s="111"/>
      <c r="L401" s="79" t="str">
        <f t="shared" si="21"/>
        <v/>
      </c>
      <c r="M401" s="246">
        <f t="shared" si="22"/>
        <v>0</v>
      </c>
      <c r="N401" s="111"/>
    </row>
    <row r="402" spans="2:14" ht="19.899999999999999" customHeight="1" x14ac:dyDescent="0.35">
      <c r="B402" s="109">
        <v>395</v>
      </c>
      <c r="C402" s="111" t="str">
        <f>IF('Dépenses auto-construction'!C402&lt;&gt;"",'Dépenses auto-construction'!C402,"")</f>
        <v/>
      </c>
      <c r="D402" s="111" t="str">
        <f>IF('Dépenses auto-construction'!D402&lt;&gt;"",'Dépenses auto-construction'!D402,"")</f>
        <v/>
      </c>
      <c r="E402" s="80" t="str">
        <f>IF('Dépenses auto-construction'!E402&lt;&gt;"",'Dépenses auto-construction'!E402,"")</f>
        <v/>
      </c>
      <c r="F402" s="111" t="str">
        <f>IF('Dépenses auto-construction'!F402&lt;&gt;"",'Dépenses auto-construction'!F402,"")</f>
        <v/>
      </c>
      <c r="G402" s="257">
        <f>IF('Dépenses auto-construction'!G402&lt;&gt;"",'Dépenses auto-construction'!G402,"")</f>
        <v>0</v>
      </c>
      <c r="H402" s="81">
        <f>IF('Dépenses auto-construction'!H402&lt;&gt;"",'Dépenses auto-construction'!H402,"")</f>
        <v>0</v>
      </c>
      <c r="I402" s="246"/>
      <c r="J402" s="246">
        <f t="shared" si="20"/>
        <v>0</v>
      </c>
      <c r="K402" s="111"/>
      <c r="L402" s="79" t="str">
        <f t="shared" si="21"/>
        <v/>
      </c>
      <c r="M402" s="246">
        <f t="shared" si="22"/>
        <v>0</v>
      </c>
      <c r="N402" s="111"/>
    </row>
    <row r="403" spans="2:14" ht="19.899999999999999" customHeight="1" x14ac:dyDescent="0.35">
      <c r="B403" s="109">
        <v>396</v>
      </c>
      <c r="C403" s="111" t="str">
        <f>IF('Dépenses auto-construction'!C403&lt;&gt;"",'Dépenses auto-construction'!C403,"")</f>
        <v/>
      </c>
      <c r="D403" s="111" t="str">
        <f>IF('Dépenses auto-construction'!D403&lt;&gt;"",'Dépenses auto-construction'!D403,"")</f>
        <v/>
      </c>
      <c r="E403" s="80" t="str">
        <f>IF('Dépenses auto-construction'!E403&lt;&gt;"",'Dépenses auto-construction'!E403,"")</f>
        <v/>
      </c>
      <c r="F403" s="111" t="str">
        <f>IF('Dépenses auto-construction'!F403&lt;&gt;"",'Dépenses auto-construction'!F403,"")</f>
        <v/>
      </c>
      <c r="G403" s="257">
        <f>IF('Dépenses auto-construction'!G403&lt;&gt;"",'Dépenses auto-construction'!G403,"")</f>
        <v>0</v>
      </c>
      <c r="H403" s="81">
        <f>IF('Dépenses auto-construction'!H403&lt;&gt;"",'Dépenses auto-construction'!H403,"")</f>
        <v>0</v>
      </c>
      <c r="I403" s="246"/>
      <c r="J403" s="246">
        <f t="shared" si="20"/>
        <v>0</v>
      </c>
      <c r="K403" s="111"/>
      <c r="L403" s="79" t="str">
        <f t="shared" si="21"/>
        <v/>
      </c>
      <c r="M403" s="246">
        <f t="shared" si="22"/>
        <v>0</v>
      </c>
      <c r="N403" s="111"/>
    </row>
    <row r="404" spans="2:14" ht="19.899999999999999" customHeight="1" x14ac:dyDescent="0.35">
      <c r="B404" s="109">
        <v>397</v>
      </c>
      <c r="C404" s="111" t="str">
        <f>IF('Dépenses auto-construction'!C404&lt;&gt;"",'Dépenses auto-construction'!C404,"")</f>
        <v/>
      </c>
      <c r="D404" s="111" t="str">
        <f>IF('Dépenses auto-construction'!D404&lt;&gt;"",'Dépenses auto-construction'!D404,"")</f>
        <v/>
      </c>
      <c r="E404" s="80" t="str">
        <f>IF('Dépenses auto-construction'!E404&lt;&gt;"",'Dépenses auto-construction'!E404,"")</f>
        <v/>
      </c>
      <c r="F404" s="111" t="str">
        <f>IF('Dépenses auto-construction'!F404&lt;&gt;"",'Dépenses auto-construction'!F404,"")</f>
        <v/>
      </c>
      <c r="G404" s="257">
        <f>IF('Dépenses auto-construction'!G404&lt;&gt;"",'Dépenses auto-construction'!G404,"")</f>
        <v>0</v>
      </c>
      <c r="H404" s="81">
        <f>IF('Dépenses auto-construction'!H404&lt;&gt;"",'Dépenses auto-construction'!H404,"")</f>
        <v>0</v>
      </c>
      <c r="I404" s="246"/>
      <c r="J404" s="246">
        <f t="shared" si="20"/>
        <v>0</v>
      </c>
      <c r="K404" s="111"/>
      <c r="L404" s="79" t="str">
        <f t="shared" si="21"/>
        <v/>
      </c>
      <c r="M404" s="246">
        <f t="shared" si="22"/>
        <v>0</v>
      </c>
      <c r="N404" s="111"/>
    </row>
    <row r="405" spans="2:14" ht="19.899999999999999" customHeight="1" x14ac:dyDescent="0.35">
      <c r="B405" s="109">
        <v>398</v>
      </c>
      <c r="C405" s="111" t="str">
        <f>IF('Dépenses auto-construction'!C405&lt;&gt;"",'Dépenses auto-construction'!C405,"")</f>
        <v/>
      </c>
      <c r="D405" s="111" t="str">
        <f>IF('Dépenses auto-construction'!D405&lt;&gt;"",'Dépenses auto-construction'!D405,"")</f>
        <v/>
      </c>
      <c r="E405" s="80" t="str">
        <f>IF('Dépenses auto-construction'!E405&lt;&gt;"",'Dépenses auto-construction'!E405,"")</f>
        <v/>
      </c>
      <c r="F405" s="111" t="str">
        <f>IF('Dépenses auto-construction'!F405&lt;&gt;"",'Dépenses auto-construction'!F405,"")</f>
        <v/>
      </c>
      <c r="G405" s="257">
        <f>IF('Dépenses auto-construction'!G405&lt;&gt;"",'Dépenses auto-construction'!G405,"")</f>
        <v>0</v>
      </c>
      <c r="H405" s="81">
        <f>IF('Dépenses auto-construction'!H405&lt;&gt;"",'Dépenses auto-construction'!H405,"")</f>
        <v>0</v>
      </c>
      <c r="I405" s="246"/>
      <c r="J405" s="246">
        <f t="shared" si="20"/>
        <v>0</v>
      </c>
      <c r="K405" s="111"/>
      <c r="L405" s="79" t="str">
        <f t="shared" si="21"/>
        <v/>
      </c>
      <c r="M405" s="246">
        <f t="shared" si="22"/>
        <v>0</v>
      </c>
      <c r="N405" s="111"/>
    </row>
    <row r="406" spans="2:14" ht="19.899999999999999" customHeight="1" x14ac:dyDescent="0.35">
      <c r="B406" s="109">
        <v>399</v>
      </c>
      <c r="C406" s="111" t="str">
        <f>IF('Dépenses auto-construction'!C406&lt;&gt;"",'Dépenses auto-construction'!C406,"")</f>
        <v/>
      </c>
      <c r="D406" s="111" t="str">
        <f>IF('Dépenses auto-construction'!D406&lt;&gt;"",'Dépenses auto-construction'!D406,"")</f>
        <v/>
      </c>
      <c r="E406" s="80" t="str">
        <f>IF('Dépenses auto-construction'!E406&lt;&gt;"",'Dépenses auto-construction'!E406,"")</f>
        <v/>
      </c>
      <c r="F406" s="111" t="str">
        <f>IF('Dépenses auto-construction'!F406&lt;&gt;"",'Dépenses auto-construction'!F406,"")</f>
        <v/>
      </c>
      <c r="G406" s="257">
        <f>IF('Dépenses auto-construction'!G406&lt;&gt;"",'Dépenses auto-construction'!G406,"")</f>
        <v>0</v>
      </c>
      <c r="H406" s="81">
        <f>IF('Dépenses auto-construction'!H406&lt;&gt;"",'Dépenses auto-construction'!H406,"")</f>
        <v>0</v>
      </c>
      <c r="I406" s="246"/>
      <c r="J406" s="246">
        <f t="shared" si="20"/>
        <v>0</v>
      </c>
      <c r="K406" s="111"/>
      <c r="L406" s="79" t="str">
        <f t="shared" si="21"/>
        <v/>
      </c>
      <c r="M406" s="246">
        <f t="shared" si="22"/>
        <v>0</v>
      </c>
      <c r="N406" s="111"/>
    </row>
    <row r="407" spans="2:14" ht="19.899999999999999" customHeight="1" x14ac:dyDescent="0.35">
      <c r="B407" s="109">
        <v>400</v>
      </c>
      <c r="C407" s="111" t="str">
        <f>IF('Dépenses auto-construction'!C407&lt;&gt;"",'Dépenses auto-construction'!C407,"")</f>
        <v/>
      </c>
      <c r="D407" s="111" t="str">
        <f>IF('Dépenses auto-construction'!D407&lt;&gt;"",'Dépenses auto-construction'!D407,"")</f>
        <v/>
      </c>
      <c r="E407" s="80" t="str">
        <f>IF('Dépenses auto-construction'!E407&lt;&gt;"",'Dépenses auto-construction'!E407,"")</f>
        <v/>
      </c>
      <c r="F407" s="111" t="str">
        <f>IF('Dépenses auto-construction'!F407&lt;&gt;"",'Dépenses auto-construction'!F407,"")</f>
        <v/>
      </c>
      <c r="G407" s="257">
        <f>IF('Dépenses auto-construction'!G407&lt;&gt;"",'Dépenses auto-construction'!G407,"")</f>
        <v>0</v>
      </c>
      <c r="H407" s="81">
        <f>IF('Dépenses auto-construction'!H407&lt;&gt;"",'Dépenses auto-construction'!H407,"")</f>
        <v>0</v>
      </c>
      <c r="I407" s="246"/>
      <c r="J407" s="246">
        <f t="shared" si="20"/>
        <v>0</v>
      </c>
      <c r="K407" s="111"/>
      <c r="L407" s="79" t="str">
        <f t="shared" si="21"/>
        <v/>
      </c>
      <c r="M407" s="246">
        <f t="shared" si="22"/>
        <v>0</v>
      </c>
      <c r="N407" s="111"/>
    </row>
    <row r="408" spans="2:14" ht="19.899999999999999" customHeight="1" x14ac:dyDescent="0.35">
      <c r="B408" s="109">
        <v>401</v>
      </c>
      <c r="C408" s="111" t="str">
        <f>IF('Dépenses auto-construction'!C408&lt;&gt;"",'Dépenses auto-construction'!C408,"")</f>
        <v/>
      </c>
      <c r="D408" s="111" t="str">
        <f>IF('Dépenses auto-construction'!D408&lt;&gt;"",'Dépenses auto-construction'!D408,"")</f>
        <v/>
      </c>
      <c r="E408" s="80" t="str">
        <f>IF('Dépenses auto-construction'!E408&lt;&gt;"",'Dépenses auto-construction'!E408,"")</f>
        <v/>
      </c>
      <c r="F408" s="111" t="str">
        <f>IF('Dépenses auto-construction'!F408&lt;&gt;"",'Dépenses auto-construction'!F408,"")</f>
        <v/>
      </c>
      <c r="G408" s="257">
        <f>IF('Dépenses auto-construction'!G408&lt;&gt;"",'Dépenses auto-construction'!G408,"")</f>
        <v>0</v>
      </c>
      <c r="H408" s="81">
        <f>IF('Dépenses auto-construction'!H408&lt;&gt;"",'Dépenses auto-construction'!H408,"")</f>
        <v>0</v>
      </c>
      <c r="I408" s="246"/>
      <c r="J408" s="246">
        <f t="shared" si="20"/>
        <v>0</v>
      </c>
      <c r="K408" s="111"/>
      <c r="L408" s="79" t="str">
        <f t="shared" si="21"/>
        <v/>
      </c>
      <c r="M408" s="246">
        <f t="shared" si="22"/>
        <v>0</v>
      </c>
      <c r="N408" s="111"/>
    </row>
    <row r="409" spans="2:14" ht="19.899999999999999" customHeight="1" x14ac:dyDescent="0.35">
      <c r="B409" s="109">
        <v>402</v>
      </c>
      <c r="C409" s="111" t="str">
        <f>IF('Dépenses auto-construction'!C409&lt;&gt;"",'Dépenses auto-construction'!C409,"")</f>
        <v/>
      </c>
      <c r="D409" s="111" t="str">
        <f>IF('Dépenses auto-construction'!D409&lt;&gt;"",'Dépenses auto-construction'!D409,"")</f>
        <v/>
      </c>
      <c r="E409" s="80" t="str">
        <f>IF('Dépenses auto-construction'!E409&lt;&gt;"",'Dépenses auto-construction'!E409,"")</f>
        <v/>
      </c>
      <c r="F409" s="111" t="str">
        <f>IF('Dépenses auto-construction'!F409&lt;&gt;"",'Dépenses auto-construction'!F409,"")</f>
        <v/>
      </c>
      <c r="G409" s="257">
        <f>IF('Dépenses auto-construction'!G409&lt;&gt;"",'Dépenses auto-construction'!G409,"")</f>
        <v>0</v>
      </c>
      <c r="H409" s="81">
        <f>IF('Dépenses auto-construction'!H409&lt;&gt;"",'Dépenses auto-construction'!H409,"")</f>
        <v>0</v>
      </c>
      <c r="I409" s="246"/>
      <c r="J409" s="246">
        <f t="shared" si="20"/>
        <v>0</v>
      </c>
      <c r="K409" s="111"/>
      <c r="L409" s="79" t="str">
        <f t="shared" si="21"/>
        <v/>
      </c>
      <c r="M409" s="246">
        <f t="shared" si="22"/>
        <v>0</v>
      </c>
      <c r="N409" s="111"/>
    </row>
    <row r="410" spans="2:14" ht="19.899999999999999" customHeight="1" x14ac:dyDescent="0.35">
      <c r="B410" s="109">
        <v>403</v>
      </c>
      <c r="C410" s="111" t="str">
        <f>IF('Dépenses auto-construction'!C410&lt;&gt;"",'Dépenses auto-construction'!C410,"")</f>
        <v/>
      </c>
      <c r="D410" s="111" t="str">
        <f>IF('Dépenses auto-construction'!D410&lt;&gt;"",'Dépenses auto-construction'!D410,"")</f>
        <v/>
      </c>
      <c r="E410" s="80" t="str">
        <f>IF('Dépenses auto-construction'!E410&lt;&gt;"",'Dépenses auto-construction'!E410,"")</f>
        <v/>
      </c>
      <c r="F410" s="111" t="str">
        <f>IF('Dépenses auto-construction'!F410&lt;&gt;"",'Dépenses auto-construction'!F410,"")</f>
        <v/>
      </c>
      <c r="G410" s="257">
        <f>IF('Dépenses auto-construction'!G410&lt;&gt;"",'Dépenses auto-construction'!G410,"")</f>
        <v>0</v>
      </c>
      <c r="H410" s="81">
        <f>IF('Dépenses auto-construction'!H410&lt;&gt;"",'Dépenses auto-construction'!H410,"")</f>
        <v>0</v>
      </c>
      <c r="I410" s="246"/>
      <c r="J410" s="246">
        <f t="shared" si="20"/>
        <v>0</v>
      </c>
      <c r="K410" s="111"/>
      <c r="L410" s="79" t="str">
        <f t="shared" si="21"/>
        <v/>
      </c>
      <c r="M410" s="246">
        <f t="shared" si="22"/>
        <v>0</v>
      </c>
      <c r="N410" s="111"/>
    </row>
    <row r="411" spans="2:14" ht="19.899999999999999" customHeight="1" x14ac:dyDescent="0.35">
      <c r="B411" s="109">
        <v>404</v>
      </c>
      <c r="C411" s="111" t="str">
        <f>IF('Dépenses auto-construction'!C411&lt;&gt;"",'Dépenses auto-construction'!C411,"")</f>
        <v/>
      </c>
      <c r="D411" s="111" t="str">
        <f>IF('Dépenses auto-construction'!D411&lt;&gt;"",'Dépenses auto-construction'!D411,"")</f>
        <v/>
      </c>
      <c r="E411" s="80" t="str">
        <f>IF('Dépenses auto-construction'!E411&lt;&gt;"",'Dépenses auto-construction'!E411,"")</f>
        <v/>
      </c>
      <c r="F411" s="111" t="str">
        <f>IF('Dépenses auto-construction'!F411&lt;&gt;"",'Dépenses auto-construction'!F411,"")</f>
        <v/>
      </c>
      <c r="G411" s="257">
        <f>IF('Dépenses auto-construction'!G411&lt;&gt;"",'Dépenses auto-construction'!G411,"")</f>
        <v>0</v>
      </c>
      <c r="H411" s="81">
        <f>IF('Dépenses auto-construction'!H411&lt;&gt;"",'Dépenses auto-construction'!H411,"")</f>
        <v>0</v>
      </c>
      <c r="I411" s="246"/>
      <c r="J411" s="246">
        <f t="shared" si="20"/>
        <v>0</v>
      </c>
      <c r="K411" s="111"/>
      <c r="L411" s="79" t="str">
        <f t="shared" si="21"/>
        <v/>
      </c>
      <c r="M411" s="246">
        <f t="shared" si="22"/>
        <v>0</v>
      </c>
      <c r="N411" s="111"/>
    </row>
    <row r="412" spans="2:14" ht="19.899999999999999" customHeight="1" x14ac:dyDescent="0.35">
      <c r="B412" s="109">
        <v>405</v>
      </c>
      <c r="C412" s="111" t="str">
        <f>IF('Dépenses auto-construction'!C412&lt;&gt;"",'Dépenses auto-construction'!C412,"")</f>
        <v/>
      </c>
      <c r="D412" s="111" t="str">
        <f>IF('Dépenses auto-construction'!D412&lt;&gt;"",'Dépenses auto-construction'!D412,"")</f>
        <v/>
      </c>
      <c r="E412" s="80" t="str">
        <f>IF('Dépenses auto-construction'!E412&lt;&gt;"",'Dépenses auto-construction'!E412,"")</f>
        <v/>
      </c>
      <c r="F412" s="111" t="str">
        <f>IF('Dépenses auto-construction'!F412&lt;&gt;"",'Dépenses auto-construction'!F412,"")</f>
        <v/>
      </c>
      <c r="G412" s="257">
        <f>IF('Dépenses auto-construction'!G412&lt;&gt;"",'Dépenses auto-construction'!G412,"")</f>
        <v>0</v>
      </c>
      <c r="H412" s="81">
        <f>IF('Dépenses auto-construction'!H412&lt;&gt;"",'Dépenses auto-construction'!H412,"")</f>
        <v>0</v>
      </c>
      <c r="I412" s="246"/>
      <c r="J412" s="246">
        <f t="shared" si="20"/>
        <v>0</v>
      </c>
      <c r="K412" s="111"/>
      <c r="L412" s="79" t="str">
        <f t="shared" si="21"/>
        <v/>
      </c>
      <c r="M412" s="246">
        <f t="shared" si="22"/>
        <v>0</v>
      </c>
      <c r="N412" s="111"/>
    </row>
    <row r="413" spans="2:14" ht="19.899999999999999" customHeight="1" x14ac:dyDescent="0.35">
      <c r="B413" s="109">
        <v>406</v>
      </c>
      <c r="C413" s="111" t="str">
        <f>IF('Dépenses auto-construction'!C413&lt;&gt;"",'Dépenses auto-construction'!C413,"")</f>
        <v/>
      </c>
      <c r="D413" s="111" t="str">
        <f>IF('Dépenses auto-construction'!D413&lt;&gt;"",'Dépenses auto-construction'!D413,"")</f>
        <v/>
      </c>
      <c r="E413" s="80" t="str">
        <f>IF('Dépenses auto-construction'!E413&lt;&gt;"",'Dépenses auto-construction'!E413,"")</f>
        <v/>
      </c>
      <c r="F413" s="111" t="str">
        <f>IF('Dépenses auto-construction'!F413&lt;&gt;"",'Dépenses auto-construction'!F413,"")</f>
        <v/>
      </c>
      <c r="G413" s="257">
        <f>IF('Dépenses auto-construction'!G413&lt;&gt;"",'Dépenses auto-construction'!G413,"")</f>
        <v>0</v>
      </c>
      <c r="H413" s="81">
        <f>IF('Dépenses auto-construction'!H413&lt;&gt;"",'Dépenses auto-construction'!H413,"")</f>
        <v>0</v>
      </c>
      <c r="I413" s="246"/>
      <c r="J413" s="246">
        <f t="shared" si="20"/>
        <v>0</v>
      </c>
      <c r="K413" s="111"/>
      <c r="L413" s="79" t="str">
        <f t="shared" si="21"/>
        <v/>
      </c>
      <c r="M413" s="246">
        <f t="shared" si="22"/>
        <v>0</v>
      </c>
      <c r="N413" s="111"/>
    </row>
    <row r="414" spans="2:14" ht="19.899999999999999" customHeight="1" x14ac:dyDescent="0.35">
      <c r="B414" s="109">
        <v>407</v>
      </c>
      <c r="C414" s="111" t="str">
        <f>IF('Dépenses auto-construction'!C414&lt;&gt;"",'Dépenses auto-construction'!C414,"")</f>
        <v/>
      </c>
      <c r="D414" s="111" t="str">
        <f>IF('Dépenses auto-construction'!D414&lt;&gt;"",'Dépenses auto-construction'!D414,"")</f>
        <v/>
      </c>
      <c r="E414" s="80" t="str">
        <f>IF('Dépenses auto-construction'!E414&lt;&gt;"",'Dépenses auto-construction'!E414,"")</f>
        <v/>
      </c>
      <c r="F414" s="111" t="str">
        <f>IF('Dépenses auto-construction'!F414&lt;&gt;"",'Dépenses auto-construction'!F414,"")</f>
        <v/>
      </c>
      <c r="G414" s="257">
        <f>IF('Dépenses auto-construction'!G414&lt;&gt;"",'Dépenses auto-construction'!G414,"")</f>
        <v>0</v>
      </c>
      <c r="H414" s="81">
        <f>IF('Dépenses auto-construction'!H414&lt;&gt;"",'Dépenses auto-construction'!H414,"")</f>
        <v>0</v>
      </c>
      <c r="I414" s="246"/>
      <c r="J414" s="246">
        <f t="shared" si="20"/>
        <v>0</v>
      </c>
      <c r="K414" s="111"/>
      <c r="L414" s="79" t="str">
        <f t="shared" si="21"/>
        <v/>
      </c>
      <c r="M414" s="246">
        <f t="shared" si="22"/>
        <v>0</v>
      </c>
      <c r="N414" s="111"/>
    </row>
    <row r="415" spans="2:14" ht="19.899999999999999" customHeight="1" x14ac:dyDescent="0.35">
      <c r="B415" s="109">
        <v>408</v>
      </c>
      <c r="C415" s="111" t="str">
        <f>IF('Dépenses auto-construction'!C415&lt;&gt;"",'Dépenses auto-construction'!C415,"")</f>
        <v/>
      </c>
      <c r="D415" s="111" t="str">
        <f>IF('Dépenses auto-construction'!D415&lt;&gt;"",'Dépenses auto-construction'!D415,"")</f>
        <v/>
      </c>
      <c r="E415" s="80" t="str">
        <f>IF('Dépenses auto-construction'!E415&lt;&gt;"",'Dépenses auto-construction'!E415,"")</f>
        <v/>
      </c>
      <c r="F415" s="111" t="str">
        <f>IF('Dépenses auto-construction'!F415&lt;&gt;"",'Dépenses auto-construction'!F415,"")</f>
        <v/>
      </c>
      <c r="G415" s="257">
        <f>IF('Dépenses auto-construction'!G415&lt;&gt;"",'Dépenses auto-construction'!G415,"")</f>
        <v>0</v>
      </c>
      <c r="H415" s="81">
        <f>IF('Dépenses auto-construction'!H415&lt;&gt;"",'Dépenses auto-construction'!H415,"")</f>
        <v>0</v>
      </c>
      <c r="I415" s="246"/>
      <c r="J415" s="246">
        <f t="shared" si="20"/>
        <v>0</v>
      </c>
      <c r="K415" s="111"/>
      <c r="L415" s="79" t="str">
        <f t="shared" si="21"/>
        <v/>
      </c>
      <c r="M415" s="246">
        <f t="shared" si="22"/>
        <v>0</v>
      </c>
      <c r="N415" s="111"/>
    </row>
    <row r="416" spans="2:14" ht="19.899999999999999" customHeight="1" x14ac:dyDescent="0.35">
      <c r="B416" s="109">
        <v>409</v>
      </c>
      <c r="C416" s="111" t="str">
        <f>IF('Dépenses auto-construction'!C416&lt;&gt;"",'Dépenses auto-construction'!C416,"")</f>
        <v/>
      </c>
      <c r="D416" s="111" t="str">
        <f>IF('Dépenses auto-construction'!D416&lt;&gt;"",'Dépenses auto-construction'!D416,"")</f>
        <v/>
      </c>
      <c r="E416" s="80" t="str">
        <f>IF('Dépenses auto-construction'!E416&lt;&gt;"",'Dépenses auto-construction'!E416,"")</f>
        <v/>
      </c>
      <c r="F416" s="111" t="str">
        <f>IF('Dépenses auto-construction'!F416&lt;&gt;"",'Dépenses auto-construction'!F416,"")</f>
        <v/>
      </c>
      <c r="G416" s="257">
        <f>IF('Dépenses auto-construction'!G416&lt;&gt;"",'Dépenses auto-construction'!G416,"")</f>
        <v>0</v>
      </c>
      <c r="H416" s="81">
        <f>IF('Dépenses auto-construction'!H416&lt;&gt;"",'Dépenses auto-construction'!H416,"")</f>
        <v>0</v>
      </c>
      <c r="I416" s="246"/>
      <c r="J416" s="246">
        <f t="shared" si="20"/>
        <v>0</v>
      </c>
      <c r="K416" s="111"/>
      <c r="L416" s="79" t="str">
        <f t="shared" si="21"/>
        <v/>
      </c>
      <c r="M416" s="246">
        <f t="shared" si="22"/>
        <v>0</v>
      </c>
      <c r="N416" s="111"/>
    </row>
    <row r="417" spans="2:14" ht="19.899999999999999" customHeight="1" x14ac:dyDescent="0.35">
      <c r="B417" s="109">
        <v>410</v>
      </c>
      <c r="C417" s="111" t="str">
        <f>IF('Dépenses auto-construction'!C417&lt;&gt;"",'Dépenses auto-construction'!C417,"")</f>
        <v/>
      </c>
      <c r="D417" s="111" t="str">
        <f>IF('Dépenses auto-construction'!D417&lt;&gt;"",'Dépenses auto-construction'!D417,"")</f>
        <v/>
      </c>
      <c r="E417" s="80" t="str">
        <f>IF('Dépenses auto-construction'!E417&lt;&gt;"",'Dépenses auto-construction'!E417,"")</f>
        <v/>
      </c>
      <c r="F417" s="111" t="str">
        <f>IF('Dépenses auto-construction'!F417&lt;&gt;"",'Dépenses auto-construction'!F417,"")</f>
        <v/>
      </c>
      <c r="G417" s="257">
        <f>IF('Dépenses auto-construction'!G417&lt;&gt;"",'Dépenses auto-construction'!G417,"")</f>
        <v>0</v>
      </c>
      <c r="H417" s="81">
        <f>IF('Dépenses auto-construction'!H417&lt;&gt;"",'Dépenses auto-construction'!H417,"")</f>
        <v>0</v>
      </c>
      <c r="I417" s="246"/>
      <c r="J417" s="246">
        <f t="shared" si="20"/>
        <v>0</v>
      </c>
      <c r="K417" s="111"/>
      <c r="L417" s="79" t="str">
        <f t="shared" si="21"/>
        <v/>
      </c>
      <c r="M417" s="246">
        <f t="shared" si="22"/>
        <v>0</v>
      </c>
      <c r="N417" s="111"/>
    </row>
    <row r="418" spans="2:14" ht="19.899999999999999" customHeight="1" x14ac:dyDescent="0.35">
      <c r="B418" s="109">
        <v>411</v>
      </c>
      <c r="C418" s="111" t="str">
        <f>IF('Dépenses auto-construction'!C418&lt;&gt;"",'Dépenses auto-construction'!C418,"")</f>
        <v/>
      </c>
      <c r="D418" s="111" t="str">
        <f>IF('Dépenses auto-construction'!D418&lt;&gt;"",'Dépenses auto-construction'!D418,"")</f>
        <v/>
      </c>
      <c r="E418" s="80" t="str">
        <f>IF('Dépenses auto-construction'!E418&lt;&gt;"",'Dépenses auto-construction'!E418,"")</f>
        <v/>
      </c>
      <c r="F418" s="111" t="str">
        <f>IF('Dépenses auto-construction'!F418&lt;&gt;"",'Dépenses auto-construction'!F418,"")</f>
        <v/>
      </c>
      <c r="G418" s="257">
        <f>IF('Dépenses auto-construction'!G418&lt;&gt;"",'Dépenses auto-construction'!G418,"")</f>
        <v>0</v>
      </c>
      <c r="H418" s="81">
        <f>IF('Dépenses auto-construction'!H418&lt;&gt;"",'Dépenses auto-construction'!H418,"")</f>
        <v>0</v>
      </c>
      <c r="I418" s="246"/>
      <c r="J418" s="246">
        <f t="shared" si="20"/>
        <v>0</v>
      </c>
      <c r="K418" s="111"/>
      <c r="L418" s="79" t="str">
        <f t="shared" si="21"/>
        <v/>
      </c>
      <c r="M418" s="246">
        <f t="shared" si="22"/>
        <v>0</v>
      </c>
      <c r="N418" s="111"/>
    </row>
    <row r="419" spans="2:14" ht="19.899999999999999" customHeight="1" x14ac:dyDescent="0.35">
      <c r="B419" s="109">
        <v>412</v>
      </c>
      <c r="C419" s="111" t="str">
        <f>IF('Dépenses auto-construction'!C419&lt;&gt;"",'Dépenses auto-construction'!C419,"")</f>
        <v/>
      </c>
      <c r="D419" s="111" t="str">
        <f>IF('Dépenses auto-construction'!D419&lt;&gt;"",'Dépenses auto-construction'!D419,"")</f>
        <v/>
      </c>
      <c r="E419" s="80" t="str">
        <f>IF('Dépenses auto-construction'!E419&lt;&gt;"",'Dépenses auto-construction'!E419,"")</f>
        <v/>
      </c>
      <c r="F419" s="111" t="str">
        <f>IF('Dépenses auto-construction'!F419&lt;&gt;"",'Dépenses auto-construction'!F419,"")</f>
        <v/>
      </c>
      <c r="G419" s="257">
        <f>IF('Dépenses auto-construction'!G419&lt;&gt;"",'Dépenses auto-construction'!G419,"")</f>
        <v>0</v>
      </c>
      <c r="H419" s="81">
        <f>IF('Dépenses auto-construction'!H419&lt;&gt;"",'Dépenses auto-construction'!H419,"")</f>
        <v>0</v>
      </c>
      <c r="I419" s="246"/>
      <c r="J419" s="246">
        <f t="shared" si="20"/>
        <v>0</v>
      </c>
      <c r="K419" s="111"/>
      <c r="L419" s="79" t="str">
        <f t="shared" si="21"/>
        <v/>
      </c>
      <c r="M419" s="246">
        <f t="shared" si="22"/>
        <v>0</v>
      </c>
      <c r="N419" s="111"/>
    </row>
    <row r="420" spans="2:14" ht="19.899999999999999" customHeight="1" x14ac:dyDescent="0.35">
      <c r="B420" s="109">
        <v>413</v>
      </c>
      <c r="C420" s="111" t="str">
        <f>IF('Dépenses auto-construction'!C420&lt;&gt;"",'Dépenses auto-construction'!C420,"")</f>
        <v/>
      </c>
      <c r="D420" s="111" t="str">
        <f>IF('Dépenses auto-construction'!D420&lt;&gt;"",'Dépenses auto-construction'!D420,"")</f>
        <v/>
      </c>
      <c r="E420" s="80" t="str">
        <f>IF('Dépenses auto-construction'!E420&lt;&gt;"",'Dépenses auto-construction'!E420,"")</f>
        <v/>
      </c>
      <c r="F420" s="111" t="str">
        <f>IF('Dépenses auto-construction'!F420&lt;&gt;"",'Dépenses auto-construction'!F420,"")</f>
        <v/>
      </c>
      <c r="G420" s="257">
        <f>IF('Dépenses auto-construction'!G420&lt;&gt;"",'Dépenses auto-construction'!G420,"")</f>
        <v>0</v>
      </c>
      <c r="H420" s="81">
        <f>IF('Dépenses auto-construction'!H420&lt;&gt;"",'Dépenses auto-construction'!H420,"")</f>
        <v>0</v>
      </c>
      <c r="I420" s="246"/>
      <c r="J420" s="246">
        <f t="shared" si="20"/>
        <v>0</v>
      </c>
      <c r="K420" s="111"/>
      <c r="L420" s="79" t="str">
        <f t="shared" si="21"/>
        <v/>
      </c>
      <c r="M420" s="246">
        <f t="shared" si="22"/>
        <v>0</v>
      </c>
      <c r="N420" s="111"/>
    </row>
    <row r="421" spans="2:14" ht="19.899999999999999" customHeight="1" x14ac:dyDescent="0.35">
      <c r="B421" s="109">
        <v>414</v>
      </c>
      <c r="C421" s="111" t="str">
        <f>IF('Dépenses auto-construction'!C421&lt;&gt;"",'Dépenses auto-construction'!C421,"")</f>
        <v/>
      </c>
      <c r="D421" s="111" t="str">
        <f>IF('Dépenses auto-construction'!D421&lt;&gt;"",'Dépenses auto-construction'!D421,"")</f>
        <v/>
      </c>
      <c r="E421" s="80" t="str">
        <f>IF('Dépenses auto-construction'!E421&lt;&gt;"",'Dépenses auto-construction'!E421,"")</f>
        <v/>
      </c>
      <c r="F421" s="111" t="str">
        <f>IF('Dépenses auto-construction'!F421&lt;&gt;"",'Dépenses auto-construction'!F421,"")</f>
        <v/>
      </c>
      <c r="G421" s="257">
        <f>IF('Dépenses auto-construction'!G421&lt;&gt;"",'Dépenses auto-construction'!G421,"")</f>
        <v>0</v>
      </c>
      <c r="H421" s="81">
        <f>IF('Dépenses auto-construction'!H421&lt;&gt;"",'Dépenses auto-construction'!H421,"")</f>
        <v>0</v>
      </c>
      <c r="I421" s="246"/>
      <c r="J421" s="246">
        <f t="shared" si="20"/>
        <v>0</v>
      </c>
      <c r="K421" s="111"/>
      <c r="L421" s="79" t="str">
        <f t="shared" si="21"/>
        <v/>
      </c>
      <c r="M421" s="246">
        <f t="shared" si="22"/>
        <v>0</v>
      </c>
      <c r="N421" s="111"/>
    </row>
    <row r="422" spans="2:14" ht="19.899999999999999" customHeight="1" x14ac:dyDescent="0.35">
      <c r="B422" s="109">
        <v>415</v>
      </c>
      <c r="C422" s="111" t="str">
        <f>IF('Dépenses auto-construction'!C422&lt;&gt;"",'Dépenses auto-construction'!C422,"")</f>
        <v/>
      </c>
      <c r="D422" s="111" t="str">
        <f>IF('Dépenses auto-construction'!D422&lt;&gt;"",'Dépenses auto-construction'!D422,"")</f>
        <v/>
      </c>
      <c r="E422" s="80" t="str">
        <f>IF('Dépenses auto-construction'!E422&lt;&gt;"",'Dépenses auto-construction'!E422,"")</f>
        <v/>
      </c>
      <c r="F422" s="111" t="str">
        <f>IF('Dépenses auto-construction'!F422&lt;&gt;"",'Dépenses auto-construction'!F422,"")</f>
        <v/>
      </c>
      <c r="G422" s="257">
        <f>IF('Dépenses auto-construction'!G422&lt;&gt;"",'Dépenses auto-construction'!G422,"")</f>
        <v>0</v>
      </c>
      <c r="H422" s="81">
        <f>IF('Dépenses auto-construction'!H422&lt;&gt;"",'Dépenses auto-construction'!H422,"")</f>
        <v>0</v>
      </c>
      <c r="I422" s="246"/>
      <c r="J422" s="246">
        <f t="shared" si="20"/>
        <v>0</v>
      </c>
      <c r="K422" s="111"/>
      <c r="L422" s="79" t="str">
        <f t="shared" si="21"/>
        <v/>
      </c>
      <c r="M422" s="246">
        <f t="shared" si="22"/>
        <v>0</v>
      </c>
      <c r="N422" s="111"/>
    </row>
    <row r="423" spans="2:14" ht="19.899999999999999" customHeight="1" x14ac:dyDescent="0.35">
      <c r="B423" s="109">
        <v>416</v>
      </c>
      <c r="C423" s="111" t="str">
        <f>IF('Dépenses auto-construction'!C423&lt;&gt;"",'Dépenses auto-construction'!C423,"")</f>
        <v/>
      </c>
      <c r="D423" s="111" t="str">
        <f>IF('Dépenses auto-construction'!D423&lt;&gt;"",'Dépenses auto-construction'!D423,"")</f>
        <v/>
      </c>
      <c r="E423" s="80" t="str">
        <f>IF('Dépenses auto-construction'!E423&lt;&gt;"",'Dépenses auto-construction'!E423,"")</f>
        <v/>
      </c>
      <c r="F423" s="111" t="str">
        <f>IF('Dépenses auto-construction'!F423&lt;&gt;"",'Dépenses auto-construction'!F423,"")</f>
        <v/>
      </c>
      <c r="G423" s="257">
        <f>IF('Dépenses auto-construction'!G423&lt;&gt;"",'Dépenses auto-construction'!G423,"")</f>
        <v>0</v>
      </c>
      <c r="H423" s="81">
        <f>IF('Dépenses auto-construction'!H423&lt;&gt;"",'Dépenses auto-construction'!H423,"")</f>
        <v>0</v>
      </c>
      <c r="I423" s="246"/>
      <c r="J423" s="246">
        <f t="shared" si="20"/>
        <v>0</v>
      </c>
      <c r="K423" s="111"/>
      <c r="L423" s="79" t="str">
        <f t="shared" si="21"/>
        <v/>
      </c>
      <c r="M423" s="246">
        <f t="shared" si="22"/>
        <v>0</v>
      </c>
      <c r="N423" s="111"/>
    </row>
    <row r="424" spans="2:14" ht="19.899999999999999" customHeight="1" x14ac:dyDescent="0.35">
      <c r="B424" s="109">
        <v>417</v>
      </c>
      <c r="C424" s="111" t="str">
        <f>IF('Dépenses auto-construction'!C424&lt;&gt;"",'Dépenses auto-construction'!C424,"")</f>
        <v/>
      </c>
      <c r="D424" s="111" t="str">
        <f>IF('Dépenses auto-construction'!D424&lt;&gt;"",'Dépenses auto-construction'!D424,"")</f>
        <v/>
      </c>
      <c r="E424" s="80" t="str">
        <f>IF('Dépenses auto-construction'!E424&lt;&gt;"",'Dépenses auto-construction'!E424,"")</f>
        <v/>
      </c>
      <c r="F424" s="111" t="str">
        <f>IF('Dépenses auto-construction'!F424&lt;&gt;"",'Dépenses auto-construction'!F424,"")</f>
        <v/>
      </c>
      <c r="G424" s="257">
        <f>IF('Dépenses auto-construction'!G424&lt;&gt;"",'Dépenses auto-construction'!G424,"")</f>
        <v>0</v>
      </c>
      <c r="H424" s="81">
        <f>IF('Dépenses auto-construction'!H424&lt;&gt;"",'Dépenses auto-construction'!H424,"")</f>
        <v>0</v>
      </c>
      <c r="I424" s="246"/>
      <c r="J424" s="246">
        <f t="shared" si="20"/>
        <v>0</v>
      </c>
      <c r="K424" s="111"/>
      <c r="L424" s="79" t="str">
        <f t="shared" si="21"/>
        <v/>
      </c>
      <c r="M424" s="246">
        <f t="shared" si="22"/>
        <v>0</v>
      </c>
      <c r="N424" s="111"/>
    </row>
    <row r="425" spans="2:14" ht="19.899999999999999" customHeight="1" x14ac:dyDescent="0.35">
      <c r="B425" s="109">
        <v>418</v>
      </c>
      <c r="C425" s="111" t="str">
        <f>IF('Dépenses auto-construction'!C425&lt;&gt;"",'Dépenses auto-construction'!C425,"")</f>
        <v/>
      </c>
      <c r="D425" s="111" t="str">
        <f>IF('Dépenses auto-construction'!D425&lt;&gt;"",'Dépenses auto-construction'!D425,"")</f>
        <v/>
      </c>
      <c r="E425" s="80" t="str">
        <f>IF('Dépenses auto-construction'!E425&lt;&gt;"",'Dépenses auto-construction'!E425,"")</f>
        <v/>
      </c>
      <c r="F425" s="111" t="str">
        <f>IF('Dépenses auto-construction'!F425&lt;&gt;"",'Dépenses auto-construction'!F425,"")</f>
        <v/>
      </c>
      <c r="G425" s="257">
        <f>IF('Dépenses auto-construction'!G425&lt;&gt;"",'Dépenses auto-construction'!G425,"")</f>
        <v>0</v>
      </c>
      <c r="H425" s="81">
        <f>IF('Dépenses auto-construction'!H425&lt;&gt;"",'Dépenses auto-construction'!H425,"")</f>
        <v>0</v>
      </c>
      <c r="I425" s="246"/>
      <c r="J425" s="246">
        <f t="shared" si="20"/>
        <v>0</v>
      </c>
      <c r="K425" s="111"/>
      <c r="L425" s="79" t="str">
        <f t="shared" si="21"/>
        <v/>
      </c>
      <c r="M425" s="246">
        <f t="shared" si="22"/>
        <v>0</v>
      </c>
      <c r="N425" s="111"/>
    </row>
    <row r="426" spans="2:14" ht="19.899999999999999" customHeight="1" x14ac:dyDescent="0.35">
      <c r="B426" s="109">
        <v>419</v>
      </c>
      <c r="C426" s="111" t="str">
        <f>IF('Dépenses auto-construction'!C426&lt;&gt;"",'Dépenses auto-construction'!C426,"")</f>
        <v/>
      </c>
      <c r="D426" s="111" t="str">
        <f>IF('Dépenses auto-construction'!D426&lt;&gt;"",'Dépenses auto-construction'!D426,"")</f>
        <v/>
      </c>
      <c r="E426" s="80" t="str">
        <f>IF('Dépenses auto-construction'!E426&lt;&gt;"",'Dépenses auto-construction'!E426,"")</f>
        <v/>
      </c>
      <c r="F426" s="111" t="str">
        <f>IF('Dépenses auto-construction'!F426&lt;&gt;"",'Dépenses auto-construction'!F426,"")</f>
        <v/>
      </c>
      <c r="G426" s="257">
        <f>IF('Dépenses auto-construction'!G426&lt;&gt;"",'Dépenses auto-construction'!G426,"")</f>
        <v>0</v>
      </c>
      <c r="H426" s="81">
        <f>IF('Dépenses auto-construction'!H426&lt;&gt;"",'Dépenses auto-construction'!H426,"")</f>
        <v>0</v>
      </c>
      <c r="I426" s="246"/>
      <c r="J426" s="246">
        <f t="shared" si="20"/>
        <v>0</v>
      </c>
      <c r="K426" s="111"/>
      <c r="L426" s="79" t="str">
        <f t="shared" si="21"/>
        <v/>
      </c>
      <c r="M426" s="246">
        <f t="shared" si="22"/>
        <v>0</v>
      </c>
      <c r="N426" s="111"/>
    </row>
    <row r="427" spans="2:14" ht="19.899999999999999" customHeight="1" x14ac:dyDescent="0.35">
      <c r="B427" s="109">
        <v>420</v>
      </c>
      <c r="C427" s="111" t="str">
        <f>IF('Dépenses auto-construction'!C427&lt;&gt;"",'Dépenses auto-construction'!C427,"")</f>
        <v/>
      </c>
      <c r="D427" s="111" t="str">
        <f>IF('Dépenses auto-construction'!D427&lt;&gt;"",'Dépenses auto-construction'!D427,"")</f>
        <v/>
      </c>
      <c r="E427" s="80" t="str">
        <f>IF('Dépenses auto-construction'!E427&lt;&gt;"",'Dépenses auto-construction'!E427,"")</f>
        <v/>
      </c>
      <c r="F427" s="111" t="str">
        <f>IF('Dépenses auto-construction'!F427&lt;&gt;"",'Dépenses auto-construction'!F427,"")</f>
        <v/>
      </c>
      <c r="G427" s="257">
        <f>IF('Dépenses auto-construction'!G427&lt;&gt;"",'Dépenses auto-construction'!G427,"")</f>
        <v>0</v>
      </c>
      <c r="H427" s="81">
        <f>IF('Dépenses auto-construction'!H427&lt;&gt;"",'Dépenses auto-construction'!H427,"")</f>
        <v>0</v>
      </c>
      <c r="I427" s="246"/>
      <c r="J427" s="246">
        <f t="shared" si="20"/>
        <v>0</v>
      </c>
      <c r="K427" s="111"/>
      <c r="L427" s="79" t="str">
        <f t="shared" si="21"/>
        <v/>
      </c>
      <c r="M427" s="246">
        <f t="shared" si="22"/>
        <v>0</v>
      </c>
      <c r="N427" s="111"/>
    </row>
    <row r="428" spans="2:14" ht="19.899999999999999" customHeight="1" x14ac:dyDescent="0.35">
      <c r="B428" s="109">
        <v>421</v>
      </c>
      <c r="C428" s="111" t="str">
        <f>IF('Dépenses auto-construction'!C428&lt;&gt;"",'Dépenses auto-construction'!C428,"")</f>
        <v/>
      </c>
      <c r="D428" s="111" t="str">
        <f>IF('Dépenses auto-construction'!D428&lt;&gt;"",'Dépenses auto-construction'!D428,"")</f>
        <v/>
      </c>
      <c r="E428" s="80" t="str">
        <f>IF('Dépenses auto-construction'!E428&lt;&gt;"",'Dépenses auto-construction'!E428,"")</f>
        <v/>
      </c>
      <c r="F428" s="111" t="str">
        <f>IF('Dépenses auto-construction'!F428&lt;&gt;"",'Dépenses auto-construction'!F428,"")</f>
        <v/>
      </c>
      <c r="G428" s="257">
        <f>IF('Dépenses auto-construction'!G428&lt;&gt;"",'Dépenses auto-construction'!G428,"")</f>
        <v>0</v>
      </c>
      <c r="H428" s="81">
        <f>IF('Dépenses auto-construction'!H428&lt;&gt;"",'Dépenses auto-construction'!H428,"")</f>
        <v>0</v>
      </c>
      <c r="I428" s="246"/>
      <c r="J428" s="246">
        <f t="shared" si="20"/>
        <v>0</v>
      </c>
      <c r="K428" s="111"/>
      <c r="L428" s="79" t="str">
        <f t="shared" si="21"/>
        <v/>
      </c>
      <c r="M428" s="246">
        <f t="shared" si="22"/>
        <v>0</v>
      </c>
      <c r="N428" s="111"/>
    </row>
    <row r="429" spans="2:14" ht="19.899999999999999" customHeight="1" x14ac:dyDescent="0.35">
      <c r="B429" s="109">
        <v>422</v>
      </c>
      <c r="C429" s="111" t="str">
        <f>IF('Dépenses auto-construction'!C429&lt;&gt;"",'Dépenses auto-construction'!C429,"")</f>
        <v/>
      </c>
      <c r="D429" s="111" t="str">
        <f>IF('Dépenses auto-construction'!D429&lt;&gt;"",'Dépenses auto-construction'!D429,"")</f>
        <v/>
      </c>
      <c r="E429" s="80" t="str">
        <f>IF('Dépenses auto-construction'!E429&lt;&gt;"",'Dépenses auto-construction'!E429,"")</f>
        <v/>
      </c>
      <c r="F429" s="111" t="str">
        <f>IF('Dépenses auto-construction'!F429&lt;&gt;"",'Dépenses auto-construction'!F429,"")</f>
        <v/>
      </c>
      <c r="G429" s="257">
        <f>IF('Dépenses auto-construction'!G429&lt;&gt;"",'Dépenses auto-construction'!G429,"")</f>
        <v>0</v>
      </c>
      <c r="H429" s="81">
        <f>IF('Dépenses auto-construction'!H429&lt;&gt;"",'Dépenses auto-construction'!H429,"")</f>
        <v>0</v>
      </c>
      <c r="I429" s="246"/>
      <c r="J429" s="246">
        <f t="shared" si="20"/>
        <v>0</v>
      </c>
      <c r="K429" s="111"/>
      <c r="L429" s="79" t="str">
        <f t="shared" si="21"/>
        <v/>
      </c>
      <c r="M429" s="246">
        <f t="shared" si="22"/>
        <v>0</v>
      </c>
      <c r="N429" s="111"/>
    </row>
    <row r="430" spans="2:14" ht="19.899999999999999" customHeight="1" x14ac:dyDescent="0.35">
      <c r="B430" s="109">
        <v>423</v>
      </c>
      <c r="C430" s="111" t="str">
        <f>IF('Dépenses auto-construction'!C430&lt;&gt;"",'Dépenses auto-construction'!C430,"")</f>
        <v/>
      </c>
      <c r="D430" s="111" t="str">
        <f>IF('Dépenses auto-construction'!D430&lt;&gt;"",'Dépenses auto-construction'!D430,"")</f>
        <v/>
      </c>
      <c r="E430" s="80" t="str">
        <f>IF('Dépenses auto-construction'!E430&lt;&gt;"",'Dépenses auto-construction'!E430,"")</f>
        <v/>
      </c>
      <c r="F430" s="111" t="str">
        <f>IF('Dépenses auto-construction'!F430&lt;&gt;"",'Dépenses auto-construction'!F430,"")</f>
        <v/>
      </c>
      <c r="G430" s="257">
        <f>IF('Dépenses auto-construction'!G430&lt;&gt;"",'Dépenses auto-construction'!G430,"")</f>
        <v>0</v>
      </c>
      <c r="H430" s="81">
        <f>IF('Dépenses auto-construction'!H430&lt;&gt;"",'Dépenses auto-construction'!H430,"")</f>
        <v>0</v>
      </c>
      <c r="I430" s="246"/>
      <c r="J430" s="246">
        <f t="shared" si="20"/>
        <v>0</v>
      </c>
      <c r="K430" s="111"/>
      <c r="L430" s="79" t="str">
        <f t="shared" si="21"/>
        <v/>
      </c>
      <c r="M430" s="246">
        <f t="shared" si="22"/>
        <v>0</v>
      </c>
      <c r="N430" s="111"/>
    </row>
    <row r="431" spans="2:14" ht="19.899999999999999" customHeight="1" x14ac:dyDescent="0.35">
      <c r="B431" s="109">
        <v>424</v>
      </c>
      <c r="C431" s="111" t="str">
        <f>IF('Dépenses auto-construction'!C431&lt;&gt;"",'Dépenses auto-construction'!C431,"")</f>
        <v/>
      </c>
      <c r="D431" s="111" t="str">
        <f>IF('Dépenses auto-construction'!D431&lt;&gt;"",'Dépenses auto-construction'!D431,"")</f>
        <v/>
      </c>
      <c r="E431" s="80" t="str">
        <f>IF('Dépenses auto-construction'!E431&lt;&gt;"",'Dépenses auto-construction'!E431,"")</f>
        <v/>
      </c>
      <c r="F431" s="111" t="str">
        <f>IF('Dépenses auto-construction'!F431&lt;&gt;"",'Dépenses auto-construction'!F431,"")</f>
        <v/>
      </c>
      <c r="G431" s="257">
        <f>IF('Dépenses auto-construction'!G431&lt;&gt;"",'Dépenses auto-construction'!G431,"")</f>
        <v>0</v>
      </c>
      <c r="H431" s="81">
        <f>IF('Dépenses auto-construction'!H431&lt;&gt;"",'Dépenses auto-construction'!H431,"")</f>
        <v>0</v>
      </c>
      <c r="I431" s="246"/>
      <c r="J431" s="246">
        <f t="shared" si="20"/>
        <v>0</v>
      </c>
      <c r="K431" s="111"/>
      <c r="L431" s="79" t="str">
        <f t="shared" si="21"/>
        <v/>
      </c>
      <c r="M431" s="246">
        <f t="shared" si="22"/>
        <v>0</v>
      </c>
      <c r="N431" s="111"/>
    </row>
    <row r="432" spans="2:14" ht="19.899999999999999" customHeight="1" x14ac:dyDescent="0.35">
      <c r="B432" s="109">
        <v>425</v>
      </c>
      <c r="C432" s="111" t="str">
        <f>IF('Dépenses auto-construction'!C432&lt;&gt;"",'Dépenses auto-construction'!C432,"")</f>
        <v/>
      </c>
      <c r="D432" s="111" t="str">
        <f>IF('Dépenses auto-construction'!D432&lt;&gt;"",'Dépenses auto-construction'!D432,"")</f>
        <v/>
      </c>
      <c r="E432" s="80" t="str">
        <f>IF('Dépenses auto-construction'!E432&lt;&gt;"",'Dépenses auto-construction'!E432,"")</f>
        <v/>
      </c>
      <c r="F432" s="111" t="str">
        <f>IF('Dépenses auto-construction'!F432&lt;&gt;"",'Dépenses auto-construction'!F432,"")</f>
        <v/>
      </c>
      <c r="G432" s="257">
        <f>IF('Dépenses auto-construction'!G432&lt;&gt;"",'Dépenses auto-construction'!G432,"")</f>
        <v>0</v>
      </c>
      <c r="H432" s="81">
        <f>IF('Dépenses auto-construction'!H432&lt;&gt;"",'Dépenses auto-construction'!H432,"")</f>
        <v>0</v>
      </c>
      <c r="I432" s="246"/>
      <c r="J432" s="246">
        <f t="shared" si="20"/>
        <v>0</v>
      </c>
      <c r="K432" s="111"/>
      <c r="L432" s="79" t="str">
        <f t="shared" si="21"/>
        <v/>
      </c>
      <c r="M432" s="246">
        <f t="shared" si="22"/>
        <v>0</v>
      </c>
      <c r="N432" s="111"/>
    </row>
    <row r="433" spans="2:14" ht="19.899999999999999" customHeight="1" x14ac:dyDescent="0.35">
      <c r="B433" s="109">
        <v>426</v>
      </c>
      <c r="C433" s="111" t="str">
        <f>IF('Dépenses auto-construction'!C433&lt;&gt;"",'Dépenses auto-construction'!C433,"")</f>
        <v/>
      </c>
      <c r="D433" s="111" t="str">
        <f>IF('Dépenses auto-construction'!D433&lt;&gt;"",'Dépenses auto-construction'!D433,"")</f>
        <v/>
      </c>
      <c r="E433" s="80" t="str">
        <f>IF('Dépenses auto-construction'!E433&lt;&gt;"",'Dépenses auto-construction'!E433,"")</f>
        <v/>
      </c>
      <c r="F433" s="111" t="str">
        <f>IF('Dépenses auto-construction'!F433&lt;&gt;"",'Dépenses auto-construction'!F433,"")</f>
        <v/>
      </c>
      <c r="G433" s="257">
        <f>IF('Dépenses auto-construction'!G433&lt;&gt;"",'Dépenses auto-construction'!G433,"")</f>
        <v>0</v>
      </c>
      <c r="H433" s="81">
        <f>IF('Dépenses auto-construction'!H433&lt;&gt;"",'Dépenses auto-construction'!H433,"")</f>
        <v>0</v>
      </c>
      <c r="I433" s="246"/>
      <c r="J433" s="246">
        <f t="shared" si="20"/>
        <v>0</v>
      </c>
      <c r="K433" s="111"/>
      <c r="L433" s="79" t="str">
        <f t="shared" si="21"/>
        <v/>
      </c>
      <c r="M433" s="246">
        <f t="shared" si="22"/>
        <v>0</v>
      </c>
      <c r="N433" s="111"/>
    </row>
    <row r="434" spans="2:14" ht="19.899999999999999" customHeight="1" x14ac:dyDescent="0.35">
      <c r="B434" s="109">
        <v>427</v>
      </c>
      <c r="C434" s="111" t="str">
        <f>IF('Dépenses auto-construction'!C434&lt;&gt;"",'Dépenses auto-construction'!C434,"")</f>
        <v/>
      </c>
      <c r="D434" s="111" t="str">
        <f>IF('Dépenses auto-construction'!D434&lt;&gt;"",'Dépenses auto-construction'!D434,"")</f>
        <v/>
      </c>
      <c r="E434" s="80" t="str">
        <f>IF('Dépenses auto-construction'!E434&lt;&gt;"",'Dépenses auto-construction'!E434,"")</f>
        <v/>
      </c>
      <c r="F434" s="111" t="str">
        <f>IF('Dépenses auto-construction'!F434&lt;&gt;"",'Dépenses auto-construction'!F434,"")</f>
        <v/>
      </c>
      <c r="G434" s="257">
        <f>IF('Dépenses auto-construction'!G434&lt;&gt;"",'Dépenses auto-construction'!G434,"")</f>
        <v>0</v>
      </c>
      <c r="H434" s="81">
        <f>IF('Dépenses auto-construction'!H434&lt;&gt;"",'Dépenses auto-construction'!H434,"")</f>
        <v>0</v>
      </c>
      <c r="I434" s="246"/>
      <c r="J434" s="246">
        <f t="shared" si="20"/>
        <v>0</v>
      </c>
      <c r="K434" s="111"/>
      <c r="L434" s="79" t="str">
        <f t="shared" si="21"/>
        <v/>
      </c>
      <c r="M434" s="246">
        <f t="shared" si="22"/>
        <v>0</v>
      </c>
      <c r="N434" s="111"/>
    </row>
    <row r="435" spans="2:14" ht="19.899999999999999" customHeight="1" x14ac:dyDescent="0.35">
      <c r="B435" s="109">
        <v>428</v>
      </c>
      <c r="C435" s="111" t="str">
        <f>IF('Dépenses auto-construction'!C435&lt;&gt;"",'Dépenses auto-construction'!C435,"")</f>
        <v/>
      </c>
      <c r="D435" s="111" t="str">
        <f>IF('Dépenses auto-construction'!D435&lt;&gt;"",'Dépenses auto-construction'!D435,"")</f>
        <v/>
      </c>
      <c r="E435" s="80" t="str">
        <f>IF('Dépenses auto-construction'!E435&lt;&gt;"",'Dépenses auto-construction'!E435,"")</f>
        <v/>
      </c>
      <c r="F435" s="111" t="str">
        <f>IF('Dépenses auto-construction'!F435&lt;&gt;"",'Dépenses auto-construction'!F435,"")</f>
        <v/>
      </c>
      <c r="G435" s="257">
        <f>IF('Dépenses auto-construction'!G435&lt;&gt;"",'Dépenses auto-construction'!G435,"")</f>
        <v>0</v>
      </c>
      <c r="H435" s="81">
        <f>IF('Dépenses auto-construction'!H435&lt;&gt;"",'Dépenses auto-construction'!H435,"")</f>
        <v>0</v>
      </c>
      <c r="I435" s="246"/>
      <c r="J435" s="246">
        <f t="shared" si="20"/>
        <v>0</v>
      </c>
      <c r="K435" s="111"/>
      <c r="L435" s="79" t="str">
        <f t="shared" si="21"/>
        <v/>
      </c>
      <c r="M435" s="246">
        <f t="shared" si="22"/>
        <v>0</v>
      </c>
      <c r="N435" s="111"/>
    </row>
    <row r="436" spans="2:14" ht="19.899999999999999" customHeight="1" x14ac:dyDescent="0.35">
      <c r="B436" s="109">
        <v>429</v>
      </c>
      <c r="C436" s="111" t="str">
        <f>IF('Dépenses auto-construction'!C436&lt;&gt;"",'Dépenses auto-construction'!C436,"")</f>
        <v/>
      </c>
      <c r="D436" s="111" t="str">
        <f>IF('Dépenses auto-construction'!D436&lt;&gt;"",'Dépenses auto-construction'!D436,"")</f>
        <v/>
      </c>
      <c r="E436" s="80" t="str">
        <f>IF('Dépenses auto-construction'!E436&lt;&gt;"",'Dépenses auto-construction'!E436,"")</f>
        <v/>
      </c>
      <c r="F436" s="111" t="str">
        <f>IF('Dépenses auto-construction'!F436&lt;&gt;"",'Dépenses auto-construction'!F436,"")</f>
        <v/>
      </c>
      <c r="G436" s="257">
        <f>IF('Dépenses auto-construction'!G436&lt;&gt;"",'Dépenses auto-construction'!G436,"")</f>
        <v>0</v>
      </c>
      <c r="H436" s="81">
        <f>IF('Dépenses auto-construction'!H436&lt;&gt;"",'Dépenses auto-construction'!H436,"")</f>
        <v>0</v>
      </c>
      <c r="I436" s="246"/>
      <c r="J436" s="246">
        <f t="shared" si="20"/>
        <v>0</v>
      </c>
      <c r="K436" s="111"/>
      <c r="L436" s="79" t="str">
        <f t="shared" si="21"/>
        <v/>
      </c>
      <c r="M436" s="246">
        <f t="shared" si="22"/>
        <v>0</v>
      </c>
      <c r="N436" s="111"/>
    </row>
    <row r="437" spans="2:14" ht="19.899999999999999" customHeight="1" x14ac:dyDescent="0.35">
      <c r="B437" s="109">
        <v>430</v>
      </c>
      <c r="C437" s="111" t="str">
        <f>IF('Dépenses auto-construction'!C437&lt;&gt;"",'Dépenses auto-construction'!C437,"")</f>
        <v/>
      </c>
      <c r="D437" s="111" t="str">
        <f>IF('Dépenses auto-construction'!D437&lt;&gt;"",'Dépenses auto-construction'!D437,"")</f>
        <v/>
      </c>
      <c r="E437" s="80" t="str">
        <f>IF('Dépenses auto-construction'!E437&lt;&gt;"",'Dépenses auto-construction'!E437,"")</f>
        <v/>
      </c>
      <c r="F437" s="111" t="str">
        <f>IF('Dépenses auto-construction'!F437&lt;&gt;"",'Dépenses auto-construction'!F437,"")</f>
        <v/>
      </c>
      <c r="G437" s="257">
        <f>IF('Dépenses auto-construction'!G437&lt;&gt;"",'Dépenses auto-construction'!G437,"")</f>
        <v>0</v>
      </c>
      <c r="H437" s="81">
        <f>IF('Dépenses auto-construction'!H437&lt;&gt;"",'Dépenses auto-construction'!H437,"")</f>
        <v>0</v>
      </c>
      <c r="I437" s="246"/>
      <c r="J437" s="246">
        <f t="shared" si="20"/>
        <v>0</v>
      </c>
      <c r="K437" s="111"/>
      <c r="L437" s="79" t="str">
        <f t="shared" si="21"/>
        <v/>
      </c>
      <c r="M437" s="246">
        <f t="shared" si="22"/>
        <v>0</v>
      </c>
      <c r="N437" s="111"/>
    </row>
    <row r="438" spans="2:14" ht="19.899999999999999" customHeight="1" x14ac:dyDescent="0.35">
      <c r="B438" s="109">
        <v>431</v>
      </c>
      <c r="C438" s="111" t="str">
        <f>IF('Dépenses auto-construction'!C438&lt;&gt;"",'Dépenses auto-construction'!C438,"")</f>
        <v/>
      </c>
      <c r="D438" s="111" t="str">
        <f>IF('Dépenses auto-construction'!D438&lt;&gt;"",'Dépenses auto-construction'!D438,"")</f>
        <v/>
      </c>
      <c r="E438" s="80" t="str">
        <f>IF('Dépenses auto-construction'!E438&lt;&gt;"",'Dépenses auto-construction'!E438,"")</f>
        <v/>
      </c>
      <c r="F438" s="111" t="str">
        <f>IF('Dépenses auto-construction'!F438&lt;&gt;"",'Dépenses auto-construction'!F438,"")</f>
        <v/>
      </c>
      <c r="G438" s="257">
        <f>IF('Dépenses auto-construction'!G438&lt;&gt;"",'Dépenses auto-construction'!G438,"")</f>
        <v>0</v>
      </c>
      <c r="H438" s="81">
        <f>IF('Dépenses auto-construction'!H438&lt;&gt;"",'Dépenses auto-construction'!H438,"")</f>
        <v>0</v>
      </c>
      <c r="I438" s="246"/>
      <c r="J438" s="246">
        <f t="shared" si="20"/>
        <v>0</v>
      </c>
      <c r="K438" s="111"/>
      <c r="L438" s="79" t="str">
        <f t="shared" si="21"/>
        <v/>
      </c>
      <c r="M438" s="246">
        <f t="shared" si="22"/>
        <v>0</v>
      </c>
      <c r="N438" s="111"/>
    </row>
    <row r="439" spans="2:14" ht="19.899999999999999" customHeight="1" x14ac:dyDescent="0.35">
      <c r="B439" s="109">
        <v>432</v>
      </c>
      <c r="C439" s="111" t="str">
        <f>IF('Dépenses auto-construction'!C439&lt;&gt;"",'Dépenses auto-construction'!C439,"")</f>
        <v/>
      </c>
      <c r="D439" s="111" t="str">
        <f>IF('Dépenses auto-construction'!D439&lt;&gt;"",'Dépenses auto-construction'!D439,"")</f>
        <v/>
      </c>
      <c r="E439" s="80" t="str">
        <f>IF('Dépenses auto-construction'!E439&lt;&gt;"",'Dépenses auto-construction'!E439,"")</f>
        <v/>
      </c>
      <c r="F439" s="111" t="str">
        <f>IF('Dépenses auto-construction'!F439&lt;&gt;"",'Dépenses auto-construction'!F439,"")</f>
        <v/>
      </c>
      <c r="G439" s="257">
        <f>IF('Dépenses auto-construction'!G439&lt;&gt;"",'Dépenses auto-construction'!G439,"")</f>
        <v>0</v>
      </c>
      <c r="H439" s="81">
        <f>IF('Dépenses auto-construction'!H439&lt;&gt;"",'Dépenses auto-construction'!H439,"")</f>
        <v>0</v>
      </c>
      <c r="I439" s="246"/>
      <c r="J439" s="246">
        <f t="shared" si="20"/>
        <v>0</v>
      </c>
      <c r="K439" s="111"/>
      <c r="L439" s="79" t="str">
        <f t="shared" si="21"/>
        <v/>
      </c>
      <c r="M439" s="246">
        <f t="shared" si="22"/>
        <v>0</v>
      </c>
      <c r="N439" s="111"/>
    </row>
    <row r="440" spans="2:14" ht="19.899999999999999" customHeight="1" x14ac:dyDescent="0.35">
      <c r="B440" s="109">
        <v>433</v>
      </c>
      <c r="C440" s="111" t="str">
        <f>IF('Dépenses auto-construction'!C440&lt;&gt;"",'Dépenses auto-construction'!C440,"")</f>
        <v/>
      </c>
      <c r="D440" s="111" t="str">
        <f>IF('Dépenses auto-construction'!D440&lt;&gt;"",'Dépenses auto-construction'!D440,"")</f>
        <v/>
      </c>
      <c r="E440" s="80" t="str">
        <f>IF('Dépenses auto-construction'!E440&lt;&gt;"",'Dépenses auto-construction'!E440,"")</f>
        <v/>
      </c>
      <c r="F440" s="111" t="str">
        <f>IF('Dépenses auto-construction'!F440&lt;&gt;"",'Dépenses auto-construction'!F440,"")</f>
        <v/>
      </c>
      <c r="G440" s="257">
        <f>IF('Dépenses auto-construction'!G440&lt;&gt;"",'Dépenses auto-construction'!G440,"")</f>
        <v>0</v>
      </c>
      <c r="H440" s="81">
        <f>IF('Dépenses auto-construction'!H440&lt;&gt;"",'Dépenses auto-construction'!H440,"")</f>
        <v>0</v>
      </c>
      <c r="I440" s="246"/>
      <c r="J440" s="246">
        <f t="shared" si="20"/>
        <v>0</v>
      </c>
      <c r="K440" s="111"/>
      <c r="L440" s="79" t="str">
        <f t="shared" si="21"/>
        <v/>
      </c>
      <c r="M440" s="246">
        <f t="shared" si="22"/>
        <v>0</v>
      </c>
      <c r="N440" s="111"/>
    </row>
    <row r="441" spans="2:14" ht="19.899999999999999" customHeight="1" x14ac:dyDescent="0.35">
      <c r="B441" s="109">
        <v>434</v>
      </c>
      <c r="C441" s="111" t="str">
        <f>IF('Dépenses auto-construction'!C441&lt;&gt;"",'Dépenses auto-construction'!C441,"")</f>
        <v/>
      </c>
      <c r="D441" s="111" t="str">
        <f>IF('Dépenses auto-construction'!D441&lt;&gt;"",'Dépenses auto-construction'!D441,"")</f>
        <v/>
      </c>
      <c r="E441" s="80" t="str">
        <f>IF('Dépenses auto-construction'!E441&lt;&gt;"",'Dépenses auto-construction'!E441,"")</f>
        <v/>
      </c>
      <c r="F441" s="111" t="str">
        <f>IF('Dépenses auto-construction'!F441&lt;&gt;"",'Dépenses auto-construction'!F441,"")</f>
        <v/>
      </c>
      <c r="G441" s="257">
        <f>IF('Dépenses auto-construction'!G441&lt;&gt;"",'Dépenses auto-construction'!G441,"")</f>
        <v>0</v>
      </c>
      <c r="H441" s="81">
        <f>IF('Dépenses auto-construction'!H441&lt;&gt;"",'Dépenses auto-construction'!H441,"")</f>
        <v>0</v>
      </c>
      <c r="I441" s="246"/>
      <c r="J441" s="246">
        <f t="shared" si="20"/>
        <v>0</v>
      </c>
      <c r="K441" s="111"/>
      <c r="L441" s="79" t="str">
        <f t="shared" si="21"/>
        <v/>
      </c>
      <c r="M441" s="246">
        <f t="shared" si="22"/>
        <v>0</v>
      </c>
      <c r="N441" s="111"/>
    </row>
    <row r="442" spans="2:14" ht="19.899999999999999" customHeight="1" x14ac:dyDescent="0.35">
      <c r="B442" s="109">
        <v>435</v>
      </c>
      <c r="C442" s="111" t="str">
        <f>IF('Dépenses auto-construction'!C442&lt;&gt;"",'Dépenses auto-construction'!C442,"")</f>
        <v/>
      </c>
      <c r="D442" s="111" t="str">
        <f>IF('Dépenses auto-construction'!D442&lt;&gt;"",'Dépenses auto-construction'!D442,"")</f>
        <v/>
      </c>
      <c r="E442" s="80" t="str">
        <f>IF('Dépenses auto-construction'!E442&lt;&gt;"",'Dépenses auto-construction'!E442,"")</f>
        <v/>
      </c>
      <c r="F442" s="111" t="str">
        <f>IF('Dépenses auto-construction'!F442&lt;&gt;"",'Dépenses auto-construction'!F442,"")</f>
        <v/>
      </c>
      <c r="G442" s="257">
        <f>IF('Dépenses auto-construction'!G442&lt;&gt;"",'Dépenses auto-construction'!G442,"")</f>
        <v>0</v>
      </c>
      <c r="H442" s="81">
        <f>IF('Dépenses auto-construction'!H442&lt;&gt;"",'Dépenses auto-construction'!H442,"")</f>
        <v>0</v>
      </c>
      <c r="I442" s="246"/>
      <c r="J442" s="246">
        <f t="shared" si="20"/>
        <v>0</v>
      </c>
      <c r="K442" s="111"/>
      <c r="L442" s="79" t="str">
        <f t="shared" si="21"/>
        <v/>
      </c>
      <c r="M442" s="246">
        <f t="shared" si="22"/>
        <v>0</v>
      </c>
      <c r="N442" s="111"/>
    </row>
    <row r="443" spans="2:14" ht="19.899999999999999" customHeight="1" x14ac:dyDescent="0.35">
      <c r="B443" s="109">
        <v>436</v>
      </c>
      <c r="C443" s="111" t="str">
        <f>IF('Dépenses auto-construction'!C443&lt;&gt;"",'Dépenses auto-construction'!C443,"")</f>
        <v/>
      </c>
      <c r="D443" s="111" t="str">
        <f>IF('Dépenses auto-construction'!D443&lt;&gt;"",'Dépenses auto-construction'!D443,"")</f>
        <v/>
      </c>
      <c r="E443" s="80" t="str">
        <f>IF('Dépenses auto-construction'!E443&lt;&gt;"",'Dépenses auto-construction'!E443,"")</f>
        <v/>
      </c>
      <c r="F443" s="111" t="str">
        <f>IF('Dépenses auto-construction'!F443&lt;&gt;"",'Dépenses auto-construction'!F443,"")</f>
        <v/>
      </c>
      <c r="G443" s="257">
        <f>IF('Dépenses auto-construction'!G443&lt;&gt;"",'Dépenses auto-construction'!G443,"")</f>
        <v>0</v>
      </c>
      <c r="H443" s="81">
        <f>IF('Dépenses auto-construction'!H443&lt;&gt;"",'Dépenses auto-construction'!H443,"")</f>
        <v>0</v>
      </c>
      <c r="I443" s="246"/>
      <c r="J443" s="246">
        <f t="shared" si="20"/>
        <v>0</v>
      </c>
      <c r="K443" s="111"/>
      <c r="L443" s="79" t="str">
        <f t="shared" si="21"/>
        <v/>
      </c>
      <c r="M443" s="246">
        <f t="shared" si="22"/>
        <v>0</v>
      </c>
      <c r="N443" s="111"/>
    </row>
    <row r="444" spans="2:14" ht="19.899999999999999" customHeight="1" x14ac:dyDescent="0.35">
      <c r="B444" s="109">
        <v>437</v>
      </c>
      <c r="C444" s="111" t="str">
        <f>IF('Dépenses auto-construction'!C444&lt;&gt;"",'Dépenses auto-construction'!C444,"")</f>
        <v/>
      </c>
      <c r="D444" s="111" t="str">
        <f>IF('Dépenses auto-construction'!D444&lt;&gt;"",'Dépenses auto-construction'!D444,"")</f>
        <v/>
      </c>
      <c r="E444" s="80" t="str">
        <f>IF('Dépenses auto-construction'!E444&lt;&gt;"",'Dépenses auto-construction'!E444,"")</f>
        <v/>
      </c>
      <c r="F444" s="111" t="str">
        <f>IF('Dépenses auto-construction'!F444&lt;&gt;"",'Dépenses auto-construction'!F444,"")</f>
        <v/>
      </c>
      <c r="G444" s="257">
        <f>IF('Dépenses auto-construction'!G444&lt;&gt;"",'Dépenses auto-construction'!G444,"")</f>
        <v>0</v>
      </c>
      <c r="H444" s="81">
        <f>IF('Dépenses auto-construction'!H444&lt;&gt;"",'Dépenses auto-construction'!H444,"")</f>
        <v>0</v>
      </c>
      <c r="I444" s="246"/>
      <c r="J444" s="246">
        <f t="shared" si="20"/>
        <v>0</v>
      </c>
      <c r="K444" s="111"/>
      <c r="L444" s="79" t="str">
        <f t="shared" si="21"/>
        <v/>
      </c>
      <c r="M444" s="246">
        <f t="shared" si="22"/>
        <v>0</v>
      </c>
      <c r="N444" s="111"/>
    </row>
    <row r="445" spans="2:14" ht="19.899999999999999" customHeight="1" x14ac:dyDescent="0.35">
      <c r="B445" s="109">
        <v>438</v>
      </c>
      <c r="C445" s="111" t="str">
        <f>IF('Dépenses auto-construction'!C445&lt;&gt;"",'Dépenses auto-construction'!C445,"")</f>
        <v/>
      </c>
      <c r="D445" s="111" t="str">
        <f>IF('Dépenses auto-construction'!D445&lt;&gt;"",'Dépenses auto-construction'!D445,"")</f>
        <v/>
      </c>
      <c r="E445" s="80" t="str">
        <f>IF('Dépenses auto-construction'!E445&lt;&gt;"",'Dépenses auto-construction'!E445,"")</f>
        <v/>
      </c>
      <c r="F445" s="111" t="str">
        <f>IF('Dépenses auto-construction'!F445&lt;&gt;"",'Dépenses auto-construction'!F445,"")</f>
        <v/>
      </c>
      <c r="G445" s="257">
        <f>IF('Dépenses auto-construction'!G445&lt;&gt;"",'Dépenses auto-construction'!G445,"")</f>
        <v>0</v>
      </c>
      <c r="H445" s="81">
        <f>IF('Dépenses auto-construction'!H445&lt;&gt;"",'Dépenses auto-construction'!H445,"")</f>
        <v>0</v>
      </c>
      <c r="I445" s="246"/>
      <c r="J445" s="246">
        <f t="shared" si="20"/>
        <v>0</v>
      </c>
      <c r="K445" s="111"/>
      <c r="L445" s="79" t="str">
        <f t="shared" si="21"/>
        <v/>
      </c>
      <c r="M445" s="246">
        <f t="shared" si="22"/>
        <v>0</v>
      </c>
      <c r="N445" s="111"/>
    </row>
    <row r="446" spans="2:14" ht="19.899999999999999" customHeight="1" x14ac:dyDescent="0.35">
      <c r="B446" s="109">
        <v>439</v>
      </c>
      <c r="C446" s="111" t="str">
        <f>IF('Dépenses auto-construction'!C446&lt;&gt;"",'Dépenses auto-construction'!C446,"")</f>
        <v/>
      </c>
      <c r="D446" s="111" t="str">
        <f>IF('Dépenses auto-construction'!D446&lt;&gt;"",'Dépenses auto-construction'!D446,"")</f>
        <v/>
      </c>
      <c r="E446" s="80" t="str">
        <f>IF('Dépenses auto-construction'!E446&lt;&gt;"",'Dépenses auto-construction'!E446,"")</f>
        <v/>
      </c>
      <c r="F446" s="111" t="str">
        <f>IF('Dépenses auto-construction'!F446&lt;&gt;"",'Dépenses auto-construction'!F446,"")</f>
        <v/>
      </c>
      <c r="G446" s="257">
        <f>IF('Dépenses auto-construction'!G446&lt;&gt;"",'Dépenses auto-construction'!G446,"")</f>
        <v>0</v>
      </c>
      <c r="H446" s="81">
        <f>IF('Dépenses auto-construction'!H446&lt;&gt;"",'Dépenses auto-construction'!H446,"")</f>
        <v>0</v>
      </c>
      <c r="I446" s="246"/>
      <c r="J446" s="246">
        <f t="shared" si="20"/>
        <v>0</v>
      </c>
      <c r="K446" s="111"/>
      <c r="L446" s="79" t="str">
        <f t="shared" si="21"/>
        <v/>
      </c>
      <c r="M446" s="246">
        <f t="shared" si="22"/>
        <v>0</v>
      </c>
      <c r="N446" s="111"/>
    </row>
    <row r="447" spans="2:14" ht="19.899999999999999" customHeight="1" x14ac:dyDescent="0.35">
      <c r="B447" s="109">
        <v>440</v>
      </c>
      <c r="C447" s="111" t="str">
        <f>IF('Dépenses auto-construction'!C447&lt;&gt;"",'Dépenses auto-construction'!C447,"")</f>
        <v/>
      </c>
      <c r="D447" s="111" t="str">
        <f>IF('Dépenses auto-construction'!D447&lt;&gt;"",'Dépenses auto-construction'!D447,"")</f>
        <v/>
      </c>
      <c r="E447" s="80" t="str">
        <f>IF('Dépenses auto-construction'!E447&lt;&gt;"",'Dépenses auto-construction'!E447,"")</f>
        <v/>
      </c>
      <c r="F447" s="111" t="str">
        <f>IF('Dépenses auto-construction'!F447&lt;&gt;"",'Dépenses auto-construction'!F447,"")</f>
        <v/>
      </c>
      <c r="G447" s="257">
        <f>IF('Dépenses auto-construction'!G447&lt;&gt;"",'Dépenses auto-construction'!G447,"")</f>
        <v>0</v>
      </c>
      <c r="H447" s="81">
        <f>IF('Dépenses auto-construction'!H447&lt;&gt;"",'Dépenses auto-construction'!H447,"")</f>
        <v>0</v>
      </c>
      <c r="I447" s="246"/>
      <c r="J447" s="246">
        <f t="shared" si="20"/>
        <v>0</v>
      </c>
      <c r="K447" s="111"/>
      <c r="L447" s="79" t="str">
        <f t="shared" si="21"/>
        <v/>
      </c>
      <c r="M447" s="246">
        <f t="shared" si="22"/>
        <v>0</v>
      </c>
      <c r="N447" s="111"/>
    </row>
    <row r="448" spans="2:14" ht="19.899999999999999" customHeight="1" x14ac:dyDescent="0.35">
      <c r="B448" s="109">
        <v>441</v>
      </c>
      <c r="C448" s="111" t="str">
        <f>IF('Dépenses auto-construction'!C448&lt;&gt;"",'Dépenses auto-construction'!C448,"")</f>
        <v/>
      </c>
      <c r="D448" s="111" t="str">
        <f>IF('Dépenses auto-construction'!D448&lt;&gt;"",'Dépenses auto-construction'!D448,"")</f>
        <v/>
      </c>
      <c r="E448" s="80" t="str">
        <f>IF('Dépenses auto-construction'!E448&lt;&gt;"",'Dépenses auto-construction'!E448,"")</f>
        <v/>
      </c>
      <c r="F448" s="111" t="str">
        <f>IF('Dépenses auto-construction'!F448&lt;&gt;"",'Dépenses auto-construction'!F448,"")</f>
        <v/>
      </c>
      <c r="G448" s="257">
        <f>IF('Dépenses auto-construction'!G448&lt;&gt;"",'Dépenses auto-construction'!G448,"")</f>
        <v>0</v>
      </c>
      <c r="H448" s="81">
        <f>IF('Dépenses auto-construction'!H448&lt;&gt;"",'Dépenses auto-construction'!H448,"")</f>
        <v>0</v>
      </c>
      <c r="I448" s="246"/>
      <c r="J448" s="246">
        <f t="shared" si="20"/>
        <v>0</v>
      </c>
      <c r="K448" s="111"/>
      <c r="L448" s="79" t="str">
        <f t="shared" si="21"/>
        <v/>
      </c>
      <c r="M448" s="246">
        <f t="shared" si="22"/>
        <v>0</v>
      </c>
      <c r="N448" s="111"/>
    </row>
    <row r="449" spans="2:14" ht="19.899999999999999" customHeight="1" x14ac:dyDescent="0.35">
      <c r="B449" s="109">
        <v>442</v>
      </c>
      <c r="C449" s="111" t="str">
        <f>IF('Dépenses auto-construction'!C449&lt;&gt;"",'Dépenses auto-construction'!C449,"")</f>
        <v/>
      </c>
      <c r="D449" s="111" t="str">
        <f>IF('Dépenses auto-construction'!D449&lt;&gt;"",'Dépenses auto-construction'!D449,"")</f>
        <v/>
      </c>
      <c r="E449" s="80" t="str">
        <f>IF('Dépenses auto-construction'!E449&lt;&gt;"",'Dépenses auto-construction'!E449,"")</f>
        <v/>
      </c>
      <c r="F449" s="111" t="str">
        <f>IF('Dépenses auto-construction'!F449&lt;&gt;"",'Dépenses auto-construction'!F449,"")</f>
        <v/>
      </c>
      <c r="G449" s="257">
        <f>IF('Dépenses auto-construction'!G449&lt;&gt;"",'Dépenses auto-construction'!G449,"")</f>
        <v>0</v>
      </c>
      <c r="H449" s="81">
        <f>IF('Dépenses auto-construction'!H449&lt;&gt;"",'Dépenses auto-construction'!H449,"")</f>
        <v>0</v>
      </c>
      <c r="I449" s="246"/>
      <c r="J449" s="246">
        <f t="shared" si="20"/>
        <v>0</v>
      </c>
      <c r="K449" s="111"/>
      <c r="L449" s="79" t="str">
        <f t="shared" si="21"/>
        <v/>
      </c>
      <c r="M449" s="246">
        <f t="shared" si="22"/>
        <v>0</v>
      </c>
      <c r="N449" s="111"/>
    </row>
    <row r="450" spans="2:14" ht="19.899999999999999" customHeight="1" x14ac:dyDescent="0.35">
      <c r="B450" s="109">
        <v>443</v>
      </c>
      <c r="C450" s="111" t="str">
        <f>IF('Dépenses auto-construction'!C450&lt;&gt;"",'Dépenses auto-construction'!C450,"")</f>
        <v/>
      </c>
      <c r="D450" s="111" t="str">
        <f>IF('Dépenses auto-construction'!D450&lt;&gt;"",'Dépenses auto-construction'!D450,"")</f>
        <v/>
      </c>
      <c r="E450" s="80" t="str">
        <f>IF('Dépenses auto-construction'!E450&lt;&gt;"",'Dépenses auto-construction'!E450,"")</f>
        <v/>
      </c>
      <c r="F450" s="111" t="str">
        <f>IF('Dépenses auto-construction'!F450&lt;&gt;"",'Dépenses auto-construction'!F450,"")</f>
        <v/>
      </c>
      <c r="G450" s="257">
        <f>IF('Dépenses auto-construction'!G450&lt;&gt;"",'Dépenses auto-construction'!G450,"")</f>
        <v>0</v>
      </c>
      <c r="H450" s="81">
        <f>IF('Dépenses auto-construction'!H450&lt;&gt;"",'Dépenses auto-construction'!H450,"")</f>
        <v>0</v>
      </c>
      <c r="I450" s="246"/>
      <c r="J450" s="246">
        <f t="shared" si="20"/>
        <v>0</v>
      </c>
      <c r="K450" s="111"/>
      <c r="L450" s="79" t="str">
        <f t="shared" si="21"/>
        <v/>
      </c>
      <c r="M450" s="246">
        <f t="shared" si="22"/>
        <v>0</v>
      </c>
      <c r="N450" s="111"/>
    </row>
    <row r="451" spans="2:14" ht="19.899999999999999" customHeight="1" x14ac:dyDescent="0.35">
      <c r="B451" s="109">
        <v>444</v>
      </c>
      <c r="C451" s="111" t="str">
        <f>IF('Dépenses auto-construction'!C451&lt;&gt;"",'Dépenses auto-construction'!C451,"")</f>
        <v/>
      </c>
      <c r="D451" s="111" t="str">
        <f>IF('Dépenses auto-construction'!D451&lt;&gt;"",'Dépenses auto-construction'!D451,"")</f>
        <v/>
      </c>
      <c r="E451" s="80" t="str">
        <f>IF('Dépenses auto-construction'!E451&lt;&gt;"",'Dépenses auto-construction'!E451,"")</f>
        <v/>
      </c>
      <c r="F451" s="111" t="str">
        <f>IF('Dépenses auto-construction'!F451&lt;&gt;"",'Dépenses auto-construction'!F451,"")</f>
        <v/>
      </c>
      <c r="G451" s="257">
        <f>IF('Dépenses auto-construction'!G451&lt;&gt;"",'Dépenses auto-construction'!G451,"")</f>
        <v>0</v>
      </c>
      <c r="H451" s="81">
        <f>IF('Dépenses auto-construction'!H451&lt;&gt;"",'Dépenses auto-construction'!H451,"")</f>
        <v>0</v>
      </c>
      <c r="I451" s="246"/>
      <c r="J451" s="246">
        <f t="shared" si="20"/>
        <v>0</v>
      </c>
      <c r="K451" s="111"/>
      <c r="L451" s="79" t="str">
        <f t="shared" si="21"/>
        <v/>
      </c>
      <c r="M451" s="246">
        <f t="shared" si="22"/>
        <v>0</v>
      </c>
      <c r="N451" s="111"/>
    </row>
    <row r="452" spans="2:14" ht="19.899999999999999" customHeight="1" x14ac:dyDescent="0.35">
      <c r="B452" s="109">
        <v>445</v>
      </c>
      <c r="C452" s="111" t="str">
        <f>IF('Dépenses auto-construction'!C452&lt;&gt;"",'Dépenses auto-construction'!C452,"")</f>
        <v/>
      </c>
      <c r="D452" s="111" t="str">
        <f>IF('Dépenses auto-construction'!D452&lt;&gt;"",'Dépenses auto-construction'!D452,"")</f>
        <v/>
      </c>
      <c r="E452" s="80" t="str">
        <f>IF('Dépenses auto-construction'!E452&lt;&gt;"",'Dépenses auto-construction'!E452,"")</f>
        <v/>
      </c>
      <c r="F452" s="111" t="str">
        <f>IF('Dépenses auto-construction'!F452&lt;&gt;"",'Dépenses auto-construction'!F452,"")</f>
        <v/>
      </c>
      <c r="G452" s="257">
        <f>IF('Dépenses auto-construction'!G452&lt;&gt;"",'Dépenses auto-construction'!G452,"")</f>
        <v>0</v>
      </c>
      <c r="H452" s="81">
        <f>IF('Dépenses auto-construction'!H452&lt;&gt;"",'Dépenses auto-construction'!H452,"")</f>
        <v>0</v>
      </c>
      <c r="I452" s="246"/>
      <c r="J452" s="246">
        <f t="shared" si="20"/>
        <v>0</v>
      </c>
      <c r="K452" s="111"/>
      <c r="L452" s="79" t="str">
        <f t="shared" si="21"/>
        <v/>
      </c>
      <c r="M452" s="246">
        <f t="shared" si="22"/>
        <v>0</v>
      </c>
      <c r="N452" s="111"/>
    </row>
    <row r="453" spans="2:14" ht="19.899999999999999" customHeight="1" x14ac:dyDescent="0.35">
      <c r="B453" s="109">
        <v>446</v>
      </c>
      <c r="C453" s="111" t="str">
        <f>IF('Dépenses auto-construction'!C453&lt;&gt;"",'Dépenses auto-construction'!C453,"")</f>
        <v/>
      </c>
      <c r="D453" s="111" t="str">
        <f>IF('Dépenses auto-construction'!D453&lt;&gt;"",'Dépenses auto-construction'!D453,"")</f>
        <v/>
      </c>
      <c r="E453" s="80" t="str">
        <f>IF('Dépenses auto-construction'!E453&lt;&gt;"",'Dépenses auto-construction'!E453,"")</f>
        <v/>
      </c>
      <c r="F453" s="111" t="str">
        <f>IF('Dépenses auto-construction'!F453&lt;&gt;"",'Dépenses auto-construction'!F453,"")</f>
        <v/>
      </c>
      <c r="G453" s="257">
        <f>IF('Dépenses auto-construction'!G453&lt;&gt;"",'Dépenses auto-construction'!G453,"")</f>
        <v>0</v>
      </c>
      <c r="H453" s="81">
        <f>IF('Dépenses auto-construction'!H453&lt;&gt;"",'Dépenses auto-construction'!H453,"")</f>
        <v>0</v>
      </c>
      <c r="I453" s="246"/>
      <c r="J453" s="246">
        <f t="shared" si="20"/>
        <v>0</v>
      </c>
      <c r="K453" s="111"/>
      <c r="L453" s="79" t="str">
        <f t="shared" si="21"/>
        <v/>
      </c>
      <c r="M453" s="246">
        <f t="shared" si="22"/>
        <v>0</v>
      </c>
      <c r="N453" s="111"/>
    </row>
    <row r="454" spans="2:14" ht="19.899999999999999" customHeight="1" x14ac:dyDescent="0.35">
      <c r="B454" s="109">
        <v>447</v>
      </c>
      <c r="C454" s="111" t="str">
        <f>IF('Dépenses auto-construction'!C454&lt;&gt;"",'Dépenses auto-construction'!C454,"")</f>
        <v/>
      </c>
      <c r="D454" s="111" t="str">
        <f>IF('Dépenses auto-construction'!D454&lt;&gt;"",'Dépenses auto-construction'!D454,"")</f>
        <v/>
      </c>
      <c r="E454" s="80" t="str">
        <f>IF('Dépenses auto-construction'!E454&lt;&gt;"",'Dépenses auto-construction'!E454,"")</f>
        <v/>
      </c>
      <c r="F454" s="111" t="str">
        <f>IF('Dépenses auto-construction'!F454&lt;&gt;"",'Dépenses auto-construction'!F454,"")</f>
        <v/>
      </c>
      <c r="G454" s="257">
        <f>IF('Dépenses auto-construction'!G454&lt;&gt;"",'Dépenses auto-construction'!G454,"")</f>
        <v>0</v>
      </c>
      <c r="H454" s="81">
        <f>IF('Dépenses auto-construction'!H454&lt;&gt;"",'Dépenses auto-construction'!H454,"")</f>
        <v>0</v>
      </c>
      <c r="I454" s="246"/>
      <c r="J454" s="246">
        <f t="shared" si="20"/>
        <v>0</v>
      </c>
      <c r="K454" s="111"/>
      <c r="L454" s="79" t="str">
        <f t="shared" si="21"/>
        <v/>
      </c>
      <c r="M454" s="246">
        <f t="shared" si="22"/>
        <v>0</v>
      </c>
      <c r="N454" s="111"/>
    </row>
    <row r="455" spans="2:14" ht="19.899999999999999" customHeight="1" x14ac:dyDescent="0.35">
      <c r="B455" s="109">
        <v>448</v>
      </c>
      <c r="C455" s="111" t="str">
        <f>IF('Dépenses auto-construction'!C455&lt;&gt;"",'Dépenses auto-construction'!C455,"")</f>
        <v/>
      </c>
      <c r="D455" s="111" t="str">
        <f>IF('Dépenses auto-construction'!D455&lt;&gt;"",'Dépenses auto-construction'!D455,"")</f>
        <v/>
      </c>
      <c r="E455" s="80" t="str">
        <f>IF('Dépenses auto-construction'!E455&lt;&gt;"",'Dépenses auto-construction'!E455,"")</f>
        <v/>
      </c>
      <c r="F455" s="111" t="str">
        <f>IF('Dépenses auto-construction'!F455&lt;&gt;"",'Dépenses auto-construction'!F455,"")</f>
        <v/>
      </c>
      <c r="G455" s="257">
        <f>IF('Dépenses auto-construction'!G455&lt;&gt;"",'Dépenses auto-construction'!G455,"")</f>
        <v>0</v>
      </c>
      <c r="H455" s="81">
        <f>IF('Dépenses auto-construction'!H455&lt;&gt;"",'Dépenses auto-construction'!H455,"")</f>
        <v>0</v>
      </c>
      <c r="I455" s="246"/>
      <c r="J455" s="246">
        <f t="shared" si="20"/>
        <v>0</v>
      </c>
      <c r="K455" s="111"/>
      <c r="L455" s="79" t="str">
        <f t="shared" si="21"/>
        <v/>
      </c>
      <c r="M455" s="246">
        <f t="shared" si="22"/>
        <v>0</v>
      </c>
      <c r="N455" s="111"/>
    </row>
    <row r="456" spans="2:14" ht="19.899999999999999" customHeight="1" x14ac:dyDescent="0.35">
      <c r="B456" s="109">
        <v>449</v>
      </c>
      <c r="C456" s="111" t="str">
        <f>IF('Dépenses auto-construction'!C456&lt;&gt;"",'Dépenses auto-construction'!C456,"")</f>
        <v/>
      </c>
      <c r="D456" s="111" t="str">
        <f>IF('Dépenses auto-construction'!D456&lt;&gt;"",'Dépenses auto-construction'!D456,"")</f>
        <v/>
      </c>
      <c r="E456" s="80" t="str">
        <f>IF('Dépenses auto-construction'!E456&lt;&gt;"",'Dépenses auto-construction'!E456,"")</f>
        <v/>
      </c>
      <c r="F456" s="111" t="str">
        <f>IF('Dépenses auto-construction'!F456&lt;&gt;"",'Dépenses auto-construction'!F456,"")</f>
        <v/>
      </c>
      <c r="G456" s="257">
        <f>IF('Dépenses auto-construction'!G456&lt;&gt;"",'Dépenses auto-construction'!G456,"")</f>
        <v>0</v>
      </c>
      <c r="H456" s="81">
        <f>IF('Dépenses auto-construction'!H456&lt;&gt;"",'Dépenses auto-construction'!H456,"")</f>
        <v>0</v>
      </c>
      <c r="I456" s="246"/>
      <c r="J456" s="246">
        <f t="shared" si="20"/>
        <v>0</v>
      </c>
      <c r="K456" s="111"/>
      <c r="L456" s="79" t="str">
        <f t="shared" si="21"/>
        <v/>
      </c>
      <c r="M456" s="246">
        <f t="shared" si="22"/>
        <v>0</v>
      </c>
      <c r="N456" s="111"/>
    </row>
    <row r="457" spans="2:14" ht="19.899999999999999" customHeight="1" x14ac:dyDescent="0.35">
      <c r="B457" s="109">
        <v>450</v>
      </c>
      <c r="C457" s="111" t="str">
        <f>IF('Dépenses auto-construction'!C457&lt;&gt;"",'Dépenses auto-construction'!C457,"")</f>
        <v/>
      </c>
      <c r="D457" s="111" t="str">
        <f>IF('Dépenses auto-construction'!D457&lt;&gt;"",'Dépenses auto-construction'!D457,"")</f>
        <v/>
      </c>
      <c r="E457" s="80" t="str">
        <f>IF('Dépenses auto-construction'!E457&lt;&gt;"",'Dépenses auto-construction'!E457,"")</f>
        <v/>
      </c>
      <c r="F457" s="111" t="str">
        <f>IF('Dépenses auto-construction'!F457&lt;&gt;"",'Dépenses auto-construction'!F457,"")</f>
        <v/>
      </c>
      <c r="G457" s="257">
        <f>IF('Dépenses auto-construction'!G457&lt;&gt;"",'Dépenses auto-construction'!G457,"")</f>
        <v>0</v>
      </c>
      <c r="H457" s="81">
        <f>IF('Dépenses auto-construction'!H457&lt;&gt;"",'Dépenses auto-construction'!H457,"")</f>
        <v>0</v>
      </c>
      <c r="I457" s="246"/>
      <c r="J457" s="246">
        <f t="shared" ref="J457:J520" si="23">IF(I457&lt;&gt;"",MIN(ROUND(I457,2),IF(AND(G457&lt;&gt;0,F457&lt;&gt;""),ROUND(F457*G457,2),0)),IF(AND(G457&lt;&gt;0,F457&lt;&gt;""),ROUND(F457*G457,2),0))</f>
        <v>0</v>
      </c>
      <c r="K457" s="111"/>
      <c r="L457" s="79" t="str">
        <f t="shared" ref="L457:L520" si="24">F457</f>
        <v/>
      </c>
      <c r="M457" s="246">
        <f t="shared" ref="M457:M520" si="25">IF(I457&lt;&gt;"",MIN(ROUND(I457,2),IF(AND(G457&lt;&gt;0,L457&lt;&gt;""),ROUND(L457*G457,2),0)),IF(AND(G457&lt;&gt;0,L457&lt;&gt;""),ROUND(L457*G457,2),0))</f>
        <v>0</v>
      </c>
      <c r="N457" s="111"/>
    </row>
    <row r="458" spans="2:14" ht="19.899999999999999" customHeight="1" x14ac:dyDescent="0.35">
      <c r="B458" s="109">
        <v>451</v>
      </c>
      <c r="C458" s="111" t="str">
        <f>IF('Dépenses auto-construction'!C458&lt;&gt;"",'Dépenses auto-construction'!C458,"")</f>
        <v/>
      </c>
      <c r="D458" s="111" t="str">
        <f>IF('Dépenses auto-construction'!D458&lt;&gt;"",'Dépenses auto-construction'!D458,"")</f>
        <v/>
      </c>
      <c r="E458" s="80" t="str">
        <f>IF('Dépenses auto-construction'!E458&lt;&gt;"",'Dépenses auto-construction'!E458,"")</f>
        <v/>
      </c>
      <c r="F458" s="111" t="str">
        <f>IF('Dépenses auto-construction'!F458&lt;&gt;"",'Dépenses auto-construction'!F458,"")</f>
        <v/>
      </c>
      <c r="G458" s="257">
        <f>IF('Dépenses auto-construction'!G458&lt;&gt;"",'Dépenses auto-construction'!G458,"")</f>
        <v>0</v>
      </c>
      <c r="H458" s="81">
        <f>IF('Dépenses auto-construction'!H458&lt;&gt;"",'Dépenses auto-construction'!H458,"")</f>
        <v>0</v>
      </c>
      <c r="I458" s="246"/>
      <c r="J458" s="246">
        <f t="shared" si="23"/>
        <v>0</v>
      </c>
      <c r="K458" s="111"/>
      <c r="L458" s="79" t="str">
        <f t="shared" si="24"/>
        <v/>
      </c>
      <c r="M458" s="246">
        <f t="shared" si="25"/>
        <v>0</v>
      </c>
      <c r="N458" s="111"/>
    </row>
    <row r="459" spans="2:14" ht="19.899999999999999" customHeight="1" x14ac:dyDescent="0.35">
      <c r="B459" s="109">
        <v>452</v>
      </c>
      <c r="C459" s="111" t="str">
        <f>IF('Dépenses auto-construction'!C459&lt;&gt;"",'Dépenses auto-construction'!C459,"")</f>
        <v/>
      </c>
      <c r="D459" s="111" t="str">
        <f>IF('Dépenses auto-construction'!D459&lt;&gt;"",'Dépenses auto-construction'!D459,"")</f>
        <v/>
      </c>
      <c r="E459" s="80" t="str">
        <f>IF('Dépenses auto-construction'!E459&lt;&gt;"",'Dépenses auto-construction'!E459,"")</f>
        <v/>
      </c>
      <c r="F459" s="111" t="str">
        <f>IF('Dépenses auto-construction'!F459&lt;&gt;"",'Dépenses auto-construction'!F459,"")</f>
        <v/>
      </c>
      <c r="G459" s="257">
        <f>IF('Dépenses auto-construction'!G459&lt;&gt;"",'Dépenses auto-construction'!G459,"")</f>
        <v>0</v>
      </c>
      <c r="H459" s="81">
        <f>IF('Dépenses auto-construction'!H459&lt;&gt;"",'Dépenses auto-construction'!H459,"")</f>
        <v>0</v>
      </c>
      <c r="I459" s="246"/>
      <c r="J459" s="246">
        <f t="shared" si="23"/>
        <v>0</v>
      </c>
      <c r="K459" s="111"/>
      <c r="L459" s="79" t="str">
        <f t="shared" si="24"/>
        <v/>
      </c>
      <c r="M459" s="246">
        <f t="shared" si="25"/>
        <v>0</v>
      </c>
      <c r="N459" s="111"/>
    </row>
    <row r="460" spans="2:14" ht="19.899999999999999" customHeight="1" x14ac:dyDescent="0.35">
      <c r="B460" s="109">
        <v>453</v>
      </c>
      <c r="C460" s="111" t="str">
        <f>IF('Dépenses auto-construction'!C460&lt;&gt;"",'Dépenses auto-construction'!C460,"")</f>
        <v/>
      </c>
      <c r="D460" s="111" t="str">
        <f>IF('Dépenses auto-construction'!D460&lt;&gt;"",'Dépenses auto-construction'!D460,"")</f>
        <v/>
      </c>
      <c r="E460" s="80" t="str">
        <f>IF('Dépenses auto-construction'!E460&lt;&gt;"",'Dépenses auto-construction'!E460,"")</f>
        <v/>
      </c>
      <c r="F460" s="111" t="str">
        <f>IF('Dépenses auto-construction'!F460&lt;&gt;"",'Dépenses auto-construction'!F460,"")</f>
        <v/>
      </c>
      <c r="G460" s="257">
        <f>IF('Dépenses auto-construction'!G460&lt;&gt;"",'Dépenses auto-construction'!G460,"")</f>
        <v>0</v>
      </c>
      <c r="H460" s="81">
        <f>IF('Dépenses auto-construction'!H460&lt;&gt;"",'Dépenses auto-construction'!H460,"")</f>
        <v>0</v>
      </c>
      <c r="I460" s="246"/>
      <c r="J460" s="246">
        <f t="shared" si="23"/>
        <v>0</v>
      </c>
      <c r="K460" s="111"/>
      <c r="L460" s="79" t="str">
        <f t="shared" si="24"/>
        <v/>
      </c>
      <c r="M460" s="246">
        <f t="shared" si="25"/>
        <v>0</v>
      </c>
      <c r="N460" s="111"/>
    </row>
    <row r="461" spans="2:14" ht="19.899999999999999" customHeight="1" x14ac:dyDescent="0.35">
      <c r="B461" s="109">
        <v>454</v>
      </c>
      <c r="C461" s="111" t="str">
        <f>IF('Dépenses auto-construction'!C461&lt;&gt;"",'Dépenses auto-construction'!C461,"")</f>
        <v/>
      </c>
      <c r="D461" s="111" t="str">
        <f>IF('Dépenses auto-construction'!D461&lt;&gt;"",'Dépenses auto-construction'!D461,"")</f>
        <v/>
      </c>
      <c r="E461" s="80" t="str">
        <f>IF('Dépenses auto-construction'!E461&lt;&gt;"",'Dépenses auto-construction'!E461,"")</f>
        <v/>
      </c>
      <c r="F461" s="111" t="str">
        <f>IF('Dépenses auto-construction'!F461&lt;&gt;"",'Dépenses auto-construction'!F461,"")</f>
        <v/>
      </c>
      <c r="G461" s="257">
        <f>IF('Dépenses auto-construction'!G461&lt;&gt;"",'Dépenses auto-construction'!G461,"")</f>
        <v>0</v>
      </c>
      <c r="H461" s="81">
        <f>IF('Dépenses auto-construction'!H461&lt;&gt;"",'Dépenses auto-construction'!H461,"")</f>
        <v>0</v>
      </c>
      <c r="I461" s="246"/>
      <c r="J461" s="246">
        <f t="shared" si="23"/>
        <v>0</v>
      </c>
      <c r="K461" s="111"/>
      <c r="L461" s="79" t="str">
        <f t="shared" si="24"/>
        <v/>
      </c>
      <c r="M461" s="246">
        <f t="shared" si="25"/>
        <v>0</v>
      </c>
      <c r="N461" s="111"/>
    </row>
    <row r="462" spans="2:14" ht="19.899999999999999" customHeight="1" x14ac:dyDescent="0.35">
      <c r="B462" s="109">
        <v>455</v>
      </c>
      <c r="C462" s="111" t="str">
        <f>IF('Dépenses auto-construction'!C462&lt;&gt;"",'Dépenses auto-construction'!C462,"")</f>
        <v/>
      </c>
      <c r="D462" s="111" t="str">
        <f>IF('Dépenses auto-construction'!D462&lt;&gt;"",'Dépenses auto-construction'!D462,"")</f>
        <v/>
      </c>
      <c r="E462" s="80" t="str">
        <f>IF('Dépenses auto-construction'!E462&lt;&gt;"",'Dépenses auto-construction'!E462,"")</f>
        <v/>
      </c>
      <c r="F462" s="111" t="str">
        <f>IF('Dépenses auto-construction'!F462&lt;&gt;"",'Dépenses auto-construction'!F462,"")</f>
        <v/>
      </c>
      <c r="G462" s="257">
        <f>IF('Dépenses auto-construction'!G462&lt;&gt;"",'Dépenses auto-construction'!G462,"")</f>
        <v>0</v>
      </c>
      <c r="H462" s="81">
        <f>IF('Dépenses auto-construction'!H462&lt;&gt;"",'Dépenses auto-construction'!H462,"")</f>
        <v>0</v>
      </c>
      <c r="I462" s="246"/>
      <c r="J462" s="246">
        <f t="shared" si="23"/>
        <v>0</v>
      </c>
      <c r="K462" s="111"/>
      <c r="L462" s="79" t="str">
        <f t="shared" si="24"/>
        <v/>
      </c>
      <c r="M462" s="246">
        <f t="shared" si="25"/>
        <v>0</v>
      </c>
      <c r="N462" s="111"/>
    </row>
    <row r="463" spans="2:14" ht="19.899999999999999" customHeight="1" x14ac:dyDescent="0.35">
      <c r="B463" s="109">
        <v>456</v>
      </c>
      <c r="C463" s="111" t="str">
        <f>IF('Dépenses auto-construction'!C463&lt;&gt;"",'Dépenses auto-construction'!C463,"")</f>
        <v/>
      </c>
      <c r="D463" s="111" t="str">
        <f>IF('Dépenses auto-construction'!D463&lt;&gt;"",'Dépenses auto-construction'!D463,"")</f>
        <v/>
      </c>
      <c r="E463" s="80" t="str">
        <f>IF('Dépenses auto-construction'!E463&lt;&gt;"",'Dépenses auto-construction'!E463,"")</f>
        <v/>
      </c>
      <c r="F463" s="111" t="str">
        <f>IF('Dépenses auto-construction'!F463&lt;&gt;"",'Dépenses auto-construction'!F463,"")</f>
        <v/>
      </c>
      <c r="G463" s="257">
        <f>IF('Dépenses auto-construction'!G463&lt;&gt;"",'Dépenses auto-construction'!G463,"")</f>
        <v>0</v>
      </c>
      <c r="H463" s="81">
        <f>IF('Dépenses auto-construction'!H463&lt;&gt;"",'Dépenses auto-construction'!H463,"")</f>
        <v>0</v>
      </c>
      <c r="I463" s="246"/>
      <c r="J463" s="246">
        <f t="shared" si="23"/>
        <v>0</v>
      </c>
      <c r="K463" s="111"/>
      <c r="L463" s="79" t="str">
        <f t="shared" si="24"/>
        <v/>
      </c>
      <c r="M463" s="246">
        <f t="shared" si="25"/>
        <v>0</v>
      </c>
      <c r="N463" s="111"/>
    </row>
    <row r="464" spans="2:14" ht="19.899999999999999" customHeight="1" x14ac:dyDescent="0.35">
      <c r="B464" s="109">
        <v>457</v>
      </c>
      <c r="C464" s="111" t="str">
        <f>IF('Dépenses auto-construction'!C464&lt;&gt;"",'Dépenses auto-construction'!C464,"")</f>
        <v/>
      </c>
      <c r="D464" s="111" t="str">
        <f>IF('Dépenses auto-construction'!D464&lt;&gt;"",'Dépenses auto-construction'!D464,"")</f>
        <v/>
      </c>
      <c r="E464" s="80" t="str">
        <f>IF('Dépenses auto-construction'!E464&lt;&gt;"",'Dépenses auto-construction'!E464,"")</f>
        <v/>
      </c>
      <c r="F464" s="111" t="str">
        <f>IF('Dépenses auto-construction'!F464&lt;&gt;"",'Dépenses auto-construction'!F464,"")</f>
        <v/>
      </c>
      <c r="G464" s="257">
        <f>IF('Dépenses auto-construction'!G464&lt;&gt;"",'Dépenses auto-construction'!G464,"")</f>
        <v>0</v>
      </c>
      <c r="H464" s="81">
        <f>IF('Dépenses auto-construction'!H464&lt;&gt;"",'Dépenses auto-construction'!H464,"")</f>
        <v>0</v>
      </c>
      <c r="I464" s="246"/>
      <c r="J464" s="246">
        <f t="shared" si="23"/>
        <v>0</v>
      </c>
      <c r="K464" s="111"/>
      <c r="L464" s="79" t="str">
        <f t="shared" si="24"/>
        <v/>
      </c>
      <c r="M464" s="246">
        <f t="shared" si="25"/>
        <v>0</v>
      </c>
      <c r="N464" s="111"/>
    </row>
    <row r="465" spans="2:14" ht="19.899999999999999" customHeight="1" x14ac:dyDescent="0.35">
      <c r="B465" s="109">
        <v>458</v>
      </c>
      <c r="C465" s="111" t="str">
        <f>IF('Dépenses auto-construction'!C465&lt;&gt;"",'Dépenses auto-construction'!C465,"")</f>
        <v/>
      </c>
      <c r="D465" s="111" t="str">
        <f>IF('Dépenses auto-construction'!D465&lt;&gt;"",'Dépenses auto-construction'!D465,"")</f>
        <v/>
      </c>
      <c r="E465" s="80" t="str">
        <f>IF('Dépenses auto-construction'!E465&lt;&gt;"",'Dépenses auto-construction'!E465,"")</f>
        <v/>
      </c>
      <c r="F465" s="111" t="str">
        <f>IF('Dépenses auto-construction'!F465&lt;&gt;"",'Dépenses auto-construction'!F465,"")</f>
        <v/>
      </c>
      <c r="G465" s="257">
        <f>IF('Dépenses auto-construction'!G465&lt;&gt;"",'Dépenses auto-construction'!G465,"")</f>
        <v>0</v>
      </c>
      <c r="H465" s="81">
        <f>IF('Dépenses auto-construction'!H465&lt;&gt;"",'Dépenses auto-construction'!H465,"")</f>
        <v>0</v>
      </c>
      <c r="I465" s="246"/>
      <c r="J465" s="246">
        <f t="shared" si="23"/>
        <v>0</v>
      </c>
      <c r="K465" s="111"/>
      <c r="L465" s="79" t="str">
        <f t="shared" si="24"/>
        <v/>
      </c>
      <c r="M465" s="246">
        <f t="shared" si="25"/>
        <v>0</v>
      </c>
      <c r="N465" s="111"/>
    </row>
    <row r="466" spans="2:14" ht="19.899999999999999" customHeight="1" x14ac:dyDescent="0.35">
      <c r="B466" s="109">
        <v>459</v>
      </c>
      <c r="C466" s="111" t="str">
        <f>IF('Dépenses auto-construction'!C466&lt;&gt;"",'Dépenses auto-construction'!C466,"")</f>
        <v/>
      </c>
      <c r="D466" s="111" t="str">
        <f>IF('Dépenses auto-construction'!D466&lt;&gt;"",'Dépenses auto-construction'!D466,"")</f>
        <v/>
      </c>
      <c r="E466" s="80" t="str">
        <f>IF('Dépenses auto-construction'!E466&lt;&gt;"",'Dépenses auto-construction'!E466,"")</f>
        <v/>
      </c>
      <c r="F466" s="111" t="str">
        <f>IF('Dépenses auto-construction'!F466&lt;&gt;"",'Dépenses auto-construction'!F466,"")</f>
        <v/>
      </c>
      <c r="G466" s="257">
        <f>IF('Dépenses auto-construction'!G466&lt;&gt;"",'Dépenses auto-construction'!G466,"")</f>
        <v>0</v>
      </c>
      <c r="H466" s="81">
        <f>IF('Dépenses auto-construction'!H466&lt;&gt;"",'Dépenses auto-construction'!H466,"")</f>
        <v>0</v>
      </c>
      <c r="I466" s="246"/>
      <c r="J466" s="246">
        <f t="shared" si="23"/>
        <v>0</v>
      </c>
      <c r="K466" s="111"/>
      <c r="L466" s="79" t="str">
        <f t="shared" si="24"/>
        <v/>
      </c>
      <c r="M466" s="246">
        <f t="shared" si="25"/>
        <v>0</v>
      </c>
      <c r="N466" s="111"/>
    </row>
    <row r="467" spans="2:14" ht="19.899999999999999" customHeight="1" x14ac:dyDescent="0.35">
      <c r="B467" s="109">
        <v>460</v>
      </c>
      <c r="C467" s="111" t="str">
        <f>IF('Dépenses auto-construction'!C467&lt;&gt;"",'Dépenses auto-construction'!C467,"")</f>
        <v/>
      </c>
      <c r="D467" s="111" t="str">
        <f>IF('Dépenses auto-construction'!D467&lt;&gt;"",'Dépenses auto-construction'!D467,"")</f>
        <v/>
      </c>
      <c r="E467" s="80" t="str">
        <f>IF('Dépenses auto-construction'!E467&lt;&gt;"",'Dépenses auto-construction'!E467,"")</f>
        <v/>
      </c>
      <c r="F467" s="111" t="str">
        <f>IF('Dépenses auto-construction'!F467&lt;&gt;"",'Dépenses auto-construction'!F467,"")</f>
        <v/>
      </c>
      <c r="G467" s="257">
        <f>IF('Dépenses auto-construction'!G467&lt;&gt;"",'Dépenses auto-construction'!G467,"")</f>
        <v>0</v>
      </c>
      <c r="H467" s="81">
        <f>IF('Dépenses auto-construction'!H467&lt;&gt;"",'Dépenses auto-construction'!H467,"")</f>
        <v>0</v>
      </c>
      <c r="I467" s="246"/>
      <c r="J467" s="246">
        <f t="shared" si="23"/>
        <v>0</v>
      </c>
      <c r="K467" s="111"/>
      <c r="L467" s="79" t="str">
        <f t="shared" si="24"/>
        <v/>
      </c>
      <c r="M467" s="246">
        <f t="shared" si="25"/>
        <v>0</v>
      </c>
      <c r="N467" s="111"/>
    </row>
    <row r="468" spans="2:14" ht="19.899999999999999" customHeight="1" x14ac:dyDescent="0.35">
      <c r="B468" s="109">
        <v>461</v>
      </c>
      <c r="C468" s="111" t="str">
        <f>IF('Dépenses auto-construction'!C468&lt;&gt;"",'Dépenses auto-construction'!C468,"")</f>
        <v/>
      </c>
      <c r="D468" s="111" t="str">
        <f>IF('Dépenses auto-construction'!D468&lt;&gt;"",'Dépenses auto-construction'!D468,"")</f>
        <v/>
      </c>
      <c r="E468" s="80" t="str">
        <f>IF('Dépenses auto-construction'!E468&lt;&gt;"",'Dépenses auto-construction'!E468,"")</f>
        <v/>
      </c>
      <c r="F468" s="111" t="str">
        <f>IF('Dépenses auto-construction'!F468&lt;&gt;"",'Dépenses auto-construction'!F468,"")</f>
        <v/>
      </c>
      <c r="G468" s="257">
        <f>IF('Dépenses auto-construction'!G468&lt;&gt;"",'Dépenses auto-construction'!G468,"")</f>
        <v>0</v>
      </c>
      <c r="H468" s="81">
        <f>IF('Dépenses auto-construction'!H468&lt;&gt;"",'Dépenses auto-construction'!H468,"")</f>
        <v>0</v>
      </c>
      <c r="I468" s="246"/>
      <c r="J468" s="246">
        <f t="shared" si="23"/>
        <v>0</v>
      </c>
      <c r="K468" s="111"/>
      <c r="L468" s="79" t="str">
        <f t="shared" si="24"/>
        <v/>
      </c>
      <c r="M468" s="246">
        <f t="shared" si="25"/>
        <v>0</v>
      </c>
      <c r="N468" s="111"/>
    </row>
    <row r="469" spans="2:14" ht="19.899999999999999" customHeight="1" x14ac:dyDescent="0.35">
      <c r="B469" s="109">
        <v>462</v>
      </c>
      <c r="C469" s="111" t="str">
        <f>IF('Dépenses auto-construction'!C469&lt;&gt;"",'Dépenses auto-construction'!C469,"")</f>
        <v/>
      </c>
      <c r="D469" s="111" t="str">
        <f>IF('Dépenses auto-construction'!D469&lt;&gt;"",'Dépenses auto-construction'!D469,"")</f>
        <v/>
      </c>
      <c r="E469" s="80" t="str">
        <f>IF('Dépenses auto-construction'!E469&lt;&gt;"",'Dépenses auto-construction'!E469,"")</f>
        <v/>
      </c>
      <c r="F469" s="111" t="str">
        <f>IF('Dépenses auto-construction'!F469&lt;&gt;"",'Dépenses auto-construction'!F469,"")</f>
        <v/>
      </c>
      <c r="G469" s="257">
        <f>IF('Dépenses auto-construction'!G469&lt;&gt;"",'Dépenses auto-construction'!G469,"")</f>
        <v>0</v>
      </c>
      <c r="H469" s="81">
        <f>IF('Dépenses auto-construction'!H469&lt;&gt;"",'Dépenses auto-construction'!H469,"")</f>
        <v>0</v>
      </c>
      <c r="I469" s="246"/>
      <c r="J469" s="246">
        <f t="shared" si="23"/>
        <v>0</v>
      </c>
      <c r="K469" s="111"/>
      <c r="L469" s="79" t="str">
        <f t="shared" si="24"/>
        <v/>
      </c>
      <c r="M469" s="246">
        <f t="shared" si="25"/>
        <v>0</v>
      </c>
      <c r="N469" s="111"/>
    </row>
    <row r="470" spans="2:14" ht="19.899999999999999" customHeight="1" x14ac:dyDescent="0.35">
      <c r="B470" s="109">
        <v>463</v>
      </c>
      <c r="C470" s="111" t="str">
        <f>IF('Dépenses auto-construction'!C470&lt;&gt;"",'Dépenses auto-construction'!C470,"")</f>
        <v/>
      </c>
      <c r="D470" s="111" t="str">
        <f>IF('Dépenses auto-construction'!D470&lt;&gt;"",'Dépenses auto-construction'!D470,"")</f>
        <v/>
      </c>
      <c r="E470" s="80" t="str">
        <f>IF('Dépenses auto-construction'!E470&lt;&gt;"",'Dépenses auto-construction'!E470,"")</f>
        <v/>
      </c>
      <c r="F470" s="111" t="str">
        <f>IF('Dépenses auto-construction'!F470&lt;&gt;"",'Dépenses auto-construction'!F470,"")</f>
        <v/>
      </c>
      <c r="G470" s="257">
        <f>IF('Dépenses auto-construction'!G470&lt;&gt;"",'Dépenses auto-construction'!G470,"")</f>
        <v>0</v>
      </c>
      <c r="H470" s="81">
        <f>IF('Dépenses auto-construction'!H470&lt;&gt;"",'Dépenses auto-construction'!H470,"")</f>
        <v>0</v>
      </c>
      <c r="I470" s="246"/>
      <c r="J470" s="246">
        <f t="shared" si="23"/>
        <v>0</v>
      </c>
      <c r="K470" s="111"/>
      <c r="L470" s="79" t="str">
        <f t="shared" si="24"/>
        <v/>
      </c>
      <c r="M470" s="246">
        <f t="shared" si="25"/>
        <v>0</v>
      </c>
      <c r="N470" s="111"/>
    </row>
    <row r="471" spans="2:14" ht="19.899999999999999" customHeight="1" x14ac:dyDescent="0.35">
      <c r="B471" s="109">
        <v>464</v>
      </c>
      <c r="C471" s="111" t="str">
        <f>IF('Dépenses auto-construction'!C471&lt;&gt;"",'Dépenses auto-construction'!C471,"")</f>
        <v/>
      </c>
      <c r="D471" s="111" t="str">
        <f>IF('Dépenses auto-construction'!D471&lt;&gt;"",'Dépenses auto-construction'!D471,"")</f>
        <v/>
      </c>
      <c r="E471" s="80" t="str">
        <f>IF('Dépenses auto-construction'!E471&lt;&gt;"",'Dépenses auto-construction'!E471,"")</f>
        <v/>
      </c>
      <c r="F471" s="111" t="str">
        <f>IF('Dépenses auto-construction'!F471&lt;&gt;"",'Dépenses auto-construction'!F471,"")</f>
        <v/>
      </c>
      <c r="G471" s="257">
        <f>IF('Dépenses auto-construction'!G471&lt;&gt;"",'Dépenses auto-construction'!G471,"")</f>
        <v>0</v>
      </c>
      <c r="H471" s="81">
        <f>IF('Dépenses auto-construction'!H471&lt;&gt;"",'Dépenses auto-construction'!H471,"")</f>
        <v>0</v>
      </c>
      <c r="I471" s="246"/>
      <c r="J471" s="246">
        <f t="shared" si="23"/>
        <v>0</v>
      </c>
      <c r="K471" s="111"/>
      <c r="L471" s="79" t="str">
        <f t="shared" si="24"/>
        <v/>
      </c>
      <c r="M471" s="246">
        <f t="shared" si="25"/>
        <v>0</v>
      </c>
      <c r="N471" s="111"/>
    </row>
    <row r="472" spans="2:14" ht="19.899999999999999" customHeight="1" x14ac:dyDescent="0.35">
      <c r="B472" s="109">
        <v>465</v>
      </c>
      <c r="C472" s="111" t="str">
        <f>IF('Dépenses auto-construction'!C472&lt;&gt;"",'Dépenses auto-construction'!C472,"")</f>
        <v/>
      </c>
      <c r="D472" s="111" t="str">
        <f>IF('Dépenses auto-construction'!D472&lt;&gt;"",'Dépenses auto-construction'!D472,"")</f>
        <v/>
      </c>
      <c r="E472" s="80" t="str">
        <f>IF('Dépenses auto-construction'!E472&lt;&gt;"",'Dépenses auto-construction'!E472,"")</f>
        <v/>
      </c>
      <c r="F472" s="111" t="str">
        <f>IF('Dépenses auto-construction'!F472&lt;&gt;"",'Dépenses auto-construction'!F472,"")</f>
        <v/>
      </c>
      <c r="G472" s="257">
        <f>IF('Dépenses auto-construction'!G472&lt;&gt;"",'Dépenses auto-construction'!G472,"")</f>
        <v>0</v>
      </c>
      <c r="H472" s="81">
        <f>IF('Dépenses auto-construction'!H472&lt;&gt;"",'Dépenses auto-construction'!H472,"")</f>
        <v>0</v>
      </c>
      <c r="I472" s="246"/>
      <c r="J472" s="246">
        <f t="shared" si="23"/>
        <v>0</v>
      </c>
      <c r="K472" s="111"/>
      <c r="L472" s="79" t="str">
        <f t="shared" si="24"/>
        <v/>
      </c>
      <c r="M472" s="246">
        <f t="shared" si="25"/>
        <v>0</v>
      </c>
      <c r="N472" s="111"/>
    </row>
    <row r="473" spans="2:14" ht="19.899999999999999" customHeight="1" x14ac:dyDescent="0.35">
      <c r="B473" s="109">
        <v>466</v>
      </c>
      <c r="C473" s="111" t="str">
        <f>IF('Dépenses auto-construction'!C473&lt;&gt;"",'Dépenses auto-construction'!C473,"")</f>
        <v/>
      </c>
      <c r="D473" s="111" t="str">
        <f>IF('Dépenses auto-construction'!D473&lt;&gt;"",'Dépenses auto-construction'!D473,"")</f>
        <v/>
      </c>
      <c r="E473" s="80" t="str">
        <f>IF('Dépenses auto-construction'!E473&lt;&gt;"",'Dépenses auto-construction'!E473,"")</f>
        <v/>
      </c>
      <c r="F473" s="111" t="str">
        <f>IF('Dépenses auto-construction'!F473&lt;&gt;"",'Dépenses auto-construction'!F473,"")</f>
        <v/>
      </c>
      <c r="G473" s="257">
        <f>IF('Dépenses auto-construction'!G473&lt;&gt;"",'Dépenses auto-construction'!G473,"")</f>
        <v>0</v>
      </c>
      <c r="H473" s="81">
        <f>IF('Dépenses auto-construction'!H473&lt;&gt;"",'Dépenses auto-construction'!H473,"")</f>
        <v>0</v>
      </c>
      <c r="I473" s="246"/>
      <c r="J473" s="246">
        <f t="shared" si="23"/>
        <v>0</v>
      </c>
      <c r="K473" s="111"/>
      <c r="L473" s="79" t="str">
        <f t="shared" si="24"/>
        <v/>
      </c>
      <c r="M473" s="246">
        <f t="shared" si="25"/>
        <v>0</v>
      </c>
      <c r="N473" s="111"/>
    </row>
    <row r="474" spans="2:14" ht="19.899999999999999" customHeight="1" x14ac:dyDescent="0.35">
      <c r="B474" s="109">
        <v>467</v>
      </c>
      <c r="C474" s="111" t="str">
        <f>IF('Dépenses auto-construction'!C474&lt;&gt;"",'Dépenses auto-construction'!C474,"")</f>
        <v/>
      </c>
      <c r="D474" s="111" t="str">
        <f>IF('Dépenses auto-construction'!D474&lt;&gt;"",'Dépenses auto-construction'!D474,"")</f>
        <v/>
      </c>
      <c r="E474" s="80" t="str">
        <f>IF('Dépenses auto-construction'!E474&lt;&gt;"",'Dépenses auto-construction'!E474,"")</f>
        <v/>
      </c>
      <c r="F474" s="111" t="str">
        <f>IF('Dépenses auto-construction'!F474&lt;&gt;"",'Dépenses auto-construction'!F474,"")</f>
        <v/>
      </c>
      <c r="G474" s="257">
        <f>IF('Dépenses auto-construction'!G474&lt;&gt;"",'Dépenses auto-construction'!G474,"")</f>
        <v>0</v>
      </c>
      <c r="H474" s="81">
        <f>IF('Dépenses auto-construction'!H474&lt;&gt;"",'Dépenses auto-construction'!H474,"")</f>
        <v>0</v>
      </c>
      <c r="I474" s="246"/>
      <c r="J474" s="246">
        <f t="shared" si="23"/>
        <v>0</v>
      </c>
      <c r="K474" s="111"/>
      <c r="L474" s="79" t="str">
        <f t="shared" si="24"/>
        <v/>
      </c>
      <c r="M474" s="246">
        <f t="shared" si="25"/>
        <v>0</v>
      </c>
      <c r="N474" s="111"/>
    </row>
    <row r="475" spans="2:14" ht="19.899999999999999" customHeight="1" x14ac:dyDescent="0.35">
      <c r="B475" s="109">
        <v>468</v>
      </c>
      <c r="C475" s="111" t="str">
        <f>IF('Dépenses auto-construction'!C475&lt;&gt;"",'Dépenses auto-construction'!C475,"")</f>
        <v/>
      </c>
      <c r="D475" s="111" t="str">
        <f>IF('Dépenses auto-construction'!D475&lt;&gt;"",'Dépenses auto-construction'!D475,"")</f>
        <v/>
      </c>
      <c r="E475" s="80" t="str">
        <f>IF('Dépenses auto-construction'!E475&lt;&gt;"",'Dépenses auto-construction'!E475,"")</f>
        <v/>
      </c>
      <c r="F475" s="111" t="str">
        <f>IF('Dépenses auto-construction'!F475&lt;&gt;"",'Dépenses auto-construction'!F475,"")</f>
        <v/>
      </c>
      <c r="G475" s="257">
        <f>IF('Dépenses auto-construction'!G475&lt;&gt;"",'Dépenses auto-construction'!G475,"")</f>
        <v>0</v>
      </c>
      <c r="H475" s="81">
        <f>IF('Dépenses auto-construction'!H475&lt;&gt;"",'Dépenses auto-construction'!H475,"")</f>
        <v>0</v>
      </c>
      <c r="I475" s="246"/>
      <c r="J475" s="246">
        <f t="shared" si="23"/>
        <v>0</v>
      </c>
      <c r="K475" s="111"/>
      <c r="L475" s="79" t="str">
        <f t="shared" si="24"/>
        <v/>
      </c>
      <c r="M475" s="246">
        <f t="shared" si="25"/>
        <v>0</v>
      </c>
      <c r="N475" s="111"/>
    </row>
    <row r="476" spans="2:14" ht="19.899999999999999" customHeight="1" x14ac:dyDescent="0.35">
      <c r="B476" s="109">
        <v>469</v>
      </c>
      <c r="C476" s="111" t="str">
        <f>IF('Dépenses auto-construction'!C476&lt;&gt;"",'Dépenses auto-construction'!C476,"")</f>
        <v/>
      </c>
      <c r="D476" s="111" t="str">
        <f>IF('Dépenses auto-construction'!D476&lt;&gt;"",'Dépenses auto-construction'!D476,"")</f>
        <v/>
      </c>
      <c r="E476" s="80" t="str">
        <f>IF('Dépenses auto-construction'!E476&lt;&gt;"",'Dépenses auto-construction'!E476,"")</f>
        <v/>
      </c>
      <c r="F476" s="111" t="str">
        <f>IF('Dépenses auto-construction'!F476&lt;&gt;"",'Dépenses auto-construction'!F476,"")</f>
        <v/>
      </c>
      <c r="G476" s="257">
        <f>IF('Dépenses auto-construction'!G476&lt;&gt;"",'Dépenses auto-construction'!G476,"")</f>
        <v>0</v>
      </c>
      <c r="H476" s="81">
        <f>IF('Dépenses auto-construction'!H476&lt;&gt;"",'Dépenses auto-construction'!H476,"")</f>
        <v>0</v>
      </c>
      <c r="I476" s="246"/>
      <c r="J476" s="246">
        <f t="shared" si="23"/>
        <v>0</v>
      </c>
      <c r="K476" s="111"/>
      <c r="L476" s="79" t="str">
        <f t="shared" si="24"/>
        <v/>
      </c>
      <c r="M476" s="246">
        <f t="shared" si="25"/>
        <v>0</v>
      </c>
      <c r="N476" s="111"/>
    </row>
    <row r="477" spans="2:14" ht="19.899999999999999" customHeight="1" x14ac:dyDescent="0.35">
      <c r="B477" s="109">
        <v>470</v>
      </c>
      <c r="C477" s="111" t="str">
        <f>IF('Dépenses auto-construction'!C477&lt;&gt;"",'Dépenses auto-construction'!C477,"")</f>
        <v/>
      </c>
      <c r="D477" s="111" t="str">
        <f>IF('Dépenses auto-construction'!D477&lt;&gt;"",'Dépenses auto-construction'!D477,"")</f>
        <v/>
      </c>
      <c r="E477" s="80" t="str">
        <f>IF('Dépenses auto-construction'!E477&lt;&gt;"",'Dépenses auto-construction'!E477,"")</f>
        <v/>
      </c>
      <c r="F477" s="111" t="str">
        <f>IF('Dépenses auto-construction'!F477&lt;&gt;"",'Dépenses auto-construction'!F477,"")</f>
        <v/>
      </c>
      <c r="G477" s="257">
        <f>IF('Dépenses auto-construction'!G477&lt;&gt;"",'Dépenses auto-construction'!G477,"")</f>
        <v>0</v>
      </c>
      <c r="H477" s="81">
        <f>IF('Dépenses auto-construction'!H477&lt;&gt;"",'Dépenses auto-construction'!H477,"")</f>
        <v>0</v>
      </c>
      <c r="I477" s="246"/>
      <c r="J477" s="246">
        <f t="shared" si="23"/>
        <v>0</v>
      </c>
      <c r="K477" s="111"/>
      <c r="L477" s="79" t="str">
        <f t="shared" si="24"/>
        <v/>
      </c>
      <c r="M477" s="246">
        <f t="shared" si="25"/>
        <v>0</v>
      </c>
      <c r="N477" s="111"/>
    </row>
    <row r="478" spans="2:14" ht="19.899999999999999" customHeight="1" x14ac:dyDescent="0.35">
      <c r="B478" s="109">
        <v>471</v>
      </c>
      <c r="C478" s="111" t="str">
        <f>IF('Dépenses auto-construction'!C478&lt;&gt;"",'Dépenses auto-construction'!C478,"")</f>
        <v/>
      </c>
      <c r="D478" s="111" t="str">
        <f>IF('Dépenses auto-construction'!D478&lt;&gt;"",'Dépenses auto-construction'!D478,"")</f>
        <v/>
      </c>
      <c r="E478" s="80" t="str">
        <f>IF('Dépenses auto-construction'!E478&lt;&gt;"",'Dépenses auto-construction'!E478,"")</f>
        <v/>
      </c>
      <c r="F478" s="111" t="str">
        <f>IF('Dépenses auto-construction'!F478&lt;&gt;"",'Dépenses auto-construction'!F478,"")</f>
        <v/>
      </c>
      <c r="G478" s="257">
        <f>IF('Dépenses auto-construction'!G478&lt;&gt;"",'Dépenses auto-construction'!G478,"")</f>
        <v>0</v>
      </c>
      <c r="H478" s="81">
        <f>IF('Dépenses auto-construction'!H478&lt;&gt;"",'Dépenses auto-construction'!H478,"")</f>
        <v>0</v>
      </c>
      <c r="I478" s="246"/>
      <c r="J478" s="246">
        <f t="shared" si="23"/>
        <v>0</v>
      </c>
      <c r="K478" s="111"/>
      <c r="L478" s="79" t="str">
        <f t="shared" si="24"/>
        <v/>
      </c>
      <c r="M478" s="246">
        <f t="shared" si="25"/>
        <v>0</v>
      </c>
      <c r="N478" s="111"/>
    </row>
    <row r="479" spans="2:14" ht="19.899999999999999" customHeight="1" x14ac:dyDescent="0.35">
      <c r="B479" s="109">
        <v>472</v>
      </c>
      <c r="C479" s="111" t="str">
        <f>IF('Dépenses auto-construction'!C479&lt;&gt;"",'Dépenses auto-construction'!C479,"")</f>
        <v/>
      </c>
      <c r="D479" s="111" t="str">
        <f>IF('Dépenses auto-construction'!D479&lt;&gt;"",'Dépenses auto-construction'!D479,"")</f>
        <v/>
      </c>
      <c r="E479" s="80" t="str">
        <f>IF('Dépenses auto-construction'!E479&lt;&gt;"",'Dépenses auto-construction'!E479,"")</f>
        <v/>
      </c>
      <c r="F479" s="111" t="str">
        <f>IF('Dépenses auto-construction'!F479&lt;&gt;"",'Dépenses auto-construction'!F479,"")</f>
        <v/>
      </c>
      <c r="G479" s="257">
        <f>IF('Dépenses auto-construction'!G479&lt;&gt;"",'Dépenses auto-construction'!G479,"")</f>
        <v>0</v>
      </c>
      <c r="H479" s="81">
        <f>IF('Dépenses auto-construction'!H479&lt;&gt;"",'Dépenses auto-construction'!H479,"")</f>
        <v>0</v>
      </c>
      <c r="I479" s="246"/>
      <c r="J479" s="246">
        <f t="shared" si="23"/>
        <v>0</v>
      </c>
      <c r="K479" s="111"/>
      <c r="L479" s="79" t="str">
        <f t="shared" si="24"/>
        <v/>
      </c>
      <c r="M479" s="246">
        <f t="shared" si="25"/>
        <v>0</v>
      </c>
      <c r="N479" s="111"/>
    </row>
    <row r="480" spans="2:14" ht="19.899999999999999" customHeight="1" x14ac:dyDescent="0.35">
      <c r="B480" s="109">
        <v>473</v>
      </c>
      <c r="C480" s="111" t="str">
        <f>IF('Dépenses auto-construction'!C480&lt;&gt;"",'Dépenses auto-construction'!C480,"")</f>
        <v/>
      </c>
      <c r="D480" s="111" t="str">
        <f>IF('Dépenses auto-construction'!D480&lt;&gt;"",'Dépenses auto-construction'!D480,"")</f>
        <v/>
      </c>
      <c r="E480" s="80" t="str">
        <f>IF('Dépenses auto-construction'!E480&lt;&gt;"",'Dépenses auto-construction'!E480,"")</f>
        <v/>
      </c>
      <c r="F480" s="111" t="str">
        <f>IF('Dépenses auto-construction'!F480&lt;&gt;"",'Dépenses auto-construction'!F480,"")</f>
        <v/>
      </c>
      <c r="G480" s="257">
        <f>IF('Dépenses auto-construction'!G480&lt;&gt;"",'Dépenses auto-construction'!G480,"")</f>
        <v>0</v>
      </c>
      <c r="H480" s="81">
        <f>IF('Dépenses auto-construction'!H480&lt;&gt;"",'Dépenses auto-construction'!H480,"")</f>
        <v>0</v>
      </c>
      <c r="I480" s="246"/>
      <c r="J480" s="246">
        <f t="shared" si="23"/>
        <v>0</v>
      </c>
      <c r="K480" s="111"/>
      <c r="L480" s="79" t="str">
        <f t="shared" si="24"/>
        <v/>
      </c>
      <c r="M480" s="246">
        <f t="shared" si="25"/>
        <v>0</v>
      </c>
      <c r="N480" s="111"/>
    </row>
    <row r="481" spans="2:14" ht="19.899999999999999" customHeight="1" x14ac:dyDescent="0.35">
      <c r="B481" s="109">
        <v>474</v>
      </c>
      <c r="C481" s="111" t="str">
        <f>IF('Dépenses auto-construction'!C481&lt;&gt;"",'Dépenses auto-construction'!C481,"")</f>
        <v/>
      </c>
      <c r="D481" s="111" t="str">
        <f>IF('Dépenses auto-construction'!D481&lt;&gt;"",'Dépenses auto-construction'!D481,"")</f>
        <v/>
      </c>
      <c r="E481" s="80" t="str">
        <f>IF('Dépenses auto-construction'!E481&lt;&gt;"",'Dépenses auto-construction'!E481,"")</f>
        <v/>
      </c>
      <c r="F481" s="111" t="str">
        <f>IF('Dépenses auto-construction'!F481&lt;&gt;"",'Dépenses auto-construction'!F481,"")</f>
        <v/>
      </c>
      <c r="G481" s="257">
        <f>IF('Dépenses auto-construction'!G481&lt;&gt;"",'Dépenses auto-construction'!G481,"")</f>
        <v>0</v>
      </c>
      <c r="H481" s="81">
        <f>IF('Dépenses auto-construction'!H481&lt;&gt;"",'Dépenses auto-construction'!H481,"")</f>
        <v>0</v>
      </c>
      <c r="I481" s="246"/>
      <c r="J481" s="246">
        <f t="shared" si="23"/>
        <v>0</v>
      </c>
      <c r="K481" s="111"/>
      <c r="L481" s="79" t="str">
        <f t="shared" si="24"/>
        <v/>
      </c>
      <c r="M481" s="246">
        <f t="shared" si="25"/>
        <v>0</v>
      </c>
      <c r="N481" s="111"/>
    </row>
    <row r="482" spans="2:14" ht="19.899999999999999" customHeight="1" x14ac:dyDescent="0.35">
      <c r="B482" s="109">
        <v>475</v>
      </c>
      <c r="C482" s="111" t="str">
        <f>IF('Dépenses auto-construction'!C482&lt;&gt;"",'Dépenses auto-construction'!C482,"")</f>
        <v/>
      </c>
      <c r="D482" s="111" t="str">
        <f>IF('Dépenses auto-construction'!D482&lt;&gt;"",'Dépenses auto-construction'!D482,"")</f>
        <v/>
      </c>
      <c r="E482" s="80" t="str">
        <f>IF('Dépenses auto-construction'!E482&lt;&gt;"",'Dépenses auto-construction'!E482,"")</f>
        <v/>
      </c>
      <c r="F482" s="111" t="str">
        <f>IF('Dépenses auto-construction'!F482&lt;&gt;"",'Dépenses auto-construction'!F482,"")</f>
        <v/>
      </c>
      <c r="G482" s="257">
        <f>IF('Dépenses auto-construction'!G482&lt;&gt;"",'Dépenses auto-construction'!G482,"")</f>
        <v>0</v>
      </c>
      <c r="H482" s="81">
        <f>IF('Dépenses auto-construction'!H482&lt;&gt;"",'Dépenses auto-construction'!H482,"")</f>
        <v>0</v>
      </c>
      <c r="I482" s="246"/>
      <c r="J482" s="246">
        <f t="shared" si="23"/>
        <v>0</v>
      </c>
      <c r="K482" s="111"/>
      <c r="L482" s="79" t="str">
        <f t="shared" si="24"/>
        <v/>
      </c>
      <c r="M482" s="246">
        <f t="shared" si="25"/>
        <v>0</v>
      </c>
      <c r="N482" s="111"/>
    </row>
    <row r="483" spans="2:14" ht="19.899999999999999" customHeight="1" x14ac:dyDescent="0.35">
      <c r="B483" s="109">
        <v>476</v>
      </c>
      <c r="C483" s="111" t="str">
        <f>IF('Dépenses auto-construction'!C483&lt;&gt;"",'Dépenses auto-construction'!C483,"")</f>
        <v/>
      </c>
      <c r="D483" s="111" t="str">
        <f>IF('Dépenses auto-construction'!D483&lt;&gt;"",'Dépenses auto-construction'!D483,"")</f>
        <v/>
      </c>
      <c r="E483" s="80" t="str">
        <f>IF('Dépenses auto-construction'!E483&lt;&gt;"",'Dépenses auto-construction'!E483,"")</f>
        <v/>
      </c>
      <c r="F483" s="111" t="str">
        <f>IF('Dépenses auto-construction'!F483&lt;&gt;"",'Dépenses auto-construction'!F483,"")</f>
        <v/>
      </c>
      <c r="G483" s="257">
        <f>IF('Dépenses auto-construction'!G483&lt;&gt;"",'Dépenses auto-construction'!G483,"")</f>
        <v>0</v>
      </c>
      <c r="H483" s="81">
        <f>IF('Dépenses auto-construction'!H483&lt;&gt;"",'Dépenses auto-construction'!H483,"")</f>
        <v>0</v>
      </c>
      <c r="I483" s="246"/>
      <c r="J483" s="246">
        <f t="shared" si="23"/>
        <v>0</v>
      </c>
      <c r="K483" s="111"/>
      <c r="L483" s="79" t="str">
        <f t="shared" si="24"/>
        <v/>
      </c>
      <c r="M483" s="246">
        <f t="shared" si="25"/>
        <v>0</v>
      </c>
      <c r="N483" s="111"/>
    </row>
    <row r="484" spans="2:14" ht="19.899999999999999" customHeight="1" x14ac:dyDescent="0.35">
      <c r="B484" s="109">
        <v>477</v>
      </c>
      <c r="C484" s="111" t="str">
        <f>IF('Dépenses auto-construction'!C484&lt;&gt;"",'Dépenses auto-construction'!C484,"")</f>
        <v/>
      </c>
      <c r="D484" s="111" t="str">
        <f>IF('Dépenses auto-construction'!D484&lt;&gt;"",'Dépenses auto-construction'!D484,"")</f>
        <v/>
      </c>
      <c r="E484" s="80" t="str">
        <f>IF('Dépenses auto-construction'!E484&lt;&gt;"",'Dépenses auto-construction'!E484,"")</f>
        <v/>
      </c>
      <c r="F484" s="111" t="str">
        <f>IF('Dépenses auto-construction'!F484&lt;&gt;"",'Dépenses auto-construction'!F484,"")</f>
        <v/>
      </c>
      <c r="G484" s="257">
        <f>IF('Dépenses auto-construction'!G484&lt;&gt;"",'Dépenses auto-construction'!G484,"")</f>
        <v>0</v>
      </c>
      <c r="H484" s="81">
        <f>IF('Dépenses auto-construction'!H484&lt;&gt;"",'Dépenses auto-construction'!H484,"")</f>
        <v>0</v>
      </c>
      <c r="I484" s="246"/>
      <c r="J484" s="246">
        <f t="shared" si="23"/>
        <v>0</v>
      </c>
      <c r="K484" s="111"/>
      <c r="L484" s="79" t="str">
        <f t="shared" si="24"/>
        <v/>
      </c>
      <c r="M484" s="246">
        <f t="shared" si="25"/>
        <v>0</v>
      </c>
      <c r="N484" s="111"/>
    </row>
    <row r="485" spans="2:14" ht="19.899999999999999" customHeight="1" x14ac:dyDescent="0.35">
      <c r="B485" s="109">
        <v>478</v>
      </c>
      <c r="C485" s="111" t="str">
        <f>IF('Dépenses auto-construction'!C485&lt;&gt;"",'Dépenses auto-construction'!C485,"")</f>
        <v/>
      </c>
      <c r="D485" s="111" t="str">
        <f>IF('Dépenses auto-construction'!D485&lt;&gt;"",'Dépenses auto-construction'!D485,"")</f>
        <v/>
      </c>
      <c r="E485" s="80" t="str">
        <f>IF('Dépenses auto-construction'!E485&lt;&gt;"",'Dépenses auto-construction'!E485,"")</f>
        <v/>
      </c>
      <c r="F485" s="111" t="str">
        <f>IF('Dépenses auto-construction'!F485&lt;&gt;"",'Dépenses auto-construction'!F485,"")</f>
        <v/>
      </c>
      <c r="G485" s="257">
        <f>IF('Dépenses auto-construction'!G485&lt;&gt;"",'Dépenses auto-construction'!G485,"")</f>
        <v>0</v>
      </c>
      <c r="H485" s="81">
        <f>IF('Dépenses auto-construction'!H485&lt;&gt;"",'Dépenses auto-construction'!H485,"")</f>
        <v>0</v>
      </c>
      <c r="I485" s="246"/>
      <c r="J485" s="246">
        <f t="shared" si="23"/>
        <v>0</v>
      </c>
      <c r="K485" s="111"/>
      <c r="L485" s="79" t="str">
        <f t="shared" si="24"/>
        <v/>
      </c>
      <c r="M485" s="246">
        <f t="shared" si="25"/>
        <v>0</v>
      </c>
      <c r="N485" s="111"/>
    </row>
    <row r="486" spans="2:14" ht="19.899999999999999" customHeight="1" x14ac:dyDescent="0.35">
      <c r="B486" s="109">
        <v>479</v>
      </c>
      <c r="C486" s="111" t="str">
        <f>IF('Dépenses auto-construction'!C486&lt;&gt;"",'Dépenses auto-construction'!C486,"")</f>
        <v/>
      </c>
      <c r="D486" s="111" t="str">
        <f>IF('Dépenses auto-construction'!D486&lt;&gt;"",'Dépenses auto-construction'!D486,"")</f>
        <v/>
      </c>
      <c r="E486" s="80" t="str">
        <f>IF('Dépenses auto-construction'!E486&lt;&gt;"",'Dépenses auto-construction'!E486,"")</f>
        <v/>
      </c>
      <c r="F486" s="111" t="str">
        <f>IF('Dépenses auto-construction'!F486&lt;&gt;"",'Dépenses auto-construction'!F486,"")</f>
        <v/>
      </c>
      <c r="G486" s="257">
        <f>IF('Dépenses auto-construction'!G486&lt;&gt;"",'Dépenses auto-construction'!G486,"")</f>
        <v>0</v>
      </c>
      <c r="H486" s="81">
        <f>IF('Dépenses auto-construction'!H486&lt;&gt;"",'Dépenses auto-construction'!H486,"")</f>
        <v>0</v>
      </c>
      <c r="I486" s="246"/>
      <c r="J486" s="246">
        <f t="shared" si="23"/>
        <v>0</v>
      </c>
      <c r="K486" s="111"/>
      <c r="L486" s="79" t="str">
        <f t="shared" si="24"/>
        <v/>
      </c>
      <c r="M486" s="246">
        <f t="shared" si="25"/>
        <v>0</v>
      </c>
      <c r="N486" s="111"/>
    </row>
    <row r="487" spans="2:14" ht="19.899999999999999" customHeight="1" x14ac:dyDescent="0.35">
      <c r="B487" s="109">
        <v>480</v>
      </c>
      <c r="C487" s="111" t="str">
        <f>IF('Dépenses auto-construction'!C487&lt;&gt;"",'Dépenses auto-construction'!C487,"")</f>
        <v/>
      </c>
      <c r="D487" s="111" t="str">
        <f>IF('Dépenses auto-construction'!D487&lt;&gt;"",'Dépenses auto-construction'!D487,"")</f>
        <v/>
      </c>
      <c r="E487" s="80" t="str">
        <f>IF('Dépenses auto-construction'!E487&lt;&gt;"",'Dépenses auto-construction'!E487,"")</f>
        <v/>
      </c>
      <c r="F487" s="111" t="str">
        <f>IF('Dépenses auto-construction'!F487&lt;&gt;"",'Dépenses auto-construction'!F487,"")</f>
        <v/>
      </c>
      <c r="G487" s="257">
        <f>IF('Dépenses auto-construction'!G487&lt;&gt;"",'Dépenses auto-construction'!G487,"")</f>
        <v>0</v>
      </c>
      <c r="H487" s="81">
        <f>IF('Dépenses auto-construction'!H487&lt;&gt;"",'Dépenses auto-construction'!H487,"")</f>
        <v>0</v>
      </c>
      <c r="I487" s="246"/>
      <c r="J487" s="246">
        <f t="shared" si="23"/>
        <v>0</v>
      </c>
      <c r="K487" s="111"/>
      <c r="L487" s="79" t="str">
        <f t="shared" si="24"/>
        <v/>
      </c>
      <c r="M487" s="246">
        <f t="shared" si="25"/>
        <v>0</v>
      </c>
      <c r="N487" s="111"/>
    </row>
    <row r="488" spans="2:14" ht="19.899999999999999" customHeight="1" x14ac:dyDescent="0.35">
      <c r="B488" s="109">
        <v>481</v>
      </c>
      <c r="C488" s="111" t="str">
        <f>IF('Dépenses auto-construction'!C488&lt;&gt;"",'Dépenses auto-construction'!C488,"")</f>
        <v/>
      </c>
      <c r="D488" s="111" t="str">
        <f>IF('Dépenses auto-construction'!D488&lt;&gt;"",'Dépenses auto-construction'!D488,"")</f>
        <v/>
      </c>
      <c r="E488" s="80" t="str">
        <f>IF('Dépenses auto-construction'!E488&lt;&gt;"",'Dépenses auto-construction'!E488,"")</f>
        <v/>
      </c>
      <c r="F488" s="111" t="str">
        <f>IF('Dépenses auto-construction'!F488&lt;&gt;"",'Dépenses auto-construction'!F488,"")</f>
        <v/>
      </c>
      <c r="G488" s="257">
        <f>IF('Dépenses auto-construction'!G488&lt;&gt;"",'Dépenses auto-construction'!G488,"")</f>
        <v>0</v>
      </c>
      <c r="H488" s="81">
        <f>IF('Dépenses auto-construction'!H488&lt;&gt;"",'Dépenses auto-construction'!H488,"")</f>
        <v>0</v>
      </c>
      <c r="I488" s="246"/>
      <c r="J488" s="246">
        <f t="shared" si="23"/>
        <v>0</v>
      </c>
      <c r="K488" s="111"/>
      <c r="L488" s="79" t="str">
        <f t="shared" si="24"/>
        <v/>
      </c>
      <c r="M488" s="246">
        <f t="shared" si="25"/>
        <v>0</v>
      </c>
      <c r="N488" s="111"/>
    </row>
    <row r="489" spans="2:14" ht="19.899999999999999" customHeight="1" x14ac:dyDescent="0.35">
      <c r="B489" s="109">
        <v>482</v>
      </c>
      <c r="C489" s="111" t="str">
        <f>IF('Dépenses auto-construction'!C489&lt;&gt;"",'Dépenses auto-construction'!C489,"")</f>
        <v/>
      </c>
      <c r="D489" s="111" t="str">
        <f>IF('Dépenses auto-construction'!D489&lt;&gt;"",'Dépenses auto-construction'!D489,"")</f>
        <v/>
      </c>
      <c r="E489" s="80" t="str">
        <f>IF('Dépenses auto-construction'!E489&lt;&gt;"",'Dépenses auto-construction'!E489,"")</f>
        <v/>
      </c>
      <c r="F489" s="111" t="str">
        <f>IF('Dépenses auto-construction'!F489&lt;&gt;"",'Dépenses auto-construction'!F489,"")</f>
        <v/>
      </c>
      <c r="G489" s="257">
        <f>IF('Dépenses auto-construction'!G489&lt;&gt;"",'Dépenses auto-construction'!G489,"")</f>
        <v>0</v>
      </c>
      <c r="H489" s="81">
        <f>IF('Dépenses auto-construction'!H489&lt;&gt;"",'Dépenses auto-construction'!H489,"")</f>
        <v>0</v>
      </c>
      <c r="I489" s="246"/>
      <c r="J489" s="246">
        <f t="shared" si="23"/>
        <v>0</v>
      </c>
      <c r="K489" s="111"/>
      <c r="L489" s="79" t="str">
        <f t="shared" si="24"/>
        <v/>
      </c>
      <c r="M489" s="246">
        <f t="shared" si="25"/>
        <v>0</v>
      </c>
      <c r="N489" s="111"/>
    </row>
    <row r="490" spans="2:14" ht="19.899999999999999" customHeight="1" x14ac:dyDescent="0.35">
      <c r="B490" s="109">
        <v>483</v>
      </c>
      <c r="C490" s="111" t="str">
        <f>IF('Dépenses auto-construction'!C490&lt;&gt;"",'Dépenses auto-construction'!C490,"")</f>
        <v/>
      </c>
      <c r="D490" s="111" t="str">
        <f>IF('Dépenses auto-construction'!D490&lt;&gt;"",'Dépenses auto-construction'!D490,"")</f>
        <v/>
      </c>
      <c r="E490" s="80" t="str">
        <f>IF('Dépenses auto-construction'!E490&lt;&gt;"",'Dépenses auto-construction'!E490,"")</f>
        <v/>
      </c>
      <c r="F490" s="111" t="str">
        <f>IF('Dépenses auto-construction'!F490&lt;&gt;"",'Dépenses auto-construction'!F490,"")</f>
        <v/>
      </c>
      <c r="G490" s="257">
        <f>IF('Dépenses auto-construction'!G490&lt;&gt;"",'Dépenses auto-construction'!G490,"")</f>
        <v>0</v>
      </c>
      <c r="H490" s="81">
        <f>IF('Dépenses auto-construction'!H490&lt;&gt;"",'Dépenses auto-construction'!H490,"")</f>
        <v>0</v>
      </c>
      <c r="I490" s="246"/>
      <c r="J490" s="246">
        <f t="shared" si="23"/>
        <v>0</v>
      </c>
      <c r="K490" s="111"/>
      <c r="L490" s="79" t="str">
        <f t="shared" si="24"/>
        <v/>
      </c>
      <c r="M490" s="246">
        <f t="shared" si="25"/>
        <v>0</v>
      </c>
      <c r="N490" s="111"/>
    </row>
    <row r="491" spans="2:14" ht="19.899999999999999" customHeight="1" x14ac:dyDescent="0.35">
      <c r="B491" s="109">
        <v>484</v>
      </c>
      <c r="C491" s="111" t="str">
        <f>IF('Dépenses auto-construction'!C491&lt;&gt;"",'Dépenses auto-construction'!C491,"")</f>
        <v/>
      </c>
      <c r="D491" s="111" t="str">
        <f>IF('Dépenses auto-construction'!D491&lt;&gt;"",'Dépenses auto-construction'!D491,"")</f>
        <v/>
      </c>
      <c r="E491" s="80" t="str">
        <f>IF('Dépenses auto-construction'!E491&lt;&gt;"",'Dépenses auto-construction'!E491,"")</f>
        <v/>
      </c>
      <c r="F491" s="111" t="str">
        <f>IF('Dépenses auto-construction'!F491&lt;&gt;"",'Dépenses auto-construction'!F491,"")</f>
        <v/>
      </c>
      <c r="G491" s="257">
        <f>IF('Dépenses auto-construction'!G491&lt;&gt;"",'Dépenses auto-construction'!G491,"")</f>
        <v>0</v>
      </c>
      <c r="H491" s="81">
        <f>IF('Dépenses auto-construction'!H491&lt;&gt;"",'Dépenses auto-construction'!H491,"")</f>
        <v>0</v>
      </c>
      <c r="I491" s="246"/>
      <c r="J491" s="246">
        <f t="shared" si="23"/>
        <v>0</v>
      </c>
      <c r="K491" s="111"/>
      <c r="L491" s="79" t="str">
        <f t="shared" si="24"/>
        <v/>
      </c>
      <c r="M491" s="246">
        <f t="shared" si="25"/>
        <v>0</v>
      </c>
      <c r="N491" s="111"/>
    </row>
    <row r="492" spans="2:14" ht="19.899999999999999" customHeight="1" x14ac:dyDescent="0.35">
      <c r="B492" s="109">
        <v>485</v>
      </c>
      <c r="C492" s="111" t="str">
        <f>IF('Dépenses auto-construction'!C492&lt;&gt;"",'Dépenses auto-construction'!C492,"")</f>
        <v/>
      </c>
      <c r="D492" s="111" t="str">
        <f>IF('Dépenses auto-construction'!D492&lt;&gt;"",'Dépenses auto-construction'!D492,"")</f>
        <v/>
      </c>
      <c r="E492" s="80" t="str">
        <f>IF('Dépenses auto-construction'!E492&lt;&gt;"",'Dépenses auto-construction'!E492,"")</f>
        <v/>
      </c>
      <c r="F492" s="111" t="str">
        <f>IF('Dépenses auto-construction'!F492&lt;&gt;"",'Dépenses auto-construction'!F492,"")</f>
        <v/>
      </c>
      <c r="G492" s="257">
        <f>IF('Dépenses auto-construction'!G492&lt;&gt;"",'Dépenses auto-construction'!G492,"")</f>
        <v>0</v>
      </c>
      <c r="H492" s="81">
        <f>IF('Dépenses auto-construction'!H492&lt;&gt;"",'Dépenses auto-construction'!H492,"")</f>
        <v>0</v>
      </c>
      <c r="I492" s="246"/>
      <c r="J492" s="246">
        <f t="shared" si="23"/>
        <v>0</v>
      </c>
      <c r="K492" s="111"/>
      <c r="L492" s="79" t="str">
        <f t="shared" si="24"/>
        <v/>
      </c>
      <c r="M492" s="246">
        <f t="shared" si="25"/>
        <v>0</v>
      </c>
      <c r="N492" s="111"/>
    </row>
    <row r="493" spans="2:14" ht="19.899999999999999" customHeight="1" x14ac:dyDescent="0.35">
      <c r="B493" s="109">
        <v>486</v>
      </c>
      <c r="C493" s="111" t="str">
        <f>IF('Dépenses auto-construction'!C493&lt;&gt;"",'Dépenses auto-construction'!C493,"")</f>
        <v/>
      </c>
      <c r="D493" s="111" t="str">
        <f>IF('Dépenses auto-construction'!D493&lt;&gt;"",'Dépenses auto-construction'!D493,"")</f>
        <v/>
      </c>
      <c r="E493" s="80" t="str">
        <f>IF('Dépenses auto-construction'!E493&lt;&gt;"",'Dépenses auto-construction'!E493,"")</f>
        <v/>
      </c>
      <c r="F493" s="111" t="str">
        <f>IF('Dépenses auto-construction'!F493&lt;&gt;"",'Dépenses auto-construction'!F493,"")</f>
        <v/>
      </c>
      <c r="G493" s="257">
        <f>IF('Dépenses auto-construction'!G493&lt;&gt;"",'Dépenses auto-construction'!G493,"")</f>
        <v>0</v>
      </c>
      <c r="H493" s="81">
        <f>IF('Dépenses auto-construction'!H493&lt;&gt;"",'Dépenses auto-construction'!H493,"")</f>
        <v>0</v>
      </c>
      <c r="I493" s="246"/>
      <c r="J493" s="246">
        <f t="shared" si="23"/>
        <v>0</v>
      </c>
      <c r="K493" s="111"/>
      <c r="L493" s="79" t="str">
        <f t="shared" si="24"/>
        <v/>
      </c>
      <c r="M493" s="246">
        <f t="shared" si="25"/>
        <v>0</v>
      </c>
      <c r="N493" s="111"/>
    </row>
    <row r="494" spans="2:14" ht="19.899999999999999" customHeight="1" x14ac:dyDescent="0.35">
      <c r="B494" s="109">
        <v>487</v>
      </c>
      <c r="C494" s="111" t="str">
        <f>IF('Dépenses auto-construction'!C494&lt;&gt;"",'Dépenses auto-construction'!C494,"")</f>
        <v/>
      </c>
      <c r="D494" s="111" t="str">
        <f>IF('Dépenses auto-construction'!D494&lt;&gt;"",'Dépenses auto-construction'!D494,"")</f>
        <v/>
      </c>
      <c r="E494" s="80" t="str">
        <f>IF('Dépenses auto-construction'!E494&lt;&gt;"",'Dépenses auto-construction'!E494,"")</f>
        <v/>
      </c>
      <c r="F494" s="111" t="str">
        <f>IF('Dépenses auto-construction'!F494&lt;&gt;"",'Dépenses auto-construction'!F494,"")</f>
        <v/>
      </c>
      <c r="G494" s="257">
        <f>IF('Dépenses auto-construction'!G494&lt;&gt;"",'Dépenses auto-construction'!G494,"")</f>
        <v>0</v>
      </c>
      <c r="H494" s="81">
        <f>IF('Dépenses auto-construction'!H494&lt;&gt;"",'Dépenses auto-construction'!H494,"")</f>
        <v>0</v>
      </c>
      <c r="I494" s="246"/>
      <c r="J494" s="246">
        <f t="shared" si="23"/>
        <v>0</v>
      </c>
      <c r="K494" s="111"/>
      <c r="L494" s="79" t="str">
        <f t="shared" si="24"/>
        <v/>
      </c>
      <c r="M494" s="246">
        <f t="shared" si="25"/>
        <v>0</v>
      </c>
      <c r="N494" s="111"/>
    </row>
    <row r="495" spans="2:14" ht="19.899999999999999" customHeight="1" x14ac:dyDescent="0.35">
      <c r="B495" s="109">
        <v>488</v>
      </c>
      <c r="C495" s="111" t="str">
        <f>IF('Dépenses auto-construction'!C495&lt;&gt;"",'Dépenses auto-construction'!C495,"")</f>
        <v/>
      </c>
      <c r="D495" s="111" t="str">
        <f>IF('Dépenses auto-construction'!D495&lt;&gt;"",'Dépenses auto-construction'!D495,"")</f>
        <v/>
      </c>
      <c r="E495" s="80" t="str">
        <f>IF('Dépenses auto-construction'!E495&lt;&gt;"",'Dépenses auto-construction'!E495,"")</f>
        <v/>
      </c>
      <c r="F495" s="111" t="str">
        <f>IF('Dépenses auto-construction'!F495&lt;&gt;"",'Dépenses auto-construction'!F495,"")</f>
        <v/>
      </c>
      <c r="G495" s="257">
        <f>IF('Dépenses auto-construction'!G495&lt;&gt;"",'Dépenses auto-construction'!G495,"")</f>
        <v>0</v>
      </c>
      <c r="H495" s="81">
        <f>IF('Dépenses auto-construction'!H495&lt;&gt;"",'Dépenses auto-construction'!H495,"")</f>
        <v>0</v>
      </c>
      <c r="I495" s="246"/>
      <c r="J495" s="246">
        <f t="shared" si="23"/>
        <v>0</v>
      </c>
      <c r="K495" s="111"/>
      <c r="L495" s="79" t="str">
        <f t="shared" si="24"/>
        <v/>
      </c>
      <c r="M495" s="246">
        <f t="shared" si="25"/>
        <v>0</v>
      </c>
      <c r="N495" s="111"/>
    </row>
    <row r="496" spans="2:14" ht="19.899999999999999" customHeight="1" x14ac:dyDescent="0.35">
      <c r="B496" s="109">
        <v>489</v>
      </c>
      <c r="C496" s="111" t="str">
        <f>IF('Dépenses auto-construction'!C496&lt;&gt;"",'Dépenses auto-construction'!C496,"")</f>
        <v/>
      </c>
      <c r="D496" s="111" t="str">
        <f>IF('Dépenses auto-construction'!D496&lt;&gt;"",'Dépenses auto-construction'!D496,"")</f>
        <v/>
      </c>
      <c r="E496" s="80" t="str">
        <f>IF('Dépenses auto-construction'!E496&lt;&gt;"",'Dépenses auto-construction'!E496,"")</f>
        <v/>
      </c>
      <c r="F496" s="111" t="str">
        <f>IF('Dépenses auto-construction'!F496&lt;&gt;"",'Dépenses auto-construction'!F496,"")</f>
        <v/>
      </c>
      <c r="G496" s="257">
        <f>IF('Dépenses auto-construction'!G496&lt;&gt;"",'Dépenses auto-construction'!G496,"")</f>
        <v>0</v>
      </c>
      <c r="H496" s="81">
        <f>IF('Dépenses auto-construction'!H496&lt;&gt;"",'Dépenses auto-construction'!H496,"")</f>
        <v>0</v>
      </c>
      <c r="I496" s="246"/>
      <c r="J496" s="246">
        <f t="shared" si="23"/>
        <v>0</v>
      </c>
      <c r="K496" s="111"/>
      <c r="L496" s="79" t="str">
        <f t="shared" si="24"/>
        <v/>
      </c>
      <c r="M496" s="246">
        <f t="shared" si="25"/>
        <v>0</v>
      </c>
      <c r="N496" s="111"/>
    </row>
    <row r="497" spans="2:14" ht="19.899999999999999" customHeight="1" x14ac:dyDescent="0.35">
      <c r="B497" s="109">
        <v>490</v>
      </c>
      <c r="C497" s="111" t="str">
        <f>IF('Dépenses auto-construction'!C497&lt;&gt;"",'Dépenses auto-construction'!C497,"")</f>
        <v/>
      </c>
      <c r="D497" s="111" t="str">
        <f>IF('Dépenses auto-construction'!D497&lt;&gt;"",'Dépenses auto-construction'!D497,"")</f>
        <v/>
      </c>
      <c r="E497" s="80" t="str">
        <f>IF('Dépenses auto-construction'!E497&lt;&gt;"",'Dépenses auto-construction'!E497,"")</f>
        <v/>
      </c>
      <c r="F497" s="111" t="str">
        <f>IF('Dépenses auto-construction'!F497&lt;&gt;"",'Dépenses auto-construction'!F497,"")</f>
        <v/>
      </c>
      <c r="G497" s="257">
        <f>IF('Dépenses auto-construction'!G497&lt;&gt;"",'Dépenses auto-construction'!G497,"")</f>
        <v>0</v>
      </c>
      <c r="H497" s="81">
        <f>IF('Dépenses auto-construction'!H497&lt;&gt;"",'Dépenses auto-construction'!H497,"")</f>
        <v>0</v>
      </c>
      <c r="I497" s="246"/>
      <c r="J497" s="246">
        <f t="shared" si="23"/>
        <v>0</v>
      </c>
      <c r="K497" s="111"/>
      <c r="L497" s="79" t="str">
        <f t="shared" si="24"/>
        <v/>
      </c>
      <c r="M497" s="246">
        <f t="shared" si="25"/>
        <v>0</v>
      </c>
      <c r="N497" s="111"/>
    </row>
    <row r="498" spans="2:14" ht="19.899999999999999" customHeight="1" x14ac:dyDescent="0.35">
      <c r="B498" s="109">
        <v>491</v>
      </c>
      <c r="C498" s="111" t="str">
        <f>IF('Dépenses auto-construction'!C498&lt;&gt;"",'Dépenses auto-construction'!C498,"")</f>
        <v/>
      </c>
      <c r="D498" s="111" t="str">
        <f>IF('Dépenses auto-construction'!D498&lt;&gt;"",'Dépenses auto-construction'!D498,"")</f>
        <v/>
      </c>
      <c r="E498" s="80" t="str">
        <f>IF('Dépenses auto-construction'!E498&lt;&gt;"",'Dépenses auto-construction'!E498,"")</f>
        <v/>
      </c>
      <c r="F498" s="111" t="str">
        <f>IF('Dépenses auto-construction'!F498&lt;&gt;"",'Dépenses auto-construction'!F498,"")</f>
        <v/>
      </c>
      <c r="G498" s="257">
        <f>IF('Dépenses auto-construction'!G498&lt;&gt;"",'Dépenses auto-construction'!G498,"")</f>
        <v>0</v>
      </c>
      <c r="H498" s="81">
        <f>IF('Dépenses auto-construction'!H498&lt;&gt;"",'Dépenses auto-construction'!H498,"")</f>
        <v>0</v>
      </c>
      <c r="I498" s="246"/>
      <c r="J498" s="246">
        <f t="shared" si="23"/>
        <v>0</v>
      </c>
      <c r="K498" s="111"/>
      <c r="L498" s="79" t="str">
        <f t="shared" si="24"/>
        <v/>
      </c>
      <c r="M498" s="246">
        <f t="shared" si="25"/>
        <v>0</v>
      </c>
      <c r="N498" s="111"/>
    </row>
    <row r="499" spans="2:14" ht="19.899999999999999" customHeight="1" x14ac:dyDescent="0.35">
      <c r="B499" s="109">
        <v>492</v>
      </c>
      <c r="C499" s="111" t="str">
        <f>IF('Dépenses auto-construction'!C499&lt;&gt;"",'Dépenses auto-construction'!C499,"")</f>
        <v/>
      </c>
      <c r="D499" s="111" t="str">
        <f>IF('Dépenses auto-construction'!D499&lt;&gt;"",'Dépenses auto-construction'!D499,"")</f>
        <v/>
      </c>
      <c r="E499" s="80" t="str">
        <f>IF('Dépenses auto-construction'!E499&lt;&gt;"",'Dépenses auto-construction'!E499,"")</f>
        <v/>
      </c>
      <c r="F499" s="111" t="str">
        <f>IF('Dépenses auto-construction'!F499&lt;&gt;"",'Dépenses auto-construction'!F499,"")</f>
        <v/>
      </c>
      <c r="G499" s="257">
        <f>IF('Dépenses auto-construction'!G499&lt;&gt;"",'Dépenses auto-construction'!G499,"")</f>
        <v>0</v>
      </c>
      <c r="H499" s="81">
        <f>IF('Dépenses auto-construction'!H499&lt;&gt;"",'Dépenses auto-construction'!H499,"")</f>
        <v>0</v>
      </c>
      <c r="I499" s="246"/>
      <c r="J499" s="246">
        <f t="shared" si="23"/>
        <v>0</v>
      </c>
      <c r="K499" s="111"/>
      <c r="L499" s="79" t="str">
        <f t="shared" si="24"/>
        <v/>
      </c>
      <c r="M499" s="246">
        <f t="shared" si="25"/>
        <v>0</v>
      </c>
      <c r="N499" s="111"/>
    </row>
    <row r="500" spans="2:14" ht="19.899999999999999" customHeight="1" x14ac:dyDescent="0.35">
      <c r="B500" s="109">
        <v>493</v>
      </c>
      <c r="C500" s="111" t="str">
        <f>IF('Dépenses auto-construction'!C500&lt;&gt;"",'Dépenses auto-construction'!C500,"")</f>
        <v/>
      </c>
      <c r="D500" s="111" t="str">
        <f>IF('Dépenses auto-construction'!D500&lt;&gt;"",'Dépenses auto-construction'!D500,"")</f>
        <v/>
      </c>
      <c r="E500" s="80" t="str">
        <f>IF('Dépenses auto-construction'!E500&lt;&gt;"",'Dépenses auto-construction'!E500,"")</f>
        <v/>
      </c>
      <c r="F500" s="111" t="str">
        <f>IF('Dépenses auto-construction'!F500&lt;&gt;"",'Dépenses auto-construction'!F500,"")</f>
        <v/>
      </c>
      <c r="G500" s="257">
        <f>IF('Dépenses auto-construction'!G500&lt;&gt;"",'Dépenses auto-construction'!G500,"")</f>
        <v>0</v>
      </c>
      <c r="H500" s="81">
        <f>IF('Dépenses auto-construction'!H500&lt;&gt;"",'Dépenses auto-construction'!H500,"")</f>
        <v>0</v>
      </c>
      <c r="I500" s="246"/>
      <c r="J500" s="246">
        <f t="shared" si="23"/>
        <v>0</v>
      </c>
      <c r="K500" s="111"/>
      <c r="L500" s="79" t="str">
        <f t="shared" si="24"/>
        <v/>
      </c>
      <c r="M500" s="246">
        <f t="shared" si="25"/>
        <v>0</v>
      </c>
      <c r="N500" s="111"/>
    </row>
    <row r="501" spans="2:14" ht="19.899999999999999" customHeight="1" x14ac:dyDescent="0.35">
      <c r="B501" s="109">
        <v>494</v>
      </c>
      <c r="C501" s="111" t="str">
        <f>IF('Dépenses auto-construction'!C501&lt;&gt;"",'Dépenses auto-construction'!C501,"")</f>
        <v/>
      </c>
      <c r="D501" s="111" t="str">
        <f>IF('Dépenses auto-construction'!D501&lt;&gt;"",'Dépenses auto-construction'!D501,"")</f>
        <v/>
      </c>
      <c r="E501" s="80" t="str">
        <f>IF('Dépenses auto-construction'!E501&lt;&gt;"",'Dépenses auto-construction'!E501,"")</f>
        <v/>
      </c>
      <c r="F501" s="111" t="str">
        <f>IF('Dépenses auto-construction'!F501&lt;&gt;"",'Dépenses auto-construction'!F501,"")</f>
        <v/>
      </c>
      <c r="G501" s="257">
        <f>IF('Dépenses auto-construction'!G501&lt;&gt;"",'Dépenses auto-construction'!G501,"")</f>
        <v>0</v>
      </c>
      <c r="H501" s="81">
        <f>IF('Dépenses auto-construction'!H501&lt;&gt;"",'Dépenses auto-construction'!H501,"")</f>
        <v>0</v>
      </c>
      <c r="I501" s="246"/>
      <c r="J501" s="246">
        <f t="shared" si="23"/>
        <v>0</v>
      </c>
      <c r="K501" s="111"/>
      <c r="L501" s="79" t="str">
        <f t="shared" si="24"/>
        <v/>
      </c>
      <c r="M501" s="246">
        <f t="shared" si="25"/>
        <v>0</v>
      </c>
      <c r="N501" s="111"/>
    </row>
    <row r="502" spans="2:14" ht="19.899999999999999" customHeight="1" x14ac:dyDescent="0.35">
      <c r="B502" s="109">
        <v>495</v>
      </c>
      <c r="C502" s="111" t="str">
        <f>IF('Dépenses auto-construction'!C502&lt;&gt;"",'Dépenses auto-construction'!C502,"")</f>
        <v/>
      </c>
      <c r="D502" s="111" t="str">
        <f>IF('Dépenses auto-construction'!D502&lt;&gt;"",'Dépenses auto-construction'!D502,"")</f>
        <v/>
      </c>
      <c r="E502" s="80" t="str">
        <f>IF('Dépenses auto-construction'!E502&lt;&gt;"",'Dépenses auto-construction'!E502,"")</f>
        <v/>
      </c>
      <c r="F502" s="111" t="str">
        <f>IF('Dépenses auto-construction'!F502&lt;&gt;"",'Dépenses auto-construction'!F502,"")</f>
        <v/>
      </c>
      <c r="G502" s="257">
        <f>IF('Dépenses auto-construction'!G502&lt;&gt;"",'Dépenses auto-construction'!G502,"")</f>
        <v>0</v>
      </c>
      <c r="H502" s="81">
        <f>IF('Dépenses auto-construction'!H502&lt;&gt;"",'Dépenses auto-construction'!H502,"")</f>
        <v>0</v>
      </c>
      <c r="I502" s="246"/>
      <c r="J502" s="246">
        <f t="shared" si="23"/>
        <v>0</v>
      </c>
      <c r="K502" s="111"/>
      <c r="L502" s="79" t="str">
        <f t="shared" si="24"/>
        <v/>
      </c>
      <c r="M502" s="246">
        <f t="shared" si="25"/>
        <v>0</v>
      </c>
      <c r="N502" s="111"/>
    </row>
    <row r="503" spans="2:14" ht="19.899999999999999" customHeight="1" x14ac:dyDescent="0.35">
      <c r="B503" s="109">
        <v>496</v>
      </c>
      <c r="C503" s="111" t="str">
        <f>IF('Dépenses auto-construction'!C503&lt;&gt;"",'Dépenses auto-construction'!C503,"")</f>
        <v/>
      </c>
      <c r="D503" s="111" t="str">
        <f>IF('Dépenses auto-construction'!D503&lt;&gt;"",'Dépenses auto-construction'!D503,"")</f>
        <v/>
      </c>
      <c r="E503" s="80" t="str">
        <f>IF('Dépenses auto-construction'!E503&lt;&gt;"",'Dépenses auto-construction'!E503,"")</f>
        <v/>
      </c>
      <c r="F503" s="111" t="str">
        <f>IF('Dépenses auto-construction'!F503&lt;&gt;"",'Dépenses auto-construction'!F503,"")</f>
        <v/>
      </c>
      <c r="G503" s="257">
        <f>IF('Dépenses auto-construction'!G503&lt;&gt;"",'Dépenses auto-construction'!G503,"")</f>
        <v>0</v>
      </c>
      <c r="H503" s="81">
        <f>IF('Dépenses auto-construction'!H503&lt;&gt;"",'Dépenses auto-construction'!H503,"")</f>
        <v>0</v>
      </c>
      <c r="I503" s="246"/>
      <c r="J503" s="246">
        <f t="shared" si="23"/>
        <v>0</v>
      </c>
      <c r="K503" s="111"/>
      <c r="L503" s="79" t="str">
        <f t="shared" si="24"/>
        <v/>
      </c>
      <c r="M503" s="246">
        <f t="shared" si="25"/>
        <v>0</v>
      </c>
      <c r="N503" s="111"/>
    </row>
    <row r="504" spans="2:14" ht="19.899999999999999" customHeight="1" x14ac:dyDescent="0.35">
      <c r="B504" s="109">
        <v>497</v>
      </c>
      <c r="C504" s="111" t="str">
        <f>IF('Dépenses auto-construction'!C504&lt;&gt;"",'Dépenses auto-construction'!C504,"")</f>
        <v/>
      </c>
      <c r="D504" s="111" t="str">
        <f>IF('Dépenses auto-construction'!D504&lt;&gt;"",'Dépenses auto-construction'!D504,"")</f>
        <v/>
      </c>
      <c r="E504" s="80" t="str">
        <f>IF('Dépenses auto-construction'!E504&lt;&gt;"",'Dépenses auto-construction'!E504,"")</f>
        <v/>
      </c>
      <c r="F504" s="111" t="str">
        <f>IF('Dépenses auto-construction'!F504&lt;&gt;"",'Dépenses auto-construction'!F504,"")</f>
        <v/>
      </c>
      <c r="G504" s="257">
        <f>IF('Dépenses auto-construction'!G504&lt;&gt;"",'Dépenses auto-construction'!G504,"")</f>
        <v>0</v>
      </c>
      <c r="H504" s="81">
        <f>IF('Dépenses auto-construction'!H504&lt;&gt;"",'Dépenses auto-construction'!H504,"")</f>
        <v>0</v>
      </c>
      <c r="I504" s="246"/>
      <c r="J504" s="246">
        <f t="shared" si="23"/>
        <v>0</v>
      </c>
      <c r="K504" s="111"/>
      <c r="L504" s="79" t="str">
        <f t="shared" si="24"/>
        <v/>
      </c>
      <c r="M504" s="246">
        <f t="shared" si="25"/>
        <v>0</v>
      </c>
      <c r="N504" s="111"/>
    </row>
    <row r="505" spans="2:14" ht="19.899999999999999" customHeight="1" x14ac:dyDescent="0.35">
      <c r="B505" s="109">
        <v>498</v>
      </c>
      <c r="C505" s="111" t="str">
        <f>IF('Dépenses auto-construction'!C505&lt;&gt;"",'Dépenses auto-construction'!C505,"")</f>
        <v/>
      </c>
      <c r="D505" s="111" t="str">
        <f>IF('Dépenses auto-construction'!D505&lt;&gt;"",'Dépenses auto-construction'!D505,"")</f>
        <v/>
      </c>
      <c r="E505" s="80" t="str">
        <f>IF('Dépenses auto-construction'!E505&lt;&gt;"",'Dépenses auto-construction'!E505,"")</f>
        <v/>
      </c>
      <c r="F505" s="111" t="str">
        <f>IF('Dépenses auto-construction'!F505&lt;&gt;"",'Dépenses auto-construction'!F505,"")</f>
        <v/>
      </c>
      <c r="G505" s="257">
        <f>IF('Dépenses auto-construction'!G505&lt;&gt;"",'Dépenses auto-construction'!G505,"")</f>
        <v>0</v>
      </c>
      <c r="H505" s="81">
        <f>IF('Dépenses auto-construction'!H505&lt;&gt;"",'Dépenses auto-construction'!H505,"")</f>
        <v>0</v>
      </c>
      <c r="I505" s="246"/>
      <c r="J505" s="246">
        <f t="shared" si="23"/>
        <v>0</v>
      </c>
      <c r="K505" s="111"/>
      <c r="L505" s="79" t="str">
        <f t="shared" si="24"/>
        <v/>
      </c>
      <c r="M505" s="246">
        <f t="shared" si="25"/>
        <v>0</v>
      </c>
      <c r="N505" s="111"/>
    </row>
    <row r="506" spans="2:14" ht="19.899999999999999" customHeight="1" x14ac:dyDescent="0.35">
      <c r="B506" s="109">
        <v>499</v>
      </c>
      <c r="C506" s="111" t="str">
        <f>IF('Dépenses auto-construction'!C506&lt;&gt;"",'Dépenses auto-construction'!C506,"")</f>
        <v/>
      </c>
      <c r="D506" s="111" t="str">
        <f>IF('Dépenses auto-construction'!D506&lt;&gt;"",'Dépenses auto-construction'!D506,"")</f>
        <v/>
      </c>
      <c r="E506" s="80" t="str">
        <f>IF('Dépenses auto-construction'!E506&lt;&gt;"",'Dépenses auto-construction'!E506,"")</f>
        <v/>
      </c>
      <c r="F506" s="111" t="str">
        <f>IF('Dépenses auto-construction'!F506&lt;&gt;"",'Dépenses auto-construction'!F506,"")</f>
        <v/>
      </c>
      <c r="G506" s="257">
        <f>IF('Dépenses auto-construction'!G506&lt;&gt;"",'Dépenses auto-construction'!G506,"")</f>
        <v>0</v>
      </c>
      <c r="H506" s="81">
        <f>IF('Dépenses auto-construction'!H506&lt;&gt;"",'Dépenses auto-construction'!H506,"")</f>
        <v>0</v>
      </c>
      <c r="I506" s="246"/>
      <c r="J506" s="246">
        <f t="shared" si="23"/>
        <v>0</v>
      </c>
      <c r="K506" s="111"/>
      <c r="L506" s="79" t="str">
        <f t="shared" si="24"/>
        <v/>
      </c>
      <c r="M506" s="246">
        <f t="shared" si="25"/>
        <v>0</v>
      </c>
      <c r="N506" s="111"/>
    </row>
    <row r="507" spans="2:14" ht="19.899999999999999" customHeight="1" x14ac:dyDescent="0.35">
      <c r="B507" s="109">
        <v>500</v>
      </c>
      <c r="C507" s="111" t="str">
        <f>IF('Dépenses auto-construction'!C507&lt;&gt;"",'Dépenses auto-construction'!C507,"")</f>
        <v/>
      </c>
      <c r="D507" s="111" t="str">
        <f>IF('Dépenses auto-construction'!D507&lt;&gt;"",'Dépenses auto-construction'!D507,"")</f>
        <v/>
      </c>
      <c r="E507" s="80" t="str">
        <f>IF('Dépenses auto-construction'!E507&lt;&gt;"",'Dépenses auto-construction'!E507,"")</f>
        <v/>
      </c>
      <c r="F507" s="111" t="str">
        <f>IF('Dépenses auto-construction'!F507&lt;&gt;"",'Dépenses auto-construction'!F507,"")</f>
        <v/>
      </c>
      <c r="G507" s="257">
        <f>IF('Dépenses auto-construction'!G507&lt;&gt;"",'Dépenses auto-construction'!G507,"")</f>
        <v>0</v>
      </c>
      <c r="H507" s="81">
        <f>IF('Dépenses auto-construction'!H507&lt;&gt;"",'Dépenses auto-construction'!H507,"")</f>
        <v>0</v>
      </c>
      <c r="I507" s="246"/>
      <c r="J507" s="246">
        <f t="shared" si="23"/>
        <v>0</v>
      </c>
      <c r="K507" s="111"/>
      <c r="L507" s="79" t="str">
        <f t="shared" si="24"/>
        <v/>
      </c>
      <c r="M507" s="246">
        <f t="shared" si="25"/>
        <v>0</v>
      </c>
      <c r="N507" s="111"/>
    </row>
    <row r="508" spans="2:14" ht="19.899999999999999" customHeight="1" x14ac:dyDescent="0.35">
      <c r="B508" s="109">
        <v>501</v>
      </c>
      <c r="C508" s="111" t="str">
        <f>IF('Dépenses auto-construction'!C508&lt;&gt;"",'Dépenses auto-construction'!C508,"")</f>
        <v/>
      </c>
      <c r="D508" s="111" t="str">
        <f>IF('Dépenses auto-construction'!D508&lt;&gt;"",'Dépenses auto-construction'!D508,"")</f>
        <v/>
      </c>
      <c r="E508" s="80" t="str">
        <f>IF('Dépenses auto-construction'!E508&lt;&gt;"",'Dépenses auto-construction'!E508,"")</f>
        <v/>
      </c>
      <c r="F508" s="111" t="str">
        <f>IF('Dépenses auto-construction'!F508&lt;&gt;"",'Dépenses auto-construction'!F508,"")</f>
        <v/>
      </c>
      <c r="G508" s="257">
        <f>IF('Dépenses auto-construction'!G508&lt;&gt;"",'Dépenses auto-construction'!G508,"")</f>
        <v>0</v>
      </c>
      <c r="H508" s="81">
        <f>IF('Dépenses auto-construction'!H508&lt;&gt;"",'Dépenses auto-construction'!H508,"")</f>
        <v>0</v>
      </c>
      <c r="I508" s="246"/>
      <c r="J508" s="246">
        <f t="shared" si="23"/>
        <v>0</v>
      </c>
      <c r="K508" s="111"/>
      <c r="L508" s="79" t="str">
        <f t="shared" si="24"/>
        <v/>
      </c>
      <c r="M508" s="246">
        <f t="shared" si="25"/>
        <v>0</v>
      </c>
      <c r="N508" s="111"/>
    </row>
    <row r="509" spans="2:14" ht="19.899999999999999" customHeight="1" x14ac:dyDescent="0.35">
      <c r="B509" s="109">
        <v>502</v>
      </c>
      <c r="C509" s="111" t="str">
        <f>IF('Dépenses auto-construction'!C509&lt;&gt;"",'Dépenses auto-construction'!C509,"")</f>
        <v/>
      </c>
      <c r="D509" s="111" t="str">
        <f>IF('Dépenses auto-construction'!D509&lt;&gt;"",'Dépenses auto-construction'!D509,"")</f>
        <v/>
      </c>
      <c r="E509" s="80" t="str">
        <f>IF('Dépenses auto-construction'!E509&lt;&gt;"",'Dépenses auto-construction'!E509,"")</f>
        <v/>
      </c>
      <c r="F509" s="111" t="str">
        <f>IF('Dépenses auto-construction'!F509&lt;&gt;"",'Dépenses auto-construction'!F509,"")</f>
        <v/>
      </c>
      <c r="G509" s="257">
        <f>IF('Dépenses auto-construction'!G509&lt;&gt;"",'Dépenses auto-construction'!G509,"")</f>
        <v>0</v>
      </c>
      <c r="H509" s="81">
        <f>IF('Dépenses auto-construction'!H509&lt;&gt;"",'Dépenses auto-construction'!H509,"")</f>
        <v>0</v>
      </c>
      <c r="I509" s="246"/>
      <c r="J509" s="246">
        <f t="shared" si="23"/>
        <v>0</v>
      </c>
      <c r="K509" s="111"/>
      <c r="L509" s="79" t="str">
        <f t="shared" si="24"/>
        <v/>
      </c>
      <c r="M509" s="246">
        <f t="shared" si="25"/>
        <v>0</v>
      </c>
      <c r="N509" s="111"/>
    </row>
    <row r="510" spans="2:14" ht="19.899999999999999" customHeight="1" x14ac:dyDescent="0.35">
      <c r="B510" s="109">
        <v>503</v>
      </c>
      <c r="C510" s="111" t="str">
        <f>IF('Dépenses auto-construction'!C510&lt;&gt;"",'Dépenses auto-construction'!C510,"")</f>
        <v/>
      </c>
      <c r="D510" s="111" t="str">
        <f>IF('Dépenses auto-construction'!D510&lt;&gt;"",'Dépenses auto-construction'!D510,"")</f>
        <v/>
      </c>
      <c r="E510" s="80" t="str">
        <f>IF('Dépenses auto-construction'!E510&lt;&gt;"",'Dépenses auto-construction'!E510,"")</f>
        <v/>
      </c>
      <c r="F510" s="111" t="str">
        <f>IF('Dépenses auto-construction'!F510&lt;&gt;"",'Dépenses auto-construction'!F510,"")</f>
        <v/>
      </c>
      <c r="G510" s="257">
        <f>IF('Dépenses auto-construction'!G510&lt;&gt;"",'Dépenses auto-construction'!G510,"")</f>
        <v>0</v>
      </c>
      <c r="H510" s="81">
        <f>IF('Dépenses auto-construction'!H510&lt;&gt;"",'Dépenses auto-construction'!H510,"")</f>
        <v>0</v>
      </c>
      <c r="I510" s="246"/>
      <c r="J510" s="246">
        <f t="shared" si="23"/>
        <v>0</v>
      </c>
      <c r="K510" s="111"/>
      <c r="L510" s="79" t="str">
        <f t="shared" si="24"/>
        <v/>
      </c>
      <c r="M510" s="246">
        <f t="shared" si="25"/>
        <v>0</v>
      </c>
      <c r="N510" s="111"/>
    </row>
    <row r="511" spans="2:14" ht="19.899999999999999" customHeight="1" x14ac:dyDescent="0.35">
      <c r="B511" s="109">
        <v>504</v>
      </c>
      <c r="C511" s="111" t="str">
        <f>IF('Dépenses auto-construction'!C511&lt;&gt;"",'Dépenses auto-construction'!C511,"")</f>
        <v/>
      </c>
      <c r="D511" s="111" t="str">
        <f>IF('Dépenses auto-construction'!D511&lt;&gt;"",'Dépenses auto-construction'!D511,"")</f>
        <v/>
      </c>
      <c r="E511" s="80" t="str">
        <f>IF('Dépenses auto-construction'!E511&lt;&gt;"",'Dépenses auto-construction'!E511,"")</f>
        <v/>
      </c>
      <c r="F511" s="111" t="str">
        <f>IF('Dépenses auto-construction'!F511&lt;&gt;"",'Dépenses auto-construction'!F511,"")</f>
        <v/>
      </c>
      <c r="G511" s="257">
        <f>IF('Dépenses auto-construction'!G511&lt;&gt;"",'Dépenses auto-construction'!G511,"")</f>
        <v>0</v>
      </c>
      <c r="H511" s="81">
        <f>IF('Dépenses auto-construction'!H511&lt;&gt;"",'Dépenses auto-construction'!H511,"")</f>
        <v>0</v>
      </c>
      <c r="I511" s="246"/>
      <c r="J511" s="246">
        <f t="shared" si="23"/>
        <v>0</v>
      </c>
      <c r="K511" s="111"/>
      <c r="L511" s="79" t="str">
        <f t="shared" si="24"/>
        <v/>
      </c>
      <c r="M511" s="246">
        <f t="shared" si="25"/>
        <v>0</v>
      </c>
      <c r="N511" s="111"/>
    </row>
    <row r="512" spans="2:14" ht="19.899999999999999" customHeight="1" x14ac:dyDescent="0.35">
      <c r="B512" s="109">
        <v>505</v>
      </c>
      <c r="C512" s="111" t="str">
        <f>IF('Dépenses auto-construction'!C512&lt;&gt;"",'Dépenses auto-construction'!C512,"")</f>
        <v/>
      </c>
      <c r="D512" s="111" t="str">
        <f>IF('Dépenses auto-construction'!D512&lt;&gt;"",'Dépenses auto-construction'!D512,"")</f>
        <v/>
      </c>
      <c r="E512" s="80" t="str">
        <f>IF('Dépenses auto-construction'!E512&lt;&gt;"",'Dépenses auto-construction'!E512,"")</f>
        <v/>
      </c>
      <c r="F512" s="111" t="str">
        <f>IF('Dépenses auto-construction'!F512&lt;&gt;"",'Dépenses auto-construction'!F512,"")</f>
        <v/>
      </c>
      <c r="G512" s="257">
        <f>IF('Dépenses auto-construction'!G512&lt;&gt;"",'Dépenses auto-construction'!G512,"")</f>
        <v>0</v>
      </c>
      <c r="H512" s="81">
        <f>IF('Dépenses auto-construction'!H512&lt;&gt;"",'Dépenses auto-construction'!H512,"")</f>
        <v>0</v>
      </c>
      <c r="I512" s="246"/>
      <c r="J512" s="246">
        <f t="shared" si="23"/>
        <v>0</v>
      </c>
      <c r="K512" s="111"/>
      <c r="L512" s="79" t="str">
        <f t="shared" si="24"/>
        <v/>
      </c>
      <c r="M512" s="246">
        <f t="shared" si="25"/>
        <v>0</v>
      </c>
      <c r="N512" s="111"/>
    </row>
    <row r="513" spans="2:14" ht="19.899999999999999" customHeight="1" x14ac:dyDescent="0.35">
      <c r="B513" s="109">
        <v>506</v>
      </c>
      <c r="C513" s="111" t="str">
        <f>IF('Dépenses auto-construction'!C513&lt;&gt;"",'Dépenses auto-construction'!C513,"")</f>
        <v/>
      </c>
      <c r="D513" s="111" t="str">
        <f>IF('Dépenses auto-construction'!D513&lt;&gt;"",'Dépenses auto-construction'!D513,"")</f>
        <v/>
      </c>
      <c r="E513" s="80" t="str">
        <f>IF('Dépenses auto-construction'!E513&lt;&gt;"",'Dépenses auto-construction'!E513,"")</f>
        <v/>
      </c>
      <c r="F513" s="111" t="str">
        <f>IF('Dépenses auto-construction'!F513&lt;&gt;"",'Dépenses auto-construction'!F513,"")</f>
        <v/>
      </c>
      <c r="G513" s="257">
        <f>IF('Dépenses auto-construction'!G513&lt;&gt;"",'Dépenses auto-construction'!G513,"")</f>
        <v>0</v>
      </c>
      <c r="H513" s="81">
        <f>IF('Dépenses auto-construction'!H513&lt;&gt;"",'Dépenses auto-construction'!H513,"")</f>
        <v>0</v>
      </c>
      <c r="I513" s="246"/>
      <c r="J513" s="246">
        <f t="shared" si="23"/>
        <v>0</v>
      </c>
      <c r="K513" s="111"/>
      <c r="L513" s="79" t="str">
        <f t="shared" si="24"/>
        <v/>
      </c>
      <c r="M513" s="246">
        <f t="shared" si="25"/>
        <v>0</v>
      </c>
      <c r="N513" s="111"/>
    </row>
    <row r="514" spans="2:14" ht="19.899999999999999" customHeight="1" x14ac:dyDescent="0.35">
      <c r="B514" s="109">
        <v>507</v>
      </c>
      <c r="C514" s="111" t="str">
        <f>IF('Dépenses auto-construction'!C514&lt;&gt;"",'Dépenses auto-construction'!C514,"")</f>
        <v/>
      </c>
      <c r="D514" s="111" t="str">
        <f>IF('Dépenses auto-construction'!D514&lt;&gt;"",'Dépenses auto-construction'!D514,"")</f>
        <v/>
      </c>
      <c r="E514" s="80" t="str">
        <f>IF('Dépenses auto-construction'!E514&lt;&gt;"",'Dépenses auto-construction'!E514,"")</f>
        <v/>
      </c>
      <c r="F514" s="111" t="str">
        <f>IF('Dépenses auto-construction'!F514&lt;&gt;"",'Dépenses auto-construction'!F514,"")</f>
        <v/>
      </c>
      <c r="G514" s="257">
        <f>IF('Dépenses auto-construction'!G514&lt;&gt;"",'Dépenses auto-construction'!G514,"")</f>
        <v>0</v>
      </c>
      <c r="H514" s="81">
        <f>IF('Dépenses auto-construction'!H514&lt;&gt;"",'Dépenses auto-construction'!H514,"")</f>
        <v>0</v>
      </c>
      <c r="I514" s="246"/>
      <c r="J514" s="246">
        <f t="shared" si="23"/>
        <v>0</v>
      </c>
      <c r="K514" s="111"/>
      <c r="L514" s="79" t="str">
        <f t="shared" si="24"/>
        <v/>
      </c>
      <c r="M514" s="246">
        <f t="shared" si="25"/>
        <v>0</v>
      </c>
      <c r="N514" s="111"/>
    </row>
    <row r="515" spans="2:14" ht="19.899999999999999" customHeight="1" x14ac:dyDescent="0.35">
      <c r="B515" s="109">
        <v>508</v>
      </c>
      <c r="C515" s="111" t="str">
        <f>IF('Dépenses auto-construction'!C515&lt;&gt;"",'Dépenses auto-construction'!C515,"")</f>
        <v/>
      </c>
      <c r="D515" s="111" t="str">
        <f>IF('Dépenses auto-construction'!D515&lt;&gt;"",'Dépenses auto-construction'!D515,"")</f>
        <v/>
      </c>
      <c r="E515" s="80" t="str">
        <f>IF('Dépenses auto-construction'!E515&lt;&gt;"",'Dépenses auto-construction'!E515,"")</f>
        <v/>
      </c>
      <c r="F515" s="111" t="str">
        <f>IF('Dépenses auto-construction'!F515&lt;&gt;"",'Dépenses auto-construction'!F515,"")</f>
        <v/>
      </c>
      <c r="G515" s="257">
        <f>IF('Dépenses auto-construction'!G515&lt;&gt;"",'Dépenses auto-construction'!G515,"")</f>
        <v>0</v>
      </c>
      <c r="H515" s="81">
        <f>IF('Dépenses auto-construction'!H515&lt;&gt;"",'Dépenses auto-construction'!H515,"")</f>
        <v>0</v>
      </c>
      <c r="I515" s="246"/>
      <c r="J515" s="246">
        <f t="shared" si="23"/>
        <v>0</v>
      </c>
      <c r="K515" s="111"/>
      <c r="L515" s="79" t="str">
        <f t="shared" si="24"/>
        <v/>
      </c>
      <c r="M515" s="246">
        <f t="shared" si="25"/>
        <v>0</v>
      </c>
      <c r="N515" s="111"/>
    </row>
    <row r="516" spans="2:14" ht="19.899999999999999" customHeight="1" x14ac:dyDescent="0.35">
      <c r="B516" s="109">
        <v>509</v>
      </c>
      <c r="C516" s="111" t="str">
        <f>IF('Dépenses auto-construction'!C516&lt;&gt;"",'Dépenses auto-construction'!C516,"")</f>
        <v/>
      </c>
      <c r="D516" s="111" t="str">
        <f>IF('Dépenses auto-construction'!D516&lt;&gt;"",'Dépenses auto-construction'!D516,"")</f>
        <v/>
      </c>
      <c r="E516" s="80" t="str">
        <f>IF('Dépenses auto-construction'!E516&lt;&gt;"",'Dépenses auto-construction'!E516,"")</f>
        <v/>
      </c>
      <c r="F516" s="111" t="str">
        <f>IF('Dépenses auto-construction'!F516&lt;&gt;"",'Dépenses auto-construction'!F516,"")</f>
        <v/>
      </c>
      <c r="G516" s="257">
        <f>IF('Dépenses auto-construction'!G516&lt;&gt;"",'Dépenses auto-construction'!G516,"")</f>
        <v>0</v>
      </c>
      <c r="H516" s="81">
        <f>IF('Dépenses auto-construction'!H516&lt;&gt;"",'Dépenses auto-construction'!H516,"")</f>
        <v>0</v>
      </c>
      <c r="I516" s="246"/>
      <c r="J516" s="246">
        <f t="shared" si="23"/>
        <v>0</v>
      </c>
      <c r="K516" s="111"/>
      <c r="L516" s="79" t="str">
        <f t="shared" si="24"/>
        <v/>
      </c>
      <c r="M516" s="246">
        <f t="shared" si="25"/>
        <v>0</v>
      </c>
      <c r="N516" s="111"/>
    </row>
    <row r="517" spans="2:14" ht="19.899999999999999" customHeight="1" x14ac:dyDescent="0.35">
      <c r="B517" s="109">
        <v>510</v>
      </c>
      <c r="C517" s="111" t="str">
        <f>IF('Dépenses auto-construction'!C517&lt;&gt;"",'Dépenses auto-construction'!C517,"")</f>
        <v/>
      </c>
      <c r="D517" s="111" t="str">
        <f>IF('Dépenses auto-construction'!D517&lt;&gt;"",'Dépenses auto-construction'!D517,"")</f>
        <v/>
      </c>
      <c r="E517" s="80" t="str">
        <f>IF('Dépenses auto-construction'!E517&lt;&gt;"",'Dépenses auto-construction'!E517,"")</f>
        <v/>
      </c>
      <c r="F517" s="111" t="str">
        <f>IF('Dépenses auto-construction'!F517&lt;&gt;"",'Dépenses auto-construction'!F517,"")</f>
        <v/>
      </c>
      <c r="G517" s="257">
        <f>IF('Dépenses auto-construction'!G517&lt;&gt;"",'Dépenses auto-construction'!G517,"")</f>
        <v>0</v>
      </c>
      <c r="H517" s="81">
        <f>IF('Dépenses auto-construction'!H517&lt;&gt;"",'Dépenses auto-construction'!H517,"")</f>
        <v>0</v>
      </c>
      <c r="I517" s="246"/>
      <c r="J517" s="246">
        <f t="shared" si="23"/>
        <v>0</v>
      </c>
      <c r="K517" s="111"/>
      <c r="L517" s="79" t="str">
        <f t="shared" si="24"/>
        <v/>
      </c>
      <c r="M517" s="246">
        <f t="shared" si="25"/>
        <v>0</v>
      </c>
      <c r="N517" s="111"/>
    </row>
    <row r="518" spans="2:14" ht="19.899999999999999" customHeight="1" x14ac:dyDescent="0.35">
      <c r="B518" s="109">
        <v>511</v>
      </c>
      <c r="C518" s="111" t="str">
        <f>IF('Dépenses auto-construction'!C518&lt;&gt;"",'Dépenses auto-construction'!C518,"")</f>
        <v/>
      </c>
      <c r="D518" s="111" t="str">
        <f>IF('Dépenses auto-construction'!D518&lt;&gt;"",'Dépenses auto-construction'!D518,"")</f>
        <v/>
      </c>
      <c r="E518" s="80" t="str">
        <f>IF('Dépenses auto-construction'!E518&lt;&gt;"",'Dépenses auto-construction'!E518,"")</f>
        <v/>
      </c>
      <c r="F518" s="111" t="str">
        <f>IF('Dépenses auto-construction'!F518&lt;&gt;"",'Dépenses auto-construction'!F518,"")</f>
        <v/>
      </c>
      <c r="G518" s="257">
        <f>IF('Dépenses auto-construction'!G518&lt;&gt;"",'Dépenses auto-construction'!G518,"")</f>
        <v>0</v>
      </c>
      <c r="H518" s="81">
        <f>IF('Dépenses auto-construction'!H518&lt;&gt;"",'Dépenses auto-construction'!H518,"")</f>
        <v>0</v>
      </c>
      <c r="I518" s="246"/>
      <c r="J518" s="246">
        <f t="shared" si="23"/>
        <v>0</v>
      </c>
      <c r="K518" s="111"/>
      <c r="L518" s="79" t="str">
        <f t="shared" si="24"/>
        <v/>
      </c>
      <c r="M518" s="246">
        <f t="shared" si="25"/>
        <v>0</v>
      </c>
      <c r="N518" s="111"/>
    </row>
    <row r="519" spans="2:14" ht="19.899999999999999" customHeight="1" x14ac:dyDescent="0.35">
      <c r="B519" s="109">
        <v>512</v>
      </c>
      <c r="C519" s="111" t="str">
        <f>IF('Dépenses auto-construction'!C519&lt;&gt;"",'Dépenses auto-construction'!C519,"")</f>
        <v/>
      </c>
      <c r="D519" s="111" t="str">
        <f>IF('Dépenses auto-construction'!D519&lt;&gt;"",'Dépenses auto-construction'!D519,"")</f>
        <v/>
      </c>
      <c r="E519" s="80" t="str">
        <f>IF('Dépenses auto-construction'!E519&lt;&gt;"",'Dépenses auto-construction'!E519,"")</f>
        <v/>
      </c>
      <c r="F519" s="111" t="str">
        <f>IF('Dépenses auto-construction'!F519&lt;&gt;"",'Dépenses auto-construction'!F519,"")</f>
        <v/>
      </c>
      <c r="G519" s="257">
        <f>IF('Dépenses auto-construction'!G519&lt;&gt;"",'Dépenses auto-construction'!G519,"")</f>
        <v>0</v>
      </c>
      <c r="H519" s="81">
        <f>IF('Dépenses auto-construction'!H519&lt;&gt;"",'Dépenses auto-construction'!H519,"")</f>
        <v>0</v>
      </c>
      <c r="I519" s="246"/>
      <c r="J519" s="246">
        <f t="shared" si="23"/>
        <v>0</v>
      </c>
      <c r="K519" s="111"/>
      <c r="L519" s="79" t="str">
        <f t="shared" si="24"/>
        <v/>
      </c>
      <c r="M519" s="246">
        <f t="shared" si="25"/>
        <v>0</v>
      </c>
      <c r="N519" s="111"/>
    </row>
    <row r="520" spans="2:14" ht="19.899999999999999" customHeight="1" x14ac:dyDescent="0.35">
      <c r="B520" s="109">
        <v>513</v>
      </c>
      <c r="C520" s="111" t="str">
        <f>IF('Dépenses auto-construction'!C520&lt;&gt;"",'Dépenses auto-construction'!C520,"")</f>
        <v/>
      </c>
      <c r="D520" s="111" t="str">
        <f>IF('Dépenses auto-construction'!D520&lt;&gt;"",'Dépenses auto-construction'!D520,"")</f>
        <v/>
      </c>
      <c r="E520" s="80" t="str">
        <f>IF('Dépenses auto-construction'!E520&lt;&gt;"",'Dépenses auto-construction'!E520,"")</f>
        <v/>
      </c>
      <c r="F520" s="111" t="str">
        <f>IF('Dépenses auto-construction'!F520&lt;&gt;"",'Dépenses auto-construction'!F520,"")</f>
        <v/>
      </c>
      <c r="G520" s="257">
        <f>IF('Dépenses auto-construction'!G520&lt;&gt;"",'Dépenses auto-construction'!G520,"")</f>
        <v>0</v>
      </c>
      <c r="H520" s="81">
        <f>IF('Dépenses auto-construction'!H520&lt;&gt;"",'Dépenses auto-construction'!H520,"")</f>
        <v>0</v>
      </c>
      <c r="I520" s="246"/>
      <c r="J520" s="246">
        <f t="shared" si="23"/>
        <v>0</v>
      </c>
      <c r="K520" s="111"/>
      <c r="L520" s="79" t="str">
        <f t="shared" si="24"/>
        <v/>
      </c>
      <c r="M520" s="246">
        <f t="shared" si="25"/>
        <v>0</v>
      </c>
      <c r="N520" s="111"/>
    </row>
    <row r="521" spans="2:14" ht="19.899999999999999" customHeight="1" x14ac:dyDescent="0.35">
      <c r="B521" s="109">
        <v>514</v>
      </c>
      <c r="C521" s="111" t="str">
        <f>IF('Dépenses auto-construction'!C521&lt;&gt;"",'Dépenses auto-construction'!C521,"")</f>
        <v/>
      </c>
      <c r="D521" s="111" t="str">
        <f>IF('Dépenses auto-construction'!D521&lt;&gt;"",'Dépenses auto-construction'!D521,"")</f>
        <v/>
      </c>
      <c r="E521" s="80" t="str">
        <f>IF('Dépenses auto-construction'!E521&lt;&gt;"",'Dépenses auto-construction'!E521,"")</f>
        <v/>
      </c>
      <c r="F521" s="111" t="str">
        <f>IF('Dépenses auto-construction'!F521&lt;&gt;"",'Dépenses auto-construction'!F521,"")</f>
        <v/>
      </c>
      <c r="G521" s="257">
        <f>IF('Dépenses auto-construction'!G521&lt;&gt;"",'Dépenses auto-construction'!G521,"")</f>
        <v>0</v>
      </c>
      <c r="H521" s="81">
        <f>IF('Dépenses auto-construction'!H521&lt;&gt;"",'Dépenses auto-construction'!H521,"")</f>
        <v>0</v>
      </c>
      <c r="I521" s="246"/>
      <c r="J521" s="246">
        <f t="shared" ref="J521:J584" si="26">IF(I521&lt;&gt;"",MIN(ROUND(I521,2),IF(AND(G521&lt;&gt;0,F521&lt;&gt;""),ROUND(F521*G521,2),0)),IF(AND(G521&lt;&gt;0,F521&lt;&gt;""),ROUND(F521*G521,2),0))</f>
        <v>0</v>
      </c>
      <c r="K521" s="111"/>
      <c r="L521" s="79" t="str">
        <f t="shared" ref="L521:L584" si="27">F521</f>
        <v/>
      </c>
      <c r="M521" s="246">
        <f t="shared" ref="M521:M584" si="28">IF(I521&lt;&gt;"",MIN(ROUND(I521,2),IF(AND(G521&lt;&gt;0,L521&lt;&gt;""),ROUND(L521*G521,2),0)),IF(AND(G521&lt;&gt;0,L521&lt;&gt;""),ROUND(L521*G521,2),0))</f>
        <v>0</v>
      </c>
      <c r="N521" s="111"/>
    </row>
    <row r="522" spans="2:14" ht="19.899999999999999" customHeight="1" x14ac:dyDescent="0.35">
      <c r="B522" s="109">
        <v>515</v>
      </c>
      <c r="C522" s="111" t="str">
        <f>IF('Dépenses auto-construction'!C522&lt;&gt;"",'Dépenses auto-construction'!C522,"")</f>
        <v/>
      </c>
      <c r="D522" s="111" t="str">
        <f>IF('Dépenses auto-construction'!D522&lt;&gt;"",'Dépenses auto-construction'!D522,"")</f>
        <v/>
      </c>
      <c r="E522" s="80" t="str">
        <f>IF('Dépenses auto-construction'!E522&lt;&gt;"",'Dépenses auto-construction'!E522,"")</f>
        <v/>
      </c>
      <c r="F522" s="111" t="str">
        <f>IF('Dépenses auto-construction'!F522&lt;&gt;"",'Dépenses auto-construction'!F522,"")</f>
        <v/>
      </c>
      <c r="G522" s="257">
        <f>IF('Dépenses auto-construction'!G522&lt;&gt;"",'Dépenses auto-construction'!G522,"")</f>
        <v>0</v>
      </c>
      <c r="H522" s="81">
        <f>IF('Dépenses auto-construction'!H522&lt;&gt;"",'Dépenses auto-construction'!H522,"")</f>
        <v>0</v>
      </c>
      <c r="I522" s="246"/>
      <c r="J522" s="246">
        <f t="shared" si="26"/>
        <v>0</v>
      </c>
      <c r="K522" s="111"/>
      <c r="L522" s="79" t="str">
        <f t="shared" si="27"/>
        <v/>
      </c>
      <c r="M522" s="246">
        <f t="shared" si="28"/>
        <v>0</v>
      </c>
      <c r="N522" s="111"/>
    </row>
    <row r="523" spans="2:14" ht="19.899999999999999" customHeight="1" x14ac:dyDescent="0.35">
      <c r="B523" s="109">
        <v>516</v>
      </c>
      <c r="C523" s="111" t="str">
        <f>IF('Dépenses auto-construction'!C523&lt;&gt;"",'Dépenses auto-construction'!C523,"")</f>
        <v/>
      </c>
      <c r="D523" s="111" t="str">
        <f>IF('Dépenses auto-construction'!D523&lt;&gt;"",'Dépenses auto-construction'!D523,"")</f>
        <v/>
      </c>
      <c r="E523" s="80" t="str">
        <f>IF('Dépenses auto-construction'!E523&lt;&gt;"",'Dépenses auto-construction'!E523,"")</f>
        <v/>
      </c>
      <c r="F523" s="111" t="str">
        <f>IF('Dépenses auto-construction'!F523&lt;&gt;"",'Dépenses auto-construction'!F523,"")</f>
        <v/>
      </c>
      <c r="G523" s="257">
        <f>IF('Dépenses auto-construction'!G523&lt;&gt;"",'Dépenses auto-construction'!G523,"")</f>
        <v>0</v>
      </c>
      <c r="H523" s="81">
        <f>IF('Dépenses auto-construction'!H523&lt;&gt;"",'Dépenses auto-construction'!H523,"")</f>
        <v>0</v>
      </c>
      <c r="I523" s="246"/>
      <c r="J523" s="246">
        <f t="shared" si="26"/>
        <v>0</v>
      </c>
      <c r="K523" s="111"/>
      <c r="L523" s="79" t="str">
        <f t="shared" si="27"/>
        <v/>
      </c>
      <c r="M523" s="246">
        <f t="shared" si="28"/>
        <v>0</v>
      </c>
      <c r="N523" s="111"/>
    </row>
    <row r="524" spans="2:14" ht="19.899999999999999" customHeight="1" x14ac:dyDescent="0.35">
      <c r="B524" s="109">
        <v>517</v>
      </c>
      <c r="C524" s="111" t="str">
        <f>IF('Dépenses auto-construction'!C524&lt;&gt;"",'Dépenses auto-construction'!C524,"")</f>
        <v/>
      </c>
      <c r="D524" s="111" t="str">
        <f>IF('Dépenses auto-construction'!D524&lt;&gt;"",'Dépenses auto-construction'!D524,"")</f>
        <v/>
      </c>
      <c r="E524" s="80" t="str">
        <f>IF('Dépenses auto-construction'!E524&lt;&gt;"",'Dépenses auto-construction'!E524,"")</f>
        <v/>
      </c>
      <c r="F524" s="111" t="str">
        <f>IF('Dépenses auto-construction'!F524&lt;&gt;"",'Dépenses auto-construction'!F524,"")</f>
        <v/>
      </c>
      <c r="G524" s="257">
        <f>IF('Dépenses auto-construction'!G524&lt;&gt;"",'Dépenses auto-construction'!G524,"")</f>
        <v>0</v>
      </c>
      <c r="H524" s="81">
        <f>IF('Dépenses auto-construction'!H524&lt;&gt;"",'Dépenses auto-construction'!H524,"")</f>
        <v>0</v>
      </c>
      <c r="I524" s="246"/>
      <c r="J524" s="246">
        <f t="shared" si="26"/>
        <v>0</v>
      </c>
      <c r="K524" s="111"/>
      <c r="L524" s="79" t="str">
        <f t="shared" si="27"/>
        <v/>
      </c>
      <c r="M524" s="246">
        <f t="shared" si="28"/>
        <v>0</v>
      </c>
      <c r="N524" s="111"/>
    </row>
    <row r="525" spans="2:14" ht="19.899999999999999" customHeight="1" x14ac:dyDescent="0.35">
      <c r="B525" s="109">
        <v>518</v>
      </c>
      <c r="C525" s="111" t="str">
        <f>IF('Dépenses auto-construction'!C525&lt;&gt;"",'Dépenses auto-construction'!C525,"")</f>
        <v/>
      </c>
      <c r="D525" s="111" t="str">
        <f>IF('Dépenses auto-construction'!D525&lt;&gt;"",'Dépenses auto-construction'!D525,"")</f>
        <v/>
      </c>
      <c r="E525" s="80" t="str">
        <f>IF('Dépenses auto-construction'!E525&lt;&gt;"",'Dépenses auto-construction'!E525,"")</f>
        <v/>
      </c>
      <c r="F525" s="111" t="str">
        <f>IF('Dépenses auto-construction'!F525&lt;&gt;"",'Dépenses auto-construction'!F525,"")</f>
        <v/>
      </c>
      <c r="G525" s="257">
        <f>IF('Dépenses auto-construction'!G525&lt;&gt;"",'Dépenses auto-construction'!G525,"")</f>
        <v>0</v>
      </c>
      <c r="H525" s="81">
        <f>IF('Dépenses auto-construction'!H525&lt;&gt;"",'Dépenses auto-construction'!H525,"")</f>
        <v>0</v>
      </c>
      <c r="I525" s="246"/>
      <c r="J525" s="246">
        <f t="shared" si="26"/>
        <v>0</v>
      </c>
      <c r="K525" s="111"/>
      <c r="L525" s="79" t="str">
        <f t="shared" si="27"/>
        <v/>
      </c>
      <c r="M525" s="246">
        <f t="shared" si="28"/>
        <v>0</v>
      </c>
      <c r="N525" s="111"/>
    </row>
    <row r="526" spans="2:14" ht="19.899999999999999" customHeight="1" x14ac:dyDescent="0.35">
      <c r="B526" s="109">
        <v>519</v>
      </c>
      <c r="C526" s="111" t="str">
        <f>IF('Dépenses auto-construction'!C526&lt;&gt;"",'Dépenses auto-construction'!C526,"")</f>
        <v/>
      </c>
      <c r="D526" s="111" t="str">
        <f>IF('Dépenses auto-construction'!D526&lt;&gt;"",'Dépenses auto-construction'!D526,"")</f>
        <v/>
      </c>
      <c r="E526" s="80" t="str">
        <f>IF('Dépenses auto-construction'!E526&lt;&gt;"",'Dépenses auto-construction'!E526,"")</f>
        <v/>
      </c>
      <c r="F526" s="111" t="str">
        <f>IF('Dépenses auto-construction'!F526&lt;&gt;"",'Dépenses auto-construction'!F526,"")</f>
        <v/>
      </c>
      <c r="G526" s="257">
        <f>IF('Dépenses auto-construction'!G526&lt;&gt;"",'Dépenses auto-construction'!G526,"")</f>
        <v>0</v>
      </c>
      <c r="H526" s="81">
        <f>IF('Dépenses auto-construction'!H526&lt;&gt;"",'Dépenses auto-construction'!H526,"")</f>
        <v>0</v>
      </c>
      <c r="I526" s="246"/>
      <c r="J526" s="246">
        <f t="shared" si="26"/>
        <v>0</v>
      </c>
      <c r="K526" s="111"/>
      <c r="L526" s="79" t="str">
        <f t="shared" si="27"/>
        <v/>
      </c>
      <c r="M526" s="246">
        <f t="shared" si="28"/>
        <v>0</v>
      </c>
      <c r="N526" s="111"/>
    </row>
    <row r="527" spans="2:14" ht="19.899999999999999" customHeight="1" x14ac:dyDescent="0.35">
      <c r="B527" s="109">
        <v>520</v>
      </c>
      <c r="C527" s="111" t="str">
        <f>IF('Dépenses auto-construction'!C527&lt;&gt;"",'Dépenses auto-construction'!C527,"")</f>
        <v/>
      </c>
      <c r="D527" s="111" t="str">
        <f>IF('Dépenses auto-construction'!D527&lt;&gt;"",'Dépenses auto-construction'!D527,"")</f>
        <v/>
      </c>
      <c r="E527" s="80" t="str">
        <f>IF('Dépenses auto-construction'!E527&lt;&gt;"",'Dépenses auto-construction'!E527,"")</f>
        <v/>
      </c>
      <c r="F527" s="111" t="str">
        <f>IF('Dépenses auto-construction'!F527&lt;&gt;"",'Dépenses auto-construction'!F527,"")</f>
        <v/>
      </c>
      <c r="G527" s="257">
        <f>IF('Dépenses auto-construction'!G527&lt;&gt;"",'Dépenses auto-construction'!G527,"")</f>
        <v>0</v>
      </c>
      <c r="H527" s="81">
        <f>IF('Dépenses auto-construction'!H527&lt;&gt;"",'Dépenses auto-construction'!H527,"")</f>
        <v>0</v>
      </c>
      <c r="I527" s="246"/>
      <c r="J527" s="246">
        <f t="shared" si="26"/>
        <v>0</v>
      </c>
      <c r="K527" s="111"/>
      <c r="L527" s="79" t="str">
        <f t="shared" si="27"/>
        <v/>
      </c>
      <c r="M527" s="246">
        <f t="shared" si="28"/>
        <v>0</v>
      </c>
      <c r="N527" s="111"/>
    </row>
    <row r="528" spans="2:14" ht="19.899999999999999" customHeight="1" x14ac:dyDescent="0.35">
      <c r="B528" s="109">
        <v>521</v>
      </c>
      <c r="C528" s="111" t="str">
        <f>IF('Dépenses auto-construction'!C528&lt;&gt;"",'Dépenses auto-construction'!C528,"")</f>
        <v/>
      </c>
      <c r="D528" s="111" t="str">
        <f>IF('Dépenses auto-construction'!D528&lt;&gt;"",'Dépenses auto-construction'!D528,"")</f>
        <v/>
      </c>
      <c r="E528" s="80" t="str">
        <f>IF('Dépenses auto-construction'!E528&lt;&gt;"",'Dépenses auto-construction'!E528,"")</f>
        <v/>
      </c>
      <c r="F528" s="111" t="str">
        <f>IF('Dépenses auto-construction'!F528&lt;&gt;"",'Dépenses auto-construction'!F528,"")</f>
        <v/>
      </c>
      <c r="G528" s="257">
        <f>IF('Dépenses auto-construction'!G528&lt;&gt;"",'Dépenses auto-construction'!G528,"")</f>
        <v>0</v>
      </c>
      <c r="H528" s="81">
        <f>IF('Dépenses auto-construction'!H528&lt;&gt;"",'Dépenses auto-construction'!H528,"")</f>
        <v>0</v>
      </c>
      <c r="I528" s="246"/>
      <c r="J528" s="246">
        <f t="shared" si="26"/>
        <v>0</v>
      </c>
      <c r="K528" s="111"/>
      <c r="L528" s="79" t="str">
        <f t="shared" si="27"/>
        <v/>
      </c>
      <c r="M528" s="246">
        <f t="shared" si="28"/>
        <v>0</v>
      </c>
      <c r="N528" s="111"/>
    </row>
    <row r="529" spans="2:14" ht="19.899999999999999" customHeight="1" x14ac:dyDescent="0.35">
      <c r="B529" s="109">
        <v>522</v>
      </c>
      <c r="C529" s="111" t="str">
        <f>IF('Dépenses auto-construction'!C529&lt;&gt;"",'Dépenses auto-construction'!C529,"")</f>
        <v/>
      </c>
      <c r="D529" s="111" t="str">
        <f>IF('Dépenses auto-construction'!D529&lt;&gt;"",'Dépenses auto-construction'!D529,"")</f>
        <v/>
      </c>
      <c r="E529" s="80" t="str">
        <f>IF('Dépenses auto-construction'!E529&lt;&gt;"",'Dépenses auto-construction'!E529,"")</f>
        <v/>
      </c>
      <c r="F529" s="111" t="str">
        <f>IF('Dépenses auto-construction'!F529&lt;&gt;"",'Dépenses auto-construction'!F529,"")</f>
        <v/>
      </c>
      <c r="G529" s="257">
        <f>IF('Dépenses auto-construction'!G529&lt;&gt;"",'Dépenses auto-construction'!G529,"")</f>
        <v>0</v>
      </c>
      <c r="H529" s="81">
        <f>IF('Dépenses auto-construction'!H529&lt;&gt;"",'Dépenses auto-construction'!H529,"")</f>
        <v>0</v>
      </c>
      <c r="I529" s="246"/>
      <c r="J529" s="246">
        <f t="shared" si="26"/>
        <v>0</v>
      </c>
      <c r="K529" s="111"/>
      <c r="L529" s="79" t="str">
        <f t="shared" si="27"/>
        <v/>
      </c>
      <c r="M529" s="246">
        <f t="shared" si="28"/>
        <v>0</v>
      </c>
      <c r="N529" s="111"/>
    </row>
    <row r="530" spans="2:14" ht="19.899999999999999" customHeight="1" x14ac:dyDescent="0.35">
      <c r="B530" s="109">
        <v>523</v>
      </c>
      <c r="C530" s="111" t="str">
        <f>IF('Dépenses auto-construction'!C530&lt;&gt;"",'Dépenses auto-construction'!C530,"")</f>
        <v/>
      </c>
      <c r="D530" s="111" t="str">
        <f>IF('Dépenses auto-construction'!D530&lt;&gt;"",'Dépenses auto-construction'!D530,"")</f>
        <v/>
      </c>
      <c r="E530" s="80" t="str">
        <f>IF('Dépenses auto-construction'!E530&lt;&gt;"",'Dépenses auto-construction'!E530,"")</f>
        <v/>
      </c>
      <c r="F530" s="111" t="str">
        <f>IF('Dépenses auto-construction'!F530&lt;&gt;"",'Dépenses auto-construction'!F530,"")</f>
        <v/>
      </c>
      <c r="G530" s="257">
        <f>IF('Dépenses auto-construction'!G530&lt;&gt;"",'Dépenses auto-construction'!G530,"")</f>
        <v>0</v>
      </c>
      <c r="H530" s="81">
        <f>IF('Dépenses auto-construction'!H530&lt;&gt;"",'Dépenses auto-construction'!H530,"")</f>
        <v>0</v>
      </c>
      <c r="I530" s="246"/>
      <c r="J530" s="246">
        <f t="shared" si="26"/>
        <v>0</v>
      </c>
      <c r="K530" s="111"/>
      <c r="L530" s="79" t="str">
        <f t="shared" si="27"/>
        <v/>
      </c>
      <c r="M530" s="246">
        <f t="shared" si="28"/>
        <v>0</v>
      </c>
      <c r="N530" s="111"/>
    </row>
    <row r="531" spans="2:14" ht="19.899999999999999" customHeight="1" x14ac:dyDescent="0.35">
      <c r="B531" s="109">
        <v>524</v>
      </c>
      <c r="C531" s="111" t="str">
        <f>IF('Dépenses auto-construction'!C531&lt;&gt;"",'Dépenses auto-construction'!C531,"")</f>
        <v/>
      </c>
      <c r="D531" s="111" t="str">
        <f>IF('Dépenses auto-construction'!D531&lt;&gt;"",'Dépenses auto-construction'!D531,"")</f>
        <v/>
      </c>
      <c r="E531" s="80" t="str">
        <f>IF('Dépenses auto-construction'!E531&lt;&gt;"",'Dépenses auto-construction'!E531,"")</f>
        <v/>
      </c>
      <c r="F531" s="111" t="str">
        <f>IF('Dépenses auto-construction'!F531&lt;&gt;"",'Dépenses auto-construction'!F531,"")</f>
        <v/>
      </c>
      <c r="G531" s="257">
        <f>IF('Dépenses auto-construction'!G531&lt;&gt;"",'Dépenses auto-construction'!G531,"")</f>
        <v>0</v>
      </c>
      <c r="H531" s="81">
        <f>IF('Dépenses auto-construction'!H531&lt;&gt;"",'Dépenses auto-construction'!H531,"")</f>
        <v>0</v>
      </c>
      <c r="I531" s="246"/>
      <c r="J531" s="246">
        <f t="shared" si="26"/>
        <v>0</v>
      </c>
      <c r="K531" s="111"/>
      <c r="L531" s="79" t="str">
        <f t="shared" si="27"/>
        <v/>
      </c>
      <c r="M531" s="246">
        <f t="shared" si="28"/>
        <v>0</v>
      </c>
      <c r="N531" s="111"/>
    </row>
    <row r="532" spans="2:14" ht="19.899999999999999" customHeight="1" x14ac:dyDescent="0.35">
      <c r="B532" s="109">
        <v>525</v>
      </c>
      <c r="C532" s="111" t="str">
        <f>IF('Dépenses auto-construction'!C532&lt;&gt;"",'Dépenses auto-construction'!C532,"")</f>
        <v/>
      </c>
      <c r="D532" s="111" t="str">
        <f>IF('Dépenses auto-construction'!D532&lt;&gt;"",'Dépenses auto-construction'!D532,"")</f>
        <v/>
      </c>
      <c r="E532" s="80" t="str">
        <f>IF('Dépenses auto-construction'!E532&lt;&gt;"",'Dépenses auto-construction'!E532,"")</f>
        <v/>
      </c>
      <c r="F532" s="111" t="str">
        <f>IF('Dépenses auto-construction'!F532&lt;&gt;"",'Dépenses auto-construction'!F532,"")</f>
        <v/>
      </c>
      <c r="G532" s="257">
        <f>IF('Dépenses auto-construction'!G532&lt;&gt;"",'Dépenses auto-construction'!G532,"")</f>
        <v>0</v>
      </c>
      <c r="H532" s="81">
        <f>IF('Dépenses auto-construction'!H532&lt;&gt;"",'Dépenses auto-construction'!H532,"")</f>
        <v>0</v>
      </c>
      <c r="I532" s="246"/>
      <c r="J532" s="246">
        <f t="shared" si="26"/>
        <v>0</v>
      </c>
      <c r="K532" s="111"/>
      <c r="L532" s="79" t="str">
        <f t="shared" si="27"/>
        <v/>
      </c>
      <c r="M532" s="246">
        <f t="shared" si="28"/>
        <v>0</v>
      </c>
      <c r="N532" s="111"/>
    </row>
    <row r="533" spans="2:14" ht="19.899999999999999" customHeight="1" x14ac:dyDescent="0.35">
      <c r="B533" s="109">
        <v>526</v>
      </c>
      <c r="C533" s="111" t="str">
        <f>IF('Dépenses auto-construction'!C533&lt;&gt;"",'Dépenses auto-construction'!C533,"")</f>
        <v/>
      </c>
      <c r="D533" s="111" t="str">
        <f>IF('Dépenses auto-construction'!D533&lt;&gt;"",'Dépenses auto-construction'!D533,"")</f>
        <v/>
      </c>
      <c r="E533" s="80" t="str">
        <f>IF('Dépenses auto-construction'!E533&lt;&gt;"",'Dépenses auto-construction'!E533,"")</f>
        <v/>
      </c>
      <c r="F533" s="111" t="str">
        <f>IF('Dépenses auto-construction'!F533&lt;&gt;"",'Dépenses auto-construction'!F533,"")</f>
        <v/>
      </c>
      <c r="G533" s="257">
        <f>IF('Dépenses auto-construction'!G533&lt;&gt;"",'Dépenses auto-construction'!G533,"")</f>
        <v>0</v>
      </c>
      <c r="H533" s="81">
        <f>IF('Dépenses auto-construction'!H533&lt;&gt;"",'Dépenses auto-construction'!H533,"")</f>
        <v>0</v>
      </c>
      <c r="I533" s="246"/>
      <c r="J533" s="246">
        <f t="shared" si="26"/>
        <v>0</v>
      </c>
      <c r="K533" s="111"/>
      <c r="L533" s="79" t="str">
        <f t="shared" si="27"/>
        <v/>
      </c>
      <c r="M533" s="246">
        <f t="shared" si="28"/>
        <v>0</v>
      </c>
      <c r="N533" s="111"/>
    </row>
    <row r="534" spans="2:14" ht="19.899999999999999" customHeight="1" x14ac:dyDescent="0.35">
      <c r="B534" s="109">
        <v>527</v>
      </c>
      <c r="C534" s="111" t="str">
        <f>IF('Dépenses auto-construction'!C534&lt;&gt;"",'Dépenses auto-construction'!C534,"")</f>
        <v/>
      </c>
      <c r="D534" s="111" t="str">
        <f>IF('Dépenses auto-construction'!D534&lt;&gt;"",'Dépenses auto-construction'!D534,"")</f>
        <v/>
      </c>
      <c r="E534" s="80" t="str">
        <f>IF('Dépenses auto-construction'!E534&lt;&gt;"",'Dépenses auto-construction'!E534,"")</f>
        <v/>
      </c>
      <c r="F534" s="111" t="str">
        <f>IF('Dépenses auto-construction'!F534&lt;&gt;"",'Dépenses auto-construction'!F534,"")</f>
        <v/>
      </c>
      <c r="G534" s="257">
        <f>IF('Dépenses auto-construction'!G534&lt;&gt;"",'Dépenses auto-construction'!G534,"")</f>
        <v>0</v>
      </c>
      <c r="H534" s="81">
        <f>IF('Dépenses auto-construction'!H534&lt;&gt;"",'Dépenses auto-construction'!H534,"")</f>
        <v>0</v>
      </c>
      <c r="I534" s="246"/>
      <c r="J534" s="246">
        <f t="shared" si="26"/>
        <v>0</v>
      </c>
      <c r="K534" s="111"/>
      <c r="L534" s="79" t="str">
        <f t="shared" si="27"/>
        <v/>
      </c>
      <c r="M534" s="246">
        <f t="shared" si="28"/>
        <v>0</v>
      </c>
      <c r="N534" s="111"/>
    </row>
    <row r="535" spans="2:14" ht="19.899999999999999" customHeight="1" x14ac:dyDescent="0.35">
      <c r="B535" s="109">
        <v>528</v>
      </c>
      <c r="C535" s="111" t="str">
        <f>IF('Dépenses auto-construction'!C535&lt;&gt;"",'Dépenses auto-construction'!C535,"")</f>
        <v/>
      </c>
      <c r="D535" s="111" t="str">
        <f>IF('Dépenses auto-construction'!D535&lt;&gt;"",'Dépenses auto-construction'!D535,"")</f>
        <v/>
      </c>
      <c r="E535" s="80" t="str">
        <f>IF('Dépenses auto-construction'!E535&lt;&gt;"",'Dépenses auto-construction'!E535,"")</f>
        <v/>
      </c>
      <c r="F535" s="111" t="str">
        <f>IF('Dépenses auto-construction'!F535&lt;&gt;"",'Dépenses auto-construction'!F535,"")</f>
        <v/>
      </c>
      <c r="G535" s="257">
        <f>IF('Dépenses auto-construction'!G535&lt;&gt;"",'Dépenses auto-construction'!G535,"")</f>
        <v>0</v>
      </c>
      <c r="H535" s="81">
        <f>IF('Dépenses auto-construction'!H535&lt;&gt;"",'Dépenses auto-construction'!H535,"")</f>
        <v>0</v>
      </c>
      <c r="I535" s="246"/>
      <c r="J535" s="246">
        <f t="shared" si="26"/>
        <v>0</v>
      </c>
      <c r="K535" s="111"/>
      <c r="L535" s="79" t="str">
        <f t="shared" si="27"/>
        <v/>
      </c>
      <c r="M535" s="246">
        <f t="shared" si="28"/>
        <v>0</v>
      </c>
      <c r="N535" s="111"/>
    </row>
    <row r="536" spans="2:14" ht="19.899999999999999" customHeight="1" x14ac:dyDescent="0.35">
      <c r="B536" s="109">
        <v>529</v>
      </c>
      <c r="C536" s="111" t="str">
        <f>IF('Dépenses auto-construction'!C536&lt;&gt;"",'Dépenses auto-construction'!C536,"")</f>
        <v/>
      </c>
      <c r="D536" s="111" t="str">
        <f>IF('Dépenses auto-construction'!D536&lt;&gt;"",'Dépenses auto-construction'!D536,"")</f>
        <v/>
      </c>
      <c r="E536" s="80" t="str">
        <f>IF('Dépenses auto-construction'!E536&lt;&gt;"",'Dépenses auto-construction'!E536,"")</f>
        <v/>
      </c>
      <c r="F536" s="111" t="str">
        <f>IF('Dépenses auto-construction'!F536&lt;&gt;"",'Dépenses auto-construction'!F536,"")</f>
        <v/>
      </c>
      <c r="G536" s="257">
        <f>IF('Dépenses auto-construction'!G536&lt;&gt;"",'Dépenses auto-construction'!G536,"")</f>
        <v>0</v>
      </c>
      <c r="H536" s="81">
        <f>IF('Dépenses auto-construction'!H536&lt;&gt;"",'Dépenses auto-construction'!H536,"")</f>
        <v>0</v>
      </c>
      <c r="I536" s="246"/>
      <c r="J536" s="246">
        <f t="shared" si="26"/>
        <v>0</v>
      </c>
      <c r="K536" s="111"/>
      <c r="L536" s="79" t="str">
        <f t="shared" si="27"/>
        <v/>
      </c>
      <c r="M536" s="246">
        <f t="shared" si="28"/>
        <v>0</v>
      </c>
      <c r="N536" s="111"/>
    </row>
    <row r="537" spans="2:14" ht="19.899999999999999" customHeight="1" x14ac:dyDescent="0.35">
      <c r="B537" s="109">
        <v>530</v>
      </c>
      <c r="C537" s="111" t="str">
        <f>IF('Dépenses auto-construction'!C537&lt;&gt;"",'Dépenses auto-construction'!C537,"")</f>
        <v/>
      </c>
      <c r="D537" s="111" t="str">
        <f>IF('Dépenses auto-construction'!D537&lt;&gt;"",'Dépenses auto-construction'!D537,"")</f>
        <v/>
      </c>
      <c r="E537" s="80" t="str">
        <f>IF('Dépenses auto-construction'!E537&lt;&gt;"",'Dépenses auto-construction'!E537,"")</f>
        <v/>
      </c>
      <c r="F537" s="111" t="str">
        <f>IF('Dépenses auto-construction'!F537&lt;&gt;"",'Dépenses auto-construction'!F537,"")</f>
        <v/>
      </c>
      <c r="G537" s="257">
        <f>IF('Dépenses auto-construction'!G537&lt;&gt;"",'Dépenses auto-construction'!G537,"")</f>
        <v>0</v>
      </c>
      <c r="H537" s="81">
        <f>IF('Dépenses auto-construction'!H537&lt;&gt;"",'Dépenses auto-construction'!H537,"")</f>
        <v>0</v>
      </c>
      <c r="I537" s="246"/>
      <c r="J537" s="246">
        <f t="shared" si="26"/>
        <v>0</v>
      </c>
      <c r="K537" s="111"/>
      <c r="L537" s="79" t="str">
        <f t="shared" si="27"/>
        <v/>
      </c>
      <c r="M537" s="246">
        <f t="shared" si="28"/>
        <v>0</v>
      </c>
      <c r="N537" s="111"/>
    </row>
    <row r="538" spans="2:14" ht="19.899999999999999" customHeight="1" x14ac:dyDescent="0.35">
      <c r="B538" s="109">
        <v>531</v>
      </c>
      <c r="C538" s="111" t="str">
        <f>IF('Dépenses auto-construction'!C538&lt;&gt;"",'Dépenses auto-construction'!C538,"")</f>
        <v/>
      </c>
      <c r="D538" s="111" t="str">
        <f>IF('Dépenses auto-construction'!D538&lt;&gt;"",'Dépenses auto-construction'!D538,"")</f>
        <v/>
      </c>
      <c r="E538" s="80" t="str">
        <f>IF('Dépenses auto-construction'!E538&lt;&gt;"",'Dépenses auto-construction'!E538,"")</f>
        <v/>
      </c>
      <c r="F538" s="111" t="str">
        <f>IF('Dépenses auto-construction'!F538&lt;&gt;"",'Dépenses auto-construction'!F538,"")</f>
        <v/>
      </c>
      <c r="G538" s="257">
        <f>IF('Dépenses auto-construction'!G538&lt;&gt;"",'Dépenses auto-construction'!G538,"")</f>
        <v>0</v>
      </c>
      <c r="H538" s="81">
        <f>IF('Dépenses auto-construction'!H538&lt;&gt;"",'Dépenses auto-construction'!H538,"")</f>
        <v>0</v>
      </c>
      <c r="I538" s="246"/>
      <c r="J538" s="246">
        <f t="shared" si="26"/>
        <v>0</v>
      </c>
      <c r="K538" s="111"/>
      <c r="L538" s="79" t="str">
        <f t="shared" si="27"/>
        <v/>
      </c>
      <c r="M538" s="246">
        <f t="shared" si="28"/>
        <v>0</v>
      </c>
      <c r="N538" s="111"/>
    </row>
    <row r="539" spans="2:14" ht="19.899999999999999" customHeight="1" x14ac:dyDescent="0.35">
      <c r="B539" s="109">
        <v>532</v>
      </c>
      <c r="C539" s="111" t="str">
        <f>IF('Dépenses auto-construction'!C539&lt;&gt;"",'Dépenses auto-construction'!C539,"")</f>
        <v/>
      </c>
      <c r="D539" s="111" t="str">
        <f>IF('Dépenses auto-construction'!D539&lt;&gt;"",'Dépenses auto-construction'!D539,"")</f>
        <v/>
      </c>
      <c r="E539" s="80" t="str">
        <f>IF('Dépenses auto-construction'!E539&lt;&gt;"",'Dépenses auto-construction'!E539,"")</f>
        <v/>
      </c>
      <c r="F539" s="111" t="str">
        <f>IF('Dépenses auto-construction'!F539&lt;&gt;"",'Dépenses auto-construction'!F539,"")</f>
        <v/>
      </c>
      <c r="G539" s="257">
        <f>IF('Dépenses auto-construction'!G539&lt;&gt;"",'Dépenses auto-construction'!G539,"")</f>
        <v>0</v>
      </c>
      <c r="H539" s="81">
        <f>IF('Dépenses auto-construction'!H539&lt;&gt;"",'Dépenses auto-construction'!H539,"")</f>
        <v>0</v>
      </c>
      <c r="I539" s="246"/>
      <c r="J539" s="246">
        <f t="shared" si="26"/>
        <v>0</v>
      </c>
      <c r="K539" s="111"/>
      <c r="L539" s="79" t="str">
        <f t="shared" si="27"/>
        <v/>
      </c>
      <c r="M539" s="246">
        <f t="shared" si="28"/>
        <v>0</v>
      </c>
      <c r="N539" s="111"/>
    </row>
    <row r="540" spans="2:14" ht="19.899999999999999" customHeight="1" x14ac:dyDescent="0.35">
      <c r="B540" s="109">
        <v>533</v>
      </c>
      <c r="C540" s="111" t="str">
        <f>IF('Dépenses auto-construction'!C540&lt;&gt;"",'Dépenses auto-construction'!C540,"")</f>
        <v/>
      </c>
      <c r="D540" s="111" t="str">
        <f>IF('Dépenses auto-construction'!D540&lt;&gt;"",'Dépenses auto-construction'!D540,"")</f>
        <v/>
      </c>
      <c r="E540" s="80" t="str">
        <f>IF('Dépenses auto-construction'!E540&lt;&gt;"",'Dépenses auto-construction'!E540,"")</f>
        <v/>
      </c>
      <c r="F540" s="111" t="str">
        <f>IF('Dépenses auto-construction'!F540&lt;&gt;"",'Dépenses auto-construction'!F540,"")</f>
        <v/>
      </c>
      <c r="G540" s="257">
        <f>IF('Dépenses auto-construction'!G540&lt;&gt;"",'Dépenses auto-construction'!G540,"")</f>
        <v>0</v>
      </c>
      <c r="H540" s="81">
        <f>IF('Dépenses auto-construction'!H540&lt;&gt;"",'Dépenses auto-construction'!H540,"")</f>
        <v>0</v>
      </c>
      <c r="I540" s="246"/>
      <c r="J540" s="246">
        <f t="shared" si="26"/>
        <v>0</v>
      </c>
      <c r="K540" s="111"/>
      <c r="L540" s="79" t="str">
        <f t="shared" si="27"/>
        <v/>
      </c>
      <c r="M540" s="246">
        <f t="shared" si="28"/>
        <v>0</v>
      </c>
      <c r="N540" s="111"/>
    </row>
    <row r="541" spans="2:14" ht="19.899999999999999" customHeight="1" x14ac:dyDescent="0.35">
      <c r="B541" s="109">
        <v>534</v>
      </c>
      <c r="C541" s="111" t="str">
        <f>IF('Dépenses auto-construction'!C541&lt;&gt;"",'Dépenses auto-construction'!C541,"")</f>
        <v/>
      </c>
      <c r="D541" s="111" t="str">
        <f>IF('Dépenses auto-construction'!D541&lt;&gt;"",'Dépenses auto-construction'!D541,"")</f>
        <v/>
      </c>
      <c r="E541" s="80" t="str">
        <f>IF('Dépenses auto-construction'!E541&lt;&gt;"",'Dépenses auto-construction'!E541,"")</f>
        <v/>
      </c>
      <c r="F541" s="111" t="str">
        <f>IF('Dépenses auto-construction'!F541&lt;&gt;"",'Dépenses auto-construction'!F541,"")</f>
        <v/>
      </c>
      <c r="G541" s="257">
        <f>IF('Dépenses auto-construction'!G541&lt;&gt;"",'Dépenses auto-construction'!G541,"")</f>
        <v>0</v>
      </c>
      <c r="H541" s="81">
        <f>IF('Dépenses auto-construction'!H541&lt;&gt;"",'Dépenses auto-construction'!H541,"")</f>
        <v>0</v>
      </c>
      <c r="I541" s="246"/>
      <c r="J541" s="246">
        <f t="shared" si="26"/>
        <v>0</v>
      </c>
      <c r="K541" s="111"/>
      <c r="L541" s="79" t="str">
        <f t="shared" si="27"/>
        <v/>
      </c>
      <c r="M541" s="246">
        <f t="shared" si="28"/>
        <v>0</v>
      </c>
      <c r="N541" s="111"/>
    </row>
    <row r="542" spans="2:14" ht="19.899999999999999" customHeight="1" x14ac:dyDescent="0.35">
      <c r="B542" s="109">
        <v>535</v>
      </c>
      <c r="C542" s="111" t="str">
        <f>IF('Dépenses auto-construction'!C542&lt;&gt;"",'Dépenses auto-construction'!C542,"")</f>
        <v/>
      </c>
      <c r="D542" s="111" t="str">
        <f>IF('Dépenses auto-construction'!D542&lt;&gt;"",'Dépenses auto-construction'!D542,"")</f>
        <v/>
      </c>
      <c r="E542" s="80" t="str">
        <f>IF('Dépenses auto-construction'!E542&lt;&gt;"",'Dépenses auto-construction'!E542,"")</f>
        <v/>
      </c>
      <c r="F542" s="111" t="str">
        <f>IF('Dépenses auto-construction'!F542&lt;&gt;"",'Dépenses auto-construction'!F542,"")</f>
        <v/>
      </c>
      <c r="G542" s="257">
        <f>IF('Dépenses auto-construction'!G542&lt;&gt;"",'Dépenses auto-construction'!G542,"")</f>
        <v>0</v>
      </c>
      <c r="H542" s="81">
        <f>IF('Dépenses auto-construction'!H542&lt;&gt;"",'Dépenses auto-construction'!H542,"")</f>
        <v>0</v>
      </c>
      <c r="I542" s="246"/>
      <c r="J542" s="246">
        <f t="shared" si="26"/>
        <v>0</v>
      </c>
      <c r="K542" s="111"/>
      <c r="L542" s="79" t="str">
        <f t="shared" si="27"/>
        <v/>
      </c>
      <c r="M542" s="246">
        <f t="shared" si="28"/>
        <v>0</v>
      </c>
      <c r="N542" s="111"/>
    </row>
    <row r="543" spans="2:14" ht="19.899999999999999" customHeight="1" x14ac:dyDescent="0.35">
      <c r="B543" s="109">
        <v>536</v>
      </c>
      <c r="C543" s="111" t="str">
        <f>IF('Dépenses auto-construction'!C543&lt;&gt;"",'Dépenses auto-construction'!C543,"")</f>
        <v/>
      </c>
      <c r="D543" s="111" t="str">
        <f>IF('Dépenses auto-construction'!D543&lt;&gt;"",'Dépenses auto-construction'!D543,"")</f>
        <v/>
      </c>
      <c r="E543" s="80" t="str">
        <f>IF('Dépenses auto-construction'!E543&lt;&gt;"",'Dépenses auto-construction'!E543,"")</f>
        <v/>
      </c>
      <c r="F543" s="111" t="str">
        <f>IF('Dépenses auto-construction'!F543&lt;&gt;"",'Dépenses auto-construction'!F543,"")</f>
        <v/>
      </c>
      <c r="G543" s="257">
        <f>IF('Dépenses auto-construction'!G543&lt;&gt;"",'Dépenses auto-construction'!G543,"")</f>
        <v>0</v>
      </c>
      <c r="H543" s="81">
        <f>IF('Dépenses auto-construction'!H543&lt;&gt;"",'Dépenses auto-construction'!H543,"")</f>
        <v>0</v>
      </c>
      <c r="I543" s="246"/>
      <c r="J543" s="246">
        <f t="shared" si="26"/>
        <v>0</v>
      </c>
      <c r="K543" s="111"/>
      <c r="L543" s="79" t="str">
        <f t="shared" si="27"/>
        <v/>
      </c>
      <c r="M543" s="246">
        <f t="shared" si="28"/>
        <v>0</v>
      </c>
      <c r="N543" s="111"/>
    </row>
    <row r="544" spans="2:14" ht="19.899999999999999" customHeight="1" x14ac:dyDescent="0.35">
      <c r="B544" s="109">
        <v>537</v>
      </c>
      <c r="C544" s="111" t="str">
        <f>IF('Dépenses auto-construction'!C544&lt;&gt;"",'Dépenses auto-construction'!C544,"")</f>
        <v/>
      </c>
      <c r="D544" s="111" t="str">
        <f>IF('Dépenses auto-construction'!D544&lt;&gt;"",'Dépenses auto-construction'!D544,"")</f>
        <v/>
      </c>
      <c r="E544" s="80" t="str">
        <f>IF('Dépenses auto-construction'!E544&lt;&gt;"",'Dépenses auto-construction'!E544,"")</f>
        <v/>
      </c>
      <c r="F544" s="111" t="str">
        <f>IF('Dépenses auto-construction'!F544&lt;&gt;"",'Dépenses auto-construction'!F544,"")</f>
        <v/>
      </c>
      <c r="G544" s="257">
        <f>IF('Dépenses auto-construction'!G544&lt;&gt;"",'Dépenses auto-construction'!G544,"")</f>
        <v>0</v>
      </c>
      <c r="H544" s="81">
        <f>IF('Dépenses auto-construction'!H544&lt;&gt;"",'Dépenses auto-construction'!H544,"")</f>
        <v>0</v>
      </c>
      <c r="I544" s="246"/>
      <c r="J544" s="246">
        <f t="shared" si="26"/>
        <v>0</v>
      </c>
      <c r="K544" s="111"/>
      <c r="L544" s="79" t="str">
        <f t="shared" si="27"/>
        <v/>
      </c>
      <c r="M544" s="246">
        <f t="shared" si="28"/>
        <v>0</v>
      </c>
      <c r="N544" s="111"/>
    </row>
    <row r="545" spans="2:14" ht="19.899999999999999" customHeight="1" x14ac:dyDescent="0.35">
      <c r="B545" s="109">
        <v>538</v>
      </c>
      <c r="C545" s="111" t="str">
        <f>IF('Dépenses auto-construction'!C545&lt;&gt;"",'Dépenses auto-construction'!C545,"")</f>
        <v/>
      </c>
      <c r="D545" s="111" t="str">
        <f>IF('Dépenses auto-construction'!D545&lt;&gt;"",'Dépenses auto-construction'!D545,"")</f>
        <v/>
      </c>
      <c r="E545" s="80" t="str">
        <f>IF('Dépenses auto-construction'!E545&lt;&gt;"",'Dépenses auto-construction'!E545,"")</f>
        <v/>
      </c>
      <c r="F545" s="111" t="str">
        <f>IF('Dépenses auto-construction'!F545&lt;&gt;"",'Dépenses auto-construction'!F545,"")</f>
        <v/>
      </c>
      <c r="G545" s="257">
        <f>IF('Dépenses auto-construction'!G545&lt;&gt;"",'Dépenses auto-construction'!G545,"")</f>
        <v>0</v>
      </c>
      <c r="H545" s="81">
        <f>IF('Dépenses auto-construction'!H545&lt;&gt;"",'Dépenses auto-construction'!H545,"")</f>
        <v>0</v>
      </c>
      <c r="I545" s="246"/>
      <c r="J545" s="246">
        <f t="shared" si="26"/>
        <v>0</v>
      </c>
      <c r="K545" s="111"/>
      <c r="L545" s="79" t="str">
        <f t="shared" si="27"/>
        <v/>
      </c>
      <c r="M545" s="246">
        <f t="shared" si="28"/>
        <v>0</v>
      </c>
      <c r="N545" s="111"/>
    </row>
    <row r="546" spans="2:14" ht="19.899999999999999" customHeight="1" x14ac:dyDescent="0.35">
      <c r="B546" s="109">
        <v>539</v>
      </c>
      <c r="C546" s="111" t="str">
        <f>IF('Dépenses auto-construction'!C546&lt;&gt;"",'Dépenses auto-construction'!C546,"")</f>
        <v/>
      </c>
      <c r="D546" s="111" t="str">
        <f>IF('Dépenses auto-construction'!D546&lt;&gt;"",'Dépenses auto-construction'!D546,"")</f>
        <v/>
      </c>
      <c r="E546" s="80" t="str">
        <f>IF('Dépenses auto-construction'!E546&lt;&gt;"",'Dépenses auto-construction'!E546,"")</f>
        <v/>
      </c>
      <c r="F546" s="111" t="str">
        <f>IF('Dépenses auto-construction'!F546&lt;&gt;"",'Dépenses auto-construction'!F546,"")</f>
        <v/>
      </c>
      <c r="G546" s="257">
        <f>IF('Dépenses auto-construction'!G546&lt;&gt;"",'Dépenses auto-construction'!G546,"")</f>
        <v>0</v>
      </c>
      <c r="H546" s="81">
        <f>IF('Dépenses auto-construction'!H546&lt;&gt;"",'Dépenses auto-construction'!H546,"")</f>
        <v>0</v>
      </c>
      <c r="I546" s="246"/>
      <c r="J546" s="246">
        <f t="shared" si="26"/>
        <v>0</v>
      </c>
      <c r="K546" s="111"/>
      <c r="L546" s="79" t="str">
        <f t="shared" si="27"/>
        <v/>
      </c>
      <c r="M546" s="246">
        <f t="shared" si="28"/>
        <v>0</v>
      </c>
      <c r="N546" s="111"/>
    </row>
    <row r="547" spans="2:14" ht="19.899999999999999" customHeight="1" x14ac:dyDescent="0.35">
      <c r="B547" s="109">
        <v>540</v>
      </c>
      <c r="C547" s="111" t="str">
        <f>IF('Dépenses auto-construction'!C547&lt;&gt;"",'Dépenses auto-construction'!C547,"")</f>
        <v/>
      </c>
      <c r="D547" s="111" t="str">
        <f>IF('Dépenses auto-construction'!D547&lt;&gt;"",'Dépenses auto-construction'!D547,"")</f>
        <v/>
      </c>
      <c r="E547" s="80" t="str">
        <f>IF('Dépenses auto-construction'!E547&lt;&gt;"",'Dépenses auto-construction'!E547,"")</f>
        <v/>
      </c>
      <c r="F547" s="111" t="str">
        <f>IF('Dépenses auto-construction'!F547&lt;&gt;"",'Dépenses auto-construction'!F547,"")</f>
        <v/>
      </c>
      <c r="G547" s="257">
        <f>IF('Dépenses auto-construction'!G547&lt;&gt;"",'Dépenses auto-construction'!G547,"")</f>
        <v>0</v>
      </c>
      <c r="H547" s="81">
        <f>IF('Dépenses auto-construction'!H547&lt;&gt;"",'Dépenses auto-construction'!H547,"")</f>
        <v>0</v>
      </c>
      <c r="I547" s="246"/>
      <c r="J547" s="246">
        <f t="shared" si="26"/>
        <v>0</v>
      </c>
      <c r="K547" s="111"/>
      <c r="L547" s="79" t="str">
        <f t="shared" si="27"/>
        <v/>
      </c>
      <c r="M547" s="246">
        <f t="shared" si="28"/>
        <v>0</v>
      </c>
      <c r="N547" s="111"/>
    </row>
    <row r="548" spans="2:14" ht="19.899999999999999" customHeight="1" x14ac:dyDescent="0.35">
      <c r="B548" s="109">
        <v>541</v>
      </c>
      <c r="C548" s="111" t="str">
        <f>IF('Dépenses auto-construction'!C548&lt;&gt;"",'Dépenses auto-construction'!C548,"")</f>
        <v/>
      </c>
      <c r="D548" s="111" t="str">
        <f>IF('Dépenses auto-construction'!D548&lt;&gt;"",'Dépenses auto-construction'!D548,"")</f>
        <v/>
      </c>
      <c r="E548" s="80" t="str">
        <f>IF('Dépenses auto-construction'!E548&lt;&gt;"",'Dépenses auto-construction'!E548,"")</f>
        <v/>
      </c>
      <c r="F548" s="111" t="str">
        <f>IF('Dépenses auto-construction'!F548&lt;&gt;"",'Dépenses auto-construction'!F548,"")</f>
        <v/>
      </c>
      <c r="G548" s="257">
        <f>IF('Dépenses auto-construction'!G548&lt;&gt;"",'Dépenses auto-construction'!G548,"")</f>
        <v>0</v>
      </c>
      <c r="H548" s="81">
        <f>IF('Dépenses auto-construction'!H548&lt;&gt;"",'Dépenses auto-construction'!H548,"")</f>
        <v>0</v>
      </c>
      <c r="I548" s="246"/>
      <c r="J548" s="246">
        <f t="shared" si="26"/>
        <v>0</v>
      </c>
      <c r="K548" s="111"/>
      <c r="L548" s="79" t="str">
        <f t="shared" si="27"/>
        <v/>
      </c>
      <c r="M548" s="246">
        <f t="shared" si="28"/>
        <v>0</v>
      </c>
      <c r="N548" s="111"/>
    </row>
    <row r="549" spans="2:14" ht="19.899999999999999" customHeight="1" x14ac:dyDescent="0.35">
      <c r="B549" s="109">
        <v>542</v>
      </c>
      <c r="C549" s="111" t="str">
        <f>IF('Dépenses auto-construction'!C549&lt;&gt;"",'Dépenses auto-construction'!C549,"")</f>
        <v/>
      </c>
      <c r="D549" s="111" t="str">
        <f>IF('Dépenses auto-construction'!D549&lt;&gt;"",'Dépenses auto-construction'!D549,"")</f>
        <v/>
      </c>
      <c r="E549" s="80" t="str">
        <f>IF('Dépenses auto-construction'!E549&lt;&gt;"",'Dépenses auto-construction'!E549,"")</f>
        <v/>
      </c>
      <c r="F549" s="111" t="str">
        <f>IF('Dépenses auto-construction'!F549&lt;&gt;"",'Dépenses auto-construction'!F549,"")</f>
        <v/>
      </c>
      <c r="G549" s="257">
        <f>IF('Dépenses auto-construction'!G549&lt;&gt;"",'Dépenses auto-construction'!G549,"")</f>
        <v>0</v>
      </c>
      <c r="H549" s="81">
        <f>IF('Dépenses auto-construction'!H549&lt;&gt;"",'Dépenses auto-construction'!H549,"")</f>
        <v>0</v>
      </c>
      <c r="I549" s="246"/>
      <c r="J549" s="246">
        <f t="shared" si="26"/>
        <v>0</v>
      </c>
      <c r="K549" s="111"/>
      <c r="L549" s="79" t="str">
        <f t="shared" si="27"/>
        <v/>
      </c>
      <c r="M549" s="246">
        <f t="shared" si="28"/>
        <v>0</v>
      </c>
      <c r="N549" s="111"/>
    </row>
    <row r="550" spans="2:14" ht="19.899999999999999" customHeight="1" x14ac:dyDescent="0.35">
      <c r="B550" s="109">
        <v>543</v>
      </c>
      <c r="C550" s="111" t="str">
        <f>IF('Dépenses auto-construction'!C550&lt;&gt;"",'Dépenses auto-construction'!C550,"")</f>
        <v/>
      </c>
      <c r="D550" s="111" t="str">
        <f>IF('Dépenses auto-construction'!D550&lt;&gt;"",'Dépenses auto-construction'!D550,"")</f>
        <v/>
      </c>
      <c r="E550" s="80" t="str">
        <f>IF('Dépenses auto-construction'!E550&lt;&gt;"",'Dépenses auto-construction'!E550,"")</f>
        <v/>
      </c>
      <c r="F550" s="111" t="str">
        <f>IF('Dépenses auto-construction'!F550&lt;&gt;"",'Dépenses auto-construction'!F550,"")</f>
        <v/>
      </c>
      <c r="G550" s="257">
        <f>IF('Dépenses auto-construction'!G550&lt;&gt;"",'Dépenses auto-construction'!G550,"")</f>
        <v>0</v>
      </c>
      <c r="H550" s="81">
        <f>IF('Dépenses auto-construction'!H550&lt;&gt;"",'Dépenses auto-construction'!H550,"")</f>
        <v>0</v>
      </c>
      <c r="I550" s="246"/>
      <c r="J550" s="246">
        <f t="shared" si="26"/>
        <v>0</v>
      </c>
      <c r="K550" s="111"/>
      <c r="L550" s="79" t="str">
        <f t="shared" si="27"/>
        <v/>
      </c>
      <c r="M550" s="246">
        <f t="shared" si="28"/>
        <v>0</v>
      </c>
      <c r="N550" s="111"/>
    </row>
    <row r="551" spans="2:14" ht="19.899999999999999" customHeight="1" x14ac:dyDescent="0.35">
      <c r="B551" s="109">
        <v>544</v>
      </c>
      <c r="C551" s="111" t="str">
        <f>IF('Dépenses auto-construction'!C551&lt;&gt;"",'Dépenses auto-construction'!C551,"")</f>
        <v/>
      </c>
      <c r="D551" s="111" t="str">
        <f>IF('Dépenses auto-construction'!D551&lt;&gt;"",'Dépenses auto-construction'!D551,"")</f>
        <v/>
      </c>
      <c r="E551" s="80" t="str">
        <f>IF('Dépenses auto-construction'!E551&lt;&gt;"",'Dépenses auto-construction'!E551,"")</f>
        <v/>
      </c>
      <c r="F551" s="111" t="str">
        <f>IF('Dépenses auto-construction'!F551&lt;&gt;"",'Dépenses auto-construction'!F551,"")</f>
        <v/>
      </c>
      <c r="G551" s="257">
        <f>IF('Dépenses auto-construction'!G551&lt;&gt;"",'Dépenses auto-construction'!G551,"")</f>
        <v>0</v>
      </c>
      <c r="H551" s="81">
        <f>IF('Dépenses auto-construction'!H551&lt;&gt;"",'Dépenses auto-construction'!H551,"")</f>
        <v>0</v>
      </c>
      <c r="I551" s="246"/>
      <c r="J551" s="246">
        <f t="shared" si="26"/>
        <v>0</v>
      </c>
      <c r="K551" s="111"/>
      <c r="L551" s="79" t="str">
        <f t="shared" si="27"/>
        <v/>
      </c>
      <c r="M551" s="246">
        <f t="shared" si="28"/>
        <v>0</v>
      </c>
      <c r="N551" s="111"/>
    </row>
    <row r="552" spans="2:14" ht="19.899999999999999" customHeight="1" x14ac:dyDescent="0.35">
      <c r="B552" s="109">
        <v>545</v>
      </c>
      <c r="C552" s="111" t="str">
        <f>IF('Dépenses auto-construction'!C552&lt;&gt;"",'Dépenses auto-construction'!C552,"")</f>
        <v/>
      </c>
      <c r="D552" s="111" t="str">
        <f>IF('Dépenses auto-construction'!D552&lt;&gt;"",'Dépenses auto-construction'!D552,"")</f>
        <v/>
      </c>
      <c r="E552" s="80" t="str">
        <f>IF('Dépenses auto-construction'!E552&lt;&gt;"",'Dépenses auto-construction'!E552,"")</f>
        <v/>
      </c>
      <c r="F552" s="111" t="str">
        <f>IF('Dépenses auto-construction'!F552&lt;&gt;"",'Dépenses auto-construction'!F552,"")</f>
        <v/>
      </c>
      <c r="G552" s="257">
        <f>IF('Dépenses auto-construction'!G552&lt;&gt;"",'Dépenses auto-construction'!G552,"")</f>
        <v>0</v>
      </c>
      <c r="H552" s="81">
        <f>IF('Dépenses auto-construction'!H552&lt;&gt;"",'Dépenses auto-construction'!H552,"")</f>
        <v>0</v>
      </c>
      <c r="I552" s="246"/>
      <c r="J552" s="246">
        <f t="shared" si="26"/>
        <v>0</v>
      </c>
      <c r="K552" s="111"/>
      <c r="L552" s="79" t="str">
        <f t="shared" si="27"/>
        <v/>
      </c>
      <c r="M552" s="246">
        <f t="shared" si="28"/>
        <v>0</v>
      </c>
      <c r="N552" s="111"/>
    </row>
    <row r="553" spans="2:14" ht="19.899999999999999" customHeight="1" x14ac:dyDescent="0.35">
      <c r="B553" s="109">
        <v>546</v>
      </c>
      <c r="C553" s="111" t="str">
        <f>IF('Dépenses auto-construction'!C553&lt;&gt;"",'Dépenses auto-construction'!C553,"")</f>
        <v/>
      </c>
      <c r="D553" s="111" t="str">
        <f>IF('Dépenses auto-construction'!D553&lt;&gt;"",'Dépenses auto-construction'!D553,"")</f>
        <v/>
      </c>
      <c r="E553" s="80" t="str">
        <f>IF('Dépenses auto-construction'!E553&lt;&gt;"",'Dépenses auto-construction'!E553,"")</f>
        <v/>
      </c>
      <c r="F553" s="111" t="str">
        <f>IF('Dépenses auto-construction'!F553&lt;&gt;"",'Dépenses auto-construction'!F553,"")</f>
        <v/>
      </c>
      <c r="G553" s="257">
        <f>IF('Dépenses auto-construction'!G553&lt;&gt;"",'Dépenses auto-construction'!G553,"")</f>
        <v>0</v>
      </c>
      <c r="H553" s="81">
        <f>IF('Dépenses auto-construction'!H553&lt;&gt;"",'Dépenses auto-construction'!H553,"")</f>
        <v>0</v>
      </c>
      <c r="I553" s="246"/>
      <c r="J553" s="246">
        <f t="shared" si="26"/>
        <v>0</v>
      </c>
      <c r="K553" s="111"/>
      <c r="L553" s="79" t="str">
        <f t="shared" si="27"/>
        <v/>
      </c>
      <c r="M553" s="246">
        <f t="shared" si="28"/>
        <v>0</v>
      </c>
      <c r="N553" s="111"/>
    </row>
    <row r="554" spans="2:14" ht="19.899999999999999" customHeight="1" x14ac:dyDescent="0.35">
      <c r="B554" s="109">
        <v>547</v>
      </c>
      <c r="C554" s="111" t="str">
        <f>IF('Dépenses auto-construction'!C554&lt;&gt;"",'Dépenses auto-construction'!C554,"")</f>
        <v/>
      </c>
      <c r="D554" s="111" t="str">
        <f>IF('Dépenses auto-construction'!D554&lt;&gt;"",'Dépenses auto-construction'!D554,"")</f>
        <v/>
      </c>
      <c r="E554" s="80" t="str">
        <f>IF('Dépenses auto-construction'!E554&lt;&gt;"",'Dépenses auto-construction'!E554,"")</f>
        <v/>
      </c>
      <c r="F554" s="111" t="str">
        <f>IF('Dépenses auto-construction'!F554&lt;&gt;"",'Dépenses auto-construction'!F554,"")</f>
        <v/>
      </c>
      <c r="G554" s="257">
        <f>IF('Dépenses auto-construction'!G554&lt;&gt;"",'Dépenses auto-construction'!G554,"")</f>
        <v>0</v>
      </c>
      <c r="H554" s="81">
        <f>IF('Dépenses auto-construction'!H554&lt;&gt;"",'Dépenses auto-construction'!H554,"")</f>
        <v>0</v>
      </c>
      <c r="I554" s="246"/>
      <c r="J554" s="246">
        <f t="shared" si="26"/>
        <v>0</v>
      </c>
      <c r="K554" s="111"/>
      <c r="L554" s="79" t="str">
        <f t="shared" si="27"/>
        <v/>
      </c>
      <c r="M554" s="246">
        <f t="shared" si="28"/>
        <v>0</v>
      </c>
      <c r="N554" s="111"/>
    </row>
    <row r="555" spans="2:14" ht="19.899999999999999" customHeight="1" x14ac:dyDescent="0.35">
      <c r="B555" s="109">
        <v>548</v>
      </c>
      <c r="C555" s="111" t="str">
        <f>IF('Dépenses auto-construction'!C555&lt;&gt;"",'Dépenses auto-construction'!C555,"")</f>
        <v/>
      </c>
      <c r="D555" s="111" t="str">
        <f>IF('Dépenses auto-construction'!D555&lt;&gt;"",'Dépenses auto-construction'!D555,"")</f>
        <v/>
      </c>
      <c r="E555" s="80" t="str">
        <f>IF('Dépenses auto-construction'!E555&lt;&gt;"",'Dépenses auto-construction'!E555,"")</f>
        <v/>
      </c>
      <c r="F555" s="111" t="str">
        <f>IF('Dépenses auto-construction'!F555&lt;&gt;"",'Dépenses auto-construction'!F555,"")</f>
        <v/>
      </c>
      <c r="G555" s="257">
        <f>IF('Dépenses auto-construction'!G555&lt;&gt;"",'Dépenses auto-construction'!G555,"")</f>
        <v>0</v>
      </c>
      <c r="H555" s="81">
        <f>IF('Dépenses auto-construction'!H555&lt;&gt;"",'Dépenses auto-construction'!H555,"")</f>
        <v>0</v>
      </c>
      <c r="I555" s="246"/>
      <c r="J555" s="246">
        <f t="shared" si="26"/>
        <v>0</v>
      </c>
      <c r="K555" s="111"/>
      <c r="L555" s="79" t="str">
        <f t="shared" si="27"/>
        <v/>
      </c>
      <c r="M555" s="246">
        <f t="shared" si="28"/>
        <v>0</v>
      </c>
      <c r="N555" s="111"/>
    </row>
    <row r="556" spans="2:14" ht="19.899999999999999" customHeight="1" x14ac:dyDescent="0.35">
      <c r="B556" s="109">
        <v>549</v>
      </c>
      <c r="C556" s="111" t="str">
        <f>IF('Dépenses auto-construction'!C556&lt;&gt;"",'Dépenses auto-construction'!C556,"")</f>
        <v/>
      </c>
      <c r="D556" s="111" t="str">
        <f>IF('Dépenses auto-construction'!D556&lt;&gt;"",'Dépenses auto-construction'!D556,"")</f>
        <v/>
      </c>
      <c r="E556" s="80" t="str">
        <f>IF('Dépenses auto-construction'!E556&lt;&gt;"",'Dépenses auto-construction'!E556,"")</f>
        <v/>
      </c>
      <c r="F556" s="111" t="str">
        <f>IF('Dépenses auto-construction'!F556&lt;&gt;"",'Dépenses auto-construction'!F556,"")</f>
        <v/>
      </c>
      <c r="G556" s="257">
        <f>IF('Dépenses auto-construction'!G556&lt;&gt;"",'Dépenses auto-construction'!G556,"")</f>
        <v>0</v>
      </c>
      <c r="H556" s="81">
        <f>IF('Dépenses auto-construction'!H556&lt;&gt;"",'Dépenses auto-construction'!H556,"")</f>
        <v>0</v>
      </c>
      <c r="I556" s="246"/>
      <c r="J556" s="246">
        <f t="shared" si="26"/>
        <v>0</v>
      </c>
      <c r="K556" s="111"/>
      <c r="L556" s="79" t="str">
        <f t="shared" si="27"/>
        <v/>
      </c>
      <c r="M556" s="246">
        <f t="shared" si="28"/>
        <v>0</v>
      </c>
      <c r="N556" s="111"/>
    </row>
    <row r="557" spans="2:14" ht="19.899999999999999" customHeight="1" x14ac:dyDescent="0.35">
      <c r="B557" s="109">
        <v>550</v>
      </c>
      <c r="C557" s="111" t="str">
        <f>IF('Dépenses auto-construction'!C557&lt;&gt;"",'Dépenses auto-construction'!C557,"")</f>
        <v/>
      </c>
      <c r="D557" s="111" t="str">
        <f>IF('Dépenses auto-construction'!D557&lt;&gt;"",'Dépenses auto-construction'!D557,"")</f>
        <v/>
      </c>
      <c r="E557" s="80" t="str">
        <f>IF('Dépenses auto-construction'!E557&lt;&gt;"",'Dépenses auto-construction'!E557,"")</f>
        <v/>
      </c>
      <c r="F557" s="111" t="str">
        <f>IF('Dépenses auto-construction'!F557&lt;&gt;"",'Dépenses auto-construction'!F557,"")</f>
        <v/>
      </c>
      <c r="G557" s="257">
        <f>IF('Dépenses auto-construction'!G557&lt;&gt;"",'Dépenses auto-construction'!G557,"")</f>
        <v>0</v>
      </c>
      <c r="H557" s="81">
        <f>IF('Dépenses auto-construction'!H557&lt;&gt;"",'Dépenses auto-construction'!H557,"")</f>
        <v>0</v>
      </c>
      <c r="I557" s="246"/>
      <c r="J557" s="246">
        <f t="shared" si="26"/>
        <v>0</v>
      </c>
      <c r="K557" s="111"/>
      <c r="L557" s="79" t="str">
        <f t="shared" si="27"/>
        <v/>
      </c>
      <c r="M557" s="246">
        <f t="shared" si="28"/>
        <v>0</v>
      </c>
      <c r="N557" s="111"/>
    </row>
    <row r="558" spans="2:14" ht="19.899999999999999" customHeight="1" x14ac:dyDescent="0.35">
      <c r="B558" s="109">
        <v>551</v>
      </c>
      <c r="C558" s="111" t="str">
        <f>IF('Dépenses auto-construction'!C558&lt;&gt;"",'Dépenses auto-construction'!C558,"")</f>
        <v/>
      </c>
      <c r="D558" s="111" t="str">
        <f>IF('Dépenses auto-construction'!D558&lt;&gt;"",'Dépenses auto-construction'!D558,"")</f>
        <v/>
      </c>
      <c r="E558" s="80" t="str">
        <f>IF('Dépenses auto-construction'!E558&lt;&gt;"",'Dépenses auto-construction'!E558,"")</f>
        <v/>
      </c>
      <c r="F558" s="111" t="str">
        <f>IF('Dépenses auto-construction'!F558&lt;&gt;"",'Dépenses auto-construction'!F558,"")</f>
        <v/>
      </c>
      <c r="G558" s="257">
        <f>IF('Dépenses auto-construction'!G558&lt;&gt;"",'Dépenses auto-construction'!G558,"")</f>
        <v>0</v>
      </c>
      <c r="H558" s="81">
        <f>IF('Dépenses auto-construction'!H558&lt;&gt;"",'Dépenses auto-construction'!H558,"")</f>
        <v>0</v>
      </c>
      <c r="I558" s="246"/>
      <c r="J558" s="246">
        <f t="shared" si="26"/>
        <v>0</v>
      </c>
      <c r="K558" s="111"/>
      <c r="L558" s="79" t="str">
        <f t="shared" si="27"/>
        <v/>
      </c>
      <c r="M558" s="246">
        <f t="shared" si="28"/>
        <v>0</v>
      </c>
      <c r="N558" s="111"/>
    </row>
    <row r="559" spans="2:14" ht="19.899999999999999" customHeight="1" x14ac:dyDescent="0.35">
      <c r="B559" s="109">
        <v>552</v>
      </c>
      <c r="C559" s="111" t="str">
        <f>IF('Dépenses auto-construction'!C559&lt;&gt;"",'Dépenses auto-construction'!C559,"")</f>
        <v/>
      </c>
      <c r="D559" s="111" t="str">
        <f>IF('Dépenses auto-construction'!D559&lt;&gt;"",'Dépenses auto-construction'!D559,"")</f>
        <v/>
      </c>
      <c r="E559" s="80" t="str">
        <f>IF('Dépenses auto-construction'!E559&lt;&gt;"",'Dépenses auto-construction'!E559,"")</f>
        <v/>
      </c>
      <c r="F559" s="111" t="str">
        <f>IF('Dépenses auto-construction'!F559&lt;&gt;"",'Dépenses auto-construction'!F559,"")</f>
        <v/>
      </c>
      <c r="G559" s="257">
        <f>IF('Dépenses auto-construction'!G559&lt;&gt;"",'Dépenses auto-construction'!G559,"")</f>
        <v>0</v>
      </c>
      <c r="H559" s="81">
        <f>IF('Dépenses auto-construction'!H559&lt;&gt;"",'Dépenses auto-construction'!H559,"")</f>
        <v>0</v>
      </c>
      <c r="I559" s="246"/>
      <c r="J559" s="246">
        <f t="shared" si="26"/>
        <v>0</v>
      </c>
      <c r="K559" s="111"/>
      <c r="L559" s="79" t="str">
        <f t="shared" si="27"/>
        <v/>
      </c>
      <c r="M559" s="246">
        <f t="shared" si="28"/>
        <v>0</v>
      </c>
      <c r="N559" s="111"/>
    </row>
    <row r="560" spans="2:14" ht="19.899999999999999" customHeight="1" x14ac:dyDescent="0.35">
      <c r="B560" s="109">
        <v>553</v>
      </c>
      <c r="C560" s="111" t="str">
        <f>IF('Dépenses auto-construction'!C560&lt;&gt;"",'Dépenses auto-construction'!C560,"")</f>
        <v/>
      </c>
      <c r="D560" s="111" t="str">
        <f>IF('Dépenses auto-construction'!D560&lt;&gt;"",'Dépenses auto-construction'!D560,"")</f>
        <v/>
      </c>
      <c r="E560" s="80" t="str">
        <f>IF('Dépenses auto-construction'!E560&lt;&gt;"",'Dépenses auto-construction'!E560,"")</f>
        <v/>
      </c>
      <c r="F560" s="111" t="str">
        <f>IF('Dépenses auto-construction'!F560&lt;&gt;"",'Dépenses auto-construction'!F560,"")</f>
        <v/>
      </c>
      <c r="G560" s="257">
        <f>IF('Dépenses auto-construction'!G560&lt;&gt;"",'Dépenses auto-construction'!G560,"")</f>
        <v>0</v>
      </c>
      <c r="H560" s="81">
        <f>IF('Dépenses auto-construction'!H560&lt;&gt;"",'Dépenses auto-construction'!H560,"")</f>
        <v>0</v>
      </c>
      <c r="I560" s="246"/>
      <c r="J560" s="246">
        <f t="shared" si="26"/>
        <v>0</v>
      </c>
      <c r="K560" s="111"/>
      <c r="L560" s="79" t="str">
        <f t="shared" si="27"/>
        <v/>
      </c>
      <c r="M560" s="246">
        <f t="shared" si="28"/>
        <v>0</v>
      </c>
      <c r="N560" s="111"/>
    </row>
    <row r="561" spans="2:14" ht="19.899999999999999" customHeight="1" x14ac:dyDescent="0.35">
      <c r="B561" s="109">
        <v>554</v>
      </c>
      <c r="C561" s="111" t="str">
        <f>IF('Dépenses auto-construction'!C561&lt;&gt;"",'Dépenses auto-construction'!C561,"")</f>
        <v/>
      </c>
      <c r="D561" s="111" t="str">
        <f>IF('Dépenses auto-construction'!D561&lt;&gt;"",'Dépenses auto-construction'!D561,"")</f>
        <v/>
      </c>
      <c r="E561" s="80" t="str">
        <f>IF('Dépenses auto-construction'!E561&lt;&gt;"",'Dépenses auto-construction'!E561,"")</f>
        <v/>
      </c>
      <c r="F561" s="111" t="str">
        <f>IF('Dépenses auto-construction'!F561&lt;&gt;"",'Dépenses auto-construction'!F561,"")</f>
        <v/>
      </c>
      <c r="G561" s="257">
        <f>IF('Dépenses auto-construction'!G561&lt;&gt;"",'Dépenses auto-construction'!G561,"")</f>
        <v>0</v>
      </c>
      <c r="H561" s="81">
        <f>IF('Dépenses auto-construction'!H561&lt;&gt;"",'Dépenses auto-construction'!H561,"")</f>
        <v>0</v>
      </c>
      <c r="I561" s="246"/>
      <c r="J561" s="246">
        <f t="shared" si="26"/>
        <v>0</v>
      </c>
      <c r="K561" s="111"/>
      <c r="L561" s="79" t="str">
        <f t="shared" si="27"/>
        <v/>
      </c>
      <c r="M561" s="246">
        <f t="shared" si="28"/>
        <v>0</v>
      </c>
      <c r="N561" s="111"/>
    </row>
    <row r="562" spans="2:14" ht="19.899999999999999" customHeight="1" x14ac:dyDescent="0.35">
      <c r="B562" s="109">
        <v>555</v>
      </c>
      <c r="C562" s="111" t="str">
        <f>IF('Dépenses auto-construction'!C562&lt;&gt;"",'Dépenses auto-construction'!C562,"")</f>
        <v/>
      </c>
      <c r="D562" s="111" t="str">
        <f>IF('Dépenses auto-construction'!D562&lt;&gt;"",'Dépenses auto-construction'!D562,"")</f>
        <v/>
      </c>
      <c r="E562" s="80" t="str">
        <f>IF('Dépenses auto-construction'!E562&lt;&gt;"",'Dépenses auto-construction'!E562,"")</f>
        <v/>
      </c>
      <c r="F562" s="111" t="str">
        <f>IF('Dépenses auto-construction'!F562&lt;&gt;"",'Dépenses auto-construction'!F562,"")</f>
        <v/>
      </c>
      <c r="G562" s="257">
        <f>IF('Dépenses auto-construction'!G562&lt;&gt;"",'Dépenses auto-construction'!G562,"")</f>
        <v>0</v>
      </c>
      <c r="H562" s="81">
        <f>IF('Dépenses auto-construction'!H562&lt;&gt;"",'Dépenses auto-construction'!H562,"")</f>
        <v>0</v>
      </c>
      <c r="I562" s="246"/>
      <c r="J562" s="246">
        <f t="shared" si="26"/>
        <v>0</v>
      </c>
      <c r="K562" s="111"/>
      <c r="L562" s="79" t="str">
        <f t="shared" si="27"/>
        <v/>
      </c>
      <c r="M562" s="246">
        <f t="shared" si="28"/>
        <v>0</v>
      </c>
      <c r="N562" s="111"/>
    </row>
    <row r="563" spans="2:14" ht="19.899999999999999" customHeight="1" x14ac:dyDescent="0.35">
      <c r="B563" s="109">
        <v>556</v>
      </c>
      <c r="C563" s="111" t="str">
        <f>IF('Dépenses auto-construction'!C563&lt;&gt;"",'Dépenses auto-construction'!C563,"")</f>
        <v/>
      </c>
      <c r="D563" s="111" t="str">
        <f>IF('Dépenses auto-construction'!D563&lt;&gt;"",'Dépenses auto-construction'!D563,"")</f>
        <v/>
      </c>
      <c r="E563" s="80" t="str">
        <f>IF('Dépenses auto-construction'!E563&lt;&gt;"",'Dépenses auto-construction'!E563,"")</f>
        <v/>
      </c>
      <c r="F563" s="111" t="str">
        <f>IF('Dépenses auto-construction'!F563&lt;&gt;"",'Dépenses auto-construction'!F563,"")</f>
        <v/>
      </c>
      <c r="G563" s="257">
        <f>IF('Dépenses auto-construction'!G563&lt;&gt;"",'Dépenses auto-construction'!G563,"")</f>
        <v>0</v>
      </c>
      <c r="H563" s="81">
        <f>IF('Dépenses auto-construction'!H563&lt;&gt;"",'Dépenses auto-construction'!H563,"")</f>
        <v>0</v>
      </c>
      <c r="I563" s="246"/>
      <c r="J563" s="246">
        <f t="shared" si="26"/>
        <v>0</v>
      </c>
      <c r="K563" s="111"/>
      <c r="L563" s="79" t="str">
        <f t="shared" si="27"/>
        <v/>
      </c>
      <c r="M563" s="246">
        <f t="shared" si="28"/>
        <v>0</v>
      </c>
      <c r="N563" s="111"/>
    </row>
    <row r="564" spans="2:14" ht="19.899999999999999" customHeight="1" x14ac:dyDescent="0.35">
      <c r="B564" s="109">
        <v>557</v>
      </c>
      <c r="C564" s="111" t="str">
        <f>IF('Dépenses auto-construction'!C564&lt;&gt;"",'Dépenses auto-construction'!C564,"")</f>
        <v/>
      </c>
      <c r="D564" s="111" t="str">
        <f>IF('Dépenses auto-construction'!D564&lt;&gt;"",'Dépenses auto-construction'!D564,"")</f>
        <v/>
      </c>
      <c r="E564" s="80" t="str">
        <f>IF('Dépenses auto-construction'!E564&lt;&gt;"",'Dépenses auto-construction'!E564,"")</f>
        <v/>
      </c>
      <c r="F564" s="111" t="str">
        <f>IF('Dépenses auto-construction'!F564&lt;&gt;"",'Dépenses auto-construction'!F564,"")</f>
        <v/>
      </c>
      <c r="G564" s="257">
        <f>IF('Dépenses auto-construction'!G564&lt;&gt;"",'Dépenses auto-construction'!G564,"")</f>
        <v>0</v>
      </c>
      <c r="H564" s="81">
        <f>IF('Dépenses auto-construction'!H564&lt;&gt;"",'Dépenses auto-construction'!H564,"")</f>
        <v>0</v>
      </c>
      <c r="I564" s="246"/>
      <c r="J564" s="246">
        <f t="shared" si="26"/>
        <v>0</v>
      </c>
      <c r="K564" s="111"/>
      <c r="L564" s="79" t="str">
        <f t="shared" si="27"/>
        <v/>
      </c>
      <c r="M564" s="246">
        <f t="shared" si="28"/>
        <v>0</v>
      </c>
      <c r="N564" s="111"/>
    </row>
    <row r="565" spans="2:14" ht="19.899999999999999" customHeight="1" x14ac:dyDescent="0.35">
      <c r="B565" s="109">
        <v>558</v>
      </c>
      <c r="C565" s="111" t="str">
        <f>IF('Dépenses auto-construction'!C565&lt;&gt;"",'Dépenses auto-construction'!C565,"")</f>
        <v/>
      </c>
      <c r="D565" s="111" t="str">
        <f>IF('Dépenses auto-construction'!D565&lt;&gt;"",'Dépenses auto-construction'!D565,"")</f>
        <v/>
      </c>
      <c r="E565" s="80" t="str">
        <f>IF('Dépenses auto-construction'!E565&lt;&gt;"",'Dépenses auto-construction'!E565,"")</f>
        <v/>
      </c>
      <c r="F565" s="111" t="str">
        <f>IF('Dépenses auto-construction'!F565&lt;&gt;"",'Dépenses auto-construction'!F565,"")</f>
        <v/>
      </c>
      <c r="G565" s="257">
        <f>IF('Dépenses auto-construction'!G565&lt;&gt;"",'Dépenses auto-construction'!G565,"")</f>
        <v>0</v>
      </c>
      <c r="H565" s="81">
        <f>IF('Dépenses auto-construction'!H565&lt;&gt;"",'Dépenses auto-construction'!H565,"")</f>
        <v>0</v>
      </c>
      <c r="I565" s="246"/>
      <c r="J565" s="246">
        <f t="shared" si="26"/>
        <v>0</v>
      </c>
      <c r="K565" s="111"/>
      <c r="L565" s="79" t="str">
        <f t="shared" si="27"/>
        <v/>
      </c>
      <c r="M565" s="246">
        <f t="shared" si="28"/>
        <v>0</v>
      </c>
      <c r="N565" s="111"/>
    </row>
    <row r="566" spans="2:14" ht="19.899999999999999" customHeight="1" x14ac:dyDescent="0.35">
      <c r="B566" s="109">
        <v>559</v>
      </c>
      <c r="C566" s="111" t="str">
        <f>IF('Dépenses auto-construction'!C566&lt;&gt;"",'Dépenses auto-construction'!C566,"")</f>
        <v/>
      </c>
      <c r="D566" s="111" t="str">
        <f>IF('Dépenses auto-construction'!D566&lt;&gt;"",'Dépenses auto-construction'!D566,"")</f>
        <v/>
      </c>
      <c r="E566" s="80" t="str">
        <f>IF('Dépenses auto-construction'!E566&lt;&gt;"",'Dépenses auto-construction'!E566,"")</f>
        <v/>
      </c>
      <c r="F566" s="111" t="str">
        <f>IF('Dépenses auto-construction'!F566&lt;&gt;"",'Dépenses auto-construction'!F566,"")</f>
        <v/>
      </c>
      <c r="G566" s="257">
        <f>IF('Dépenses auto-construction'!G566&lt;&gt;"",'Dépenses auto-construction'!G566,"")</f>
        <v>0</v>
      </c>
      <c r="H566" s="81">
        <f>IF('Dépenses auto-construction'!H566&lt;&gt;"",'Dépenses auto-construction'!H566,"")</f>
        <v>0</v>
      </c>
      <c r="I566" s="246"/>
      <c r="J566" s="246">
        <f t="shared" si="26"/>
        <v>0</v>
      </c>
      <c r="K566" s="111"/>
      <c r="L566" s="79" t="str">
        <f t="shared" si="27"/>
        <v/>
      </c>
      <c r="M566" s="246">
        <f t="shared" si="28"/>
        <v>0</v>
      </c>
      <c r="N566" s="111"/>
    </row>
    <row r="567" spans="2:14" ht="19.899999999999999" customHeight="1" x14ac:dyDescent="0.35">
      <c r="B567" s="109">
        <v>560</v>
      </c>
      <c r="C567" s="111" t="str">
        <f>IF('Dépenses auto-construction'!C567&lt;&gt;"",'Dépenses auto-construction'!C567,"")</f>
        <v/>
      </c>
      <c r="D567" s="111" t="str">
        <f>IF('Dépenses auto-construction'!D567&lt;&gt;"",'Dépenses auto-construction'!D567,"")</f>
        <v/>
      </c>
      <c r="E567" s="80" t="str">
        <f>IF('Dépenses auto-construction'!E567&lt;&gt;"",'Dépenses auto-construction'!E567,"")</f>
        <v/>
      </c>
      <c r="F567" s="111" t="str">
        <f>IF('Dépenses auto-construction'!F567&lt;&gt;"",'Dépenses auto-construction'!F567,"")</f>
        <v/>
      </c>
      <c r="G567" s="257">
        <f>IF('Dépenses auto-construction'!G567&lt;&gt;"",'Dépenses auto-construction'!G567,"")</f>
        <v>0</v>
      </c>
      <c r="H567" s="81">
        <f>IF('Dépenses auto-construction'!H567&lt;&gt;"",'Dépenses auto-construction'!H567,"")</f>
        <v>0</v>
      </c>
      <c r="I567" s="246"/>
      <c r="J567" s="246">
        <f t="shared" si="26"/>
        <v>0</v>
      </c>
      <c r="K567" s="111"/>
      <c r="L567" s="79" t="str">
        <f t="shared" si="27"/>
        <v/>
      </c>
      <c r="M567" s="246">
        <f t="shared" si="28"/>
        <v>0</v>
      </c>
      <c r="N567" s="111"/>
    </row>
    <row r="568" spans="2:14" ht="19.899999999999999" customHeight="1" x14ac:dyDescent="0.35">
      <c r="B568" s="109">
        <v>561</v>
      </c>
      <c r="C568" s="111" t="str">
        <f>IF('Dépenses auto-construction'!C568&lt;&gt;"",'Dépenses auto-construction'!C568,"")</f>
        <v/>
      </c>
      <c r="D568" s="111" t="str">
        <f>IF('Dépenses auto-construction'!D568&lt;&gt;"",'Dépenses auto-construction'!D568,"")</f>
        <v/>
      </c>
      <c r="E568" s="80" t="str">
        <f>IF('Dépenses auto-construction'!E568&lt;&gt;"",'Dépenses auto-construction'!E568,"")</f>
        <v/>
      </c>
      <c r="F568" s="111" t="str">
        <f>IF('Dépenses auto-construction'!F568&lt;&gt;"",'Dépenses auto-construction'!F568,"")</f>
        <v/>
      </c>
      <c r="G568" s="257">
        <f>IF('Dépenses auto-construction'!G568&lt;&gt;"",'Dépenses auto-construction'!G568,"")</f>
        <v>0</v>
      </c>
      <c r="H568" s="81">
        <f>IF('Dépenses auto-construction'!H568&lt;&gt;"",'Dépenses auto-construction'!H568,"")</f>
        <v>0</v>
      </c>
      <c r="I568" s="246"/>
      <c r="J568" s="246">
        <f t="shared" si="26"/>
        <v>0</v>
      </c>
      <c r="K568" s="111"/>
      <c r="L568" s="79" t="str">
        <f t="shared" si="27"/>
        <v/>
      </c>
      <c r="M568" s="246">
        <f t="shared" si="28"/>
        <v>0</v>
      </c>
      <c r="N568" s="111"/>
    </row>
    <row r="569" spans="2:14" ht="19.899999999999999" customHeight="1" x14ac:dyDescent="0.35">
      <c r="B569" s="109">
        <v>562</v>
      </c>
      <c r="C569" s="111" t="str">
        <f>IF('Dépenses auto-construction'!C569&lt;&gt;"",'Dépenses auto-construction'!C569,"")</f>
        <v/>
      </c>
      <c r="D569" s="111" t="str">
        <f>IF('Dépenses auto-construction'!D569&lt;&gt;"",'Dépenses auto-construction'!D569,"")</f>
        <v/>
      </c>
      <c r="E569" s="80" t="str">
        <f>IF('Dépenses auto-construction'!E569&lt;&gt;"",'Dépenses auto-construction'!E569,"")</f>
        <v/>
      </c>
      <c r="F569" s="111" t="str">
        <f>IF('Dépenses auto-construction'!F569&lt;&gt;"",'Dépenses auto-construction'!F569,"")</f>
        <v/>
      </c>
      <c r="G569" s="257">
        <f>IF('Dépenses auto-construction'!G569&lt;&gt;"",'Dépenses auto-construction'!G569,"")</f>
        <v>0</v>
      </c>
      <c r="H569" s="81">
        <f>IF('Dépenses auto-construction'!H569&lt;&gt;"",'Dépenses auto-construction'!H569,"")</f>
        <v>0</v>
      </c>
      <c r="I569" s="246"/>
      <c r="J569" s="246">
        <f t="shared" si="26"/>
        <v>0</v>
      </c>
      <c r="K569" s="111"/>
      <c r="L569" s="79" t="str">
        <f t="shared" si="27"/>
        <v/>
      </c>
      <c r="M569" s="246">
        <f t="shared" si="28"/>
        <v>0</v>
      </c>
      <c r="N569" s="111"/>
    </row>
    <row r="570" spans="2:14" ht="19.899999999999999" customHeight="1" x14ac:dyDescent="0.35">
      <c r="B570" s="109">
        <v>563</v>
      </c>
      <c r="C570" s="111" t="str">
        <f>IF('Dépenses auto-construction'!C570&lt;&gt;"",'Dépenses auto-construction'!C570,"")</f>
        <v/>
      </c>
      <c r="D570" s="111" t="str">
        <f>IF('Dépenses auto-construction'!D570&lt;&gt;"",'Dépenses auto-construction'!D570,"")</f>
        <v/>
      </c>
      <c r="E570" s="80" t="str">
        <f>IF('Dépenses auto-construction'!E570&lt;&gt;"",'Dépenses auto-construction'!E570,"")</f>
        <v/>
      </c>
      <c r="F570" s="111" t="str">
        <f>IF('Dépenses auto-construction'!F570&lt;&gt;"",'Dépenses auto-construction'!F570,"")</f>
        <v/>
      </c>
      <c r="G570" s="257">
        <f>IF('Dépenses auto-construction'!G570&lt;&gt;"",'Dépenses auto-construction'!G570,"")</f>
        <v>0</v>
      </c>
      <c r="H570" s="81">
        <f>IF('Dépenses auto-construction'!H570&lt;&gt;"",'Dépenses auto-construction'!H570,"")</f>
        <v>0</v>
      </c>
      <c r="I570" s="246"/>
      <c r="J570" s="246">
        <f t="shared" si="26"/>
        <v>0</v>
      </c>
      <c r="K570" s="111"/>
      <c r="L570" s="79" t="str">
        <f t="shared" si="27"/>
        <v/>
      </c>
      <c r="M570" s="246">
        <f t="shared" si="28"/>
        <v>0</v>
      </c>
      <c r="N570" s="111"/>
    </row>
    <row r="571" spans="2:14" ht="19.899999999999999" customHeight="1" x14ac:dyDescent="0.35">
      <c r="B571" s="109">
        <v>564</v>
      </c>
      <c r="C571" s="111" t="str">
        <f>IF('Dépenses auto-construction'!C571&lt;&gt;"",'Dépenses auto-construction'!C571,"")</f>
        <v/>
      </c>
      <c r="D571" s="111" t="str">
        <f>IF('Dépenses auto-construction'!D571&lt;&gt;"",'Dépenses auto-construction'!D571,"")</f>
        <v/>
      </c>
      <c r="E571" s="80" t="str">
        <f>IF('Dépenses auto-construction'!E571&lt;&gt;"",'Dépenses auto-construction'!E571,"")</f>
        <v/>
      </c>
      <c r="F571" s="111" t="str">
        <f>IF('Dépenses auto-construction'!F571&lt;&gt;"",'Dépenses auto-construction'!F571,"")</f>
        <v/>
      </c>
      <c r="G571" s="257">
        <f>IF('Dépenses auto-construction'!G571&lt;&gt;"",'Dépenses auto-construction'!G571,"")</f>
        <v>0</v>
      </c>
      <c r="H571" s="81">
        <f>IF('Dépenses auto-construction'!H571&lt;&gt;"",'Dépenses auto-construction'!H571,"")</f>
        <v>0</v>
      </c>
      <c r="I571" s="246"/>
      <c r="J571" s="246">
        <f t="shared" si="26"/>
        <v>0</v>
      </c>
      <c r="K571" s="111"/>
      <c r="L571" s="79" t="str">
        <f t="shared" si="27"/>
        <v/>
      </c>
      <c r="M571" s="246">
        <f t="shared" si="28"/>
        <v>0</v>
      </c>
      <c r="N571" s="111"/>
    </row>
    <row r="572" spans="2:14" ht="19.899999999999999" customHeight="1" x14ac:dyDescent="0.35">
      <c r="B572" s="109">
        <v>565</v>
      </c>
      <c r="C572" s="111" t="str">
        <f>IF('Dépenses auto-construction'!C572&lt;&gt;"",'Dépenses auto-construction'!C572,"")</f>
        <v/>
      </c>
      <c r="D572" s="111" t="str">
        <f>IF('Dépenses auto-construction'!D572&lt;&gt;"",'Dépenses auto-construction'!D572,"")</f>
        <v/>
      </c>
      <c r="E572" s="80" t="str">
        <f>IF('Dépenses auto-construction'!E572&lt;&gt;"",'Dépenses auto-construction'!E572,"")</f>
        <v/>
      </c>
      <c r="F572" s="111" t="str">
        <f>IF('Dépenses auto-construction'!F572&lt;&gt;"",'Dépenses auto-construction'!F572,"")</f>
        <v/>
      </c>
      <c r="G572" s="257">
        <f>IF('Dépenses auto-construction'!G572&lt;&gt;"",'Dépenses auto-construction'!G572,"")</f>
        <v>0</v>
      </c>
      <c r="H572" s="81">
        <f>IF('Dépenses auto-construction'!H572&lt;&gt;"",'Dépenses auto-construction'!H572,"")</f>
        <v>0</v>
      </c>
      <c r="I572" s="246"/>
      <c r="J572" s="246">
        <f t="shared" si="26"/>
        <v>0</v>
      </c>
      <c r="K572" s="111"/>
      <c r="L572" s="79" t="str">
        <f t="shared" si="27"/>
        <v/>
      </c>
      <c r="M572" s="246">
        <f t="shared" si="28"/>
        <v>0</v>
      </c>
      <c r="N572" s="111"/>
    </row>
    <row r="573" spans="2:14" ht="19.899999999999999" customHeight="1" x14ac:dyDescent="0.35">
      <c r="B573" s="109">
        <v>566</v>
      </c>
      <c r="C573" s="111" t="str">
        <f>IF('Dépenses auto-construction'!C573&lt;&gt;"",'Dépenses auto-construction'!C573,"")</f>
        <v/>
      </c>
      <c r="D573" s="111" t="str">
        <f>IF('Dépenses auto-construction'!D573&lt;&gt;"",'Dépenses auto-construction'!D573,"")</f>
        <v/>
      </c>
      <c r="E573" s="80" t="str">
        <f>IF('Dépenses auto-construction'!E573&lt;&gt;"",'Dépenses auto-construction'!E573,"")</f>
        <v/>
      </c>
      <c r="F573" s="111" t="str">
        <f>IF('Dépenses auto-construction'!F573&lt;&gt;"",'Dépenses auto-construction'!F573,"")</f>
        <v/>
      </c>
      <c r="G573" s="257">
        <f>IF('Dépenses auto-construction'!G573&lt;&gt;"",'Dépenses auto-construction'!G573,"")</f>
        <v>0</v>
      </c>
      <c r="H573" s="81">
        <f>IF('Dépenses auto-construction'!H573&lt;&gt;"",'Dépenses auto-construction'!H573,"")</f>
        <v>0</v>
      </c>
      <c r="I573" s="246"/>
      <c r="J573" s="246">
        <f t="shared" si="26"/>
        <v>0</v>
      </c>
      <c r="K573" s="111"/>
      <c r="L573" s="79" t="str">
        <f t="shared" si="27"/>
        <v/>
      </c>
      <c r="M573" s="246">
        <f t="shared" si="28"/>
        <v>0</v>
      </c>
      <c r="N573" s="111"/>
    </row>
    <row r="574" spans="2:14" ht="19.899999999999999" customHeight="1" x14ac:dyDescent="0.35">
      <c r="B574" s="109">
        <v>567</v>
      </c>
      <c r="C574" s="111" t="str">
        <f>IF('Dépenses auto-construction'!C574&lt;&gt;"",'Dépenses auto-construction'!C574,"")</f>
        <v/>
      </c>
      <c r="D574" s="111" t="str">
        <f>IF('Dépenses auto-construction'!D574&lt;&gt;"",'Dépenses auto-construction'!D574,"")</f>
        <v/>
      </c>
      <c r="E574" s="80" t="str">
        <f>IF('Dépenses auto-construction'!E574&lt;&gt;"",'Dépenses auto-construction'!E574,"")</f>
        <v/>
      </c>
      <c r="F574" s="111" t="str">
        <f>IF('Dépenses auto-construction'!F574&lt;&gt;"",'Dépenses auto-construction'!F574,"")</f>
        <v/>
      </c>
      <c r="G574" s="257">
        <f>IF('Dépenses auto-construction'!G574&lt;&gt;"",'Dépenses auto-construction'!G574,"")</f>
        <v>0</v>
      </c>
      <c r="H574" s="81">
        <f>IF('Dépenses auto-construction'!H574&lt;&gt;"",'Dépenses auto-construction'!H574,"")</f>
        <v>0</v>
      </c>
      <c r="I574" s="246"/>
      <c r="J574" s="246">
        <f t="shared" si="26"/>
        <v>0</v>
      </c>
      <c r="K574" s="111"/>
      <c r="L574" s="79" t="str">
        <f t="shared" si="27"/>
        <v/>
      </c>
      <c r="M574" s="246">
        <f t="shared" si="28"/>
        <v>0</v>
      </c>
      <c r="N574" s="111"/>
    </row>
    <row r="575" spans="2:14" ht="19.899999999999999" customHeight="1" x14ac:dyDescent="0.35">
      <c r="B575" s="109">
        <v>568</v>
      </c>
      <c r="C575" s="111" t="str">
        <f>IF('Dépenses auto-construction'!C575&lt;&gt;"",'Dépenses auto-construction'!C575,"")</f>
        <v/>
      </c>
      <c r="D575" s="111" t="str">
        <f>IF('Dépenses auto-construction'!D575&lt;&gt;"",'Dépenses auto-construction'!D575,"")</f>
        <v/>
      </c>
      <c r="E575" s="80" t="str">
        <f>IF('Dépenses auto-construction'!E575&lt;&gt;"",'Dépenses auto-construction'!E575,"")</f>
        <v/>
      </c>
      <c r="F575" s="111" t="str">
        <f>IF('Dépenses auto-construction'!F575&lt;&gt;"",'Dépenses auto-construction'!F575,"")</f>
        <v/>
      </c>
      <c r="G575" s="257">
        <f>IF('Dépenses auto-construction'!G575&lt;&gt;"",'Dépenses auto-construction'!G575,"")</f>
        <v>0</v>
      </c>
      <c r="H575" s="81">
        <f>IF('Dépenses auto-construction'!H575&lt;&gt;"",'Dépenses auto-construction'!H575,"")</f>
        <v>0</v>
      </c>
      <c r="I575" s="246"/>
      <c r="J575" s="246">
        <f t="shared" si="26"/>
        <v>0</v>
      </c>
      <c r="K575" s="111"/>
      <c r="L575" s="79" t="str">
        <f t="shared" si="27"/>
        <v/>
      </c>
      <c r="M575" s="246">
        <f t="shared" si="28"/>
        <v>0</v>
      </c>
      <c r="N575" s="111"/>
    </row>
    <row r="576" spans="2:14" ht="19.899999999999999" customHeight="1" x14ac:dyDescent="0.35">
      <c r="B576" s="109">
        <v>569</v>
      </c>
      <c r="C576" s="111" t="str">
        <f>IF('Dépenses auto-construction'!C576&lt;&gt;"",'Dépenses auto-construction'!C576,"")</f>
        <v/>
      </c>
      <c r="D576" s="111" t="str">
        <f>IF('Dépenses auto-construction'!D576&lt;&gt;"",'Dépenses auto-construction'!D576,"")</f>
        <v/>
      </c>
      <c r="E576" s="80" t="str">
        <f>IF('Dépenses auto-construction'!E576&lt;&gt;"",'Dépenses auto-construction'!E576,"")</f>
        <v/>
      </c>
      <c r="F576" s="111" t="str">
        <f>IF('Dépenses auto-construction'!F576&lt;&gt;"",'Dépenses auto-construction'!F576,"")</f>
        <v/>
      </c>
      <c r="G576" s="257">
        <f>IF('Dépenses auto-construction'!G576&lt;&gt;"",'Dépenses auto-construction'!G576,"")</f>
        <v>0</v>
      </c>
      <c r="H576" s="81">
        <f>IF('Dépenses auto-construction'!H576&lt;&gt;"",'Dépenses auto-construction'!H576,"")</f>
        <v>0</v>
      </c>
      <c r="I576" s="246"/>
      <c r="J576" s="246">
        <f t="shared" si="26"/>
        <v>0</v>
      </c>
      <c r="K576" s="111"/>
      <c r="L576" s="79" t="str">
        <f t="shared" si="27"/>
        <v/>
      </c>
      <c r="M576" s="246">
        <f t="shared" si="28"/>
        <v>0</v>
      </c>
      <c r="N576" s="111"/>
    </row>
    <row r="577" spans="2:14" ht="19.899999999999999" customHeight="1" x14ac:dyDescent="0.35">
      <c r="B577" s="109">
        <v>570</v>
      </c>
      <c r="C577" s="111" t="str">
        <f>IF('Dépenses auto-construction'!C577&lt;&gt;"",'Dépenses auto-construction'!C577,"")</f>
        <v/>
      </c>
      <c r="D577" s="111" t="str">
        <f>IF('Dépenses auto-construction'!D577&lt;&gt;"",'Dépenses auto-construction'!D577,"")</f>
        <v/>
      </c>
      <c r="E577" s="80" t="str">
        <f>IF('Dépenses auto-construction'!E577&lt;&gt;"",'Dépenses auto-construction'!E577,"")</f>
        <v/>
      </c>
      <c r="F577" s="111" t="str">
        <f>IF('Dépenses auto-construction'!F577&lt;&gt;"",'Dépenses auto-construction'!F577,"")</f>
        <v/>
      </c>
      <c r="G577" s="257">
        <f>IF('Dépenses auto-construction'!G577&lt;&gt;"",'Dépenses auto-construction'!G577,"")</f>
        <v>0</v>
      </c>
      <c r="H577" s="81">
        <f>IF('Dépenses auto-construction'!H577&lt;&gt;"",'Dépenses auto-construction'!H577,"")</f>
        <v>0</v>
      </c>
      <c r="I577" s="246"/>
      <c r="J577" s="246">
        <f t="shared" si="26"/>
        <v>0</v>
      </c>
      <c r="K577" s="111"/>
      <c r="L577" s="79" t="str">
        <f t="shared" si="27"/>
        <v/>
      </c>
      <c r="M577" s="246">
        <f t="shared" si="28"/>
        <v>0</v>
      </c>
      <c r="N577" s="111"/>
    </row>
    <row r="578" spans="2:14" ht="19.899999999999999" customHeight="1" x14ac:dyDescent="0.35">
      <c r="B578" s="109">
        <v>571</v>
      </c>
      <c r="C578" s="111" t="str">
        <f>IF('Dépenses auto-construction'!C578&lt;&gt;"",'Dépenses auto-construction'!C578,"")</f>
        <v/>
      </c>
      <c r="D578" s="111" t="str">
        <f>IF('Dépenses auto-construction'!D578&lt;&gt;"",'Dépenses auto-construction'!D578,"")</f>
        <v/>
      </c>
      <c r="E578" s="80" t="str">
        <f>IF('Dépenses auto-construction'!E578&lt;&gt;"",'Dépenses auto-construction'!E578,"")</f>
        <v/>
      </c>
      <c r="F578" s="111" t="str">
        <f>IF('Dépenses auto-construction'!F578&lt;&gt;"",'Dépenses auto-construction'!F578,"")</f>
        <v/>
      </c>
      <c r="G578" s="257">
        <f>IF('Dépenses auto-construction'!G578&lt;&gt;"",'Dépenses auto-construction'!G578,"")</f>
        <v>0</v>
      </c>
      <c r="H578" s="81">
        <f>IF('Dépenses auto-construction'!H578&lt;&gt;"",'Dépenses auto-construction'!H578,"")</f>
        <v>0</v>
      </c>
      <c r="I578" s="246"/>
      <c r="J578" s="246">
        <f t="shared" si="26"/>
        <v>0</v>
      </c>
      <c r="K578" s="111"/>
      <c r="L578" s="79" t="str">
        <f t="shared" si="27"/>
        <v/>
      </c>
      <c r="M578" s="246">
        <f t="shared" si="28"/>
        <v>0</v>
      </c>
      <c r="N578" s="111"/>
    </row>
    <row r="579" spans="2:14" ht="19.899999999999999" customHeight="1" x14ac:dyDescent="0.35">
      <c r="B579" s="109">
        <v>572</v>
      </c>
      <c r="C579" s="111" t="str">
        <f>IF('Dépenses auto-construction'!C579&lt;&gt;"",'Dépenses auto-construction'!C579,"")</f>
        <v/>
      </c>
      <c r="D579" s="111" t="str">
        <f>IF('Dépenses auto-construction'!D579&lt;&gt;"",'Dépenses auto-construction'!D579,"")</f>
        <v/>
      </c>
      <c r="E579" s="80" t="str">
        <f>IF('Dépenses auto-construction'!E579&lt;&gt;"",'Dépenses auto-construction'!E579,"")</f>
        <v/>
      </c>
      <c r="F579" s="111" t="str">
        <f>IF('Dépenses auto-construction'!F579&lt;&gt;"",'Dépenses auto-construction'!F579,"")</f>
        <v/>
      </c>
      <c r="G579" s="257">
        <f>IF('Dépenses auto-construction'!G579&lt;&gt;"",'Dépenses auto-construction'!G579,"")</f>
        <v>0</v>
      </c>
      <c r="H579" s="81">
        <f>IF('Dépenses auto-construction'!H579&lt;&gt;"",'Dépenses auto-construction'!H579,"")</f>
        <v>0</v>
      </c>
      <c r="I579" s="246"/>
      <c r="J579" s="246">
        <f t="shared" si="26"/>
        <v>0</v>
      </c>
      <c r="K579" s="111"/>
      <c r="L579" s="79" t="str">
        <f t="shared" si="27"/>
        <v/>
      </c>
      <c r="M579" s="246">
        <f t="shared" si="28"/>
        <v>0</v>
      </c>
      <c r="N579" s="111"/>
    </row>
    <row r="580" spans="2:14" ht="19.899999999999999" customHeight="1" x14ac:dyDescent="0.35">
      <c r="B580" s="109">
        <v>573</v>
      </c>
      <c r="C580" s="111" t="str">
        <f>IF('Dépenses auto-construction'!C580&lt;&gt;"",'Dépenses auto-construction'!C580,"")</f>
        <v/>
      </c>
      <c r="D580" s="111" t="str">
        <f>IF('Dépenses auto-construction'!D580&lt;&gt;"",'Dépenses auto-construction'!D580,"")</f>
        <v/>
      </c>
      <c r="E580" s="80" t="str">
        <f>IF('Dépenses auto-construction'!E580&lt;&gt;"",'Dépenses auto-construction'!E580,"")</f>
        <v/>
      </c>
      <c r="F580" s="111" t="str">
        <f>IF('Dépenses auto-construction'!F580&lt;&gt;"",'Dépenses auto-construction'!F580,"")</f>
        <v/>
      </c>
      <c r="G580" s="257">
        <f>IF('Dépenses auto-construction'!G580&lt;&gt;"",'Dépenses auto-construction'!G580,"")</f>
        <v>0</v>
      </c>
      <c r="H580" s="81">
        <f>IF('Dépenses auto-construction'!H580&lt;&gt;"",'Dépenses auto-construction'!H580,"")</f>
        <v>0</v>
      </c>
      <c r="I580" s="246"/>
      <c r="J580" s="246">
        <f t="shared" si="26"/>
        <v>0</v>
      </c>
      <c r="K580" s="111"/>
      <c r="L580" s="79" t="str">
        <f t="shared" si="27"/>
        <v/>
      </c>
      <c r="M580" s="246">
        <f t="shared" si="28"/>
        <v>0</v>
      </c>
      <c r="N580" s="111"/>
    </row>
    <row r="581" spans="2:14" ht="19.899999999999999" customHeight="1" x14ac:dyDescent="0.35">
      <c r="B581" s="109">
        <v>574</v>
      </c>
      <c r="C581" s="111" t="str">
        <f>IF('Dépenses auto-construction'!C581&lt;&gt;"",'Dépenses auto-construction'!C581,"")</f>
        <v/>
      </c>
      <c r="D581" s="111" t="str">
        <f>IF('Dépenses auto-construction'!D581&lt;&gt;"",'Dépenses auto-construction'!D581,"")</f>
        <v/>
      </c>
      <c r="E581" s="80" t="str">
        <f>IF('Dépenses auto-construction'!E581&lt;&gt;"",'Dépenses auto-construction'!E581,"")</f>
        <v/>
      </c>
      <c r="F581" s="111" t="str">
        <f>IF('Dépenses auto-construction'!F581&lt;&gt;"",'Dépenses auto-construction'!F581,"")</f>
        <v/>
      </c>
      <c r="G581" s="257">
        <f>IF('Dépenses auto-construction'!G581&lt;&gt;"",'Dépenses auto-construction'!G581,"")</f>
        <v>0</v>
      </c>
      <c r="H581" s="81">
        <f>IF('Dépenses auto-construction'!H581&lt;&gt;"",'Dépenses auto-construction'!H581,"")</f>
        <v>0</v>
      </c>
      <c r="I581" s="246"/>
      <c r="J581" s="246">
        <f t="shared" si="26"/>
        <v>0</v>
      </c>
      <c r="K581" s="111"/>
      <c r="L581" s="79" t="str">
        <f t="shared" si="27"/>
        <v/>
      </c>
      <c r="M581" s="246">
        <f t="shared" si="28"/>
        <v>0</v>
      </c>
      <c r="N581" s="111"/>
    </row>
    <row r="582" spans="2:14" ht="19.899999999999999" customHeight="1" x14ac:dyDescent="0.35">
      <c r="B582" s="109">
        <v>575</v>
      </c>
      <c r="C582" s="111" t="str">
        <f>IF('Dépenses auto-construction'!C582&lt;&gt;"",'Dépenses auto-construction'!C582,"")</f>
        <v/>
      </c>
      <c r="D582" s="111" t="str">
        <f>IF('Dépenses auto-construction'!D582&lt;&gt;"",'Dépenses auto-construction'!D582,"")</f>
        <v/>
      </c>
      <c r="E582" s="80" t="str">
        <f>IF('Dépenses auto-construction'!E582&lt;&gt;"",'Dépenses auto-construction'!E582,"")</f>
        <v/>
      </c>
      <c r="F582" s="111" t="str">
        <f>IF('Dépenses auto-construction'!F582&lt;&gt;"",'Dépenses auto-construction'!F582,"")</f>
        <v/>
      </c>
      <c r="G582" s="257">
        <f>IF('Dépenses auto-construction'!G582&lt;&gt;"",'Dépenses auto-construction'!G582,"")</f>
        <v>0</v>
      </c>
      <c r="H582" s="81">
        <f>IF('Dépenses auto-construction'!H582&lt;&gt;"",'Dépenses auto-construction'!H582,"")</f>
        <v>0</v>
      </c>
      <c r="I582" s="246"/>
      <c r="J582" s="246">
        <f t="shared" si="26"/>
        <v>0</v>
      </c>
      <c r="K582" s="111"/>
      <c r="L582" s="79" t="str">
        <f t="shared" si="27"/>
        <v/>
      </c>
      <c r="M582" s="246">
        <f t="shared" si="28"/>
        <v>0</v>
      </c>
      <c r="N582" s="111"/>
    </row>
    <row r="583" spans="2:14" ht="19.899999999999999" customHeight="1" x14ac:dyDescent="0.35">
      <c r="B583" s="109">
        <v>576</v>
      </c>
      <c r="C583" s="111" t="str">
        <f>IF('Dépenses auto-construction'!C583&lt;&gt;"",'Dépenses auto-construction'!C583,"")</f>
        <v/>
      </c>
      <c r="D583" s="111" t="str">
        <f>IF('Dépenses auto-construction'!D583&lt;&gt;"",'Dépenses auto-construction'!D583,"")</f>
        <v/>
      </c>
      <c r="E583" s="80" t="str">
        <f>IF('Dépenses auto-construction'!E583&lt;&gt;"",'Dépenses auto-construction'!E583,"")</f>
        <v/>
      </c>
      <c r="F583" s="111" t="str">
        <f>IF('Dépenses auto-construction'!F583&lt;&gt;"",'Dépenses auto-construction'!F583,"")</f>
        <v/>
      </c>
      <c r="G583" s="257">
        <f>IF('Dépenses auto-construction'!G583&lt;&gt;"",'Dépenses auto-construction'!G583,"")</f>
        <v>0</v>
      </c>
      <c r="H583" s="81">
        <f>IF('Dépenses auto-construction'!H583&lt;&gt;"",'Dépenses auto-construction'!H583,"")</f>
        <v>0</v>
      </c>
      <c r="I583" s="246"/>
      <c r="J583" s="246">
        <f t="shared" si="26"/>
        <v>0</v>
      </c>
      <c r="K583" s="111"/>
      <c r="L583" s="79" t="str">
        <f t="shared" si="27"/>
        <v/>
      </c>
      <c r="M583" s="246">
        <f t="shared" si="28"/>
        <v>0</v>
      </c>
      <c r="N583" s="111"/>
    </row>
    <row r="584" spans="2:14" ht="19.899999999999999" customHeight="1" x14ac:dyDescent="0.35">
      <c r="B584" s="109">
        <v>577</v>
      </c>
      <c r="C584" s="111" t="str">
        <f>IF('Dépenses auto-construction'!C584&lt;&gt;"",'Dépenses auto-construction'!C584,"")</f>
        <v/>
      </c>
      <c r="D584" s="111" t="str">
        <f>IF('Dépenses auto-construction'!D584&lt;&gt;"",'Dépenses auto-construction'!D584,"")</f>
        <v/>
      </c>
      <c r="E584" s="80" t="str">
        <f>IF('Dépenses auto-construction'!E584&lt;&gt;"",'Dépenses auto-construction'!E584,"")</f>
        <v/>
      </c>
      <c r="F584" s="111" t="str">
        <f>IF('Dépenses auto-construction'!F584&lt;&gt;"",'Dépenses auto-construction'!F584,"")</f>
        <v/>
      </c>
      <c r="G584" s="257">
        <f>IF('Dépenses auto-construction'!G584&lt;&gt;"",'Dépenses auto-construction'!G584,"")</f>
        <v>0</v>
      </c>
      <c r="H584" s="81">
        <f>IF('Dépenses auto-construction'!H584&lt;&gt;"",'Dépenses auto-construction'!H584,"")</f>
        <v>0</v>
      </c>
      <c r="I584" s="246"/>
      <c r="J584" s="246">
        <f t="shared" si="26"/>
        <v>0</v>
      </c>
      <c r="K584" s="111"/>
      <c r="L584" s="79" t="str">
        <f t="shared" si="27"/>
        <v/>
      </c>
      <c r="M584" s="246">
        <f t="shared" si="28"/>
        <v>0</v>
      </c>
      <c r="N584" s="111"/>
    </row>
    <row r="585" spans="2:14" ht="19.899999999999999" customHeight="1" x14ac:dyDescent="0.35">
      <c r="B585" s="109">
        <v>578</v>
      </c>
      <c r="C585" s="111" t="str">
        <f>IF('Dépenses auto-construction'!C585&lt;&gt;"",'Dépenses auto-construction'!C585,"")</f>
        <v/>
      </c>
      <c r="D585" s="111" t="str">
        <f>IF('Dépenses auto-construction'!D585&lt;&gt;"",'Dépenses auto-construction'!D585,"")</f>
        <v/>
      </c>
      <c r="E585" s="80" t="str">
        <f>IF('Dépenses auto-construction'!E585&lt;&gt;"",'Dépenses auto-construction'!E585,"")</f>
        <v/>
      </c>
      <c r="F585" s="111" t="str">
        <f>IF('Dépenses auto-construction'!F585&lt;&gt;"",'Dépenses auto-construction'!F585,"")</f>
        <v/>
      </c>
      <c r="G585" s="257">
        <f>IF('Dépenses auto-construction'!G585&lt;&gt;"",'Dépenses auto-construction'!G585,"")</f>
        <v>0</v>
      </c>
      <c r="H585" s="81">
        <f>IF('Dépenses auto-construction'!H585&lt;&gt;"",'Dépenses auto-construction'!H585,"")</f>
        <v>0</v>
      </c>
      <c r="I585" s="246"/>
      <c r="J585" s="246">
        <f t="shared" ref="J585:J607" si="29">IF(I585&lt;&gt;"",MIN(ROUND(I585,2),IF(AND(G585&lt;&gt;0,F585&lt;&gt;""),ROUND(F585*G585,2),0)),IF(AND(G585&lt;&gt;0,F585&lt;&gt;""),ROUND(F585*G585,2),0))</f>
        <v>0</v>
      </c>
      <c r="K585" s="111"/>
      <c r="L585" s="79" t="str">
        <f t="shared" ref="L585:L607" si="30">F585</f>
        <v/>
      </c>
      <c r="M585" s="246">
        <f t="shared" ref="M585:M607" si="31">IF(I585&lt;&gt;"",MIN(ROUND(I585,2),IF(AND(G585&lt;&gt;0,L585&lt;&gt;""),ROUND(L585*G585,2),0)),IF(AND(G585&lt;&gt;0,L585&lt;&gt;""),ROUND(L585*G585,2),0))</f>
        <v>0</v>
      </c>
      <c r="N585" s="111"/>
    </row>
    <row r="586" spans="2:14" ht="19.899999999999999" customHeight="1" x14ac:dyDescent="0.35">
      <c r="B586" s="109">
        <v>579</v>
      </c>
      <c r="C586" s="111" t="str">
        <f>IF('Dépenses auto-construction'!C586&lt;&gt;"",'Dépenses auto-construction'!C586,"")</f>
        <v/>
      </c>
      <c r="D586" s="111" t="str">
        <f>IF('Dépenses auto-construction'!D586&lt;&gt;"",'Dépenses auto-construction'!D586,"")</f>
        <v/>
      </c>
      <c r="E586" s="80" t="str">
        <f>IF('Dépenses auto-construction'!E586&lt;&gt;"",'Dépenses auto-construction'!E586,"")</f>
        <v/>
      </c>
      <c r="F586" s="111" t="str">
        <f>IF('Dépenses auto-construction'!F586&lt;&gt;"",'Dépenses auto-construction'!F586,"")</f>
        <v/>
      </c>
      <c r="G586" s="257">
        <f>IF('Dépenses auto-construction'!G586&lt;&gt;"",'Dépenses auto-construction'!G586,"")</f>
        <v>0</v>
      </c>
      <c r="H586" s="81">
        <f>IF('Dépenses auto-construction'!H586&lt;&gt;"",'Dépenses auto-construction'!H586,"")</f>
        <v>0</v>
      </c>
      <c r="I586" s="246"/>
      <c r="J586" s="246">
        <f t="shared" si="29"/>
        <v>0</v>
      </c>
      <c r="K586" s="111"/>
      <c r="L586" s="79" t="str">
        <f t="shared" si="30"/>
        <v/>
      </c>
      <c r="M586" s="246">
        <f t="shared" si="31"/>
        <v>0</v>
      </c>
      <c r="N586" s="111"/>
    </row>
    <row r="587" spans="2:14" ht="19.899999999999999" customHeight="1" x14ac:dyDescent="0.35">
      <c r="B587" s="109">
        <v>580</v>
      </c>
      <c r="C587" s="111" t="str">
        <f>IF('Dépenses auto-construction'!C587&lt;&gt;"",'Dépenses auto-construction'!C587,"")</f>
        <v/>
      </c>
      <c r="D587" s="111" t="str">
        <f>IF('Dépenses auto-construction'!D587&lt;&gt;"",'Dépenses auto-construction'!D587,"")</f>
        <v/>
      </c>
      <c r="E587" s="80" t="str">
        <f>IF('Dépenses auto-construction'!E587&lt;&gt;"",'Dépenses auto-construction'!E587,"")</f>
        <v/>
      </c>
      <c r="F587" s="111" t="str">
        <f>IF('Dépenses auto-construction'!F587&lt;&gt;"",'Dépenses auto-construction'!F587,"")</f>
        <v/>
      </c>
      <c r="G587" s="257">
        <f>IF('Dépenses auto-construction'!G587&lt;&gt;"",'Dépenses auto-construction'!G587,"")</f>
        <v>0</v>
      </c>
      <c r="H587" s="81">
        <f>IF('Dépenses auto-construction'!H587&lt;&gt;"",'Dépenses auto-construction'!H587,"")</f>
        <v>0</v>
      </c>
      <c r="I587" s="246"/>
      <c r="J587" s="246">
        <f t="shared" si="29"/>
        <v>0</v>
      </c>
      <c r="K587" s="111"/>
      <c r="L587" s="79" t="str">
        <f t="shared" si="30"/>
        <v/>
      </c>
      <c r="M587" s="246">
        <f t="shared" si="31"/>
        <v>0</v>
      </c>
      <c r="N587" s="111"/>
    </row>
    <row r="588" spans="2:14" ht="19.899999999999999" customHeight="1" x14ac:dyDescent="0.35">
      <c r="B588" s="109">
        <v>581</v>
      </c>
      <c r="C588" s="111" t="str">
        <f>IF('Dépenses auto-construction'!C588&lt;&gt;"",'Dépenses auto-construction'!C588,"")</f>
        <v/>
      </c>
      <c r="D588" s="111" t="str">
        <f>IF('Dépenses auto-construction'!D588&lt;&gt;"",'Dépenses auto-construction'!D588,"")</f>
        <v/>
      </c>
      <c r="E588" s="80" t="str">
        <f>IF('Dépenses auto-construction'!E588&lt;&gt;"",'Dépenses auto-construction'!E588,"")</f>
        <v/>
      </c>
      <c r="F588" s="111" t="str">
        <f>IF('Dépenses auto-construction'!F588&lt;&gt;"",'Dépenses auto-construction'!F588,"")</f>
        <v/>
      </c>
      <c r="G588" s="257">
        <f>IF('Dépenses auto-construction'!G588&lt;&gt;"",'Dépenses auto-construction'!G588,"")</f>
        <v>0</v>
      </c>
      <c r="H588" s="81">
        <f>IF('Dépenses auto-construction'!H588&lt;&gt;"",'Dépenses auto-construction'!H588,"")</f>
        <v>0</v>
      </c>
      <c r="I588" s="246"/>
      <c r="J588" s="246">
        <f t="shared" si="29"/>
        <v>0</v>
      </c>
      <c r="K588" s="111"/>
      <c r="L588" s="79" t="str">
        <f t="shared" si="30"/>
        <v/>
      </c>
      <c r="M588" s="246">
        <f t="shared" si="31"/>
        <v>0</v>
      </c>
      <c r="N588" s="111"/>
    </row>
    <row r="589" spans="2:14" ht="19.899999999999999" customHeight="1" x14ac:dyDescent="0.35">
      <c r="B589" s="109">
        <v>582</v>
      </c>
      <c r="C589" s="111" t="str">
        <f>IF('Dépenses auto-construction'!C589&lt;&gt;"",'Dépenses auto-construction'!C589,"")</f>
        <v/>
      </c>
      <c r="D589" s="111" t="str">
        <f>IF('Dépenses auto-construction'!D589&lt;&gt;"",'Dépenses auto-construction'!D589,"")</f>
        <v/>
      </c>
      <c r="E589" s="80" t="str">
        <f>IF('Dépenses auto-construction'!E589&lt;&gt;"",'Dépenses auto-construction'!E589,"")</f>
        <v/>
      </c>
      <c r="F589" s="111" t="str">
        <f>IF('Dépenses auto-construction'!F589&lt;&gt;"",'Dépenses auto-construction'!F589,"")</f>
        <v/>
      </c>
      <c r="G589" s="257">
        <f>IF('Dépenses auto-construction'!G589&lt;&gt;"",'Dépenses auto-construction'!G589,"")</f>
        <v>0</v>
      </c>
      <c r="H589" s="81">
        <f>IF('Dépenses auto-construction'!H589&lt;&gt;"",'Dépenses auto-construction'!H589,"")</f>
        <v>0</v>
      </c>
      <c r="I589" s="246"/>
      <c r="J589" s="246">
        <f t="shared" si="29"/>
        <v>0</v>
      </c>
      <c r="K589" s="111"/>
      <c r="L589" s="79" t="str">
        <f t="shared" si="30"/>
        <v/>
      </c>
      <c r="M589" s="246">
        <f t="shared" si="31"/>
        <v>0</v>
      </c>
      <c r="N589" s="111"/>
    </row>
    <row r="590" spans="2:14" ht="19.899999999999999" customHeight="1" x14ac:dyDescent="0.35">
      <c r="B590" s="109">
        <v>583</v>
      </c>
      <c r="C590" s="111" t="str">
        <f>IF('Dépenses auto-construction'!C590&lt;&gt;"",'Dépenses auto-construction'!C590,"")</f>
        <v/>
      </c>
      <c r="D590" s="111" t="str">
        <f>IF('Dépenses auto-construction'!D590&lt;&gt;"",'Dépenses auto-construction'!D590,"")</f>
        <v/>
      </c>
      <c r="E590" s="80" t="str">
        <f>IF('Dépenses auto-construction'!E590&lt;&gt;"",'Dépenses auto-construction'!E590,"")</f>
        <v/>
      </c>
      <c r="F590" s="111" t="str">
        <f>IF('Dépenses auto-construction'!F590&lt;&gt;"",'Dépenses auto-construction'!F590,"")</f>
        <v/>
      </c>
      <c r="G590" s="257">
        <f>IF('Dépenses auto-construction'!G590&lt;&gt;"",'Dépenses auto-construction'!G590,"")</f>
        <v>0</v>
      </c>
      <c r="H590" s="81">
        <f>IF('Dépenses auto-construction'!H590&lt;&gt;"",'Dépenses auto-construction'!H590,"")</f>
        <v>0</v>
      </c>
      <c r="I590" s="246"/>
      <c r="J590" s="246">
        <f t="shared" si="29"/>
        <v>0</v>
      </c>
      <c r="K590" s="111"/>
      <c r="L590" s="79" t="str">
        <f t="shared" si="30"/>
        <v/>
      </c>
      <c r="M590" s="246">
        <f t="shared" si="31"/>
        <v>0</v>
      </c>
      <c r="N590" s="111"/>
    </row>
    <row r="591" spans="2:14" ht="19.899999999999999" customHeight="1" x14ac:dyDescent="0.35">
      <c r="B591" s="109">
        <v>584</v>
      </c>
      <c r="C591" s="111" t="str">
        <f>IF('Dépenses auto-construction'!C591&lt;&gt;"",'Dépenses auto-construction'!C591,"")</f>
        <v/>
      </c>
      <c r="D591" s="111" t="str">
        <f>IF('Dépenses auto-construction'!D591&lt;&gt;"",'Dépenses auto-construction'!D591,"")</f>
        <v/>
      </c>
      <c r="E591" s="80" t="str">
        <f>IF('Dépenses auto-construction'!E591&lt;&gt;"",'Dépenses auto-construction'!E591,"")</f>
        <v/>
      </c>
      <c r="F591" s="111" t="str">
        <f>IF('Dépenses auto-construction'!F591&lt;&gt;"",'Dépenses auto-construction'!F591,"")</f>
        <v/>
      </c>
      <c r="G591" s="257">
        <f>IF('Dépenses auto-construction'!G591&lt;&gt;"",'Dépenses auto-construction'!G591,"")</f>
        <v>0</v>
      </c>
      <c r="H591" s="81">
        <f>IF('Dépenses auto-construction'!H591&lt;&gt;"",'Dépenses auto-construction'!H591,"")</f>
        <v>0</v>
      </c>
      <c r="I591" s="246"/>
      <c r="J591" s="246">
        <f t="shared" si="29"/>
        <v>0</v>
      </c>
      <c r="K591" s="111"/>
      <c r="L591" s="79" t="str">
        <f t="shared" si="30"/>
        <v/>
      </c>
      <c r="M591" s="246">
        <f t="shared" si="31"/>
        <v>0</v>
      </c>
      <c r="N591" s="111"/>
    </row>
    <row r="592" spans="2:14" ht="19.899999999999999" customHeight="1" x14ac:dyDescent="0.35">
      <c r="B592" s="109">
        <v>585</v>
      </c>
      <c r="C592" s="111" t="str">
        <f>IF('Dépenses auto-construction'!C592&lt;&gt;"",'Dépenses auto-construction'!C592,"")</f>
        <v/>
      </c>
      <c r="D592" s="111" t="str">
        <f>IF('Dépenses auto-construction'!D592&lt;&gt;"",'Dépenses auto-construction'!D592,"")</f>
        <v/>
      </c>
      <c r="E592" s="80" t="str">
        <f>IF('Dépenses auto-construction'!E592&lt;&gt;"",'Dépenses auto-construction'!E592,"")</f>
        <v/>
      </c>
      <c r="F592" s="111" t="str">
        <f>IF('Dépenses auto-construction'!F592&lt;&gt;"",'Dépenses auto-construction'!F592,"")</f>
        <v/>
      </c>
      <c r="G592" s="257">
        <f>IF('Dépenses auto-construction'!G592&lt;&gt;"",'Dépenses auto-construction'!G592,"")</f>
        <v>0</v>
      </c>
      <c r="H592" s="81">
        <f>IF('Dépenses auto-construction'!H592&lt;&gt;"",'Dépenses auto-construction'!H592,"")</f>
        <v>0</v>
      </c>
      <c r="I592" s="246"/>
      <c r="J592" s="246">
        <f t="shared" si="29"/>
        <v>0</v>
      </c>
      <c r="K592" s="111"/>
      <c r="L592" s="79" t="str">
        <f t="shared" si="30"/>
        <v/>
      </c>
      <c r="M592" s="246">
        <f t="shared" si="31"/>
        <v>0</v>
      </c>
      <c r="N592" s="111"/>
    </row>
    <row r="593" spans="2:14" ht="19.899999999999999" customHeight="1" x14ac:dyDescent="0.35">
      <c r="B593" s="109">
        <v>586</v>
      </c>
      <c r="C593" s="111" t="str">
        <f>IF('Dépenses auto-construction'!C593&lt;&gt;"",'Dépenses auto-construction'!C593,"")</f>
        <v/>
      </c>
      <c r="D593" s="111" t="str">
        <f>IF('Dépenses auto-construction'!D593&lt;&gt;"",'Dépenses auto-construction'!D593,"")</f>
        <v/>
      </c>
      <c r="E593" s="80" t="str">
        <f>IF('Dépenses auto-construction'!E593&lt;&gt;"",'Dépenses auto-construction'!E593,"")</f>
        <v/>
      </c>
      <c r="F593" s="111" t="str">
        <f>IF('Dépenses auto-construction'!F593&lt;&gt;"",'Dépenses auto-construction'!F593,"")</f>
        <v/>
      </c>
      <c r="G593" s="257">
        <f>IF('Dépenses auto-construction'!G593&lt;&gt;"",'Dépenses auto-construction'!G593,"")</f>
        <v>0</v>
      </c>
      <c r="H593" s="81">
        <f>IF('Dépenses auto-construction'!H593&lt;&gt;"",'Dépenses auto-construction'!H593,"")</f>
        <v>0</v>
      </c>
      <c r="I593" s="246"/>
      <c r="J593" s="246">
        <f t="shared" si="29"/>
        <v>0</v>
      </c>
      <c r="K593" s="111"/>
      <c r="L593" s="79" t="str">
        <f t="shared" si="30"/>
        <v/>
      </c>
      <c r="M593" s="246">
        <f t="shared" si="31"/>
        <v>0</v>
      </c>
      <c r="N593" s="111"/>
    </row>
    <row r="594" spans="2:14" ht="19.899999999999999" customHeight="1" x14ac:dyDescent="0.35">
      <c r="B594" s="109">
        <v>587</v>
      </c>
      <c r="C594" s="111" t="str">
        <f>IF('Dépenses auto-construction'!C594&lt;&gt;"",'Dépenses auto-construction'!C594,"")</f>
        <v/>
      </c>
      <c r="D594" s="111" t="str">
        <f>IF('Dépenses auto-construction'!D594&lt;&gt;"",'Dépenses auto-construction'!D594,"")</f>
        <v/>
      </c>
      <c r="E594" s="80" t="str">
        <f>IF('Dépenses auto-construction'!E594&lt;&gt;"",'Dépenses auto-construction'!E594,"")</f>
        <v/>
      </c>
      <c r="F594" s="111" t="str">
        <f>IF('Dépenses auto-construction'!F594&lt;&gt;"",'Dépenses auto-construction'!F594,"")</f>
        <v/>
      </c>
      <c r="G594" s="257">
        <f>IF('Dépenses auto-construction'!G594&lt;&gt;"",'Dépenses auto-construction'!G594,"")</f>
        <v>0</v>
      </c>
      <c r="H594" s="81">
        <f>IF('Dépenses auto-construction'!H594&lt;&gt;"",'Dépenses auto-construction'!H594,"")</f>
        <v>0</v>
      </c>
      <c r="I594" s="246"/>
      <c r="J594" s="246">
        <f t="shared" si="29"/>
        <v>0</v>
      </c>
      <c r="K594" s="111"/>
      <c r="L594" s="79" t="str">
        <f t="shared" si="30"/>
        <v/>
      </c>
      <c r="M594" s="246">
        <f t="shared" si="31"/>
        <v>0</v>
      </c>
      <c r="N594" s="111"/>
    </row>
    <row r="595" spans="2:14" ht="19.899999999999999" customHeight="1" x14ac:dyDescent="0.35">
      <c r="B595" s="109">
        <v>588</v>
      </c>
      <c r="C595" s="111" t="str">
        <f>IF('Dépenses auto-construction'!C595&lt;&gt;"",'Dépenses auto-construction'!C595,"")</f>
        <v/>
      </c>
      <c r="D595" s="111" t="str">
        <f>IF('Dépenses auto-construction'!D595&lt;&gt;"",'Dépenses auto-construction'!D595,"")</f>
        <v/>
      </c>
      <c r="E595" s="80" t="str">
        <f>IF('Dépenses auto-construction'!E595&lt;&gt;"",'Dépenses auto-construction'!E595,"")</f>
        <v/>
      </c>
      <c r="F595" s="111" t="str">
        <f>IF('Dépenses auto-construction'!F595&lt;&gt;"",'Dépenses auto-construction'!F595,"")</f>
        <v/>
      </c>
      <c r="G595" s="257">
        <f>IF('Dépenses auto-construction'!G595&lt;&gt;"",'Dépenses auto-construction'!G595,"")</f>
        <v>0</v>
      </c>
      <c r="H595" s="81">
        <f>IF('Dépenses auto-construction'!H595&lt;&gt;"",'Dépenses auto-construction'!H595,"")</f>
        <v>0</v>
      </c>
      <c r="I595" s="246"/>
      <c r="J595" s="246">
        <f t="shared" si="29"/>
        <v>0</v>
      </c>
      <c r="K595" s="111"/>
      <c r="L595" s="79" t="str">
        <f t="shared" si="30"/>
        <v/>
      </c>
      <c r="M595" s="246">
        <f t="shared" si="31"/>
        <v>0</v>
      </c>
      <c r="N595" s="111"/>
    </row>
    <row r="596" spans="2:14" ht="19.899999999999999" customHeight="1" x14ac:dyDescent="0.35">
      <c r="B596" s="109">
        <v>589</v>
      </c>
      <c r="C596" s="111" t="str">
        <f>IF('Dépenses auto-construction'!C596&lt;&gt;"",'Dépenses auto-construction'!C596,"")</f>
        <v/>
      </c>
      <c r="D596" s="111" t="str">
        <f>IF('Dépenses auto-construction'!D596&lt;&gt;"",'Dépenses auto-construction'!D596,"")</f>
        <v/>
      </c>
      <c r="E596" s="80" t="str">
        <f>IF('Dépenses auto-construction'!E596&lt;&gt;"",'Dépenses auto-construction'!E596,"")</f>
        <v/>
      </c>
      <c r="F596" s="111" t="str">
        <f>IF('Dépenses auto-construction'!F596&lt;&gt;"",'Dépenses auto-construction'!F596,"")</f>
        <v/>
      </c>
      <c r="G596" s="257">
        <f>IF('Dépenses auto-construction'!G596&lt;&gt;"",'Dépenses auto-construction'!G596,"")</f>
        <v>0</v>
      </c>
      <c r="H596" s="81">
        <f>IF('Dépenses auto-construction'!H596&lt;&gt;"",'Dépenses auto-construction'!H596,"")</f>
        <v>0</v>
      </c>
      <c r="I596" s="246"/>
      <c r="J596" s="246">
        <f t="shared" si="29"/>
        <v>0</v>
      </c>
      <c r="K596" s="111"/>
      <c r="L596" s="79" t="str">
        <f t="shared" si="30"/>
        <v/>
      </c>
      <c r="M596" s="246">
        <f t="shared" si="31"/>
        <v>0</v>
      </c>
      <c r="N596" s="111"/>
    </row>
    <row r="597" spans="2:14" ht="19.899999999999999" customHeight="1" x14ac:dyDescent="0.35">
      <c r="B597" s="109">
        <v>590</v>
      </c>
      <c r="C597" s="111" t="str">
        <f>IF('Dépenses auto-construction'!C597&lt;&gt;"",'Dépenses auto-construction'!C597,"")</f>
        <v/>
      </c>
      <c r="D597" s="111" t="str">
        <f>IF('Dépenses auto-construction'!D597&lt;&gt;"",'Dépenses auto-construction'!D597,"")</f>
        <v/>
      </c>
      <c r="E597" s="80" t="str">
        <f>IF('Dépenses auto-construction'!E597&lt;&gt;"",'Dépenses auto-construction'!E597,"")</f>
        <v/>
      </c>
      <c r="F597" s="111" t="str">
        <f>IF('Dépenses auto-construction'!F597&lt;&gt;"",'Dépenses auto-construction'!F597,"")</f>
        <v/>
      </c>
      <c r="G597" s="257">
        <f>IF('Dépenses auto-construction'!G597&lt;&gt;"",'Dépenses auto-construction'!G597,"")</f>
        <v>0</v>
      </c>
      <c r="H597" s="81">
        <f>IF('Dépenses auto-construction'!H597&lt;&gt;"",'Dépenses auto-construction'!H597,"")</f>
        <v>0</v>
      </c>
      <c r="I597" s="246"/>
      <c r="J597" s="246">
        <f t="shared" si="29"/>
        <v>0</v>
      </c>
      <c r="K597" s="111"/>
      <c r="L597" s="79" t="str">
        <f t="shared" si="30"/>
        <v/>
      </c>
      <c r="M597" s="246">
        <f t="shared" si="31"/>
        <v>0</v>
      </c>
      <c r="N597" s="111"/>
    </row>
    <row r="598" spans="2:14" ht="19.899999999999999" customHeight="1" x14ac:dyDescent="0.35">
      <c r="B598" s="109">
        <v>591</v>
      </c>
      <c r="C598" s="111" t="str">
        <f>IF('Dépenses auto-construction'!C598&lt;&gt;"",'Dépenses auto-construction'!C598,"")</f>
        <v/>
      </c>
      <c r="D598" s="111" t="str">
        <f>IF('Dépenses auto-construction'!D598&lt;&gt;"",'Dépenses auto-construction'!D598,"")</f>
        <v/>
      </c>
      <c r="E598" s="80" t="str">
        <f>IF('Dépenses auto-construction'!E598&lt;&gt;"",'Dépenses auto-construction'!E598,"")</f>
        <v/>
      </c>
      <c r="F598" s="111" t="str">
        <f>IF('Dépenses auto-construction'!F598&lt;&gt;"",'Dépenses auto-construction'!F598,"")</f>
        <v/>
      </c>
      <c r="G598" s="257">
        <f>IF('Dépenses auto-construction'!G598&lt;&gt;"",'Dépenses auto-construction'!G598,"")</f>
        <v>0</v>
      </c>
      <c r="H598" s="81">
        <f>IF('Dépenses auto-construction'!H598&lt;&gt;"",'Dépenses auto-construction'!H598,"")</f>
        <v>0</v>
      </c>
      <c r="I598" s="246"/>
      <c r="J598" s="246">
        <f t="shared" si="29"/>
        <v>0</v>
      </c>
      <c r="K598" s="111"/>
      <c r="L598" s="79" t="str">
        <f t="shared" si="30"/>
        <v/>
      </c>
      <c r="M598" s="246">
        <f t="shared" si="31"/>
        <v>0</v>
      </c>
      <c r="N598" s="111"/>
    </row>
    <row r="599" spans="2:14" ht="19.899999999999999" customHeight="1" x14ac:dyDescent="0.35">
      <c r="B599" s="109">
        <v>592</v>
      </c>
      <c r="C599" s="111" t="str">
        <f>IF('Dépenses auto-construction'!C599&lt;&gt;"",'Dépenses auto-construction'!C599,"")</f>
        <v/>
      </c>
      <c r="D599" s="111" t="str">
        <f>IF('Dépenses auto-construction'!D599&lt;&gt;"",'Dépenses auto-construction'!D599,"")</f>
        <v/>
      </c>
      <c r="E599" s="80" t="str">
        <f>IF('Dépenses auto-construction'!E599&lt;&gt;"",'Dépenses auto-construction'!E599,"")</f>
        <v/>
      </c>
      <c r="F599" s="111" t="str">
        <f>IF('Dépenses auto-construction'!F599&lt;&gt;"",'Dépenses auto-construction'!F599,"")</f>
        <v/>
      </c>
      <c r="G599" s="257">
        <f>IF('Dépenses auto-construction'!G599&lt;&gt;"",'Dépenses auto-construction'!G599,"")</f>
        <v>0</v>
      </c>
      <c r="H599" s="81">
        <f>IF('Dépenses auto-construction'!H599&lt;&gt;"",'Dépenses auto-construction'!H599,"")</f>
        <v>0</v>
      </c>
      <c r="I599" s="246"/>
      <c r="J599" s="246">
        <f t="shared" si="29"/>
        <v>0</v>
      </c>
      <c r="K599" s="111"/>
      <c r="L599" s="79" t="str">
        <f t="shared" si="30"/>
        <v/>
      </c>
      <c r="M599" s="246">
        <f t="shared" si="31"/>
        <v>0</v>
      </c>
      <c r="N599" s="111"/>
    </row>
    <row r="600" spans="2:14" ht="19.899999999999999" customHeight="1" x14ac:dyDescent="0.35">
      <c r="B600" s="109">
        <v>593</v>
      </c>
      <c r="C600" s="111" t="str">
        <f>IF('Dépenses auto-construction'!C600&lt;&gt;"",'Dépenses auto-construction'!C600,"")</f>
        <v/>
      </c>
      <c r="D600" s="111" t="str">
        <f>IF('Dépenses auto-construction'!D600&lt;&gt;"",'Dépenses auto-construction'!D600,"")</f>
        <v/>
      </c>
      <c r="E600" s="80" t="str">
        <f>IF('Dépenses auto-construction'!E600&lt;&gt;"",'Dépenses auto-construction'!E600,"")</f>
        <v/>
      </c>
      <c r="F600" s="111" t="str">
        <f>IF('Dépenses auto-construction'!F600&lt;&gt;"",'Dépenses auto-construction'!F600,"")</f>
        <v/>
      </c>
      <c r="G600" s="257">
        <f>IF('Dépenses auto-construction'!G600&lt;&gt;"",'Dépenses auto-construction'!G600,"")</f>
        <v>0</v>
      </c>
      <c r="H600" s="81">
        <f>IF('Dépenses auto-construction'!H600&lt;&gt;"",'Dépenses auto-construction'!H600,"")</f>
        <v>0</v>
      </c>
      <c r="I600" s="246"/>
      <c r="J600" s="246">
        <f t="shared" si="29"/>
        <v>0</v>
      </c>
      <c r="K600" s="111"/>
      <c r="L600" s="79" t="str">
        <f t="shared" si="30"/>
        <v/>
      </c>
      <c r="M600" s="246">
        <f t="shared" si="31"/>
        <v>0</v>
      </c>
      <c r="N600" s="111"/>
    </row>
    <row r="601" spans="2:14" ht="19.899999999999999" customHeight="1" x14ac:dyDescent="0.35">
      <c r="B601" s="109">
        <v>594</v>
      </c>
      <c r="C601" s="111" t="str">
        <f>IF('Dépenses auto-construction'!C601&lt;&gt;"",'Dépenses auto-construction'!C601,"")</f>
        <v/>
      </c>
      <c r="D601" s="111" t="str">
        <f>IF('Dépenses auto-construction'!D601&lt;&gt;"",'Dépenses auto-construction'!D601,"")</f>
        <v/>
      </c>
      <c r="E601" s="80" t="str">
        <f>IF('Dépenses auto-construction'!E601&lt;&gt;"",'Dépenses auto-construction'!E601,"")</f>
        <v/>
      </c>
      <c r="F601" s="111" t="str">
        <f>IF('Dépenses auto-construction'!F601&lt;&gt;"",'Dépenses auto-construction'!F601,"")</f>
        <v/>
      </c>
      <c r="G601" s="257">
        <f>IF('Dépenses auto-construction'!G601&lt;&gt;"",'Dépenses auto-construction'!G601,"")</f>
        <v>0</v>
      </c>
      <c r="H601" s="81">
        <f>IF('Dépenses auto-construction'!H601&lt;&gt;"",'Dépenses auto-construction'!H601,"")</f>
        <v>0</v>
      </c>
      <c r="I601" s="246"/>
      <c r="J601" s="246">
        <f t="shared" si="29"/>
        <v>0</v>
      </c>
      <c r="K601" s="111"/>
      <c r="L601" s="79" t="str">
        <f t="shared" si="30"/>
        <v/>
      </c>
      <c r="M601" s="246">
        <f t="shared" si="31"/>
        <v>0</v>
      </c>
      <c r="N601" s="111"/>
    </row>
    <row r="602" spans="2:14" ht="19.899999999999999" customHeight="1" x14ac:dyDescent="0.35">
      <c r="B602" s="109">
        <v>595</v>
      </c>
      <c r="C602" s="111" t="str">
        <f>IF('Dépenses auto-construction'!C602&lt;&gt;"",'Dépenses auto-construction'!C602,"")</f>
        <v/>
      </c>
      <c r="D602" s="111" t="str">
        <f>IF('Dépenses auto-construction'!D602&lt;&gt;"",'Dépenses auto-construction'!D602,"")</f>
        <v/>
      </c>
      <c r="E602" s="80" t="str">
        <f>IF('Dépenses auto-construction'!E602&lt;&gt;"",'Dépenses auto-construction'!E602,"")</f>
        <v/>
      </c>
      <c r="F602" s="111" t="str">
        <f>IF('Dépenses auto-construction'!F602&lt;&gt;"",'Dépenses auto-construction'!F602,"")</f>
        <v/>
      </c>
      <c r="G602" s="257">
        <f>IF('Dépenses auto-construction'!G602&lt;&gt;"",'Dépenses auto-construction'!G602,"")</f>
        <v>0</v>
      </c>
      <c r="H602" s="81">
        <f>IF('Dépenses auto-construction'!H602&lt;&gt;"",'Dépenses auto-construction'!H602,"")</f>
        <v>0</v>
      </c>
      <c r="I602" s="246"/>
      <c r="J602" s="246">
        <f t="shared" si="29"/>
        <v>0</v>
      </c>
      <c r="K602" s="111"/>
      <c r="L602" s="79" t="str">
        <f t="shared" si="30"/>
        <v/>
      </c>
      <c r="M602" s="246">
        <f t="shared" si="31"/>
        <v>0</v>
      </c>
      <c r="N602" s="111"/>
    </row>
    <row r="603" spans="2:14" ht="19.899999999999999" customHeight="1" x14ac:dyDescent="0.35">
      <c r="B603" s="109">
        <v>596</v>
      </c>
      <c r="C603" s="111" t="str">
        <f>IF('Dépenses auto-construction'!C603&lt;&gt;"",'Dépenses auto-construction'!C603,"")</f>
        <v/>
      </c>
      <c r="D603" s="111" t="str">
        <f>IF('Dépenses auto-construction'!D603&lt;&gt;"",'Dépenses auto-construction'!D603,"")</f>
        <v/>
      </c>
      <c r="E603" s="80" t="str">
        <f>IF('Dépenses auto-construction'!E603&lt;&gt;"",'Dépenses auto-construction'!E603,"")</f>
        <v/>
      </c>
      <c r="F603" s="111" t="str">
        <f>IF('Dépenses auto-construction'!F603&lt;&gt;"",'Dépenses auto-construction'!F603,"")</f>
        <v/>
      </c>
      <c r="G603" s="257">
        <f>IF('Dépenses auto-construction'!G603&lt;&gt;"",'Dépenses auto-construction'!G603,"")</f>
        <v>0</v>
      </c>
      <c r="H603" s="81">
        <f>IF('Dépenses auto-construction'!H603&lt;&gt;"",'Dépenses auto-construction'!H603,"")</f>
        <v>0</v>
      </c>
      <c r="I603" s="246"/>
      <c r="J603" s="246">
        <f t="shared" si="29"/>
        <v>0</v>
      </c>
      <c r="K603" s="111"/>
      <c r="L603" s="79" t="str">
        <f t="shared" si="30"/>
        <v/>
      </c>
      <c r="M603" s="246">
        <f t="shared" si="31"/>
        <v>0</v>
      </c>
      <c r="N603" s="111"/>
    </row>
    <row r="604" spans="2:14" ht="19.899999999999999" customHeight="1" x14ac:dyDescent="0.35">
      <c r="B604" s="109">
        <v>597</v>
      </c>
      <c r="C604" s="111" t="str">
        <f>IF('Dépenses auto-construction'!C604&lt;&gt;"",'Dépenses auto-construction'!C604,"")</f>
        <v/>
      </c>
      <c r="D604" s="111" t="str">
        <f>IF('Dépenses auto-construction'!D604&lt;&gt;"",'Dépenses auto-construction'!D604,"")</f>
        <v/>
      </c>
      <c r="E604" s="80" t="str">
        <f>IF('Dépenses auto-construction'!E604&lt;&gt;"",'Dépenses auto-construction'!E604,"")</f>
        <v/>
      </c>
      <c r="F604" s="111" t="str">
        <f>IF('Dépenses auto-construction'!F604&lt;&gt;"",'Dépenses auto-construction'!F604,"")</f>
        <v/>
      </c>
      <c r="G604" s="257">
        <f>IF('Dépenses auto-construction'!G604&lt;&gt;"",'Dépenses auto-construction'!G604,"")</f>
        <v>0</v>
      </c>
      <c r="H604" s="81">
        <f>IF('Dépenses auto-construction'!H604&lt;&gt;"",'Dépenses auto-construction'!H604,"")</f>
        <v>0</v>
      </c>
      <c r="I604" s="246"/>
      <c r="J604" s="246">
        <f t="shared" si="29"/>
        <v>0</v>
      </c>
      <c r="K604" s="111"/>
      <c r="L604" s="79" t="str">
        <f t="shared" si="30"/>
        <v/>
      </c>
      <c r="M604" s="246">
        <f t="shared" si="31"/>
        <v>0</v>
      </c>
      <c r="N604" s="111"/>
    </row>
    <row r="605" spans="2:14" ht="19.899999999999999" customHeight="1" x14ac:dyDescent="0.35">
      <c r="B605" s="109">
        <v>598</v>
      </c>
      <c r="C605" s="111" t="str">
        <f>IF('Dépenses auto-construction'!C605&lt;&gt;"",'Dépenses auto-construction'!C605,"")</f>
        <v/>
      </c>
      <c r="D605" s="111" t="str">
        <f>IF('Dépenses auto-construction'!D605&lt;&gt;"",'Dépenses auto-construction'!D605,"")</f>
        <v/>
      </c>
      <c r="E605" s="80" t="str">
        <f>IF('Dépenses auto-construction'!E605&lt;&gt;"",'Dépenses auto-construction'!E605,"")</f>
        <v/>
      </c>
      <c r="F605" s="111" t="str">
        <f>IF('Dépenses auto-construction'!F605&lt;&gt;"",'Dépenses auto-construction'!F605,"")</f>
        <v/>
      </c>
      <c r="G605" s="257">
        <f>IF('Dépenses auto-construction'!G605&lt;&gt;"",'Dépenses auto-construction'!G605,"")</f>
        <v>0</v>
      </c>
      <c r="H605" s="81">
        <f>IF('Dépenses auto-construction'!H605&lt;&gt;"",'Dépenses auto-construction'!H605,"")</f>
        <v>0</v>
      </c>
      <c r="I605" s="246"/>
      <c r="J605" s="246">
        <f t="shared" si="29"/>
        <v>0</v>
      </c>
      <c r="K605" s="111"/>
      <c r="L605" s="79" t="str">
        <f t="shared" si="30"/>
        <v/>
      </c>
      <c r="M605" s="246">
        <f t="shared" si="31"/>
        <v>0</v>
      </c>
      <c r="N605" s="111"/>
    </row>
    <row r="606" spans="2:14" ht="19.899999999999999" customHeight="1" x14ac:dyDescent="0.35">
      <c r="B606" s="109">
        <v>599</v>
      </c>
      <c r="C606" s="111" t="str">
        <f>IF('Dépenses auto-construction'!C606&lt;&gt;"",'Dépenses auto-construction'!C606,"")</f>
        <v/>
      </c>
      <c r="D606" s="111" t="str">
        <f>IF('Dépenses auto-construction'!D606&lt;&gt;"",'Dépenses auto-construction'!D606,"")</f>
        <v/>
      </c>
      <c r="E606" s="80" t="str">
        <f>IF('Dépenses auto-construction'!E606&lt;&gt;"",'Dépenses auto-construction'!E606,"")</f>
        <v/>
      </c>
      <c r="F606" s="111" t="str">
        <f>IF('Dépenses auto-construction'!F606&lt;&gt;"",'Dépenses auto-construction'!F606,"")</f>
        <v/>
      </c>
      <c r="G606" s="257">
        <f>IF('Dépenses auto-construction'!G606&lt;&gt;"",'Dépenses auto-construction'!G606,"")</f>
        <v>0</v>
      </c>
      <c r="H606" s="81">
        <f>IF('Dépenses auto-construction'!H606&lt;&gt;"",'Dépenses auto-construction'!H606,"")</f>
        <v>0</v>
      </c>
      <c r="I606" s="246"/>
      <c r="J606" s="246">
        <f t="shared" si="29"/>
        <v>0</v>
      </c>
      <c r="K606" s="111"/>
      <c r="L606" s="79" t="str">
        <f t="shared" si="30"/>
        <v/>
      </c>
      <c r="M606" s="246">
        <f t="shared" si="31"/>
        <v>0</v>
      </c>
      <c r="N606" s="111"/>
    </row>
    <row r="607" spans="2:14" ht="19.899999999999999" customHeight="1" x14ac:dyDescent="0.35">
      <c r="B607" s="109">
        <v>600</v>
      </c>
      <c r="C607" s="111" t="str">
        <f>IF('Dépenses auto-construction'!C607&lt;&gt;"",'Dépenses auto-construction'!C607,"")</f>
        <v/>
      </c>
      <c r="D607" s="111" t="str">
        <f>IF('Dépenses auto-construction'!D607&lt;&gt;"",'Dépenses auto-construction'!D607,"")</f>
        <v/>
      </c>
      <c r="E607" s="80" t="str">
        <f>IF('Dépenses auto-construction'!E607&lt;&gt;"",'Dépenses auto-construction'!E607,"")</f>
        <v/>
      </c>
      <c r="F607" s="111" t="str">
        <f>IF('Dépenses auto-construction'!F607&lt;&gt;"",'Dépenses auto-construction'!F607,"")</f>
        <v/>
      </c>
      <c r="G607" s="257">
        <f>IF('Dépenses auto-construction'!G607&lt;&gt;"",'Dépenses auto-construction'!G607,"")</f>
        <v>0</v>
      </c>
      <c r="H607" s="81">
        <f>IF('Dépenses auto-construction'!H607&lt;&gt;"",'Dépenses auto-construction'!H607,"")</f>
        <v>0</v>
      </c>
      <c r="I607" s="246"/>
      <c r="J607" s="246">
        <f t="shared" si="29"/>
        <v>0</v>
      </c>
      <c r="K607" s="111"/>
      <c r="L607" s="79" t="str">
        <f t="shared" si="30"/>
        <v/>
      </c>
      <c r="M607" s="246">
        <f t="shared" si="31"/>
        <v>0</v>
      </c>
      <c r="N607" s="111"/>
    </row>
    <row r="608" spans="2:14" ht="19.899999999999999" customHeight="1" x14ac:dyDescent="0.35">
      <c r="B608" s="110" t="s">
        <v>230</v>
      </c>
      <c r="C608" s="146"/>
      <c r="D608" s="147"/>
      <c r="E608" s="147"/>
      <c r="F608" s="147"/>
      <c r="G608" s="147"/>
      <c r="H608" s="149">
        <f>SUM(H8:H607)</f>
        <v>0</v>
      </c>
      <c r="I608" s="149"/>
      <c r="J608" s="149">
        <f>SUM(J8:J607)</f>
        <v>0</v>
      </c>
      <c r="K608" s="147"/>
      <c r="L608" s="147"/>
      <c r="M608" s="149">
        <f>SUM(M8:M607)</f>
        <v>0</v>
      </c>
      <c r="N608" s="148"/>
    </row>
  </sheetData>
  <sheetProtection algorithmName="SHA-512" hashValue="2JmFIdn6ImLsrlEZr+FhHFPxzf5Rovs/Il0ZA0dnMIurx0y/nM2eN6EkZjGCggqLP2mC2BJ8EqRjOhUp0iQCEA==" saltValue="09AcFpaeUTON/gjOmQ7FRw==" spinCount="100000" sheet="1" objects="1" scenarios="1" formatColumns="0" selectLockedCells="1"/>
  <protectedRanges>
    <protectedRange algorithmName="SHA-512" hashValue="4UAEWE8kdobvDIx5I8fIRsUz/ewqoZI5Qcu/V4oJxEXdy8bieS8Y8mtW2IxYBp+BfjbvOYWuQTSUFFOYLz+01Q==" saltValue="d3mHEBTSbWi/H6HyX7AK3Q==" spinCount="100000" sqref="E8:E607" name="Plage1"/>
  </protectedRanges>
  <mergeCells count="3">
    <mergeCell ref="B1:N1"/>
    <mergeCell ref="B3:N3"/>
    <mergeCell ref="B5:B6"/>
  </mergeCells>
  <conditionalFormatting sqref="A1:XFD7 A608:XFD1048576 A8:C607 F8:XFD607">
    <cfRule type="expression" dxfId="403" priority="19">
      <formula>P_Z_F_B_TYPE_2_ACTIVE&lt;&gt;P_Z_G_R_G_BOOLEEN_OUI</formula>
    </cfRule>
  </conditionalFormatting>
  <conditionalFormatting sqref="C608:N608">
    <cfRule type="expression" dxfId="402" priority="18">
      <formula>P_Z_F_B_TYPE_2_ACTIVE&lt;&gt;P_Z_G_R_G_BOOLEEN_OUI</formula>
    </cfRule>
  </conditionalFormatting>
  <conditionalFormatting sqref="J8:J607">
    <cfRule type="expression" dxfId="401" priority="15">
      <formula>J8&lt;&gt;H8</formula>
    </cfRule>
  </conditionalFormatting>
  <conditionalFormatting sqref="K8:K607">
    <cfRule type="expression" dxfId="400" priority="14">
      <formula>K8&lt;&gt;""</formula>
    </cfRule>
  </conditionalFormatting>
  <conditionalFormatting sqref="L8:L607">
    <cfRule type="expression" dxfId="399" priority="13">
      <formula>L8&lt;&gt;F8</formula>
    </cfRule>
  </conditionalFormatting>
  <conditionalFormatting sqref="M8:M607">
    <cfRule type="expression" dxfId="398" priority="12">
      <formula>M8&lt;&gt;J8</formula>
    </cfRule>
  </conditionalFormatting>
  <conditionalFormatting sqref="E5:E7 E608">
    <cfRule type="expression" dxfId="397" priority="11">
      <formula>P_Z_0_B_UTILISATION_SOUS_OPERATIONS&lt;&gt;P_Z_G_R_G_BOOLEEN_OUI</formula>
    </cfRule>
  </conditionalFormatting>
  <conditionalFormatting sqref="I5:I608">
    <cfRule type="expression" dxfId="396" priority="10">
      <formula>OR(P_Z_0_B_UTILISATION_MT_MAX&lt;&gt;P_Z_G_R_G_BOOLEEN_OUI,P_Z_2_B_COLONNE_MT_MAX_ACTIVE&lt;&gt;P_Z_G_R_G_BOOLEEN_OUI)</formula>
    </cfRule>
  </conditionalFormatting>
  <conditionalFormatting sqref="L5:M608">
    <cfRule type="expression" dxfId="395" priority="9">
      <formula>P_Z_0_B_UTILISATION_COUT_RAISONNABLE&lt;&gt;P_Z_G_R_G_BOOLEEN_OUI</formula>
    </cfRule>
  </conditionalFormatting>
  <conditionalFormatting sqref="B7:N7">
    <cfRule type="expression" dxfId="394" priority="8">
      <formula>P_Z_2_B_EXEMPLE_UTILISATION&lt;&gt;P_Z_G_R_G_BOOLEEN_OUI</formula>
    </cfRule>
  </conditionalFormatting>
  <conditionalFormatting sqref="E8:E607">
    <cfRule type="expression" dxfId="393" priority="3">
      <formula>P_Z_F_B_TYPE_1_ACTIVE&lt;&gt;"OUI"</formula>
    </cfRule>
  </conditionalFormatting>
  <conditionalFormatting sqref="E8:E607">
    <cfRule type="expression" dxfId="392" priority="2">
      <formula>P_Z_0_B_UTILISATION_SOUS_OPERATIONS&lt;&gt;"OUI"</formula>
    </cfRule>
  </conditionalFormatting>
  <dataValidations count="4">
    <dataValidation type="list" allowBlank="1" showInputMessage="1" showErrorMessage="1" sqref="K8:K607" xr:uid="{098A0B52-F953-4217-8039-6712A64208E4}">
      <formula1>P_Z_0_R_LIBELLES_MOTIFS_INELIGIBILITE</formula1>
    </dataValidation>
    <dataValidation type="list" allowBlank="1" showInputMessage="1" showErrorMessage="1" sqref="C8:C607 F8:F607 H8:H607 G9:G607" xr:uid="{AF1BE19E-656B-4E63-A51F-AE93B22C55D8}">
      <formula1>IF(P_Z_8_B_ULD=P_Z_G_R_G_BOOLEEN_OUI,IF(P_Z_8_B_UFD=P_Z_G_R_G_BOOLEEN_OUI,INDIRECT("P_Z_8_R_LIBELLES_DESCRIPTIONS"&amp;"_"&amp;COUNTA(P_Z_8_R_LIBELLES_DESCRIPTIONS)),INDIRECT("P_Z_0_R_LIBELLES_DESCRIPTIONS"&amp;"_"&amp;COUNTA(P_Z_0_R_LIBELLES_DESCRIPTIONS))),"")</formula1>
    </dataValidation>
    <dataValidation type="list" allowBlank="1" showInputMessage="1" showErrorMessage="1" sqref="D8:D607" xr:uid="{8BE631C8-B532-41EF-8580-49740A126A81}">
      <formula1>IF(P_Z_2_B_UTILISATION_FILTRE_POSTES=P_Z_G_R_G_BOOLEEN_OUI,INDIRECT("P_Z_2_R_LIBELLES_POSTES"&amp;"_"&amp;COUNTA(P_Z_2_R_LIBELLES_POSTES)),INDIRECT("P_Z_0_R_LIBELLES_POSTES"&amp;"_"&amp;COUNTA(P_Z_0_R_LIBELLES_POSTES)))</formula1>
    </dataValidation>
    <dataValidation type="list" allowBlank="1" showInputMessage="1" showErrorMessage="1" sqref="E8:E607" xr:uid="{CDD7B3EE-BB49-4D7F-B680-4378AEAF9F9F}">
      <formula1>IF(P_Z_2_B_UTILISATION_FILTRE_SOUS_OPERATIONS=P_Z_G_R_G_BOOLEEN_OUI,INDIRECT("P_Z_2_R_LIBELLES_SOUS_OPERATIONS"&amp;"_"&amp;COUNTA(P_Z_2_R_LIBELLES_SOUS_OPERATIONS)),INDIRECT("P_Z_0_R_LIBELLES_SOUS_OPERATIONS"&amp;"_"&amp;COUNTA(P_Z_0_R_LIBELLES_SOUS_OPERATIONS)))</formula1>
    </dataValidation>
  </dataValidations>
  <pageMargins left="0.70866141732283472" right="0.70866141732283472" top="0.74803149606299213" bottom="0.74803149606299213" header="0.31496062992125984" footer="0.31496062992125984"/>
  <pageSetup paperSize="9" scale="10" orientation="portrait" r:id="rId1"/>
  <extLst>
    <ext xmlns:x14="http://schemas.microsoft.com/office/spreadsheetml/2009/9/main" uri="{78C0D931-6437-407d-A8EE-F0AAD7539E65}">
      <x14:conditionalFormattings>
        <x14:conditionalFormatting xmlns:xm="http://schemas.microsoft.com/office/excel/2006/main">
          <x14:cfRule type="expression" priority="6" id="{7FF7C369-AA2F-4C53-928D-C04C8C35985D}">
            <xm:f>D8&lt;&gt;'Dépenses auto-construction'!D8</xm:f>
            <x14:dxf>
              <font>
                <color rgb="FFFF0000"/>
              </font>
            </x14:dxf>
          </x14:cfRule>
          <xm:sqref>D8:D607</xm:sqref>
        </x14:conditionalFormatting>
        <x14:conditionalFormatting xmlns:xm="http://schemas.microsoft.com/office/excel/2006/main">
          <x14:cfRule type="expression" priority="1" id="{E9B0AA6D-F21A-4FF9-B8EA-EF2A36BFEBAC}">
            <xm:f>'Dépenses auto-construction'!E8&lt;&gt;E8</xm:f>
            <x14:dxf>
              <font>
                <color rgb="FFFF0000"/>
              </font>
            </x14:dxf>
          </x14:cfRule>
          <xm:sqref>E8:E607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0E73A-D2FE-4277-90D5-0A622F5010F3}">
  <sheetPr>
    <pageSetUpPr fitToPage="1"/>
  </sheetPr>
  <dimension ref="B1:N608"/>
  <sheetViews>
    <sheetView showGridLines="0" view="pageBreakPreview" topLeftCell="B1" zoomScaleNormal="100" zoomScaleSheetLayoutView="100" workbookViewId="0">
      <pane xSplit="1" ySplit="7" topLeftCell="C8" activePane="bottomRight" state="frozen"/>
      <selection activeCell="B1" sqref="B1"/>
      <selection pane="topRight" activeCell="C1" sqref="C1"/>
      <selection pane="bottomLeft" activeCell="B8" sqref="B8"/>
      <selection pane="bottomRight" activeCell="C8" sqref="C8"/>
    </sheetView>
  </sheetViews>
  <sheetFormatPr baseColWidth="10" defaultColWidth="11.54296875" defaultRowHeight="14.5" x14ac:dyDescent="0.35"/>
  <cols>
    <col min="1" max="1" width="4.7265625" style="92" customWidth="1"/>
    <col min="2" max="2" width="8.7265625" style="92" customWidth="1"/>
    <col min="3" max="15" width="30.7265625" style="92" customWidth="1"/>
    <col min="16" max="16384" width="11.54296875" style="92"/>
  </cols>
  <sheetData>
    <row r="1" spans="2:14" ht="34.9" customHeight="1" x14ac:dyDescent="0.35">
      <c r="B1" s="324" t="str">
        <f>IF(P_Z_4_B_INTITULE_DEPENSES_REMUNERATION_STANDARD=P_Z_G_R_G_BOOLEEN_NON,P_Z_4_N_INTITULE_DEPENSES_REMUNERATION_STANDARD,P_Z_4_N_INTITULE_DEPENSES_REMUNERATION_DEFAUT)</f>
        <v>Dépenses prévisionnelles de rémunération au coût réel</v>
      </c>
      <c r="C1" s="324"/>
      <c r="D1" s="324"/>
      <c r="E1" s="324"/>
      <c r="F1" s="324"/>
      <c r="G1" s="324"/>
      <c r="H1" s="324"/>
      <c r="I1" s="324"/>
      <c r="J1" s="324"/>
      <c r="K1" s="324"/>
      <c r="L1" s="324"/>
      <c r="M1" s="324"/>
      <c r="N1" s="324"/>
    </row>
    <row r="2" spans="2:14" ht="7.5" customHeight="1" x14ac:dyDescent="0.35"/>
    <row r="3" spans="2:14" ht="45" customHeight="1" x14ac:dyDescent="0.35">
      <c r="B3" s="337" t="str">
        <f>IF(P_Z_4_N_CONSIGNE_DEPENSES_REMUNERATION&lt;&gt;"",P_Z_4_N_CONSIGNE_DEPENSES_REMUNERATION,"")</f>
        <v>Rem R p</v>
      </c>
      <c r="C3" s="337"/>
      <c r="D3" s="337"/>
      <c r="E3" s="337"/>
      <c r="F3" s="337"/>
      <c r="G3" s="337"/>
      <c r="H3" s="337"/>
      <c r="I3" s="337"/>
      <c r="J3" s="337"/>
      <c r="K3" s="337"/>
      <c r="L3" s="337"/>
      <c r="M3" s="337"/>
      <c r="N3" s="337"/>
    </row>
    <row r="4" spans="2:14" ht="7.5" customHeight="1" x14ac:dyDescent="0.35"/>
    <row r="5" spans="2:14" ht="28.9" customHeight="1" x14ac:dyDescent="0.35">
      <c r="B5" s="336" t="s">
        <v>0</v>
      </c>
      <c r="C5" s="94" t="str">
        <f>IF(P_Z_4_B_COLONNE_DESCRIPTION=P_Z_G_R_G_BOOLEEN_NON,P_Z_4_N_COLONNE_DESCRIPTION_SPECIFIQUE,P_Z_4_N_COLONNE_DESCRIPTION_STANDARD)</f>
        <v>Description intervention</v>
      </c>
      <c r="D5" s="93" t="str">
        <f>IF(P_Z_4_B_COLONNE_INTERVENANT=P_Z_G_R_G_BOOLEEN_NON,P_Z_4_N_COLONNE_INTERVENANT_SPECIFIQUE,P_Z_4_N_COLONNE_INTERVENANT_STANDARD)</f>
        <v>Nom intervenant</v>
      </c>
      <c r="E5" s="89" t="str">
        <f>IF(P_Z_4_B_COLONNE_QUALIFICATION=P_Z_G_R_G_BOOLEEN_NON,P_Z_4_N_COLONNE_QUALIFICATION_SPECIFIQUE,P_Z_4_N_COLONNE_QUALIFICATION_STANDARD)</f>
        <v>Qualification intervenant</v>
      </c>
      <c r="F5" s="89" t="str">
        <f>IF(P_Z_4_B_COLONNE_POSTE=P_Z_G_R_G_BOOLEEN_NON,P_Z_4_N_COLONNE_POSTE_SPECIFIQUE,P_Z_4_N_COLONNE_POSTE_STANDARD)</f>
        <v>Poste</v>
      </c>
      <c r="G5" s="89" t="str">
        <f>IF(P_Z_4_B_COLONNE_SOUS_OPERATION=P_Z_G_R_G_BOOLEEN_NON,P_Z_4_N_COLONNE_SOUS_OPERATION_SPECIFIQUE,P_Z_4_N_COLONNE_SOUS_OPERATION_STANDARD)</f>
        <v>Sous-opération</v>
      </c>
      <c r="H5" s="89" t="str">
        <f>IF(P_Z_4_B_COLONNE_COUT=P_Z_G_R_G_BOOLEEN_NON,P_Z_4_N_COLONNE_COUT_SPECIFIQUE,P_Z_4_N_COLONNE_COUT_STANDARD)</f>
        <v>Coût salarial sur la période</v>
      </c>
      <c r="I5" s="89" t="str">
        <f>IF(P_Z_4_B_COLONNE_TEMPS_PERIODE=P_Z_G_R_G_BOOLEEN_NON,P_Z_4_N_COLONNE_TEMPS_PERIODE_SPECIFIQUE,P_Z_4_N_COLONNE_TEMPS_PERIODE_STANDARD)</f>
        <v>Temps de travail sur la période</v>
      </c>
      <c r="J5" s="89" t="str">
        <f>IF(P_Z_4_B_COLONNE_TEMPS_OPERATION=P_Z_G_R_G_BOOLEEN_NON,P_Z_4_N_COLONNE_TEMPS_OPERATION_SPECIFIQUE,P_Z_4_N_COLONNE_TEMPS_OPERATION_STANDARD)</f>
        <v>Temps de travail sur l'opération</v>
      </c>
      <c r="K5" s="89" t="str">
        <f>IF(P_Z_4_B_COLONNE_UNITE=P_Z_G_R_G_BOOLEEN_NON,P_Z_4_N_COLONNE_UNITE_SPECIFIQUE,P_Z_4_N_COLONNE_UNITE_STANDARD)</f>
        <v>Unité</v>
      </c>
      <c r="L5" s="89" t="str">
        <f>IF(P_Z_4_B_COLONNE_MT_PRESENTE=P_Z_G_R_G_BOOLEEN_NON,P_Z_4_N_COLONNE_MT_PRESENTE_SPECIFIQUE,P_Z_4_N_COLONNE_MT_PRESENTE_STANDARD)</f>
        <v>Montant présenté</v>
      </c>
      <c r="M5" s="89" t="str">
        <f>IF(P_Z_4_B_COLONNE_JUSTIFICATIF=P_Z_G_R_G_BOOLEEN_NON,P_Z_4_N_COLONNE_JUSTIFICATIF_SPECIFIQUE,P_Z_4_N_COLONNE_JUSTIFICATIF_STANDARD)</f>
        <v>Justificatif(s)</v>
      </c>
      <c r="N5" s="90" t="str">
        <f>IF(P_Z_4_B_COLONNE_COMMENTAIRE=P_Z_G_R_G_BOOLEEN_NON,P_Z_4_N_COLONNE_COMMENTAIRE_SPECIFIQUE,P_Z_4_N_COLONNE_COMMENTAIRE_STANDARD)</f>
        <v>Commentaire(s)</v>
      </c>
    </row>
    <row r="6" spans="2:14" ht="86.5" customHeight="1" x14ac:dyDescent="0.35">
      <c r="B6" s="336"/>
      <c r="C6" s="95" t="str">
        <f>IF(P_Z_4_B_COLONNE_DESCRIPTION_INDICATION=P_Z_G_R_G_BOOLEEN_NON,P_Z_4_N_COLONNE_DESCRIPTION_INDICATION_SPECIFIQUE,P_Z_4_N_COLONNE_DESCRIPTION_INDICATION_STANDARD)</f>
        <v>(nature du travail à réaliser sur l’opération : animation, gestion, nature des travaux, études...)</v>
      </c>
      <c r="D6" s="95" t="str">
        <f>IF(P_Z_4_B_COLONNE_INTERVENANT_INDICATION=P_Z_G_R_G_BOOLEEN_NON,P_Z_4_N_COLONNE_INTERVENANT_INDICATION_SPECIFIQUE,P_Z_4_N_COLONNE_INTERVENANT_INDICATION_STANDARD)</f>
        <v>(nom de l’agent, de l’employé prévu pour réaliser l’intervention)</v>
      </c>
      <c r="E6" s="95" t="str">
        <f>IF(P_Z_4_B_COLONNE_QUALIFICATION_INDICATION=P_Z_G_R_G_BOOLEEN_NON,P_Z_4_N_COLONNE_QUALIFICATION_INDICATION_SPECIFIQUE,P_Z_4_N_COLONNE_QUALIFICATION_INDICATION_STANDARD)</f>
        <v>(diplôme ou fonction dans la structure : en lien avec la prestation, l'activité…)</v>
      </c>
      <c r="F6" s="95" t="str">
        <f>IF(P_Z_4_B_COLONNE_POSTE_INDICATION=P_Z_G_R_G_BOOLEEN_NON,P_Z_4_N_COLONNE_POSTE_INDICATION_SPECIFIQUE,P_Z_4_N_COLONNE_POSTE_INDICATION_STANDARD)</f>
        <v>(à choisir dans le menu déroulant)</v>
      </c>
      <c r="G6" s="95" t="str">
        <f>IF(P_Z_4_B_COLONNE_SOUS_OPERATION_INDICATION=P_Z_G_R_G_BOOLEEN_NON,P_Z_4_N_COLONNE_SOUS_OPERATION_INDICATION_SPECIFIQUE,P_Z_4_N_COLONNE_SOUS_OPERATION_INDICATION_STANDARD)</f>
        <v>(à choisir dans le menu déroulant)</v>
      </c>
      <c r="H6" s="95" t="str">
        <f>IF(P_Z_4_B_COLONNE_COUT_INDICATION=P_Z_G_R_G_BOOLEEN_NON,P_Z_4_N_COLONNE_COUT_INDICATION_SPECIFIQUE,P_Z_4_N_COLONNE_COUT_INDICATION_STANDARD)</f>
        <v>(salaire brut chargé / charges patronales et salariales sur la période de base : coût salarial annuel si la période de base est de 12 mois…)</v>
      </c>
      <c r="I6" s="95" t="str">
        <f>IF(P_Z_4_B_COLONNE_TEMPS_PERIODE_INDICATION=P_Z_G_R_G_BOOLEEN_NON,P_Z_4_N_COLONNE_TEMPS_PERIODE_INDICATION_SPECIFIQUE,P_Z_4_N_COLONNE_TEMPS_PERIODE_INDICATION_STANDARD)</f>
        <v>(volume total déterminé de façon nominale sur la durée présentée)</v>
      </c>
      <c r="J6" s="95" t="str">
        <f>IF(P_Z_4_B_COLONNE_TEMPS_OPERATION_INDICATION=P_Z_G_R_G_BOOLEEN_NON,P_Z_4_N_COLONNE_TEMPS_OPERATION_INDICATION_SPECIFIQUE,P_Z_4_N_COLONNE_TEMPS_OPERATION_INDICATION_STANDARD)</f>
        <v>(volume prévisionnel qui sera consacré à l'opération sur la durée présentée)</v>
      </c>
      <c r="K6" s="95" t="str">
        <f>IF(P_Z_4_B_COLONNE_UNITE_INDICATION=P_Z_G_R_G_BOOLEEN_NON,P_Z_4_N_COLONNE_UNITE_INDICATION_SPECIFIQUE,P_Z_4_N_COLONNE_UNITE_INDICATION_STANDARD)</f>
        <v>(unité dans laquelle s'exprime le temps de travail)</v>
      </c>
      <c r="L6" s="95" t="str">
        <f>IF(P_Z_4_B_COLONNE_MT_PRESENTE_INDICATION=P_Z_G_R_G_BOOLEEN_NON,P_Z_4_N_COLONNE_MT_PRESENTE_INDICATION_SPECIFIQUE,P_Z_4_N_COLONNE_MT_PRESENTE_INDICATION_STANDARD)</f>
        <v>[Coût salarial sur la période] x [Temps de travail sur l'opération] / [Temps de travail sur la période]</v>
      </c>
      <c r="M6" s="95" t="str">
        <f>IF(P_Z_4_B_COLONNE_JUSTIFICATIF_INDICATION=P_Z_G_R_G_BOOLEEN_NON,P_Z_4_N_COLONNE_JUSTIFICATIF_INDICATION_SPECIFIQUE,P_Z_4_N_COLONNE_JUSTIFICATIF_INDICATION_STANDARD)</f>
        <v>(identifiant du bulletin de paie antérieur justifiant le coût présenté, du contrat de travail sur le profil, document établissant le droit en ce qui concerne le temps travaillé pour le personnel présenté...)</v>
      </c>
      <c r="N6" s="95" t="str">
        <f>IF(P_Z_4_B_COLONNE_COMMENTAIRE_INDICATION=P_Z_G_R_G_BOOLEEN_NON,P_Z_4_N_COLONNE_COMMENTAIRE_INDICATION_SPECIFIQUE,P_Z_4_N_COLONNE_COMMENTAIRE_INDICATION_STANDARD)</f>
        <v>(toute précision pertinente le cas échéant pour la compréhension de la tâche, des informations présentées...)</v>
      </c>
    </row>
    <row r="7" spans="2:14" ht="19.899999999999999" customHeight="1" x14ac:dyDescent="0.35">
      <c r="B7" s="96" t="s">
        <v>195</v>
      </c>
      <c r="C7" s="96" t="str">
        <f>IF(P_Z_4_B_EXEMPLE_UTILISATION&lt;&gt;P_Z_G_R_G_BOOLEEN_OUI,"",P_Z_4_N_EXEMPLE_DESCRIPTION)</f>
        <v>Desc 1</v>
      </c>
      <c r="D7" s="96" t="str">
        <f>IF(P_Z_4_B_EXEMPLE_UTILISATION&lt;&gt;P_Z_G_R_G_BOOLEEN_OUI,"",P_Z_4_N_EXEMPLE_INTERVENANT)</f>
        <v>Martin</v>
      </c>
      <c r="E7" s="96" t="str">
        <f>IF(P_Z_4_B_EXEMPLE_UTILISATION&lt;&gt;P_Z_G_R_G_BOOLEEN_OUI,"",P_Z_4_N_EXEMPLE_QUALIFICATION)</f>
        <v>animateur</v>
      </c>
      <c r="F7" s="96" t="str">
        <f>IF(P_Z_4_B_EXEMPLE_UTILISATION&lt;&gt;P_Z_G_R_G_BOOLEEN_OUI,"",P_Z_4_N_EXEMPLE_POSTE)</f>
        <v>Poste 1</v>
      </c>
      <c r="G7" s="96" t="str">
        <f>IF(P_Z_4_B_EXEMPLE_UTILISATION&lt;&gt;P_Z_G_R_G_BOOLEEN_OUI,"",P_Z_4_N_EXEMPLE_SOUS_OPERATION)</f>
        <v>Sous-Op 2</v>
      </c>
      <c r="H7" s="199">
        <f>IF(P_Z_4_B_EXEMPLE_UTILISATION&lt;&gt;P_Z_G_R_G_BOOLEEN_OUI,"",P_Z_4_N_EXEMPLE_COUT)</f>
        <v>2000</v>
      </c>
      <c r="I7" s="96">
        <f>IF(P_Z_4_B_EXEMPLE_UTILISATION&lt;&gt;P_Z_G_R_G_BOOLEEN_OUI,"",P_Z_4_N_EXEMPLE_TEMPS_PERIODE)</f>
        <v>1500</v>
      </c>
      <c r="J7" s="96">
        <f>IF(P_Z_4_B_EXEMPLE_UTILISATION&lt;&gt;P_Z_G_R_G_BOOLEEN_OUI,"",P_Z_4_N_EXEMPLE_TEMPS_OPERATION)</f>
        <v>0</v>
      </c>
      <c r="K7" s="96" t="str">
        <f>IF(P_Z_4_B_EXEMPLE_UTILISATION&lt;&gt;P_Z_G_R_G_BOOLEEN_OUI,"",P_Z_4_N_EXEMPLE_UNITE)</f>
        <v>Heures</v>
      </c>
      <c r="L7" s="253">
        <f>IF(P_Z_4_B_EXEMPLE_UTILISATION&lt;&gt;P_Z_G_R_G_BOOLEEN_OUI,"",P_Z_4_N_EXEMPLE_MT_PRESENTE)</f>
        <v>0</v>
      </c>
      <c r="M7" s="96">
        <f>IF(P_Z_4_B_EXEMPLE_UTILISATION&lt;&gt;P_Z_G_R_G_BOOLEEN_OUI,"",P_Z_4_N_EXEMPLE_JUSTIFICATIF)</f>
        <v>0</v>
      </c>
      <c r="N7" s="96">
        <f>IF(P_Z_4_B_EXEMPLE_UTILISATION&lt;&gt;P_Z_G_R_G_BOOLEEN_OUI,"",P_Z_4_N_EXEMPLE_COMMENTAIRE)</f>
        <v>0</v>
      </c>
    </row>
    <row r="8" spans="2:14" ht="19.899999999999999" customHeight="1" x14ac:dyDescent="0.35">
      <c r="B8" s="97">
        <v>1</v>
      </c>
      <c r="C8" s="50"/>
      <c r="D8" s="50"/>
      <c r="E8" s="50"/>
      <c r="F8" s="50"/>
      <c r="G8" s="50"/>
      <c r="H8" s="102"/>
      <c r="I8" s="50"/>
      <c r="J8" s="50"/>
      <c r="K8" s="50"/>
      <c r="L8" s="101">
        <f>IF(I8&lt;&gt;0,ROUND(H8*J8/I8,2),0)</f>
        <v>0</v>
      </c>
      <c r="M8" s="50"/>
      <c r="N8" s="50"/>
    </row>
    <row r="9" spans="2:14" ht="19.899999999999999" customHeight="1" x14ac:dyDescent="0.35">
      <c r="B9" s="97">
        <v>2</v>
      </c>
      <c r="C9" s="50"/>
      <c r="D9" s="50"/>
      <c r="E9" s="50"/>
      <c r="F9" s="50"/>
      <c r="G9" s="50"/>
      <c r="H9" s="102"/>
      <c r="I9" s="50"/>
      <c r="J9" s="50"/>
      <c r="K9" s="50"/>
      <c r="L9" s="101">
        <f t="shared" ref="L9:L72" si="0">IF(I9&lt;&gt;0,ROUND(H9*J9/I9,2),0)</f>
        <v>0</v>
      </c>
      <c r="M9" s="50"/>
      <c r="N9" s="50"/>
    </row>
    <row r="10" spans="2:14" ht="19.899999999999999" customHeight="1" x14ac:dyDescent="0.35">
      <c r="B10" s="97">
        <v>3</v>
      </c>
      <c r="C10" s="50"/>
      <c r="D10" s="50"/>
      <c r="E10" s="50"/>
      <c r="F10" s="50"/>
      <c r="G10" s="50"/>
      <c r="H10" s="102"/>
      <c r="I10" s="50"/>
      <c r="J10" s="50"/>
      <c r="K10" s="50"/>
      <c r="L10" s="101">
        <f t="shared" si="0"/>
        <v>0</v>
      </c>
      <c r="M10" s="50"/>
      <c r="N10" s="50"/>
    </row>
    <row r="11" spans="2:14" ht="19.899999999999999" customHeight="1" x14ac:dyDescent="0.35">
      <c r="B11" s="97">
        <v>4</v>
      </c>
      <c r="C11" s="50"/>
      <c r="D11" s="50"/>
      <c r="E11" s="50"/>
      <c r="F11" s="50"/>
      <c r="G11" s="50"/>
      <c r="H11" s="102"/>
      <c r="I11" s="50"/>
      <c r="J11" s="50"/>
      <c r="K11" s="50"/>
      <c r="L11" s="101">
        <f t="shared" si="0"/>
        <v>0</v>
      </c>
      <c r="M11" s="50"/>
      <c r="N11" s="50"/>
    </row>
    <row r="12" spans="2:14" ht="19.899999999999999" customHeight="1" x14ac:dyDescent="0.35">
      <c r="B12" s="97">
        <v>5</v>
      </c>
      <c r="C12" s="50"/>
      <c r="D12" s="50"/>
      <c r="E12" s="50"/>
      <c r="F12" s="50"/>
      <c r="G12" s="50"/>
      <c r="H12" s="102"/>
      <c r="I12" s="50"/>
      <c r="J12" s="50"/>
      <c r="K12" s="50"/>
      <c r="L12" s="101">
        <f t="shared" si="0"/>
        <v>0</v>
      </c>
      <c r="M12" s="50"/>
      <c r="N12" s="50"/>
    </row>
    <row r="13" spans="2:14" ht="19.899999999999999" customHeight="1" x14ac:dyDescent="0.35">
      <c r="B13" s="97">
        <v>6</v>
      </c>
      <c r="C13" s="50"/>
      <c r="D13" s="50"/>
      <c r="E13" s="50"/>
      <c r="F13" s="50"/>
      <c r="G13" s="50"/>
      <c r="H13" s="102"/>
      <c r="I13" s="50"/>
      <c r="J13" s="50"/>
      <c r="K13" s="50"/>
      <c r="L13" s="101">
        <f t="shared" si="0"/>
        <v>0</v>
      </c>
      <c r="M13" s="50"/>
      <c r="N13" s="50"/>
    </row>
    <row r="14" spans="2:14" ht="19.899999999999999" customHeight="1" x14ac:dyDescent="0.35">
      <c r="B14" s="97">
        <v>7</v>
      </c>
      <c r="C14" s="50"/>
      <c r="D14" s="50"/>
      <c r="E14" s="50"/>
      <c r="F14" s="50"/>
      <c r="G14" s="50"/>
      <c r="H14" s="102"/>
      <c r="I14" s="50"/>
      <c r="J14" s="50"/>
      <c r="K14" s="50"/>
      <c r="L14" s="101">
        <f t="shared" si="0"/>
        <v>0</v>
      </c>
      <c r="M14" s="50"/>
      <c r="N14" s="50"/>
    </row>
    <row r="15" spans="2:14" ht="19.899999999999999" customHeight="1" x14ac:dyDescent="0.35">
      <c r="B15" s="97">
        <v>8</v>
      </c>
      <c r="C15" s="50"/>
      <c r="D15" s="50"/>
      <c r="E15" s="50"/>
      <c r="F15" s="50"/>
      <c r="G15" s="50"/>
      <c r="H15" s="102"/>
      <c r="I15" s="50"/>
      <c r="J15" s="50"/>
      <c r="K15" s="50"/>
      <c r="L15" s="101">
        <f t="shared" si="0"/>
        <v>0</v>
      </c>
      <c r="M15" s="50"/>
      <c r="N15" s="50"/>
    </row>
    <row r="16" spans="2:14" ht="19.899999999999999" customHeight="1" x14ac:dyDescent="0.35">
      <c r="B16" s="97">
        <v>9</v>
      </c>
      <c r="C16" s="50"/>
      <c r="D16" s="50"/>
      <c r="E16" s="50"/>
      <c r="F16" s="50"/>
      <c r="G16" s="50"/>
      <c r="H16" s="102"/>
      <c r="I16" s="50"/>
      <c r="J16" s="50"/>
      <c r="K16" s="50"/>
      <c r="L16" s="101">
        <f t="shared" si="0"/>
        <v>0</v>
      </c>
      <c r="M16" s="50"/>
      <c r="N16" s="50"/>
    </row>
    <row r="17" spans="2:14" ht="19.899999999999999" customHeight="1" x14ac:dyDescent="0.35">
      <c r="B17" s="97">
        <v>10</v>
      </c>
      <c r="C17" s="50"/>
      <c r="D17" s="50"/>
      <c r="E17" s="50"/>
      <c r="F17" s="50"/>
      <c r="G17" s="50"/>
      <c r="H17" s="102"/>
      <c r="I17" s="50"/>
      <c r="J17" s="50"/>
      <c r="K17" s="50"/>
      <c r="L17" s="101">
        <f t="shared" si="0"/>
        <v>0</v>
      </c>
      <c r="M17" s="50"/>
      <c r="N17" s="50"/>
    </row>
    <row r="18" spans="2:14" ht="19.899999999999999" customHeight="1" x14ac:dyDescent="0.35">
      <c r="B18" s="97">
        <v>11</v>
      </c>
      <c r="C18" s="50"/>
      <c r="D18" s="50"/>
      <c r="E18" s="50"/>
      <c r="F18" s="50"/>
      <c r="G18" s="50"/>
      <c r="H18" s="102"/>
      <c r="I18" s="50"/>
      <c r="J18" s="50"/>
      <c r="K18" s="50"/>
      <c r="L18" s="101">
        <f t="shared" si="0"/>
        <v>0</v>
      </c>
      <c r="M18" s="50"/>
      <c r="N18" s="50"/>
    </row>
    <row r="19" spans="2:14" ht="19.899999999999999" customHeight="1" x14ac:dyDescent="0.35">
      <c r="B19" s="97">
        <v>12</v>
      </c>
      <c r="C19" s="50"/>
      <c r="D19" s="50"/>
      <c r="E19" s="50"/>
      <c r="F19" s="50"/>
      <c r="G19" s="50"/>
      <c r="H19" s="102"/>
      <c r="I19" s="50"/>
      <c r="J19" s="50"/>
      <c r="K19" s="50"/>
      <c r="L19" s="101">
        <f t="shared" si="0"/>
        <v>0</v>
      </c>
      <c r="M19" s="50"/>
      <c r="N19" s="50"/>
    </row>
    <row r="20" spans="2:14" ht="19.899999999999999" customHeight="1" x14ac:dyDescent="0.35">
      <c r="B20" s="97">
        <v>13</v>
      </c>
      <c r="C20" s="50"/>
      <c r="D20" s="50"/>
      <c r="E20" s="50"/>
      <c r="F20" s="50"/>
      <c r="G20" s="50"/>
      <c r="H20" s="102"/>
      <c r="I20" s="50"/>
      <c r="J20" s="50"/>
      <c r="K20" s="50"/>
      <c r="L20" s="101">
        <f t="shared" si="0"/>
        <v>0</v>
      </c>
      <c r="M20" s="50"/>
      <c r="N20" s="50"/>
    </row>
    <row r="21" spans="2:14" ht="19.899999999999999" customHeight="1" x14ac:dyDescent="0.35">
      <c r="B21" s="97">
        <v>14</v>
      </c>
      <c r="C21" s="50"/>
      <c r="D21" s="50"/>
      <c r="E21" s="50"/>
      <c r="F21" s="50"/>
      <c r="G21" s="50"/>
      <c r="H21" s="102"/>
      <c r="I21" s="50"/>
      <c r="J21" s="50"/>
      <c r="K21" s="50"/>
      <c r="L21" s="101">
        <f t="shared" si="0"/>
        <v>0</v>
      </c>
      <c r="M21" s="50"/>
      <c r="N21" s="50"/>
    </row>
    <row r="22" spans="2:14" ht="19.899999999999999" customHeight="1" x14ac:dyDescent="0.35">
      <c r="B22" s="97">
        <v>15</v>
      </c>
      <c r="C22" s="50"/>
      <c r="D22" s="50"/>
      <c r="E22" s="50"/>
      <c r="F22" s="50"/>
      <c r="G22" s="50"/>
      <c r="H22" s="102"/>
      <c r="I22" s="50"/>
      <c r="J22" s="50"/>
      <c r="K22" s="50"/>
      <c r="L22" s="101">
        <f t="shared" si="0"/>
        <v>0</v>
      </c>
      <c r="M22" s="50"/>
      <c r="N22" s="50"/>
    </row>
    <row r="23" spans="2:14" ht="19.899999999999999" customHeight="1" x14ac:dyDescent="0.35">
      <c r="B23" s="97">
        <v>16</v>
      </c>
      <c r="C23" s="50"/>
      <c r="D23" s="50"/>
      <c r="E23" s="50"/>
      <c r="F23" s="50"/>
      <c r="G23" s="50"/>
      <c r="H23" s="102"/>
      <c r="I23" s="50"/>
      <c r="J23" s="50"/>
      <c r="K23" s="50"/>
      <c r="L23" s="101">
        <f t="shared" si="0"/>
        <v>0</v>
      </c>
      <c r="M23" s="50"/>
      <c r="N23" s="50"/>
    </row>
    <row r="24" spans="2:14" ht="19.899999999999999" customHeight="1" x14ac:dyDescent="0.35">
      <c r="B24" s="97">
        <v>17</v>
      </c>
      <c r="C24" s="50"/>
      <c r="D24" s="50"/>
      <c r="E24" s="50"/>
      <c r="F24" s="50"/>
      <c r="G24" s="50"/>
      <c r="H24" s="102"/>
      <c r="I24" s="50"/>
      <c r="J24" s="50"/>
      <c r="K24" s="50"/>
      <c r="L24" s="101">
        <f t="shared" si="0"/>
        <v>0</v>
      </c>
      <c r="M24" s="50"/>
      <c r="N24" s="50"/>
    </row>
    <row r="25" spans="2:14" ht="19.899999999999999" customHeight="1" x14ac:dyDescent="0.35">
      <c r="B25" s="97">
        <v>18</v>
      </c>
      <c r="C25" s="50"/>
      <c r="D25" s="50"/>
      <c r="E25" s="50"/>
      <c r="F25" s="50"/>
      <c r="G25" s="50"/>
      <c r="H25" s="102"/>
      <c r="I25" s="50"/>
      <c r="J25" s="50"/>
      <c r="K25" s="50"/>
      <c r="L25" s="101">
        <f t="shared" si="0"/>
        <v>0</v>
      </c>
      <c r="M25" s="50"/>
      <c r="N25" s="50"/>
    </row>
    <row r="26" spans="2:14" ht="19.899999999999999" customHeight="1" x14ac:dyDescent="0.35">
      <c r="B26" s="97">
        <v>19</v>
      </c>
      <c r="C26" s="50"/>
      <c r="D26" s="50"/>
      <c r="E26" s="50"/>
      <c r="F26" s="50"/>
      <c r="G26" s="50"/>
      <c r="H26" s="102"/>
      <c r="I26" s="50"/>
      <c r="J26" s="50"/>
      <c r="K26" s="50"/>
      <c r="L26" s="101">
        <f t="shared" si="0"/>
        <v>0</v>
      </c>
      <c r="M26" s="50"/>
      <c r="N26" s="50"/>
    </row>
    <row r="27" spans="2:14" ht="19.899999999999999" customHeight="1" x14ac:dyDescent="0.35">
      <c r="B27" s="97">
        <v>20</v>
      </c>
      <c r="C27" s="50"/>
      <c r="D27" s="50"/>
      <c r="E27" s="50"/>
      <c r="F27" s="50"/>
      <c r="G27" s="50"/>
      <c r="H27" s="102"/>
      <c r="I27" s="50"/>
      <c r="J27" s="50"/>
      <c r="K27" s="50"/>
      <c r="L27" s="101">
        <f t="shared" si="0"/>
        <v>0</v>
      </c>
      <c r="M27" s="50"/>
      <c r="N27" s="50"/>
    </row>
    <row r="28" spans="2:14" ht="19.899999999999999" customHeight="1" x14ac:dyDescent="0.35">
      <c r="B28" s="97">
        <v>21</v>
      </c>
      <c r="C28" s="50"/>
      <c r="D28" s="50"/>
      <c r="E28" s="50"/>
      <c r="F28" s="50"/>
      <c r="G28" s="50"/>
      <c r="H28" s="102"/>
      <c r="I28" s="50"/>
      <c r="J28" s="50"/>
      <c r="K28" s="50"/>
      <c r="L28" s="101">
        <f t="shared" si="0"/>
        <v>0</v>
      </c>
      <c r="M28" s="50"/>
      <c r="N28" s="50"/>
    </row>
    <row r="29" spans="2:14" ht="19.899999999999999" customHeight="1" x14ac:dyDescent="0.35">
      <c r="B29" s="97">
        <v>22</v>
      </c>
      <c r="C29" s="50"/>
      <c r="D29" s="50"/>
      <c r="E29" s="50"/>
      <c r="F29" s="50"/>
      <c r="G29" s="50"/>
      <c r="H29" s="102"/>
      <c r="I29" s="50"/>
      <c r="J29" s="50"/>
      <c r="K29" s="50"/>
      <c r="L29" s="101">
        <f t="shared" si="0"/>
        <v>0</v>
      </c>
      <c r="M29" s="50"/>
      <c r="N29" s="50"/>
    </row>
    <row r="30" spans="2:14" ht="19.899999999999999" customHeight="1" x14ac:dyDescent="0.35">
      <c r="B30" s="97">
        <v>23</v>
      </c>
      <c r="C30" s="50"/>
      <c r="D30" s="50"/>
      <c r="E30" s="50"/>
      <c r="F30" s="50"/>
      <c r="G30" s="50"/>
      <c r="H30" s="102"/>
      <c r="I30" s="50"/>
      <c r="J30" s="50"/>
      <c r="K30" s="50"/>
      <c r="L30" s="101">
        <f t="shared" si="0"/>
        <v>0</v>
      </c>
      <c r="M30" s="50"/>
      <c r="N30" s="50"/>
    </row>
    <row r="31" spans="2:14" ht="19.899999999999999" customHeight="1" x14ac:dyDescent="0.35">
      <c r="B31" s="97">
        <v>24</v>
      </c>
      <c r="C31" s="50"/>
      <c r="D31" s="50"/>
      <c r="E31" s="50"/>
      <c r="F31" s="50"/>
      <c r="G31" s="50"/>
      <c r="H31" s="102"/>
      <c r="I31" s="50"/>
      <c r="J31" s="50"/>
      <c r="K31" s="50"/>
      <c r="L31" s="101">
        <f t="shared" si="0"/>
        <v>0</v>
      </c>
      <c r="M31" s="50"/>
      <c r="N31" s="50"/>
    </row>
    <row r="32" spans="2:14" ht="19.899999999999999" customHeight="1" x14ac:dyDescent="0.35">
      <c r="B32" s="97">
        <v>25</v>
      </c>
      <c r="C32" s="50"/>
      <c r="D32" s="50"/>
      <c r="E32" s="50"/>
      <c r="F32" s="50"/>
      <c r="G32" s="50"/>
      <c r="H32" s="102"/>
      <c r="I32" s="50"/>
      <c r="J32" s="50"/>
      <c r="K32" s="50"/>
      <c r="L32" s="101">
        <f t="shared" si="0"/>
        <v>0</v>
      </c>
      <c r="M32" s="50"/>
      <c r="N32" s="50"/>
    </row>
    <row r="33" spans="2:14" ht="19.899999999999999" customHeight="1" x14ac:dyDescent="0.35">
      <c r="B33" s="97">
        <v>26</v>
      </c>
      <c r="C33" s="50"/>
      <c r="D33" s="50"/>
      <c r="E33" s="50"/>
      <c r="F33" s="50"/>
      <c r="G33" s="50"/>
      <c r="H33" s="102"/>
      <c r="I33" s="50"/>
      <c r="J33" s="50"/>
      <c r="K33" s="50"/>
      <c r="L33" s="101">
        <f t="shared" si="0"/>
        <v>0</v>
      </c>
      <c r="M33" s="50"/>
      <c r="N33" s="50"/>
    </row>
    <row r="34" spans="2:14" ht="19.899999999999999" customHeight="1" x14ac:dyDescent="0.35">
      <c r="B34" s="97">
        <v>27</v>
      </c>
      <c r="C34" s="50"/>
      <c r="D34" s="50"/>
      <c r="E34" s="50"/>
      <c r="F34" s="50"/>
      <c r="G34" s="50"/>
      <c r="H34" s="102"/>
      <c r="I34" s="50"/>
      <c r="J34" s="50"/>
      <c r="K34" s="50"/>
      <c r="L34" s="101">
        <f t="shared" si="0"/>
        <v>0</v>
      </c>
      <c r="M34" s="50"/>
      <c r="N34" s="50"/>
    </row>
    <row r="35" spans="2:14" ht="19.899999999999999" customHeight="1" x14ac:dyDescent="0.35">
      <c r="B35" s="97">
        <v>28</v>
      </c>
      <c r="C35" s="50"/>
      <c r="D35" s="50"/>
      <c r="E35" s="50"/>
      <c r="F35" s="50"/>
      <c r="G35" s="50"/>
      <c r="H35" s="102"/>
      <c r="I35" s="50"/>
      <c r="J35" s="50"/>
      <c r="K35" s="50"/>
      <c r="L35" s="101">
        <f t="shared" si="0"/>
        <v>0</v>
      </c>
      <c r="M35" s="50"/>
      <c r="N35" s="50"/>
    </row>
    <row r="36" spans="2:14" ht="19.899999999999999" customHeight="1" x14ac:dyDescent="0.35">
      <c r="B36" s="97">
        <v>29</v>
      </c>
      <c r="C36" s="50"/>
      <c r="D36" s="50"/>
      <c r="E36" s="50"/>
      <c r="F36" s="50"/>
      <c r="G36" s="50"/>
      <c r="H36" s="102"/>
      <c r="I36" s="50"/>
      <c r="J36" s="50"/>
      <c r="K36" s="50"/>
      <c r="L36" s="101">
        <f t="shared" si="0"/>
        <v>0</v>
      </c>
      <c r="M36" s="50"/>
      <c r="N36" s="50"/>
    </row>
    <row r="37" spans="2:14" ht="19.899999999999999" customHeight="1" x14ac:dyDescent="0.35">
      <c r="B37" s="97">
        <v>30</v>
      </c>
      <c r="C37" s="50"/>
      <c r="D37" s="50"/>
      <c r="E37" s="50"/>
      <c r="F37" s="50"/>
      <c r="G37" s="50"/>
      <c r="H37" s="102"/>
      <c r="I37" s="50"/>
      <c r="J37" s="50"/>
      <c r="K37" s="50"/>
      <c r="L37" s="101">
        <f t="shared" si="0"/>
        <v>0</v>
      </c>
      <c r="M37" s="50"/>
      <c r="N37" s="50"/>
    </row>
    <row r="38" spans="2:14" ht="19.899999999999999" customHeight="1" x14ac:dyDescent="0.35">
      <c r="B38" s="97">
        <v>31</v>
      </c>
      <c r="C38" s="50"/>
      <c r="D38" s="50"/>
      <c r="E38" s="50"/>
      <c r="F38" s="50"/>
      <c r="G38" s="50"/>
      <c r="H38" s="102"/>
      <c r="I38" s="50"/>
      <c r="J38" s="50"/>
      <c r="K38" s="50"/>
      <c r="L38" s="101">
        <f t="shared" si="0"/>
        <v>0</v>
      </c>
      <c r="M38" s="50"/>
      <c r="N38" s="50"/>
    </row>
    <row r="39" spans="2:14" ht="19.899999999999999" customHeight="1" x14ac:dyDescent="0.35">
      <c r="B39" s="97">
        <v>32</v>
      </c>
      <c r="C39" s="50"/>
      <c r="D39" s="50"/>
      <c r="E39" s="50"/>
      <c r="F39" s="50"/>
      <c r="G39" s="50"/>
      <c r="H39" s="102"/>
      <c r="I39" s="50"/>
      <c r="J39" s="50"/>
      <c r="K39" s="50"/>
      <c r="L39" s="101">
        <f t="shared" si="0"/>
        <v>0</v>
      </c>
      <c r="M39" s="50"/>
      <c r="N39" s="50"/>
    </row>
    <row r="40" spans="2:14" ht="19.899999999999999" customHeight="1" x14ac:dyDescent="0.35">
      <c r="B40" s="97">
        <v>33</v>
      </c>
      <c r="C40" s="50"/>
      <c r="D40" s="50"/>
      <c r="E40" s="50"/>
      <c r="F40" s="50"/>
      <c r="G40" s="50"/>
      <c r="H40" s="102"/>
      <c r="I40" s="50"/>
      <c r="J40" s="50"/>
      <c r="K40" s="50"/>
      <c r="L40" s="101">
        <f t="shared" si="0"/>
        <v>0</v>
      </c>
      <c r="M40" s="50"/>
      <c r="N40" s="50"/>
    </row>
    <row r="41" spans="2:14" ht="19.899999999999999" customHeight="1" x14ac:dyDescent="0.35">
      <c r="B41" s="97">
        <v>34</v>
      </c>
      <c r="C41" s="50"/>
      <c r="D41" s="50"/>
      <c r="E41" s="50"/>
      <c r="F41" s="50"/>
      <c r="G41" s="50"/>
      <c r="H41" s="102"/>
      <c r="I41" s="50"/>
      <c r="J41" s="50"/>
      <c r="K41" s="50"/>
      <c r="L41" s="101">
        <f t="shared" si="0"/>
        <v>0</v>
      </c>
      <c r="M41" s="50"/>
      <c r="N41" s="50"/>
    </row>
    <row r="42" spans="2:14" ht="19.899999999999999" customHeight="1" x14ac:dyDescent="0.35">
      <c r="B42" s="97">
        <v>35</v>
      </c>
      <c r="C42" s="50"/>
      <c r="D42" s="50"/>
      <c r="E42" s="50"/>
      <c r="F42" s="50"/>
      <c r="G42" s="50"/>
      <c r="H42" s="102"/>
      <c r="I42" s="50"/>
      <c r="J42" s="50"/>
      <c r="K42" s="50"/>
      <c r="L42" s="101">
        <f t="shared" si="0"/>
        <v>0</v>
      </c>
      <c r="M42" s="50"/>
      <c r="N42" s="50"/>
    </row>
    <row r="43" spans="2:14" ht="19.899999999999999" customHeight="1" x14ac:dyDescent="0.35">
      <c r="B43" s="97">
        <v>36</v>
      </c>
      <c r="C43" s="50"/>
      <c r="D43" s="50"/>
      <c r="E43" s="50"/>
      <c r="F43" s="50"/>
      <c r="G43" s="50"/>
      <c r="H43" s="102"/>
      <c r="I43" s="50"/>
      <c r="J43" s="50"/>
      <c r="K43" s="50"/>
      <c r="L43" s="101">
        <f t="shared" si="0"/>
        <v>0</v>
      </c>
      <c r="M43" s="50"/>
      <c r="N43" s="50"/>
    </row>
    <row r="44" spans="2:14" ht="19.899999999999999" customHeight="1" x14ac:dyDescent="0.35">
      <c r="B44" s="97">
        <v>37</v>
      </c>
      <c r="C44" s="50"/>
      <c r="D44" s="50"/>
      <c r="E44" s="50"/>
      <c r="F44" s="50"/>
      <c r="G44" s="50"/>
      <c r="H44" s="102"/>
      <c r="I44" s="50"/>
      <c r="J44" s="50"/>
      <c r="K44" s="50"/>
      <c r="L44" s="101">
        <f t="shared" si="0"/>
        <v>0</v>
      </c>
      <c r="M44" s="50"/>
      <c r="N44" s="50"/>
    </row>
    <row r="45" spans="2:14" ht="19.899999999999999" customHeight="1" x14ac:dyDescent="0.35">
      <c r="B45" s="97">
        <v>38</v>
      </c>
      <c r="C45" s="50"/>
      <c r="D45" s="50"/>
      <c r="E45" s="50"/>
      <c r="F45" s="50"/>
      <c r="G45" s="50"/>
      <c r="H45" s="102"/>
      <c r="I45" s="50"/>
      <c r="J45" s="50"/>
      <c r="K45" s="50"/>
      <c r="L45" s="101">
        <f t="shared" si="0"/>
        <v>0</v>
      </c>
      <c r="M45" s="50"/>
      <c r="N45" s="50"/>
    </row>
    <row r="46" spans="2:14" ht="19.899999999999999" customHeight="1" x14ac:dyDescent="0.35">
      <c r="B46" s="97">
        <v>39</v>
      </c>
      <c r="C46" s="50"/>
      <c r="D46" s="50"/>
      <c r="E46" s="50"/>
      <c r="F46" s="50"/>
      <c r="G46" s="50"/>
      <c r="H46" s="102"/>
      <c r="I46" s="50"/>
      <c r="J46" s="50"/>
      <c r="K46" s="50"/>
      <c r="L46" s="101">
        <f t="shared" si="0"/>
        <v>0</v>
      </c>
      <c r="M46" s="50"/>
      <c r="N46" s="50"/>
    </row>
    <row r="47" spans="2:14" ht="19.899999999999999" customHeight="1" x14ac:dyDescent="0.35">
      <c r="B47" s="97">
        <v>40</v>
      </c>
      <c r="C47" s="50"/>
      <c r="D47" s="50"/>
      <c r="E47" s="50"/>
      <c r="F47" s="50"/>
      <c r="G47" s="50"/>
      <c r="H47" s="102"/>
      <c r="I47" s="50"/>
      <c r="J47" s="50"/>
      <c r="K47" s="50"/>
      <c r="L47" s="101">
        <f t="shared" si="0"/>
        <v>0</v>
      </c>
      <c r="M47" s="50"/>
      <c r="N47" s="50"/>
    </row>
    <row r="48" spans="2:14" ht="19.899999999999999" customHeight="1" x14ac:dyDescent="0.35">
      <c r="B48" s="97">
        <v>41</v>
      </c>
      <c r="C48" s="50"/>
      <c r="D48" s="50"/>
      <c r="E48" s="50"/>
      <c r="F48" s="50"/>
      <c r="G48" s="50"/>
      <c r="H48" s="102"/>
      <c r="I48" s="50"/>
      <c r="J48" s="50"/>
      <c r="K48" s="50"/>
      <c r="L48" s="101">
        <f t="shared" si="0"/>
        <v>0</v>
      </c>
      <c r="M48" s="50"/>
      <c r="N48" s="50"/>
    </row>
    <row r="49" spans="2:14" ht="19.899999999999999" customHeight="1" x14ac:dyDescent="0.35">
      <c r="B49" s="97">
        <v>42</v>
      </c>
      <c r="C49" s="50"/>
      <c r="D49" s="50"/>
      <c r="E49" s="50"/>
      <c r="F49" s="50"/>
      <c r="G49" s="50"/>
      <c r="H49" s="102"/>
      <c r="I49" s="50"/>
      <c r="J49" s="50"/>
      <c r="K49" s="50"/>
      <c r="L49" s="101">
        <f t="shared" si="0"/>
        <v>0</v>
      </c>
      <c r="M49" s="50"/>
      <c r="N49" s="50"/>
    </row>
    <row r="50" spans="2:14" ht="19.899999999999999" customHeight="1" x14ac:dyDescent="0.35">
      <c r="B50" s="97">
        <v>43</v>
      </c>
      <c r="C50" s="50"/>
      <c r="D50" s="50"/>
      <c r="E50" s="50"/>
      <c r="F50" s="50"/>
      <c r="G50" s="50"/>
      <c r="H50" s="102"/>
      <c r="I50" s="50"/>
      <c r="J50" s="50"/>
      <c r="K50" s="50"/>
      <c r="L50" s="101">
        <f t="shared" si="0"/>
        <v>0</v>
      </c>
      <c r="M50" s="50"/>
      <c r="N50" s="50"/>
    </row>
    <row r="51" spans="2:14" ht="19.899999999999999" customHeight="1" x14ac:dyDescent="0.35">
      <c r="B51" s="97">
        <v>44</v>
      </c>
      <c r="C51" s="50"/>
      <c r="D51" s="50"/>
      <c r="E51" s="50"/>
      <c r="F51" s="50"/>
      <c r="G51" s="50"/>
      <c r="H51" s="102"/>
      <c r="I51" s="50"/>
      <c r="J51" s="50"/>
      <c r="K51" s="50"/>
      <c r="L51" s="101">
        <f t="shared" si="0"/>
        <v>0</v>
      </c>
      <c r="M51" s="50"/>
      <c r="N51" s="50"/>
    </row>
    <row r="52" spans="2:14" ht="19.899999999999999" customHeight="1" x14ac:dyDescent="0.35">
      <c r="B52" s="97">
        <v>45</v>
      </c>
      <c r="C52" s="50"/>
      <c r="D52" s="50"/>
      <c r="E52" s="50"/>
      <c r="F52" s="50"/>
      <c r="G52" s="50"/>
      <c r="H52" s="102"/>
      <c r="I52" s="50"/>
      <c r="J52" s="50"/>
      <c r="K52" s="50"/>
      <c r="L52" s="101">
        <f t="shared" si="0"/>
        <v>0</v>
      </c>
      <c r="M52" s="50"/>
      <c r="N52" s="50"/>
    </row>
    <row r="53" spans="2:14" ht="19.899999999999999" customHeight="1" x14ac:dyDescent="0.35">
      <c r="B53" s="97">
        <v>46</v>
      </c>
      <c r="C53" s="50"/>
      <c r="D53" s="50"/>
      <c r="E53" s="50"/>
      <c r="F53" s="50"/>
      <c r="G53" s="50"/>
      <c r="H53" s="102"/>
      <c r="I53" s="50"/>
      <c r="J53" s="50"/>
      <c r="K53" s="50"/>
      <c r="L53" s="101">
        <f t="shared" si="0"/>
        <v>0</v>
      </c>
      <c r="M53" s="50"/>
      <c r="N53" s="50"/>
    </row>
    <row r="54" spans="2:14" ht="19.899999999999999" customHeight="1" x14ac:dyDescent="0.35">
      <c r="B54" s="97">
        <v>47</v>
      </c>
      <c r="C54" s="50"/>
      <c r="D54" s="50"/>
      <c r="E54" s="50"/>
      <c r="F54" s="50"/>
      <c r="G54" s="50"/>
      <c r="H54" s="102"/>
      <c r="I54" s="50"/>
      <c r="J54" s="50"/>
      <c r="K54" s="50"/>
      <c r="L54" s="101">
        <f t="shared" si="0"/>
        <v>0</v>
      </c>
      <c r="M54" s="50"/>
      <c r="N54" s="50"/>
    </row>
    <row r="55" spans="2:14" ht="19.899999999999999" customHeight="1" x14ac:dyDescent="0.35">
      <c r="B55" s="97">
        <v>48</v>
      </c>
      <c r="C55" s="50"/>
      <c r="D55" s="50"/>
      <c r="E55" s="50"/>
      <c r="F55" s="50"/>
      <c r="G55" s="50"/>
      <c r="H55" s="102"/>
      <c r="I55" s="50"/>
      <c r="J55" s="50"/>
      <c r="K55" s="50"/>
      <c r="L55" s="101">
        <f t="shared" si="0"/>
        <v>0</v>
      </c>
      <c r="M55" s="50"/>
      <c r="N55" s="50"/>
    </row>
    <row r="56" spans="2:14" ht="19.899999999999999" customHeight="1" x14ac:dyDescent="0.35">
      <c r="B56" s="97">
        <v>49</v>
      </c>
      <c r="C56" s="50"/>
      <c r="D56" s="50"/>
      <c r="E56" s="50"/>
      <c r="F56" s="50"/>
      <c r="G56" s="50"/>
      <c r="H56" s="102"/>
      <c r="I56" s="50"/>
      <c r="J56" s="50"/>
      <c r="K56" s="50"/>
      <c r="L56" s="101">
        <f t="shared" si="0"/>
        <v>0</v>
      </c>
      <c r="M56" s="50"/>
      <c r="N56" s="50"/>
    </row>
    <row r="57" spans="2:14" ht="19.899999999999999" customHeight="1" x14ac:dyDescent="0.35">
      <c r="B57" s="97">
        <v>50</v>
      </c>
      <c r="C57" s="50"/>
      <c r="D57" s="50"/>
      <c r="E57" s="50"/>
      <c r="F57" s="50"/>
      <c r="G57" s="50"/>
      <c r="H57" s="102"/>
      <c r="I57" s="50"/>
      <c r="J57" s="50"/>
      <c r="K57" s="50"/>
      <c r="L57" s="101">
        <f t="shared" si="0"/>
        <v>0</v>
      </c>
      <c r="M57" s="50"/>
      <c r="N57" s="50"/>
    </row>
    <row r="58" spans="2:14" ht="19.899999999999999" customHeight="1" x14ac:dyDescent="0.35">
      <c r="B58" s="97">
        <v>51</v>
      </c>
      <c r="C58" s="50"/>
      <c r="D58" s="50"/>
      <c r="E58" s="50"/>
      <c r="F58" s="50"/>
      <c r="G58" s="50"/>
      <c r="H58" s="102"/>
      <c r="I58" s="50"/>
      <c r="J58" s="50"/>
      <c r="K58" s="50"/>
      <c r="L58" s="101">
        <f t="shared" si="0"/>
        <v>0</v>
      </c>
      <c r="M58" s="50"/>
      <c r="N58" s="50"/>
    </row>
    <row r="59" spans="2:14" ht="19.899999999999999" customHeight="1" x14ac:dyDescent="0.35">
      <c r="B59" s="97">
        <v>52</v>
      </c>
      <c r="C59" s="50"/>
      <c r="D59" s="50"/>
      <c r="E59" s="50"/>
      <c r="F59" s="50"/>
      <c r="G59" s="50"/>
      <c r="H59" s="102"/>
      <c r="I59" s="50"/>
      <c r="J59" s="50"/>
      <c r="K59" s="50"/>
      <c r="L59" s="101">
        <f t="shared" si="0"/>
        <v>0</v>
      </c>
      <c r="M59" s="50"/>
      <c r="N59" s="50"/>
    </row>
    <row r="60" spans="2:14" ht="19.899999999999999" customHeight="1" x14ac:dyDescent="0.35">
      <c r="B60" s="97">
        <v>53</v>
      </c>
      <c r="C60" s="50"/>
      <c r="D60" s="50"/>
      <c r="E60" s="50"/>
      <c r="F60" s="50"/>
      <c r="G60" s="50"/>
      <c r="H60" s="102"/>
      <c r="I60" s="50"/>
      <c r="J60" s="50"/>
      <c r="K60" s="50"/>
      <c r="L60" s="101">
        <f t="shared" si="0"/>
        <v>0</v>
      </c>
      <c r="M60" s="50"/>
      <c r="N60" s="50"/>
    </row>
    <row r="61" spans="2:14" ht="19.899999999999999" customHeight="1" x14ac:dyDescent="0.35">
      <c r="B61" s="97">
        <v>54</v>
      </c>
      <c r="C61" s="50"/>
      <c r="D61" s="50"/>
      <c r="E61" s="50"/>
      <c r="F61" s="50"/>
      <c r="G61" s="50"/>
      <c r="H61" s="102"/>
      <c r="I61" s="50"/>
      <c r="J61" s="50"/>
      <c r="K61" s="50"/>
      <c r="L61" s="101">
        <f t="shared" si="0"/>
        <v>0</v>
      </c>
      <c r="M61" s="50"/>
      <c r="N61" s="50"/>
    </row>
    <row r="62" spans="2:14" ht="19.899999999999999" customHeight="1" x14ac:dyDescent="0.35">
      <c r="B62" s="97">
        <v>55</v>
      </c>
      <c r="C62" s="50"/>
      <c r="D62" s="50"/>
      <c r="E62" s="50"/>
      <c r="F62" s="50"/>
      <c r="G62" s="50"/>
      <c r="H62" s="102"/>
      <c r="I62" s="50"/>
      <c r="J62" s="50"/>
      <c r="K62" s="50"/>
      <c r="L62" s="101">
        <f t="shared" si="0"/>
        <v>0</v>
      </c>
      <c r="M62" s="50"/>
      <c r="N62" s="50"/>
    </row>
    <row r="63" spans="2:14" ht="19.899999999999999" customHeight="1" x14ac:dyDescent="0.35">
      <c r="B63" s="97">
        <v>56</v>
      </c>
      <c r="C63" s="50"/>
      <c r="D63" s="50"/>
      <c r="E63" s="50"/>
      <c r="F63" s="50"/>
      <c r="G63" s="50"/>
      <c r="H63" s="102"/>
      <c r="I63" s="50"/>
      <c r="J63" s="50"/>
      <c r="K63" s="50"/>
      <c r="L63" s="101">
        <f t="shared" si="0"/>
        <v>0</v>
      </c>
      <c r="M63" s="50"/>
      <c r="N63" s="50"/>
    </row>
    <row r="64" spans="2:14" ht="19.899999999999999" customHeight="1" x14ac:dyDescent="0.35">
      <c r="B64" s="97">
        <v>57</v>
      </c>
      <c r="C64" s="50"/>
      <c r="D64" s="50"/>
      <c r="E64" s="50"/>
      <c r="F64" s="50"/>
      <c r="G64" s="50"/>
      <c r="H64" s="102"/>
      <c r="I64" s="50"/>
      <c r="J64" s="50"/>
      <c r="K64" s="50"/>
      <c r="L64" s="101">
        <f t="shared" si="0"/>
        <v>0</v>
      </c>
      <c r="M64" s="50"/>
      <c r="N64" s="50"/>
    </row>
    <row r="65" spans="2:14" ht="19.899999999999999" customHeight="1" x14ac:dyDescent="0.35">
      <c r="B65" s="97">
        <v>58</v>
      </c>
      <c r="C65" s="50"/>
      <c r="D65" s="50"/>
      <c r="E65" s="50"/>
      <c r="F65" s="50"/>
      <c r="G65" s="50"/>
      <c r="H65" s="102"/>
      <c r="I65" s="50"/>
      <c r="J65" s="50"/>
      <c r="K65" s="50"/>
      <c r="L65" s="101">
        <f t="shared" si="0"/>
        <v>0</v>
      </c>
      <c r="M65" s="50"/>
      <c r="N65" s="50"/>
    </row>
    <row r="66" spans="2:14" ht="19.899999999999999" customHeight="1" x14ac:dyDescent="0.35">
      <c r="B66" s="97">
        <v>59</v>
      </c>
      <c r="C66" s="50"/>
      <c r="D66" s="50"/>
      <c r="E66" s="50"/>
      <c r="F66" s="50"/>
      <c r="G66" s="50"/>
      <c r="H66" s="102"/>
      <c r="I66" s="50"/>
      <c r="J66" s="50"/>
      <c r="K66" s="50"/>
      <c r="L66" s="101">
        <f t="shared" si="0"/>
        <v>0</v>
      </c>
      <c r="M66" s="50"/>
      <c r="N66" s="50"/>
    </row>
    <row r="67" spans="2:14" ht="19.899999999999999" customHeight="1" x14ac:dyDescent="0.35">
      <c r="B67" s="97">
        <v>60</v>
      </c>
      <c r="C67" s="50"/>
      <c r="D67" s="50"/>
      <c r="E67" s="50"/>
      <c r="F67" s="50"/>
      <c r="G67" s="50"/>
      <c r="H67" s="102"/>
      <c r="I67" s="50"/>
      <c r="J67" s="50"/>
      <c r="K67" s="50"/>
      <c r="L67" s="101">
        <f t="shared" si="0"/>
        <v>0</v>
      </c>
      <c r="M67" s="50"/>
      <c r="N67" s="50"/>
    </row>
    <row r="68" spans="2:14" ht="19.899999999999999" customHeight="1" x14ac:dyDescent="0.35">
      <c r="B68" s="97">
        <v>61</v>
      </c>
      <c r="C68" s="50"/>
      <c r="D68" s="50"/>
      <c r="E68" s="50"/>
      <c r="F68" s="50"/>
      <c r="G68" s="50"/>
      <c r="H68" s="102"/>
      <c r="I68" s="50"/>
      <c r="J68" s="50"/>
      <c r="K68" s="50"/>
      <c r="L68" s="101">
        <f t="shared" si="0"/>
        <v>0</v>
      </c>
      <c r="M68" s="50"/>
      <c r="N68" s="50"/>
    </row>
    <row r="69" spans="2:14" ht="19.899999999999999" customHeight="1" x14ac:dyDescent="0.35">
      <c r="B69" s="97">
        <v>62</v>
      </c>
      <c r="C69" s="50"/>
      <c r="D69" s="50"/>
      <c r="E69" s="50"/>
      <c r="F69" s="50"/>
      <c r="G69" s="50"/>
      <c r="H69" s="102"/>
      <c r="I69" s="50"/>
      <c r="J69" s="50"/>
      <c r="K69" s="50"/>
      <c r="L69" s="101">
        <f t="shared" si="0"/>
        <v>0</v>
      </c>
      <c r="M69" s="50"/>
      <c r="N69" s="50"/>
    </row>
    <row r="70" spans="2:14" ht="19.899999999999999" customHeight="1" x14ac:dyDescent="0.35">
      <c r="B70" s="97">
        <v>63</v>
      </c>
      <c r="C70" s="50"/>
      <c r="D70" s="50"/>
      <c r="E70" s="50"/>
      <c r="F70" s="50"/>
      <c r="G70" s="50"/>
      <c r="H70" s="102"/>
      <c r="I70" s="50"/>
      <c r="J70" s="50"/>
      <c r="K70" s="50"/>
      <c r="L70" s="101">
        <f t="shared" si="0"/>
        <v>0</v>
      </c>
      <c r="M70" s="50"/>
      <c r="N70" s="50"/>
    </row>
    <row r="71" spans="2:14" ht="19.899999999999999" customHeight="1" x14ac:dyDescent="0.35">
      <c r="B71" s="97">
        <v>64</v>
      </c>
      <c r="C71" s="50"/>
      <c r="D71" s="50"/>
      <c r="E71" s="50"/>
      <c r="F71" s="50"/>
      <c r="G71" s="50"/>
      <c r="H71" s="102"/>
      <c r="I71" s="50"/>
      <c r="J71" s="50"/>
      <c r="K71" s="50"/>
      <c r="L71" s="101">
        <f t="shared" si="0"/>
        <v>0</v>
      </c>
      <c r="M71" s="50"/>
      <c r="N71" s="50"/>
    </row>
    <row r="72" spans="2:14" ht="19.899999999999999" customHeight="1" x14ac:dyDescent="0.35">
      <c r="B72" s="97">
        <v>65</v>
      </c>
      <c r="C72" s="50"/>
      <c r="D72" s="50"/>
      <c r="E72" s="50"/>
      <c r="F72" s="50"/>
      <c r="G72" s="50"/>
      <c r="H72" s="102"/>
      <c r="I72" s="50"/>
      <c r="J72" s="50"/>
      <c r="K72" s="50"/>
      <c r="L72" s="101">
        <f t="shared" si="0"/>
        <v>0</v>
      </c>
      <c r="M72" s="50"/>
      <c r="N72" s="50"/>
    </row>
    <row r="73" spans="2:14" ht="19.899999999999999" customHeight="1" x14ac:dyDescent="0.35">
      <c r="B73" s="97">
        <v>66</v>
      </c>
      <c r="C73" s="50"/>
      <c r="D73" s="50"/>
      <c r="E73" s="50"/>
      <c r="F73" s="50"/>
      <c r="G73" s="50"/>
      <c r="H73" s="102"/>
      <c r="I73" s="50"/>
      <c r="J73" s="50"/>
      <c r="K73" s="50"/>
      <c r="L73" s="101">
        <f t="shared" ref="L73:L136" si="1">IF(I73&lt;&gt;0,ROUND(H73*J73/I73,2),0)</f>
        <v>0</v>
      </c>
      <c r="M73" s="50"/>
      <c r="N73" s="50"/>
    </row>
    <row r="74" spans="2:14" ht="19.899999999999999" customHeight="1" x14ac:dyDescent="0.35">
      <c r="B74" s="97">
        <v>67</v>
      </c>
      <c r="C74" s="50"/>
      <c r="D74" s="50"/>
      <c r="E74" s="50"/>
      <c r="F74" s="50"/>
      <c r="G74" s="50"/>
      <c r="H74" s="102"/>
      <c r="I74" s="50"/>
      <c r="J74" s="50"/>
      <c r="K74" s="50"/>
      <c r="L74" s="101">
        <f t="shared" si="1"/>
        <v>0</v>
      </c>
      <c r="M74" s="50"/>
      <c r="N74" s="50"/>
    </row>
    <row r="75" spans="2:14" ht="19.899999999999999" customHeight="1" x14ac:dyDescent="0.35">
      <c r="B75" s="97">
        <v>68</v>
      </c>
      <c r="C75" s="50"/>
      <c r="D75" s="50"/>
      <c r="E75" s="50"/>
      <c r="F75" s="50"/>
      <c r="G75" s="50"/>
      <c r="H75" s="102"/>
      <c r="I75" s="50"/>
      <c r="J75" s="50"/>
      <c r="K75" s="50"/>
      <c r="L75" s="101">
        <f t="shared" si="1"/>
        <v>0</v>
      </c>
      <c r="M75" s="50"/>
      <c r="N75" s="50"/>
    </row>
    <row r="76" spans="2:14" ht="19.899999999999999" customHeight="1" x14ac:dyDescent="0.35">
      <c r="B76" s="97">
        <v>69</v>
      </c>
      <c r="C76" s="50"/>
      <c r="D76" s="50"/>
      <c r="E76" s="50"/>
      <c r="F76" s="50"/>
      <c r="G76" s="50"/>
      <c r="H76" s="102"/>
      <c r="I76" s="50"/>
      <c r="J76" s="50"/>
      <c r="K76" s="50"/>
      <c r="L76" s="101">
        <f t="shared" si="1"/>
        <v>0</v>
      </c>
      <c r="M76" s="50"/>
      <c r="N76" s="50"/>
    </row>
    <row r="77" spans="2:14" ht="19.899999999999999" customHeight="1" x14ac:dyDescent="0.35">
      <c r="B77" s="97">
        <v>70</v>
      </c>
      <c r="C77" s="50"/>
      <c r="D77" s="50"/>
      <c r="E77" s="50"/>
      <c r="F77" s="50"/>
      <c r="G77" s="50"/>
      <c r="H77" s="102"/>
      <c r="I77" s="50"/>
      <c r="J77" s="50"/>
      <c r="K77" s="50"/>
      <c r="L77" s="101">
        <f t="shared" si="1"/>
        <v>0</v>
      </c>
      <c r="M77" s="50"/>
      <c r="N77" s="50"/>
    </row>
    <row r="78" spans="2:14" ht="19.899999999999999" customHeight="1" x14ac:dyDescent="0.35">
      <c r="B78" s="97">
        <v>71</v>
      </c>
      <c r="C78" s="50"/>
      <c r="D78" s="50"/>
      <c r="E78" s="50"/>
      <c r="F78" s="50"/>
      <c r="G78" s="50"/>
      <c r="H78" s="102"/>
      <c r="I78" s="50"/>
      <c r="J78" s="50"/>
      <c r="K78" s="50"/>
      <c r="L78" s="101">
        <f t="shared" si="1"/>
        <v>0</v>
      </c>
      <c r="M78" s="50"/>
      <c r="N78" s="50"/>
    </row>
    <row r="79" spans="2:14" ht="19.899999999999999" customHeight="1" x14ac:dyDescent="0.35">
      <c r="B79" s="97">
        <v>72</v>
      </c>
      <c r="C79" s="50"/>
      <c r="D79" s="50"/>
      <c r="E79" s="50"/>
      <c r="F79" s="50"/>
      <c r="G79" s="50"/>
      <c r="H79" s="102"/>
      <c r="I79" s="50"/>
      <c r="J79" s="50"/>
      <c r="K79" s="50"/>
      <c r="L79" s="101">
        <f t="shared" si="1"/>
        <v>0</v>
      </c>
      <c r="M79" s="50"/>
      <c r="N79" s="50"/>
    </row>
    <row r="80" spans="2:14" ht="19.899999999999999" customHeight="1" x14ac:dyDescent="0.35">
      <c r="B80" s="97">
        <v>73</v>
      </c>
      <c r="C80" s="50"/>
      <c r="D80" s="50"/>
      <c r="E80" s="50"/>
      <c r="F80" s="50"/>
      <c r="G80" s="50"/>
      <c r="H80" s="102"/>
      <c r="I80" s="50"/>
      <c r="J80" s="50"/>
      <c r="K80" s="50"/>
      <c r="L80" s="101">
        <f t="shared" si="1"/>
        <v>0</v>
      </c>
      <c r="M80" s="50"/>
      <c r="N80" s="50"/>
    </row>
    <row r="81" spans="2:14" ht="19.899999999999999" customHeight="1" x14ac:dyDescent="0.35">
      <c r="B81" s="97">
        <v>74</v>
      </c>
      <c r="C81" s="50"/>
      <c r="D81" s="50"/>
      <c r="E81" s="50"/>
      <c r="F81" s="50"/>
      <c r="G81" s="50"/>
      <c r="H81" s="102"/>
      <c r="I81" s="50"/>
      <c r="J81" s="50"/>
      <c r="K81" s="50"/>
      <c r="L81" s="101">
        <f t="shared" si="1"/>
        <v>0</v>
      </c>
      <c r="M81" s="50"/>
      <c r="N81" s="50"/>
    </row>
    <row r="82" spans="2:14" ht="19.899999999999999" customHeight="1" x14ac:dyDescent="0.35">
      <c r="B82" s="97">
        <v>75</v>
      </c>
      <c r="C82" s="50"/>
      <c r="D82" s="50"/>
      <c r="E82" s="50"/>
      <c r="F82" s="50"/>
      <c r="G82" s="50"/>
      <c r="H82" s="102"/>
      <c r="I82" s="50"/>
      <c r="J82" s="50"/>
      <c r="K82" s="50"/>
      <c r="L82" s="101">
        <f t="shared" si="1"/>
        <v>0</v>
      </c>
      <c r="M82" s="50"/>
      <c r="N82" s="50"/>
    </row>
    <row r="83" spans="2:14" ht="19.899999999999999" customHeight="1" x14ac:dyDescent="0.35">
      <c r="B83" s="97">
        <v>76</v>
      </c>
      <c r="C83" s="50"/>
      <c r="D83" s="50"/>
      <c r="E83" s="50"/>
      <c r="F83" s="50"/>
      <c r="G83" s="50"/>
      <c r="H83" s="102"/>
      <c r="I83" s="50"/>
      <c r="J83" s="50"/>
      <c r="K83" s="50"/>
      <c r="L83" s="101">
        <f t="shared" si="1"/>
        <v>0</v>
      </c>
      <c r="M83" s="50"/>
      <c r="N83" s="50"/>
    </row>
    <row r="84" spans="2:14" ht="19.899999999999999" customHeight="1" x14ac:dyDescent="0.35">
      <c r="B84" s="97">
        <v>77</v>
      </c>
      <c r="C84" s="50"/>
      <c r="D84" s="50"/>
      <c r="E84" s="50"/>
      <c r="F84" s="50"/>
      <c r="G84" s="50"/>
      <c r="H84" s="102"/>
      <c r="I84" s="50"/>
      <c r="J84" s="50"/>
      <c r="K84" s="50"/>
      <c r="L84" s="101">
        <f t="shared" si="1"/>
        <v>0</v>
      </c>
      <c r="M84" s="50"/>
      <c r="N84" s="50"/>
    </row>
    <row r="85" spans="2:14" ht="19.899999999999999" customHeight="1" x14ac:dyDescent="0.35">
      <c r="B85" s="97">
        <v>78</v>
      </c>
      <c r="C85" s="50"/>
      <c r="D85" s="50"/>
      <c r="E85" s="50"/>
      <c r="F85" s="50"/>
      <c r="G85" s="50"/>
      <c r="H85" s="102"/>
      <c r="I85" s="50"/>
      <c r="J85" s="50"/>
      <c r="K85" s="50"/>
      <c r="L85" s="101">
        <f t="shared" si="1"/>
        <v>0</v>
      </c>
      <c r="M85" s="50"/>
      <c r="N85" s="50"/>
    </row>
    <row r="86" spans="2:14" ht="19.899999999999999" customHeight="1" x14ac:dyDescent="0.35">
      <c r="B86" s="97">
        <v>79</v>
      </c>
      <c r="C86" s="50"/>
      <c r="D86" s="50"/>
      <c r="E86" s="50"/>
      <c r="F86" s="50"/>
      <c r="G86" s="50"/>
      <c r="H86" s="102"/>
      <c r="I86" s="50"/>
      <c r="J86" s="50"/>
      <c r="K86" s="50"/>
      <c r="L86" s="101">
        <f t="shared" si="1"/>
        <v>0</v>
      </c>
      <c r="M86" s="50"/>
      <c r="N86" s="50"/>
    </row>
    <row r="87" spans="2:14" ht="19.899999999999999" customHeight="1" x14ac:dyDescent="0.35">
      <c r="B87" s="97">
        <v>80</v>
      </c>
      <c r="C87" s="50"/>
      <c r="D87" s="50"/>
      <c r="E87" s="50"/>
      <c r="F87" s="50"/>
      <c r="G87" s="50"/>
      <c r="H87" s="102"/>
      <c r="I87" s="50"/>
      <c r="J87" s="50"/>
      <c r="K87" s="50"/>
      <c r="L87" s="101">
        <f t="shared" si="1"/>
        <v>0</v>
      </c>
      <c r="M87" s="50"/>
      <c r="N87" s="50"/>
    </row>
    <row r="88" spans="2:14" ht="19.899999999999999" customHeight="1" x14ac:dyDescent="0.35">
      <c r="B88" s="97">
        <v>81</v>
      </c>
      <c r="C88" s="50"/>
      <c r="D88" s="50"/>
      <c r="E88" s="50"/>
      <c r="F88" s="50"/>
      <c r="G88" s="50"/>
      <c r="H88" s="102"/>
      <c r="I88" s="50"/>
      <c r="J88" s="50"/>
      <c r="K88" s="50"/>
      <c r="L88" s="101">
        <f t="shared" si="1"/>
        <v>0</v>
      </c>
      <c r="M88" s="50"/>
      <c r="N88" s="50"/>
    </row>
    <row r="89" spans="2:14" ht="19.899999999999999" customHeight="1" x14ac:dyDescent="0.35">
      <c r="B89" s="97">
        <v>82</v>
      </c>
      <c r="C89" s="50"/>
      <c r="D89" s="50"/>
      <c r="E89" s="50"/>
      <c r="F89" s="50"/>
      <c r="G89" s="50"/>
      <c r="H89" s="102"/>
      <c r="I89" s="50"/>
      <c r="J89" s="50"/>
      <c r="K89" s="50"/>
      <c r="L89" s="101">
        <f t="shared" si="1"/>
        <v>0</v>
      </c>
      <c r="M89" s="50"/>
      <c r="N89" s="50"/>
    </row>
    <row r="90" spans="2:14" ht="19.899999999999999" customHeight="1" x14ac:dyDescent="0.35">
      <c r="B90" s="97">
        <v>83</v>
      </c>
      <c r="C90" s="50"/>
      <c r="D90" s="50"/>
      <c r="E90" s="50"/>
      <c r="F90" s="50"/>
      <c r="G90" s="50"/>
      <c r="H90" s="102"/>
      <c r="I90" s="50"/>
      <c r="J90" s="50"/>
      <c r="K90" s="50"/>
      <c r="L90" s="101">
        <f t="shared" si="1"/>
        <v>0</v>
      </c>
      <c r="M90" s="50"/>
      <c r="N90" s="50"/>
    </row>
    <row r="91" spans="2:14" ht="19.899999999999999" customHeight="1" x14ac:dyDescent="0.35">
      <c r="B91" s="97">
        <v>84</v>
      </c>
      <c r="C91" s="50"/>
      <c r="D91" s="50"/>
      <c r="E91" s="50"/>
      <c r="F91" s="50"/>
      <c r="G91" s="50"/>
      <c r="H91" s="102"/>
      <c r="I91" s="50"/>
      <c r="J91" s="50"/>
      <c r="K91" s="50"/>
      <c r="L91" s="101">
        <f t="shared" si="1"/>
        <v>0</v>
      </c>
      <c r="M91" s="50"/>
      <c r="N91" s="50"/>
    </row>
    <row r="92" spans="2:14" ht="19.899999999999999" customHeight="1" x14ac:dyDescent="0.35">
      <c r="B92" s="97">
        <v>85</v>
      </c>
      <c r="C92" s="50"/>
      <c r="D92" s="50"/>
      <c r="E92" s="50"/>
      <c r="F92" s="50"/>
      <c r="G92" s="50"/>
      <c r="H92" s="102"/>
      <c r="I92" s="50"/>
      <c r="J92" s="50"/>
      <c r="K92" s="50"/>
      <c r="L92" s="101">
        <f t="shared" si="1"/>
        <v>0</v>
      </c>
      <c r="M92" s="50"/>
      <c r="N92" s="50"/>
    </row>
    <row r="93" spans="2:14" ht="19.899999999999999" customHeight="1" x14ac:dyDescent="0.35">
      <c r="B93" s="97">
        <v>86</v>
      </c>
      <c r="C93" s="50"/>
      <c r="D93" s="50"/>
      <c r="E93" s="50"/>
      <c r="F93" s="50"/>
      <c r="G93" s="50"/>
      <c r="H93" s="102"/>
      <c r="I93" s="50"/>
      <c r="J93" s="50"/>
      <c r="K93" s="50"/>
      <c r="L93" s="101">
        <f t="shared" si="1"/>
        <v>0</v>
      </c>
      <c r="M93" s="50"/>
      <c r="N93" s="50"/>
    </row>
    <row r="94" spans="2:14" ht="19.899999999999999" customHeight="1" x14ac:dyDescent="0.35">
      <c r="B94" s="97">
        <v>87</v>
      </c>
      <c r="C94" s="50"/>
      <c r="D94" s="50"/>
      <c r="E94" s="50"/>
      <c r="F94" s="50"/>
      <c r="G94" s="50"/>
      <c r="H94" s="102"/>
      <c r="I94" s="50"/>
      <c r="J94" s="50"/>
      <c r="K94" s="50"/>
      <c r="L94" s="101">
        <f t="shared" si="1"/>
        <v>0</v>
      </c>
      <c r="M94" s="50"/>
      <c r="N94" s="50"/>
    </row>
    <row r="95" spans="2:14" ht="19.899999999999999" customHeight="1" x14ac:dyDescent="0.35">
      <c r="B95" s="97">
        <v>88</v>
      </c>
      <c r="C95" s="50"/>
      <c r="D95" s="50"/>
      <c r="E95" s="50"/>
      <c r="F95" s="50"/>
      <c r="G95" s="50"/>
      <c r="H95" s="102"/>
      <c r="I95" s="50"/>
      <c r="J95" s="50"/>
      <c r="K95" s="50"/>
      <c r="L95" s="101">
        <f t="shared" si="1"/>
        <v>0</v>
      </c>
      <c r="M95" s="50"/>
      <c r="N95" s="50"/>
    </row>
    <row r="96" spans="2:14" ht="19.899999999999999" customHeight="1" x14ac:dyDescent="0.35">
      <c r="B96" s="97">
        <v>89</v>
      </c>
      <c r="C96" s="50"/>
      <c r="D96" s="50"/>
      <c r="E96" s="50"/>
      <c r="F96" s="50"/>
      <c r="G96" s="50"/>
      <c r="H96" s="102"/>
      <c r="I96" s="50"/>
      <c r="J96" s="50"/>
      <c r="K96" s="50"/>
      <c r="L96" s="101">
        <f t="shared" si="1"/>
        <v>0</v>
      </c>
      <c r="M96" s="50"/>
      <c r="N96" s="50"/>
    </row>
    <row r="97" spans="2:14" ht="19.899999999999999" customHeight="1" x14ac:dyDescent="0.35">
      <c r="B97" s="97">
        <v>90</v>
      </c>
      <c r="C97" s="50"/>
      <c r="D97" s="50"/>
      <c r="E97" s="50"/>
      <c r="F97" s="50"/>
      <c r="G97" s="50"/>
      <c r="H97" s="102"/>
      <c r="I97" s="50"/>
      <c r="J97" s="50"/>
      <c r="K97" s="50"/>
      <c r="L97" s="101">
        <f t="shared" si="1"/>
        <v>0</v>
      </c>
      <c r="M97" s="50"/>
      <c r="N97" s="50"/>
    </row>
    <row r="98" spans="2:14" ht="19.899999999999999" customHeight="1" x14ac:dyDescent="0.35">
      <c r="B98" s="97">
        <v>91</v>
      </c>
      <c r="C98" s="50"/>
      <c r="D98" s="50"/>
      <c r="E98" s="50"/>
      <c r="F98" s="50"/>
      <c r="G98" s="50"/>
      <c r="H98" s="102"/>
      <c r="I98" s="50"/>
      <c r="J98" s="50"/>
      <c r="K98" s="50"/>
      <c r="L98" s="101">
        <f t="shared" si="1"/>
        <v>0</v>
      </c>
      <c r="M98" s="50"/>
      <c r="N98" s="50"/>
    </row>
    <row r="99" spans="2:14" ht="19.899999999999999" customHeight="1" x14ac:dyDescent="0.35">
      <c r="B99" s="97">
        <v>92</v>
      </c>
      <c r="C99" s="50"/>
      <c r="D99" s="50"/>
      <c r="E99" s="50"/>
      <c r="F99" s="50"/>
      <c r="G99" s="50"/>
      <c r="H99" s="102"/>
      <c r="I99" s="50"/>
      <c r="J99" s="50"/>
      <c r="K99" s="50"/>
      <c r="L99" s="101">
        <f t="shared" si="1"/>
        <v>0</v>
      </c>
      <c r="M99" s="50"/>
      <c r="N99" s="50"/>
    </row>
    <row r="100" spans="2:14" ht="19.899999999999999" customHeight="1" x14ac:dyDescent="0.35">
      <c r="B100" s="97">
        <v>93</v>
      </c>
      <c r="C100" s="50"/>
      <c r="D100" s="50"/>
      <c r="E100" s="50"/>
      <c r="F100" s="50"/>
      <c r="G100" s="50"/>
      <c r="H100" s="102"/>
      <c r="I100" s="50"/>
      <c r="J100" s="50"/>
      <c r="K100" s="50"/>
      <c r="L100" s="101">
        <f t="shared" si="1"/>
        <v>0</v>
      </c>
      <c r="M100" s="50"/>
      <c r="N100" s="50"/>
    </row>
    <row r="101" spans="2:14" ht="19.899999999999999" customHeight="1" x14ac:dyDescent="0.35">
      <c r="B101" s="97">
        <v>94</v>
      </c>
      <c r="C101" s="50"/>
      <c r="D101" s="50"/>
      <c r="E101" s="50"/>
      <c r="F101" s="50"/>
      <c r="G101" s="50"/>
      <c r="H101" s="102"/>
      <c r="I101" s="50"/>
      <c r="J101" s="50"/>
      <c r="K101" s="50"/>
      <c r="L101" s="101">
        <f t="shared" si="1"/>
        <v>0</v>
      </c>
      <c r="M101" s="50"/>
      <c r="N101" s="50"/>
    </row>
    <row r="102" spans="2:14" ht="19.899999999999999" customHeight="1" x14ac:dyDescent="0.35">
      <c r="B102" s="97">
        <v>95</v>
      </c>
      <c r="C102" s="50"/>
      <c r="D102" s="50"/>
      <c r="E102" s="50"/>
      <c r="F102" s="50"/>
      <c r="G102" s="50"/>
      <c r="H102" s="102"/>
      <c r="I102" s="50"/>
      <c r="J102" s="50"/>
      <c r="K102" s="50"/>
      <c r="L102" s="101">
        <f t="shared" si="1"/>
        <v>0</v>
      </c>
      <c r="M102" s="50"/>
      <c r="N102" s="50"/>
    </row>
    <row r="103" spans="2:14" ht="19.899999999999999" customHeight="1" x14ac:dyDescent="0.35">
      <c r="B103" s="97">
        <v>96</v>
      </c>
      <c r="C103" s="50"/>
      <c r="D103" s="50"/>
      <c r="E103" s="50"/>
      <c r="F103" s="50"/>
      <c r="G103" s="50"/>
      <c r="H103" s="102"/>
      <c r="I103" s="50"/>
      <c r="J103" s="50"/>
      <c r="K103" s="50"/>
      <c r="L103" s="101">
        <f t="shared" si="1"/>
        <v>0</v>
      </c>
      <c r="M103" s="50"/>
      <c r="N103" s="50"/>
    </row>
    <row r="104" spans="2:14" ht="19.899999999999999" customHeight="1" x14ac:dyDescent="0.35">
      <c r="B104" s="97">
        <v>97</v>
      </c>
      <c r="C104" s="50"/>
      <c r="D104" s="50"/>
      <c r="E104" s="50"/>
      <c r="F104" s="50"/>
      <c r="G104" s="50"/>
      <c r="H104" s="102"/>
      <c r="I104" s="50"/>
      <c r="J104" s="50"/>
      <c r="K104" s="50"/>
      <c r="L104" s="101">
        <f t="shared" si="1"/>
        <v>0</v>
      </c>
      <c r="M104" s="50"/>
      <c r="N104" s="50"/>
    </row>
    <row r="105" spans="2:14" ht="19.899999999999999" customHeight="1" x14ac:dyDescent="0.35">
      <c r="B105" s="97">
        <v>98</v>
      </c>
      <c r="C105" s="50"/>
      <c r="D105" s="50"/>
      <c r="E105" s="50"/>
      <c r="F105" s="50"/>
      <c r="G105" s="50"/>
      <c r="H105" s="102"/>
      <c r="I105" s="50"/>
      <c r="J105" s="50"/>
      <c r="K105" s="50"/>
      <c r="L105" s="101">
        <f t="shared" si="1"/>
        <v>0</v>
      </c>
      <c r="M105" s="50"/>
      <c r="N105" s="50"/>
    </row>
    <row r="106" spans="2:14" ht="19.899999999999999" customHeight="1" x14ac:dyDescent="0.35">
      <c r="B106" s="97">
        <v>99</v>
      </c>
      <c r="C106" s="50"/>
      <c r="D106" s="50"/>
      <c r="E106" s="50"/>
      <c r="F106" s="50"/>
      <c r="G106" s="50"/>
      <c r="H106" s="102"/>
      <c r="I106" s="50"/>
      <c r="J106" s="50"/>
      <c r="K106" s="50"/>
      <c r="L106" s="101">
        <f t="shared" si="1"/>
        <v>0</v>
      </c>
      <c r="M106" s="50"/>
      <c r="N106" s="50"/>
    </row>
    <row r="107" spans="2:14" ht="19.899999999999999" customHeight="1" x14ac:dyDescent="0.35">
      <c r="B107" s="97">
        <v>100</v>
      </c>
      <c r="C107" s="50"/>
      <c r="D107" s="50"/>
      <c r="E107" s="50"/>
      <c r="F107" s="50"/>
      <c r="G107" s="50"/>
      <c r="H107" s="102"/>
      <c r="I107" s="50"/>
      <c r="J107" s="50"/>
      <c r="K107" s="50"/>
      <c r="L107" s="101">
        <f t="shared" si="1"/>
        <v>0</v>
      </c>
      <c r="M107" s="50"/>
      <c r="N107" s="50"/>
    </row>
    <row r="108" spans="2:14" ht="19.899999999999999" customHeight="1" x14ac:dyDescent="0.35">
      <c r="B108" s="97">
        <v>101</v>
      </c>
      <c r="C108" s="50"/>
      <c r="D108" s="50"/>
      <c r="E108" s="50"/>
      <c r="F108" s="50"/>
      <c r="G108" s="50"/>
      <c r="H108" s="102"/>
      <c r="I108" s="50"/>
      <c r="J108" s="50"/>
      <c r="K108" s="50"/>
      <c r="L108" s="101">
        <f t="shared" si="1"/>
        <v>0</v>
      </c>
      <c r="M108" s="50"/>
      <c r="N108" s="50"/>
    </row>
    <row r="109" spans="2:14" ht="19.899999999999999" customHeight="1" x14ac:dyDescent="0.35">
      <c r="B109" s="97">
        <v>102</v>
      </c>
      <c r="C109" s="50"/>
      <c r="D109" s="50"/>
      <c r="E109" s="50"/>
      <c r="F109" s="50"/>
      <c r="G109" s="50"/>
      <c r="H109" s="102"/>
      <c r="I109" s="50"/>
      <c r="J109" s="50"/>
      <c r="K109" s="50"/>
      <c r="L109" s="101">
        <f t="shared" si="1"/>
        <v>0</v>
      </c>
      <c r="M109" s="50"/>
      <c r="N109" s="50"/>
    </row>
    <row r="110" spans="2:14" ht="19.899999999999999" customHeight="1" x14ac:dyDescent="0.35">
      <c r="B110" s="97">
        <v>103</v>
      </c>
      <c r="C110" s="50"/>
      <c r="D110" s="50"/>
      <c r="E110" s="50"/>
      <c r="F110" s="50"/>
      <c r="G110" s="50"/>
      <c r="H110" s="102"/>
      <c r="I110" s="50"/>
      <c r="J110" s="50"/>
      <c r="K110" s="50"/>
      <c r="L110" s="101">
        <f t="shared" si="1"/>
        <v>0</v>
      </c>
      <c r="M110" s="50"/>
      <c r="N110" s="50"/>
    </row>
    <row r="111" spans="2:14" ht="19.899999999999999" customHeight="1" x14ac:dyDescent="0.35">
      <c r="B111" s="97">
        <v>104</v>
      </c>
      <c r="C111" s="50"/>
      <c r="D111" s="50"/>
      <c r="E111" s="50"/>
      <c r="F111" s="50"/>
      <c r="G111" s="50"/>
      <c r="H111" s="102"/>
      <c r="I111" s="50"/>
      <c r="J111" s="50"/>
      <c r="K111" s="50"/>
      <c r="L111" s="101">
        <f t="shared" si="1"/>
        <v>0</v>
      </c>
      <c r="M111" s="50"/>
      <c r="N111" s="50"/>
    </row>
    <row r="112" spans="2:14" ht="19.899999999999999" customHeight="1" x14ac:dyDescent="0.35">
      <c r="B112" s="97">
        <v>105</v>
      </c>
      <c r="C112" s="50"/>
      <c r="D112" s="50"/>
      <c r="E112" s="50"/>
      <c r="F112" s="50"/>
      <c r="G112" s="50"/>
      <c r="H112" s="102"/>
      <c r="I112" s="50"/>
      <c r="J112" s="50"/>
      <c r="K112" s="50"/>
      <c r="L112" s="101">
        <f t="shared" si="1"/>
        <v>0</v>
      </c>
      <c r="M112" s="50"/>
      <c r="N112" s="50"/>
    </row>
    <row r="113" spans="2:14" ht="19.899999999999999" customHeight="1" x14ac:dyDescent="0.35">
      <c r="B113" s="97">
        <v>106</v>
      </c>
      <c r="C113" s="50"/>
      <c r="D113" s="50"/>
      <c r="E113" s="50"/>
      <c r="F113" s="50"/>
      <c r="G113" s="50"/>
      <c r="H113" s="102"/>
      <c r="I113" s="50"/>
      <c r="J113" s="50"/>
      <c r="K113" s="50"/>
      <c r="L113" s="101">
        <f t="shared" si="1"/>
        <v>0</v>
      </c>
      <c r="M113" s="50"/>
      <c r="N113" s="50"/>
    </row>
    <row r="114" spans="2:14" ht="19.899999999999999" customHeight="1" x14ac:dyDescent="0.35">
      <c r="B114" s="97">
        <v>107</v>
      </c>
      <c r="C114" s="50"/>
      <c r="D114" s="50"/>
      <c r="E114" s="50"/>
      <c r="F114" s="50"/>
      <c r="G114" s="50"/>
      <c r="H114" s="102"/>
      <c r="I114" s="50"/>
      <c r="J114" s="50"/>
      <c r="K114" s="50"/>
      <c r="L114" s="101">
        <f t="shared" si="1"/>
        <v>0</v>
      </c>
      <c r="M114" s="50"/>
      <c r="N114" s="50"/>
    </row>
    <row r="115" spans="2:14" ht="19.899999999999999" customHeight="1" x14ac:dyDescent="0.35">
      <c r="B115" s="97">
        <v>108</v>
      </c>
      <c r="C115" s="50"/>
      <c r="D115" s="50"/>
      <c r="E115" s="50"/>
      <c r="F115" s="50"/>
      <c r="G115" s="50"/>
      <c r="H115" s="102"/>
      <c r="I115" s="50"/>
      <c r="J115" s="50"/>
      <c r="K115" s="50"/>
      <c r="L115" s="101">
        <f t="shared" si="1"/>
        <v>0</v>
      </c>
      <c r="M115" s="50"/>
      <c r="N115" s="50"/>
    </row>
    <row r="116" spans="2:14" ht="19.899999999999999" customHeight="1" x14ac:dyDescent="0.35">
      <c r="B116" s="97">
        <v>109</v>
      </c>
      <c r="C116" s="50"/>
      <c r="D116" s="50"/>
      <c r="E116" s="50"/>
      <c r="F116" s="50"/>
      <c r="G116" s="50"/>
      <c r="H116" s="102"/>
      <c r="I116" s="50"/>
      <c r="J116" s="50"/>
      <c r="K116" s="50"/>
      <c r="L116" s="101">
        <f t="shared" si="1"/>
        <v>0</v>
      </c>
      <c r="M116" s="50"/>
      <c r="N116" s="50"/>
    </row>
    <row r="117" spans="2:14" ht="19.899999999999999" customHeight="1" x14ac:dyDescent="0.35">
      <c r="B117" s="97">
        <v>110</v>
      </c>
      <c r="C117" s="50"/>
      <c r="D117" s="50"/>
      <c r="E117" s="50"/>
      <c r="F117" s="50"/>
      <c r="G117" s="50"/>
      <c r="H117" s="102"/>
      <c r="I117" s="50"/>
      <c r="J117" s="50"/>
      <c r="K117" s="50"/>
      <c r="L117" s="101">
        <f t="shared" si="1"/>
        <v>0</v>
      </c>
      <c r="M117" s="50"/>
      <c r="N117" s="50"/>
    </row>
    <row r="118" spans="2:14" ht="19.899999999999999" customHeight="1" x14ac:dyDescent="0.35">
      <c r="B118" s="97">
        <v>111</v>
      </c>
      <c r="C118" s="50"/>
      <c r="D118" s="50"/>
      <c r="E118" s="50"/>
      <c r="F118" s="50"/>
      <c r="G118" s="50"/>
      <c r="H118" s="102"/>
      <c r="I118" s="50"/>
      <c r="J118" s="50"/>
      <c r="K118" s="50"/>
      <c r="L118" s="101">
        <f t="shared" si="1"/>
        <v>0</v>
      </c>
      <c r="M118" s="50"/>
      <c r="N118" s="50"/>
    </row>
    <row r="119" spans="2:14" ht="19.899999999999999" customHeight="1" x14ac:dyDescent="0.35">
      <c r="B119" s="97">
        <v>112</v>
      </c>
      <c r="C119" s="50"/>
      <c r="D119" s="50"/>
      <c r="E119" s="50"/>
      <c r="F119" s="50"/>
      <c r="G119" s="50"/>
      <c r="H119" s="102"/>
      <c r="I119" s="50"/>
      <c r="J119" s="50"/>
      <c r="K119" s="50"/>
      <c r="L119" s="101">
        <f t="shared" si="1"/>
        <v>0</v>
      </c>
      <c r="M119" s="50"/>
      <c r="N119" s="50"/>
    </row>
    <row r="120" spans="2:14" ht="19.899999999999999" customHeight="1" x14ac:dyDescent="0.35">
      <c r="B120" s="97">
        <v>113</v>
      </c>
      <c r="C120" s="50"/>
      <c r="D120" s="50"/>
      <c r="E120" s="50"/>
      <c r="F120" s="50"/>
      <c r="G120" s="50"/>
      <c r="H120" s="102"/>
      <c r="I120" s="50"/>
      <c r="J120" s="50"/>
      <c r="K120" s="50"/>
      <c r="L120" s="101">
        <f t="shared" si="1"/>
        <v>0</v>
      </c>
      <c r="M120" s="50"/>
      <c r="N120" s="50"/>
    </row>
    <row r="121" spans="2:14" ht="19.899999999999999" customHeight="1" x14ac:dyDescent="0.35">
      <c r="B121" s="97">
        <v>114</v>
      </c>
      <c r="C121" s="50"/>
      <c r="D121" s="50"/>
      <c r="E121" s="50"/>
      <c r="F121" s="50"/>
      <c r="G121" s="50"/>
      <c r="H121" s="102"/>
      <c r="I121" s="50"/>
      <c r="J121" s="50"/>
      <c r="K121" s="50"/>
      <c r="L121" s="101">
        <f t="shared" si="1"/>
        <v>0</v>
      </c>
      <c r="M121" s="50"/>
      <c r="N121" s="50"/>
    </row>
    <row r="122" spans="2:14" ht="19.899999999999999" customHeight="1" x14ac:dyDescent="0.35">
      <c r="B122" s="97">
        <v>115</v>
      </c>
      <c r="C122" s="50"/>
      <c r="D122" s="50"/>
      <c r="E122" s="50"/>
      <c r="F122" s="50"/>
      <c r="G122" s="50"/>
      <c r="H122" s="102"/>
      <c r="I122" s="50"/>
      <c r="J122" s="50"/>
      <c r="K122" s="50"/>
      <c r="L122" s="101">
        <f t="shared" si="1"/>
        <v>0</v>
      </c>
      <c r="M122" s="50"/>
      <c r="N122" s="50"/>
    </row>
    <row r="123" spans="2:14" ht="19.899999999999999" customHeight="1" x14ac:dyDescent="0.35">
      <c r="B123" s="97">
        <v>116</v>
      </c>
      <c r="C123" s="50"/>
      <c r="D123" s="50"/>
      <c r="E123" s="50"/>
      <c r="F123" s="50"/>
      <c r="G123" s="50"/>
      <c r="H123" s="102"/>
      <c r="I123" s="50"/>
      <c r="J123" s="50"/>
      <c r="K123" s="50"/>
      <c r="L123" s="101">
        <f t="shared" si="1"/>
        <v>0</v>
      </c>
      <c r="M123" s="50"/>
      <c r="N123" s="50"/>
    </row>
    <row r="124" spans="2:14" ht="19.899999999999999" customHeight="1" x14ac:dyDescent="0.35">
      <c r="B124" s="97">
        <v>117</v>
      </c>
      <c r="C124" s="50"/>
      <c r="D124" s="50"/>
      <c r="E124" s="50"/>
      <c r="F124" s="50"/>
      <c r="G124" s="50"/>
      <c r="H124" s="102"/>
      <c r="I124" s="50"/>
      <c r="J124" s="50"/>
      <c r="K124" s="50"/>
      <c r="L124" s="101">
        <f t="shared" si="1"/>
        <v>0</v>
      </c>
      <c r="M124" s="50"/>
      <c r="N124" s="50"/>
    </row>
    <row r="125" spans="2:14" ht="19.899999999999999" customHeight="1" x14ac:dyDescent="0.35">
      <c r="B125" s="97">
        <v>118</v>
      </c>
      <c r="C125" s="50"/>
      <c r="D125" s="50"/>
      <c r="E125" s="50"/>
      <c r="F125" s="50"/>
      <c r="G125" s="50"/>
      <c r="H125" s="102"/>
      <c r="I125" s="50"/>
      <c r="J125" s="50"/>
      <c r="K125" s="50"/>
      <c r="L125" s="101">
        <f t="shared" si="1"/>
        <v>0</v>
      </c>
      <c r="M125" s="50"/>
      <c r="N125" s="50"/>
    </row>
    <row r="126" spans="2:14" ht="19.899999999999999" customHeight="1" x14ac:dyDescent="0.35">
      <c r="B126" s="97">
        <v>119</v>
      </c>
      <c r="C126" s="50"/>
      <c r="D126" s="50"/>
      <c r="E126" s="50"/>
      <c r="F126" s="50"/>
      <c r="G126" s="50"/>
      <c r="H126" s="102"/>
      <c r="I126" s="50"/>
      <c r="J126" s="50"/>
      <c r="K126" s="50"/>
      <c r="L126" s="101">
        <f t="shared" si="1"/>
        <v>0</v>
      </c>
      <c r="M126" s="50"/>
      <c r="N126" s="50"/>
    </row>
    <row r="127" spans="2:14" ht="19.899999999999999" customHeight="1" x14ac:dyDescent="0.35">
      <c r="B127" s="97">
        <v>120</v>
      </c>
      <c r="C127" s="50"/>
      <c r="D127" s="50"/>
      <c r="E127" s="50"/>
      <c r="F127" s="50"/>
      <c r="G127" s="50"/>
      <c r="H127" s="102"/>
      <c r="I127" s="50"/>
      <c r="J127" s="50"/>
      <c r="K127" s="50"/>
      <c r="L127" s="101">
        <f t="shared" si="1"/>
        <v>0</v>
      </c>
      <c r="M127" s="50"/>
      <c r="N127" s="50"/>
    </row>
    <row r="128" spans="2:14" ht="19.899999999999999" customHeight="1" x14ac:dyDescent="0.35">
      <c r="B128" s="97">
        <v>121</v>
      </c>
      <c r="C128" s="50"/>
      <c r="D128" s="50"/>
      <c r="E128" s="50"/>
      <c r="F128" s="50"/>
      <c r="G128" s="50"/>
      <c r="H128" s="102"/>
      <c r="I128" s="50"/>
      <c r="J128" s="50"/>
      <c r="K128" s="50"/>
      <c r="L128" s="101">
        <f t="shared" si="1"/>
        <v>0</v>
      </c>
      <c r="M128" s="50"/>
      <c r="N128" s="50"/>
    </row>
    <row r="129" spans="2:14" ht="19.899999999999999" customHeight="1" x14ac:dyDescent="0.35">
      <c r="B129" s="97">
        <v>122</v>
      </c>
      <c r="C129" s="50"/>
      <c r="D129" s="50"/>
      <c r="E129" s="50"/>
      <c r="F129" s="50"/>
      <c r="G129" s="50"/>
      <c r="H129" s="102"/>
      <c r="I129" s="50"/>
      <c r="J129" s="50"/>
      <c r="K129" s="50"/>
      <c r="L129" s="101">
        <f t="shared" si="1"/>
        <v>0</v>
      </c>
      <c r="M129" s="50"/>
      <c r="N129" s="50"/>
    </row>
    <row r="130" spans="2:14" ht="19.899999999999999" customHeight="1" x14ac:dyDescent="0.35">
      <c r="B130" s="97">
        <v>123</v>
      </c>
      <c r="C130" s="50"/>
      <c r="D130" s="50"/>
      <c r="E130" s="50"/>
      <c r="F130" s="50"/>
      <c r="G130" s="50"/>
      <c r="H130" s="102"/>
      <c r="I130" s="50"/>
      <c r="J130" s="50"/>
      <c r="K130" s="50"/>
      <c r="L130" s="101">
        <f t="shared" si="1"/>
        <v>0</v>
      </c>
      <c r="M130" s="50"/>
      <c r="N130" s="50"/>
    </row>
    <row r="131" spans="2:14" ht="19.899999999999999" customHeight="1" x14ac:dyDescent="0.35">
      <c r="B131" s="97">
        <v>124</v>
      </c>
      <c r="C131" s="50"/>
      <c r="D131" s="50"/>
      <c r="E131" s="50"/>
      <c r="F131" s="50"/>
      <c r="G131" s="50"/>
      <c r="H131" s="102"/>
      <c r="I131" s="50"/>
      <c r="J131" s="50"/>
      <c r="K131" s="50"/>
      <c r="L131" s="101">
        <f t="shared" si="1"/>
        <v>0</v>
      </c>
      <c r="M131" s="50"/>
      <c r="N131" s="50"/>
    </row>
    <row r="132" spans="2:14" ht="19.899999999999999" customHeight="1" x14ac:dyDescent="0.35">
      <c r="B132" s="97">
        <v>125</v>
      </c>
      <c r="C132" s="50"/>
      <c r="D132" s="50"/>
      <c r="E132" s="50"/>
      <c r="F132" s="50"/>
      <c r="G132" s="50"/>
      <c r="H132" s="102"/>
      <c r="I132" s="50"/>
      <c r="J132" s="50"/>
      <c r="K132" s="50"/>
      <c r="L132" s="101">
        <f t="shared" si="1"/>
        <v>0</v>
      </c>
      <c r="M132" s="50"/>
      <c r="N132" s="50"/>
    </row>
    <row r="133" spans="2:14" ht="19.899999999999999" customHeight="1" x14ac:dyDescent="0.35">
      <c r="B133" s="97">
        <v>126</v>
      </c>
      <c r="C133" s="50"/>
      <c r="D133" s="50"/>
      <c r="E133" s="50"/>
      <c r="F133" s="50"/>
      <c r="G133" s="50"/>
      <c r="H133" s="102"/>
      <c r="I133" s="50"/>
      <c r="J133" s="50"/>
      <c r="K133" s="50"/>
      <c r="L133" s="101">
        <f t="shared" si="1"/>
        <v>0</v>
      </c>
      <c r="M133" s="50"/>
      <c r="N133" s="50"/>
    </row>
    <row r="134" spans="2:14" ht="19.899999999999999" customHeight="1" x14ac:dyDescent="0.35">
      <c r="B134" s="97">
        <v>127</v>
      </c>
      <c r="C134" s="50"/>
      <c r="D134" s="50"/>
      <c r="E134" s="50"/>
      <c r="F134" s="50"/>
      <c r="G134" s="50"/>
      <c r="H134" s="102"/>
      <c r="I134" s="50"/>
      <c r="J134" s="50"/>
      <c r="K134" s="50"/>
      <c r="L134" s="101">
        <f t="shared" si="1"/>
        <v>0</v>
      </c>
      <c r="M134" s="50"/>
      <c r="N134" s="50"/>
    </row>
    <row r="135" spans="2:14" ht="19.899999999999999" customHeight="1" x14ac:dyDescent="0.35">
      <c r="B135" s="97">
        <v>128</v>
      </c>
      <c r="C135" s="50"/>
      <c r="D135" s="50"/>
      <c r="E135" s="50"/>
      <c r="F135" s="50"/>
      <c r="G135" s="50"/>
      <c r="H135" s="102"/>
      <c r="I135" s="50"/>
      <c r="J135" s="50"/>
      <c r="K135" s="50"/>
      <c r="L135" s="101">
        <f t="shared" si="1"/>
        <v>0</v>
      </c>
      <c r="M135" s="50"/>
      <c r="N135" s="50"/>
    </row>
    <row r="136" spans="2:14" ht="19.899999999999999" customHeight="1" x14ac:dyDescent="0.35">
      <c r="B136" s="97">
        <v>129</v>
      </c>
      <c r="C136" s="50"/>
      <c r="D136" s="50"/>
      <c r="E136" s="50"/>
      <c r="F136" s="50"/>
      <c r="G136" s="50"/>
      <c r="H136" s="102"/>
      <c r="I136" s="50"/>
      <c r="J136" s="50"/>
      <c r="K136" s="50"/>
      <c r="L136" s="101">
        <f t="shared" si="1"/>
        <v>0</v>
      </c>
      <c r="M136" s="50"/>
      <c r="N136" s="50"/>
    </row>
    <row r="137" spans="2:14" ht="19.899999999999999" customHeight="1" x14ac:dyDescent="0.35">
      <c r="B137" s="97">
        <v>130</v>
      </c>
      <c r="C137" s="50"/>
      <c r="D137" s="50"/>
      <c r="E137" s="50"/>
      <c r="F137" s="50"/>
      <c r="G137" s="50"/>
      <c r="H137" s="102"/>
      <c r="I137" s="50"/>
      <c r="J137" s="50"/>
      <c r="K137" s="50"/>
      <c r="L137" s="101">
        <f t="shared" ref="L137:L200" si="2">IF(I137&lt;&gt;0,ROUND(H137*J137/I137,2),0)</f>
        <v>0</v>
      </c>
      <c r="M137" s="50"/>
      <c r="N137" s="50"/>
    </row>
    <row r="138" spans="2:14" ht="19.899999999999999" customHeight="1" x14ac:dyDescent="0.35">
      <c r="B138" s="97">
        <v>131</v>
      </c>
      <c r="C138" s="50"/>
      <c r="D138" s="50"/>
      <c r="E138" s="50"/>
      <c r="F138" s="50"/>
      <c r="G138" s="50"/>
      <c r="H138" s="102"/>
      <c r="I138" s="50"/>
      <c r="J138" s="50"/>
      <c r="K138" s="50"/>
      <c r="L138" s="101">
        <f t="shared" si="2"/>
        <v>0</v>
      </c>
      <c r="M138" s="50"/>
      <c r="N138" s="50"/>
    </row>
    <row r="139" spans="2:14" ht="19.899999999999999" customHeight="1" x14ac:dyDescent="0.35">
      <c r="B139" s="97">
        <v>132</v>
      </c>
      <c r="C139" s="50"/>
      <c r="D139" s="50"/>
      <c r="E139" s="50"/>
      <c r="F139" s="50"/>
      <c r="G139" s="50"/>
      <c r="H139" s="102"/>
      <c r="I139" s="50"/>
      <c r="J139" s="50"/>
      <c r="K139" s="50"/>
      <c r="L139" s="101">
        <f t="shared" si="2"/>
        <v>0</v>
      </c>
      <c r="M139" s="50"/>
      <c r="N139" s="50"/>
    </row>
    <row r="140" spans="2:14" ht="19.899999999999999" customHeight="1" x14ac:dyDescent="0.35">
      <c r="B140" s="97">
        <v>133</v>
      </c>
      <c r="C140" s="50"/>
      <c r="D140" s="50"/>
      <c r="E140" s="50"/>
      <c r="F140" s="50"/>
      <c r="G140" s="50"/>
      <c r="H140" s="102"/>
      <c r="I140" s="50"/>
      <c r="J140" s="50"/>
      <c r="K140" s="50"/>
      <c r="L140" s="101">
        <f t="shared" si="2"/>
        <v>0</v>
      </c>
      <c r="M140" s="50"/>
      <c r="N140" s="50"/>
    </row>
    <row r="141" spans="2:14" ht="19.899999999999999" customHeight="1" x14ac:dyDescent="0.35">
      <c r="B141" s="97">
        <v>134</v>
      </c>
      <c r="C141" s="50"/>
      <c r="D141" s="50"/>
      <c r="E141" s="50"/>
      <c r="F141" s="50"/>
      <c r="G141" s="50"/>
      <c r="H141" s="102"/>
      <c r="I141" s="50"/>
      <c r="J141" s="50"/>
      <c r="K141" s="50"/>
      <c r="L141" s="101">
        <f t="shared" si="2"/>
        <v>0</v>
      </c>
      <c r="M141" s="50"/>
      <c r="N141" s="50"/>
    </row>
    <row r="142" spans="2:14" ht="19.899999999999999" customHeight="1" x14ac:dyDescent="0.35">
      <c r="B142" s="97">
        <v>135</v>
      </c>
      <c r="C142" s="50"/>
      <c r="D142" s="50"/>
      <c r="E142" s="50"/>
      <c r="F142" s="50"/>
      <c r="G142" s="50"/>
      <c r="H142" s="102"/>
      <c r="I142" s="50"/>
      <c r="J142" s="50"/>
      <c r="K142" s="50"/>
      <c r="L142" s="101">
        <f t="shared" si="2"/>
        <v>0</v>
      </c>
      <c r="M142" s="50"/>
      <c r="N142" s="50"/>
    </row>
    <row r="143" spans="2:14" ht="19.899999999999999" customHeight="1" x14ac:dyDescent="0.35">
      <c r="B143" s="97">
        <v>136</v>
      </c>
      <c r="C143" s="50"/>
      <c r="D143" s="50"/>
      <c r="E143" s="50"/>
      <c r="F143" s="50"/>
      <c r="G143" s="50"/>
      <c r="H143" s="102"/>
      <c r="I143" s="50"/>
      <c r="J143" s="50"/>
      <c r="K143" s="50"/>
      <c r="L143" s="101">
        <f t="shared" si="2"/>
        <v>0</v>
      </c>
      <c r="M143" s="50"/>
      <c r="N143" s="50"/>
    </row>
    <row r="144" spans="2:14" ht="19.899999999999999" customHeight="1" x14ac:dyDescent="0.35">
      <c r="B144" s="97">
        <v>137</v>
      </c>
      <c r="C144" s="50"/>
      <c r="D144" s="50"/>
      <c r="E144" s="50"/>
      <c r="F144" s="50"/>
      <c r="G144" s="50"/>
      <c r="H144" s="102"/>
      <c r="I144" s="50"/>
      <c r="J144" s="50"/>
      <c r="K144" s="50"/>
      <c r="L144" s="101">
        <f t="shared" si="2"/>
        <v>0</v>
      </c>
      <c r="M144" s="50"/>
      <c r="N144" s="50"/>
    </row>
    <row r="145" spans="2:14" ht="19.899999999999999" customHeight="1" x14ac:dyDescent="0.35">
      <c r="B145" s="97">
        <v>138</v>
      </c>
      <c r="C145" s="50"/>
      <c r="D145" s="50"/>
      <c r="E145" s="50"/>
      <c r="F145" s="50"/>
      <c r="G145" s="50"/>
      <c r="H145" s="102"/>
      <c r="I145" s="50"/>
      <c r="J145" s="50"/>
      <c r="K145" s="50"/>
      <c r="L145" s="101">
        <f t="shared" si="2"/>
        <v>0</v>
      </c>
      <c r="M145" s="50"/>
      <c r="N145" s="50"/>
    </row>
    <row r="146" spans="2:14" ht="19.899999999999999" customHeight="1" x14ac:dyDescent="0.35">
      <c r="B146" s="97">
        <v>139</v>
      </c>
      <c r="C146" s="50"/>
      <c r="D146" s="50"/>
      <c r="E146" s="50"/>
      <c r="F146" s="50"/>
      <c r="G146" s="50"/>
      <c r="H146" s="102"/>
      <c r="I146" s="50"/>
      <c r="J146" s="50"/>
      <c r="K146" s="50"/>
      <c r="L146" s="101">
        <f t="shared" si="2"/>
        <v>0</v>
      </c>
      <c r="M146" s="50"/>
      <c r="N146" s="50"/>
    </row>
    <row r="147" spans="2:14" ht="19.899999999999999" customHeight="1" x14ac:dyDescent="0.35">
      <c r="B147" s="97">
        <v>140</v>
      </c>
      <c r="C147" s="50"/>
      <c r="D147" s="50"/>
      <c r="E147" s="50"/>
      <c r="F147" s="50"/>
      <c r="G147" s="50"/>
      <c r="H147" s="102"/>
      <c r="I147" s="50"/>
      <c r="J147" s="50"/>
      <c r="K147" s="50"/>
      <c r="L147" s="101">
        <f t="shared" si="2"/>
        <v>0</v>
      </c>
      <c r="M147" s="50"/>
      <c r="N147" s="50"/>
    </row>
    <row r="148" spans="2:14" ht="19.899999999999999" customHeight="1" x14ac:dyDescent="0.35">
      <c r="B148" s="97">
        <v>141</v>
      </c>
      <c r="C148" s="50"/>
      <c r="D148" s="50"/>
      <c r="E148" s="50"/>
      <c r="F148" s="50"/>
      <c r="G148" s="50"/>
      <c r="H148" s="102"/>
      <c r="I148" s="50"/>
      <c r="J148" s="50"/>
      <c r="K148" s="50"/>
      <c r="L148" s="101">
        <f t="shared" si="2"/>
        <v>0</v>
      </c>
      <c r="M148" s="50"/>
      <c r="N148" s="50"/>
    </row>
    <row r="149" spans="2:14" ht="19.899999999999999" customHeight="1" x14ac:dyDescent="0.35">
      <c r="B149" s="97">
        <v>142</v>
      </c>
      <c r="C149" s="50"/>
      <c r="D149" s="50"/>
      <c r="E149" s="50"/>
      <c r="F149" s="50"/>
      <c r="G149" s="50"/>
      <c r="H149" s="102"/>
      <c r="I149" s="50"/>
      <c r="J149" s="50"/>
      <c r="K149" s="50"/>
      <c r="L149" s="101">
        <f t="shared" si="2"/>
        <v>0</v>
      </c>
      <c r="M149" s="50"/>
      <c r="N149" s="50"/>
    </row>
    <row r="150" spans="2:14" ht="19.899999999999999" customHeight="1" x14ac:dyDescent="0.35">
      <c r="B150" s="97">
        <v>143</v>
      </c>
      <c r="C150" s="50"/>
      <c r="D150" s="50"/>
      <c r="E150" s="50"/>
      <c r="F150" s="50"/>
      <c r="G150" s="50"/>
      <c r="H150" s="102"/>
      <c r="I150" s="50"/>
      <c r="J150" s="50"/>
      <c r="K150" s="50"/>
      <c r="L150" s="101">
        <f t="shared" si="2"/>
        <v>0</v>
      </c>
      <c r="M150" s="50"/>
      <c r="N150" s="50"/>
    </row>
    <row r="151" spans="2:14" ht="19.899999999999999" customHeight="1" x14ac:dyDescent="0.35">
      <c r="B151" s="97">
        <v>144</v>
      </c>
      <c r="C151" s="50"/>
      <c r="D151" s="50"/>
      <c r="E151" s="50"/>
      <c r="F151" s="50"/>
      <c r="G151" s="50"/>
      <c r="H151" s="102"/>
      <c r="I151" s="50"/>
      <c r="J151" s="50"/>
      <c r="K151" s="50"/>
      <c r="L151" s="101">
        <f t="shared" si="2"/>
        <v>0</v>
      </c>
      <c r="M151" s="50"/>
      <c r="N151" s="50"/>
    </row>
    <row r="152" spans="2:14" ht="19.899999999999999" customHeight="1" x14ac:dyDescent="0.35">
      <c r="B152" s="97">
        <v>145</v>
      </c>
      <c r="C152" s="50"/>
      <c r="D152" s="50"/>
      <c r="E152" s="50"/>
      <c r="F152" s="50"/>
      <c r="G152" s="50"/>
      <c r="H152" s="102"/>
      <c r="I152" s="50"/>
      <c r="J152" s="50"/>
      <c r="K152" s="50"/>
      <c r="L152" s="101">
        <f t="shared" si="2"/>
        <v>0</v>
      </c>
      <c r="M152" s="50"/>
      <c r="N152" s="50"/>
    </row>
    <row r="153" spans="2:14" ht="19.899999999999999" customHeight="1" x14ac:dyDescent="0.35">
      <c r="B153" s="97">
        <v>146</v>
      </c>
      <c r="C153" s="50"/>
      <c r="D153" s="50"/>
      <c r="E153" s="50"/>
      <c r="F153" s="50"/>
      <c r="G153" s="50"/>
      <c r="H153" s="102"/>
      <c r="I153" s="50"/>
      <c r="J153" s="50"/>
      <c r="K153" s="50"/>
      <c r="L153" s="101">
        <f t="shared" si="2"/>
        <v>0</v>
      </c>
      <c r="M153" s="50"/>
      <c r="N153" s="50"/>
    </row>
    <row r="154" spans="2:14" ht="19.899999999999999" customHeight="1" x14ac:dyDescent="0.35">
      <c r="B154" s="97">
        <v>147</v>
      </c>
      <c r="C154" s="50"/>
      <c r="D154" s="50"/>
      <c r="E154" s="50"/>
      <c r="F154" s="50"/>
      <c r="G154" s="50"/>
      <c r="H154" s="102"/>
      <c r="I154" s="50"/>
      <c r="J154" s="50"/>
      <c r="K154" s="50"/>
      <c r="L154" s="101">
        <f t="shared" si="2"/>
        <v>0</v>
      </c>
      <c r="M154" s="50"/>
      <c r="N154" s="50"/>
    </row>
    <row r="155" spans="2:14" ht="19.899999999999999" customHeight="1" x14ac:dyDescent="0.35">
      <c r="B155" s="97">
        <v>148</v>
      </c>
      <c r="C155" s="50"/>
      <c r="D155" s="50"/>
      <c r="E155" s="50"/>
      <c r="F155" s="50"/>
      <c r="G155" s="50"/>
      <c r="H155" s="102"/>
      <c r="I155" s="50"/>
      <c r="J155" s="50"/>
      <c r="K155" s="50"/>
      <c r="L155" s="101">
        <f t="shared" si="2"/>
        <v>0</v>
      </c>
      <c r="M155" s="50"/>
      <c r="N155" s="50"/>
    </row>
    <row r="156" spans="2:14" ht="19.899999999999999" customHeight="1" x14ac:dyDescent="0.35">
      <c r="B156" s="97">
        <v>149</v>
      </c>
      <c r="C156" s="50"/>
      <c r="D156" s="50"/>
      <c r="E156" s="50"/>
      <c r="F156" s="50"/>
      <c r="G156" s="50"/>
      <c r="H156" s="102"/>
      <c r="I156" s="50"/>
      <c r="J156" s="50"/>
      <c r="K156" s="50"/>
      <c r="L156" s="101">
        <f t="shared" si="2"/>
        <v>0</v>
      </c>
      <c r="M156" s="50"/>
      <c r="N156" s="50"/>
    </row>
    <row r="157" spans="2:14" ht="19.899999999999999" customHeight="1" x14ac:dyDescent="0.35">
      <c r="B157" s="97">
        <v>150</v>
      </c>
      <c r="C157" s="50"/>
      <c r="D157" s="50"/>
      <c r="E157" s="50"/>
      <c r="F157" s="50"/>
      <c r="G157" s="50"/>
      <c r="H157" s="102"/>
      <c r="I157" s="50"/>
      <c r="J157" s="50"/>
      <c r="K157" s="50"/>
      <c r="L157" s="101">
        <f t="shared" si="2"/>
        <v>0</v>
      </c>
      <c r="M157" s="50"/>
      <c r="N157" s="50"/>
    </row>
    <row r="158" spans="2:14" ht="19.899999999999999" customHeight="1" x14ac:dyDescent="0.35">
      <c r="B158" s="97">
        <v>151</v>
      </c>
      <c r="C158" s="50"/>
      <c r="D158" s="50"/>
      <c r="E158" s="50"/>
      <c r="F158" s="50"/>
      <c r="G158" s="50"/>
      <c r="H158" s="102"/>
      <c r="I158" s="50"/>
      <c r="J158" s="50"/>
      <c r="K158" s="50"/>
      <c r="L158" s="101">
        <f t="shared" si="2"/>
        <v>0</v>
      </c>
      <c r="M158" s="50"/>
      <c r="N158" s="50"/>
    </row>
    <row r="159" spans="2:14" ht="19.899999999999999" customHeight="1" x14ac:dyDescent="0.35">
      <c r="B159" s="97">
        <v>152</v>
      </c>
      <c r="C159" s="50"/>
      <c r="D159" s="50"/>
      <c r="E159" s="50"/>
      <c r="F159" s="50"/>
      <c r="G159" s="50"/>
      <c r="H159" s="102"/>
      <c r="I159" s="50"/>
      <c r="J159" s="50"/>
      <c r="K159" s="50"/>
      <c r="L159" s="101">
        <f t="shared" si="2"/>
        <v>0</v>
      </c>
      <c r="M159" s="50"/>
      <c r="N159" s="50"/>
    </row>
    <row r="160" spans="2:14" ht="19.899999999999999" customHeight="1" x14ac:dyDescent="0.35">
      <c r="B160" s="97">
        <v>153</v>
      </c>
      <c r="C160" s="50"/>
      <c r="D160" s="50"/>
      <c r="E160" s="50"/>
      <c r="F160" s="50"/>
      <c r="G160" s="50"/>
      <c r="H160" s="102"/>
      <c r="I160" s="50"/>
      <c r="J160" s="50"/>
      <c r="K160" s="50"/>
      <c r="L160" s="101">
        <f t="shared" si="2"/>
        <v>0</v>
      </c>
      <c r="M160" s="50"/>
      <c r="N160" s="50"/>
    </row>
    <row r="161" spans="2:14" ht="19.899999999999999" customHeight="1" x14ac:dyDescent="0.35">
      <c r="B161" s="97">
        <v>154</v>
      </c>
      <c r="C161" s="50"/>
      <c r="D161" s="50"/>
      <c r="E161" s="50"/>
      <c r="F161" s="50"/>
      <c r="G161" s="50"/>
      <c r="H161" s="102"/>
      <c r="I161" s="50"/>
      <c r="J161" s="50"/>
      <c r="K161" s="50"/>
      <c r="L161" s="101">
        <f t="shared" si="2"/>
        <v>0</v>
      </c>
      <c r="M161" s="50"/>
      <c r="N161" s="50"/>
    </row>
    <row r="162" spans="2:14" ht="19.899999999999999" customHeight="1" x14ac:dyDescent="0.35">
      <c r="B162" s="97">
        <v>155</v>
      </c>
      <c r="C162" s="50"/>
      <c r="D162" s="50"/>
      <c r="E162" s="50"/>
      <c r="F162" s="50"/>
      <c r="G162" s="50"/>
      <c r="H162" s="102"/>
      <c r="I162" s="50"/>
      <c r="J162" s="50"/>
      <c r="K162" s="50"/>
      <c r="L162" s="101">
        <f t="shared" si="2"/>
        <v>0</v>
      </c>
      <c r="M162" s="50"/>
      <c r="N162" s="50"/>
    </row>
    <row r="163" spans="2:14" ht="19.899999999999999" customHeight="1" x14ac:dyDescent="0.35">
      <c r="B163" s="97">
        <v>156</v>
      </c>
      <c r="C163" s="50"/>
      <c r="D163" s="50"/>
      <c r="E163" s="50"/>
      <c r="F163" s="50"/>
      <c r="G163" s="50"/>
      <c r="H163" s="102"/>
      <c r="I163" s="50"/>
      <c r="J163" s="50"/>
      <c r="K163" s="50"/>
      <c r="L163" s="101">
        <f t="shared" si="2"/>
        <v>0</v>
      </c>
      <c r="M163" s="50"/>
      <c r="N163" s="50"/>
    </row>
    <row r="164" spans="2:14" ht="19.899999999999999" customHeight="1" x14ac:dyDescent="0.35">
      <c r="B164" s="97">
        <v>157</v>
      </c>
      <c r="C164" s="50"/>
      <c r="D164" s="50"/>
      <c r="E164" s="50"/>
      <c r="F164" s="50"/>
      <c r="G164" s="50"/>
      <c r="H164" s="102"/>
      <c r="I164" s="50"/>
      <c r="J164" s="50"/>
      <c r="K164" s="50"/>
      <c r="L164" s="101">
        <f t="shared" si="2"/>
        <v>0</v>
      </c>
      <c r="M164" s="50"/>
      <c r="N164" s="50"/>
    </row>
    <row r="165" spans="2:14" ht="19.899999999999999" customHeight="1" x14ac:dyDescent="0.35">
      <c r="B165" s="97">
        <v>158</v>
      </c>
      <c r="C165" s="50"/>
      <c r="D165" s="50"/>
      <c r="E165" s="50"/>
      <c r="F165" s="50"/>
      <c r="G165" s="50"/>
      <c r="H165" s="102"/>
      <c r="I165" s="50"/>
      <c r="J165" s="50"/>
      <c r="K165" s="50"/>
      <c r="L165" s="101">
        <f t="shared" si="2"/>
        <v>0</v>
      </c>
      <c r="M165" s="50"/>
      <c r="N165" s="50"/>
    </row>
    <row r="166" spans="2:14" ht="19.899999999999999" customHeight="1" x14ac:dyDescent="0.35">
      <c r="B166" s="97">
        <v>159</v>
      </c>
      <c r="C166" s="50"/>
      <c r="D166" s="50"/>
      <c r="E166" s="50"/>
      <c r="F166" s="50"/>
      <c r="G166" s="50"/>
      <c r="H166" s="102"/>
      <c r="I166" s="50"/>
      <c r="J166" s="50"/>
      <c r="K166" s="50"/>
      <c r="L166" s="101">
        <f t="shared" si="2"/>
        <v>0</v>
      </c>
      <c r="M166" s="50"/>
      <c r="N166" s="50"/>
    </row>
    <row r="167" spans="2:14" ht="19.899999999999999" customHeight="1" x14ac:dyDescent="0.35">
      <c r="B167" s="97">
        <v>160</v>
      </c>
      <c r="C167" s="50"/>
      <c r="D167" s="50"/>
      <c r="E167" s="50"/>
      <c r="F167" s="50"/>
      <c r="G167" s="50"/>
      <c r="H167" s="102"/>
      <c r="I167" s="50"/>
      <c r="J167" s="50"/>
      <c r="K167" s="50"/>
      <c r="L167" s="101">
        <f t="shared" si="2"/>
        <v>0</v>
      </c>
      <c r="M167" s="50"/>
      <c r="N167" s="50"/>
    </row>
    <row r="168" spans="2:14" ht="19.899999999999999" customHeight="1" x14ac:dyDescent="0.35">
      <c r="B168" s="97">
        <v>161</v>
      </c>
      <c r="C168" s="50"/>
      <c r="D168" s="50"/>
      <c r="E168" s="50"/>
      <c r="F168" s="50"/>
      <c r="G168" s="50"/>
      <c r="H168" s="102"/>
      <c r="I168" s="50"/>
      <c r="J168" s="50"/>
      <c r="K168" s="50"/>
      <c r="L168" s="101">
        <f t="shared" si="2"/>
        <v>0</v>
      </c>
      <c r="M168" s="50"/>
      <c r="N168" s="50"/>
    </row>
    <row r="169" spans="2:14" ht="19.899999999999999" customHeight="1" x14ac:dyDescent="0.35">
      <c r="B169" s="97">
        <v>162</v>
      </c>
      <c r="C169" s="50"/>
      <c r="D169" s="50"/>
      <c r="E169" s="50"/>
      <c r="F169" s="50"/>
      <c r="G169" s="50"/>
      <c r="H169" s="102"/>
      <c r="I169" s="50"/>
      <c r="J169" s="50"/>
      <c r="K169" s="50"/>
      <c r="L169" s="101">
        <f t="shared" si="2"/>
        <v>0</v>
      </c>
      <c r="M169" s="50"/>
      <c r="N169" s="50"/>
    </row>
    <row r="170" spans="2:14" ht="19.899999999999999" customHeight="1" x14ac:dyDescent="0.35">
      <c r="B170" s="97">
        <v>163</v>
      </c>
      <c r="C170" s="50"/>
      <c r="D170" s="50"/>
      <c r="E170" s="50"/>
      <c r="F170" s="50"/>
      <c r="G170" s="50"/>
      <c r="H170" s="102"/>
      <c r="I170" s="50"/>
      <c r="J170" s="50"/>
      <c r="K170" s="50"/>
      <c r="L170" s="101">
        <f t="shared" si="2"/>
        <v>0</v>
      </c>
      <c r="M170" s="50"/>
      <c r="N170" s="50"/>
    </row>
    <row r="171" spans="2:14" ht="19.899999999999999" customHeight="1" x14ac:dyDescent="0.35">
      <c r="B171" s="97">
        <v>164</v>
      </c>
      <c r="C171" s="50"/>
      <c r="D171" s="50"/>
      <c r="E171" s="50"/>
      <c r="F171" s="50"/>
      <c r="G171" s="50"/>
      <c r="H171" s="102"/>
      <c r="I171" s="50"/>
      <c r="J171" s="50"/>
      <c r="K171" s="50"/>
      <c r="L171" s="101">
        <f t="shared" si="2"/>
        <v>0</v>
      </c>
      <c r="M171" s="50"/>
      <c r="N171" s="50"/>
    </row>
    <row r="172" spans="2:14" ht="19.899999999999999" customHeight="1" x14ac:dyDescent="0.35">
      <c r="B172" s="97">
        <v>165</v>
      </c>
      <c r="C172" s="50"/>
      <c r="D172" s="50"/>
      <c r="E172" s="50"/>
      <c r="F172" s="50"/>
      <c r="G172" s="50"/>
      <c r="H172" s="102"/>
      <c r="I172" s="50"/>
      <c r="J172" s="50"/>
      <c r="K172" s="50"/>
      <c r="L172" s="101">
        <f t="shared" si="2"/>
        <v>0</v>
      </c>
      <c r="M172" s="50"/>
      <c r="N172" s="50"/>
    </row>
    <row r="173" spans="2:14" ht="19.899999999999999" customHeight="1" x14ac:dyDescent="0.35">
      <c r="B173" s="97">
        <v>166</v>
      </c>
      <c r="C173" s="50"/>
      <c r="D173" s="50"/>
      <c r="E173" s="50"/>
      <c r="F173" s="50"/>
      <c r="G173" s="50"/>
      <c r="H173" s="102"/>
      <c r="I173" s="50"/>
      <c r="J173" s="50"/>
      <c r="K173" s="50"/>
      <c r="L173" s="101">
        <f t="shared" si="2"/>
        <v>0</v>
      </c>
      <c r="M173" s="50"/>
      <c r="N173" s="50"/>
    </row>
    <row r="174" spans="2:14" ht="19.899999999999999" customHeight="1" x14ac:dyDescent="0.35">
      <c r="B174" s="97">
        <v>167</v>
      </c>
      <c r="C174" s="50"/>
      <c r="D174" s="50"/>
      <c r="E174" s="50"/>
      <c r="F174" s="50"/>
      <c r="G174" s="50"/>
      <c r="H174" s="102"/>
      <c r="I174" s="50"/>
      <c r="J174" s="50"/>
      <c r="K174" s="50"/>
      <c r="L174" s="101">
        <f t="shared" si="2"/>
        <v>0</v>
      </c>
      <c r="M174" s="50"/>
      <c r="N174" s="50"/>
    </row>
    <row r="175" spans="2:14" ht="19.899999999999999" customHeight="1" x14ac:dyDescent="0.35">
      <c r="B175" s="97">
        <v>168</v>
      </c>
      <c r="C175" s="50"/>
      <c r="D175" s="50"/>
      <c r="E175" s="50"/>
      <c r="F175" s="50"/>
      <c r="G175" s="50"/>
      <c r="H175" s="102"/>
      <c r="I175" s="50"/>
      <c r="J175" s="50"/>
      <c r="K175" s="50"/>
      <c r="L175" s="101">
        <f t="shared" si="2"/>
        <v>0</v>
      </c>
      <c r="M175" s="50"/>
      <c r="N175" s="50"/>
    </row>
    <row r="176" spans="2:14" ht="19.899999999999999" customHeight="1" x14ac:dyDescent="0.35">
      <c r="B176" s="97">
        <v>169</v>
      </c>
      <c r="C176" s="50"/>
      <c r="D176" s="50"/>
      <c r="E176" s="50"/>
      <c r="F176" s="50"/>
      <c r="G176" s="50"/>
      <c r="H176" s="102"/>
      <c r="I176" s="50"/>
      <c r="J176" s="50"/>
      <c r="K176" s="50"/>
      <c r="L176" s="101">
        <f t="shared" si="2"/>
        <v>0</v>
      </c>
      <c r="M176" s="50"/>
      <c r="N176" s="50"/>
    </row>
    <row r="177" spans="2:14" ht="19.899999999999999" customHeight="1" x14ac:dyDescent="0.35">
      <c r="B177" s="97">
        <v>170</v>
      </c>
      <c r="C177" s="50"/>
      <c r="D177" s="50"/>
      <c r="E177" s="50"/>
      <c r="F177" s="50"/>
      <c r="G177" s="50"/>
      <c r="H177" s="102"/>
      <c r="I177" s="50"/>
      <c r="J177" s="50"/>
      <c r="K177" s="50"/>
      <c r="L177" s="101">
        <f t="shared" si="2"/>
        <v>0</v>
      </c>
      <c r="M177" s="50"/>
      <c r="N177" s="50"/>
    </row>
    <row r="178" spans="2:14" ht="19.899999999999999" customHeight="1" x14ac:dyDescent="0.35">
      <c r="B178" s="97">
        <v>171</v>
      </c>
      <c r="C178" s="50"/>
      <c r="D178" s="50"/>
      <c r="E178" s="50"/>
      <c r="F178" s="50"/>
      <c r="G178" s="50"/>
      <c r="H178" s="102"/>
      <c r="I178" s="50"/>
      <c r="J178" s="50"/>
      <c r="K178" s="50"/>
      <c r="L178" s="101">
        <f t="shared" si="2"/>
        <v>0</v>
      </c>
      <c r="M178" s="50"/>
      <c r="N178" s="50"/>
    </row>
    <row r="179" spans="2:14" ht="19.899999999999999" customHeight="1" x14ac:dyDescent="0.35">
      <c r="B179" s="97">
        <v>172</v>
      </c>
      <c r="C179" s="50"/>
      <c r="D179" s="50"/>
      <c r="E179" s="50"/>
      <c r="F179" s="50"/>
      <c r="G179" s="50"/>
      <c r="H179" s="102"/>
      <c r="I179" s="50"/>
      <c r="J179" s="50"/>
      <c r="K179" s="50"/>
      <c r="L179" s="101">
        <f t="shared" si="2"/>
        <v>0</v>
      </c>
      <c r="M179" s="50"/>
      <c r="N179" s="50"/>
    </row>
    <row r="180" spans="2:14" ht="19.899999999999999" customHeight="1" x14ac:dyDescent="0.35">
      <c r="B180" s="97">
        <v>173</v>
      </c>
      <c r="C180" s="50"/>
      <c r="D180" s="50"/>
      <c r="E180" s="50"/>
      <c r="F180" s="50"/>
      <c r="G180" s="50"/>
      <c r="H180" s="102"/>
      <c r="I180" s="50"/>
      <c r="J180" s="50"/>
      <c r="K180" s="50"/>
      <c r="L180" s="101">
        <f t="shared" si="2"/>
        <v>0</v>
      </c>
      <c r="M180" s="50"/>
      <c r="N180" s="50"/>
    </row>
    <row r="181" spans="2:14" ht="19.899999999999999" customHeight="1" x14ac:dyDescent="0.35">
      <c r="B181" s="97">
        <v>174</v>
      </c>
      <c r="C181" s="50"/>
      <c r="D181" s="50"/>
      <c r="E181" s="50"/>
      <c r="F181" s="50"/>
      <c r="G181" s="50"/>
      <c r="H181" s="102"/>
      <c r="I181" s="50"/>
      <c r="J181" s="50"/>
      <c r="K181" s="50"/>
      <c r="L181" s="101">
        <f t="shared" si="2"/>
        <v>0</v>
      </c>
      <c r="M181" s="50"/>
      <c r="N181" s="50"/>
    </row>
    <row r="182" spans="2:14" ht="19.899999999999999" customHeight="1" x14ac:dyDescent="0.35">
      <c r="B182" s="97">
        <v>175</v>
      </c>
      <c r="C182" s="50"/>
      <c r="D182" s="50"/>
      <c r="E182" s="50"/>
      <c r="F182" s="50"/>
      <c r="G182" s="50"/>
      <c r="H182" s="102"/>
      <c r="I182" s="50"/>
      <c r="J182" s="50"/>
      <c r="K182" s="50"/>
      <c r="L182" s="101">
        <f t="shared" si="2"/>
        <v>0</v>
      </c>
      <c r="M182" s="50"/>
      <c r="N182" s="50"/>
    </row>
    <row r="183" spans="2:14" ht="19.899999999999999" customHeight="1" x14ac:dyDescent="0.35">
      <c r="B183" s="97">
        <v>176</v>
      </c>
      <c r="C183" s="50"/>
      <c r="D183" s="50"/>
      <c r="E183" s="50"/>
      <c r="F183" s="50"/>
      <c r="G183" s="50"/>
      <c r="H183" s="102"/>
      <c r="I183" s="50"/>
      <c r="J183" s="50"/>
      <c r="K183" s="50"/>
      <c r="L183" s="101">
        <f t="shared" si="2"/>
        <v>0</v>
      </c>
      <c r="M183" s="50"/>
      <c r="N183" s="50"/>
    </row>
    <row r="184" spans="2:14" ht="19.899999999999999" customHeight="1" x14ac:dyDescent="0.35">
      <c r="B184" s="97">
        <v>177</v>
      </c>
      <c r="C184" s="50"/>
      <c r="D184" s="50"/>
      <c r="E184" s="50"/>
      <c r="F184" s="50"/>
      <c r="G184" s="50"/>
      <c r="H184" s="102"/>
      <c r="I184" s="50"/>
      <c r="J184" s="50"/>
      <c r="K184" s="50"/>
      <c r="L184" s="101">
        <f t="shared" si="2"/>
        <v>0</v>
      </c>
      <c r="M184" s="50"/>
      <c r="N184" s="50"/>
    </row>
    <row r="185" spans="2:14" ht="19.899999999999999" customHeight="1" x14ac:dyDescent="0.35">
      <c r="B185" s="97">
        <v>178</v>
      </c>
      <c r="C185" s="50"/>
      <c r="D185" s="50"/>
      <c r="E185" s="50"/>
      <c r="F185" s="50"/>
      <c r="G185" s="50"/>
      <c r="H185" s="102"/>
      <c r="I185" s="50"/>
      <c r="J185" s="50"/>
      <c r="K185" s="50"/>
      <c r="L185" s="101">
        <f t="shared" si="2"/>
        <v>0</v>
      </c>
      <c r="M185" s="50"/>
      <c r="N185" s="50"/>
    </row>
    <row r="186" spans="2:14" ht="19.899999999999999" customHeight="1" x14ac:dyDescent="0.35">
      <c r="B186" s="97">
        <v>179</v>
      </c>
      <c r="C186" s="50"/>
      <c r="D186" s="50"/>
      <c r="E186" s="50"/>
      <c r="F186" s="50"/>
      <c r="G186" s="50"/>
      <c r="H186" s="102"/>
      <c r="I186" s="50"/>
      <c r="J186" s="50"/>
      <c r="K186" s="50"/>
      <c r="L186" s="101">
        <f t="shared" si="2"/>
        <v>0</v>
      </c>
      <c r="M186" s="50"/>
      <c r="N186" s="50"/>
    </row>
    <row r="187" spans="2:14" ht="19.899999999999999" customHeight="1" x14ac:dyDescent="0.35">
      <c r="B187" s="97">
        <v>180</v>
      </c>
      <c r="C187" s="50"/>
      <c r="D187" s="50"/>
      <c r="E187" s="50"/>
      <c r="F187" s="50"/>
      <c r="G187" s="50"/>
      <c r="H187" s="102"/>
      <c r="I187" s="50"/>
      <c r="J187" s="50"/>
      <c r="K187" s="50"/>
      <c r="L187" s="101">
        <f t="shared" si="2"/>
        <v>0</v>
      </c>
      <c r="M187" s="50"/>
      <c r="N187" s="50"/>
    </row>
    <row r="188" spans="2:14" ht="19.899999999999999" customHeight="1" x14ac:dyDescent="0.35">
      <c r="B188" s="97">
        <v>181</v>
      </c>
      <c r="C188" s="50"/>
      <c r="D188" s="50"/>
      <c r="E188" s="50"/>
      <c r="F188" s="50"/>
      <c r="G188" s="50"/>
      <c r="H188" s="102"/>
      <c r="I188" s="50"/>
      <c r="J188" s="50"/>
      <c r="K188" s="50"/>
      <c r="L188" s="101">
        <f t="shared" si="2"/>
        <v>0</v>
      </c>
      <c r="M188" s="50"/>
      <c r="N188" s="50"/>
    </row>
    <row r="189" spans="2:14" ht="19.899999999999999" customHeight="1" x14ac:dyDescent="0.35">
      <c r="B189" s="97">
        <v>182</v>
      </c>
      <c r="C189" s="50"/>
      <c r="D189" s="50"/>
      <c r="E189" s="50"/>
      <c r="F189" s="50"/>
      <c r="G189" s="50"/>
      <c r="H189" s="102"/>
      <c r="I189" s="50"/>
      <c r="J189" s="50"/>
      <c r="K189" s="50"/>
      <c r="L189" s="101">
        <f t="shared" si="2"/>
        <v>0</v>
      </c>
      <c r="M189" s="50"/>
      <c r="N189" s="50"/>
    </row>
    <row r="190" spans="2:14" ht="19.899999999999999" customHeight="1" x14ac:dyDescent="0.35">
      <c r="B190" s="97">
        <v>183</v>
      </c>
      <c r="C190" s="50"/>
      <c r="D190" s="50"/>
      <c r="E190" s="50"/>
      <c r="F190" s="50"/>
      <c r="G190" s="50"/>
      <c r="H190" s="102"/>
      <c r="I190" s="50"/>
      <c r="J190" s="50"/>
      <c r="K190" s="50"/>
      <c r="L190" s="101">
        <f t="shared" si="2"/>
        <v>0</v>
      </c>
      <c r="M190" s="50"/>
      <c r="N190" s="50"/>
    </row>
    <row r="191" spans="2:14" ht="19.899999999999999" customHeight="1" x14ac:dyDescent="0.35">
      <c r="B191" s="97">
        <v>184</v>
      </c>
      <c r="C191" s="50"/>
      <c r="D191" s="50"/>
      <c r="E191" s="50"/>
      <c r="F191" s="50"/>
      <c r="G191" s="50"/>
      <c r="H191" s="102"/>
      <c r="I191" s="50"/>
      <c r="J191" s="50"/>
      <c r="K191" s="50"/>
      <c r="L191" s="101">
        <f t="shared" si="2"/>
        <v>0</v>
      </c>
      <c r="M191" s="50"/>
      <c r="N191" s="50"/>
    </row>
    <row r="192" spans="2:14" ht="19.899999999999999" customHeight="1" x14ac:dyDescent="0.35">
      <c r="B192" s="97">
        <v>185</v>
      </c>
      <c r="C192" s="50"/>
      <c r="D192" s="50"/>
      <c r="E192" s="50"/>
      <c r="F192" s="50"/>
      <c r="G192" s="50"/>
      <c r="H192" s="102"/>
      <c r="I192" s="50"/>
      <c r="J192" s="50"/>
      <c r="K192" s="50"/>
      <c r="L192" s="101">
        <f t="shared" si="2"/>
        <v>0</v>
      </c>
      <c r="M192" s="50"/>
      <c r="N192" s="50"/>
    </row>
    <row r="193" spans="2:14" ht="19.899999999999999" customHeight="1" x14ac:dyDescent="0.35">
      <c r="B193" s="97">
        <v>186</v>
      </c>
      <c r="C193" s="50"/>
      <c r="D193" s="50"/>
      <c r="E193" s="50"/>
      <c r="F193" s="50"/>
      <c r="G193" s="50"/>
      <c r="H193" s="102"/>
      <c r="I193" s="50"/>
      <c r="J193" s="50"/>
      <c r="K193" s="50"/>
      <c r="L193" s="101">
        <f t="shared" si="2"/>
        <v>0</v>
      </c>
      <c r="M193" s="50"/>
      <c r="N193" s="50"/>
    </row>
    <row r="194" spans="2:14" ht="19.899999999999999" customHeight="1" x14ac:dyDescent="0.35">
      <c r="B194" s="97">
        <v>187</v>
      </c>
      <c r="C194" s="50"/>
      <c r="D194" s="50"/>
      <c r="E194" s="50"/>
      <c r="F194" s="50"/>
      <c r="G194" s="50"/>
      <c r="H194" s="102"/>
      <c r="I194" s="50"/>
      <c r="J194" s="50"/>
      <c r="K194" s="50"/>
      <c r="L194" s="101">
        <f t="shared" si="2"/>
        <v>0</v>
      </c>
      <c r="M194" s="50"/>
      <c r="N194" s="50"/>
    </row>
    <row r="195" spans="2:14" ht="19.899999999999999" customHeight="1" x14ac:dyDescent="0.35">
      <c r="B195" s="97">
        <v>188</v>
      </c>
      <c r="C195" s="50"/>
      <c r="D195" s="50"/>
      <c r="E195" s="50"/>
      <c r="F195" s="50"/>
      <c r="G195" s="50"/>
      <c r="H195" s="102"/>
      <c r="I195" s="50"/>
      <c r="J195" s="50"/>
      <c r="K195" s="50"/>
      <c r="L195" s="101">
        <f t="shared" si="2"/>
        <v>0</v>
      </c>
      <c r="M195" s="50"/>
      <c r="N195" s="50"/>
    </row>
    <row r="196" spans="2:14" ht="19.899999999999999" customHeight="1" x14ac:dyDescent="0.35">
      <c r="B196" s="97">
        <v>189</v>
      </c>
      <c r="C196" s="50"/>
      <c r="D196" s="50"/>
      <c r="E196" s="50"/>
      <c r="F196" s="50"/>
      <c r="G196" s="50"/>
      <c r="H196" s="102"/>
      <c r="I196" s="50"/>
      <c r="J196" s="50"/>
      <c r="K196" s="50"/>
      <c r="L196" s="101">
        <f t="shared" si="2"/>
        <v>0</v>
      </c>
      <c r="M196" s="50"/>
      <c r="N196" s="50"/>
    </row>
    <row r="197" spans="2:14" ht="19.899999999999999" customHeight="1" x14ac:dyDescent="0.35">
      <c r="B197" s="97">
        <v>190</v>
      </c>
      <c r="C197" s="50"/>
      <c r="D197" s="50"/>
      <c r="E197" s="50"/>
      <c r="F197" s="50"/>
      <c r="G197" s="50"/>
      <c r="H197" s="102"/>
      <c r="I197" s="50"/>
      <c r="J197" s="50"/>
      <c r="K197" s="50"/>
      <c r="L197" s="101">
        <f t="shared" si="2"/>
        <v>0</v>
      </c>
      <c r="M197" s="50"/>
      <c r="N197" s="50"/>
    </row>
    <row r="198" spans="2:14" ht="19.899999999999999" customHeight="1" x14ac:dyDescent="0.35">
      <c r="B198" s="97">
        <v>191</v>
      </c>
      <c r="C198" s="50"/>
      <c r="D198" s="50"/>
      <c r="E198" s="50"/>
      <c r="F198" s="50"/>
      <c r="G198" s="50"/>
      <c r="H198" s="102"/>
      <c r="I198" s="50"/>
      <c r="J198" s="50"/>
      <c r="K198" s="50"/>
      <c r="L198" s="101">
        <f t="shared" si="2"/>
        <v>0</v>
      </c>
      <c r="M198" s="50"/>
      <c r="N198" s="50"/>
    </row>
    <row r="199" spans="2:14" ht="19.899999999999999" customHeight="1" x14ac:dyDescent="0.35">
      <c r="B199" s="97">
        <v>192</v>
      </c>
      <c r="C199" s="50"/>
      <c r="D199" s="50"/>
      <c r="E199" s="50"/>
      <c r="F199" s="50"/>
      <c r="G199" s="50"/>
      <c r="H199" s="102"/>
      <c r="I199" s="50"/>
      <c r="J199" s="50"/>
      <c r="K199" s="50"/>
      <c r="L199" s="101">
        <f t="shared" si="2"/>
        <v>0</v>
      </c>
      <c r="M199" s="50"/>
      <c r="N199" s="50"/>
    </row>
    <row r="200" spans="2:14" ht="19.899999999999999" customHeight="1" x14ac:dyDescent="0.35">
      <c r="B200" s="97">
        <v>193</v>
      </c>
      <c r="C200" s="50"/>
      <c r="D200" s="50"/>
      <c r="E200" s="50"/>
      <c r="F200" s="50"/>
      <c r="G200" s="50"/>
      <c r="H200" s="102"/>
      <c r="I200" s="50"/>
      <c r="J200" s="50"/>
      <c r="K200" s="50"/>
      <c r="L200" s="101">
        <f t="shared" si="2"/>
        <v>0</v>
      </c>
      <c r="M200" s="50"/>
      <c r="N200" s="50"/>
    </row>
    <row r="201" spans="2:14" ht="19.899999999999999" customHeight="1" x14ac:dyDescent="0.35">
      <c r="B201" s="97">
        <v>194</v>
      </c>
      <c r="C201" s="50"/>
      <c r="D201" s="50"/>
      <c r="E201" s="50"/>
      <c r="F201" s="50"/>
      <c r="G201" s="50"/>
      <c r="H201" s="102"/>
      <c r="I201" s="50"/>
      <c r="J201" s="50"/>
      <c r="K201" s="50"/>
      <c r="L201" s="101">
        <f t="shared" ref="L201:L264" si="3">IF(I201&lt;&gt;0,ROUND(H201*J201/I201,2),0)</f>
        <v>0</v>
      </c>
      <c r="M201" s="50"/>
      <c r="N201" s="50"/>
    </row>
    <row r="202" spans="2:14" ht="19.899999999999999" customHeight="1" x14ac:dyDescent="0.35">
      <c r="B202" s="97">
        <v>195</v>
      </c>
      <c r="C202" s="50"/>
      <c r="D202" s="50"/>
      <c r="E202" s="50"/>
      <c r="F202" s="50"/>
      <c r="G202" s="50"/>
      <c r="H202" s="102"/>
      <c r="I202" s="50"/>
      <c r="J202" s="50"/>
      <c r="K202" s="50"/>
      <c r="L202" s="101">
        <f t="shared" si="3"/>
        <v>0</v>
      </c>
      <c r="M202" s="50"/>
      <c r="N202" s="50"/>
    </row>
    <row r="203" spans="2:14" ht="19.899999999999999" customHeight="1" x14ac:dyDescent="0.35">
      <c r="B203" s="97">
        <v>196</v>
      </c>
      <c r="C203" s="50"/>
      <c r="D203" s="50"/>
      <c r="E203" s="50"/>
      <c r="F203" s="50"/>
      <c r="G203" s="50"/>
      <c r="H203" s="102"/>
      <c r="I203" s="50"/>
      <c r="J203" s="50"/>
      <c r="K203" s="50"/>
      <c r="L203" s="101">
        <f t="shared" si="3"/>
        <v>0</v>
      </c>
      <c r="M203" s="50"/>
      <c r="N203" s="50"/>
    </row>
    <row r="204" spans="2:14" ht="19.899999999999999" customHeight="1" x14ac:dyDescent="0.35">
      <c r="B204" s="97">
        <v>197</v>
      </c>
      <c r="C204" s="50"/>
      <c r="D204" s="50"/>
      <c r="E204" s="50"/>
      <c r="F204" s="50"/>
      <c r="G204" s="50"/>
      <c r="H204" s="102"/>
      <c r="I204" s="50"/>
      <c r="J204" s="50"/>
      <c r="K204" s="50"/>
      <c r="L204" s="101">
        <f t="shared" si="3"/>
        <v>0</v>
      </c>
      <c r="M204" s="50"/>
      <c r="N204" s="50"/>
    </row>
    <row r="205" spans="2:14" ht="19.899999999999999" customHeight="1" x14ac:dyDescent="0.35">
      <c r="B205" s="97">
        <v>198</v>
      </c>
      <c r="C205" s="50"/>
      <c r="D205" s="50"/>
      <c r="E205" s="50"/>
      <c r="F205" s="50"/>
      <c r="G205" s="50"/>
      <c r="H205" s="102"/>
      <c r="I205" s="50"/>
      <c r="J205" s="50"/>
      <c r="K205" s="50"/>
      <c r="L205" s="101">
        <f t="shared" si="3"/>
        <v>0</v>
      </c>
      <c r="M205" s="50"/>
      <c r="N205" s="50"/>
    </row>
    <row r="206" spans="2:14" ht="19.899999999999999" customHeight="1" x14ac:dyDescent="0.35">
      <c r="B206" s="97">
        <v>199</v>
      </c>
      <c r="C206" s="50"/>
      <c r="D206" s="50"/>
      <c r="E206" s="50"/>
      <c r="F206" s="50"/>
      <c r="G206" s="50"/>
      <c r="H206" s="102"/>
      <c r="I206" s="50"/>
      <c r="J206" s="50"/>
      <c r="K206" s="50"/>
      <c r="L206" s="101">
        <f t="shared" si="3"/>
        <v>0</v>
      </c>
      <c r="M206" s="50"/>
      <c r="N206" s="50"/>
    </row>
    <row r="207" spans="2:14" ht="19.899999999999999" customHeight="1" x14ac:dyDescent="0.35">
      <c r="B207" s="97">
        <v>200</v>
      </c>
      <c r="C207" s="50"/>
      <c r="D207" s="50"/>
      <c r="E207" s="50"/>
      <c r="F207" s="50"/>
      <c r="G207" s="50"/>
      <c r="H207" s="102"/>
      <c r="I207" s="50"/>
      <c r="J207" s="50"/>
      <c r="K207" s="50"/>
      <c r="L207" s="101">
        <f t="shared" si="3"/>
        <v>0</v>
      </c>
      <c r="M207" s="50"/>
      <c r="N207" s="50"/>
    </row>
    <row r="208" spans="2:14" ht="19.899999999999999" customHeight="1" x14ac:dyDescent="0.35">
      <c r="B208" s="97">
        <v>201</v>
      </c>
      <c r="C208" s="50"/>
      <c r="D208" s="50"/>
      <c r="E208" s="50"/>
      <c r="F208" s="50"/>
      <c r="G208" s="50"/>
      <c r="H208" s="102"/>
      <c r="I208" s="50"/>
      <c r="J208" s="50"/>
      <c r="K208" s="50"/>
      <c r="L208" s="101">
        <f t="shared" si="3"/>
        <v>0</v>
      </c>
      <c r="M208" s="50"/>
      <c r="N208" s="50"/>
    </row>
    <row r="209" spans="2:14" ht="19.899999999999999" customHeight="1" x14ac:dyDescent="0.35">
      <c r="B209" s="97">
        <v>202</v>
      </c>
      <c r="C209" s="50"/>
      <c r="D209" s="50"/>
      <c r="E209" s="50"/>
      <c r="F209" s="50"/>
      <c r="G209" s="50"/>
      <c r="H209" s="102"/>
      <c r="I209" s="50"/>
      <c r="J209" s="50"/>
      <c r="K209" s="50"/>
      <c r="L209" s="101">
        <f t="shared" si="3"/>
        <v>0</v>
      </c>
      <c r="M209" s="50"/>
      <c r="N209" s="50"/>
    </row>
    <row r="210" spans="2:14" ht="19.899999999999999" customHeight="1" x14ac:dyDescent="0.35">
      <c r="B210" s="97">
        <v>203</v>
      </c>
      <c r="C210" s="50"/>
      <c r="D210" s="50"/>
      <c r="E210" s="50"/>
      <c r="F210" s="50"/>
      <c r="G210" s="50"/>
      <c r="H210" s="102"/>
      <c r="I210" s="50"/>
      <c r="J210" s="50"/>
      <c r="K210" s="50"/>
      <c r="L210" s="101">
        <f t="shared" si="3"/>
        <v>0</v>
      </c>
      <c r="M210" s="50"/>
      <c r="N210" s="50"/>
    </row>
    <row r="211" spans="2:14" ht="19.899999999999999" customHeight="1" x14ac:dyDescent="0.35">
      <c r="B211" s="97">
        <v>204</v>
      </c>
      <c r="C211" s="50"/>
      <c r="D211" s="50"/>
      <c r="E211" s="50"/>
      <c r="F211" s="50"/>
      <c r="G211" s="50"/>
      <c r="H211" s="102"/>
      <c r="I211" s="50"/>
      <c r="J211" s="50"/>
      <c r="K211" s="50"/>
      <c r="L211" s="101">
        <f t="shared" si="3"/>
        <v>0</v>
      </c>
      <c r="M211" s="50"/>
      <c r="N211" s="50"/>
    </row>
    <row r="212" spans="2:14" ht="19.899999999999999" customHeight="1" x14ac:dyDescent="0.35">
      <c r="B212" s="97">
        <v>205</v>
      </c>
      <c r="C212" s="50"/>
      <c r="D212" s="50"/>
      <c r="E212" s="50"/>
      <c r="F212" s="50"/>
      <c r="G212" s="50"/>
      <c r="H212" s="102"/>
      <c r="I212" s="50"/>
      <c r="J212" s="50"/>
      <c r="K212" s="50"/>
      <c r="L212" s="101">
        <f t="shared" si="3"/>
        <v>0</v>
      </c>
      <c r="M212" s="50"/>
      <c r="N212" s="50"/>
    </row>
    <row r="213" spans="2:14" ht="19.899999999999999" customHeight="1" x14ac:dyDescent="0.35">
      <c r="B213" s="97">
        <v>206</v>
      </c>
      <c r="C213" s="50"/>
      <c r="D213" s="50"/>
      <c r="E213" s="50"/>
      <c r="F213" s="50"/>
      <c r="G213" s="50"/>
      <c r="H213" s="102"/>
      <c r="I213" s="50"/>
      <c r="J213" s="50"/>
      <c r="K213" s="50"/>
      <c r="L213" s="101">
        <f t="shared" si="3"/>
        <v>0</v>
      </c>
      <c r="M213" s="50"/>
      <c r="N213" s="50"/>
    </row>
    <row r="214" spans="2:14" ht="19.899999999999999" customHeight="1" x14ac:dyDescent="0.35">
      <c r="B214" s="97">
        <v>207</v>
      </c>
      <c r="C214" s="50"/>
      <c r="D214" s="50"/>
      <c r="E214" s="50"/>
      <c r="F214" s="50"/>
      <c r="G214" s="50"/>
      <c r="H214" s="102"/>
      <c r="I214" s="50"/>
      <c r="J214" s="50"/>
      <c r="K214" s="50"/>
      <c r="L214" s="101">
        <f t="shared" si="3"/>
        <v>0</v>
      </c>
      <c r="M214" s="50"/>
      <c r="N214" s="50"/>
    </row>
    <row r="215" spans="2:14" ht="19.899999999999999" customHeight="1" x14ac:dyDescent="0.35">
      <c r="B215" s="97">
        <v>208</v>
      </c>
      <c r="C215" s="50"/>
      <c r="D215" s="50"/>
      <c r="E215" s="50"/>
      <c r="F215" s="50"/>
      <c r="G215" s="50"/>
      <c r="H215" s="102"/>
      <c r="I215" s="50"/>
      <c r="J215" s="50"/>
      <c r="K215" s="50"/>
      <c r="L215" s="101">
        <f t="shared" si="3"/>
        <v>0</v>
      </c>
      <c r="M215" s="50"/>
      <c r="N215" s="50"/>
    </row>
    <row r="216" spans="2:14" ht="19.899999999999999" customHeight="1" x14ac:dyDescent="0.35">
      <c r="B216" s="97">
        <v>209</v>
      </c>
      <c r="C216" s="50"/>
      <c r="D216" s="50"/>
      <c r="E216" s="50"/>
      <c r="F216" s="50"/>
      <c r="G216" s="50"/>
      <c r="H216" s="102"/>
      <c r="I216" s="50"/>
      <c r="J216" s="50"/>
      <c r="K216" s="50"/>
      <c r="L216" s="101">
        <f t="shared" si="3"/>
        <v>0</v>
      </c>
      <c r="M216" s="50"/>
      <c r="N216" s="50"/>
    </row>
    <row r="217" spans="2:14" ht="19.899999999999999" customHeight="1" x14ac:dyDescent="0.35">
      <c r="B217" s="97">
        <v>210</v>
      </c>
      <c r="C217" s="50"/>
      <c r="D217" s="50"/>
      <c r="E217" s="50"/>
      <c r="F217" s="50"/>
      <c r="G217" s="50"/>
      <c r="H217" s="102"/>
      <c r="I217" s="50"/>
      <c r="J217" s="50"/>
      <c r="K217" s="50"/>
      <c r="L217" s="101">
        <f t="shared" si="3"/>
        <v>0</v>
      </c>
      <c r="M217" s="50"/>
      <c r="N217" s="50"/>
    </row>
    <row r="218" spans="2:14" ht="19.899999999999999" customHeight="1" x14ac:dyDescent="0.35">
      <c r="B218" s="97">
        <v>211</v>
      </c>
      <c r="C218" s="50"/>
      <c r="D218" s="50"/>
      <c r="E218" s="50"/>
      <c r="F218" s="50"/>
      <c r="G218" s="50"/>
      <c r="H218" s="102"/>
      <c r="I218" s="50"/>
      <c r="J218" s="50"/>
      <c r="K218" s="50"/>
      <c r="L218" s="101">
        <f t="shared" si="3"/>
        <v>0</v>
      </c>
      <c r="M218" s="50"/>
      <c r="N218" s="50"/>
    </row>
    <row r="219" spans="2:14" ht="19.899999999999999" customHeight="1" x14ac:dyDescent="0.35">
      <c r="B219" s="97">
        <v>212</v>
      </c>
      <c r="C219" s="50"/>
      <c r="D219" s="50"/>
      <c r="E219" s="50"/>
      <c r="F219" s="50"/>
      <c r="G219" s="50"/>
      <c r="H219" s="102"/>
      <c r="I219" s="50"/>
      <c r="J219" s="50"/>
      <c r="K219" s="50"/>
      <c r="L219" s="101">
        <f t="shared" si="3"/>
        <v>0</v>
      </c>
      <c r="M219" s="50"/>
      <c r="N219" s="50"/>
    </row>
    <row r="220" spans="2:14" ht="19.899999999999999" customHeight="1" x14ac:dyDescent="0.35">
      <c r="B220" s="97">
        <v>213</v>
      </c>
      <c r="C220" s="50"/>
      <c r="D220" s="50"/>
      <c r="E220" s="50"/>
      <c r="F220" s="50"/>
      <c r="G220" s="50"/>
      <c r="H220" s="102"/>
      <c r="I220" s="50"/>
      <c r="J220" s="50"/>
      <c r="K220" s="50"/>
      <c r="L220" s="101">
        <f t="shared" si="3"/>
        <v>0</v>
      </c>
      <c r="M220" s="50"/>
      <c r="N220" s="50"/>
    </row>
    <row r="221" spans="2:14" ht="19.899999999999999" customHeight="1" x14ac:dyDescent="0.35">
      <c r="B221" s="97">
        <v>214</v>
      </c>
      <c r="C221" s="50"/>
      <c r="D221" s="50"/>
      <c r="E221" s="50"/>
      <c r="F221" s="50"/>
      <c r="G221" s="50"/>
      <c r="H221" s="102"/>
      <c r="I221" s="50"/>
      <c r="J221" s="50"/>
      <c r="K221" s="50"/>
      <c r="L221" s="101">
        <f t="shared" si="3"/>
        <v>0</v>
      </c>
      <c r="M221" s="50"/>
      <c r="N221" s="50"/>
    </row>
    <row r="222" spans="2:14" ht="19.899999999999999" customHeight="1" x14ac:dyDescent="0.35">
      <c r="B222" s="97">
        <v>215</v>
      </c>
      <c r="C222" s="50"/>
      <c r="D222" s="50"/>
      <c r="E222" s="50"/>
      <c r="F222" s="50"/>
      <c r="G222" s="50"/>
      <c r="H222" s="102"/>
      <c r="I222" s="50"/>
      <c r="J222" s="50"/>
      <c r="K222" s="50"/>
      <c r="L222" s="101">
        <f t="shared" si="3"/>
        <v>0</v>
      </c>
      <c r="M222" s="50"/>
      <c r="N222" s="50"/>
    </row>
    <row r="223" spans="2:14" ht="19.899999999999999" customHeight="1" x14ac:dyDescent="0.35">
      <c r="B223" s="97">
        <v>216</v>
      </c>
      <c r="C223" s="50"/>
      <c r="D223" s="50"/>
      <c r="E223" s="50"/>
      <c r="F223" s="50"/>
      <c r="G223" s="50"/>
      <c r="H223" s="102"/>
      <c r="I223" s="50"/>
      <c r="J223" s="50"/>
      <c r="K223" s="50"/>
      <c r="L223" s="101">
        <f t="shared" si="3"/>
        <v>0</v>
      </c>
      <c r="M223" s="50"/>
      <c r="N223" s="50"/>
    </row>
    <row r="224" spans="2:14" ht="19.899999999999999" customHeight="1" x14ac:dyDescent="0.35">
      <c r="B224" s="97">
        <v>217</v>
      </c>
      <c r="C224" s="50"/>
      <c r="D224" s="50"/>
      <c r="E224" s="50"/>
      <c r="F224" s="50"/>
      <c r="G224" s="50"/>
      <c r="H224" s="102"/>
      <c r="I224" s="50"/>
      <c r="J224" s="50"/>
      <c r="K224" s="50"/>
      <c r="L224" s="101">
        <f t="shared" si="3"/>
        <v>0</v>
      </c>
      <c r="M224" s="50"/>
      <c r="N224" s="50"/>
    </row>
    <row r="225" spans="2:14" ht="19.899999999999999" customHeight="1" x14ac:dyDescent="0.35">
      <c r="B225" s="97">
        <v>218</v>
      </c>
      <c r="C225" s="50"/>
      <c r="D225" s="50"/>
      <c r="E225" s="50"/>
      <c r="F225" s="50"/>
      <c r="G225" s="50"/>
      <c r="H225" s="102"/>
      <c r="I225" s="50"/>
      <c r="J225" s="50"/>
      <c r="K225" s="50"/>
      <c r="L225" s="101">
        <f t="shared" si="3"/>
        <v>0</v>
      </c>
      <c r="M225" s="50"/>
      <c r="N225" s="50"/>
    </row>
    <row r="226" spans="2:14" ht="19.899999999999999" customHeight="1" x14ac:dyDescent="0.35">
      <c r="B226" s="97">
        <v>219</v>
      </c>
      <c r="C226" s="50"/>
      <c r="D226" s="50"/>
      <c r="E226" s="50"/>
      <c r="F226" s="50"/>
      <c r="G226" s="50"/>
      <c r="H226" s="102"/>
      <c r="I226" s="50"/>
      <c r="J226" s="50"/>
      <c r="K226" s="50"/>
      <c r="L226" s="101">
        <f t="shared" si="3"/>
        <v>0</v>
      </c>
      <c r="M226" s="50"/>
      <c r="N226" s="50"/>
    </row>
    <row r="227" spans="2:14" ht="19.899999999999999" customHeight="1" x14ac:dyDescent="0.35">
      <c r="B227" s="97">
        <v>220</v>
      </c>
      <c r="C227" s="50"/>
      <c r="D227" s="50"/>
      <c r="E227" s="50"/>
      <c r="F227" s="50"/>
      <c r="G227" s="50"/>
      <c r="H227" s="102"/>
      <c r="I227" s="50"/>
      <c r="J227" s="50"/>
      <c r="K227" s="50"/>
      <c r="L227" s="101">
        <f t="shared" si="3"/>
        <v>0</v>
      </c>
      <c r="M227" s="50"/>
      <c r="N227" s="50"/>
    </row>
    <row r="228" spans="2:14" ht="19.899999999999999" customHeight="1" x14ac:dyDescent="0.35">
      <c r="B228" s="97">
        <v>221</v>
      </c>
      <c r="C228" s="50"/>
      <c r="D228" s="50"/>
      <c r="E228" s="50"/>
      <c r="F228" s="50"/>
      <c r="G228" s="50"/>
      <c r="H228" s="102"/>
      <c r="I228" s="50"/>
      <c r="J228" s="50"/>
      <c r="K228" s="50"/>
      <c r="L228" s="101">
        <f t="shared" si="3"/>
        <v>0</v>
      </c>
      <c r="M228" s="50"/>
      <c r="N228" s="50"/>
    </row>
    <row r="229" spans="2:14" ht="19.899999999999999" customHeight="1" x14ac:dyDescent="0.35">
      <c r="B229" s="97">
        <v>222</v>
      </c>
      <c r="C229" s="50"/>
      <c r="D229" s="50"/>
      <c r="E229" s="50"/>
      <c r="F229" s="50"/>
      <c r="G229" s="50"/>
      <c r="H229" s="102"/>
      <c r="I229" s="50"/>
      <c r="J229" s="50"/>
      <c r="K229" s="50"/>
      <c r="L229" s="101">
        <f t="shared" si="3"/>
        <v>0</v>
      </c>
      <c r="M229" s="50"/>
      <c r="N229" s="50"/>
    </row>
    <row r="230" spans="2:14" ht="19.899999999999999" customHeight="1" x14ac:dyDescent="0.35">
      <c r="B230" s="97">
        <v>223</v>
      </c>
      <c r="C230" s="50"/>
      <c r="D230" s="50"/>
      <c r="E230" s="50"/>
      <c r="F230" s="50"/>
      <c r="G230" s="50"/>
      <c r="H230" s="102"/>
      <c r="I230" s="50"/>
      <c r="J230" s="50"/>
      <c r="K230" s="50"/>
      <c r="L230" s="101">
        <f t="shared" si="3"/>
        <v>0</v>
      </c>
      <c r="M230" s="50"/>
      <c r="N230" s="50"/>
    </row>
    <row r="231" spans="2:14" ht="19.899999999999999" customHeight="1" x14ac:dyDescent="0.35">
      <c r="B231" s="97">
        <v>224</v>
      </c>
      <c r="C231" s="50"/>
      <c r="D231" s="50"/>
      <c r="E231" s="50"/>
      <c r="F231" s="50"/>
      <c r="G231" s="50"/>
      <c r="H231" s="102"/>
      <c r="I231" s="50"/>
      <c r="J231" s="50"/>
      <c r="K231" s="50"/>
      <c r="L231" s="101">
        <f t="shared" si="3"/>
        <v>0</v>
      </c>
      <c r="M231" s="50"/>
      <c r="N231" s="50"/>
    </row>
    <row r="232" spans="2:14" ht="19.899999999999999" customHeight="1" x14ac:dyDescent="0.35">
      <c r="B232" s="97">
        <v>225</v>
      </c>
      <c r="C232" s="50"/>
      <c r="D232" s="50"/>
      <c r="E232" s="50"/>
      <c r="F232" s="50"/>
      <c r="G232" s="50"/>
      <c r="H232" s="102"/>
      <c r="I232" s="50"/>
      <c r="J232" s="50"/>
      <c r="K232" s="50"/>
      <c r="L232" s="101">
        <f t="shared" si="3"/>
        <v>0</v>
      </c>
      <c r="M232" s="50"/>
      <c r="N232" s="50"/>
    </row>
    <row r="233" spans="2:14" ht="19.899999999999999" customHeight="1" x14ac:dyDescent="0.35">
      <c r="B233" s="97">
        <v>226</v>
      </c>
      <c r="C233" s="50"/>
      <c r="D233" s="50"/>
      <c r="E233" s="50"/>
      <c r="F233" s="50"/>
      <c r="G233" s="50"/>
      <c r="H233" s="102"/>
      <c r="I233" s="50"/>
      <c r="J233" s="50"/>
      <c r="K233" s="50"/>
      <c r="L233" s="101">
        <f t="shared" si="3"/>
        <v>0</v>
      </c>
      <c r="M233" s="50"/>
      <c r="N233" s="50"/>
    </row>
    <row r="234" spans="2:14" ht="19.899999999999999" customHeight="1" x14ac:dyDescent="0.35">
      <c r="B234" s="97">
        <v>227</v>
      </c>
      <c r="C234" s="50"/>
      <c r="D234" s="50"/>
      <c r="E234" s="50"/>
      <c r="F234" s="50"/>
      <c r="G234" s="50"/>
      <c r="H234" s="102"/>
      <c r="I234" s="50"/>
      <c r="J234" s="50"/>
      <c r="K234" s="50"/>
      <c r="L234" s="101">
        <f t="shared" si="3"/>
        <v>0</v>
      </c>
      <c r="M234" s="50"/>
      <c r="N234" s="50"/>
    </row>
    <row r="235" spans="2:14" ht="19.899999999999999" customHeight="1" x14ac:dyDescent="0.35">
      <c r="B235" s="97">
        <v>228</v>
      </c>
      <c r="C235" s="50"/>
      <c r="D235" s="50"/>
      <c r="E235" s="50"/>
      <c r="F235" s="50"/>
      <c r="G235" s="50"/>
      <c r="H235" s="102"/>
      <c r="I235" s="50"/>
      <c r="J235" s="50"/>
      <c r="K235" s="50"/>
      <c r="L235" s="101">
        <f t="shared" si="3"/>
        <v>0</v>
      </c>
      <c r="M235" s="50"/>
      <c r="N235" s="50"/>
    </row>
    <row r="236" spans="2:14" ht="19.899999999999999" customHeight="1" x14ac:dyDescent="0.35">
      <c r="B236" s="97">
        <v>229</v>
      </c>
      <c r="C236" s="50"/>
      <c r="D236" s="50"/>
      <c r="E236" s="50"/>
      <c r="F236" s="50"/>
      <c r="G236" s="50"/>
      <c r="H236" s="102"/>
      <c r="I236" s="50"/>
      <c r="J236" s="50"/>
      <c r="K236" s="50"/>
      <c r="L236" s="101">
        <f t="shared" si="3"/>
        <v>0</v>
      </c>
      <c r="M236" s="50"/>
      <c r="N236" s="50"/>
    </row>
    <row r="237" spans="2:14" ht="19.899999999999999" customHeight="1" x14ac:dyDescent="0.35">
      <c r="B237" s="97">
        <v>230</v>
      </c>
      <c r="C237" s="50"/>
      <c r="D237" s="50"/>
      <c r="E237" s="50"/>
      <c r="F237" s="50"/>
      <c r="G237" s="50"/>
      <c r="H237" s="102"/>
      <c r="I237" s="50"/>
      <c r="J237" s="50"/>
      <c r="K237" s="50"/>
      <c r="L237" s="101">
        <f t="shared" si="3"/>
        <v>0</v>
      </c>
      <c r="M237" s="50"/>
      <c r="N237" s="50"/>
    </row>
    <row r="238" spans="2:14" ht="19.899999999999999" customHeight="1" x14ac:dyDescent="0.35">
      <c r="B238" s="97">
        <v>231</v>
      </c>
      <c r="C238" s="50"/>
      <c r="D238" s="50"/>
      <c r="E238" s="50"/>
      <c r="F238" s="50"/>
      <c r="G238" s="50"/>
      <c r="H238" s="102"/>
      <c r="I238" s="50"/>
      <c r="J238" s="50"/>
      <c r="K238" s="50"/>
      <c r="L238" s="101">
        <f t="shared" si="3"/>
        <v>0</v>
      </c>
      <c r="M238" s="50"/>
      <c r="N238" s="50"/>
    </row>
    <row r="239" spans="2:14" ht="19.899999999999999" customHeight="1" x14ac:dyDescent="0.35">
      <c r="B239" s="97">
        <v>232</v>
      </c>
      <c r="C239" s="50"/>
      <c r="D239" s="50"/>
      <c r="E239" s="50"/>
      <c r="F239" s="50"/>
      <c r="G239" s="50"/>
      <c r="H239" s="102"/>
      <c r="I239" s="50"/>
      <c r="J239" s="50"/>
      <c r="K239" s="50"/>
      <c r="L239" s="101">
        <f t="shared" si="3"/>
        <v>0</v>
      </c>
      <c r="M239" s="50"/>
      <c r="N239" s="50"/>
    </row>
    <row r="240" spans="2:14" ht="19.899999999999999" customHeight="1" x14ac:dyDescent="0.35">
      <c r="B240" s="97">
        <v>233</v>
      </c>
      <c r="C240" s="50"/>
      <c r="D240" s="50"/>
      <c r="E240" s="50"/>
      <c r="F240" s="50"/>
      <c r="G240" s="50"/>
      <c r="H240" s="102"/>
      <c r="I240" s="50"/>
      <c r="J240" s="50"/>
      <c r="K240" s="50"/>
      <c r="L240" s="101">
        <f t="shared" si="3"/>
        <v>0</v>
      </c>
      <c r="M240" s="50"/>
      <c r="N240" s="50"/>
    </row>
    <row r="241" spans="2:14" ht="19.899999999999999" customHeight="1" x14ac:dyDescent="0.35">
      <c r="B241" s="97">
        <v>234</v>
      </c>
      <c r="C241" s="50"/>
      <c r="D241" s="50"/>
      <c r="E241" s="50"/>
      <c r="F241" s="50"/>
      <c r="G241" s="50"/>
      <c r="H241" s="102"/>
      <c r="I241" s="50"/>
      <c r="J241" s="50"/>
      <c r="K241" s="50"/>
      <c r="L241" s="101">
        <f t="shared" si="3"/>
        <v>0</v>
      </c>
      <c r="M241" s="50"/>
      <c r="N241" s="50"/>
    </row>
    <row r="242" spans="2:14" ht="19.899999999999999" customHeight="1" x14ac:dyDescent="0.35">
      <c r="B242" s="97">
        <v>235</v>
      </c>
      <c r="C242" s="50"/>
      <c r="D242" s="50"/>
      <c r="E242" s="50"/>
      <c r="F242" s="50"/>
      <c r="G242" s="50"/>
      <c r="H242" s="102"/>
      <c r="I242" s="50"/>
      <c r="J242" s="50"/>
      <c r="K242" s="50"/>
      <c r="L242" s="101">
        <f t="shared" si="3"/>
        <v>0</v>
      </c>
      <c r="M242" s="50"/>
      <c r="N242" s="50"/>
    </row>
    <row r="243" spans="2:14" ht="19.899999999999999" customHeight="1" x14ac:dyDescent="0.35">
      <c r="B243" s="97">
        <v>236</v>
      </c>
      <c r="C243" s="50"/>
      <c r="D243" s="50"/>
      <c r="E243" s="50"/>
      <c r="F243" s="50"/>
      <c r="G243" s="50"/>
      <c r="H243" s="102"/>
      <c r="I243" s="50"/>
      <c r="J243" s="50"/>
      <c r="K243" s="50"/>
      <c r="L243" s="101">
        <f t="shared" si="3"/>
        <v>0</v>
      </c>
      <c r="M243" s="50"/>
      <c r="N243" s="50"/>
    </row>
    <row r="244" spans="2:14" ht="19.899999999999999" customHeight="1" x14ac:dyDescent="0.35">
      <c r="B244" s="97">
        <v>237</v>
      </c>
      <c r="C244" s="50"/>
      <c r="D244" s="50"/>
      <c r="E244" s="50"/>
      <c r="F244" s="50"/>
      <c r="G244" s="50"/>
      <c r="H244" s="102"/>
      <c r="I244" s="50"/>
      <c r="J244" s="50"/>
      <c r="K244" s="50"/>
      <c r="L244" s="101">
        <f t="shared" si="3"/>
        <v>0</v>
      </c>
      <c r="M244" s="50"/>
      <c r="N244" s="50"/>
    </row>
    <row r="245" spans="2:14" ht="19.899999999999999" customHeight="1" x14ac:dyDescent="0.35">
      <c r="B245" s="97">
        <v>238</v>
      </c>
      <c r="C245" s="50"/>
      <c r="D245" s="50"/>
      <c r="E245" s="50"/>
      <c r="F245" s="50"/>
      <c r="G245" s="50"/>
      <c r="H245" s="102"/>
      <c r="I245" s="50"/>
      <c r="J245" s="50"/>
      <c r="K245" s="50"/>
      <c r="L245" s="101">
        <f t="shared" si="3"/>
        <v>0</v>
      </c>
      <c r="M245" s="50"/>
      <c r="N245" s="50"/>
    </row>
    <row r="246" spans="2:14" ht="19.899999999999999" customHeight="1" x14ac:dyDescent="0.35">
      <c r="B246" s="97">
        <v>239</v>
      </c>
      <c r="C246" s="50"/>
      <c r="D246" s="50"/>
      <c r="E246" s="50"/>
      <c r="F246" s="50"/>
      <c r="G246" s="50"/>
      <c r="H246" s="102"/>
      <c r="I246" s="50"/>
      <c r="J246" s="50"/>
      <c r="K246" s="50"/>
      <c r="L246" s="101">
        <f t="shared" si="3"/>
        <v>0</v>
      </c>
      <c r="M246" s="50"/>
      <c r="N246" s="50"/>
    </row>
    <row r="247" spans="2:14" ht="19.899999999999999" customHeight="1" x14ac:dyDescent="0.35">
      <c r="B247" s="97">
        <v>240</v>
      </c>
      <c r="C247" s="50"/>
      <c r="D247" s="50"/>
      <c r="E247" s="50"/>
      <c r="F247" s="50"/>
      <c r="G247" s="50"/>
      <c r="H247" s="102"/>
      <c r="I247" s="50"/>
      <c r="J247" s="50"/>
      <c r="K247" s="50"/>
      <c r="L247" s="101">
        <f t="shared" si="3"/>
        <v>0</v>
      </c>
      <c r="M247" s="50"/>
      <c r="N247" s="50"/>
    </row>
    <row r="248" spans="2:14" ht="19.899999999999999" customHeight="1" x14ac:dyDescent="0.35">
      <c r="B248" s="97">
        <v>241</v>
      </c>
      <c r="C248" s="50"/>
      <c r="D248" s="50"/>
      <c r="E248" s="50"/>
      <c r="F248" s="50"/>
      <c r="G248" s="50"/>
      <c r="H248" s="102"/>
      <c r="I248" s="50"/>
      <c r="J248" s="50"/>
      <c r="K248" s="50"/>
      <c r="L248" s="101">
        <f t="shared" si="3"/>
        <v>0</v>
      </c>
      <c r="M248" s="50"/>
      <c r="N248" s="50"/>
    </row>
    <row r="249" spans="2:14" ht="19.899999999999999" customHeight="1" x14ac:dyDescent="0.35">
      <c r="B249" s="97">
        <v>242</v>
      </c>
      <c r="C249" s="50"/>
      <c r="D249" s="50"/>
      <c r="E249" s="50"/>
      <c r="F249" s="50"/>
      <c r="G249" s="50"/>
      <c r="H249" s="102"/>
      <c r="I249" s="50"/>
      <c r="J249" s="50"/>
      <c r="K249" s="50"/>
      <c r="L249" s="101">
        <f t="shared" si="3"/>
        <v>0</v>
      </c>
      <c r="M249" s="50"/>
      <c r="N249" s="50"/>
    </row>
    <row r="250" spans="2:14" ht="19.899999999999999" customHeight="1" x14ac:dyDescent="0.35">
      <c r="B250" s="97">
        <v>243</v>
      </c>
      <c r="C250" s="50"/>
      <c r="D250" s="50"/>
      <c r="E250" s="50"/>
      <c r="F250" s="50"/>
      <c r="G250" s="50"/>
      <c r="H250" s="102"/>
      <c r="I250" s="50"/>
      <c r="J250" s="50"/>
      <c r="K250" s="50"/>
      <c r="L250" s="101">
        <f t="shared" si="3"/>
        <v>0</v>
      </c>
      <c r="M250" s="50"/>
      <c r="N250" s="50"/>
    </row>
    <row r="251" spans="2:14" ht="19.899999999999999" customHeight="1" x14ac:dyDescent="0.35">
      <c r="B251" s="97">
        <v>244</v>
      </c>
      <c r="C251" s="50"/>
      <c r="D251" s="50"/>
      <c r="E251" s="50"/>
      <c r="F251" s="50"/>
      <c r="G251" s="50"/>
      <c r="H251" s="102"/>
      <c r="I251" s="50"/>
      <c r="J251" s="50"/>
      <c r="K251" s="50"/>
      <c r="L251" s="101">
        <f t="shared" si="3"/>
        <v>0</v>
      </c>
      <c r="M251" s="50"/>
      <c r="N251" s="50"/>
    </row>
    <row r="252" spans="2:14" ht="19.899999999999999" customHeight="1" x14ac:dyDescent="0.35">
      <c r="B252" s="97">
        <v>245</v>
      </c>
      <c r="C252" s="50"/>
      <c r="D252" s="50"/>
      <c r="E252" s="50"/>
      <c r="F252" s="50"/>
      <c r="G252" s="50"/>
      <c r="H252" s="102"/>
      <c r="I252" s="50"/>
      <c r="J252" s="50"/>
      <c r="K252" s="50"/>
      <c r="L252" s="101">
        <f t="shared" si="3"/>
        <v>0</v>
      </c>
      <c r="M252" s="50"/>
      <c r="N252" s="50"/>
    </row>
    <row r="253" spans="2:14" ht="19.899999999999999" customHeight="1" x14ac:dyDescent="0.35">
      <c r="B253" s="97">
        <v>246</v>
      </c>
      <c r="C253" s="50"/>
      <c r="D253" s="50"/>
      <c r="E253" s="50"/>
      <c r="F253" s="50"/>
      <c r="G253" s="50"/>
      <c r="H253" s="102"/>
      <c r="I253" s="50"/>
      <c r="J253" s="50"/>
      <c r="K253" s="50"/>
      <c r="L253" s="101">
        <f t="shared" si="3"/>
        <v>0</v>
      </c>
      <c r="M253" s="50"/>
      <c r="N253" s="50"/>
    </row>
    <row r="254" spans="2:14" ht="19.899999999999999" customHeight="1" x14ac:dyDescent="0.35">
      <c r="B254" s="97">
        <v>247</v>
      </c>
      <c r="C254" s="50"/>
      <c r="D254" s="50"/>
      <c r="E254" s="50"/>
      <c r="F254" s="50"/>
      <c r="G254" s="50"/>
      <c r="H254" s="102"/>
      <c r="I254" s="50"/>
      <c r="J254" s="50"/>
      <c r="K254" s="50"/>
      <c r="L254" s="101">
        <f t="shared" si="3"/>
        <v>0</v>
      </c>
      <c r="M254" s="50"/>
      <c r="N254" s="50"/>
    </row>
    <row r="255" spans="2:14" ht="19.899999999999999" customHeight="1" x14ac:dyDescent="0.35">
      <c r="B255" s="97">
        <v>248</v>
      </c>
      <c r="C255" s="50"/>
      <c r="D255" s="50"/>
      <c r="E255" s="50"/>
      <c r="F255" s="50"/>
      <c r="G255" s="50"/>
      <c r="H255" s="102"/>
      <c r="I255" s="50"/>
      <c r="J255" s="50"/>
      <c r="K255" s="50"/>
      <c r="L255" s="101">
        <f t="shared" si="3"/>
        <v>0</v>
      </c>
      <c r="M255" s="50"/>
      <c r="N255" s="50"/>
    </row>
    <row r="256" spans="2:14" ht="19.899999999999999" customHeight="1" x14ac:dyDescent="0.35">
      <c r="B256" s="97">
        <v>249</v>
      </c>
      <c r="C256" s="50"/>
      <c r="D256" s="50"/>
      <c r="E256" s="50"/>
      <c r="F256" s="50"/>
      <c r="G256" s="50"/>
      <c r="H256" s="102"/>
      <c r="I256" s="50"/>
      <c r="J256" s="50"/>
      <c r="K256" s="50"/>
      <c r="L256" s="101">
        <f t="shared" si="3"/>
        <v>0</v>
      </c>
      <c r="M256" s="50"/>
      <c r="N256" s="50"/>
    </row>
    <row r="257" spans="2:14" ht="19.899999999999999" customHeight="1" x14ac:dyDescent="0.35">
      <c r="B257" s="97">
        <v>250</v>
      </c>
      <c r="C257" s="50"/>
      <c r="D257" s="50"/>
      <c r="E257" s="50"/>
      <c r="F257" s="50"/>
      <c r="G257" s="50"/>
      <c r="H257" s="102"/>
      <c r="I257" s="50"/>
      <c r="J257" s="50"/>
      <c r="K257" s="50"/>
      <c r="L257" s="101">
        <f t="shared" si="3"/>
        <v>0</v>
      </c>
      <c r="M257" s="50"/>
      <c r="N257" s="50"/>
    </row>
    <row r="258" spans="2:14" ht="19.899999999999999" customHeight="1" x14ac:dyDescent="0.35">
      <c r="B258" s="97">
        <v>251</v>
      </c>
      <c r="C258" s="50"/>
      <c r="D258" s="50"/>
      <c r="E258" s="50"/>
      <c r="F258" s="50"/>
      <c r="G258" s="50"/>
      <c r="H258" s="102"/>
      <c r="I258" s="50"/>
      <c r="J258" s="50"/>
      <c r="K258" s="50"/>
      <c r="L258" s="101">
        <f t="shared" si="3"/>
        <v>0</v>
      </c>
      <c r="M258" s="50"/>
      <c r="N258" s="50"/>
    </row>
    <row r="259" spans="2:14" ht="19.899999999999999" customHeight="1" x14ac:dyDescent="0.35">
      <c r="B259" s="97">
        <v>252</v>
      </c>
      <c r="C259" s="50"/>
      <c r="D259" s="50"/>
      <c r="E259" s="50"/>
      <c r="F259" s="50"/>
      <c r="G259" s="50"/>
      <c r="H259" s="102"/>
      <c r="I259" s="50"/>
      <c r="J259" s="50"/>
      <c r="K259" s="50"/>
      <c r="L259" s="101">
        <f t="shared" si="3"/>
        <v>0</v>
      </c>
      <c r="M259" s="50"/>
      <c r="N259" s="50"/>
    </row>
    <row r="260" spans="2:14" ht="19.899999999999999" customHeight="1" x14ac:dyDescent="0.35">
      <c r="B260" s="97">
        <v>253</v>
      </c>
      <c r="C260" s="50"/>
      <c r="D260" s="50"/>
      <c r="E260" s="50"/>
      <c r="F260" s="50"/>
      <c r="G260" s="50"/>
      <c r="H260" s="102"/>
      <c r="I260" s="50"/>
      <c r="J260" s="50"/>
      <c r="K260" s="50"/>
      <c r="L260" s="101">
        <f t="shared" si="3"/>
        <v>0</v>
      </c>
      <c r="M260" s="50"/>
      <c r="N260" s="50"/>
    </row>
    <row r="261" spans="2:14" ht="19.899999999999999" customHeight="1" x14ac:dyDescent="0.35">
      <c r="B261" s="97">
        <v>254</v>
      </c>
      <c r="C261" s="50"/>
      <c r="D261" s="50"/>
      <c r="E261" s="50"/>
      <c r="F261" s="50"/>
      <c r="G261" s="50"/>
      <c r="H261" s="102"/>
      <c r="I261" s="50"/>
      <c r="J261" s="50"/>
      <c r="K261" s="50"/>
      <c r="L261" s="101">
        <f t="shared" si="3"/>
        <v>0</v>
      </c>
      <c r="M261" s="50"/>
      <c r="N261" s="50"/>
    </row>
    <row r="262" spans="2:14" ht="19.899999999999999" customHeight="1" x14ac:dyDescent="0.35">
      <c r="B262" s="97">
        <v>255</v>
      </c>
      <c r="C262" s="50"/>
      <c r="D262" s="50"/>
      <c r="E262" s="50"/>
      <c r="F262" s="50"/>
      <c r="G262" s="50"/>
      <c r="H262" s="102"/>
      <c r="I262" s="50"/>
      <c r="J262" s="50"/>
      <c r="K262" s="50"/>
      <c r="L262" s="101">
        <f t="shared" si="3"/>
        <v>0</v>
      </c>
      <c r="M262" s="50"/>
      <c r="N262" s="50"/>
    </row>
    <row r="263" spans="2:14" ht="19.899999999999999" customHeight="1" x14ac:dyDescent="0.35">
      <c r="B263" s="97">
        <v>256</v>
      </c>
      <c r="C263" s="50"/>
      <c r="D263" s="50"/>
      <c r="E263" s="50"/>
      <c r="F263" s="50"/>
      <c r="G263" s="50"/>
      <c r="H263" s="102"/>
      <c r="I263" s="50"/>
      <c r="J263" s="50"/>
      <c r="K263" s="50"/>
      <c r="L263" s="101">
        <f t="shared" si="3"/>
        <v>0</v>
      </c>
      <c r="M263" s="50"/>
      <c r="N263" s="50"/>
    </row>
    <row r="264" spans="2:14" ht="19.899999999999999" customHeight="1" x14ac:dyDescent="0.35">
      <c r="B264" s="97">
        <v>257</v>
      </c>
      <c r="C264" s="50"/>
      <c r="D264" s="50"/>
      <c r="E264" s="50"/>
      <c r="F264" s="50"/>
      <c r="G264" s="50"/>
      <c r="H264" s="102"/>
      <c r="I264" s="50"/>
      <c r="J264" s="50"/>
      <c r="K264" s="50"/>
      <c r="L264" s="101">
        <f t="shared" si="3"/>
        <v>0</v>
      </c>
      <c r="M264" s="50"/>
      <c r="N264" s="50"/>
    </row>
    <row r="265" spans="2:14" ht="19.899999999999999" customHeight="1" x14ac:dyDescent="0.35">
      <c r="B265" s="97">
        <v>258</v>
      </c>
      <c r="C265" s="50"/>
      <c r="D265" s="50"/>
      <c r="E265" s="50"/>
      <c r="F265" s="50"/>
      <c r="G265" s="50"/>
      <c r="H265" s="102"/>
      <c r="I265" s="50"/>
      <c r="J265" s="50"/>
      <c r="K265" s="50"/>
      <c r="L265" s="101">
        <f t="shared" ref="L265:L328" si="4">IF(I265&lt;&gt;0,ROUND(H265*J265/I265,2),0)</f>
        <v>0</v>
      </c>
      <c r="M265" s="50"/>
      <c r="N265" s="50"/>
    </row>
    <row r="266" spans="2:14" ht="19.899999999999999" customHeight="1" x14ac:dyDescent="0.35">
      <c r="B266" s="97">
        <v>259</v>
      </c>
      <c r="C266" s="50"/>
      <c r="D266" s="50"/>
      <c r="E266" s="50"/>
      <c r="F266" s="50"/>
      <c r="G266" s="50"/>
      <c r="H266" s="102"/>
      <c r="I266" s="50"/>
      <c r="J266" s="50"/>
      <c r="K266" s="50"/>
      <c r="L266" s="101">
        <f t="shared" si="4"/>
        <v>0</v>
      </c>
      <c r="M266" s="50"/>
      <c r="N266" s="50"/>
    </row>
    <row r="267" spans="2:14" ht="19.899999999999999" customHeight="1" x14ac:dyDescent="0.35">
      <c r="B267" s="97">
        <v>260</v>
      </c>
      <c r="C267" s="50"/>
      <c r="D267" s="50"/>
      <c r="E267" s="50"/>
      <c r="F267" s="50"/>
      <c r="G267" s="50"/>
      <c r="H267" s="102"/>
      <c r="I267" s="50"/>
      <c r="J267" s="50"/>
      <c r="K267" s="50"/>
      <c r="L267" s="101">
        <f t="shared" si="4"/>
        <v>0</v>
      </c>
      <c r="M267" s="50"/>
      <c r="N267" s="50"/>
    </row>
    <row r="268" spans="2:14" ht="19.899999999999999" customHeight="1" x14ac:dyDescent="0.35">
      <c r="B268" s="97">
        <v>261</v>
      </c>
      <c r="C268" s="50"/>
      <c r="D268" s="50"/>
      <c r="E268" s="50"/>
      <c r="F268" s="50"/>
      <c r="G268" s="50"/>
      <c r="H268" s="102"/>
      <c r="I268" s="50"/>
      <c r="J268" s="50"/>
      <c r="K268" s="50"/>
      <c r="L268" s="101">
        <f t="shared" si="4"/>
        <v>0</v>
      </c>
      <c r="M268" s="50"/>
      <c r="N268" s="50"/>
    </row>
    <row r="269" spans="2:14" ht="19.899999999999999" customHeight="1" x14ac:dyDescent="0.35">
      <c r="B269" s="97">
        <v>262</v>
      </c>
      <c r="C269" s="50"/>
      <c r="D269" s="50"/>
      <c r="E269" s="50"/>
      <c r="F269" s="50"/>
      <c r="G269" s="50"/>
      <c r="H269" s="102"/>
      <c r="I269" s="50"/>
      <c r="J269" s="50"/>
      <c r="K269" s="50"/>
      <c r="L269" s="101">
        <f t="shared" si="4"/>
        <v>0</v>
      </c>
      <c r="M269" s="50"/>
      <c r="N269" s="50"/>
    </row>
    <row r="270" spans="2:14" ht="19.899999999999999" customHeight="1" x14ac:dyDescent="0.35">
      <c r="B270" s="97">
        <v>263</v>
      </c>
      <c r="C270" s="50"/>
      <c r="D270" s="50"/>
      <c r="E270" s="50"/>
      <c r="F270" s="50"/>
      <c r="G270" s="50"/>
      <c r="H270" s="102"/>
      <c r="I270" s="50"/>
      <c r="J270" s="50"/>
      <c r="K270" s="50"/>
      <c r="L270" s="101">
        <f t="shared" si="4"/>
        <v>0</v>
      </c>
      <c r="M270" s="50"/>
      <c r="N270" s="50"/>
    </row>
    <row r="271" spans="2:14" ht="19.899999999999999" customHeight="1" x14ac:dyDescent="0.35">
      <c r="B271" s="97">
        <v>264</v>
      </c>
      <c r="C271" s="50"/>
      <c r="D271" s="50"/>
      <c r="E271" s="50"/>
      <c r="F271" s="50"/>
      <c r="G271" s="50"/>
      <c r="H271" s="102"/>
      <c r="I271" s="50"/>
      <c r="J271" s="50"/>
      <c r="K271" s="50"/>
      <c r="L271" s="101">
        <f t="shared" si="4"/>
        <v>0</v>
      </c>
      <c r="M271" s="50"/>
      <c r="N271" s="50"/>
    </row>
    <row r="272" spans="2:14" ht="19.899999999999999" customHeight="1" x14ac:dyDescent="0.35">
      <c r="B272" s="97">
        <v>265</v>
      </c>
      <c r="C272" s="50"/>
      <c r="D272" s="50"/>
      <c r="E272" s="50"/>
      <c r="F272" s="50"/>
      <c r="G272" s="50"/>
      <c r="H272" s="102"/>
      <c r="I272" s="50"/>
      <c r="J272" s="50"/>
      <c r="K272" s="50"/>
      <c r="L272" s="101">
        <f t="shared" si="4"/>
        <v>0</v>
      </c>
      <c r="M272" s="50"/>
      <c r="N272" s="50"/>
    </row>
    <row r="273" spans="2:14" ht="19.899999999999999" customHeight="1" x14ac:dyDescent="0.35">
      <c r="B273" s="97">
        <v>266</v>
      </c>
      <c r="C273" s="50"/>
      <c r="D273" s="50"/>
      <c r="E273" s="50"/>
      <c r="F273" s="50"/>
      <c r="G273" s="50"/>
      <c r="H273" s="102"/>
      <c r="I273" s="50"/>
      <c r="J273" s="50"/>
      <c r="K273" s="50"/>
      <c r="L273" s="101">
        <f t="shared" si="4"/>
        <v>0</v>
      </c>
      <c r="M273" s="50"/>
      <c r="N273" s="50"/>
    </row>
    <row r="274" spans="2:14" ht="19.899999999999999" customHeight="1" x14ac:dyDescent="0.35">
      <c r="B274" s="97">
        <v>267</v>
      </c>
      <c r="C274" s="50"/>
      <c r="D274" s="50"/>
      <c r="E274" s="50"/>
      <c r="F274" s="50"/>
      <c r="G274" s="50"/>
      <c r="H274" s="102"/>
      <c r="I274" s="50"/>
      <c r="J274" s="50"/>
      <c r="K274" s="50"/>
      <c r="L274" s="101">
        <f t="shared" si="4"/>
        <v>0</v>
      </c>
      <c r="M274" s="50"/>
      <c r="N274" s="50"/>
    </row>
    <row r="275" spans="2:14" ht="19.899999999999999" customHeight="1" x14ac:dyDescent="0.35">
      <c r="B275" s="97">
        <v>268</v>
      </c>
      <c r="C275" s="50"/>
      <c r="D275" s="50"/>
      <c r="E275" s="50"/>
      <c r="F275" s="50"/>
      <c r="G275" s="50"/>
      <c r="H275" s="102"/>
      <c r="I275" s="50"/>
      <c r="J275" s="50"/>
      <c r="K275" s="50"/>
      <c r="L275" s="101">
        <f t="shared" si="4"/>
        <v>0</v>
      </c>
      <c r="M275" s="50"/>
      <c r="N275" s="50"/>
    </row>
    <row r="276" spans="2:14" ht="19.899999999999999" customHeight="1" x14ac:dyDescent="0.35">
      <c r="B276" s="97">
        <v>269</v>
      </c>
      <c r="C276" s="50"/>
      <c r="D276" s="50"/>
      <c r="E276" s="50"/>
      <c r="F276" s="50"/>
      <c r="G276" s="50"/>
      <c r="H276" s="102"/>
      <c r="I276" s="50"/>
      <c r="J276" s="50"/>
      <c r="K276" s="50"/>
      <c r="L276" s="101">
        <f t="shared" si="4"/>
        <v>0</v>
      </c>
      <c r="M276" s="50"/>
      <c r="N276" s="50"/>
    </row>
    <row r="277" spans="2:14" ht="19.899999999999999" customHeight="1" x14ac:dyDescent="0.35">
      <c r="B277" s="97">
        <v>270</v>
      </c>
      <c r="C277" s="50"/>
      <c r="D277" s="50"/>
      <c r="E277" s="50"/>
      <c r="F277" s="50"/>
      <c r="G277" s="50"/>
      <c r="H277" s="102"/>
      <c r="I277" s="50"/>
      <c r="J277" s="50"/>
      <c r="K277" s="50"/>
      <c r="L277" s="101">
        <f t="shared" si="4"/>
        <v>0</v>
      </c>
      <c r="M277" s="50"/>
      <c r="N277" s="50"/>
    </row>
    <row r="278" spans="2:14" ht="19.899999999999999" customHeight="1" x14ac:dyDescent="0.35">
      <c r="B278" s="97">
        <v>271</v>
      </c>
      <c r="C278" s="50"/>
      <c r="D278" s="50"/>
      <c r="E278" s="50"/>
      <c r="F278" s="50"/>
      <c r="G278" s="50"/>
      <c r="H278" s="102"/>
      <c r="I278" s="50"/>
      <c r="J278" s="50"/>
      <c r="K278" s="50"/>
      <c r="L278" s="101">
        <f t="shared" si="4"/>
        <v>0</v>
      </c>
      <c r="M278" s="50"/>
      <c r="N278" s="50"/>
    </row>
    <row r="279" spans="2:14" ht="19.899999999999999" customHeight="1" x14ac:dyDescent="0.35">
      <c r="B279" s="97">
        <v>272</v>
      </c>
      <c r="C279" s="50"/>
      <c r="D279" s="50"/>
      <c r="E279" s="50"/>
      <c r="F279" s="50"/>
      <c r="G279" s="50"/>
      <c r="H279" s="102"/>
      <c r="I279" s="50"/>
      <c r="J279" s="50"/>
      <c r="K279" s="50"/>
      <c r="L279" s="101">
        <f t="shared" si="4"/>
        <v>0</v>
      </c>
      <c r="M279" s="50"/>
      <c r="N279" s="50"/>
    </row>
    <row r="280" spans="2:14" ht="19.899999999999999" customHeight="1" x14ac:dyDescent="0.35">
      <c r="B280" s="97">
        <v>273</v>
      </c>
      <c r="C280" s="50"/>
      <c r="D280" s="50"/>
      <c r="E280" s="50"/>
      <c r="F280" s="50"/>
      <c r="G280" s="50"/>
      <c r="H280" s="102"/>
      <c r="I280" s="50"/>
      <c r="J280" s="50"/>
      <c r="K280" s="50"/>
      <c r="L280" s="101">
        <f t="shared" si="4"/>
        <v>0</v>
      </c>
      <c r="M280" s="50"/>
      <c r="N280" s="50"/>
    </row>
    <row r="281" spans="2:14" ht="19.899999999999999" customHeight="1" x14ac:dyDescent="0.35">
      <c r="B281" s="97">
        <v>274</v>
      </c>
      <c r="C281" s="50"/>
      <c r="D281" s="50"/>
      <c r="E281" s="50"/>
      <c r="F281" s="50"/>
      <c r="G281" s="50"/>
      <c r="H281" s="102"/>
      <c r="I281" s="50"/>
      <c r="J281" s="50"/>
      <c r="K281" s="50"/>
      <c r="L281" s="101">
        <f t="shared" si="4"/>
        <v>0</v>
      </c>
      <c r="M281" s="50"/>
      <c r="N281" s="50"/>
    </row>
    <row r="282" spans="2:14" ht="19.899999999999999" customHeight="1" x14ac:dyDescent="0.35">
      <c r="B282" s="97">
        <v>275</v>
      </c>
      <c r="C282" s="50"/>
      <c r="D282" s="50"/>
      <c r="E282" s="50"/>
      <c r="F282" s="50"/>
      <c r="G282" s="50"/>
      <c r="H282" s="102"/>
      <c r="I282" s="50"/>
      <c r="J282" s="50"/>
      <c r="K282" s="50"/>
      <c r="L282" s="101">
        <f t="shared" si="4"/>
        <v>0</v>
      </c>
      <c r="M282" s="50"/>
      <c r="N282" s="50"/>
    </row>
    <row r="283" spans="2:14" ht="19.899999999999999" customHeight="1" x14ac:dyDescent="0.35">
      <c r="B283" s="97">
        <v>276</v>
      </c>
      <c r="C283" s="50"/>
      <c r="D283" s="50"/>
      <c r="E283" s="50"/>
      <c r="F283" s="50"/>
      <c r="G283" s="50"/>
      <c r="H283" s="102"/>
      <c r="I283" s="50"/>
      <c r="J283" s="50"/>
      <c r="K283" s="50"/>
      <c r="L283" s="101">
        <f t="shared" si="4"/>
        <v>0</v>
      </c>
      <c r="M283" s="50"/>
      <c r="N283" s="50"/>
    </row>
    <row r="284" spans="2:14" ht="19.899999999999999" customHeight="1" x14ac:dyDescent="0.35">
      <c r="B284" s="97">
        <v>277</v>
      </c>
      <c r="C284" s="50"/>
      <c r="D284" s="50"/>
      <c r="E284" s="50"/>
      <c r="F284" s="50"/>
      <c r="G284" s="50"/>
      <c r="H284" s="102"/>
      <c r="I284" s="50"/>
      <c r="J284" s="50"/>
      <c r="K284" s="50"/>
      <c r="L284" s="101">
        <f t="shared" si="4"/>
        <v>0</v>
      </c>
      <c r="M284" s="50"/>
      <c r="N284" s="50"/>
    </row>
    <row r="285" spans="2:14" ht="19.899999999999999" customHeight="1" x14ac:dyDescent="0.35">
      <c r="B285" s="97">
        <v>278</v>
      </c>
      <c r="C285" s="50"/>
      <c r="D285" s="50"/>
      <c r="E285" s="50"/>
      <c r="F285" s="50"/>
      <c r="G285" s="50"/>
      <c r="H285" s="102"/>
      <c r="I285" s="50"/>
      <c r="J285" s="50"/>
      <c r="K285" s="50"/>
      <c r="L285" s="101">
        <f t="shared" si="4"/>
        <v>0</v>
      </c>
      <c r="M285" s="50"/>
      <c r="N285" s="50"/>
    </row>
    <row r="286" spans="2:14" ht="19.899999999999999" customHeight="1" x14ac:dyDescent="0.35">
      <c r="B286" s="97">
        <v>279</v>
      </c>
      <c r="C286" s="50"/>
      <c r="D286" s="50"/>
      <c r="E286" s="50"/>
      <c r="F286" s="50"/>
      <c r="G286" s="50"/>
      <c r="H286" s="102"/>
      <c r="I286" s="50"/>
      <c r="J286" s="50"/>
      <c r="K286" s="50"/>
      <c r="L286" s="101">
        <f t="shared" si="4"/>
        <v>0</v>
      </c>
      <c r="M286" s="50"/>
      <c r="N286" s="50"/>
    </row>
    <row r="287" spans="2:14" ht="19.899999999999999" customHeight="1" x14ac:dyDescent="0.35">
      <c r="B287" s="97">
        <v>280</v>
      </c>
      <c r="C287" s="50"/>
      <c r="D287" s="50"/>
      <c r="E287" s="50"/>
      <c r="F287" s="50"/>
      <c r="G287" s="50"/>
      <c r="H287" s="102"/>
      <c r="I287" s="50"/>
      <c r="J287" s="50"/>
      <c r="K287" s="50"/>
      <c r="L287" s="101">
        <f t="shared" si="4"/>
        <v>0</v>
      </c>
      <c r="M287" s="50"/>
      <c r="N287" s="50"/>
    </row>
    <row r="288" spans="2:14" ht="19.899999999999999" customHeight="1" x14ac:dyDescent="0.35">
      <c r="B288" s="97">
        <v>281</v>
      </c>
      <c r="C288" s="50"/>
      <c r="D288" s="50"/>
      <c r="E288" s="50"/>
      <c r="F288" s="50"/>
      <c r="G288" s="50"/>
      <c r="H288" s="102"/>
      <c r="I288" s="50"/>
      <c r="J288" s="50"/>
      <c r="K288" s="50"/>
      <c r="L288" s="101">
        <f t="shared" si="4"/>
        <v>0</v>
      </c>
      <c r="M288" s="50"/>
      <c r="N288" s="50"/>
    </row>
    <row r="289" spans="2:14" ht="19.899999999999999" customHeight="1" x14ac:dyDescent="0.35">
      <c r="B289" s="97">
        <v>282</v>
      </c>
      <c r="C289" s="50"/>
      <c r="D289" s="50"/>
      <c r="E289" s="50"/>
      <c r="F289" s="50"/>
      <c r="G289" s="50"/>
      <c r="H289" s="102"/>
      <c r="I289" s="50"/>
      <c r="J289" s="50"/>
      <c r="K289" s="50"/>
      <c r="L289" s="101">
        <f t="shared" si="4"/>
        <v>0</v>
      </c>
      <c r="M289" s="50"/>
      <c r="N289" s="50"/>
    </row>
    <row r="290" spans="2:14" ht="19.899999999999999" customHeight="1" x14ac:dyDescent="0.35">
      <c r="B290" s="97">
        <v>283</v>
      </c>
      <c r="C290" s="50"/>
      <c r="D290" s="50"/>
      <c r="E290" s="50"/>
      <c r="F290" s="50"/>
      <c r="G290" s="50"/>
      <c r="H290" s="102"/>
      <c r="I290" s="50"/>
      <c r="J290" s="50"/>
      <c r="K290" s="50"/>
      <c r="L290" s="101">
        <f t="shared" si="4"/>
        <v>0</v>
      </c>
      <c r="M290" s="50"/>
      <c r="N290" s="50"/>
    </row>
    <row r="291" spans="2:14" ht="19.899999999999999" customHeight="1" x14ac:dyDescent="0.35">
      <c r="B291" s="97">
        <v>284</v>
      </c>
      <c r="C291" s="50"/>
      <c r="D291" s="50"/>
      <c r="E291" s="50"/>
      <c r="F291" s="50"/>
      <c r="G291" s="50"/>
      <c r="H291" s="102"/>
      <c r="I291" s="50"/>
      <c r="J291" s="50"/>
      <c r="K291" s="50"/>
      <c r="L291" s="101">
        <f t="shared" si="4"/>
        <v>0</v>
      </c>
      <c r="M291" s="50"/>
      <c r="N291" s="50"/>
    </row>
    <row r="292" spans="2:14" ht="19.899999999999999" customHeight="1" x14ac:dyDescent="0.35">
      <c r="B292" s="97">
        <v>285</v>
      </c>
      <c r="C292" s="50"/>
      <c r="D292" s="50"/>
      <c r="E292" s="50"/>
      <c r="F292" s="50"/>
      <c r="G292" s="50"/>
      <c r="H292" s="102"/>
      <c r="I292" s="50"/>
      <c r="J292" s="50"/>
      <c r="K292" s="50"/>
      <c r="L292" s="101">
        <f t="shared" si="4"/>
        <v>0</v>
      </c>
      <c r="M292" s="50"/>
      <c r="N292" s="50"/>
    </row>
    <row r="293" spans="2:14" ht="19.899999999999999" customHeight="1" x14ac:dyDescent="0.35">
      <c r="B293" s="97">
        <v>286</v>
      </c>
      <c r="C293" s="50"/>
      <c r="D293" s="50"/>
      <c r="E293" s="50"/>
      <c r="F293" s="50"/>
      <c r="G293" s="50"/>
      <c r="H293" s="102"/>
      <c r="I293" s="50"/>
      <c r="J293" s="50"/>
      <c r="K293" s="50"/>
      <c r="L293" s="101">
        <f t="shared" si="4"/>
        <v>0</v>
      </c>
      <c r="M293" s="50"/>
      <c r="N293" s="50"/>
    </row>
    <row r="294" spans="2:14" ht="19.899999999999999" customHeight="1" x14ac:dyDescent="0.35">
      <c r="B294" s="97">
        <v>287</v>
      </c>
      <c r="C294" s="50"/>
      <c r="D294" s="50"/>
      <c r="E294" s="50"/>
      <c r="F294" s="50"/>
      <c r="G294" s="50"/>
      <c r="H294" s="102"/>
      <c r="I294" s="50"/>
      <c r="J294" s="50"/>
      <c r="K294" s="50"/>
      <c r="L294" s="101">
        <f t="shared" si="4"/>
        <v>0</v>
      </c>
      <c r="M294" s="50"/>
      <c r="N294" s="50"/>
    </row>
    <row r="295" spans="2:14" ht="19.899999999999999" customHeight="1" x14ac:dyDescent="0.35">
      <c r="B295" s="97">
        <v>288</v>
      </c>
      <c r="C295" s="50"/>
      <c r="D295" s="50"/>
      <c r="E295" s="50"/>
      <c r="F295" s="50"/>
      <c r="G295" s="50"/>
      <c r="H295" s="102"/>
      <c r="I295" s="50"/>
      <c r="J295" s="50"/>
      <c r="K295" s="50"/>
      <c r="L295" s="101">
        <f t="shared" si="4"/>
        <v>0</v>
      </c>
      <c r="M295" s="50"/>
      <c r="N295" s="50"/>
    </row>
    <row r="296" spans="2:14" ht="19.899999999999999" customHeight="1" x14ac:dyDescent="0.35">
      <c r="B296" s="97">
        <v>289</v>
      </c>
      <c r="C296" s="50"/>
      <c r="D296" s="50"/>
      <c r="E296" s="50"/>
      <c r="F296" s="50"/>
      <c r="G296" s="50"/>
      <c r="H296" s="102"/>
      <c r="I296" s="50"/>
      <c r="J296" s="50"/>
      <c r="K296" s="50"/>
      <c r="L296" s="101">
        <f t="shared" si="4"/>
        <v>0</v>
      </c>
      <c r="M296" s="50"/>
      <c r="N296" s="50"/>
    </row>
    <row r="297" spans="2:14" ht="19.899999999999999" customHeight="1" x14ac:dyDescent="0.35">
      <c r="B297" s="97">
        <v>290</v>
      </c>
      <c r="C297" s="50"/>
      <c r="D297" s="50"/>
      <c r="E297" s="50"/>
      <c r="F297" s="50"/>
      <c r="G297" s="50"/>
      <c r="H297" s="102"/>
      <c r="I297" s="50"/>
      <c r="J297" s="50"/>
      <c r="K297" s="50"/>
      <c r="L297" s="101">
        <f t="shared" si="4"/>
        <v>0</v>
      </c>
      <c r="M297" s="50"/>
      <c r="N297" s="50"/>
    </row>
    <row r="298" spans="2:14" ht="19.899999999999999" customHeight="1" x14ac:dyDescent="0.35">
      <c r="B298" s="97">
        <v>291</v>
      </c>
      <c r="C298" s="50"/>
      <c r="D298" s="50"/>
      <c r="E298" s="50"/>
      <c r="F298" s="50"/>
      <c r="G298" s="50"/>
      <c r="H298" s="102"/>
      <c r="I298" s="50"/>
      <c r="J298" s="50"/>
      <c r="K298" s="50"/>
      <c r="L298" s="101">
        <f t="shared" si="4"/>
        <v>0</v>
      </c>
      <c r="M298" s="50"/>
      <c r="N298" s="50"/>
    </row>
    <row r="299" spans="2:14" ht="19.899999999999999" customHeight="1" x14ac:dyDescent="0.35">
      <c r="B299" s="97">
        <v>292</v>
      </c>
      <c r="C299" s="50"/>
      <c r="D299" s="50"/>
      <c r="E299" s="50"/>
      <c r="F299" s="50"/>
      <c r="G299" s="50"/>
      <c r="H299" s="102"/>
      <c r="I299" s="50"/>
      <c r="J299" s="50"/>
      <c r="K299" s="50"/>
      <c r="L299" s="101">
        <f t="shared" si="4"/>
        <v>0</v>
      </c>
      <c r="M299" s="50"/>
      <c r="N299" s="50"/>
    </row>
    <row r="300" spans="2:14" ht="19.899999999999999" customHeight="1" x14ac:dyDescent="0.35">
      <c r="B300" s="97">
        <v>293</v>
      </c>
      <c r="C300" s="50"/>
      <c r="D300" s="50"/>
      <c r="E300" s="50"/>
      <c r="F300" s="50"/>
      <c r="G300" s="50"/>
      <c r="H300" s="102"/>
      <c r="I300" s="50"/>
      <c r="J300" s="50"/>
      <c r="K300" s="50"/>
      <c r="L300" s="101">
        <f t="shared" si="4"/>
        <v>0</v>
      </c>
      <c r="M300" s="50"/>
      <c r="N300" s="50"/>
    </row>
    <row r="301" spans="2:14" ht="19.899999999999999" customHeight="1" x14ac:dyDescent="0.35">
      <c r="B301" s="97">
        <v>294</v>
      </c>
      <c r="C301" s="50"/>
      <c r="D301" s="50"/>
      <c r="E301" s="50"/>
      <c r="F301" s="50"/>
      <c r="G301" s="50"/>
      <c r="H301" s="102"/>
      <c r="I301" s="50"/>
      <c r="J301" s="50"/>
      <c r="K301" s="50"/>
      <c r="L301" s="101">
        <f t="shared" si="4"/>
        <v>0</v>
      </c>
      <c r="M301" s="50"/>
      <c r="N301" s="50"/>
    </row>
    <row r="302" spans="2:14" ht="19.899999999999999" customHeight="1" x14ac:dyDescent="0.35">
      <c r="B302" s="97">
        <v>295</v>
      </c>
      <c r="C302" s="50"/>
      <c r="D302" s="50"/>
      <c r="E302" s="50"/>
      <c r="F302" s="50"/>
      <c r="G302" s="50"/>
      <c r="H302" s="102"/>
      <c r="I302" s="50"/>
      <c r="J302" s="50"/>
      <c r="K302" s="50"/>
      <c r="L302" s="101">
        <f t="shared" si="4"/>
        <v>0</v>
      </c>
      <c r="M302" s="50"/>
      <c r="N302" s="50"/>
    </row>
    <row r="303" spans="2:14" ht="19.899999999999999" customHeight="1" x14ac:dyDescent="0.35">
      <c r="B303" s="97">
        <v>296</v>
      </c>
      <c r="C303" s="50"/>
      <c r="D303" s="50"/>
      <c r="E303" s="50"/>
      <c r="F303" s="50"/>
      <c r="G303" s="50"/>
      <c r="H303" s="102"/>
      <c r="I303" s="50"/>
      <c r="J303" s="50"/>
      <c r="K303" s="50"/>
      <c r="L303" s="101">
        <f t="shared" si="4"/>
        <v>0</v>
      </c>
      <c r="M303" s="50"/>
      <c r="N303" s="50"/>
    </row>
    <row r="304" spans="2:14" ht="19.899999999999999" customHeight="1" x14ac:dyDescent="0.35">
      <c r="B304" s="97">
        <v>297</v>
      </c>
      <c r="C304" s="50"/>
      <c r="D304" s="50"/>
      <c r="E304" s="50"/>
      <c r="F304" s="50"/>
      <c r="G304" s="50"/>
      <c r="H304" s="102"/>
      <c r="I304" s="50"/>
      <c r="J304" s="50"/>
      <c r="K304" s="50"/>
      <c r="L304" s="101">
        <f t="shared" si="4"/>
        <v>0</v>
      </c>
      <c r="M304" s="50"/>
      <c r="N304" s="50"/>
    </row>
    <row r="305" spans="2:14" ht="19.899999999999999" customHeight="1" x14ac:dyDescent="0.35">
      <c r="B305" s="97">
        <v>298</v>
      </c>
      <c r="C305" s="50"/>
      <c r="D305" s="50"/>
      <c r="E305" s="50"/>
      <c r="F305" s="50"/>
      <c r="G305" s="50"/>
      <c r="H305" s="102"/>
      <c r="I305" s="50"/>
      <c r="J305" s="50"/>
      <c r="K305" s="50"/>
      <c r="L305" s="101">
        <f t="shared" si="4"/>
        <v>0</v>
      </c>
      <c r="M305" s="50"/>
      <c r="N305" s="50"/>
    </row>
    <row r="306" spans="2:14" ht="19.899999999999999" customHeight="1" x14ac:dyDescent="0.35">
      <c r="B306" s="97">
        <v>299</v>
      </c>
      <c r="C306" s="50"/>
      <c r="D306" s="50"/>
      <c r="E306" s="50"/>
      <c r="F306" s="50"/>
      <c r="G306" s="50"/>
      <c r="H306" s="102"/>
      <c r="I306" s="50"/>
      <c r="J306" s="50"/>
      <c r="K306" s="50"/>
      <c r="L306" s="101">
        <f t="shared" si="4"/>
        <v>0</v>
      </c>
      <c r="M306" s="50"/>
      <c r="N306" s="50"/>
    </row>
    <row r="307" spans="2:14" ht="19.899999999999999" customHeight="1" x14ac:dyDescent="0.35">
      <c r="B307" s="97">
        <v>300</v>
      </c>
      <c r="C307" s="50"/>
      <c r="D307" s="50"/>
      <c r="E307" s="50"/>
      <c r="F307" s="50"/>
      <c r="G307" s="50"/>
      <c r="H307" s="102"/>
      <c r="I307" s="50"/>
      <c r="J307" s="50"/>
      <c r="K307" s="50"/>
      <c r="L307" s="101">
        <f t="shared" si="4"/>
        <v>0</v>
      </c>
      <c r="M307" s="50"/>
      <c r="N307" s="50"/>
    </row>
    <row r="308" spans="2:14" ht="19.899999999999999" customHeight="1" x14ac:dyDescent="0.35">
      <c r="B308" s="97">
        <v>301</v>
      </c>
      <c r="C308" s="50"/>
      <c r="D308" s="50"/>
      <c r="E308" s="50"/>
      <c r="F308" s="50"/>
      <c r="G308" s="50"/>
      <c r="H308" s="102"/>
      <c r="I308" s="50"/>
      <c r="J308" s="50"/>
      <c r="K308" s="50"/>
      <c r="L308" s="101">
        <f t="shared" si="4"/>
        <v>0</v>
      </c>
      <c r="M308" s="50"/>
      <c r="N308" s="50"/>
    </row>
    <row r="309" spans="2:14" ht="19.899999999999999" customHeight="1" x14ac:dyDescent="0.35">
      <c r="B309" s="97">
        <v>302</v>
      </c>
      <c r="C309" s="50"/>
      <c r="D309" s="50"/>
      <c r="E309" s="50"/>
      <c r="F309" s="50"/>
      <c r="G309" s="50"/>
      <c r="H309" s="102"/>
      <c r="I309" s="50"/>
      <c r="J309" s="50"/>
      <c r="K309" s="50"/>
      <c r="L309" s="101">
        <f t="shared" si="4"/>
        <v>0</v>
      </c>
      <c r="M309" s="50"/>
      <c r="N309" s="50"/>
    </row>
    <row r="310" spans="2:14" ht="19.899999999999999" customHeight="1" x14ac:dyDescent="0.35">
      <c r="B310" s="97">
        <v>303</v>
      </c>
      <c r="C310" s="50"/>
      <c r="D310" s="50"/>
      <c r="E310" s="50"/>
      <c r="F310" s="50"/>
      <c r="G310" s="50"/>
      <c r="H310" s="102"/>
      <c r="I310" s="50"/>
      <c r="J310" s="50"/>
      <c r="K310" s="50"/>
      <c r="L310" s="101">
        <f t="shared" si="4"/>
        <v>0</v>
      </c>
      <c r="M310" s="50"/>
      <c r="N310" s="50"/>
    </row>
    <row r="311" spans="2:14" ht="19.899999999999999" customHeight="1" x14ac:dyDescent="0.35">
      <c r="B311" s="97">
        <v>304</v>
      </c>
      <c r="C311" s="50"/>
      <c r="D311" s="50"/>
      <c r="E311" s="50"/>
      <c r="F311" s="50"/>
      <c r="G311" s="50"/>
      <c r="H311" s="102"/>
      <c r="I311" s="50"/>
      <c r="J311" s="50"/>
      <c r="K311" s="50"/>
      <c r="L311" s="101">
        <f t="shared" si="4"/>
        <v>0</v>
      </c>
      <c r="M311" s="50"/>
      <c r="N311" s="50"/>
    </row>
    <row r="312" spans="2:14" ht="19.899999999999999" customHeight="1" x14ac:dyDescent="0.35">
      <c r="B312" s="97">
        <v>305</v>
      </c>
      <c r="C312" s="50"/>
      <c r="D312" s="50"/>
      <c r="E312" s="50"/>
      <c r="F312" s="50"/>
      <c r="G312" s="50"/>
      <c r="H312" s="102"/>
      <c r="I312" s="50"/>
      <c r="J312" s="50"/>
      <c r="K312" s="50"/>
      <c r="L312" s="101">
        <f t="shared" si="4"/>
        <v>0</v>
      </c>
      <c r="M312" s="50"/>
      <c r="N312" s="50"/>
    </row>
    <row r="313" spans="2:14" ht="19.899999999999999" customHeight="1" x14ac:dyDescent="0.35">
      <c r="B313" s="97">
        <v>306</v>
      </c>
      <c r="C313" s="50"/>
      <c r="D313" s="50"/>
      <c r="E313" s="50"/>
      <c r="F313" s="50"/>
      <c r="G313" s="50"/>
      <c r="H313" s="102"/>
      <c r="I313" s="50"/>
      <c r="J313" s="50"/>
      <c r="K313" s="50"/>
      <c r="L313" s="101">
        <f t="shared" si="4"/>
        <v>0</v>
      </c>
      <c r="M313" s="50"/>
      <c r="N313" s="50"/>
    </row>
    <row r="314" spans="2:14" ht="19.899999999999999" customHeight="1" x14ac:dyDescent="0.35">
      <c r="B314" s="97">
        <v>307</v>
      </c>
      <c r="C314" s="50"/>
      <c r="D314" s="50"/>
      <c r="E314" s="50"/>
      <c r="F314" s="50"/>
      <c r="G314" s="50"/>
      <c r="H314" s="102"/>
      <c r="I314" s="50"/>
      <c r="J314" s="50"/>
      <c r="K314" s="50"/>
      <c r="L314" s="101">
        <f t="shared" si="4"/>
        <v>0</v>
      </c>
      <c r="M314" s="50"/>
      <c r="N314" s="50"/>
    </row>
    <row r="315" spans="2:14" ht="19.899999999999999" customHeight="1" x14ac:dyDescent="0.35">
      <c r="B315" s="97">
        <v>308</v>
      </c>
      <c r="C315" s="50"/>
      <c r="D315" s="50"/>
      <c r="E315" s="50"/>
      <c r="F315" s="50"/>
      <c r="G315" s="50"/>
      <c r="H315" s="102"/>
      <c r="I315" s="50"/>
      <c r="J315" s="50"/>
      <c r="K315" s="50"/>
      <c r="L315" s="101">
        <f t="shared" si="4"/>
        <v>0</v>
      </c>
      <c r="M315" s="50"/>
      <c r="N315" s="50"/>
    </row>
    <row r="316" spans="2:14" ht="19.899999999999999" customHeight="1" x14ac:dyDescent="0.35">
      <c r="B316" s="97">
        <v>309</v>
      </c>
      <c r="C316" s="50"/>
      <c r="D316" s="50"/>
      <c r="E316" s="50"/>
      <c r="F316" s="50"/>
      <c r="G316" s="50"/>
      <c r="H316" s="102"/>
      <c r="I316" s="50"/>
      <c r="J316" s="50"/>
      <c r="K316" s="50"/>
      <c r="L316" s="101">
        <f t="shared" si="4"/>
        <v>0</v>
      </c>
      <c r="M316" s="50"/>
      <c r="N316" s="50"/>
    </row>
    <row r="317" spans="2:14" ht="19.899999999999999" customHeight="1" x14ac:dyDescent="0.35">
      <c r="B317" s="97">
        <v>310</v>
      </c>
      <c r="C317" s="50"/>
      <c r="D317" s="50"/>
      <c r="E317" s="50"/>
      <c r="F317" s="50"/>
      <c r="G317" s="50"/>
      <c r="H317" s="102"/>
      <c r="I317" s="50"/>
      <c r="J317" s="50"/>
      <c r="K317" s="50"/>
      <c r="L317" s="101">
        <f t="shared" si="4"/>
        <v>0</v>
      </c>
      <c r="M317" s="50"/>
      <c r="N317" s="50"/>
    </row>
    <row r="318" spans="2:14" ht="19.899999999999999" customHeight="1" x14ac:dyDescent="0.35">
      <c r="B318" s="97">
        <v>311</v>
      </c>
      <c r="C318" s="50"/>
      <c r="D318" s="50"/>
      <c r="E318" s="50"/>
      <c r="F318" s="50"/>
      <c r="G318" s="50"/>
      <c r="H318" s="102"/>
      <c r="I318" s="50"/>
      <c r="J318" s="50"/>
      <c r="K318" s="50"/>
      <c r="L318" s="101">
        <f t="shared" si="4"/>
        <v>0</v>
      </c>
      <c r="M318" s="50"/>
      <c r="N318" s="50"/>
    </row>
    <row r="319" spans="2:14" ht="19.899999999999999" customHeight="1" x14ac:dyDescent="0.35">
      <c r="B319" s="97">
        <v>312</v>
      </c>
      <c r="C319" s="50"/>
      <c r="D319" s="50"/>
      <c r="E319" s="50"/>
      <c r="F319" s="50"/>
      <c r="G319" s="50"/>
      <c r="H319" s="102"/>
      <c r="I319" s="50"/>
      <c r="J319" s="50"/>
      <c r="K319" s="50"/>
      <c r="L319" s="101">
        <f t="shared" si="4"/>
        <v>0</v>
      </c>
      <c r="M319" s="50"/>
      <c r="N319" s="50"/>
    </row>
    <row r="320" spans="2:14" ht="19.899999999999999" customHeight="1" x14ac:dyDescent="0.35">
      <c r="B320" s="97">
        <v>313</v>
      </c>
      <c r="C320" s="50"/>
      <c r="D320" s="50"/>
      <c r="E320" s="50"/>
      <c r="F320" s="50"/>
      <c r="G320" s="50"/>
      <c r="H320" s="102"/>
      <c r="I320" s="50"/>
      <c r="J320" s="50"/>
      <c r="K320" s="50"/>
      <c r="L320" s="101">
        <f t="shared" si="4"/>
        <v>0</v>
      </c>
      <c r="M320" s="50"/>
      <c r="N320" s="50"/>
    </row>
    <row r="321" spans="2:14" ht="19.899999999999999" customHeight="1" x14ac:dyDescent="0.35">
      <c r="B321" s="97">
        <v>314</v>
      </c>
      <c r="C321" s="50"/>
      <c r="D321" s="50"/>
      <c r="E321" s="50"/>
      <c r="F321" s="50"/>
      <c r="G321" s="50"/>
      <c r="H321" s="102"/>
      <c r="I321" s="50"/>
      <c r="J321" s="50"/>
      <c r="K321" s="50"/>
      <c r="L321" s="101">
        <f t="shared" si="4"/>
        <v>0</v>
      </c>
      <c r="M321" s="50"/>
      <c r="N321" s="50"/>
    </row>
    <row r="322" spans="2:14" ht="19.899999999999999" customHeight="1" x14ac:dyDescent="0.35">
      <c r="B322" s="97">
        <v>315</v>
      </c>
      <c r="C322" s="50"/>
      <c r="D322" s="50"/>
      <c r="E322" s="50"/>
      <c r="F322" s="50"/>
      <c r="G322" s="50"/>
      <c r="H322" s="102"/>
      <c r="I322" s="50"/>
      <c r="J322" s="50"/>
      <c r="K322" s="50"/>
      <c r="L322" s="101">
        <f t="shared" si="4"/>
        <v>0</v>
      </c>
      <c r="M322" s="50"/>
      <c r="N322" s="50"/>
    </row>
    <row r="323" spans="2:14" ht="19.899999999999999" customHeight="1" x14ac:dyDescent="0.35">
      <c r="B323" s="97">
        <v>316</v>
      </c>
      <c r="C323" s="50"/>
      <c r="D323" s="50"/>
      <c r="E323" s="50"/>
      <c r="F323" s="50"/>
      <c r="G323" s="50"/>
      <c r="H323" s="102"/>
      <c r="I323" s="50"/>
      <c r="J323" s="50"/>
      <c r="K323" s="50"/>
      <c r="L323" s="101">
        <f t="shared" si="4"/>
        <v>0</v>
      </c>
      <c r="M323" s="50"/>
      <c r="N323" s="50"/>
    </row>
    <row r="324" spans="2:14" ht="19.899999999999999" customHeight="1" x14ac:dyDescent="0.35">
      <c r="B324" s="97">
        <v>317</v>
      </c>
      <c r="C324" s="50"/>
      <c r="D324" s="50"/>
      <c r="E324" s="50"/>
      <c r="F324" s="50"/>
      <c r="G324" s="50"/>
      <c r="H324" s="102"/>
      <c r="I324" s="50"/>
      <c r="J324" s="50"/>
      <c r="K324" s="50"/>
      <c r="L324" s="101">
        <f t="shared" si="4"/>
        <v>0</v>
      </c>
      <c r="M324" s="50"/>
      <c r="N324" s="50"/>
    </row>
    <row r="325" spans="2:14" ht="19.899999999999999" customHeight="1" x14ac:dyDescent="0.35">
      <c r="B325" s="97">
        <v>318</v>
      </c>
      <c r="C325" s="50"/>
      <c r="D325" s="50"/>
      <c r="E325" s="50"/>
      <c r="F325" s="50"/>
      <c r="G325" s="50"/>
      <c r="H325" s="102"/>
      <c r="I325" s="50"/>
      <c r="J325" s="50"/>
      <c r="K325" s="50"/>
      <c r="L325" s="101">
        <f t="shared" si="4"/>
        <v>0</v>
      </c>
      <c r="M325" s="50"/>
      <c r="N325" s="50"/>
    </row>
    <row r="326" spans="2:14" ht="19.899999999999999" customHeight="1" x14ac:dyDescent="0.35">
      <c r="B326" s="97">
        <v>319</v>
      </c>
      <c r="C326" s="50"/>
      <c r="D326" s="50"/>
      <c r="E326" s="50"/>
      <c r="F326" s="50"/>
      <c r="G326" s="50"/>
      <c r="H326" s="102"/>
      <c r="I326" s="50"/>
      <c r="J326" s="50"/>
      <c r="K326" s="50"/>
      <c r="L326" s="101">
        <f t="shared" si="4"/>
        <v>0</v>
      </c>
      <c r="M326" s="50"/>
      <c r="N326" s="50"/>
    </row>
    <row r="327" spans="2:14" ht="19.899999999999999" customHeight="1" x14ac:dyDescent="0.35">
      <c r="B327" s="97">
        <v>320</v>
      </c>
      <c r="C327" s="50"/>
      <c r="D327" s="50"/>
      <c r="E327" s="50"/>
      <c r="F327" s="50"/>
      <c r="G327" s="50"/>
      <c r="H327" s="102"/>
      <c r="I327" s="50"/>
      <c r="J327" s="50"/>
      <c r="K327" s="50"/>
      <c r="L327" s="101">
        <f t="shared" si="4"/>
        <v>0</v>
      </c>
      <c r="M327" s="50"/>
      <c r="N327" s="50"/>
    </row>
    <row r="328" spans="2:14" ht="19.899999999999999" customHeight="1" x14ac:dyDescent="0.35">
      <c r="B328" s="97">
        <v>321</v>
      </c>
      <c r="C328" s="50"/>
      <c r="D328" s="50"/>
      <c r="E328" s="50"/>
      <c r="F328" s="50"/>
      <c r="G328" s="50"/>
      <c r="H328" s="102"/>
      <c r="I328" s="50"/>
      <c r="J328" s="50"/>
      <c r="K328" s="50"/>
      <c r="L328" s="101">
        <f t="shared" si="4"/>
        <v>0</v>
      </c>
      <c r="M328" s="50"/>
      <c r="N328" s="50"/>
    </row>
    <row r="329" spans="2:14" ht="19.899999999999999" customHeight="1" x14ac:dyDescent="0.35">
      <c r="B329" s="97">
        <v>322</v>
      </c>
      <c r="C329" s="50"/>
      <c r="D329" s="50"/>
      <c r="E329" s="50"/>
      <c r="F329" s="50"/>
      <c r="G329" s="50"/>
      <c r="H329" s="102"/>
      <c r="I329" s="50"/>
      <c r="J329" s="50"/>
      <c r="K329" s="50"/>
      <c r="L329" s="101">
        <f t="shared" ref="L329:L392" si="5">IF(I329&lt;&gt;0,ROUND(H329*J329/I329,2),0)</f>
        <v>0</v>
      </c>
      <c r="M329" s="50"/>
      <c r="N329" s="50"/>
    </row>
    <row r="330" spans="2:14" ht="19.899999999999999" customHeight="1" x14ac:dyDescent="0.35">
      <c r="B330" s="97">
        <v>323</v>
      </c>
      <c r="C330" s="50"/>
      <c r="D330" s="50"/>
      <c r="E330" s="50"/>
      <c r="F330" s="50"/>
      <c r="G330" s="50"/>
      <c r="H330" s="102"/>
      <c r="I330" s="50"/>
      <c r="J330" s="50"/>
      <c r="K330" s="50"/>
      <c r="L330" s="101">
        <f t="shared" si="5"/>
        <v>0</v>
      </c>
      <c r="M330" s="50"/>
      <c r="N330" s="50"/>
    </row>
    <row r="331" spans="2:14" ht="19.899999999999999" customHeight="1" x14ac:dyDescent="0.35">
      <c r="B331" s="97">
        <v>324</v>
      </c>
      <c r="C331" s="50"/>
      <c r="D331" s="50"/>
      <c r="E331" s="50"/>
      <c r="F331" s="50"/>
      <c r="G331" s="50"/>
      <c r="H331" s="102"/>
      <c r="I331" s="50"/>
      <c r="J331" s="50"/>
      <c r="K331" s="50"/>
      <c r="L331" s="101">
        <f t="shared" si="5"/>
        <v>0</v>
      </c>
      <c r="M331" s="50"/>
      <c r="N331" s="50"/>
    </row>
    <row r="332" spans="2:14" ht="19.899999999999999" customHeight="1" x14ac:dyDescent="0.35">
      <c r="B332" s="97">
        <v>325</v>
      </c>
      <c r="C332" s="50"/>
      <c r="D332" s="50"/>
      <c r="E332" s="50"/>
      <c r="F332" s="50"/>
      <c r="G332" s="50"/>
      <c r="H332" s="102"/>
      <c r="I332" s="50"/>
      <c r="J332" s="50"/>
      <c r="K332" s="50"/>
      <c r="L332" s="101">
        <f t="shared" si="5"/>
        <v>0</v>
      </c>
      <c r="M332" s="50"/>
      <c r="N332" s="50"/>
    </row>
    <row r="333" spans="2:14" ht="19.899999999999999" customHeight="1" x14ac:dyDescent="0.35">
      <c r="B333" s="97">
        <v>326</v>
      </c>
      <c r="C333" s="50"/>
      <c r="D333" s="50"/>
      <c r="E333" s="50"/>
      <c r="F333" s="50"/>
      <c r="G333" s="50"/>
      <c r="H333" s="102"/>
      <c r="I333" s="50"/>
      <c r="J333" s="50"/>
      <c r="K333" s="50"/>
      <c r="L333" s="101">
        <f t="shared" si="5"/>
        <v>0</v>
      </c>
      <c r="M333" s="50"/>
      <c r="N333" s="50"/>
    </row>
    <row r="334" spans="2:14" ht="19.899999999999999" customHeight="1" x14ac:dyDescent="0.35">
      <c r="B334" s="97">
        <v>327</v>
      </c>
      <c r="C334" s="50"/>
      <c r="D334" s="50"/>
      <c r="E334" s="50"/>
      <c r="F334" s="50"/>
      <c r="G334" s="50"/>
      <c r="H334" s="102"/>
      <c r="I334" s="50"/>
      <c r="J334" s="50"/>
      <c r="K334" s="50"/>
      <c r="L334" s="101">
        <f t="shared" si="5"/>
        <v>0</v>
      </c>
      <c r="M334" s="50"/>
      <c r="N334" s="50"/>
    </row>
    <row r="335" spans="2:14" ht="19.899999999999999" customHeight="1" x14ac:dyDescent="0.35">
      <c r="B335" s="97">
        <v>328</v>
      </c>
      <c r="C335" s="50"/>
      <c r="D335" s="50"/>
      <c r="E335" s="50"/>
      <c r="F335" s="50"/>
      <c r="G335" s="50"/>
      <c r="H335" s="102"/>
      <c r="I335" s="50"/>
      <c r="J335" s="50"/>
      <c r="K335" s="50"/>
      <c r="L335" s="101">
        <f t="shared" si="5"/>
        <v>0</v>
      </c>
      <c r="M335" s="50"/>
      <c r="N335" s="50"/>
    </row>
    <row r="336" spans="2:14" ht="19.899999999999999" customHeight="1" x14ac:dyDescent="0.35">
      <c r="B336" s="97">
        <v>329</v>
      </c>
      <c r="C336" s="50"/>
      <c r="D336" s="50"/>
      <c r="E336" s="50"/>
      <c r="F336" s="50"/>
      <c r="G336" s="50"/>
      <c r="H336" s="102"/>
      <c r="I336" s="50"/>
      <c r="J336" s="50"/>
      <c r="K336" s="50"/>
      <c r="L336" s="101">
        <f t="shared" si="5"/>
        <v>0</v>
      </c>
      <c r="M336" s="50"/>
      <c r="N336" s="50"/>
    </row>
    <row r="337" spans="2:14" ht="19.899999999999999" customHeight="1" x14ac:dyDescent="0.35">
      <c r="B337" s="97">
        <v>330</v>
      </c>
      <c r="C337" s="50"/>
      <c r="D337" s="50"/>
      <c r="E337" s="50"/>
      <c r="F337" s="50"/>
      <c r="G337" s="50"/>
      <c r="H337" s="102"/>
      <c r="I337" s="50"/>
      <c r="J337" s="50"/>
      <c r="K337" s="50"/>
      <c r="L337" s="101">
        <f t="shared" si="5"/>
        <v>0</v>
      </c>
      <c r="M337" s="50"/>
      <c r="N337" s="50"/>
    </row>
    <row r="338" spans="2:14" ht="19.899999999999999" customHeight="1" x14ac:dyDescent="0.35">
      <c r="B338" s="97">
        <v>331</v>
      </c>
      <c r="C338" s="50"/>
      <c r="D338" s="50"/>
      <c r="E338" s="50"/>
      <c r="F338" s="50"/>
      <c r="G338" s="50"/>
      <c r="H338" s="102"/>
      <c r="I338" s="50"/>
      <c r="J338" s="50"/>
      <c r="K338" s="50"/>
      <c r="L338" s="101">
        <f t="shared" si="5"/>
        <v>0</v>
      </c>
      <c r="M338" s="50"/>
      <c r="N338" s="50"/>
    </row>
    <row r="339" spans="2:14" ht="19.899999999999999" customHeight="1" x14ac:dyDescent="0.35">
      <c r="B339" s="97">
        <v>332</v>
      </c>
      <c r="C339" s="50"/>
      <c r="D339" s="50"/>
      <c r="E339" s="50"/>
      <c r="F339" s="50"/>
      <c r="G339" s="50"/>
      <c r="H339" s="102"/>
      <c r="I339" s="50"/>
      <c r="J339" s="50"/>
      <c r="K339" s="50"/>
      <c r="L339" s="101">
        <f t="shared" si="5"/>
        <v>0</v>
      </c>
      <c r="M339" s="50"/>
      <c r="N339" s="50"/>
    </row>
    <row r="340" spans="2:14" ht="19.899999999999999" customHeight="1" x14ac:dyDescent="0.35">
      <c r="B340" s="97">
        <v>333</v>
      </c>
      <c r="C340" s="50"/>
      <c r="D340" s="50"/>
      <c r="E340" s="50"/>
      <c r="F340" s="50"/>
      <c r="G340" s="50"/>
      <c r="H340" s="102"/>
      <c r="I340" s="50"/>
      <c r="J340" s="50"/>
      <c r="K340" s="50"/>
      <c r="L340" s="101">
        <f t="shared" si="5"/>
        <v>0</v>
      </c>
      <c r="M340" s="50"/>
      <c r="N340" s="50"/>
    </row>
    <row r="341" spans="2:14" ht="19.899999999999999" customHeight="1" x14ac:dyDescent="0.35">
      <c r="B341" s="97">
        <v>334</v>
      </c>
      <c r="C341" s="50"/>
      <c r="D341" s="50"/>
      <c r="E341" s="50"/>
      <c r="F341" s="50"/>
      <c r="G341" s="50"/>
      <c r="H341" s="102"/>
      <c r="I341" s="50"/>
      <c r="J341" s="50"/>
      <c r="K341" s="50"/>
      <c r="L341" s="101">
        <f t="shared" si="5"/>
        <v>0</v>
      </c>
      <c r="M341" s="50"/>
      <c r="N341" s="50"/>
    </row>
    <row r="342" spans="2:14" ht="19.899999999999999" customHeight="1" x14ac:dyDescent="0.35">
      <c r="B342" s="97">
        <v>335</v>
      </c>
      <c r="C342" s="50"/>
      <c r="D342" s="50"/>
      <c r="E342" s="50"/>
      <c r="F342" s="50"/>
      <c r="G342" s="50"/>
      <c r="H342" s="102"/>
      <c r="I342" s="50"/>
      <c r="J342" s="50"/>
      <c r="K342" s="50"/>
      <c r="L342" s="101">
        <f t="shared" si="5"/>
        <v>0</v>
      </c>
      <c r="M342" s="50"/>
      <c r="N342" s="50"/>
    </row>
    <row r="343" spans="2:14" ht="19.899999999999999" customHeight="1" x14ac:dyDescent="0.35">
      <c r="B343" s="97">
        <v>336</v>
      </c>
      <c r="C343" s="50"/>
      <c r="D343" s="50"/>
      <c r="E343" s="50"/>
      <c r="F343" s="50"/>
      <c r="G343" s="50"/>
      <c r="H343" s="102"/>
      <c r="I343" s="50"/>
      <c r="J343" s="50"/>
      <c r="K343" s="50"/>
      <c r="L343" s="101">
        <f t="shared" si="5"/>
        <v>0</v>
      </c>
      <c r="M343" s="50"/>
      <c r="N343" s="50"/>
    </row>
    <row r="344" spans="2:14" ht="19.899999999999999" customHeight="1" x14ac:dyDescent="0.35">
      <c r="B344" s="97">
        <v>337</v>
      </c>
      <c r="C344" s="50"/>
      <c r="D344" s="50"/>
      <c r="E344" s="50"/>
      <c r="F344" s="50"/>
      <c r="G344" s="50"/>
      <c r="H344" s="102"/>
      <c r="I344" s="50"/>
      <c r="J344" s="50"/>
      <c r="K344" s="50"/>
      <c r="L344" s="101">
        <f t="shared" si="5"/>
        <v>0</v>
      </c>
      <c r="M344" s="50"/>
      <c r="N344" s="50"/>
    </row>
    <row r="345" spans="2:14" ht="19.899999999999999" customHeight="1" x14ac:dyDescent="0.35">
      <c r="B345" s="97">
        <v>338</v>
      </c>
      <c r="C345" s="50"/>
      <c r="D345" s="50"/>
      <c r="E345" s="50"/>
      <c r="F345" s="50"/>
      <c r="G345" s="50"/>
      <c r="H345" s="102"/>
      <c r="I345" s="50"/>
      <c r="J345" s="50"/>
      <c r="K345" s="50"/>
      <c r="L345" s="101">
        <f t="shared" si="5"/>
        <v>0</v>
      </c>
      <c r="M345" s="50"/>
      <c r="N345" s="50"/>
    </row>
    <row r="346" spans="2:14" ht="19.899999999999999" customHeight="1" x14ac:dyDescent="0.35">
      <c r="B346" s="97">
        <v>339</v>
      </c>
      <c r="C346" s="50"/>
      <c r="D346" s="50"/>
      <c r="E346" s="50"/>
      <c r="F346" s="50"/>
      <c r="G346" s="50"/>
      <c r="H346" s="102"/>
      <c r="I346" s="50"/>
      <c r="J346" s="50"/>
      <c r="K346" s="50"/>
      <c r="L346" s="101">
        <f t="shared" si="5"/>
        <v>0</v>
      </c>
      <c r="M346" s="50"/>
      <c r="N346" s="50"/>
    </row>
    <row r="347" spans="2:14" ht="19.899999999999999" customHeight="1" x14ac:dyDescent="0.35">
      <c r="B347" s="97">
        <v>340</v>
      </c>
      <c r="C347" s="50"/>
      <c r="D347" s="50"/>
      <c r="E347" s="50"/>
      <c r="F347" s="50"/>
      <c r="G347" s="50"/>
      <c r="H347" s="102"/>
      <c r="I347" s="50"/>
      <c r="J347" s="50"/>
      <c r="K347" s="50"/>
      <c r="L347" s="101">
        <f t="shared" si="5"/>
        <v>0</v>
      </c>
      <c r="M347" s="50"/>
      <c r="N347" s="50"/>
    </row>
    <row r="348" spans="2:14" ht="19.899999999999999" customHeight="1" x14ac:dyDescent="0.35">
      <c r="B348" s="97">
        <v>341</v>
      </c>
      <c r="C348" s="50"/>
      <c r="D348" s="50"/>
      <c r="E348" s="50"/>
      <c r="F348" s="50"/>
      <c r="G348" s="50"/>
      <c r="H348" s="102"/>
      <c r="I348" s="50"/>
      <c r="J348" s="50"/>
      <c r="K348" s="50"/>
      <c r="L348" s="101">
        <f t="shared" si="5"/>
        <v>0</v>
      </c>
      <c r="M348" s="50"/>
      <c r="N348" s="50"/>
    </row>
    <row r="349" spans="2:14" ht="19.899999999999999" customHeight="1" x14ac:dyDescent="0.35">
      <c r="B349" s="97">
        <v>342</v>
      </c>
      <c r="C349" s="50"/>
      <c r="D349" s="50"/>
      <c r="E349" s="50"/>
      <c r="F349" s="50"/>
      <c r="G349" s="50"/>
      <c r="H349" s="102"/>
      <c r="I349" s="50"/>
      <c r="J349" s="50"/>
      <c r="K349" s="50"/>
      <c r="L349" s="101">
        <f t="shared" si="5"/>
        <v>0</v>
      </c>
      <c r="M349" s="50"/>
      <c r="N349" s="50"/>
    </row>
    <row r="350" spans="2:14" ht="19.899999999999999" customHeight="1" x14ac:dyDescent="0.35">
      <c r="B350" s="97">
        <v>343</v>
      </c>
      <c r="C350" s="50"/>
      <c r="D350" s="50"/>
      <c r="E350" s="50"/>
      <c r="F350" s="50"/>
      <c r="G350" s="50"/>
      <c r="H350" s="102"/>
      <c r="I350" s="50"/>
      <c r="J350" s="50"/>
      <c r="K350" s="50"/>
      <c r="L350" s="101">
        <f t="shared" si="5"/>
        <v>0</v>
      </c>
      <c r="M350" s="50"/>
      <c r="N350" s="50"/>
    </row>
    <row r="351" spans="2:14" ht="19.899999999999999" customHeight="1" x14ac:dyDescent="0.35">
      <c r="B351" s="97">
        <v>344</v>
      </c>
      <c r="C351" s="50"/>
      <c r="D351" s="50"/>
      <c r="E351" s="50"/>
      <c r="F351" s="50"/>
      <c r="G351" s="50"/>
      <c r="H351" s="102"/>
      <c r="I351" s="50"/>
      <c r="J351" s="50"/>
      <c r="K351" s="50"/>
      <c r="L351" s="101">
        <f t="shared" si="5"/>
        <v>0</v>
      </c>
      <c r="M351" s="50"/>
      <c r="N351" s="50"/>
    </row>
    <row r="352" spans="2:14" ht="19.899999999999999" customHeight="1" x14ac:dyDescent="0.35">
      <c r="B352" s="97">
        <v>345</v>
      </c>
      <c r="C352" s="50"/>
      <c r="D352" s="50"/>
      <c r="E352" s="50"/>
      <c r="F352" s="50"/>
      <c r="G352" s="50"/>
      <c r="H352" s="102"/>
      <c r="I352" s="50"/>
      <c r="J352" s="50"/>
      <c r="K352" s="50"/>
      <c r="L352" s="101">
        <f t="shared" si="5"/>
        <v>0</v>
      </c>
      <c r="M352" s="50"/>
      <c r="N352" s="50"/>
    </row>
    <row r="353" spans="2:14" ht="19.899999999999999" customHeight="1" x14ac:dyDescent="0.35">
      <c r="B353" s="97">
        <v>346</v>
      </c>
      <c r="C353" s="50"/>
      <c r="D353" s="50"/>
      <c r="E353" s="50"/>
      <c r="F353" s="50"/>
      <c r="G353" s="50"/>
      <c r="H353" s="102"/>
      <c r="I353" s="50"/>
      <c r="J353" s="50"/>
      <c r="K353" s="50"/>
      <c r="L353" s="101">
        <f t="shared" si="5"/>
        <v>0</v>
      </c>
      <c r="M353" s="50"/>
      <c r="N353" s="50"/>
    </row>
    <row r="354" spans="2:14" ht="19.899999999999999" customHeight="1" x14ac:dyDescent="0.35">
      <c r="B354" s="97">
        <v>347</v>
      </c>
      <c r="C354" s="50"/>
      <c r="D354" s="50"/>
      <c r="E354" s="50"/>
      <c r="F354" s="50"/>
      <c r="G354" s="50"/>
      <c r="H354" s="102"/>
      <c r="I354" s="50"/>
      <c r="J354" s="50"/>
      <c r="K354" s="50"/>
      <c r="L354" s="101">
        <f t="shared" si="5"/>
        <v>0</v>
      </c>
      <c r="M354" s="50"/>
      <c r="N354" s="50"/>
    </row>
    <row r="355" spans="2:14" ht="19.899999999999999" customHeight="1" x14ac:dyDescent="0.35">
      <c r="B355" s="97">
        <v>348</v>
      </c>
      <c r="C355" s="50"/>
      <c r="D355" s="50"/>
      <c r="E355" s="50"/>
      <c r="F355" s="50"/>
      <c r="G355" s="50"/>
      <c r="H355" s="102"/>
      <c r="I355" s="50"/>
      <c r="J355" s="50"/>
      <c r="K355" s="50"/>
      <c r="L355" s="101">
        <f t="shared" si="5"/>
        <v>0</v>
      </c>
      <c r="M355" s="50"/>
      <c r="N355" s="50"/>
    </row>
    <row r="356" spans="2:14" ht="19.899999999999999" customHeight="1" x14ac:dyDescent="0.35">
      <c r="B356" s="97">
        <v>349</v>
      </c>
      <c r="C356" s="50"/>
      <c r="D356" s="50"/>
      <c r="E356" s="50"/>
      <c r="F356" s="50"/>
      <c r="G356" s="50"/>
      <c r="H356" s="102"/>
      <c r="I356" s="50"/>
      <c r="J356" s="50"/>
      <c r="K356" s="50"/>
      <c r="L356" s="101">
        <f t="shared" si="5"/>
        <v>0</v>
      </c>
      <c r="M356" s="50"/>
      <c r="N356" s="50"/>
    </row>
    <row r="357" spans="2:14" ht="19.899999999999999" customHeight="1" x14ac:dyDescent="0.35">
      <c r="B357" s="97">
        <v>350</v>
      </c>
      <c r="C357" s="50"/>
      <c r="D357" s="50"/>
      <c r="E357" s="50"/>
      <c r="F357" s="50"/>
      <c r="G357" s="50"/>
      <c r="H357" s="102"/>
      <c r="I357" s="50"/>
      <c r="J357" s="50"/>
      <c r="K357" s="50"/>
      <c r="L357" s="101">
        <f t="shared" si="5"/>
        <v>0</v>
      </c>
      <c r="M357" s="50"/>
      <c r="N357" s="50"/>
    </row>
    <row r="358" spans="2:14" ht="19.899999999999999" customHeight="1" x14ac:dyDescent="0.35">
      <c r="B358" s="97">
        <v>351</v>
      </c>
      <c r="C358" s="50"/>
      <c r="D358" s="50"/>
      <c r="E358" s="50"/>
      <c r="F358" s="50"/>
      <c r="G358" s="50"/>
      <c r="H358" s="102"/>
      <c r="I358" s="50"/>
      <c r="J358" s="50"/>
      <c r="K358" s="50"/>
      <c r="L358" s="101">
        <f t="shared" si="5"/>
        <v>0</v>
      </c>
      <c r="M358" s="50"/>
      <c r="N358" s="50"/>
    </row>
    <row r="359" spans="2:14" ht="19.899999999999999" customHeight="1" x14ac:dyDescent="0.35">
      <c r="B359" s="97">
        <v>352</v>
      </c>
      <c r="C359" s="50"/>
      <c r="D359" s="50"/>
      <c r="E359" s="50"/>
      <c r="F359" s="50"/>
      <c r="G359" s="50"/>
      <c r="H359" s="102"/>
      <c r="I359" s="50"/>
      <c r="J359" s="50"/>
      <c r="K359" s="50"/>
      <c r="L359" s="101">
        <f t="shared" si="5"/>
        <v>0</v>
      </c>
      <c r="M359" s="50"/>
      <c r="N359" s="50"/>
    </row>
    <row r="360" spans="2:14" ht="19.899999999999999" customHeight="1" x14ac:dyDescent="0.35">
      <c r="B360" s="97">
        <v>353</v>
      </c>
      <c r="C360" s="50"/>
      <c r="D360" s="50"/>
      <c r="E360" s="50"/>
      <c r="F360" s="50"/>
      <c r="G360" s="50"/>
      <c r="H360" s="102"/>
      <c r="I360" s="50"/>
      <c r="J360" s="50"/>
      <c r="K360" s="50"/>
      <c r="L360" s="101">
        <f t="shared" si="5"/>
        <v>0</v>
      </c>
      <c r="M360" s="50"/>
      <c r="N360" s="50"/>
    </row>
    <row r="361" spans="2:14" ht="19.899999999999999" customHeight="1" x14ac:dyDescent="0.35">
      <c r="B361" s="97">
        <v>354</v>
      </c>
      <c r="C361" s="50"/>
      <c r="D361" s="50"/>
      <c r="E361" s="50"/>
      <c r="F361" s="50"/>
      <c r="G361" s="50"/>
      <c r="H361" s="102"/>
      <c r="I361" s="50"/>
      <c r="J361" s="50"/>
      <c r="K361" s="50"/>
      <c r="L361" s="101">
        <f t="shared" si="5"/>
        <v>0</v>
      </c>
      <c r="M361" s="50"/>
      <c r="N361" s="50"/>
    </row>
    <row r="362" spans="2:14" ht="19.899999999999999" customHeight="1" x14ac:dyDescent="0.35">
      <c r="B362" s="97">
        <v>355</v>
      </c>
      <c r="C362" s="50"/>
      <c r="D362" s="50"/>
      <c r="E362" s="50"/>
      <c r="F362" s="50"/>
      <c r="G362" s="50"/>
      <c r="H362" s="102"/>
      <c r="I362" s="50"/>
      <c r="J362" s="50"/>
      <c r="K362" s="50"/>
      <c r="L362" s="101">
        <f t="shared" si="5"/>
        <v>0</v>
      </c>
      <c r="M362" s="50"/>
      <c r="N362" s="50"/>
    </row>
    <row r="363" spans="2:14" ht="19.899999999999999" customHeight="1" x14ac:dyDescent="0.35">
      <c r="B363" s="97">
        <v>356</v>
      </c>
      <c r="C363" s="50"/>
      <c r="D363" s="50"/>
      <c r="E363" s="50"/>
      <c r="F363" s="50"/>
      <c r="G363" s="50"/>
      <c r="H363" s="102"/>
      <c r="I363" s="50"/>
      <c r="J363" s="50"/>
      <c r="K363" s="50"/>
      <c r="L363" s="101">
        <f t="shared" si="5"/>
        <v>0</v>
      </c>
      <c r="M363" s="50"/>
      <c r="N363" s="50"/>
    </row>
    <row r="364" spans="2:14" ht="19.899999999999999" customHeight="1" x14ac:dyDescent="0.35">
      <c r="B364" s="97">
        <v>357</v>
      </c>
      <c r="C364" s="50"/>
      <c r="D364" s="50"/>
      <c r="E364" s="50"/>
      <c r="F364" s="50"/>
      <c r="G364" s="50"/>
      <c r="H364" s="102"/>
      <c r="I364" s="50"/>
      <c r="J364" s="50"/>
      <c r="K364" s="50"/>
      <c r="L364" s="101">
        <f t="shared" si="5"/>
        <v>0</v>
      </c>
      <c r="M364" s="50"/>
      <c r="N364" s="50"/>
    </row>
    <row r="365" spans="2:14" ht="19.899999999999999" customHeight="1" x14ac:dyDescent="0.35">
      <c r="B365" s="97">
        <v>358</v>
      </c>
      <c r="C365" s="50"/>
      <c r="D365" s="50"/>
      <c r="E365" s="50"/>
      <c r="F365" s="50"/>
      <c r="G365" s="50"/>
      <c r="H365" s="102"/>
      <c r="I365" s="50"/>
      <c r="J365" s="50"/>
      <c r="K365" s="50"/>
      <c r="L365" s="101">
        <f t="shared" si="5"/>
        <v>0</v>
      </c>
      <c r="M365" s="50"/>
      <c r="N365" s="50"/>
    </row>
    <row r="366" spans="2:14" ht="19.899999999999999" customHeight="1" x14ac:dyDescent="0.35">
      <c r="B366" s="97">
        <v>359</v>
      </c>
      <c r="C366" s="50"/>
      <c r="D366" s="50"/>
      <c r="E366" s="50"/>
      <c r="F366" s="50"/>
      <c r="G366" s="50"/>
      <c r="H366" s="102"/>
      <c r="I366" s="50"/>
      <c r="J366" s="50"/>
      <c r="K366" s="50"/>
      <c r="L366" s="101">
        <f t="shared" si="5"/>
        <v>0</v>
      </c>
      <c r="M366" s="50"/>
      <c r="N366" s="50"/>
    </row>
    <row r="367" spans="2:14" ht="19.899999999999999" customHeight="1" x14ac:dyDescent="0.35">
      <c r="B367" s="97">
        <v>360</v>
      </c>
      <c r="C367" s="50"/>
      <c r="D367" s="50"/>
      <c r="E367" s="50"/>
      <c r="F367" s="50"/>
      <c r="G367" s="50"/>
      <c r="H367" s="102"/>
      <c r="I367" s="50"/>
      <c r="J367" s="50"/>
      <c r="K367" s="50"/>
      <c r="L367" s="101">
        <f t="shared" si="5"/>
        <v>0</v>
      </c>
      <c r="M367" s="50"/>
      <c r="N367" s="50"/>
    </row>
    <row r="368" spans="2:14" ht="19.899999999999999" customHeight="1" x14ac:dyDescent="0.35">
      <c r="B368" s="97">
        <v>361</v>
      </c>
      <c r="C368" s="50"/>
      <c r="D368" s="50"/>
      <c r="E368" s="50"/>
      <c r="F368" s="50"/>
      <c r="G368" s="50"/>
      <c r="H368" s="102"/>
      <c r="I368" s="50"/>
      <c r="J368" s="50"/>
      <c r="K368" s="50"/>
      <c r="L368" s="101">
        <f t="shared" si="5"/>
        <v>0</v>
      </c>
      <c r="M368" s="50"/>
      <c r="N368" s="50"/>
    </row>
    <row r="369" spans="2:14" ht="19.899999999999999" customHeight="1" x14ac:dyDescent="0.35">
      <c r="B369" s="97">
        <v>362</v>
      </c>
      <c r="C369" s="50"/>
      <c r="D369" s="50"/>
      <c r="E369" s="50"/>
      <c r="F369" s="50"/>
      <c r="G369" s="50"/>
      <c r="H369" s="102"/>
      <c r="I369" s="50"/>
      <c r="J369" s="50"/>
      <c r="K369" s="50"/>
      <c r="L369" s="101">
        <f t="shared" si="5"/>
        <v>0</v>
      </c>
      <c r="M369" s="50"/>
      <c r="N369" s="50"/>
    </row>
    <row r="370" spans="2:14" ht="19.899999999999999" customHeight="1" x14ac:dyDescent="0.35">
      <c r="B370" s="97">
        <v>363</v>
      </c>
      <c r="C370" s="50"/>
      <c r="D370" s="50"/>
      <c r="E370" s="50"/>
      <c r="F370" s="50"/>
      <c r="G370" s="50"/>
      <c r="H370" s="102"/>
      <c r="I370" s="50"/>
      <c r="J370" s="50"/>
      <c r="K370" s="50"/>
      <c r="L370" s="101">
        <f t="shared" si="5"/>
        <v>0</v>
      </c>
      <c r="M370" s="50"/>
      <c r="N370" s="50"/>
    </row>
    <row r="371" spans="2:14" ht="19.899999999999999" customHeight="1" x14ac:dyDescent="0.35">
      <c r="B371" s="97">
        <v>364</v>
      </c>
      <c r="C371" s="50"/>
      <c r="D371" s="50"/>
      <c r="E371" s="50"/>
      <c r="F371" s="50"/>
      <c r="G371" s="50"/>
      <c r="H371" s="102"/>
      <c r="I371" s="50"/>
      <c r="J371" s="50"/>
      <c r="K371" s="50"/>
      <c r="L371" s="101">
        <f t="shared" si="5"/>
        <v>0</v>
      </c>
      <c r="M371" s="50"/>
      <c r="N371" s="50"/>
    </row>
    <row r="372" spans="2:14" ht="19.899999999999999" customHeight="1" x14ac:dyDescent="0.35">
      <c r="B372" s="97">
        <v>365</v>
      </c>
      <c r="C372" s="50"/>
      <c r="D372" s="50"/>
      <c r="E372" s="50"/>
      <c r="F372" s="50"/>
      <c r="G372" s="50"/>
      <c r="H372" s="102"/>
      <c r="I372" s="50"/>
      <c r="J372" s="50"/>
      <c r="K372" s="50"/>
      <c r="L372" s="101">
        <f t="shared" si="5"/>
        <v>0</v>
      </c>
      <c r="M372" s="50"/>
      <c r="N372" s="50"/>
    </row>
    <row r="373" spans="2:14" ht="19.899999999999999" customHeight="1" x14ac:dyDescent="0.35">
      <c r="B373" s="97">
        <v>366</v>
      </c>
      <c r="C373" s="50"/>
      <c r="D373" s="50"/>
      <c r="E373" s="50"/>
      <c r="F373" s="50"/>
      <c r="G373" s="50"/>
      <c r="H373" s="102"/>
      <c r="I373" s="50"/>
      <c r="J373" s="50"/>
      <c r="K373" s="50"/>
      <c r="L373" s="101">
        <f t="shared" si="5"/>
        <v>0</v>
      </c>
      <c r="M373" s="50"/>
      <c r="N373" s="50"/>
    </row>
    <row r="374" spans="2:14" ht="19.899999999999999" customHeight="1" x14ac:dyDescent="0.35">
      <c r="B374" s="97">
        <v>367</v>
      </c>
      <c r="C374" s="50"/>
      <c r="D374" s="50"/>
      <c r="E374" s="50"/>
      <c r="F374" s="50"/>
      <c r="G374" s="50"/>
      <c r="H374" s="102"/>
      <c r="I374" s="50"/>
      <c r="J374" s="50"/>
      <c r="K374" s="50"/>
      <c r="L374" s="101">
        <f t="shared" si="5"/>
        <v>0</v>
      </c>
      <c r="M374" s="50"/>
      <c r="N374" s="50"/>
    </row>
    <row r="375" spans="2:14" ht="19.899999999999999" customHeight="1" x14ac:dyDescent="0.35">
      <c r="B375" s="97">
        <v>368</v>
      </c>
      <c r="C375" s="50"/>
      <c r="D375" s="50"/>
      <c r="E375" s="50"/>
      <c r="F375" s="50"/>
      <c r="G375" s="50"/>
      <c r="H375" s="102"/>
      <c r="I375" s="50"/>
      <c r="J375" s="50"/>
      <c r="K375" s="50"/>
      <c r="L375" s="101">
        <f t="shared" si="5"/>
        <v>0</v>
      </c>
      <c r="M375" s="50"/>
      <c r="N375" s="50"/>
    </row>
    <row r="376" spans="2:14" ht="19.899999999999999" customHeight="1" x14ac:dyDescent="0.35">
      <c r="B376" s="97">
        <v>369</v>
      </c>
      <c r="C376" s="50"/>
      <c r="D376" s="50"/>
      <c r="E376" s="50"/>
      <c r="F376" s="50"/>
      <c r="G376" s="50"/>
      <c r="H376" s="102"/>
      <c r="I376" s="50"/>
      <c r="J376" s="50"/>
      <c r="K376" s="50"/>
      <c r="L376" s="101">
        <f t="shared" si="5"/>
        <v>0</v>
      </c>
      <c r="M376" s="50"/>
      <c r="N376" s="50"/>
    </row>
    <row r="377" spans="2:14" ht="19.899999999999999" customHeight="1" x14ac:dyDescent="0.35">
      <c r="B377" s="97">
        <v>370</v>
      </c>
      <c r="C377" s="50"/>
      <c r="D377" s="50"/>
      <c r="E377" s="50"/>
      <c r="F377" s="50"/>
      <c r="G377" s="50"/>
      <c r="H377" s="102"/>
      <c r="I377" s="50"/>
      <c r="J377" s="50"/>
      <c r="K377" s="50"/>
      <c r="L377" s="101">
        <f t="shared" si="5"/>
        <v>0</v>
      </c>
      <c r="M377" s="50"/>
      <c r="N377" s="50"/>
    </row>
    <row r="378" spans="2:14" ht="19.899999999999999" customHeight="1" x14ac:dyDescent="0.35">
      <c r="B378" s="97">
        <v>371</v>
      </c>
      <c r="C378" s="50"/>
      <c r="D378" s="50"/>
      <c r="E378" s="50"/>
      <c r="F378" s="50"/>
      <c r="G378" s="50"/>
      <c r="H378" s="102"/>
      <c r="I378" s="50"/>
      <c r="J378" s="50"/>
      <c r="K378" s="50"/>
      <c r="L378" s="101">
        <f t="shared" si="5"/>
        <v>0</v>
      </c>
      <c r="M378" s="50"/>
      <c r="N378" s="50"/>
    </row>
    <row r="379" spans="2:14" ht="19.899999999999999" customHeight="1" x14ac:dyDescent="0.35">
      <c r="B379" s="97">
        <v>372</v>
      </c>
      <c r="C379" s="50"/>
      <c r="D379" s="50"/>
      <c r="E379" s="50"/>
      <c r="F379" s="50"/>
      <c r="G379" s="50"/>
      <c r="H379" s="102"/>
      <c r="I379" s="50"/>
      <c r="J379" s="50"/>
      <c r="K379" s="50"/>
      <c r="L379" s="101">
        <f t="shared" si="5"/>
        <v>0</v>
      </c>
      <c r="M379" s="50"/>
      <c r="N379" s="50"/>
    </row>
    <row r="380" spans="2:14" ht="19.899999999999999" customHeight="1" x14ac:dyDescent="0.35">
      <c r="B380" s="97">
        <v>373</v>
      </c>
      <c r="C380" s="50"/>
      <c r="D380" s="50"/>
      <c r="E380" s="50"/>
      <c r="F380" s="50"/>
      <c r="G380" s="50"/>
      <c r="H380" s="102"/>
      <c r="I380" s="50"/>
      <c r="J380" s="50"/>
      <c r="K380" s="50"/>
      <c r="L380" s="101">
        <f t="shared" si="5"/>
        <v>0</v>
      </c>
      <c r="M380" s="50"/>
      <c r="N380" s="50"/>
    </row>
    <row r="381" spans="2:14" ht="19.899999999999999" customHeight="1" x14ac:dyDescent="0.35">
      <c r="B381" s="97">
        <v>374</v>
      </c>
      <c r="C381" s="50"/>
      <c r="D381" s="50"/>
      <c r="E381" s="50"/>
      <c r="F381" s="50"/>
      <c r="G381" s="50"/>
      <c r="H381" s="102"/>
      <c r="I381" s="50"/>
      <c r="J381" s="50"/>
      <c r="K381" s="50"/>
      <c r="L381" s="101">
        <f t="shared" si="5"/>
        <v>0</v>
      </c>
      <c r="M381" s="50"/>
      <c r="N381" s="50"/>
    </row>
    <row r="382" spans="2:14" ht="19.899999999999999" customHeight="1" x14ac:dyDescent="0.35">
      <c r="B382" s="97">
        <v>375</v>
      </c>
      <c r="C382" s="50"/>
      <c r="D382" s="50"/>
      <c r="E382" s="50"/>
      <c r="F382" s="50"/>
      <c r="G382" s="50"/>
      <c r="H382" s="102"/>
      <c r="I382" s="50"/>
      <c r="J382" s="50"/>
      <c r="K382" s="50"/>
      <c r="L382" s="101">
        <f t="shared" si="5"/>
        <v>0</v>
      </c>
      <c r="M382" s="50"/>
      <c r="N382" s="50"/>
    </row>
    <row r="383" spans="2:14" ht="19.899999999999999" customHeight="1" x14ac:dyDescent="0.35">
      <c r="B383" s="97">
        <v>376</v>
      </c>
      <c r="C383" s="50"/>
      <c r="D383" s="50"/>
      <c r="E383" s="50"/>
      <c r="F383" s="50"/>
      <c r="G383" s="50"/>
      <c r="H383" s="102"/>
      <c r="I383" s="50"/>
      <c r="J383" s="50"/>
      <c r="K383" s="50"/>
      <c r="L383" s="101">
        <f t="shared" si="5"/>
        <v>0</v>
      </c>
      <c r="M383" s="50"/>
      <c r="N383" s="50"/>
    </row>
    <row r="384" spans="2:14" ht="19.899999999999999" customHeight="1" x14ac:dyDescent="0.35">
      <c r="B384" s="97">
        <v>377</v>
      </c>
      <c r="C384" s="50"/>
      <c r="D384" s="50"/>
      <c r="E384" s="50"/>
      <c r="F384" s="50"/>
      <c r="G384" s="50"/>
      <c r="H384" s="102"/>
      <c r="I384" s="50"/>
      <c r="J384" s="50"/>
      <c r="K384" s="50"/>
      <c r="L384" s="101">
        <f t="shared" si="5"/>
        <v>0</v>
      </c>
      <c r="M384" s="50"/>
      <c r="N384" s="50"/>
    </row>
    <row r="385" spans="2:14" ht="19.899999999999999" customHeight="1" x14ac:dyDescent="0.35">
      <c r="B385" s="97">
        <v>378</v>
      </c>
      <c r="C385" s="50"/>
      <c r="D385" s="50"/>
      <c r="E385" s="50"/>
      <c r="F385" s="50"/>
      <c r="G385" s="50"/>
      <c r="H385" s="102"/>
      <c r="I385" s="50"/>
      <c r="J385" s="50"/>
      <c r="K385" s="50"/>
      <c r="L385" s="101">
        <f t="shared" si="5"/>
        <v>0</v>
      </c>
      <c r="M385" s="50"/>
      <c r="N385" s="50"/>
    </row>
    <row r="386" spans="2:14" ht="19.899999999999999" customHeight="1" x14ac:dyDescent="0.35">
      <c r="B386" s="97">
        <v>379</v>
      </c>
      <c r="C386" s="50"/>
      <c r="D386" s="50"/>
      <c r="E386" s="50"/>
      <c r="F386" s="50"/>
      <c r="G386" s="50"/>
      <c r="H386" s="102"/>
      <c r="I386" s="50"/>
      <c r="J386" s="50"/>
      <c r="K386" s="50"/>
      <c r="L386" s="101">
        <f t="shared" si="5"/>
        <v>0</v>
      </c>
      <c r="M386" s="50"/>
      <c r="N386" s="50"/>
    </row>
    <row r="387" spans="2:14" ht="19.899999999999999" customHeight="1" x14ac:dyDescent="0.35">
      <c r="B387" s="97">
        <v>380</v>
      </c>
      <c r="C387" s="50"/>
      <c r="D387" s="50"/>
      <c r="E387" s="50"/>
      <c r="F387" s="50"/>
      <c r="G387" s="50"/>
      <c r="H387" s="102"/>
      <c r="I387" s="50"/>
      <c r="J387" s="50"/>
      <c r="K387" s="50"/>
      <c r="L387" s="101">
        <f t="shared" si="5"/>
        <v>0</v>
      </c>
      <c r="M387" s="50"/>
      <c r="N387" s="50"/>
    </row>
    <row r="388" spans="2:14" ht="19.899999999999999" customHeight="1" x14ac:dyDescent="0.35">
      <c r="B388" s="97">
        <v>381</v>
      </c>
      <c r="C388" s="50"/>
      <c r="D388" s="50"/>
      <c r="E388" s="50"/>
      <c r="F388" s="50"/>
      <c r="G388" s="50"/>
      <c r="H388" s="102"/>
      <c r="I388" s="50"/>
      <c r="J388" s="50"/>
      <c r="K388" s="50"/>
      <c r="L388" s="101">
        <f t="shared" si="5"/>
        <v>0</v>
      </c>
      <c r="M388" s="50"/>
      <c r="N388" s="50"/>
    </row>
    <row r="389" spans="2:14" ht="19.899999999999999" customHeight="1" x14ac:dyDescent="0.35">
      <c r="B389" s="97">
        <v>382</v>
      </c>
      <c r="C389" s="50"/>
      <c r="D389" s="50"/>
      <c r="E389" s="50"/>
      <c r="F389" s="50"/>
      <c r="G389" s="50"/>
      <c r="H389" s="102"/>
      <c r="I389" s="50"/>
      <c r="J389" s="50"/>
      <c r="K389" s="50"/>
      <c r="L389" s="101">
        <f t="shared" si="5"/>
        <v>0</v>
      </c>
      <c r="M389" s="50"/>
      <c r="N389" s="50"/>
    </row>
    <row r="390" spans="2:14" ht="19.899999999999999" customHeight="1" x14ac:dyDescent="0.35">
      <c r="B390" s="97">
        <v>383</v>
      </c>
      <c r="C390" s="50"/>
      <c r="D390" s="50"/>
      <c r="E390" s="50"/>
      <c r="F390" s="50"/>
      <c r="G390" s="50"/>
      <c r="H390" s="102"/>
      <c r="I390" s="50"/>
      <c r="J390" s="50"/>
      <c r="K390" s="50"/>
      <c r="L390" s="101">
        <f t="shared" si="5"/>
        <v>0</v>
      </c>
      <c r="M390" s="50"/>
      <c r="N390" s="50"/>
    </row>
    <row r="391" spans="2:14" ht="19.899999999999999" customHeight="1" x14ac:dyDescent="0.35">
      <c r="B391" s="97">
        <v>384</v>
      </c>
      <c r="C391" s="50"/>
      <c r="D391" s="50"/>
      <c r="E391" s="50"/>
      <c r="F391" s="50"/>
      <c r="G391" s="50"/>
      <c r="H391" s="102"/>
      <c r="I391" s="50"/>
      <c r="J391" s="50"/>
      <c r="K391" s="50"/>
      <c r="L391" s="101">
        <f t="shared" si="5"/>
        <v>0</v>
      </c>
      <c r="M391" s="50"/>
      <c r="N391" s="50"/>
    </row>
    <row r="392" spans="2:14" ht="19.899999999999999" customHeight="1" x14ac:dyDescent="0.35">
      <c r="B392" s="97">
        <v>385</v>
      </c>
      <c r="C392" s="50"/>
      <c r="D392" s="50"/>
      <c r="E392" s="50"/>
      <c r="F392" s="50"/>
      <c r="G392" s="50"/>
      <c r="H392" s="102"/>
      <c r="I392" s="50"/>
      <c r="J392" s="50"/>
      <c r="K392" s="50"/>
      <c r="L392" s="101">
        <f t="shared" si="5"/>
        <v>0</v>
      </c>
      <c r="M392" s="50"/>
      <c r="N392" s="50"/>
    </row>
    <row r="393" spans="2:14" ht="19.899999999999999" customHeight="1" x14ac:dyDescent="0.35">
      <c r="B393" s="97">
        <v>386</v>
      </c>
      <c r="C393" s="50"/>
      <c r="D393" s="50"/>
      <c r="E393" s="50"/>
      <c r="F393" s="50"/>
      <c r="G393" s="50"/>
      <c r="H393" s="102"/>
      <c r="I393" s="50"/>
      <c r="J393" s="50"/>
      <c r="K393" s="50"/>
      <c r="L393" s="101">
        <f t="shared" ref="L393:L456" si="6">IF(I393&lt;&gt;0,ROUND(H393*J393/I393,2),0)</f>
        <v>0</v>
      </c>
      <c r="M393" s="50"/>
      <c r="N393" s="50"/>
    </row>
    <row r="394" spans="2:14" ht="19.899999999999999" customHeight="1" x14ac:dyDescent="0.35">
      <c r="B394" s="97">
        <v>387</v>
      </c>
      <c r="C394" s="50"/>
      <c r="D394" s="50"/>
      <c r="E394" s="50"/>
      <c r="F394" s="50"/>
      <c r="G394" s="50"/>
      <c r="H394" s="102"/>
      <c r="I394" s="50"/>
      <c r="J394" s="50"/>
      <c r="K394" s="50"/>
      <c r="L394" s="101">
        <f t="shared" si="6"/>
        <v>0</v>
      </c>
      <c r="M394" s="50"/>
      <c r="N394" s="50"/>
    </row>
    <row r="395" spans="2:14" ht="19.899999999999999" customHeight="1" x14ac:dyDescent="0.35">
      <c r="B395" s="97">
        <v>388</v>
      </c>
      <c r="C395" s="50"/>
      <c r="D395" s="50"/>
      <c r="E395" s="50"/>
      <c r="F395" s="50"/>
      <c r="G395" s="50"/>
      <c r="H395" s="102"/>
      <c r="I395" s="50"/>
      <c r="J395" s="50"/>
      <c r="K395" s="50"/>
      <c r="L395" s="101">
        <f t="shared" si="6"/>
        <v>0</v>
      </c>
      <c r="M395" s="50"/>
      <c r="N395" s="50"/>
    </row>
    <row r="396" spans="2:14" ht="19.899999999999999" customHeight="1" x14ac:dyDescent="0.35">
      <c r="B396" s="97">
        <v>389</v>
      </c>
      <c r="C396" s="50"/>
      <c r="D396" s="50"/>
      <c r="E396" s="50"/>
      <c r="F396" s="50"/>
      <c r="G396" s="50"/>
      <c r="H396" s="102"/>
      <c r="I396" s="50"/>
      <c r="J396" s="50"/>
      <c r="K396" s="50"/>
      <c r="L396" s="101">
        <f t="shared" si="6"/>
        <v>0</v>
      </c>
      <c r="M396" s="50"/>
      <c r="N396" s="50"/>
    </row>
    <row r="397" spans="2:14" ht="19.899999999999999" customHeight="1" x14ac:dyDescent="0.35">
      <c r="B397" s="97">
        <v>390</v>
      </c>
      <c r="C397" s="50"/>
      <c r="D397" s="50"/>
      <c r="E397" s="50"/>
      <c r="F397" s="50"/>
      <c r="G397" s="50"/>
      <c r="H397" s="102"/>
      <c r="I397" s="50"/>
      <c r="J397" s="50"/>
      <c r="K397" s="50"/>
      <c r="L397" s="101">
        <f t="shared" si="6"/>
        <v>0</v>
      </c>
      <c r="M397" s="50"/>
      <c r="N397" s="50"/>
    </row>
    <row r="398" spans="2:14" ht="19.899999999999999" customHeight="1" x14ac:dyDescent="0.35">
      <c r="B398" s="97">
        <v>391</v>
      </c>
      <c r="C398" s="50"/>
      <c r="D398" s="50"/>
      <c r="E398" s="50"/>
      <c r="F398" s="50"/>
      <c r="G398" s="50"/>
      <c r="H398" s="102"/>
      <c r="I398" s="50"/>
      <c r="J398" s="50"/>
      <c r="K398" s="50"/>
      <c r="L398" s="101">
        <f t="shared" si="6"/>
        <v>0</v>
      </c>
      <c r="M398" s="50"/>
      <c r="N398" s="50"/>
    </row>
    <row r="399" spans="2:14" ht="19.899999999999999" customHeight="1" x14ac:dyDescent="0.35">
      <c r="B399" s="97">
        <v>392</v>
      </c>
      <c r="C399" s="50"/>
      <c r="D399" s="50"/>
      <c r="E399" s="50"/>
      <c r="F399" s="50"/>
      <c r="G399" s="50"/>
      <c r="H399" s="102"/>
      <c r="I399" s="50"/>
      <c r="J399" s="50"/>
      <c r="K399" s="50"/>
      <c r="L399" s="101">
        <f t="shared" si="6"/>
        <v>0</v>
      </c>
      <c r="M399" s="50"/>
      <c r="N399" s="50"/>
    </row>
    <row r="400" spans="2:14" ht="19.899999999999999" customHeight="1" x14ac:dyDescent="0.35">
      <c r="B400" s="97">
        <v>393</v>
      </c>
      <c r="C400" s="50"/>
      <c r="D400" s="50"/>
      <c r="E400" s="50"/>
      <c r="F400" s="50"/>
      <c r="G400" s="50"/>
      <c r="H400" s="102"/>
      <c r="I400" s="50"/>
      <c r="J400" s="50"/>
      <c r="K400" s="50"/>
      <c r="L400" s="101">
        <f t="shared" si="6"/>
        <v>0</v>
      </c>
      <c r="M400" s="50"/>
      <c r="N400" s="50"/>
    </row>
    <row r="401" spans="2:14" ht="19.899999999999999" customHeight="1" x14ac:dyDescent="0.35">
      <c r="B401" s="97">
        <v>394</v>
      </c>
      <c r="C401" s="50"/>
      <c r="D401" s="50"/>
      <c r="E401" s="50"/>
      <c r="F401" s="50"/>
      <c r="G401" s="50"/>
      <c r="H401" s="102"/>
      <c r="I401" s="50"/>
      <c r="J401" s="50"/>
      <c r="K401" s="50"/>
      <c r="L401" s="101">
        <f t="shared" si="6"/>
        <v>0</v>
      </c>
      <c r="M401" s="50"/>
      <c r="N401" s="50"/>
    </row>
    <row r="402" spans="2:14" ht="19.899999999999999" customHeight="1" x14ac:dyDescent="0.35">
      <c r="B402" s="97">
        <v>395</v>
      </c>
      <c r="C402" s="50"/>
      <c r="D402" s="50"/>
      <c r="E402" s="50"/>
      <c r="F402" s="50"/>
      <c r="G402" s="50"/>
      <c r="H402" s="102"/>
      <c r="I402" s="50"/>
      <c r="J402" s="50"/>
      <c r="K402" s="50"/>
      <c r="L402" s="101">
        <f t="shared" si="6"/>
        <v>0</v>
      </c>
      <c r="M402" s="50"/>
      <c r="N402" s="50"/>
    </row>
    <row r="403" spans="2:14" ht="19.899999999999999" customHeight="1" x14ac:dyDescent="0.35">
      <c r="B403" s="97">
        <v>396</v>
      </c>
      <c r="C403" s="50"/>
      <c r="D403" s="50"/>
      <c r="E403" s="50"/>
      <c r="F403" s="50"/>
      <c r="G403" s="50"/>
      <c r="H403" s="102"/>
      <c r="I403" s="50"/>
      <c r="J403" s="50"/>
      <c r="K403" s="50"/>
      <c r="L403" s="101">
        <f t="shared" si="6"/>
        <v>0</v>
      </c>
      <c r="M403" s="50"/>
      <c r="N403" s="50"/>
    </row>
    <row r="404" spans="2:14" ht="19.899999999999999" customHeight="1" x14ac:dyDescent="0.35">
      <c r="B404" s="97">
        <v>397</v>
      </c>
      <c r="C404" s="50"/>
      <c r="D404" s="50"/>
      <c r="E404" s="50"/>
      <c r="F404" s="50"/>
      <c r="G404" s="50"/>
      <c r="H404" s="102"/>
      <c r="I404" s="50"/>
      <c r="J404" s="50"/>
      <c r="K404" s="50"/>
      <c r="L404" s="101">
        <f t="shared" si="6"/>
        <v>0</v>
      </c>
      <c r="M404" s="50"/>
      <c r="N404" s="50"/>
    </row>
    <row r="405" spans="2:14" ht="19.899999999999999" customHeight="1" x14ac:dyDescent="0.35">
      <c r="B405" s="97">
        <v>398</v>
      </c>
      <c r="C405" s="50"/>
      <c r="D405" s="50"/>
      <c r="E405" s="50"/>
      <c r="F405" s="50"/>
      <c r="G405" s="50"/>
      <c r="H405" s="102"/>
      <c r="I405" s="50"/>
      <c r="J405" s="50"/>
      <c r="K405" s="50"/>
      <c r="L405" s="101">
        <f t="shared" si="6"/>
        <v>0</v>
      </c>
      <c r="M405" s="50"/>
      <c r="N405" s="50"/>
    </row>
    <row r="406" spans="2:14" ht="19.899999999999999" customHeight="1" x14ac:dyDescent="0.35">
      <c r="B406" s="97">
        <v>399</v>
      </c>
      <c r="C406" s="50"/>
      <c r="D406" s="50"/>
      <c r="E406" s="50"/>
      <c r="F406" s="50"/>
      <c r="G406" s="50"/>
      <c r="H406" s="102"/>
      <c r="I406" s="50"/>
      <c r="J406" s="50"/>
      <c r="K406" s="50"/>
      <c r="L406" s="101">
        <f t="shared" si="6"/>
        <v>0</v>
      </c>
      <c r="M406" s="50"/>
      <c r="N406" s="50"/>
    </row>
    <row r="407" spans="2:14" ht="19.899999999999999" customHeight="1" x14ac:dyDescent="0.35">
      <c r="B407" s="97">
        <v>400</v>
      </c>
      <c r="C407" s="50"/>
      <c r="D407" s="50"/>
      <c r="E407" s="50"/>
      <c r="F407" s="50"/>
      <c r="G407" s="50"/>
      <c r="H407" s="102"/>
      <c r="I407" s="50"/>
      <c r="J407" s="50"/>
      <c r="K407" s="50"/>
      <c r="L407" s="101">
        <f t="shared" si="6"/>
        <v>0</v>
      </c>
      <c r="M407" s="50"/>
      <c r="N407" s="50"/>
    </row>
    <row r="408" spans="2:14" ht="19.899999999999999" customHeight="1" x14ac:dyDescent="0.35">
      <c r="B408" s="97">
        <v>401</v>
      </c>
      <c r="C408" s="50"/>
      <c r="D408" s="50"/>
      <c r="E408" s="50"/>
      <c r="F408" s="50"/>
      <c r="G408" s="50"/>
      <c r="H408" s="102"/>
      <c r="I408" s="50"/>
      <c r="J408" s="50"/>
      <c r="K408" s="50"/>
      <c r="L408" s="101">
        <f t="shared" si="6"/>
        <v>0</v>
      </c>
      <c r="M408" s="50"/>
      <c r="N408" s="50"/>
    </row>
    <row r="409" spans="2:14" ht="19.899999999999999" customHeight="1" x14ac:dyDescent="0.35">
      <c r="B409" s="97">
        <v>402</v>
      </c>
      <c r="C409" s="50"/>
      <c r="D409" s="50"/>
      <c r="E409" s="50"/>
      <c r="F409" s="50"/>
      <c r="G409" s="50"/>
      <c r="H409" s="102"/>
      <c r="I409" s="50"/>
      <c r="J409" s="50"/>
      <c r="K409" s="50"/>
      <c r="L409" s="101">
        <f t="shared" si="6"/>
        <v>0</v>
      </c>
      <c r="M409" s="50"/>
      <c r="N409" s="50"/>
    </row>
    <row r="410" spans="2:14" ht="19.899999999999999" customHeight="1" x14ac:dyDescent="0.35">
      <c r="B410" s="97">
        <v>403</v>
      </c>
      <c r="C410" s="50"/>
      <c r="D410" s="50"/>
      <c r="E410" s="50"/>
      <c r="F410" s="50"/>
      <c r="G410" s="50"/>
      <c r="H410" s="102"/>
      <c r="I410" s="50"/>
      <c r="J410" s="50"/>
      <c r="K410" s="50"/>
      <c r="L410" s="101">
        <f t="shared" si="6"/>
        <v>0</v>
      </c>
      <c r="M410" s="50"/>
      <c r="N410" s="50"/>
    </row>
    <row r="411" spans="2:14" ht="19.899999999999999" customHeight="1" x14ac:dyDescent="0.35">
      <c r="B411" s="97">
        <v>404</v>
      </c>
      <c r="C411" s="50"/>
      <c r="D411" s="50"/>
      <c r="E411" s="50"/>
      <c r="F411" s="50"/>
      <c r="G411" s="50"/>
      <c r="H411" s="102"/>
      <c r="I411" s="50"/>
      <c r="J411" s="50"/>
      <c r="K411" s="50"/>
      <c r="L411" s="101">
        <f t="shared" si="6"/>
        <v>0</v>
      </c>
      <c r="M411" s="50"/>
      <c r="N411" s="50"/>
    </row>
    <row r="412" spans="2:14" ht="19.899999999999999" customHeight="1" x14ac:dyDescent="0.35">
      <c r="B412" s="97">
        <v>405</v>
      </c>
      <c r="C412" s="50"/>
      <c r="D412" s="50"/>
      <c r="E412" s="50"/>
      <c r="F412" s="50"/>
      <c r="G412" s="50"/>
      <c r="H412" s="102"/>
      <c r="I412" s="50"/>
      <c r="J412" s="50"/>
      <c r="K412" s="50"/>
      <c r="L412" s="101">
        <f t="shared" si="6"/>
        <v>0</v>
      </c>
      <c r="M412" s="50"/>
      <c r="N412" s="50"/>
    </row>
    <row r="413" spans="2:14" ht="19.899999999999999" customHeight="1" x14ac:dyDescent="0.35">
      <c r="B413" s="97">
        <v>406</v>
      </c>
      <c r="C413" s="50"/>
      <c r="D413" s="50"/>
      <c r="E413" s="50"/>
      <c r="F413" s="50"/>
      <c r="G413" s="50"/>
      <c r="H413" s="102"/>
      <c r="I413" s="50"/>
      <c r="J413" s="50"/>
      <c r="K413" s="50"/>
      <c r="L413" s="101">
        <f t="shared" si="6"/>
        <v>0</v>
      </c>
      <c r="M413" s="50"/>
      <c r="N413" s="50"/>
    </row>
    <row r="414" spans="2:14" ht="19.899999999999999" customHeight="1" x14ac:dyDescent="0.35">
      <c r="B414" s="97">
        <v>407</v>
      </c>
      <c r="C414" s="50"/>
      <c r="D414" s="50"/>
      <c r="E414" s="50"/>
      <c r="F414" s="50"/>
      <c r="G414" s="50"/>
      <c r="H414" s="102"/>
      <c r="I414" s="50"/>
      <c r="J414" s="50"/>
      <c r="K414" s="50"/>
      <c r="L414" s="101">
        <f t="shared" si="6"/>
        <v>0</v>
      </c>
      <c r="M414" s="50"/>
      <c r="N414" s="50"/>
    </row>
    <row r="415" spans="2:14" ht="19.899999999999999" customHeight="1" x14ac:dyDescent="0.35">
      <c r="B415" s="97">
        <v>408</v>
      </c>
      <c r="C415" s="50"/>
      <c r="D415" s="50"/>
      <c r="E415" s="50"/>
      <c r="F415" s="50"/>
      <c r="G415" s="50"/>
      <c r="H415" s="102"/>
      <c r="I415" s="50"/>
      <c r="J415" s="50"/>
      <c r="K415" s="50"/>
      <c r="L415" s="101">
        <f t="shared" si="6"/>
        <v>0</v>
      </c>
      <c r="M415" s="50"/>
      <c r="N415" s="50"/>
    </row>
    <row r="416" spans="2:14" ht="19.899999999999999" customHeight="1" x14ac:dyDescent="0.35">
      <c r="B416" s="97">
        <v>409</v>
      </c>
      <c r="C416" s="50"/>
      <c r="D416" s="50"/>
      <c r="E416" s="50"/>
      <c r="F416" s="50"/>
      <c r="G416" s="50"/>
      <c r="H416" s="102"/>
      <c r="I416" s="50"/>
      <c r="J416" s="50"/>
      <c r="K416" s="50"/>
      <c r="L416" s="101">
        <f t="shared" si="6"/>
        <v>0</v>
      </c>
      <c r="M416" s="50"/>
      <c r="N416" s="50"/>
    </row>
    <row r="417" spans="2:14" ht="19.899999999999999" customHeight="1" x14ac:dyDescent="0.35">
      <c r="B417" s="97">
        <v>410</v>
      </c>
      <c r="C417" s="50"/>
      <c r="D417" s="50"/>
      <c r="E417" s="50"/>
      <c r="F417" s="50"/>
      <c r="G417" s="50"/>
      <c r="H417" s="102"/>
      <c r="I417" s="50"/>
      <c r="J417" s="50"/>
      <c r="K417" s="50"/>
      <c r="L417" s="101">
        <f t="shared" si="6"/>
        <v>0</v>
      </c>
      <c r="M417" s="50"/>
      <c r="N417" s="50"/>
    </row>
    <row r="418" spans="2:14" ht="19.899999999999999" customHeight="1" x14ac:dyDescent="0.35">
      <c r="B418" s="97">
        <v>411</v>
      </c>
      <c r="C418" s="50"/>
      <c r="D418" s="50"/>
      <c r="E418" s="50"/>
      <c r="F418" s="50"/>
      <c r="G418" s="50"/>
      <c r="H418" s="102"/>
      <c r="I418" s="50"/>
      <c r="J418" s="50"/>
      <c r="K418" s="50"/>
      <c r="L418" s="101">
        <f t="shared" si="6"/>
        <v>0</v>
      </c>
      <c r="M418" s="50"/>
      <c r="N418" s="50"/>
    </row>
    <row r="419" spans="2:14" ht="19.899999999999999" customHeight="1" x14ac:dyDescent="0.35">
      <c r="B419" s="97">
        <v>412</v>
      </c>
      <c r="C419" s="50"/>
      <c r="D419" s="50"/>
      <c r="E419" s="50"/>
      <c r="F419" s="50"/>
      <c r="G419" s="50"/>
      <c r="H419" s="102"/>
      <c r="I419" s="50"/>
      <c r="J419" s="50"/>
      <c r="K419" s="50"/>
      <c r="L419" s="101">
        <f t="shared" si="6"/>
        <v>0</v>
      </c>
      <c r="M419" s="50"/>
      <c r="N419" s="50"/>
    </row>
    <row r="420" spans="2:14" ht="19.899999999999999" customHeight="1" x14ac:dyDescent="0.35">
      <c r="B420" s="97">
        <v>413</v>
      </c>
      <c r="C420" s="50"/>
      <c r="D420" s="50"/>
      <c r="E420" s="50"/>
      <c r="F420" s="50"/>
      <c r="G420" s="50"/>
      <c r="H420" s="102"/>
      <c r="I420" s="50"/>
      <c r="J420" s="50"/>
      <c r="K420" s="50"/>
      <c r="L420" s="101">
        <f t="shared" si="6"/>
        <v>0</v>
      </c>
      <c r="M420" s="50"/>
      <c r="N420" s="50"/>
    </row>
    <row r="421" spans="2:14" ht="19.899999999999999" customHeight="1" x14ac:dyDescent="0.35">
      <c r="B421" s="97">
        <v>414</v>
      </c>
      <c r="C421" s="50"/>
      <c r="D421" s="50"/>
      <c r="E421" s="50"/>
      <c r="F421" s="50"/>
      <c r="G421" s="50"/>
      <c r="H421" s="102"/>
      <c r="I421" s="50"/>
      <c r="J421" s="50"/>
      <c r="K421" s="50"/>
      <c r="L421" s="101">
        <f t="shared" si="6"/>
        <v>0</v>
      </c>
      <c r="M421" s="50"/>
      <c r="N421" s="50"/>
    </row>
    <row r="422" spans="2:14" ht="19.899999999999999" customHeight="1" x14ac:dyDescent="0.35">
      <c r="B422" s="97">
        <v>415</v>
      </c>
      <c r="C422" s="50"/>
      <c r="D422" s="50"/>
      <c r="E422" s="50"/>
      <c r="F422" s="50"/>
      <c r="G422" s="50"/>
      <c r="H422" s="102"/>
      <c r="I422" s="50"/>
      <c r="J422" s="50"/>
      <c r="K422" s="50"/>
      <c r="L422" s="101">
        <f t="shared" si="6"/>
        <v>0</v>
      </c>
      <c r="M422" s="50"/>
      <c r="N422" s="50"/>
    </row>
    <row r="423" spans="2:14" ht="19.899999999999999" customHeight="1" x14ac:dyDescent="0.35">
      <c r="B423" s="97">
        <v>416</v>
      </c>
      <c r="C423" s="50"/>
      <c r="D423" s="50"/>
      <c r="E423" s="50"/>
      <c r="F423" s="50"/>
      <c r="G423" s="50"/>
      <c r="H423" s="102"/>
      <c r="I423" s="50"/>
      <c r="J423" s="50"/>
      <c r="K423" s="50"/>
      <c r="L423" s="101">
        <f t="shared" si="6"/>
        <v>0</v>
      </c>
      <c r="M423" s="50"/>
      <c r="N423" s="50"/>
    </row>
    <row r="424" spans="2:14" ht="19.899999999999999" customHeight="1" x14ac:dyDescent="0.35">
      <c r="B424" s="97">
        <v>417</v>
      </c>
      <c r="C424" s="50"/>
      <c r="D424" s="50"/>
      <c r="E424" s="50"/>
      <c r="F424" s="50"/>
      <c r="G424" s="50"/>
      <c r="H424" s="102"/>
      <c r="I424" s="50"/>
      <c r="J424" s="50"/>
      <c r="K424" s="50"/>
      <c r="L424" s="101">
        <f t="shared" si="6"/>
        <v>0</v>
      </c>
      <c r="M424" s="50"/>
      <c r="N424" s="50"/>
    </row>
    <row r="425" spans="2:14" ht="19.899999999999999" customHeight="1" x14ac:dyDescent="0.35">
      <c r="B425" s="97">
        <v>418</v>
      </c>
      <c r="C425" s="50"/>
      <c r="D425" s="50"/>
      <c r="E425" s="50"/>
      <c r="F425" s="50"/>
      <c r="G425" s="50"/>
      <c r="H425" s="102"/>
      <c r="I425" s="50"/>
      <c r="J425" s="50"/>
      <c r="K425" s="50"/>
      <c r="L425" s="101">
        <f t="shared" si="6"/>
        <v>0</v>
      </c>
      <c r="M425" s="50"/>
      <c r="N425" s="50"/>
    </row>
    <row r="426" spans="2:14" ht="19.899999999999999" customHeight="1" x14ac:dyDescent="0.35">
      <c r="B426" s="97">
        <v>419</v>
      </c>
      <c r="C426" s="50"/>
      <c r="D426" s="50"/>
      <c r="E426" s="50"/>
      <c r="F426" s="50"/>
      <c r="G426" s="50"/>
      <c r="H426" s="102"/>
      <c r="I426" s="50"/>
      <c r="J426" s="50"/>
      <c r="K426" s="50"/>
      <c r="L426" s="101">
        <f t="shared" si="6"/>
        <v>0</v>
      </c>
      <c r="M426" s="50"/>
      <c r="N426" s="50"/>
    </row>
    <row r="427" spans="2:14" ht="19.899999999999999" customHeight="1" x14ac:dyDescent="0.35">
      <c r="B427" s="97">
        <v>420</v>
      </c>
      <c r="C427" s="50"/>
      <c r="D427" s="50"/>
      <c r="E427" s="50"/>
      <c r="F427" s="50"/>
      <c r="G427" s="50"/>
      <c r="H427" s="102"/>
      <c r="I427" s="50"/>
      <c r="J427" s="50"/>
      <c r="K427" s="50"/>
      <c r="L427" s="101">
        <f t="shared" si="6"/>
        <v>0</v>
      </c>
      <c r="M427" s="50"/>
      <c r="N427" s="50"/>
    </row>
    <row r="428" spans="2:14" ht="19.899999999999999" customHeight="1" x14ac:dyDescent="0.35">
      <c r="B428" s="97">
        <v>421</v>
      </c>
      <c r="C428" s="50"/>
      <c r="D428" s="50"/>
      <c r="E428" s="50"/>
      <c r="F428" s="50"/>
      <c r="G428" s="50"/>
      <c r="H428" s="102"/>
      <c r="I428" s="50"/>
      <c r="J428" s="50"/>
      <c r="K428" s="50"/>
      <c r="L428" s="101">
        <f t="shared" si="6"/>
        <v>0</v>
      </c>
      <c r="M428" s="50"/>
      <c r="N428" s="50"/>
    </row>
    <row r="429" spans="2:14" ht="19.899999999999999" customHeight="1" x14ac:dyDescent="0.35">
      <c r="B429" s="97">
        <v>422</v>
      </c>
      <c r="C429" s="50"/>
      <c r="D429" s="50"/>
      <c r="E429" s="50"/>
      <c r="F429" s="50"/>
      <c r="G429" s="50"/>
      <c r="H429" s="102"/>
      <c r="I429" s="50"/>
      <c r="J429" s="50"/>
      <c r="K429" s="50"/>
      <c r="L429" s="101">
        <f t="shared" si="6"/>
        <v>0</v>
      </c>
      <c r="M429" s="50"/>
      <c r="N429" s="50"/>
    </row>
    <row r="430" spans="2:14" ht="19.899999999999999" customHeight="1" x14ac:dyDescent="0.35">
      <c r="B430" s="97">
        <v>423</v>
      </c>
      <c r="C430" s="50"/>
      <c r="D430" s="50"/>
      <c r="E430" s="50"/>
      <c r="F430" s="50"/>
      <c r="G430" s="50"/>
      <c r="H430" s="102"/>
      <c r="I430" s="50"/>
      <c r="J430" s="50"/>
      <c r="K430" s="50"/>
      <c r="L430" s="101">
        <f t="shared" si="6"/>
        <v>0</v>
      </c>
      <c r="M430" s="50"/>
      <c r="N430" s="50"/>
    </row>
    <row r="431" spans="2:14" ht="19.899999999999999" customHeight="1" x14ac:dyDescent="0.35">
      <c r="B431" s="97">
        <v>424</v>
      </c>
      <c r="C431" s="50"/>
      <c r="D431" s="50"/>
      <c r="E431" s="50"/>
      <c r="F431" s="50"/>
      <c r="G431" s="50"/>
      <c r="H431" s="102"/>
      <c r="I431" s="50"/>
      <c r="J431" s="50"/>
      <c r="K431" s="50"/>
      <c r="L431" s="101">
        <f t="shared" si="6"/>
        <v>0</v>
      </c>
      <c r="M431" s="50"/>
      <c r="N431" s="50"/>
    </row>
    <row r="432" spans="2:14" ht="19.899999999999999" customHeight="1" x14ac:dyDescent="0.35">
      <c r="B432" s="97">
        <v>425</v>
      </c>
      <c r="C432" s="50"/>
      <c r="D432" s="50"/>
      <c r="E432" s="50"/>
      <c r="F432" s="50"/>
      <c r="G432" s="50"/>
      <c r="H432" s="102"/>
      <c r="I432" s="50"/>
      <c r="J432" s="50"/>
      <c r="K432" s="50"/>
      <c r="L432" s="101">
        <f t="shared" si="6"/>
        <v>0</v>
      </c>
      <c r="M432" s="50"/>
      <c r="N432" s="50"/>
    </row>
    <row r="433" spans="2:14" ht="19.899999999999999" customHeight="1" x14ac:dyDescent="0.35">
      <c r="B433" s="97">
        <v>426</v>
      </c>
      <c r="C433" s="50"/>
      <c r="D433" s="50"/>
      <c r="E433" s="50"/>
      <c r="F433" s="50"/>
      <c r="G433" s="50"/>
      <c r="H433" s="102"/>
      <c r="I433" s="50"/>
      <c r="J433" s="50"/>
      <c r="K433" s="50"/>
      <c r="L433" s="101">
        <f t="shared" si="6"/>
        <v>0</v>
      </c>
      <c r="M433" s="50"/>
      <c r="N433" s="50"/>
    </row>
    <row r="434" spans="2:14" ht="19.899999999999999" customHeight="1" x14ac:dyDescent="0.35">
      <c r="B434" s="97">
        <v>427</v>
      </c>
      <c r="C434" s="50"/>
      <c r="D434" s="50"/>
      <c r="E434" s="50"/>
      <c r="F434" s="50"/>
      <c r="G434" s="50"/>
      <c r="H434" s="102"/>
      <c r="I434" s="50"/>
      <c r="J434" s="50"/>
      <c r="K434" s="50"/>
      <c r="L434" s="101">
        <f t="shared" si="6"/>
        <v>0</v>
      </c>
      <c r="M434" s="50"/>
      <c r="N434" s="50"/>
    </row>
    <row r="435" spans="2:14" ht="19.899999999999999" customHeight="1" x14ac:dyDescent="0.35">
      <c r="B435" s="97">
        <v>428</v>
      </c>
      <c r="C435" s="50"/>
      <c r="D435" s="50"/>
      <c r="E435" s="50"/>
      <c r="F435" s="50"/>
      <c r="G435" s="50"/>
      <c r="H435" s="102"/>
      <c r="I435" s="50"/>
      <c r="J435" s="50"/>
      <c r="K435" s="50"/>
      <c r="L435" s="101">
        <f t="shared" si="6"/>
        <v>0</v>
      </c>
      <c r="M435" s="50"/>
      <c r="N435" s="50"/>
    </row>
    <row r="436" spans="2:14" ht="19.899999999999999" customHeight="1" x14ac:dyDescent="0.35">
      <c r="B436" s="97">
        <v>429</v>
      </c>
      <c r="C436" s="50"/>
      <c r="D436" s="50"/>
      <c r="E436" s="50"/>
      <c r="F436" s="50"/>
      <c r="G436" s="50"/>
      <c r="H436" s="102"/>
      <c r="I436" s="50"/>
      <c r="J436" s="50"/>
      <c r="K436" s="50"/>
      <c r="L436" s="101">
        <f t="shared" si="6"/>
        <v>0</v>
      </c>
      <c r="M436" s="50"/>
      <c r="N436" s="50"/>
    </row>
    <row r="437" spans="2:14" ht="19.899999999999999" customHeight="1" x14ac:dyDescent="0.35">
      <c r="B437" s="97">
        <v>430</v>
      </c>
      <c r="C437" s="50"/>
      <c r="D437" s="50"/>
      <c r="E437" s="50"/>
      <c r="F437" s="50"/>
      <c r="G437" s="50"/>
      <c r="H437" s="102"/>
      <c r="I437" s="50"/>
      <c r="J437" s="50"/>
      <c r="K437" s="50"/>
      <c r="L437" s="101">
        <f t="shared" si="6"/>
        <v>0</v>
      </c>
      <c r="M437" s="50"/>
      <c r="N437" s="50"/>
    </row>
    <row r="438" spans="2:14" ht="19.899999999999999" customHeight="1" x14ac:dyDescent="0.35">
      <c r="B438" s="97">
        <v>431</v>
      </c>
      <c r="C438" s="50"/>
      <c r="D438" s="50"/>
      <c r="E438" s="50"/>
      <c r="F438" s="50"/>
      <c r="G438" s="50"/>
      <c r="H438" s="102"/>
      <c r="I438" s="50"/>
      <c r="J438" s="50"/>
      <c r="K438" s="50"/>
      <c r="L438" s="101">
        <f t="shared" si="6"/>
        <v>0</v>
      </c>
      <c r="M438" s="50"/>
      <c r="N438" s="50"/>
    </row>
    <row r="439" spans="2:14" ht="19.899999999999999" customHeight="1" x14ac:dyDescent="0.35">
      <c r="B439" s="97">
        <v>432</v>
      </c>
      <c r="C439" s="50"/>
      <c r="D439" s="50"/>
      <c r="E439" s="50"/>
      <c r="F439" s="50"/>
      <c r="G439" s="50"/>
      <c r="H439" s="102"/>
      <c r="I439" s="50"/>
      <c r="J439" s="50"/>
      <c r="K439" s="50"/>
      <c r="L439" s="101">
        <f t="shared" si="6"/>
        <v>0</v>
      </c>
      <c r="M439" s="50"/>
      <c r="N439" s="50"/>
    </row>
    <row r="440" spans="2:14" ht="19.899999999999999" customHeight="1" x14ac:dyDescent="0.35">
      <c r="B440" s="97">
        <v>433</v>
      </c>
      <c r="C440" s="50"/>
      <c r="D440" s="50"/>
      <c r="E440" s="50"/>
      <c r="F440" s="50"/>
      <c r="G440" s="50"/>
      <c r="H440" s="102"/>
      <c r="I440" s="50"/>
      <c r="J440" s="50"/>
      <c r="K440" s="50"/>
      <c r="L440" s="101">
        <f t="shared" si="6"/>
        <v>0</v>
      </c>
      <c r="M440" s="50"/>
      <c r="N440" s="50"/>
    </row>
    <row r="441" spans="2:14" ht="19.899999999999999" customHeight="1" x14ac:dyDescent="0.35">
      <c r="B441" s="97">
        <v>434</v>
      </c>
      <c r="C441" s="50"/>
      <c r="D441" s="50"/>
      <c r="E441" s="50"/>
      <c r="F441" s="50"/>
      <c r="G441" s="50"/>
      <c r="H441" s="102"/>
      <c r="I441" s="50"/>
      <c r="J441" s="50"/>
      <c r="K441" s="50"/>
      <c r="L441" s="101">
        <f t="shared" si="6"/>
        <v>0</v>
      </c>
      <c r="M441" s="50"/>
      <c r="N441" s="50"/>
    </row>
    <row r="442" spans="2:14" ht="19.899999999999999" customHeight="1" x14ac:dyDescent="0.35">
      <c r="B442" s="97">
        <v>435</v>
      </c>
      <c r="C442" s="50"/>
      <c r="D442" s="50"/>
      <c r="E442" s="50"/>
      <c r="F442" s="50"/>
      <c r="G442" s="50"/>
      <c r="H442" s="102"/>
      <c r="I442" s="50"/>
      <c r="J442" s="50"/>
      <c r="K442" s="50"/>
      <c r="L442" s="101">
        <f t="shared" si="6"/>
        <v>0</v>
      </c>
      <c r="M442" s="50"/>
      <c r="N442" s="50"/>
    </row>
    <row r="443" spans="2:14" ht="19.899999999999999" customHeight="1" x14ac:dyDescent="0.35">
      <c r="B443" s="97">
        <v>436</v>
      </c>
      <c r="C443" s="50"/>
      <c r="D443" s="50"/>
      <c r="E443" s="50"/>
      <c r="F443" s="50"/>
      <c r="G443" s="50"/>
      <c r="H443" s="102"/>
      <c r="I443" s="50"/>
      <c r="J443" s="50"/>
      <c r="K443" s="50"/>
      <c r="L443" s="101">
        <f t="shared" si="6"/>
        <v>0</v>
      </c>
      <c r="M443" s="50"/>
      <c r="N443" s="50"/>
    </row>
    <row r="444" spans="2:14" ht="19.899999999999999" customHeight="1" x14ac:dyDescent="0.35">
      <c r="B444" s="97">
        <v>437</v>
      </c>
      <c r="C444" s="50"/>
      <c r="D444" s="50"/>
      <c r="E444" s="50"/>
      <c r="F444" s="50"/>
      <c r="G444" s="50"/>
      <c r="H444" s="102"/>
      <c r="I444" s="50"/>
      <c r="J444" s="50"/>
      <c r="K444" s="50"/>
      <c r="L444" s="101">
        <f t="shared" si="6"/>
        <v>0</v>
      </c>
      <c r="M444" s="50"/>
      <c r="N444" s="50"/>
    </row>
    <row r="445" spans="2:14" ht="19.899999999999999" customHeight="1" x14ac:dyDescent="0.35">
      <c r="B445" s="97">
        <v>438</v>
      </c>
      <c r="C445" s="50"/>
      <c r="D445" s="50"/>
      <c r="E445" s="50"/>
      <c r="F445" s="50"/>
      <c r="G445" s="50"/>
      <c r="H445" s="102"/>
      <c r="I445" s="50"/>
      <c r="J445" s="50"/>
      <c r="K445" s="50"/>
      <c r="L445" s="101">
        <f t="shared" si="6"/>
        <v>0</v>
      </c>
      <c r="M445" s="50"/>
      <c r="N445" s="50"/>
    </row>
    <row r="446" spans="2:14" ht="19.899999999999999" customHeight="1" x14ac:dyDescent="0.35">
      <c r="B446" s="97">
        <v>439</v>
      </c>
      <c r="C446" s="50"/>
      <c r="D446" s="50"/>
      <c r="E446" s="50"/>
      <c r="F446" s="50"/>
      <c r="G446" s="50"/>
      <c r="H446" s="102"/>
      <c r="I446" s="50"/>
      <c r="J446" s="50"/>
      <c r="K446" s="50"/>
      <c r="L446" s="101">
        <f t="shared" si="6"/>
        <v>0</v>
      </c>
      <c r="M446" s="50"/>
      <c r="N446" s="50"/>
    </row>
    <row r="447" spans="2:14" ht="19.899999999999999" customHeight="1" x14ac:dyDescent="0.35">
      <c r="B447" s="97">
        <v>440</v>
      </c>
      <c r="C447" s="50"/>
      <c r="D447" s="50"/>
      <c r="E447" s="50"/>
      <c r="F447" s="50"/>
      <c r="G447" s="50"/>
      <c r="H447" s="102"/>
      <c r="I447" s="50"/>
      <c r="J447" s="50"/>
      <c r="K447" s="50"/>
      <c r="L447" s="101">
        <f t="shared" si="6"/>
        <v>0</v>
      </c>
      <c r="M447" s="50"/>
      <c r="N447" s="50"/>
    </row>
    <row r="448" spans="2:14" ht="19.899999999999999" customHeight="1" x14ac:dyDescent="0.35">
      <c r="B448" s="97">
        <v>441</v>
      </c>
      <c r="C448" s="50"/>
      <c r="D448" s="50"/>
      <c r="E448" s="50"/>
      <c r="F448" s="50"/>
      <c r="G448" s="50"/>
      <c r="H448" s="102"/>
      <c r="I448" s="50"/>
      <c r="J448" s="50"/>
      <c r="K448" s="50"/>
      <c r="L448" s="101">
        <f t="shared" si="6"/>
        <v>0</v>
      </c>
      <c r="M448" s="50"/>
      <c r="N448" s="50"/>
    </row>
    <row r="449" spans="2:14" ht="19.899999999999999" customHeight="1" x14ac:dyDescent="0.35">
      <c r="B449" s="97">
        <v>442</v>
      </c>
      <c r="C449" s="50"/>
      <c r="D449" s="50"/>
      <c r="E449" s="50"/>
      <c r="F449" s="50"/>
      <c r="G449" s="50"/>
      <c r="H449" s="102"/>
      <c r="I449" s="50"/>
      <c r="J449" s="50"/>
      <c r="K449" s="50"/>
      <c r="L449" s="101">
        <f t="shared" si="6"/>
        <v>0</v>
      </c>
      <c r="M449" s="50"/>
      <c r="N449" s="50"/>
    </row>
    <row r="450" spans="2:14" ht="19.899999999999999" customHeight="1" x14ac:dyDescent="0.35">
      <c r="B450" s="97">
        <v>443</v>
      </c>
      <c r="C450" s="50"/>
      <c r="D450" s="50"/>
      <c r="E450" s="50"/>
      <c r="F450" s="50"/>
      <c r="G450" s="50"/>
      <c r="H450" s="102"/>
      <c r="I450" s="50"/>
      <c r="J450" s="50"/>
      <c r="K450" s="50"/>
      <c r="L450" s="101">
        <f t="shared" si="6"/>
        <v>0</v>
      </c>
      <c r="M450" s="50"/>
      <c r="N450" s="50"/>
    </row>
    <row r="451" spans="2:14" ht="19.899999999999999" customHeight="1" x14ac:dyDescent="0.35">
      <c r="B451" s="97">
        <v>444</v>
      </c>
      <c r="C451" s="50"/>
      <c r="D451" s="50"/>
      <c r="E451" s="50"/>
      <c r="F451" s="50"/>
      <c r="G451" s="50"/>
      <c r="H451" s="102"/>
      <c r="I451" s="50"/>
      <c r="J451" s="50"/>
      <c r="K451" s="50"/>
      <c r="L451" s="101">
        <f t="shared" si="6"/>
        <v>0</v>
      </c>
      <c r="M451" s="50"/>
      <c r="N451" s="50"/>
    </row>
    <row r="452" spans="2:14" ht="19.899999999999999" customHeight="1" x14ac:dyDescent="0.35">
      <c r="B452" s="97">
        <v>445</v>
      </c>
      <c r="C452" s="50"/>
      <c r="D452" s="50"/>
      <c r="E452" s="50"/>
      <c r="F452" s="50"/>
      <c r="G452" s="50"/>
      <c r="H452" s="102"/>
      <c r="I452" s="50"/>
      <c r="J452" s="50"/>
      <c r="K452" s="50"/>
      <c r="L452" s="101">
        <f t="shared" si="6"/>
        <v>0</v>
      </c>
      <c r="M452" s="50"/>
      <c r="N452" s="50"/>
    </row>
    <row r="453" spans="2:14" ht="19.899999999999999" customHeight="1" x14ac:dyDescent="0.35">
      <c r="B453" s="97">
        <v>446</v>
      </c>
      <c r="C453" s="50"/>
      <c r="D453" s="50"/>
      <c r="E453" s="50"/>
      <c r="F453" s="50"/>
      <c r="G453" s="50"/>
      <c r="H453" s="102"/>
      <c r="I453" s="50"/>
      <c r="J453" s="50"/>
      <c r="K453" s="50"/>
      <c r="L453" s="101">
        <f t="shared" si="6"/>
        <v>0</v>
      </c>
      <c r="M453" s="50"/>
      <c r="N453" s="50"/>
    </row>
    <row r="454" spans="2:14" ht="19.899999999999999" customHeight="1" x14ac:dyDescent="0.35">
      <c r="B454" s="97">
        <v>447</v>
      </c>
      <c r="C454" s="50"/>
      <c r="D454" s="50"/>
      <c r="E454" s="50"/>
      <c r="F454" s="50"/>
      <c r="G454" s="50"/>
      <c r="H454" s="102"/>
      <c r="I454" s="50"/>
      <c r="J454" s="50"/>
      <c r="K454" s="50"/>
      <c r="L454" s="101">
        <f t="shared" si="6"/>
        <v>0</v>
      </c>
      <c r="M454" s="50"/>
      <c r="N454" s="50"/>
    </row>
    <row r="455" spans="2:14" ht="19.899999999999999" customHeight="1" x14ac:dyDescent="0.35">
      <c r="B455" s="97">
        <v>448</v>
      </c>
      <c r="C455" s="50"/>
      <c r="D455" s="50"/>
      <c r="E455" s="50"/>
      <c r="F455" s="50"/>
      <c r="G455" s="50"/>
      <c r="H455" s="102"/>
      <c r="I455" s="50"/>
      <c r="J455" s="50"/>
      <c r="K455" s="50"/>
      <c r="L455" s="101">
        <f t="shared" si="6"/>
        <v>0</v>
      </c>
      <c r="M455" s="50"/>
      <c r="N455" s="50"/>
    </row>
    <row r="456" spans="2:14" ht="19.899999999999999" customHeight="1" x14ac:dyDescent="0.35">
      <c r="B456" s="97">
        <v>449</v>
      </c>
      <c r="C456" s="50"/>
      <c r="D456" s="50"/>
      <c r="E456" s="50"/>
      <c r="F456" s="50"/>
      <c r="G456" s="50"/>
      <c r="H456" s="102"/>
      <c r="I456" s="50"/>
      <c r="J456" s="50"/>
      <c r="K456" s="50"/>
      <c r="L456" s="101">
        <f t="shared" si="6"/>
        <v>0</v>
      </c>
      <c r="M456" s="50"/>
      <c r="N456" s="50"/>
    </row>
    <row r="457" spans="2:14" ht="19.899999999999999" customHeight="1" x14ac:dyDescent="0.35">
      <c r="B457" s="97">
        <v>450</v>
      </c>
      <c r="C457" s="50"/>
      <c r="D457" s="50"/>
      <c r="E457" s="50"/>
      <c r="F457" s="50"/>
      <c r="G457" s="50"/>
      <c r="H457" s="102"/>
      <c r="I457" s="50"/>
      <c r="J457" s="50"/>
      <c r="K457" s="50"/>
      <c r="L457" s="101">
        <f t="shared" ref="L457:L520" si="7">IF(I457&lt;&gt;0,ROUND(H457*J457/I457,2),0)</f>
        <v>0</v>
      </c>
      <c r="M457" s="50"/>
      <c r="N457" s="50"/>
    </row>
    <row r="458" spans="2:14" ht="19.899999999999999" customHeight="1" x14ac:dyDescent="0.35">
      <c r="B458" s="97">
        <v>451</v>
      </c>
      <c r="C458" s="50"/>
      <c r="D458" s="50"/>
      <c r="E458" s="50"/>
      <c r="F458" s="50"/>
      <c r="G458" s="50"/>
      <c r="H458" s="102"/>
      <c r="I458" s="50"/>
      <c r="J458" s="50"/>
      <c r="K458" s="50"/>
      <c r="L458" s="101">
        <f t="shared" si="7"/>
        <v>0</v>
      </c>
      <c r="M458" s="50"/>
      <c r="N458" s="50"/>
    </row>
    <row r="459" spans="2:14" ht="19.899999999999999" customHeight="1" x14ac:dyDescent="0.35">
      <c r="B459" s="97">
        <v>452</v>
      </c>
      <c r="C459" s="50"/>
      <c r="D459" s="50"/>
      <c r="E459" s="50"/>
      <c r="F459" s="50"/>
      <c r="G459" s="50"/>
      <c r="H459" s="102"/>
      <c r="I459" s="50"/>
      <c r="J459" s="50"/>
      <c r="K459" s="50"/>
      <c r="L459" s="101">
        <f t="shared" si="7"/>
        <v>0</v>
      </c>
      <c r="M459" s="50"/>
      <c r="N459" s="50"/>
    </row>
    <row r="460" spans="2:14" ht="19.899999999999999" customHeight="1" x14ac:dyDescent="0.35">
      <c r="B460" s="97">
        <v>453</v>
      </c>
      <c r="C460" s="50"/>
      <c r="D460" s="50"/>
      <c r="E460" s="50"/>
      <c r="F460" s="50"/>
      <c r="G460" s="50"/>
      <c r="H460" s="102"/>
      <c r="I460" s="50"/>
      <c r="J460" s="50"/>
      <c r="K460" s="50"/>
      <c r="L460" s="101">
        <f t="shared" si="7"/>
        <v>0</v>
      </c>
      <c r="M460" s="50"/>
      <c r="N460" s="50"/>
    </row>
    <row r="461" spans="2:14" ht="19.899999999999999" customHeight="1" x14ac:dyDescent="0.35">
      <c r="B461" s="97">
        <v>454</v>
      </c>
      <c r="C461" s="50"/>
      <c r="D461" s="50"/>
      <c r="E461" s="50"/>
      <c r="F461" s="50"/>
      <c r="G461" s="50"/>
      <c r="H461" s="102"/>
      <c r="I461" s="50"/>
      <c r="J461" s="50"/>
      <c r="K461" s="50"/>
      <c r="L461" s="101">
        <f t="shared" si="7"/>
        <v>0</v>
      </c>
      <c r="M461" s="50"/>
      <c r="N461" s="50"/>
    </row>
    <row r="462" spans="2:14" ht="19.899999999999999" customHeight="1" x14ac:dyDescent="0.35">
      <c r="B462" s="97">
        <v>455</v>
      </c>
      <c r="C462" s="50"/>
      <c r="D462" s="50"/>
      <c r="E462" s="50"/>
      <c r="F462" s="50"/>
      <c r="G462" s="50"/>
      <c r="H462" s="102"/>
      <c r="I462" s="50"/>
      <c r="J462" s="50"/>
      <c r="K462" s="50"/>
      <c r="L462" s="101">
        <f t="shared" si="7"/>
        <v>0</v>
      </c>
      <c r="M462" s="50"/>
      <c r="N462" s="50"/>
    </row>
    <row r="463" spans="2:14" ht="19.899999999999999" customHeight="1" x14ac:dyDescent="0.35">
      <c r="B463" s="97">
        <v>456</v>
      </c>
      <c r="C463" s="50"/>
      <c r="D463" s="50"/>
      <c r="E463" s="50"/>
      <c r="F463" s="50"/>
      <c r="G463" s="50"/>
      <c r="H463" s="102"/>
      <c r="I463" s="50"/>
      <c r="J463" s="50"/>
      <c r="K463" s="50"/>
      <c r="L463" s="101">
        <f t="shared" si="7"/>
        <v>0</v>
      </c>
      <c r="M463" s="50"/>
      <c r="N463" s="50"/>
    </row>
    <row r="464" spans="2:14" ht="19.899999999999999" customHeight="1" x14ac:dyDescent="0.35">
      <c r="B464" s="97">
        <v>457</v>
      </c>
      <c r="C464" s="50"/>
      <c r="D464" s="50"/>
      <c r="E464" s="50"/>
      <c r="F464" s="50"/>
      <c r="G464" s="50"/>
      <c r="H464" s="102"/>
      <c r="I464" s="50"/>
      <c r="J464" s="50"/>
      <c r="K464" s="50"/>
      <c r="L464" s="101">
        <f t="shared" si="7"/>
        <v>0</v>
      </c>
      <c r="M464" s="50"/>
      <c r="N464" s="50"/>
    </row>
    <row r="465" spans="2:14" ht="19.899999999999999" customHeight="1" x14ac:dyDescent="0.35">
      <c r="B465" s="97">
        <v>458</v>
      </c>
      <c r="C465" s="50"/>
      <c r="D465" s="50"/>
      <c r="E465" s="50"/>
      <c r="F465" s="50"/>
      <c r="G465" s="50"/>
      <c r="H465" s="102"/>
      <c r="I465" s="50"/>
      <c r="J465" s="50"/>
      <c r="K465" s="50"/>
      <c r="L465" s="101">
        <f t="shared" si="7"/>
        <v>0</v>
      </c>
      <c r="M465" s="50"/>
      <c r="N465" s="50"/>
    </row>
    <row r="466" spans="2:14" ht="19.899999999999999" customHeight="1" x14ac:dyDescent="0.35">
      <c r="B466" s="97">
        <v>459</v>
      </c>
      <c r="C466" s="50"/>
      <c r="D466" s="50"/>
      <c r="E466" s="50"/>
      <c r="F466" s="50"/>
      <c r="G466" s="50"/>
      <c r="H466" s="102"/>
      <c r="I466" s="50"/>
      <c r="J466" s="50"/>
      <c r="K466" s="50"/>
      <c r="L466" s="101">
        <f t="shared" si="7"/>
        <v>0</v>
      </c>
      <c r="M466" s="50"/>
      <c r="N466" s="50"/>
    </row>
    <row r="467" spans="2:14" ht="19.899999999999999" customHeight="1" x14ac:dyDescent="0.35">
      <c r="B467" s="97">
        <v>460</v>
      </c>
      <c r="C467" s="50"/>
      <c r="D467" s="50"/>
      <c r="E467" s="50"/>
      <c r="F467" s="50"/>
      <c r="G467" s="50"/>
      <c r="H467" s="102"/>
      <c r="I467" s="50"/>
      <c r="J467" s="50"/>
      <c r="K467" s="50"/>
      <c r="L467" s="101">
        <f t="shared" si="7"/>
        <v>0</v>
      </c>
      <c r="M467" s="50"/>
      <c r="N467" s="50"/>
    </row>
    <row r="468" spans="2:14" ht="19.899999999999999" customHeight="1" x14ac:dyDescent="0.35">
      <c r="B468" s="97">
        <v>461</v>
      </c>
      <c r="C468" s="50"/>
      <c r="D468" s="50"/>
      <c r="E468" s="50"/>
      <c r="F468" s="50"/>
      <c r="G468" s="50"/>
      <c r="H468" s="102"/>
      <c r="I468" s="50"/>
      <c r="J468" s="50"/>
      <c r="K468" s="50"/>
      <c r="L468" s="101">
        <f t="shared" si="7"/>
        <v>0</v>
      </c>
      <c r="M468" s="50"/>
      <c r="N468" s="50"/>
    </row>
    <row r="469" spans="2:14" ht="19.899999999999999" customHeight="1" x14ac:dyDescent="0.35">
      <c r="B469" s="97">
        <v>462</v>
      </c>
      <c r="C469" s="50"/>
      <c r="D469" s="50"/>
      <c r="E469" s="50"/>
      <c r="F469" s="50"/>
      <c r="G469" s="50"/>
      <c r="H469" s="102"/>
      <c r="I469" s="50"/>
      <c r="J469" s="50"/>
      <c r="K469" s="50"/>
      <c r="L469" s="101">
        <f t="shared" si="7"/>
        <v>0</v>
      </c>
      <c r="M469" s="50"/>
      <c r="N469" s="50"/>
    </row>
    <row r="470" spans="2:14" ht="19.899999999999999" customHeight="1" x14ac:dyDescent="0.35">
      <c r="B470" s="97">
        <v>463</v>
      </c>
      <c r="C470" s="50"/>
      <c r="D470" s="50"/>
      <c r="E470" s="50"/>
      <c r="F470" s="50"/>
      <c r="G470" s="50"/>
      <c r="H470" s="102"/>
      <c r="I470" s="50"/>
      <c r="J470" s="50"/>
      <c r="K470" s="50"/>
      <c r="L470" s="101">
        <f t="shared" si="7"/>
        <v>0</v>
      </c>
      <c r="M470" s="50"/>
      <c r="N470" s="50"/>
    </row>
    <row r="471" spans="2:14" ht="19.899999999999999" customHeight="1" x14ac:dyDescent="0.35">
      <c r="B471" s="97">
        <v>464</v>
      </c>
      <c r="C471" s="50"/>
      <c r="D471" s="50"/>
      <c r="E471" s="50"/>
      <c r="F471" s="50"/>
      <c r="G471" s="50"/>
      <c r="H471" s="102"/>
      <c r="I471" s="50"/>
      <c r="J471" s="50"/>
      <c r="K471" s="50"/>
      <c r="L471" s="101">
        <f t="shared" si="7"/>
        <v>0</v>
      </c>
      <c r="M471" s="50"/>
      <c r="N471" s="50"/>
    </row>
    <row r="472" spans="2:14" ht="19.899999999999999" customHeight="1" x14ac:dyDescent="0.35">
      <c r="B472" s="97">
        <v>465</v>
      </c>
      <c r="C472" s="50"/>
      <c r="D472" s="50"/>
      <c r="E472" s="50"/>
      <c r="F472" s="50"/>
      <c r="G472" s="50"/>
      <c r="H472" s="102"/>
      <c r="I472" s="50"/>
      <c r="J472" s="50"/>
      <c r="K472" s="50"/>
      <c r="L472" s="101">
        <f t="shared" si="7"/>
        <v>0</v>
      </c>
      <c r="M472" s="50"/>
      <c r="N472" s="50"/>
    </row>
    <row r="473" spans="2:14" ht="19.899999999999999" customHeight="1" x14ac:dyDescent="0.35">
      <c r="B473" s="97">
        <v>466</v>
      </c>
      <c r="C473" s="50"/>
      <c r="D473" s="50"/>
      <c r="E473" s="50"/>
      <c r="F473" s="50"/>
      <c r="G473" s="50"/>
      <c r="H473" s="102"/>
      <c r="I473" s="50"/>
      <c r="J473" s="50"/>
      <c r="K473" s="50"/>
      <c r="L473" s="101">
        <f t="shared" si="7"/>
        <v>0</v>
      </c>
      <c r="M473" s="50"/>
      <c r="N473" s="50"/>
    </row>
    <row r="474" spans="2:14" ht="19.899999999999999" customHeight="1" x14ac:dyDescent="0.35">
      <c r="B474" s="97">
        <v>467</v>
      </c>
      <c r="C474" s="50"/>
      <c r="D474" s="50"/>
      <c r="E474" s="50"/>
      <c r="F474" s="50"/>
      <c r="G474" s="50"/>
      <c r="H474" s="102"/>
      <c r="I474" s="50"/>
      <c r="J474" s="50"/>
      <c r="K474" s="50"/>
      <c r="L474" s="101">
        <f t="shared" si="7"/>
        <v>0</v>
      </c>
      <c r="M474" s="50"/>
      <c r="N474" s="50"/>
    </row>
    <row r="475" spans="2:14" ht="19.899999999999999" customHeight="1" x14ac:dyDescent="0.35">
      <c r="B475" s="97">
        <v>468</v>
      </c>
      <c r="C475" s="50"/>
      <c r="D475" s="50"/>
      <c r="E475" s="50"/>
      <c r="F475" s="50"/>
      <c r="G475" s="50"/>
      <c r="H475" s="102"/>
      <c r="I475" s="50"/>
      <c r="J475" s="50"/>
      <c r="K475" s="50"/>
      <c r="L475" s="101">
        <f t="shared" si="7"/>
        <v>0</v>
      </c>
      <c r="M475" s="50"/>
      <c r="N475" s="50"/>
    </row>
    <row r="476" spans="2:14" ht="19.899999999999999" customHeight="1" x14ac:dyDescent="0.35">
      <c r="B476" s="97">
        <v>469</v>
      </c>
      <c r="C476" s="50"/>
      <c r="D476" s="50"/>
      <c r="E476" s="50"/>
      <c r="F476" s="50"/>
      <c r="G476" s="50"/>
      <c r="H476" s="102"/>
      <c r="I476" s="50"/>
      <c r="J476" s="50"/>
      <c r="K476" s="50"/>
      <c r="L476" s="101">
        <f t="shared" si="7"/>
        <v>0</v>
      </c>
      <c r="M476" s="50"/>
      <c r="N476" s="50"/>
    </row>
    <row r="477" spans="2:14" ht="19.899999999999999" customHeight="1" x14ac:dyDescent="0.35">
      <c r="B477" s="97">
        <v>470</v>
      </c>
      <c r="C477" s="50"/>
      <c r="D477" s="50"/>
      <c r="E477" s="50"/>
      <c r="F477" s="50"/>
      <c r="G477" s="50"/>
      <c r="H477" s="102"/>
      <c r="I477" s="50"/>
      <c r="J477" s="50"/>
      <c r="K477" s="50"/>
      <c r="L477" s="101">
        <f t="shared" si="7"/>
        <v>0</v>
      </c>
      <c r="M477" s="50"/>
      <c r="N477" s="50"/>
    </row>
    <row r="478" spans="2:14" ht="19.899999999999999" customHeight="1" x14ac:dyDescent="0.35">
      <c r="B478" s="97">
        <v>471</v>
      </c>
      <c r="C478" s="50"/>
      <c r="D478" s="50"/>
      <c r="E478" s="50"/>
      <c r="F478" s="50"/>
      <c r="G478" s="50"/>
      <c r="H478" s="102"/>
      <c r="I478" s="50"/>
      <c r="J478" s="50"/>
      <c r="K478" s="50"/>
      <c r="L478" s="101">
        <f t="shared" si="7"/>
        <v>0</v>
      </c>
      <c r="M478" s="50"/>
      <c r="N478" s="50"/>
    </row>
    <row r="479" spans="2:14" ht="19.899999999999999" customHeight="1" x14ac:dyDescent="0.35">
      <c r="B479" s="97">
        <v>472</v>
      </c>
      <c r="C479" s="50"/>
      <c r="D479" s="50"/>
      <c r="E479" s="50"/>
      <c r="F479" s="50"/>
      <c r="G479" s="50"/>
      <c r="H479" s="102"/>
      <c r="I479" s="50"/>
      <c r="J479" s="50"/>
      <c r="K479" s="50"/>
      <c r="L479" s="101">
        <f t="shared" si="7"/>
        <v>0</v>
      </c>
      <c r="M479" s="50"/>
      <c r="N479" s="50"/>
    </row>
    <row r="480" spans="2:14" ht="19.899999999999999" customHeight="1" x14ac:dyDescent="0.35">
      <c r="B480" s="97">
        <v>473</v>
      </c>
      <c r="C480" s="50"/>
      <c r="D480" s="50"/>
      <c r="E480" s="50"/>
      <c r="F480" s="50"/>
      <c r="G480" s="50"/>
      <c r="H480" s="102"/>
      <c r="I480" s="50"/>
      <c r="J480" s="50"/>
      <c r="K480" s="50"/>
      <c r="L480" s="101">
        <f t="shared" si="7"/>
        <v>0</v>
      </c>
      <c r="M480" s="50"/>
      <c r="N480" s="50"/>
    </row>
    <row r="481" spans="2:14" ht="19.899999999999999" customHeight="1" x14ac:dyDescent="0.35">
      <c r="B481" s="97">
        <v>474</v>
      </c>
      <c r="C481" s="50"/>
      <c r="D481" s="50"/>
      <c r="E481" s="50"/>
      <c r="F481" s="50"/>
      <c r="G481" s="50"/>
      <c r="H481" s="102"/>
      <c r="I481" s="50"/>
      <c r="J481" s="50"/>
      <c r="K481" s="50"/>
      <c r="L481" s="101">
        <f t="shared" si="7"/>
        <v>0</v>
      </c>
      <c r="M481" s="50"/>
      <c r="N481" s="50"/>
    </row>
    <row r="482" spans="2:14" ht="19.899999999999999" customHeight="1" x14ac:dyDescent="0.35">
      <c r="B482" s="97">
        <v>475</v>
      </c>
      <c r="C482" s="50"/>
      <c r="D482" s="50"/>
      <c r="E482" s="50"/>
      <c r="F482" s="50"/>
      <c r="G482" s="50"/>
      <c r="H482" s="102"/>
      <c r="I482" s="50"/>
      <c r="J482" s="50"/>
      <c r="K482" s="50"/>
      <c r="L482" s="101">
        <f t="shared" si="7"/>
        <v>0</v>
      </c>
      <c r="M482" s="50"/>
      <c r="N482" s="50"/>
    </row>
    <row r="483" spans="2:14" ht="19.899999999999999" customHeight="1" x14ac:dyDescent="0.35">
      <c r="B483" s="97">
        <v>476</v>
      </c>
      <c r="C483" s="50"/>
      <c r="D483" s="50"/>
      <c r="E483" s="50"/>
      <c r="F483" s="50"/>
      <c r="G483" s="50"/>
      <c r="H483" s="102"/>
      <c r="I483" s="50"/>
      <c r="J483" s="50"/>
      <c r="K483" s="50"/>
      <c r="L483" s="101">
        <f t="shared" si="7"/>
        <v>0</v>
      </c>
      <c r="M483" s="50"/>
      <c r="N483" s="50"/>
    </row>
    <row r="484" spans="2:14" ht="19.899999999999999" customHeight="1" x14ac:dyDescent="0.35">
      <c r="B484" s="97">
        <v>477</v>
      </c>
      <c r="C484" s="50"/>
      <c r="D484" s="50"/>
      <c r="E484" s="50"/>
      <c r="F484" s="50"/>
      <c r="G484" s="50"/>
      <c r="H484" s="102"/>
      <c r="I484" s="50"/>
      <c r="J484" s="50"/>
      <c r="K484" s="50"/>
      <c r="L484" s="101">
        <f t="shared" si="7"/>
        <v>0</v>
      </c>
      <c r="M484" s="50"/>
      <c r="N484" s="50"/>
    </row>
    <row r="485" spans="2:14" ht="19.899999999999999" customHeight="1" x14ac:dyDescent="0.35">
      <c r="B485" s="97">
        <v>478</v>
      </c>
      <c r="C485" s="50"/>
      <c r="D485" s="50"/>
      <c r="E485" s="50"/>
      <c r="F485" s="50"/>
      <c r="G485" s="50"/>
      <c r="H485" s="102"/>
      <c r="I485" s="50"/>
      <c r="J485" s="50"/>
      <c r="K485" s="50"/>
      <c r="L485" s="101">
        <f t="shared" si="7"/>
        <v>0</v>
      </c>
      <c r="M485" s="50"/>
      <c r="N485" s="50"/>
    </row>
    <row r="486" spans="2:14" ht="19.899999999999999" customHeight="1" x14ac:dyDescent="0.35">
      <c r="B486" s="97">
        <v>479</v>
      </c>
      <c r="C486" s="50"/>
      <c r="D486" s="50"/>
      <c r="E486" s="50"/>
      <c r="F486" s="50"/>
      <c r="G486" s="50"/>
      <c r="H486" s="102"/>
      <c r="I486" s="50"/>
      <c r="J486" s="50"/>
      <c r="K486" s="50"/>
      <c r="L486" s="101">
        <f t="shared" si="7"/>
        <v>0</v>
      </c>
      <c r="M486" s="50"/>
      <c r="N486" s="50"/>
    </row>
    <row r="487" spans="2:14" ht="19.899999999999999" customHeight="1" x14ac:dyDescent="0.35">
      <c r="B487" s="97">
        <v>480</v>
      </c>
      <c r="C487" s="50"/>
      <c r="D487" s="50"/>
      <c r="E487" s="50"/>
      <c r="F487" s="50"/>
      <c r="G487" s="50"/>
      <c r="H487" s="102"/>
      <c r="I487" s="50"/>
      <c r="J487" s="50"/>
      <c r="K487" s="50"/>
      <c r="L487" s="101">
        <f t="shared" si="7"/>
        <v>0</v>
      </c>
      <c r="M487" s="50"/>
      <c r="N487" s="50"/>
    </row>
    <row r="488" spans="2:14" ht="19.899999999999999" customHeight="1" x14ac:dyDescent="0.35">
      <c r="B488" s="97">
        <v>481</v>
      </c>
      <c r="C488" s="50"/>
      <c r="D488" s="50"/>
      <c r="E488" s="50"/>
      <c r="F488" s="50"/>
      <c r="G488" s="50"/>
      <c r="H488" s="102"/>
      <c r="I488" s="50"/>
      <c r="J488" s="50"/>
      <c r="K488" s="50"/>
      <c r="L488" s="101">
        <f t="shared" si="7"/>
        <v>0</v>
      </c>
      <c r="M488" s="50"/>
      <c r="N488" s="50"/>
    </row>
    <row r="489" spans="2:14" ht="19.899999999999999" customHeight="1" x14ac:dyDescent="0.35">
      <c r="B489" s="97">
        <v>482</v>
      </c>
      <c r="C489" s="50"/>
      <c r="D489" s="50"/>
      <c r="E489" s="50"/>
      <c r="F489" s="50"/>
      <c r="G489" s="50"/>
      <c r="H489" s="102"/>
      <c r="I489" s="50"/>
      <c r="J489" s="50"/>
      <c r="K489" s="50"/>
      <c r="L489" s="101">
        <f t="shared" si="7"/>
        <v>0</v>
      </c>
      <c r="M489" s="50"/>
      <c r="N489" s="50"/>
    </row>
    <row r="490" spans="2:14" ht="19.899999999999999" customHeight="1" x14ac:dyDescent="0.35">
      <c r="B490" s="97">
        <v>483</v>
      </c>
      <c r="C490" s="50"/>
      <c r="D490" s="50"/>
      <c r="E490" s="50"/>
      <c r="F490" s="50"/>
      <c r="G490" s="50"/>
      <c r="H490" s="102"/>
      <c r="I490" s="50"/>
      <c r="J490" s="50"/>
      <c r="K490" s="50"/>
      <c r="L490" s="101">
        <f t="shared" si="7"/>
        <v>0</v>
      </c>
      <c r="M490" s="50"/>
      <c r="N490" s="50"/>
    </row>
    <row r="491" spans="2:14" ht="19.899999999999999" customHeight="1" x14ac:dyDescent="0.35">
      <c r="B491" s="97">
        <v>484</v>
      </c>
      <c r="C491" s="50"/>
      <c r="D491" s="50"/>
      <c r="E491" s="50"/>
      <c r="F491" s="50"/>
      <c r="G491" s="50"/>
      <c r="H491" s="102"/>
      <c r="I491" s="50"/>
      <c r="J491" s="50"/>
      <c r="K491" s="50"/>
      <c r="L491" s="101">
        <f t="shared" si="7"/>
        <v>0</v>
      </c>
      <c r="M491" s="50"/>
      <c r="N491" s="50"/>
    </row>
    <row r="492" spans="2:14" ht="19.899999999999999" customHeight="1" x14ac:dyDescent="0.35">
      <c r="B492" s="97">
        <v>485</v>
      </c>
      <c r="C492" s="50"/>
      <c r="D492" s="50"/>
      <c r="E492" s="50"/>
      <c r="F492" s="50"/>
      <c r="G492" s="50"/>
      <c r="H492" s="102"/>
      <c r="I492" s="50"/>
      <c r="J492" s="50"/>
      <c r="K492" s="50"/>
      <c r="L492" s="101">
        <f t="shared" si="7"/>
        <v>0</v>
      </c>
      <c r="M492" s="50"/>
      <c r="N492" s="50"/>
    </row>
    <row r="493" spans="2:14" ht="19.899999999999999" customHeight="1" x14ac:dyDescent="0.35">
      <c r="B493" s="97">
        <v>486</v>
      </c>
      <c r="C493" s="50"/>
      <c r="D493" s="50"/>
      <c r="E493" s="50"/>
      <c r="F493" s="50"/>
      <c r="G493" s="50"/>
      <c r="H493" s="102"/>
      <c r="I493" s="50"/>
      <c r="J493" s="50"/>
      <c r="K493" s="50"/>
      <c r="L493" s="101">
        <f t="shared" si="7"/>
        <v>0</v>
      </c>
      <c r="M493" s="50"/>
      <c r="N493" s="50"/>
    </row>
    <row r="494" spans="2:14" ht="19.899999999999999" customHeight="1" x14ac:dyDescent="0.35">
      <c r="B494" s="97">
        <v>487</v>
      </c>
      <c r="C494" s="50"/>
      <c r="D494" s="50"/>
      <c r="E494" s="50"/>
      <c r="F494" s="50"/>
      <c r="G494" s="50"/>
      <c r="H494" s="102"/>
      <c r="I494" s="50"/>
      <c r="J494" s="50"/>
      <c r="K494" s="50"/>
      <c r="L494" s="101">
        <f t="shared" si="7"/>
        <v>0</v>
      </c>
      <c r="M494" s="50"/>
      <c r="N494" s="50"/>
    </row>
    <row r="495" spans="2:14" ht="19.899999999999999" customHeight="1" x14ac:dyDescent="0.35">
      <c r="B495" s="97">
        <v>488</v>
      </c>
      <c r="C495" s="50"/>
      <c r="D495" s="50"/>
      <c r="E495" s="50"/>
      <c r="F495" s="50"/>
      <c r="G495" s="50"/>
      <c r="H495" s="102"/>
      <c r="I495" s="50"/>
      <c r="J495" s="50"/>
      <c r="K495" s="50"/>
      <c r="L495" s="101">
        <f t="shared" si="7"/>
        <v>0</v>
      </c>
      <c r="M495" s="50"/>
      <c r="N495" s="50"/>
    </row>
    <row r="496" spans="2:14" ht="19.899999999999999" customHeight="1" x14ac:dyDescent="0.35">
      <c r="B496" s="97">
        <v>489</v>
      </c>
      <c r="C496" s="50"/>
      <c r="D496" s="50"/>
      <c r="E496" s="50"/>
      <c r="F496" s="50"/>
      <c r="G496" s="50"/>
      <c r="H496" s="102"/>
      <c r="I496" s="50"/>
      <c r="J496" s="50"/>
      <c r="K496" s="50"/>
      <c r="L496" s="101">
        <f t="shared" si="7"/>
        <v>0</v>
      </c>
      <c r="M496" s="50"/>
      <c r="N496" s="50"/>
    </row>
    <row r="497" spans="2:14" ht="19.899999999999999" customHeight="1" x14ac:dyDescent="0.35">
      <c r="B497" s="97">
        <v>490</v>
      </c>
      <c r="C497" s="50"/>
      <c r="D497" s="50"/>
      <c r="E497" s="50"/>
      <c r="F497" s="50"/>
      <c r="G497" s="50"/>
      <c r="H497" s="102"/>
      <c r="I497" s="50"/>
      <c r="J497" s="50"/>
      <c r="K497" s="50"/>
      <c r="L497" s="101">
        <f t="shared" si="7"/>
        <v>0</v>
      </c>
      <c r="M497" s="50"/>
      <c r="N497" s="50"/>
    </row>
    <row r="498" spans="2:14" ht="19.899999999999999" customHeight="1" x14ac:dyDescent="0.35">
      <c r="B498" s="97">
        <v>491</v>
      </c>
      <c r="C498" s="50"/>
      <c r="D498" s="50"/>
      <c r="E498" s="50"/>
      <c r="F498" s="50"/>
      <c r="G498" s="50"/>
      <c r="H498" s="102"/>
      <c r="I498" s="50"/>
      <c r="J498" s="50"/>
      <c r="K498" s="50"/>
      <c r="L498" s="101">
        <f t="shared" si="7"/>
        <v>0</v>
      </c>
      <c r="M498" s="50"/>
      <c r="N498" s="50"/>
    </row>
    <row r="499" spans="2:14" ht="19.899999999999999" customHeight="1" x14ac:dyDescent="0.35">
      <c r="B499" s="97">
        <v>492</v>
      </c>
      <c r="C499" s="50"/>
      <c r="D499" s="50"/>
      <c r="E499" s="50"/>
      <c r="F499" s="50"/>
      <c r="G499" s="50"/>
      <c r="H499" s="102"/>
      <c r="I499" s="50"/>
      <c r="J499" s="50"/>
      <c r="K499" s="50"/>
      <c r="L499" s="101">
        <f t="shared" si="7"/>
        <v>0</v>
      </c>
      <c r="M499" s="50"/>
      <c r="N499" s="50"/>
    </row>
    <row r="500" spans="2:14" ht="19.899999999999999" customHeight="1" x14ac:dyDescent="0.35">
      <c r="B500" s="97">
        <v>493</v>
      </c>
      <c r="C500" s="50"/>
      <c r="D500" s="50"/>
      <c r="E500" s="50"/>
      <c r="F500" s="50"/>
      <c r="G500" s="50"/>
      <c r="H500" s="102"/>
      <c r="I500" s="50"/>
      <c r="J500" s="50"/>
      <c r="K500" s="50"/>
      <c r="L500" s="101">
        <f t="shared" si="7"/>
        <v>0</v>
      </c>
      <c r="M500" s="50"/>
      <c r="N500" s="50"/>
    </row>
    <row r="501" spans="2:14" ht="19.899999999999999" customHeight="1" x14ac:dyDescent="0.35">
      <c r="B501" s="97">
        <v>494</v>
      </c>
      <c r="C501" s="50"/>
      <c r="D501" s="50"/>
      <c r="E501" s="50"/>
      <c r="F501" s="50"/>
      <c r="G501" s="50"/>
      <c r="H501" s="102"/>
      <c r="I501" s="50"/>
      <c r="J501" s="50"/>
      <c r="K501" s="50"/>
      <c r="L501" s="101">
        <f t="shared" si="7"/>
        <v>0</v>
      </c>
      <c r="M501" s="50"/>
      <c r="N501" s="50"/>
    </row>
    <row r="502" spans="2:14" ht="19.899999999999999" customHeight="1" x14ac:dyDescent="0.35">
      <c r="B502" s="97">
        <v>495</v>
      </c>
      <c r="C502" s="50"/>
      <c r="D502" s="50"/>
      <c r="E502" s="50"/>
      <c r="F502" s="50"/>
      <c r="G502" s="50"/>
      <c r="H502" s="102"/>
      <c r="I502" s="50"/>
      <c r="J502" s="50"/>
      <c r="K502" s="50"/>
      <c r="L502" s="101">
        <f t="shared" si="7"/>
        <v>0</v>
      </c>
      <c r="M502" s="50"/>
      <c r="N502" s="50"/>
    </row>
    <row r="503" spans="2:14" ht="19.899999999999999" customHeight="1" x14ac:dyDescent="0.35">
      <c r="B503" s="97">
        <v>496</v>
      </c>
      <c r="C503" s="50"/>
      <c r="D503" s="50"/>
      <c r="E503" s="50"/>
      <c r="F503" s="50"/>
      <c r="G503" s="50"/>
      <c r="H503" s="102"/>
      <c r="I503" s="50"/>
      <c r="J503" s="50"/>
      <c r="K503" s="50"/>
      <c r="L503" s="101">
        <f t="shared" si="7"/>
        <v>0</v>
      </c>
      <c r="M503" s="50"/>
      <c r="N503" s="50"/>
    </row>
    <row r="504" spans="2:14" ht="19.899999999999999" customHeight="1" x14ac:dyDescent="0.35">
      <c r="B504" s="97">
        <v>497</v>
      </c>
      <c r="C504" s="50"/>
      <c r="D504" s="50"/>
      <c r="E504" s="50"/>
      <c r="F504" s="50"/>
      <c r="G504" s="50"/>
      <c r="H504" s="102"/>
      <c r="I504" s="50"/>
      <c r="J504" s="50"/>
      <c r="K504" s="50"/>
      <c r="L504" s="101">
        <f t="shared" si="7"/>
        <v>0</v>
      </c>
      <c r="M504" s="50"/>
      <c r="N504" s="50"/>
    </row>
    <row r="505" spans="2:14" ht="19.899999999999999" customHeight="1" x14ac:dyDescent="0.35">
      <c r="B505" s="97">
        <v>498</v>
      </c>
      <c r="C505" s="50"/>
      <c r="D505" s="50"/>
      <c r="E505" s="50"/>
      <c r="F505" s="50"/>
      <c r="G505" s="50"/>
      <c r="H505" s="102"/>
      <c r="I505" s="50"/>
      <c r="J505" s="50"/>
      <c r="K505" s="50"/>
      <c r="L505" s="101">
        <f t="shared" si="7"/>
        <v>0</v>
      </c>
      <c r="M505" s="50"/>
      <c r="N505" s="50"/>
    </row>
    <row r="506" spans="2:14" ht="19.899999999999999" customHeight="1" x14ac:dyDescent="0.35">
      <c r="B506" s="97">
        <v>499</v>
      </c>
      <c r="C506" s="50"/>
      <c r="D506" s="50"/>
      <c r="E506" s="50"/>
      <c r="F506" s="50"/>
      <c r="G506" s="50"/>
      <c r="H506" s="102"/>
      <c r="I506" s="50"/>
      <c r="J506" s="50"/>
      <c r="K506" s="50"/>
      <c r="L506" s="101">
        <f t="shared" si="7"/>
        <v>0</v>
      </c>
      <c r="M506" s="50"/>
      <c r="N506" s="50"/>
    </row>
    <row r="507" spans="2:14" ht="19.899999999999999" customHeight="1" x14ac:dyDescent="0.35">
      <c r="B507" s="97">
        <v>500</v>
      </c>
      <c r="C507" s="50"/>
      <c r="D507" s="50"/>
      <c r="E507" s="50"/>
      <c r="F507" s="50"/>
      <c r="G507" s="50"/>
      <c r="H507" s="102"/>
      <c r="I507" s="50"/>
      <c r="J507" s="50"/>
      <c r="K507" s="50"/>
      <c r="L507" s="101">
        <f t="shared" si="7"/>
        <v>0</v>
      </c>
      <c r="M507" s="50"/>
      <c r="N507" s="50"/>
    </row>
    <row r="508" spans="2:14" ht="19.899999999999999" customHeight="1" x14ac:dyDescent="0.35">
      <c r="B508" s="97">
        <v>501</v>
      </c>
      <c r="C508" s="50"/>
      <c r="D508" s="50"/>
      <c r="E508" s="50"/>
      <c r="F508" s="50"/>
      <c r="G508" s="50"/>
      <c r="H508" s="102"/>
      <c r="I508" s="50"/>
      <c r="J508" s="50"/>
      <c r="K508" s="50"/>
      <c r="L508" s="101">
        <f t="shared" si="7"/>
        <v>0</v>
      </c>
      <c r="M508" s="50"/>
      <c r="N508" s="50"/>
    </row>
    <row r="509" spans="2:14" ht="19.899999999999999" customHeight="1" x14ac:dyDescent="0.35">
      <c r="B509" s="97">
        <v>502</v>
      </c>
      <c r="C509" s="50"/>
      <c r="D509" s="50"/>
      <c r="E509" s="50"/>
      <c r="F509" s="50"/>
      <c r="G509" s="50"/>
      <c r="H509" s="102"/>
      <c r="I509" s="50"/>
      <c r="J509" s="50"/>
      <c r="K509" s="50"/>
      <c r="L509" s="101">
        <f t="shared" si="7"/>
        <v>0</v>
      </c>
      <c r="M509" s="50"/>
      <c r="N509" s="50"/>
    </row>
    <row r="510" spans="2:14" ht="19.899999999999999" customHeight="1" x14ac:dyDescent="0.35">
      <c r="B510" s="97">
        <v>503</v>
      </c>
      <c r="C510" s="50"/>
      <c r="D510" s="50"/>
      <c r="E510" s="50"/>
      <c r="F510" s="50"/>
      <c r="G510" s="50"/>
      <c r="H510" s="102"/>
      <c r="I510" s="50"/>
      <c r="J510" s="50"/>
      <c r="K510" s="50"/>
      <c r="L510" s="101">
        <f t="shared" si="7"/>
        <v>0</v>
      </c>
      <c r="M510" s="50"/>
      <c r="N510" s="50"/>
    </row>
    <row r="511" spans="2:14" ht="19.899999999999999" customHeight="1" x14ac:dyDescent="0.35">
      <c r="B511" s="97">
        <v>504</v>
      </c>
      <c r="C511" s="50"/>
      <c r="D511" s="50"/>
      <c r="E511" s="50"/>
      <c r="F511" s="50"/>
      <c r="G511" s="50"/>
      <c r="H511" s="102"/>
      <c r="I511" s="50"/>
      <c r="J511" s="50"/>
      <c r="K511" s="50"/>
      <c r="L511" s="101">
        <f t="shared" si="7"/>
        <v>0</v>
      </c>
      <c r="M511" s="50"/>
      <c r="N511" s="50"/>
    </row>
    <row r="512" spans="2:14" ht="19.899999999999999" customHeight="1" x14ac:dyDescent="0.35">
      <c r="B512" s="97">
        <v>505</v>
      </c>
      <c r="C512" s="50"/>
      <c r="D512" s="50"/>
      <c r="E512" s="50"/>
      <c r="F512" s="50"/>
      <c r="G512" s="50"/>
      <c r="H512" s="102"/>
      <c r="I512" s="50"/>
      <c r="J512" s="50"/>
      <c r="K512" s="50"/>
      <c r="L512" s="101">
        <f t="shared" si="7"/>
        <v>0</v>
      </c>
      <c r="M512" s="50"/>
      <c r="N512" s="50"/>
    </row>
    <row r="513" spans="2:14" ht="19.899999999999999" customHeight="1" x14ac:dyDescent="0.35">
      <c r="B513" s="97">
        <v>506</v>
      </c>
      <c r="C513" s="50"/>
      <c r="D513" s="50"/>
      <c r="E513" s="50"/>
      <c r="F513" s="50"/>
      <c r="G513" s="50"/>
      <c r="H513" s="102"/>
      <c r="I513" s="50"/>
      <c r="J513" s="50"/>
      <c r="K513" s="50"/>
      <c r="L513" s="101">
        <f t="shared" si="7"/>
        <v>0</v>
      </c>
      <c r="M513" s="50"/>
      <c r="N513" s="50"/>
    </row>
    <row r="514" spans="2:14" ht="19.899999999999999" customHeight="1" x14ac:dyDescent="0.35">
      <c r="B514" s="97">
        <v>507</v>
      </c>
      <c r="C514" s="50"/>
      <c r="D514" s="50"/>
      <c r="E514" s="50"/>
      <c r="F514" s="50"/>
      <c r="G514" s="50"/>
      <c r="H514" s="102"/>
      <c r="I514" s="50"/>
      <c r="J514" s="50"/>
      <c r="K514" s="50"/>
      <c r="L514" s="101">
        <f t="shared" si="7"/>
        <v>0</v>
      </c>
      <c r="M514" s="50"/>
      <c r="N514" s="50"/>
    </row>
    <row r="515" spans="2:14" ht="19.899999999999999" customHeight="1" x14ac:dyDescent="0.35">
      <c r="B515" s="97">
        <v>508</v>
      </c>
      <c r="C515" s="50"/>
      <c r="D515" s="50"/>
      <c r="E515" s="50"/>
      <c r="F515" s="50"/>
      <c r="G515" s="50"/>
      <c r="H515" s="102"/>
      <c r="I515" s="50"/>
      <c r="J515" s="50"/>
      <c r="K515" s="50"/>
      <c r="L515" s="101">
        <f t="shared" si="7"/>
        <v>0</v>
      </c>
      <c r="M515" s="50"/>
      <c r="N515" s="50"/>
    </row>
    <row r="516" spans="2:14" ht="19.899999999999999" customHeight="1" x14ac:dyDescent="0.35">
      <c r="B516" s="97">
        <v>509</v>
      </c>
      <c r="C516" s="50"/>
      <c r="D516" s="50"/>
      <c r="E516" s="50"/>
      <c r="F516" s="50"/>
      <c r="G516" s="50"/>
      <c r="H516" s="102"/>
      <c r="I516" s="50"/>
      <c r="J516" s="50"/>
      <c r="K516" s="50"/>
      <c r="L516" s="101">
        <f t="shared" si="7"/>
        <v>0</v>
      </c>
      <c r="M516" s="50"/>
      <c r="N516" s="50"/>
    </row>
    <row r="517" spans="2:14" ht="19.899999999999999" customHeight="1" x14ac:dyDescent="0.35">
      <c r="B517" s="97">
        <v>510</v>
      </c>
      <c r="C517" s="50"/>
      <c r="D517" s="50"/>
      <c r="E517" s="50"/>
      <c r="F517" s="50"/>
      <c r="G517" s="50"/>
      <c r="H517" s="102"/>
      <c r="I517" s="50"/>
      <c r="J517" s="50"/>
      <c r="K517" s="50"/>
      <c r="L517" s="101">
        <f t="shared" si="7"/>
        <v>0</v>
      </c>
      <c r="M517" s="50"/>
      <c r="N517" s="50"/>
    </row>
    <row r="518" spans="2:14" ht="19.899999999999999" customHeight="1" x14ac:dyDescent="0.35">
      <c r="B518" s="97">
        <v>511</v>
      </c>
      <c r="C518" s="50"/>
      <c r="D518" s="50"/>
      <c r="E518" s="50"/>
      <c r="F518" s="50"/>
      <c r="G518" s="50"/>
      <c r="H518" s="102"/>
      <c r="I518" s="50"/>
      <c r="J518" s="50"/>
      <c r="K518" s="50"/>
      <c r="L518" s="101">
        <f t="shared" si="7"/>
        <v>0</v>
      </c>
      <c r="M518" s="50"/>
      <c r="N518" s="50"/>
    </row>
    <row r="519" spans="2:14" ht="19.899999999999999" customHeight="1" x14ac:dyDescent="0.35">
      <c r="B519" s="97">
        <v>512</v>
      </c>
      <c r="C519" s="50"/>
      <c r="D519" s="50"/>
      <c r="E519" s="50"/>
      <c r="F519" s="50"/>
      <c r="G519" s="50"/>
      <c r="H519" s="102"/>
      <c r="I519" s="50"/>
      <c r="J519" s="50"/>
      <c r="K519" s="50"/>
      <c r="L519" s="101">
        <f t="shared" si="7"/>
        <v>0</v>
      </c>
      <c r="M519" s="50"/>
      <c r="N519" s="50"/>
    </row>
    <row r="520" spans="2:14" ht="19.899999999999999" customHeight="1" x14ac:dyDescent="0.35">
      <c r="B520" s="97">
        <v>513</v>
      </c>
      <c r="C520" s="50"/>
      <c r="D520" s="50"/>
      <c r="E520" s="50"/>
      <c r="F520" s="50"/>
      <c r="G520" s="50"/>
      <c r="H520" s="102"/>
      <c r="I520" s="50"/>
      <c r="J520" s="50"/>
      <c r="K520" s="50"/>
      <c r="L520" s="101">
        <f t="shared" si="7"/>
        <v>0</v>
      </c>
      <c r="M520" s="50"/>
      <c r="N520" s="50"/>
    </row>
    <row r="521" spans="2:14" ht="19.899999999999999" customHeight="1" x14ac:dyDescent="0.35">
      <c r="B521" s="97">
        <v>514</v>
      </c>
      <c r="C521" s="50"/>
      <c r="D521" s="50"/>
      <c r="E521" s="50"/>
      <c r="F521" s="50"/>
      <c r="G521" s="50"/>
      <c r="H521" s="102"/>
      <c r="I521" s="50"/>
      <c r="J521" s="50"/>
      <c r="K521" s="50"/>
      <c r="L521" s="101">
        <f t="shared" ref="L521:L584" si="8">IF(I521&lt;&gt;0,ROUND(H521*J521/I521,2),0)</f>
        <v>0</v>
      </c>
      <c r="M521" s="50"/>
      <c r="N521" s="50"/>
    </row>
    <row r="522" spans="2:14" ht="19.899999999999999" customHeight="1" x14ac:dyDescent="0.35">
      <c r="B522" s="97">
        <v>515</v>
      </c>
      <c r="C522" s="50"/>
      <c r="D522" s="50"/>
      <c r="E522" s="50"/>
      <c r="F522" s="50"/>
      <c r="G522" s="50"/>
      <c r="H522" s="102"/>
      <c r="I522" s="50"/>
      <c r="J522" s="50"/>
      <c r="K522" s="50"/>
      <c r="L522" s="101">
        <f t="shared" si="8"/>
        <v>0</v>
      </c>
      <c r="M522" s="50"/>
      <c r="N522" s="50"/>
    </row>
    <row r="523" spans="2:14" ht="19.899999999999999" customHeight="1" x14ac:dyDescent="0.35">
      <c r="B523" s="97">
        <v>516</v>
      </c>
      <c r="C523" s="50"/>
      <c r="D523" s="50"/>
      <c r="E523" s="50"/>
      <c r="F523" s="50"/>
      <c r="G523" s="50"/>
      <c r="H523" s="102"/>
      <c r="I523" s="50"/>
      <c r="J523" s="50"/>
      <c r="K523" s="50"/>
      <c r="L523" s="101">
        <f t="shared" si="8"/>
        <v>0</v>
      </c>
      <c r="M523" s="50"/>
      <c r="N523" s="50"/>
    </row>
    <row r="524" spans="2:14" ht="19.899999999999999" customHeight="1" x14ac:dyDescent="0.35">
      <c r="B524" s="97">
        <v>517</v>
      </c>
      <c r="C524" s="50"/>
      <c r="D524" s="50"/>
      <c r="E524" s="50"/>
      <c r="F524" s="50"/>
      <c r="G524" s="50"/>
      <c r="H524" s="102"/>
      <c r="I524" s="50"/>
      <c r="J524" s="50"/>
      <c r="K524" s="50"/>
      <c r="L524" s="101">
        <f t="shared" si="8"/>
        <v>0</v>
      </c>
      <c r="M524" s="50"/>
      <c r="N524" s="50"/>
    </row>
    <row r="525" spans="2:14" ht="19.899999999999999" customHeight="1" x14ac:dyDescent="0.35">
      <c r="B525" s="97">
        <v>518</v>
      </c>
      <c r="C525" s="50"/>
      <c r="D525" s="50"/>
      <c r="E525" s="50"/>
      <c r="F525" s="50"/>
      <c r="G525" s="50"/>
      <c r="H525" s="102"/>
      <c r="I525" s="50"/>
      <c r="J525" s="50"/>
      <c r="K525" s="50"/>
      <c r="L525" s="101">
        <f t="shared" si="8"/>
        <v>0</v>
      </c>
      <c r="M525" s="50"/>
      <c r="N525" s="50"/>
    </row>
    <row r="526" spans="2:14" ht="19.899999999999999" customHeight="1" x14ac:dyDescent="0.35">
      <c r="B526" s="97">
        <v>519</v>
      </c>
      <c r="C526" s="50"/>
      <c r="D526" s="50"/>
      <c r="E526" s="50"/>
      <c r="F526" s="50"/>
      <c r="G526" s="50"/>
      <c r="H526" s="102"/>
      <c r="I526" s="50"/>
      <c r="J526" s="50"/>
      <c r="K526" s="50"/>
      <c r="L526" s="101">
        <f t="shared" si="8"/>
        <v>0</v>
      </c>
      <c r="M526" s="50"/>
      <c r="N526" s="50"/>
    </row>
    <row r="527" spans="2:14" ht="19.899999999999999" customHeight="1" x14ac:dyDescent="0.35">
      <c r="B527" s="97">
        <v>520</v>
      </c>
      <c r="C527" s="50"/>
      <c r="D527" s="50"/>
      <c r="E527" s="50"/>
      <c r="F527" s="50"/>
      <c r="G527" s="50"/>
      <c r="H527" s="102"/>
      <c r="I527" s="50"/>
      <c r="J527" s="50"/>
      <c r="K527" s="50"/>
      <c r="L527" s="101">
        <f t="shared" si="8"/>
        <v>0</v>
      </c>
      <c r="M527" s="50"/>
      <c r="N527" s="50"/>
    </row>
    <row r="528" spans="2:14" ht="19.899999999999999" customHeight="1" x14ac:dyDescent="0.35">
      <c r="B528" s="97">
        <v>521</v>
      </c>
      <c r="C528" s="50"/>
      <c r="D528" s="50"/>
      <c r="E528" s="50"/>
      <c r="F528" s="50"/>
      <c r="G528" s="50"/>
      <c r="H528" s="102"/>
      <c r="I528" s="50"/>
      <c r="J528" s="50"/>
      <c r="K528" s="50"/>
      <c r="L528" s="101">
        <f t="shared" si="8"/>
        <v>0</v>
      </c>
      <c r="M528" s="50"/>
      <c r="N528" s="50"/>
    </row>
    <row r="529" spans="2:14" ht="19.899999999999999" customHeight="1" x14ac:dyDescent="0.35">
      <c r="B529" s="97">
        <v>522</v>
      </c>
      <c r="C529" s="50"/>
      <c r="D529" s="50"/>
      <c r="E529" s="50"/>
      <c r="F529" s="50"/>
      <c r="G529" s="50"/>
      <c r="H529" s="102"/>
      <c r="I529" s="50"/>
      <c r="J529" s="50"/>
      <c r="K529" s="50"/>
      <c r="L529" s="101">
        <f t="shared" si="8"/>
        <v>0</v>
      </c>
      <c r="M529" s="50"/>
      <c r="N529" s="50"/>
    </row>
    <row r="530" spans="2:14" ht="19.899999999999999" customHeight="1" x14ac:dyDescent="0.35">
      <c r="B530" s="97">
        <v>523</v>
      </c>
      <c r="C530" s="50"/>
      <c r="D530" s="50"/>
      <c r="E530" s="50"/>
      <c r="F530" s="50"/>
      <c r="G530" s="50"/>
      <c r="H530" s="102"/>
      <c r="I530" s="50"/>
      <c r="J530" s="50"/>
      <c r="K530" s="50"/>
      <c r="L530" s="101">
        <f t="shared" si="8"/>
        <v>0</v>
      </c>
      <c r="M530" s="50"/>
      <c r="N530" s="50"/>
    </row>
    <row r="531" spans="2:14" ht="19.899999999999999" customHeight="1" x14ac:dyDescent="0.35">
      <c r="B531" s="97">
        <v>524</v>
      </c>
      <c r="C531" s="50"/>
      <c r="D531" s="50"/>
      <c r="E531" s="50"/>
      <c r="F531" s="50"/>
      <c r="G531" s="50"/>
      <c r="H531" s="102"/>
      <c r="I531" s="50"/>
      <c r="J531" s="50"/>
      <c r="K531" s="50"/>
      <c r="L531" s="101">
        <f t="shared" si="8"/>
        <v>0</v>
      </c>
      <c r="M531" s="50"/>
      <c r="N531" s="50"/>
    </row>
    <row r="532" spans="2:14" ht="19.899999999999999" customHeight="1" x14ac:dyDescent="0.35">
      <c r="B532" s="97">
        <v>525</v>
      </c>
      <c r="C532" s="50"/>
      <c r="D532" s="50"/>
      <c r="E532" s="50"/>
      <c r="F532" s="50"/>
      <c r="G532" s="50"/>
      <c r="H532" s="102"/>
      <c r="I532" s="50"/>
      <c r="J532" s="50"/>
      <c r="K532" s="50"/>
      <c r="L532" s="101">
        <f t="shared" si="8"/>
        <v>0</v>
      </c>
      <c r="M532" s="50"/>
      <c r="N532" s="50"/>
    </row>
    <row r="533" spans="2:14" ht="19.899999999999999" customHeight="1" x14ac:dyDescent="0.35">
      <c r="B533" s="97">
        <v>526</v>
      </c>
      <c r="C533" s="50"/>
      <c r="D533" s="50"/>
      <c r="E533" s="50"/>
      <c r="F533" s="50"/>
      <c r="G533" s="50"/>
      <c r="H533" s="102"/>
      <c r="I533" s="50"/>
      <c r="J533" s="50"/>
      <c r="K533" s="50"/>
      <c r="L533" s="101">
        <f t="shared" si="8"/>
        <v>0</v>
      </c>
      <c r="M533" s="50"/>
      <c r="N533" s="50"/>
    </row>
    <row r="534" spans="2:14" ht="19.899999999999999" customHeight="1" x14ac:dyDescent="0.35">
      <c r="B534" s="97">
        <v>527</v>
      </c>
      <c r="C534" s="50"/>
      <c r="D534" s="50"/>
      <c r="E534" s="50"/>
      <c r="F534" s="50"/>
      <c r="G534" s="50"/>
      <c r="H534" s="102"/>
      <c r="I534" s="50"/>
      <c r="J534" s="50"/>
      <c r="K534" s="50"/>
      <c r="L534" s="101">
        <f t="shared" si="8"/>
        <v>0</v>
      </c>
      <c r="M534" s="50"/>
      <c r="N534" s="50"/>
    </row>
    <row r="535" spans="2:14" ht="19.899999999999999" customHeight="1" x14ac:dyDescent="0.35">
      <c r="B535" s="97">
        <v>528</v>
      </c>
      <c r="C535" s="50"/>
      <c r="D535" s="50"/>
      <c r="E535" s="50"/>
      <c r="F535" s="50"/>
      <c r="G535" s="50"/>
      <c r="H535" s="102"/>
      <c r="I535" s="50"/>
      <c r="J535" s="50"/>
      <c r="K535" s="50"/>
      <c r="L535" s="101">
        <f t="shared" si="8"/>
        <v>0</v>
      </c>
      <c r="M535" s="50"/>
      <c r="N535" s="50"/>
    </row>
    <row r="536" spans="2:14" ht="19.899999999999999" customHeight="1" x14ac:dyDescent="0.35">
      <c r="B536" s="97">
        <v>529</v>
      </c>
      <c r="C536" s="50"/>
      <c r="D536" s="50"/>
      <c r="E536" s="50"/>
      <c r="F536" s="50"/>
      <c r="G536" s="50"/>
      <c r="H536" s="102"/>
      <c r="I536" s="50"/>
      <c r="J536" s="50"/>
      <c r="K536" s="50"/>
      <c r="L536" s="101">
        <f t="shared" si="8"/>
        <v>0</v>
      </c>
      <c r="M536" s="50"/>
      <c r="N536" s="50"/>
    </row>
    <row r="537" spans="2:14" ht="19.899999999999999" customHeight="1" x14ac:dyDescent="0.35">
      <c r="B537" s="97">
        <v>530</v>
      </c>
      <c r="C537" s="50"/>
      <c r="D537" s="50"/>
      <c r="E537" s="50"/>
      <c r="F537" s="50"/>
      <c r="G537" s="50"/>
      <c r="H537" s="102"/>
      <c r="I537" s="50"/>
      <c r="J537" s="50"/>
      <c r="K537" s="50"/>
      <c r="L537" s="101">
        <f t="shared" si="8"/>
        <v>0</v>
      </c>
      <c r="M537" s="50"/>
      <c r="N537" s="50"/>
    </row>
    <row r="538" spans="2:14" ht="19.899999999999999" customHeight="1" x14ac:dyDescent="0.35">
      <c r="B538" s="97">
        <v>531</v>
      </c>
      <c r="C538" s="50"/>
      <c r="D538" s="50"/>
      <c r="E538" s="50"/>
      <c r="F538" s="50"/>
      <c r="G538" s="50"/>
      <c r="H538" s="102"/>
      <c r="I538" s="50"/>
      <c r="J538" s="50"/>
      <c r="K538" s="50"/>
      <c r="L538" s="101">
        <f t="shared" si="8"/>
        <v>0</v>
      </c>
      <c r="M538" s="50"/>
      <c r="N538" s="50"/>
    </row>
    <row r="539" spans="2:14" ht="19.899999999999999" customHeight="1" x14ac:dyDescent="0.35">
      <c r="B539" s="97">
        <v>532</v>
      </c>
      <c r="C539" s="50"/>
      <c r="D539" s="50"/>
      <c r="E539" s="50"/>
      <c r="F539" s="50"/>
      <c r="G539" s="50"/>
      <c r="H539" s="102"/>
      <c r="I539" s="50"/>
      <c r="J539" s="50"/>
      <c r="K539" s="50"/>
      <c r="L539" s="101">
        <f t="shared" si="8"/>
        <v>0</v>
      </c>
      <c r="M539" s="50"/>
      <c r="N539" s="50"/>
    </row>
    <row r="540" spans="2:14" ht="19.899999999999999" customHeight="1" x14ac:dyDescent="0.35">
      <c r="B540" s="97">
        <v>533</v>
      </c>
      <c r="C540" s="50"/>
      <c r="D540" s="50"/>
      <c r="E540" s="50"/>
      <c r="F540" s="50"/>
      <c r="G540" s="50"/>
      <c r="H540" s="102"/>
      <c r="I540" s="50"/>
      <c r="J540" s="50"/>
      <c r="K540" s="50"/>
      <c r="L540" s="101">
        <f t="shared" si="8"/>
        <v>0</v>
      </c>
      <c r="M540" s="50"/>
      <c r="N540" s="50"/>
    </row>
    <row r="541" spans="2:14" ht="19.899999999999999" customHeight="1" x14ac:dyDescent="0.35">
      <c r="B541" s="97">
        <v>534</v>
      </c>
      <c r="C541" s="50"/>
      <c r="D541" s="50"/>
      <c r="E541" s="50"/>
      <c r="F541" s="50"/>
      <c r="G541" s="50"/>
      <c r="H541" s="102"/>
      <c r="I541" s="50"/>
      <c r="J541" s="50"/>
      <c r="K541" s="50"/>
      <c r="L541" s="101">
        <f t="shared" si="8"/>
        <v>0</v>
      </c>
      <c r="M541" s="50"/>
      <c r="N541" s="50"/>
    </row>
    <row r="542" spans="2:14" ht="19.899999999999999" customHeight="1" x14ac:dyDescent="0.35">
      <c r="B542" s="97">
        <v>535</v>
      </c>
      <c r="C542" s="50"/>
      <c r="D542" s="50"/>
      <c r="E542" s="50"/>
      <c r="F542" s="50"/>
      <c r="G542" s="50"/>
      <c r="H542" s="102"/>
      <c r="I542" s="50"/>
      <c r="J542" s="50"/>
      <c r="K542" s="50"/>
      <c r="L542" s="101">
        <f t="shared" si="8"/>
        <v>0</v>
      </c>
      <c r="M542" s="50"/>
      <c r="N542" s="50"/>
    </row>
    <row r="543" spans="2:14" ht="19.899999999999999" customHeight="1" x14ac:dyDescent="0.35">
      <c r="B543" s="97">
        <v>536</v>
      </c>
      <c r="C543" s="50"/>
      <c r="D543" s="50"/>
      <c r="E543" s="50"/>
      <c r="F543" s="50"/>
      <c r="G543" s="50"/>
      <c r="H543" s="102"/>
      <c r="I543" s="50"/>
      <c r="J543" s="50"/>
      <c r="K543" s="50"/>
      <c r="L543" s="101">
        <f t="shared" si="8"/>
        <v>0</v>
      </c>
      <c r="M543" s="50"/>
      <c r="N543" s="50"/>
    </row>
    <row r="544" spans="2:14" ht="19.899999999999999" customHeight="1" x14ac:dyDescent="0.35">
      <c r="B544" s="97">
        <v>537</v>
      </c>
      <c r="C544" s="50"/>
      <c r="D544" s="50"/>
      <c r="E544" s="50"/>
      <c r="F544" s="50"/>
      <c r="G544" s="50"/>
      <c r="H544" s="102"/>
      <c r="I544" s="50"/>
      <c r="J544" s="50"/>
      <c r="K544" s="50"/>
      <c r="L544" s="101">
        <f t="shared" si="8"/>
        <v>0</v>
      </c>
      <c r="M544" s="50"/>
      <c r="N544" s="50"/>
    </row>
    <row r="545" spans="2:14" ht="19.899999999999999" customHeight="1" x14ac:dyDescent="0.35">
      <c r="B545" s="97">
        <v>538</v>
      </c>
      <c r="C545" s="50"/>
      <c r="D545" s="50"/>
      <c r="E545" s="50"/>
      <c r="F545" s="50"/>
      <c r="G545" s="50"/>
      <c r="H545" s="102"/>
      <c r="I545" s="50"/>
      <c r="J545" s="50"/>
      <c r="K545" s="50"/>
      <c r="L545" s="101">
        <f t="shared" si="8"/>
        <v>0</v>
      </c>
      <c r="M545" s="50"/>
      <c r="N545" s="50"/>
    </row>
    <row r="546" spans="2:14" ht="19.899999999999999" customHeight="1" x14ac:dyDescent="0.35">
      <c r="B546" s="97">
        <v>539</v>
      </c>
      <c r="C546" s="50"/>
      <c r="D546" s="50"/>
      <c r="E546" s="50"/>
      <c r="F546" s="50"/>
      <c r="G546" s="50"/>
      <c r="H546" s="102"/>
      <c r="I546" s="50"/>
      <c r="J546" s="50"/>
      <c r="K546" s="50"/>
      <c r="L546" s="101">
        <f t="shared" si="8"/>
        <v>0</v>
      </c>
      <c r="M546" s="50"/>
      <c r="N546" s="50"/>
    </row>
    <row r="547" spans="2:14" ht="19.899999999999999" customHeight="1" x14ac:dyDescent="0.35">
      <c r="B547" s="97">
        <v>540</v>
      </c>
      <c r="C547" s="50"/>
      <c r="D547" s="50"/>
      <c r="E547" s="50"/>
      <c r="F547" s="50"/>
      <c r="G547" s="50"/>
      <c r="H547" s="102"/>
      <c r="I547" s="50"/>
      <c r="J547" s="50"/>
      <c r="K547" s="50"/>
      <c r="L547" s="101">
        <f t="shared" si="8"/>
        <v>0</v>
      </c>
      <c r="M547" s="50"/>
      <c r="N547" s="50"/>
    </row>
    <row r="548" spans="2:14" ht="19.899999999999999" customHeight="1" x14ac:dyDescent="0.35">
      <c r="B548" s="97">
        <v>541</v>
      </c>
      <c r="C548" s="50"/>
      <c r="D548" s="50"/>
      <c r="E548" s="50"/>
      <c r="F548" s="50"/>
      <c r="G548" s="50"/>
      <c r="H548" s="102"/>
      <c r="I548" s="50"/>
      <c r="J548" s="50"/>
      <c r="K548" s="50"/>
      <c r="L548" s="101">
        <f t="shared" si="8"/>
        <v>0</v>
      </c>
      <c r="M548" s="50"/>
      <c r="N548" s="50"/>
    </row>
    <row r="549" spans="2:14" ht="19.899999999999999" customHeight="1" x14ac:dyDescent="0.35">
      <c r="B549" s="97">
        <v>542</v>
      </c>
      <c r="C549" s="50"/>
      <c r="D549" s="50"/>
      <c r="E549" s="50"/>
      <c r="F549" s="50"/>
      <c r="G549" s="50"/>
      <c r="H549" s="102"/>
      <c r="I549" s="50"/>
      <c r="J549" s="50"/>
      <c r="K549" s="50"/>
      <c r="L549" s="101">
        <f t="shared" si="8"/>
        <v>0</v>
      </c>
      <c r="M549" s="50"/>
      <c r="N549" s="50"/>
    </row>
    <row r="550" spans="2:14" ht="19.899999999999999" customHeight="1" x14ac:dyDescent="0.35">
      <c r="B550" s="97">
        <v>543</v>
      </c>
      <c r="C550" s="50"/>
      <c r="D550" s="50"/>
      <c r="E550" s="50"/>
      <c r="F550" s="50"/>
      <c r="G550" s="50"/>
      <c r="H550" s="102"/>
      <c r="I550" s="50"/>
      <c r="J550" s="50"/>
      <c r="K550" s="50"/>
      <c r="L550" s="101">
        <f t="shared" si="8"/>
        <v>0</v>
      </c>
      <c r="M550" s="50"/>
      <c r="N550" s="50"/>
    </row>
    <row r="551" spans="2:14" ht="19.899999999999999" customHeight="1" x14ac:dyDescent="0.35">
      <c r="B551" s="97">
        <v>544</v>
      </c>
      <c r="C551" s="50"/>
      <c r="D551" s="50"/>
      <c r="E551" s="50"/>
      <c r="F551" s="50"/>
      <c r="G551" s="50"/>
      <c r="H551" s="102"/>
      <c r="I551" s="50"/>
      <c r="J551" s="50"/>
      <c r="K551" s="50"/>
      <c r="L551" s="101">
        <f t="shared" si="8"/>
        <v>0</v>
      </c>
      <c r="M551" s="50"/>
      <c r="N551" s="50"/>
    </row>
    <row r="552" spans="2:14" ht="19.899999999999999" customHeight="1" x14ac:dyDescent="0.35">
      <c r="B552" s="97">
        <v>545</v>
      </c>
      <c r="C552" s="50"/>
      <c r="D552" s="50"/>
      <c r="E552" s="50"/>
      <c r="F552" s="50"/>
      <c r="G552" s="50"/>
      <c r="H552" s="102"/>
      <c r="I552" s="50"/>
      <c r="J552" s="50"/>
      <c r="K552" s="50"/>
      <c r="L552" s="101">
        <f t="shared" si="8"/>
        <v>0</v>
      </c>
      <c r="M552" s="50"/>
      <c r="N552" s="50"/>
    </row>
    <row r="553" spans="2:14" ht="19.899999999999999" customHeight="1" x14ac:dyDescent="0.35">
      <c r="B553" s="97">
        <v>546</v>
      </c>
      <c r="C553" s="50"/>
      <c r="D553" s="50"/>
      <c r="E553" s="50"/>
      <c r="F553" s="50"/>
      <c r="G553" s="50"/>
      <c r="H553" s="102"/>
      <c r="I553" s="50"/>
      <c r="J553" s="50"/>
      <c r="K553" s="50"/>
      <c r="L553" s="101">
        <f t="shared" si="8"/>
        <v>0</v>
      </c>
      <c r="M553" s="50"/>
      <c r="N553" s="50"/>
    </row>
    <row r="554" spans="2:14" ht="19.899999999999999" customHeight="1" x14ac:dyDescent="0.35">
      <c r="B554" s="97">
        <v>547</v>
      </c>
      <c r="C554" s="50"/>
      <c r="D554" s="50"/>
      <c r="E554" s="50"/>
      <c r="F554" s="50"/>
      <c r="G554" s="50"/>
      <c r="H554" s="102"/>
      <c r="I554" s="50"/>
      <c r="J554" s="50"/>
      <c r="K554" s="50"/>
      <c r="L554" s="101">
        <f t="shared" si="8"/>
        <v>0</v>
      </c>
      <c r="M554" s="50"/>
      <c r="N554" s="50"/>
    </row>
    <row r="555" spans="2:14" ht="19.899999999999999" customHeight="1" x14ac:dyDescent="0.35">
      <c r="B555" s="97">
        <v>548</v>
      </c>
      <c r="C555" s="50"/>
      <c r="D555" s="50"/>
      <c r="E555" s="50"/>
      <c r="F555" s="50"/>
      <c r="G555" s="50"/>
      <c r="H555" s="102"/>
      <c r="I555" s="50"/>
      <c r="J555" s="50"/>
      <c r="K555" s="50"/>
      <c r="L555" s="101">
        <f t="shared" si="8"/>
        <v>0</v>
      </c>
      <c r="M555" s="50"/>
      <c r="N555" s="50"/>
    </row>
    <row r="556" spans="2:14" ht="19.899999999999999" customHeight="1" x14ac:dyDescent="0.35">
      <c r="B556" s="97">
        <v>549</v>
      </c>
      <c r="C556" s="50"/>
      <c r="D556" s="50"/>
      <c r="E556" s="50"/>
      <c r="F556" s="50"/>
      <c r="G556" s="50"/>
      <c r="H556" s="102"/>
      <c r="I556" s="50"/>
      <c r="J556" s="50"/>
      <c r="K556" s="50"/>
      <c r="L556" s="101">
        <f t="shared" si="8"/>
        <v>0</v>
      </c>
      <c r="M556" s="50"/>
      <c r="N556" s="50"/>
    </row>
    <row r="557" spans="2:14" ht="19.899999999999999" customHeight="1" x14ac:dyDescent="0.35">
      <c r="B557" s="97">
        <v>550</v>
      </c>
      <c r="C557" s="50"/>
      <c r="D557" s="50"/>
      <c r="E557" s="50"/>
      <c r="F557" s="50"/>
      <c r="G557" s="50"/>
      <c r="H557" s="102"/>
      <c r="I557" s="50"/>
      <c r="J557" s="50"/>
      <c r="K557" s="50"/>
      <c r="L557" s="101">
        <f t="shared" si="8"/>
        <v>0</v>
      </c>
      <c r="M557" s="50"/>
      <c r="N557" s="50"/>
    </row>
    <row r="558" spans="2:14" ht="19.899999999999999" customHeight="1" x14ac:dyDescent="0.35">
      <c r="B558" s="97">
        <v>551</v>
      </c>
      <c r="C558" s="50"/>
      <c r="D558" s="50"/>
      <c r="E558" s="50"/>
      <c r="F558" s="50"/>
      <c r="G558" s="50"/>
      <c r="H558" s="102"/>
      <c r="I558" s="50"/>
      <c r="J558" s="50"/>
      <c r="K558" s="50"/>
      <c r="L558" s="101">
        <f t="shared" si="8"/>
        <v>0</v>
      </c>
      <c r="M558" s="50"/>
      <c r="N558" s="50"/>
    </row>
    <row r="559" spans="2:14" ht="19.899999999999999" customHeight="1" x14ac:dyDescent="0.35">
      <c r="B559" s="97">
        <v>552</v>
      </c>
      <c r="C559" s="50"/>
      <c r="D559" s="50"/>
      <c r="E559" s="50"/>
      <c r="F559" s="50"/>
      <c r="G559" s="50"/>
      <c r="H559" s="102"/>
      <c r="I559" s="50"/>
      <c r="J559" s="50"/>
      <c r="K559" s="50"/>
      <c r="L559" s="101">
        <f t="shared" si="8"/>
        <v>0</v>
      </c>
      <c r="M559" s="50"/>
      <c r="N559" s="50"/>
    </row>
    <row r="560" spans="2:14" ht="19.899999999999999" customHeight="1" x14ac:dyDescent="0.35">
      <c r="B560" s="97">
        <v>553</v>
      </c>
      <c r="C560" s="50"/>
      <c r="D560" s="50"/>
      <c r="E560" s="50"/>
      <c r="F560" s="50"/>
      <c r="G560" s="50"/>
      <c r="H560" s="102"/>
      <c r="I560" s="50"/>
      <c r="J560" s="50"/>
      <c r="K560" s="50"/>
      <c r="L560" s="101">
        <f t="shared" si="8"/>
        <v>0</v>
      </c>
      <c r="M560" s="50"/>
      <c r="N560" s="50"/>
    </row>
    <row r="561" spans="2:14" ht="19.899999999999999" customHeight="1" x14ac:dyDescent="0.35">
      <c r="B561" s="97">
        <v>554</v>
      </c>
      <c r="C561" s="50"/>
      <c r="D561" s="50"/>
      <c r="E561" s="50"/>
      <c r="F561" s="50"/>
      <c r="G561" s="50"/>
      <c r="H561" s="102"/>
      <c r="I561" s="50"/>
      <c r="J561" s="50"/>
      <c r="K561" s="50"/>
      <c r="L561" s="101">
        <f t="shared" si="8"/>
        <v>0</v>
      </c>
      <c r="M561" s="50"/>
      <c r="N561" s="50"/>
    </row>
    <row r="562" spans="2:14" ht="19.899999999999999" customHeight="1" x14ac:dyDescent="0.35">
      <c r="B562" s="97">
        <v>555</v>
      </c>
      <c r="C562" s="50"/>
      <c r="D562" s="50"/>
      <c r="E562" s="50"/>
      <c r="F562" s="50"/>
      <c r="G562" s="50"/>
      <c r="H562" s="102"/>
      <c r="I562" s="50"/>
      <c r="J562" s="50"/>
      <c r="K562" s="50"/>
      <c r="L562" s="101">
        <f t="shared" si="8"/>
        <v>0</v>
      </c>
      <c r="M562" s="50"/>
      <c r="N562" s="50"/>
    </row>
    <row r="563" spans="2:14" ht="19.899999999999999" customHeight="1" x14ac:dyDescent="0.35">
      <c r="B563" s="97">
        <v>556</v>
      </c>
      <c r="C563" s="50"/>
      <c r="D563" s="50"/>
      <c r="E563" s="50"/>
      <c r="F563" s="50"/>
      <c r="G563" s="50"/>
      <c r="H563" s="102"/>
      <c r="I563" s="50"/>
      <c r="J563" s="50"/>
      <c r="K563" s="50"/>
      <c r="L563" s="101">
        <f t="shared" si="8"/>
        <v>0</v>
      </c>
      <c r="M563" s="50"/>
      <c r="N563" s="50"/>
    </row>
    <row r="564" spans="2:14" ht="19.899999999999999" customHeight="1" x14ac:dyDescent="0.35">
      <c r="B564" s="97">
        <v>557</v>
      </c>
      <c r="C564" s="50"/>
      <c r="D564" s="50"/>
      <c r="E564" s="50"/>
      <c r="F564" s="50"/>
      <c r="G564" s="50"/>
      <c r="H564" s="102"/>
      <c r="I564" s="50"/>
      <c r="J564" s="50"/>
      <c r="K564" s="50"/>
      <c r="L564" s="101">
        <f t="shared" si="8"/>
        <v>0</v>
      </c>
      <c r="M564" s="50"/>
      <c r="N564" s="50"/>
    </row>
    <row r="565" spans="2:14" ht="19.899999999999999" customHeight="1" x14ac:dyDescent="0.35">
      <c r="B565" s="97">
        <v>558</v>
      </c>
      <c r="C565" s="50"/>
      <c r="D565" s="50"/>
      <c r="E565" s="50"/>
      <c r="F565" s="50"/>
      <c r="G565" s="50"/>
      <c r="H565" s="102"/>
      <c r="I565" s="50"/>
      <c r="J565" s="50"/>
      <c r="K565" s="50"/>
      <c r="L565" s="101">
        <f t="shared" si="8"/>
        <v>0</v>
      </c>
      <c r="M565" s="50"/>
      <c r="N565" s="50"/>
    </row>
    <row r="566" spans="2:14" ht="19.899999999999999" customHeight="1" x14ac:dyDescent="0.35">
      <c r="B566" s="97">
        <v>559</v>
      </c>
      <c r="C566" s="50"/>
      <c r="D566" s="50"/>
      <c r="E566" s="50"/>
      <c r="F566" s="50"/>
      <c r="G566" s="50"/>
      <c r="H566" s="102"/>
      <c r="I566" s="50"/>
      <c r="J566" s="50"/>
      <c r="K566" s="50"/>
      <c r="L566" s="101">
        <f t="shared" si="8"/>
        <v>0</v>
      </c>
      <c r="M566" s="50"/>
      <c r="N566" s="50"/>
    </row>
    <row r="567" spans="2:14" ht="19.899999999999999" customHeight="1" x14ac:dyDescent="0.35">
      <c r="B567" s="97">
        <v>560</v>
      </c>
      <c r="C567" s="50"/>
      <c r="D567" s="50"/>
      <c r="E567" s="50"/>
      <c r="F567" s="50"/>
      <c r="G567" s="50"/>
      <c r="H567" s="102"/>
      <c r="I567" s="50"/>
      <c r="J567" s="50"/>
      <c r="K567" s="50"/>
      <c r="L567" s="101">
        <f t="shared" si="8"/>
        <v>0</v>
      </c>
      <c r="M567" s="50"/>
      <c r="N567" s="50"/>
    </row>
    <row r="568" spans="2:14" ht="19.899999999999999" customHeight="1" x14ac:dyDescent="0.35">
      <c r="B568" s="97">
        <v>561</v>
      </c>
      <c r="C568" s="50"/>
      <c r="D568" s="50"/>
      <c r="E568" s="50"/>
      <c r="F568" s="50"/>
      <c r="G568" s="50"/>
      <c r="H568" s="102"/>
      <c r="I568" s="50"/>
      <c r="J568" s="50"/>
      <c r="K568" s="50"/>
      <c r="L568" s="101">
        <f t="shared" si="8"/>
        <v>0</v>
      </c>
      <c r="M568" s="50"/>
      <c r="N568" s="50"/>
    </row>
    <row r="569" spans="2:14" ht="19.899999999999999" customHeight="1" x14ac:dyDescent="0.35">
      <c r="B569" s="97">
        <v>562</v>
      </c>
      <c r="C569" s="50"/>
      <c r="D569" s="50"/>
      <c r="E569" s="50"/>
      <c r="F569" s="50"/>
      <c r="G569" s="50"/>
      <c r="H569" s="102"/>
      <c r="I569" s="50"/>
      <c r="J569" s="50"/>
      <c r="K569" s="50"/>
      <c r="L569" s="101">
        <f t="shared" si="8"/>
        <v>0</v>
      </c>
      <c r="M569" s="50"/>
      <c r="N569" s="50"/>
    </row>
    <row r="570" spans="2:14" ht="19.899999999999999" customHeight="1" x14ac:dyDescent="0.35">
      <c r="B570" s="97">
        <v>563</v>
      </c>
      <c r="C570" s="50"/>
      <c r="D570" s="50"/>
      <c r="E570" s="50"/>
      <c r="F570" s="50"/>
      <c r="G570" s="50"/>
      <c r="H570" s="102"/>
      <c r="I570" s="50"/>
      <c r="J570" s="50"/>
      <c r="K570" s="50"/>
      <c r="L570" s="101">
        <f t="shared" si="8"/>
        <v>0</v>
      </c>
      <c r="M570" s="50"/>
      <c r="N570" s="50"/>
    </row>
    <row r="571" spans="2:14" ht="19.899999999999999" customHeight="1" x14ac:dyDescent="0.35">
      <c r="B571" s="97">
        <v>564</v>
      </c>
      <c r="C571" s="50"/>
      <c r="D571" s="50"/>
      <c r="E571" s="50"/>
      <c r="F571" s="50"/>
      <c r="G571" s="50"/>
      <c r="H571" s="102"/>
      <c r="I571" s="50"/>
      <c r="J571" s="50"/>
      <c r="K571" s="50"/>
      <c r="L571" s="101">
        <f t="shared" si="8"/>
        <v>0</v>
      </c>
      <c r="M571" s="50"/>
      <c r="N571" s="50"/>
    </row>
    <row r="572" spans="2:14" ht="19.899999999999999" customHeight="1" x14ac:dyDescent="0.35">
      <c r="B572" s="97">
        <v>565</v>
      </c>
      <c r="C572" s="50"/>
      <c r="D572" s="50"/>
      <c r="E572" s="50"/>
      <c r="F572" s="50"/>
      <c r="G572" s="50"/>
      <c r="H572" s="102"/>
      <c r="I572" s="50"/>
      <c r="J572" s="50"/>
      <c r="K572" s="50"/>
      <c r="L572" s="101">
        <f t="shared" si="8"/>
        <v>0</v>
      </c>
      <c r="M572" s="50"/>
      <c r="N572" s="50"/>
    </row>
    <row r="573" spans="2:14" ht="19.899999999999999" customHeight="1" x14ac:dyDescent="0.35">
      <c r="B573" s="97">
        <v>566</v>
      </c>
      <c r="C573" s="50"/>
      <c r="D573" s="50"/>
      <c r="E573" s="50"/>
      <c r="F573" s="50"/>
      <c r="G573" s="50"/>
      <c r="H573" s="102"/>
      <c r="I573" s="50"/>
      <c r="J573" s="50"/>
      <c r="K573" s="50"/>
      <c r="L573" s="101">
        <f t="shared" si="8"/>
        <v>0</v>
      </c>
      <c r="M573" s="50"/>
      <c r="N573" s="50"/>
    </row>
    <row r="574" spans="2:14" ht="19.899999999999999" customHeight="1" x14ac:dyDescent="0.35">
      <c r="B574" s="97">
        <v>567</v>
      </c>
      <c r="C574" s="50"/>
      <c r="D574" s="50"/>
      <c r="E574" s="50"/>
      <c r="F574" s="50"/>
      <c r="G574" s="50"/>
      <c r="H574" s="102"/>
      <c r="I574" s="50"/>
      <c r="J574" s="50"/>
      <c r="K574" s="50"/>
      <c r="L574" s="101">
        <f t="shared" si="8"/>
        <v>0</v>
      </c>
      <c r="M574" s="50"/>
      <c r="N574" s="50"/>
    </row>
    <row r="575" spans="2:14" ht="19.899999999999999" customHeight="1" x14ac:dyDescent="0.35">
      <c r="B575" s="97">
        <v>568</v>
      </c>
      <c r="C575" s="50"/>
      <c r="D575" s="50"/>
      <c r="E575" s="50"/>
      <c r="F575" s="50"/>
      <c r="G575" s="50"/>
      <c r="H575" s="102"/>
      <c r="I575" s="50"/>
      <c r="J575" s="50"/>
      <c r="K575" s="50"/>
      <c r="L575" s="101">
        <f t="shared" si="8"/>
        <v>0</v>
      </c>
      <c r="M575" s="50"/>
      <c r="N575" s="50"/>
    </row>
    <row r="576" spans="2:14" ht="19.899999999999999" customHeight="1" x14ac:dyDescent="0.35">
      <c r="B576" s="97">
        <v>569</v>
      </c>
      <c r="C576" s="50"/>
      <c r="D576" s="50"/>
      <c r="E576" s="50"/>
      <c r="F576" s="50"/>
      <c r="G576" s="50"/>
      <c r="H576" s="102"/>
      <c r="I576" s="50"/>
      <c r="J576" s="50"/>
      <c r="K576" s="50"/>
      <c r="L576" s="101">
        <f t="shared" si="8"/>
        <v>0</v>
      </c>
      <c r="M576" s="50"/>
      <c r="N576" s="50"/>
    </row>
    <row r="577" spans="2:14" ht="19.899999999999999" customHeight="1" x14ac:dyDescent="0.35">
      <c r="B577" s="97">
        <v>570</v>
      </c>
      <c r="C577" s="50"/>
      <c r="D577" s="50"/>
      <c r="E577" s="50"/>
      <c r="F577" s="50"/>
      <c r="G577" s="50"/>
      <c r="H577" s="102"/>
      <c r="I577" s="50"/>
      <c r="J577" s="50"/>
      <c r="K577" s="50"/>
      <c r="L577" s="101">
        <f t="shared" si="8"/>
        <v>0</v>
      </c>
      <c r="M577" s="50"/>
      <c r="N577" s="50"/>
    </row>
    <row r="578" spans="2:14" ht="19.899999999999999" customHeight="1" x14ac:dyDescent="0.35">
      <c r="B578" s="97">
        <v>571</v>
      </c>
      <c r="C578" s="50"/>
      <c r="D578" s="50"/>
      <c r="E578" s="50"/>
      <c r="F578" s="50"/>
      <c r="G578" s="50"/>
      <c r="H578" s="102"/>
      <c r="I578" s="50"/>
      <c r="J578" s="50"/>
      <c r="K578" s="50"/>
      <c r="L578" s="101">
        <f t="shared" si="8"/>
        <v>0</v>
      </c>
      <c r="M578" s="50"/>
      <c r="N578" s="50"/>
    </row>
    <row r="579" spans="2:14" ht="19.899999999999999" customHeight="1" x14ac:dyDescent="0.35">
      <c r="B579" s="97">
        <v>572</v>
      </c>
      <c r="C579" s="50"/>
      <c r="D579" s="50"/>
      <c r="E579" s="50"/>
      <c r="F579" s="50"/>
      <c r="G579" s="50"/>
      <c r="H579" s="102"/>
      <c r="I579" s="50"/>
      <c r="J579" s="50"/>
      <c r="K579" s="50"/>
      <c r="L579" s="101">
        <f t="shared" si="8"/>
        <v>0</v>
      </c>
      <c r="M579" s="50"/>
      <c r="N579" s="50"/>
    </row>
    <row r="580" spans="2:14" ht="19.899999999999999" customHeight="1" x14ac:dyDescent="0.35">
      <c r="B580" s="97">
        <v>573</v>
      </c>
      <c r="C580" s="50"/>
      <c r="D580" s="50"/>
      <c r="E580" s="50"/>
      <c r="F580" s="50"/>
      <c r="G580" s="50"/>
      <c r="H580" s="102"/>
      <c r="I580" s="50"/>
      <c r="J580" s="50"/>
      <c r="K580" s="50"/>
      <c r="L580" s="101">
        <f t="shared" si="8"/>
        <v>0</v>
      </c>
      <c r="M580" s="50"/>
      <c r="N580" s="50"/>
    </row>
    <row r="581" spans="2:14" ht="19.899999999999999" customHeight="1" x14ac:dyDescent="0.35">
      <c r="B581" s="97">
        <v>574</v>
      </c>
      <c r="C581" s="50"/>
      <c r="D581" s="50"/>
      <c r="E581" s="50"/>
      <c r="F581" s="50"/>
      <c r="G581" s="50"/>
      <c r="H581" s="102"/>
      <c r="I581" s="50"/>
      <c r="J581" s="50"/>
      <c r="K581" s="50"/>
      <c r="L581" s="101">
        <f t="shared" si="8"/>
        <v>0</v>
      </c>
      <c r="M581" s="50"/>
      <c r="N581" s="50"/>
    </row>
    <row r="582" spans="2:14" ht="19.899999999999999" customHeight="1" x14ac:dyDescent="0.35">
      <c r="B582" s="97">
        <v>575</v>
      </c>
      <c r="C582" s="50"/>
      <c r="D582" s="50"/>
      <c r="E582" s="50"/>
      <c r="F582" s="50"/>
      <c r="G582" s="50"/>
      <c r="H582" s="102"/>
      <c r="I582" s="50"/>
      <c r="J582" s="50"/>
      <c r="K582" s="50"/>
      <c r="L582" s="101">
        <f t="shared" si="8"/>
        <v>0</v>
      </c>
      <c r="M582" s="50"/>
      <c r="N582" s="50"/>
    </row>
    <row r="583" spans="2:14" ht="19.899999999999999" customHeight="1" x14ac:dyDescent="0.35">
      <c r="B583" s="97">
        <v>576</v>
      </c>
      <c r="C583" s="50"/>
      <c r="D583" s="50"/>
      <c r="E583" s="50"/>
      <c r="F583" s="50"/>
      <c r="G583" s="50"/>
      <c r="H583" s="102"/>
      <c r="I583" s="50"/>
      <c r="J583" s="50"/>
      <c r="K583" s="50"/>
      <c r="L583" s="101">
        <f t="shared" si="8"/>
        <v>0</v>
      </c>
      <c r="M583" s="50"/>
      <c r="N583" s="50"/>
    </row>
    <row r="584" spans="2:14" ht="19.899999999999999" customHeight="1" x14ac:dyDescent="0.35">
      <c r="B584" s="97">
        <v>577</v>
      </c>
      <c r="C584" s="50"/>
      <c r="D584" s="50"/>
      <c r="E584" s="50"/>
      <c r="F584" s="50"/>
      <c r="G584" s="50"/>
      <c r="H584" s="102"/>
      <c r="I584" s="50"/>
      <c r="J584" s="50"/>
      <c r="K584" s="50"/>
      <c r="L584" s="101">
        <f t="shared" si="8"/>
        <v>0</v>
      </c>
      <c r="M584" s="50"/>
      <c r="N584" s="50"/>
    </row>
    <row r="585" spans="2:14" ht="19.899999999999999" customHeight="1" x14ac:dyDescent="0.35">
      <c r="B585" s="97">
        <v>578</v>
      </c>
      <c r="C585" s="50"/>
      <c r="D585" s="50"/>
      <c r="E585" s="50"/>
      <c r="F585" s="50"/>
      <c r="G585" s="50"/>
      <c r="H585" s="102"/>
      <c r="I585" s="50"/>
      <c r="J585" s="50"/>
      <c r="K585" s="50"/>
      <c r="L585" s="101">
        <f t="shared" ref="L585:L607" si="9">IF(I585&lt;&gt;0,ROUND(H585*J585/I585,2),0)</f>
        <v>0</v>
      </c>
      <c r="M585" s="50"/>
      <c r="N585" s="50"/>
    </row>
    <row r="586" spans="2:14" ht="19.899999999999999" customHeight="1" x14ac:dyDescent="0.35">
      <c r="B586" s="97">
        <v>579</v>
      </c>
      <c r="C586" s="50"/>
      <c r="D586" s="50"/>
      <c r="E586" s="50"/>
      <c r="F586" s="50"/>
      <c r="G586" s="50"/>
      <c r="H586" s="102"/>
      <c r="I586" s="50"/>
      <c r="J586" s="50"/>
      <c r="K586" s="50"/>
      <c r="L586" s="101">
        <f t="shared" si="9"/>
        <v>0</v>
      </c>
      <c r="M586" s="50"/>
      <c r="N586" s="50"/>
    </row>
    <row r="587" spans="2:14" ht="19.899999999999999" customHeight="1" x14ac:dyDescent="0.35">
      <c r="B587" s="97">
        <v>580</v>
      </c>
      <c r="C587" s="50"/>
      <c r="D587" s="50"/>
      <c r="E587" s="50"/>
      <c r="F587" s="50"/>
      <c r="G587" s="50"/>
      <c r="H587" s="102"/>
      <c r="I587" s="50"/>
      <c r="J587" s="50"/>
      <c r="K587" s="50"/>
      <c r="L587" s="101">
        <f t="shared" si="9"/>
        <v>0</v>
      </c>
      <c r="M587" s="50"/>
      <c r="N587" s="50"/>
    </row>
    <row r="588" spans="2:14" ht="19.899999999999999" customHeight="1" x14ac:dyDescent="0.35">
      <c r="B588" s="97">
        <v>581</v>
      </c>
      <c r="C588" s="50"/>
      <c r="D588" s="50"/>
      <c r="E588" s="50"/>
      <c r="F588" s="50"/>
      <c r="G588" s="50"/>
      <c r="H588" s="102"/>
      <c r="I588" s="50"/>
      <c r="J588" s="50"/>
      <c r="K588" s="50"/>
      <c r="L588" s="101">
        <f t="shared" si="9"/>
        <v>0</v>
      </c>
      <c r="M588" s="50"/>
      <c r="N588" s="50"/>
    </row>
    <row r="589" spans="2:14" ht="19.899999999999999" customHeight="1" x14ac:dyDescent="0.35">
      <c r="B589" s="97">
        <v>582</v>
      </c>
      <c r="C589" s="50"/>
      <c r="D589" s="50"/>
      <c r="E589" s="50"/>
      <c r="F589" s="50"/>
      <c r="G589" s="50"/>
      <c r="H589" s="102"/>
      <c r="I589" s="50"/>
      <c r="J589" s="50"/>
      <c r="K589" s="50"/>
      <c r="L589" s="101">
        <f t="shared" si="9"/>
        <v>0</v>
      </c>
      <c r="M589" s="50"/>
      <c r="N589" s="50"/>
    </row>
    <row r="590" spans="2:14" ht="19.899999999999999" customHeight="1" x14ac:dyDescent="0.35">
      <c r="B590" s="97">
        <v>583</v>
      </c>
      <c r="C590" s="50"/>
      <c r="D590" s="50"/>
      <c r="E590" s="50"/>
      <c r="F590" s="50"/>
      <c r="G590" s="50"/>
      <c r="H590" s="102"/>
      <c r="I590" s="50"/>
      <c r="J590" s="50"/>
      <c r="K590" s="50"/>
      <c r="L590" s="101">
        <f t="shared" si="9"/>
        <v>0</v>
      </c>
      <c r="M590" s="50"/>
      <c r="N590" s="50"/>
    </row>
    <row r="591" spans="2:14" ht="19.899999999999999" customHeight="1" x14ac:dyDescent="0.35">
      <c r="B591" s="97">
        <v>584</v>
      </c>
      <c r="C591" s="50"/>
      <c r="D591" s="50"/>
      <c r="E591" s="50"/>
      <c r="F591" s="50"/>
      <c r="G591" s="50"/>
      <c r="H591" s="102"/>
      <c r="I591" s="50"/>
      <c r="J591" s="50"/>
      <c r="K591" s="50"/>
      <c r="L591" s="101">
        <f t="shared" si="9"/>
        <v>0</v>
      </c>
      <c r="M591" s="50"/>
      <c r="N591" s="50"/>
    </row>
    <row r="592" spans="2:14" ht="19.899999999999999" customHeight="1" x14ac:dyDescent="0.35">
      <c r="B592" s="97">
        <v>585</v>
      </c>
      <c r="C592" s="50"/>
      <c r="D592" s="50"/>
      <c r="E592" s="50"/>
      <c r="F592" s="50"/>
      <c r="G592" s="50"/>
      <c r="H592" s="102"/>
      <c r="I592" s="50"/>
      <c r="J592" s="50"/>
      <c r="K592" s="50"/>
      <c r="L592" s="101">
        <f t="shared" si="9"/>
        <v>0</v>
      </c>
      <c r="M592" s="50"/>
      <c r="N592" s="50"/>
    </row>
    <row r="593" spans="2:14" ht="19.899999999999999" customHeight="1" x14ac:dyDescent="0.35">
      <c r="B593" s="97">
        <v>586</v>
      </c>
      <c r="C593" s="50"/>
      <c r="D593" s="50"/>
      <c r="E593" s="50"/>
      <c r="F593" s="50"/>
      <c r="G593" s="50"/>
      <c r="H593" s="102"/>
      <c r="I593" s="50"/>
      <c r="J593" s="50"/>
      <c r="K593" s="50"/>
      <c r="L593" s="101">
        <f t="shared" si="9"/>
        <v>0</v>
      </c>
      <c r="M593" s="50"/>
      <c r="N593" s="50"/>
    </row>
    <row r="594" spans="2:14" ht="19.899999999999999" customHeight="1" x14ac:dyDescent="0.35">
      <c r="B594" s="97">
        <v>587</v>
      </c>
      <c r="C594" s="50"/>
      <c r="D594" s="50"/>
      <c r="E594" s="50"/>
      <c r="F594" s="50"/>
      <c r="G594" s="50"/>
      <c r="H594" s="102"/>
      <c r="I594" s="50"/>
      <c r="J594" s="50"/>
      <c r="K594" s="50"/>
      <c r="L594" s="101">
        <f t="shared" si="9"/>
        <v>0</v>
      </c>
      <c r="M594" s="50"/>
      <c r="N594" s="50"/>
    </row>
    <row r="595" spans="2:14" ht="19.899999999999999" customHeight="1" x14ac:dyDescent="0.35">
      <c r="B595" s="97">
        <v>588</v>
      </c>
      <c r="C595" s="50"/>
      <c r="D595" s="50"/>
      <c r="E595" s="50"/>
      <c r="F595" s="50"/>
      <c r="G595" s="50"/>
      <c r="H595" s="102"/>
      <c r="I595" s="50"/>
      <c r="J595" s="50"/>
      <c r="K595" s="50"/>
      <c r="L595" s="101">
        <f t="shared" si="9"/>
        <v>0</v>
      </c>
      <c r="M595" s="50"/>
      <c r="N595" s="50"/>
    </row>
    <row r="596" spans="2:14" ht="19.899999999999999" customHeight="1" x14ac:dyDescent="0.35">
      <c r="B596" s="97">
        <v>589</v>
      </c>
      <c r="C596" s="50"/>
      <c r="D596" s="50"/>
      <c r="E596" s="50"/>
      <c r="F596" s="50"/>
      <c r="G596" s="50"/>
      <c r="H596" s="102"/>
      <c r="I596" s="50"/>
      <c r="J596" s="50"/>
      <c r="K596" s="50"/>
      <c r="L596" s="101">
        <f t="shared" si="9"/>
        <v>0</v>
      </c>
      <c r="M596" s="50"/>
      <c r="N596" s="50"/>
    </row>
    <row r="597" spans="2:14" ht="19.899999999999999" customHeight="1" x14ac:dyDescent="0.35">
      <c r="B597" s="97">
        <v>590</v>
      </c>
      <c r="C597" s="50"/>
      <c r="D597" s="50"/>
      <c r="E597" s="50"/>
      <c r="F597" s="50"/>
      <c r="G597" s="50"/>
      <c r="H597" s="102"/>
      <c r="I597" s="50"/>
      <c r="J597" s="50"/>
      <c r="K597" s="50"/>
      <c r="L597" s="101">
        <f t="shared" si="9"/>
        <v>0</v>
      </c>
      <c r="M597" s="50"/>
      <c r="N597" s="50"/>
    </row>
    <row r="598" spans="2:14" ht="19.899999999999999" customHeight="1" x14ac:dyDescent="0.35">
      <c r="B598" s="97">
        <v>591</v>
      </c>
      <c r="C598" s="50"/>
      <c r="D598" s="50"/>
      <c r="E598" s="50"/>
      <c r="F598" s="50"/>
      <c r="G598" s="50"/>
      <c r="H598" s="102"/>
      <c r="I598" s="50"/>
      <c r="J598" s="50"/>
      <c r="K598" s="50"/>
      <c r="L598" s="101">
        <f t="shared" si="9"/>
        <v>0</v>
      </c>
      <c r="M598" s="50"/>
      <c r="N598" s="50"/>
    </row>
    <row r="599" spans="2:14" ht="19.899999999999999" customHeight="1" x14ac:dyDescent="0.35">
      <c r="B599" s="97">
        <v>592</v>
      </c>
      <c r="C599" s="50"/>
      <c r="D599" s="50"/>
      <c r="E599" s="50"/>
      <c r="F599" s="50"/>
      <c r="G599" s="50"/>
      <c r="H599" s="102"/>
      <c r="I599" s="50"/>
      <c r="J599" s="50"/>
      <c r="K599" s="50"/>
      <c r="L599" s="101">
        <f t="shared" si="9"/>
        <v>0</v>
      </c>
      <c r="M599" s="50"/>
      <c r="N599" s="50"/>
    </row>
    <row r="600" spans="2:14" ht="19.899999999999999" customHeight="1" x14ac:dyDescent="0.35">
      <c r="B600" s="97">
        <v>593</v>
      </c>
      <c r="C600" s="50"/>
      <c r="D600" s="50"/>
      <c r="E600" s="50"/>
      <c r="F600" s="50"/>
      <c r="G600" s="50"/>
      <c r="H600" s="102"/>
      <c r="I600" s="50"/>
      <c r="J600" s="50"/>
      <c r="K600" s="50"/>
      <c r="L600" s="101">
        <f t="shared" si="9"/>
        <v>0</v>
      </c>
      <c r="M600" s="50"/>
      <c r="N600" s="50"/>
    </row>
    <row r="601" spans="2:14" ht="19.899999999999999" customHeight="1" x14ac:dyDescent="0.35">
      <c r="B601" s="97">
        <v>594</v>
      </c>
      <c r="C601" s="50"/>
      <c r="D601" s="50"/>
      <c r="E601" s="50"/>
      <c r="F601" s="50"/>
      <c r="G601" s="50"/>
      <c r="H601" s="102"/>
      <c r="I601" s="50"/>
      <c r="J601" s="50"/>
      <c r="K601" s="50"/>
      <c r="L601" s="101">
        <f t="shared" si="9"/>
        <v>0</v>
      </c>
      <c r="M601" s="50"/>
      <c r="N601" s="50"/>
    </row>
    <row r="602" spans="2:14" ht="19.899999999999999" customHeight="1" x14ac:dyDescent="0.35">
      <c r="B602" s="97">
        <v>595</v>
      </c>
      <c r="C602" s="50"/>
      <c r="D602" s="50"/>
      <c r="E602" s="50"/>
      <c r="F602" s="50"/>
      <c r="G602" s="50"/>
      <c r="H602" s="102"/>
      <c r="I602" s="50"/>
      <c r="J602" s="50"/>
      <c r="K602" s="50"/>
      <c r="L602" s="101">
        <f t="shared" si="9"/>
        <v>0</v>
      </c>
      <c r="M602" s="50"/>
      <c r="N602" s="50"/>
    </row>
    <row r="603" spans="2:14" ht="19.899999999999999" customHeight="1" x14ac:dyDescent="0.35">
      <c r="B603" s="97">
        <v>596</v>
      </c>
      <c r="C603" s="50"/>
      <c r="D603" s="50"/>
      <c r="E603" s="50"/>
      <c r="F603" s="50"/>
      <c r="G603" s="50"/>
      <c r="H603" s="102"/>
      <c r="I603" s="50"/>
      <c r="J603" s="50"/>
      <c r="K603" s="50"/>
      <c r="L603" s="101">
        <f t="shared" si="9"/>
        <v>0</v>
      </c>
      <c r="M603" s="50"/>
      <c r="N603" s="50"/>
    </row>
    <row r="604" spans="2:14" ht="19.899999999999999" customHeight="1" x14ac:dyDescent="0.35">
      <c r="B604" s="97">
        <v>597</v>
      </c>
      <c r="C604" s="50"/>
      <c r="D604" s="50"/>
      <c r="E604" s="50"/>
      <c r="F604" s="50"/>
      <c r="G604" s="50"/>
      <c r="H604" s="102"/>
      <c r="I604" s="50"/>
      <c r="J604" s="50"/>
      <c r="K604" s="50"/>
      <c r="L604" s="101">
        <f t="shared" si="9"/>
        <v>0</v>
      </c>
      <c r="M604" s="50"/>
      <c r="N604" s="50"/>
    </row>
    <row r="605" spans="2:14" ht="19.899999999999999" customHeight="1" x14ac:dyDescent="0.35">
      <c r="B605" s="97">
        <v>598</v>
      </c>
      <c r="C605" s="50"/>
      <c r="D605" s="50"/>
      <c r="E605" s="50"/>
      <c r="F605" s="50"/>
      <c r="G605" s="50"/>
      <c r="H605" s="102"/>
      <c r="I605" s="50"/>
      <c r="J605" s="50"/>
      <c r="K605" s="50"/>
      <c r="L605" s="101">
        <f t="shared" si="9"/>
        <v>0</v>
      </c>
      <c r="M605" s="50"/>
      <c r="N605" s="50"/>
    </row>
    <row r="606" spans="2:14" ht="19.899999999999999" customHeight="1" x14ac:dyDescent="0.35">
      <c r="B606" s="97">
        <v>599</v>
      </c>
      <c r="C606" s="50"/>
      <c r="D606" s="50"/>
      <c r="E606" s="50"/>
      <c r="F606" s="50"/>
      <c r="G606" s="50"/>
      <c r="H606" s="102"/>
      <c r="I606" s="50"/>
      <c r="J606" s="50"/>
      <c r="K606" s="50"/>
      <c r="L606" s="101">
        <f t="shared" si="9"/>
        <v>0</v>
      </c>
      <c r="M606" s="50"/>
      <c r="N606" s="50"/>
    </row>
    <row r="607" spans="2:14" ht="19.899999999999999" customHeight="1" x14ac:dyDescent="0.35">
      <c r="B607" s="97">
        <v>600</v>
      </c>
      <c r="C607" s="50"/>
      <c r="D607" s="50"/>
      <c r="E607" s="50"/>
      <c r="F607" s="50"/>
      <c r="G607" s="50"/>
      <c r="H607" s="102"/>
      <c r="I607" s="50"/>
      <c r="J607" s="50"/>
      <c r="K607" s="50"/>
      <c r="L607" s="101">
        <f t="shared" si="9"/>
        <v>0</v>
      </c>
      <c r="M607" s="50"/>
      <c r="N607" s="50"/>
    </row>
    <row r="608" spans="2:14" ht="19.899999999999999" customHeight="1" x14ac:dyDescent="0.35">
      <c r="B608" s="103" t="s">
        <v>230</v>
      </c>
      <c r="C608" s="104"/>
      <c r="D608" s="104"/>
      <c r="E608" s="104"/>
      <c r="F608" s="104"/>
      <c r="G608" s="104"/>
      <c r="H608" s="104"/>
      <c r="I608" s="104"/>
      <c r="J608" s="104"/>
      <c r="K608" s="104"/>
      <c r="L608" s="105">
        <f>SUM(L8:L607)</f>
        <v>0</v>
      </c>
      <c r="M608" s="104"/>
      <c r="N608" s="104"/>
    </row>
  </sheetData>
  <sheetProtection algorithmName="SHA-512" hashValue="o6okMe+zk3Bbd19Qb9KngJI/aZbF54g2SEb6MtjlvLP9leJccD0cp2cEBE6f+8e/smi4qleK1GJFjx0idGSeQA==" saltValue="qbTkbpB84awQLq8pIVDUGw==" spinCount="100000" sheet="1" objects="1" scenarios="1" formatColumns="0" selectLockedCells="1"/>
  <mergeCells count="3">
    <mergeCell ref="B5:B6"/>
    <mergeCell ref="B1:N1"/>
    <mergeCell ref="B3:N3"/>
  </mergeCells>
  <conditionalFormatting sqref="A1:XFD6 A8:XFD1048576 A7:G7 I7:XFD7">
    <cfRule type="expression" dxfId="389" priority="7">
      <formula>P_Z_F_B_TYPE_4_ACTIVE&lt;&gt;P_Z_G_R_G_BOOLEEN_OUI</formula>
    </cfRule>
  </conditionalFormatting>
  <conditionalFormatting sqref="G5:G608">
    <cfRule type="expression" dxfId="388" priority="6">
      <formula>P_Z_0_B_UTILISATION_SOUS_OPERATIONS&lt;&gt;P_Z_G_R_G_BOOLEEN_OUI</formula>
    </cfRule>
  </conditionalFormatting>
  <conditionalFormatting sqref="E5:E608">
    <cfRule type="expression" dxfId="387" priority="5">
      <formula>P_Z_4_B_COLONNE_QUALIFICATION_ACTIVE&lt;&gt;P_Z_G_R_G_BOOLEEN_OUI</formula>
    </cfRule>
  </conditionalFormatting>
  <conditionalFormatting sqref="A7:G7 I7:XFD7">
    <cfRule type="expression" dxfId="386" priority="4">
      <formula>P_Z_4_B_EXEMPLE_UTILISATION&lt;&gt;P_Z_G_R_G_BOOLEEN_OUI</formula>
    </cfRule>
  </conditionalFormatting>
  <conditionalFormatting sqref="N5:N608">
    <cfRule type="expression" dxfId="385" priority="3">
      <formula>P_Z_4_B_COLONNE_COMMENTAIRE_ACTIVE&lt;&gt;P_Z_G_R_G_BOOLEEN_OUI</formula>
    </cfRule>
  </conditionalFormatting>
  <conditionalFormatting sqref="H7">
    <cfRule type="expression" dxfId="384" priority="2">
      <formula>P_Z_F_B_TYPE_2_ACTIVE&lt;&gt;P_Z_G_R_G_BOOLEEN_OUI</formula>
    </cfRule>
  </conditionalFormatting>
  <conditionalFormatting sqref="H7">
    <cfRule type="expression" dxfId="383" priority="1">
      <formula>P_Z_2_B_EXEMPLE_UTILISATION&lt;&gt;P_Z_G_R_G_BOOLEEN_OUI</formula>
    </cfRule>
  </conditionalFormatting>
  <dataValidations count="4">
    <dataValidation type="list" allowBlank="1" showInputMessage="1" showErrorMessage="1" sqref="C8:C607" xr:uid="{74F9C4D7-C6F4-4133-9489-467E1ED26DD8}">
      <formula1>IF(P_Z_4_B_ULD=P_Z_G_R_G_BOOLEEN_OUI,IF(P_Z_4_B_UFD=P_Z_G_R_G_BOOLEEN_OUI,INDIRECT("P_Z_4_R_LIBELLES_DESCRIPTIONS"&amp;"_"&amp;COUNTA(P_Z_4_R_LIBELLES_DESCRIPTIONS)),INDIRECT("P_Z_0_R_LIBELLES_DESCRIPTIONS"&amp;"_"&amp;COUNTA(P_Z_0_R_LIBELLES_DESCRIPTIONS))),"")</formula1>
    </dataValidation>
    <dataValidation type="list" allowBlank="1" showInputMessage="1" showErrorMessage="1" sqref="F8:F607" xr:uid="{78CD7C40-3AC0-4615-93A5-25C432EBFF4C}">
      <formula1>IF(P_Z_4_B_UTILISATION_FILTRE_POSTES=P_Z_G_R_G_BOOLEEN_OUI,INDIRECT("P_Z_4_R_LIBELLES_POSTES"&amp;"_"&amp;COUNTA(P_Z_4_R_LIBELLES_POSTES)),INDIRECT("P_Z_0_R_LIBELLES_POSTES"&amp;"_"&amp;COUNTA(P_Z_0_R_LIBELLES_POSTES)))</formula1>
    </dataValidation>
    <dataValidation type="list" allowBlank="1" showInputMessage="1" showErrorMessage="1" sqref="G8:G607" xr:uid="{3F576C95-EEB7-4BF7-A44D-3F313E8326E8}">
      <formula1>IF(P_Z_4_B_UTILISATION_FILTRE_SOUS_OPERATIONS=P_Z_G_R_G_BOOLEEN_OUI,INDIRECT("P_Z_4_R_LIBELLES_SOUS_OPERATIONS"&amp;"_"&amp;COUNTA(P_Z_4_R_LIBELLES_SOUS_OPERATIONS)),INDIRECT("P_Z_0_R_LIBELLES_SOUS_OPERATIONS"&amp;"_"&amp;COUNTA(P_Z_0_R_LIBELLES_SOUS_OPERATIONS)))</formula1>
    </dataValidation>
    <dataValidation type="list" allowBlank="1" showInputMessage="1" showErrorMessage="1" sqref="K8:K607" xr:uid="{FE864792-E712-49A4-A67F-2FB1D17AC3FE}">
      <formula1>IF(P_Z_4_B_UTILISATION_FILTRE_UNITES=P_Z_G_R_G_BOOLEEN_OUI,INDIRECT("P_Z_4_R_LIBELLES_UNITES"&amp;"_"&amp;COUNTA(P_Z_4_R_LIBELLES_UNITES)),INDIRECT("P_Z_0_R_LIBELLES_UNITES"&amp;"_"&amp;COUNTA(P_Z_0_R_LIBELLES_UNITES)))</formula1>
    </dataValidation>
  </dataValidations>
  <pageMargins left="0.70866141732283472" right="0.70866141732283472" top="0.74803149606299213" bottom="0.74803149606299213" header="0.31496062992125984" footer="0.31496062992125984"/>
  <pageSetup paperSize="9"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8D8F-B234-44C7-885C-885A64BBCEE3}">
  <sheetPr>
    <pageSetUpPr fitToPage="1"/>
  </sheetPr>
  <dimension ref="B1:T608"/>
  <sheetViews>
    <sheetView showGridLines="0" view="pageBreakPreview" topLeftCell="B1" zoomScaleNormal="100" zoomScaleSheetLayoutView="100" workbookViewId="0">
      <pane xSplit="1" ySplit="7" topLeftCell="C8" activePane="bottomRight" state="frozen"/>
      <selection activeCell="B1" sqref="B1"/>
      <selection pane="topRight" activeCell="C1" sqref="C1"/>
      <selection pane="bottomLeft" activeCell="B8" sqref="B8"/>
      <selection pane="bottomRight" activeCell="C8" sqref="C8"/>
    </sheetView>
  </sheetViews>
  <sheetFormatPr baseColWidth="10" defaultColWidth="11.54296875" defaultRowHeight="14.5" x14ac:dyDescent="0.35"/>
  <cols>
    <col min="1" max="1" width="4.7265625" style="63" customWidth="1"/>
    <col min="2" max="2" width="8.7265625" style="63" customWidth="1"/>
    <col min="3" max="19" width="30.7265625" style="63" customWidth="1"/>
    <col min="20" max="20" width="60.7265625" style="63" customWidth="1"/>
    <col min="21" max="21" width="30.7265625" style="63" customWidth="1"/>
    <col min="22" max="16384" width="11.54296875" style="63"/>
  </cols>
  <sheetData>
    <row r="1" spans="2:20" ht="34.9" customHeight="1" x14ac:dyDescent="0.35">
      <c r="B1" s="340" t="str" cm="1">
        <f t="array" ref="B1">"INSTRUCTION : "&amp;IF(P_Z_4_B_INTITULE_DEPENSES_REMUNERATION_STANDARD=P_Z_G_R_G_BOOLEEN_NON,P_Z_4_N_INTITULE_DEPENSES_REMUNERATION_STANDARDREMUNERATION,P_Z_4_N_INTITULE_DEPENSES_REMUNERATION_DEFAUT)</f>
        <v>INSTRUCTION : Dépenses prévisionnelles de rémunération au coût réel</v>
      </c>
      <c r="C1" s="340"/>
      <c r="D1" s="340"/>
      <c r="E1" s="340"/>
      <c r="F1" s="340"/>
      <c r="G1" s="340"/>
      <c r="H1" s="340"/>
      <c r="I1" s="340"/>
      <c r="J1" s="340"/>
      <c r="K1" s="340"/>
      <c r="L1" s="340"/>
      <c r="M1" s="340"/>
      <c r="N1" s="340"/>
      <c r="O1" s="340"/>
      <c r="P1" s="340"/>
      <c r="Q1" s="340"/>
      <c r="R1" s="340"/>
      <c r="S1" s="340"/>
      <c r="T1" s="340"/>
    </row>
    <row r="2" spans="2:20" ht="7.5" customHeight="1" x14ac:dyDescent="0.35"/>
    <row r="3" spans="2:20" ht="45" customHeight="1" x14ac:dyDescent="0.35">
      <c r="B3" s="341" t="str">
        <f>IF(P_Z_4_N_CONSIGNE_DEPENSES_REMUNERATION_I&lt;&gt;"",P_Z_4_N_CONSIGNE_DEPENSES_REMUNERATION_I,"")</f>
        <v>Rem R I</v>
      </c>
      <c r="C3" s="341"/>
      <c r="D3" s="341"/>
      <c r="E3" s="341"/>
      <c r="F3" s="341"/>
      <c r="G3" s="341"/>
      <c r="H3" s="341"/>
      <c r="I3" s="341"/>
      <c r="J3" s="341"/>
      <c r="K3" s="341"/>
      <c r="L3" s="341"/>
      <c r="M3" s="341"/>
      <c r="N3" s="341"/>
      <c r="O3" s="341"/>
      <c r="P3" s="341"/>
      <c r="Q3" s="341"/>
      <c r="R3" s="341"/>
      <c r="S3" s="341"/>
      <c r="T3" s="341"/>
    </row>
    <row r="4" spans="2:20" ht="7.5" customHeight="1" x14ac:dyDescent="0.35"/>
    <row r="5" spans="2:20" ht="28.9" customHeight="1" x14ac:dyDescent="0.35">
      <c r="B5" s="338" t="s">
        <v>0</v>
      </c>
      <c r="C5" s="106" t="str">
        <f>IF(P_Z_4_B_COLONNE_DESCRIPTION=P_Z_G_R_G_BOOLEEN_NON,P_Z_4_N_COLONNE_DESCRIPTION_SPECIFIQUE,P_Z_4_N_COLONNE_DESCRIPTION_STANDARD)</f>
        <v>Description intervention</v>
      </c>
      <c r="D5" s="107" t="str">
        <f>IF(P_Z_4_B_COLONNE_INTERVENANT=P_Z_G_R_G_BOOLEEN_NON,P_Z_4_N_COLONNE_INTERVENANT_SPECIFIQUE,P_Z_4_N_COLONNE_INTERVENANT_STANDARD)</f>
        <v>Nom intervenant</v>
      </c>
      <c r="E5" s="91" t="str">
        <f>IF(P_Z_4_B_COLONNE_QUALIFICATION=P_Z_G_R_G_BOOLEEN_NON,P_Z_4_N_COLONNE_QUALIFICATION_SPECIFIQUE,P_Z_4_N_COLONNE_QUALIFICATION_STANDARD)</f>
        <v>Qualification intervenant</v>
      </c>
      <c r="F5" s="91" t="str">
        <f>IF(P_Z_4_B_COLONNE_POSTE=P_Z_G_R_G_BOOLEEN_NON,P_Z_4_N_COLONNE_POSTE_SPECIFIQUE,P_Z_4_N_COLONNE_POSTE_STANDARD)</f>
        <v>Poste</v>
      </c>
      <c r="G5" s="91" t="str">
        <f>IF(P_Z_4_B_COLONNE_SOUS_OPERATION=P_Z_G_R_G_BOOLEEN_NON,P_Z_4_N_COLONNE_SOUS_OPERATION_SPECIFIQUE,P_Z_4_N_COLONNE_SOUS_OPERATION_STANDARD)</f>
        <v>Sous-opération</v>
      </c>
      <c r="H5" s="91" t="str">
        <f>IF(P_Z_4_B_COLONNE_MT_PRESENTE=P_Z_G_R_G_BOOLEEN_NON,P_Z_4_N_COLONNE_MT_PRESENTE_SPECIFIQUE,P_Z_4_N_COLONNE_MT_PRESENTE_STANDARD)</f>
        <v>Montant présenté</v>
      </c>
      <c r="I5" s="91" t="str">
        <f>IF(P_Z_4_B_COLONNE_COUT_ELIGIBLE_LIBELLE_STANDARD=P_Z_G_R_G_BOOLEEN_NON,P_Z_4_N_COLONNE_COUT_ELIGIBLE_LIBELLE_SPECIFIQUE,P_Z_4_N_COLONNE_COUT_ELIGIBLE_LIBELLE_DEFAUT)</f>
        <v>Coût salarial sur la période éligible</v>
      </c>
      <c r="J5" s="91" t="str">
        <f>IF(P_Z_4_B_COLONNE_TEMPS_PERIODE_ELIGIBLE_LIBELLE_STANDARD=P_Z_G_R_G_BOOLEEN_NON,P_Z_4_N_COLONNE_TEMPS_PERIODE_ELIGIBLE_LIBELLE_SPECIFIQUE,P_Z_4_N_COLONNE_TEMPS_PERIODE_ELIGIBLE_LIBELLE_DEFAUT)</f>
        <v>Temps de travail sur la période éligible</v>
      </c>
      <c r="K5" s="91" t="str" cm="1">
        <f t="array" ref="K5">IF(P_Z_4_B_COLONNE_TEMPS_OPERATION_ELIGIBLE_LIBELLE_STANDARD=P_Z_G_R_G_BOOLEEN_NON,P_Z_4_N_COLONNE_TEMPS_OPERATION_ELIGIBLE_LIBELLE_SPECIFIQUEE,P_Z_4_N_COLONNE_TEMPS_OPERATION_ELIGIBLE_LIBELLE_DEFAUT)</f>
        <v>Temps de travail sur l'opération éligible</v>
      </c>
      <c r="L5" s="91" t="str" cm="1">
        <f t="array" ref="L5">IF(P_Z_4_B_COLONNE_MOTIFS_INELIGIBILITE_LIBELLE_STANDARD=P_Z_G_R_G_BOOLEEN_NON,P_Z_4_N_COLONNE_MOTIFS_INELIGIBILITE_LIBELLE_S,P_Z_4_N_COLONNE_UNITE_ELIGIBLE_LIBELLE_DEFAUT)</f>
        <v>Unité éligible</v>
      </c>
      <c r="M5" s="91" t="str">
        <f>IF(P_Z_4_B_COLONNE_MT_MAX_LIBELLE_STANDARD=P_Z_G_R_G_BOOLEEN_NON,P_Z_4_N_COLONNE_MT_MAX_LIBELLE_SPECIFIQUE,P_Z_4_N_COLONNE_MT_MAX_LIBELLE_DEFAUT)</f>
        <v>Montant maximal</v>
      </c>
      <c r="N5" s="91" t="str">
        <f>IF(P_Z_4_B_COLONNE_MT_ELIGIBLE_LIBELLE_STANDARD=P_Z_G_R_G_BOOLEEN_NON,P_Z_4_N_COLONNE_MT_ELIGIBLE_LIBELLE_SPECIFIQUE,P_Z_4_N_COLONNE_MT_ELIGIBLE_LIBELLE_DEFAUT)</f>
        <v>Montant éligible</v>
      </c>
      <c r="O5" s="91" t="str">
        <f>IF(P_Z_4_B_COLONNE_MOTIFS_INELIGIBILITE_LIBELLE_STANDARD=P_Z_G_R_G_BOOLEEN_NON,P_Z_4_N_COLONNE_MOTIFS_INELIGIBILITE_LIBELLE_SPECIFIQUE,P_Z_4_N_COLONNE_MOTIFS_INELIGIBILITE_LIBELLE_DEFAUT)</f>
        <v>Motif d'inéligibilité</v>
      </c>
      <c r="P5" s="91" t="str">
        <f>IF(P_Z_4_B_COLONNE_COUT_RAISONNABLE_LIBELLE_STANDARD=P_Z_G_R_G_BOOLEEN_NON,P_Z_4_N_COLONNE_COUT_RAISONNABLE_LIBELLE_SPECIFIQUE,P_Z_4_N_COLONNE_COUT_RAISONNABLE_LIBELLE_DEFAUT)</f>
        <v>Coût salarial sur la période raisonnable</v>
      </c>
      <c r="Q5" s="91" t="str">
        <f>IF(P_Z_4_B_COLONNE_TEMPS_PERIODE_RAISONNABLE_LIBELLE_STANDARD=P_Z_G_R_G_BOOLEEN_NON,P_Z_4_N_COLONNE_TEMPS_PERIODE_RAISONNABLE_LIBELLE_SPECIFIQUE,P_Z_4_N_COLONNE_TEMPS_PERIODE_RAISONNABLE_LIBELLE_DEFAUT)</f>
        <v>Temps de travail sur la période raisonnable</v>
      </c>
      <c r="R5" s="91" t="str">
        <f>IF(P_Z_4_B_COLONNE_TEMPS_OPERATION_RAISONNABLE_LIBELLE_STANDARD=P_Z_G_R_G_BOOLEEN_NON,P_Z_4_N_COLONNE_TEMPS_OPERATION_RAISONNABLE_LIBELLE_SPECIFIQUE,P_Z_4_N_COLONNE_TEMPS_OPERATION_RAISONNABLE_LIBELLE_DEFAUT)</f>
        <v>Temps de travail sur l'opération raisonnable</v>
      </c>
      <c r="S5" s="91" t="str">
        <f>IF(P_Z_4_B_COLONNE_MT_RAISONNABLE_LIBELLE_STANDARD=P_Z_G_R_G_BOOLEEN_NON,P_Z_4_N_COLONNE_MT_RAISONNABLE_LIBELLE_SPECIFIQUE,P_Z_4_N_COLONNE_MT_RAISONNABLE_LIBELLE_DEFAUT)</f>
        <v>Montant raisonnable</v>
      </c>
      <c r="T5" s="91" t="str">
        <f>IF(P_Z_4_B_COLONNE_COMMENTAIRE_SI_LIBELLE_STANDARD=P_Z_G_R_G_BOOLEEN_NON,P_Z_4_N_COLONNE_COMMENTAIRE_SI_LIBELLE_SPECIFIQUE,P_Z_4_N_COLONNE_COMMENTAIRE_SI_LIBELLE_DEFAUT)</f>
        <v>Commentaire(s) du SI</v>
      </c>
    </row>
    <row r="6" spans="2:20" ht="86.5" customHeight="1" x14ac:dyDescent="0.35">
      <c r="B6" s="339"/>
      <c r="C6" s="108" t="str">
        <f>IF(P_Z_4_B_COLONNE_DESCRIPTION_INDICATION=P_Z_G_R_G_BOOLEEN_NON,P_Z_4_N_COLONNE_DESCRIPTION_INDICATION_SPECIFIQUE,P_Z_4_N_COLONNE_DESCRIPTION_INDICATION_STANDARD)</f>
        <v>(nature du travail à réaliser sur l’opération : animation, gestion, nature des travaux, études...)</v>
      </c>
      <c r="D6" s="108" t="str">
        <f>IF(P_Z_4_B_COLONNE_INTERVENANT_INDICATION=P_Z_G_R_G_BOOLEEN_NON,P_Z_4_N_COLONNE_INTERVENANT_INDICATION_SPECIFIQUE,P_Z_4_N_COLONNE_INTERVENANT_INDICATION_STANDARD)</f>
        <v>(nom de l’agent, de l’employé prévu pour réaliser l’intervention)</v>
      </c>
      <c r="E6" s="108" t="str">
        <f>IF(P_Z_4_B_COLONNE_QUALIFICATION_INDICATION=P_Z_G_R_G_BOOLEEN_NON,P_Z_4_N_COLONNE_QUALIFICATION_INDICATION_SPECIFIQUE,P_Z_4_N_COLONNE_QUALIFICATION_INDICATION_STANDARD)</f>
        <v>(diplôme ou fonction dans la structure : en lien avec la prestation, l'activité…)</v>
      </c>
      <c r="F6" s="108" t="str">
        <f>IF(P_Z_4_B_COLONNE_POSTE_INDICATION=P_Z_G_R_G_BOOLEEN_NON,P_Z_4_N_COLONNE_POSTE_INDICATION_SPECIFIQUE,P_Z_4_N_COLONNE_POSTE_INDICATION_STANDARD)</f>
        <v>(à choisir dans le menu déroulant)</v>
      </c>
      <c r="G6" s="108" t="str">
        <f>IF(P_Z_4_B_COLONNE_SOUS_OPERATION_INDICATION=P_Z_G_R_G_BOOLEEN_NON,P_Z_4_N_COLONNE_SOUS_OPERATION_INDICATION_SPECIFIQUE,P_Z_4_N_COLONNE_SOUS_OPERATION_INDICATION_STANDARD)</f>
        <v>(à choisir dans le menu déroulant)</v>
      </c>
      <c r="H6" s="108" t="str">
        <f>IF(P_Z_4_B_COLONNE_MT_PRESENTE_INDICATION=P_Z_G_R_G_BOOLEEN_NON,P_Z_4_N_COLONNE_MT_PRESENTE_INDICATION_SPECIFIQUE,P_Z_4_N_COLONNE_MT_PRESENTE_INDICATION_STANDARD)</f>
        <v>[Coût salarial sur la période] x [Temps de travail sur l'opération] / [Temps de travail sur la période]</v>
      </c>
      <c r="I6" s="108"/>
      <c r="J6" s="108"/>
      <c r="K6" s="108"/>
      <c r="L6" s="108"/>
      <c r="M6" s="108"/>
      <c r="N6" s="108"/>
      <c r="O6" s="108"/>
      <c r="P6" s="108"/>
      <c r="Q6" s="108"/>
      <c r="R6" s="108"/>
      <c r="S6" s="108"/>
      <c r="T6" s="108"/>
    </row>
    <row r="7" spans="2:20" ht="19.899999999999999" customHeight="1" x14ac:dyDescent="0.35">
      <c r="B7" s="112" t="s">
        <v>195</v>
      </c>
      <c r="C7" s="112" t="str">
        <f>IF(P_Z_4_B_EXEMPLE_UTILISATION&lt;&gt;P_Z_G_R_G_BOOLEEN_OUI,"",P_Z_4_N_EXEMPLE_DESCRIPTION)</f>
        <v>Desc 1</v>
      </c>
      <c r="D7" s="112" t="str">
        <f>IF(P_Z_4_B_EXEMPLE_UTILISATION&lt;&gt;P_Z_G_R_G_BOOLEEN_OUI,"",P_Z_4_N_EXEMPLE_INTERVENANT)</f>
        <v>Martin</v>
      </c>
      <c r="E7" s="112" t="str">
        <f>IF(P_Z_4_B_EXEMPLE_UTILISATION&lt;&gt;P_Z_G_R_G_BOOLEEN_OUI,"",P_Z_4_N_EXEMPLE_QUALIFICATION)</f>
        <v>animateur</v>
      </c>
      <c r="F7" s="112" t="str">
        <f>IF(P_Z_4_B_EXEMPLE_UTILISATION&lt;&gt;P_Z_G_R_G_BOOLEEN_OUI,"",P_Z_4_N_EXEMPLE_POSTE)</f>
        <v>Poste 1</v>
      </c>
      <c r="G7" s="112" t="str">
        <f>IF(P_Z_4_B_EXEMPLE_UTILISATION&lt;&gt;P_Z_G_R_G_BOOLEEN_OUI,"",P_Z_4_N_EXEMPLE_SOUS_OPERATION)</f>
        <v>Sous-Op 2</v>
      </c>
      <c r="H7" s="254">
        <f>IF(P_Z_4_B_EXEMPLE_UTILISATION&lt;&gt;P_Z_G_R_G_BOOLEEN_OUI,"",IF(J8&lt;&gt;0,ROUND(I7*K7/J7,2),0))</f>
        <v>0</v>
      </c>
      <c r="I7" s="254">
        <f>IF(P_Z_4_B_EXEMPLE_UTILISATION&lt;&gt;P_Z_G_R_G_BOOLEEN_OUI,"",P_Z_4_N_EXEMPLE_COUT)</f>
        <v>2000</v>
      </c>
      <c r="J7" s="112">
        <f>IF(P_Z_4_B_EXEMPLE_UTILISATION&lt;&gt;P_Z_G_R_G_BOOLEEN_OUI,"",P_Z_4_N_EXEMPLE_TEMPS_PERIODE)</f>
        <v>1500</v>
      </c>
      <c r="K7" s="112">
        <f>IF(P_Z_4_B_EXEMPLE_UTILISATION&lt;&gt;P_Z_G_R_G_BOOLEEN_OUI,"",P_Z_4_N_EXEMPLE_TEMPS_OPERATION)</f>
        <v>0</v>
      </c>
      <c r="L7" s="112" t="str">
        <f>IF(P_Z_4_B_EXEMPLE_UTILISATION&lt;&gt;P_Z_G_R_G_BOOLEEN_OUI,"",P_Z_4_N_EXEMPLE_UNITE)</f>
        <v>Heures</v>
      </c>
      <c r="M7" s="112"/>
      <c r="N7" s="254"/>
      <c r="O7" s="112"/>
      <c r="P7" s="254"/>
      <c r="Q7" s="112"/>
      <c r="R7" s="112"/>
      <c r="S7" s="254">
        <f>IF(P_Z_4_B_EXEMPLE_UTILISATION&lt;&gt;P_Z_G_R_G_BOOLEEN_OUI,"",P_Z_4_N_EXEMPLE_JUSTIFICATIF)</f>
        <v>0</v>
      </c>
      <c r="T7" s="112">
        <f>IF(P_Z_4_B_EXEMPLE_UTILISATION&lt;&gt;P_Z_G_R_G_BOOLEEN_OUI,"",P_Z_4_N_EXEMPLE_COMMENTAIRE)</f>
        <v>0</v>
      </c>
    </row>
    <row r="8" spans="2:20" ht="19.899999999999999" customHeight="1" x14ac:dyDescent="0.35">
      <c r="B8" s="109">
        <v>1</v>
      </c>
      <c r="C8" s="111" t="str">
        <f>IF('Dépenses de rémunération'!C8&lt;&gt;"",'Dépenses de rémunération'!C8,"")</f>
        <v/>
      </c>
      <c r="D8" s="111" t="str">
        <f>IF('Dépenses de rémunération'!D8&lt;&gt;"",'Dépenses de rémunération'!D8,"")</f>
        <v/>
      </c>
      <c r="E8" s="111" t="str">
        <f>IF('Dépenses de rémunération'!E8&lt;&gt;"",'Dépenses de rémunération'!E8,"")</f>
        <v/>
      </c>
      <c r="F8" s="111" t="str">
        <f>IF('Dépenses de rémunération'!F8&lt;&gt;"",'Dépenses de rémunération'!F8,"")</f>
        <v/>
      </c>
      <c r="G8" s="111" t="str">
        <f>IF('Dépenses de rémunération'!G8&lt;&gt;"",'Dépenses de rémunération'!G8,"")</f>
        <v/>
      </c>
      <c r="H8" s="246">
        <f>IF('Dépenses de rémunération'!I8&lt;&gt;0,ROUND('Dépenses de rémunération'!J8*'Dépenses de rémunération'!H8/'Dépenses de rémunération'!I8,2),0)</f>
        <v>0</v>
      </c>
      <c r="I8" s="81" t="str">
        <f>IF('Dépenses de rémunération'!H8&lt;&gt;0,'Dépenses de rémunération'!H8,"")</f>
        <v/>
      </c>
      <c r="J8" s="79" t="str">
        <f>IF('Dépenses de rémunération'!I8&lt;&gt;"",'Dépenses de rémunération'!I8,"")</f>
        <v/>
      </c>
      <c r="K8" s="79" t="str">
        <f>IF('Dépenses de rémunération'!J8&lt;&gt;"",'Dépenses de rémunération'!J8,"")</f>
        <v/>
      </c>
      <c r="L8" s="111" t="str">
        <f>IF('Dépenses de rémunération'!K8&lt;&gt;"",'Dépenses de rémunération'!K8,"")</f>
        <v/>
      </c>
      <c r="M8" s="246"/>
      <c r="N8" s="246">
        <f>IF(AND(M8&lt;&gt;"",M8&lt;&gt;0),MIN(ROUND(M8,2),IF(AND(AND(J8&lt;&gt;0,J8&lt;&gt;""),AND(I8&lt;&gt;0,I8&lt;&gt;""),AND(K8&lt;&gt;0,K8&lt;&gt;"")),ROUND(I8*K8/J8,2),0)),IF(AND(AND(J8&lt;&gt;0,J8&lt;&gt;""),AND(I8&lt;&gt;0,I8&lt;&gt;""),AND(K8&lt;&gt;0,K8&lt;&gt;"")),ROUND(I8*K8/J8,2),0))</f>
        <v>0</v>
      </c>
      <c r="O8" s="111"/>
      <c r="P8" s="81" t="str">
        <f>IF(I8&lt;&gt;"",I8,"")</f>
        <v/>
      </c>
      <c r="Q8" s="111" t="str">
        <f>IF(J8&lt;&gt;"",J8,"")</f>
        <v/>
      </c>
      <c r="R8" s="111" t="str">
        <f>IF(K8&lt;&gt;"",K8,"")</f>
        <v/>
      </c>
      <c r="S8" s="246">
        <f>IF(AND(AND(Q8&lt;&gt;0,Q8&lt;&gt;""),AND(P8&lt;&gt;0,P8&lt;&gt;""),AND(R8&lt;&gt;0,R8&lt;&gt;"")),ROUND(P8*R8/Q8,2),N8)</f>
        <v>0</v>
      </c>
      <c r="T8" s="111"/>
    </row>
    <row r="9" spans="2:20" ht="19.899999999999999" customHeight="1" x14ac:dyDescent="0.35">
      <c r="B9" s="109">
        <v>2</v>
      </c>
      <c r="C9" s="111" t="str">
        <f>IF('Dépenses de rémunération'!C9&lt;&gt;"",'Dépenses de rémunération'!C9,"")</f>
        <v/>
      </c>
      <c r="D9" s="111" t="str">
        <f>IF('Dépenses de rémunération'!D9&lt;&gt;"",'Dépenses de rémunération'!D9,"")</f>
        <v/>
      </c>
      <c r="E9" s="111" t="str">
        <f>IF('Dépenses de rémunération'!E9&lt;&gt;"",'Dépenses de rémunération'!E9,"")</f>
        <v/>
      </c>
      <c r="F9" s="111" t="str">
        <f>IF('Dépenses de rémunération'!F9&lt;&gt;"",'Dépenses de rémunération'!F9,"")</f>
        <v/>
      </c>
      <c r="G9" s="111" t="str">
        <f>IF('Dépenses de rémunération'!G9&lt;&gt;"",'Dépenses de rémunération'!G9,"")</f>
        <v/>
      </c>
      <c r="H9" s="246">
        <f>IF('Dépenses de rémunération'!I9&lt;&gt;0,ROUND('Dépenses de rémunération'!J9*'Dépenses de rémunération'!H9/'Dépenses de rémunération'!I9,2),0)</f>
        <v>0</v>
      </c>
      <c r="I9" s="81" t="str">
        <f>IF('Dépenses de rémunération'!H9&lt;&gt;0,'Dépenses de rémunération'!H9,"")</f>
        <v/>
      </c>
      <c r="J9" s="79" t="str">
        <f>IF('Dépenses de rémunération'!I9&lt;&gt;"",'Dépenses de rémunération'!I9,"")</f>
        <v/>
      </c>
      <c r="K9" s="79" t="str">
        <f>IF('Dépenses de rémunération'!J9&lt;&gt;"",'Dépenses de rémunération'!J9,"")</f>
        <v/>
      </c>
      <c r="L9" s="111" t="str">
        <f>IF('Dépenses de rémunération'!K9&lt;&gt;"",'Dépenses de rémunération'!K9,"")</f>
        <v/>
      </c>
      <c r="M9" s="246"/>
      <c r="N9" s="246">
        <f t="shared" ref="N9:N72" si="0">IF(AND(M9&lt;&gt;"",M9&lt;&gt;0),MIN(ROUND(M9,2),IF(AND(AND(J9&lt;&gt;0,J9&lt;&gt;""),AND(I9&lt;&gt;0,I9&lt;&gt;""),AND(K9&lt;&gt;0,K9&lt;&gt;"")),ROUND(I9*K9/J9,2),0)),IF(AND(AND(J9&lt;&gt;0,J9&lt;&gt;""),AND(I9&lt;&gt;0,I9&lt;&gt;""),AND(K9&lt;&gt;0,K9&lt;&gt;"")),ROUND(I9*K9/J9,2),0))</f>
        <v>0</v>
      </c>
      <c r="O9" s="111"/>
      <c r="P9" s="81" t="str">
        <f t="shared" ref="P9:P72" si="1">IF(I9&lt;&gt;"",I9,"")</f>
        <v/>
      </c>
      <c r="Q9" s="111" t="str">
        <f t="shared" ref="Q9:Q72" si="2">IF(J9&lt;&gt;"",J9,"")</f>
        <v/>
      </c>
      <c r="R9" s="111" t="str">
        <f t="shared" ref="R9:R72" si="3">IF(K9&lt;&gt;"",K9,"")</f>
        <v/>
      </c>
      <c r="S9" s="246">
        <f t="shared" ref="S9:S72" si="4">IF(AND(AND(Q9&lt;&gt;0,Q9&lt;&gt;""),AND(P9&lt;&gt;0,P9&lt;&gt;""),AND(R9&lt;&gt;0,R9&lt;&gt;"")),ROUND(P9*R9/Q9,2),N9)</f>
        <v>0</v>
      </c>
      <c r="T9" s="111"/>
    </row>
    <row r="10" spans="2:20" ht="19.899999999999999" customHeight="1" x14ac:dyDescent="0.35">
      <c r="B10" s="109">
        <v>3</v>
      </c>
      <c r="C10" s="111" t="str">
        <f>IF('Dépenses de rémunération'!C10&lt;&gt;"",'Dépenses de rémunération'!C10,"")</f>
        <v/>
      </c>
      <c r="D10" s="111" t="str">
        <f>IF('Dépenses de rémunération'!D10&lt;&gt;"",'Dépenses de rémunération'!D10,"")</f>
        <v/>
      </c>
      <c r="E10" s="111" t="str">
        <f>IF('Dépenses de rémunération'!E10&lt;&gt;"",'Dépenses de rémunération'!E10,"")</f>
        <v/>
      </c>
      <c r="F10" s="111" t="str">
        <f>IF('Dépenses de rémunération'!F10&lt;&gt;"",'Dépenses de rémunération'!F10,"")</f>
        <v/>
      </c>
      <c r="G10" s="111" t="str">
        <f>IF('Dépenses de rémunération'!G10&lt;&gt;"",'Dépenses de rémunération'!G10,"")</f>
        <v/>
      </c>
      <c r="H10" s="246">
        <f>IF('Dépenses de rémunération'!I10&lt;&gt;0,ROUND('Dépenses de rémunération'!J10*'Dépenses de rémunération'!H10/'Dépenses de rémunération'!I10,2),0)</f>
        <v>0</v>
      </c>
      <c r="I10" s="81" t="str">
        <f>IF('Dépenses de rémunération'!H10&lt;&gt;0,'Dépenses de rémunération'!H10,"")</f>
        <v/>
      </c>
      <c r="J10" s="79" t="str">
        <f>IF('Dépenses de rémunération'!I10&lt;&gt;"",'Dépenses de rémunération'!I10,"")</f>
        <v/>
      </c>
      <c r="K10" s="79" t="str">
        <f>IF('Dépenses de rémunération'!J10&lt;&gt;"",'Dépenses de rémunération'!J10,"")</f>
        <v/>
      </c>
      <c r="L10" s="111" t="str">
        <f>IF('Dépenses de rémunération'!K10&lt;&gt;"",'Dépenses de rémunération'!K10,"")</f>
        <v/>
      </c>
      <c r="M10" s="246"/>
      <c r="N10" s="246">
        <f t="shared" si="0"/>
        <v>0</v>
      </c>
      <c r="O10" s="111"/>
      <c r="P10" s="81" t="str">
        <f t="shared" si="1"/>
        <v/>
      </c>
      <c r="Q10" s="111" t="str">
        <f t="shared" si="2"/>
        <v/>
      </c>
      <c r="R10" s="111" t="str">
        <f t="shared" si="3"/>
        <v/>
      </c>
      <c r="S10" s="246">
        <f t="shared" si="4"/>
        <v>0</v>
      </c>
      <c r="T10" s="111"/>
    </row>
    <row r="11" spans="2:20" ht="19.899999999999999" customHeight="1" x14ac:dyDescent="0.35">
      <c r="B11" s="109">
        <v>4</v>
      </c>
      <c r="C11" s="111" t="str">
        <f>IF('Dépenses de rémunération'!C11&lt;&gt;"",'Dépenses de rémunération'!C11,"")</f>
        <v/>
      </c>
      <c r="D11" s="111" t="str">
        <f>IF('Dépenses de rémunération'!D11&lt;&gt;"",'Dépenses de rémunération'!D11,"")</f>
        <v/>
      </c>
      <c r="E11" s="111" t="str">
        <f>IF('Dépenses de rémunération'!E11&lt;&gt;"",'Dépenses de rémunération'!E11,"")</f>
        <v/>
      </c>
      <c r="F11" s="111" t="str">
        <f>IF('Dépenses de rémunération'!F11&lt;&gt;"",'Dépenses de rémunération'!F11,"")</f>
        <v/>
      </c>
      <c r="G11" s="111" t="str">
        <f>IF('Dépenses de rémunération'!G11&lt;&gt;"",'Dépenses de rémunération'!G11,"")</f>
        <v/>
      </c>
      <c r="H11" s="246">
        <f>IF('Dépenses de rémunération'!I11&lt;&gt;0,ROUND('Dépenses de rémunération'!J11*'Dépenses de rémunération'!H11/'Dépenses de rémunération'!I11,2),0)</f>
        <v>0</v>
      </c>
      <c r="I11" s="81" t="str">
        <f>IF('Dépenses de rémunération'!H11&lt;&gt;0,'Dépenses de rémunération'!H11,"")</f>
        <v/>
      </c>
      <c r="J11" s="79" t="str">
        <f>IF('Dépenses de rémunération'!I11&lt;&gt;"",'Dépenses de rémunération'!I11,"")</f>
        <v/>
      </c>
      <c r="K11" s="79" t="str">
        <f>IF('Dépenses de rémunération'!J11&lt;&gt;"",'Dépenses de rémunération'!J11,"")</f>
        <v/>
      </c>
      <c r="L11" s="111" t="str">
        <f>IF('Dépenses de rémunération'!K11&lt;&gt;"",'Dépenses de rémunération'!K11,"")</f>
        <v/>
      </c>
      <c r="M11" s="246"/>
      <c r="N11" s="246">
        <f t="shared" si="0"/>
        <v>0</v>
      </c>
      <c r="O11" s="111"/>
      <c r="P11" s="81" t="str">
        <f t="shared" si="1"/>
        <v/>
      </c>
      <c r="Q11" s="111" t="str">
        <f t="shared" si="2"/>
        <v/>
      </c>
      <c r="R11" s="111" t="str">
        <f t="shared" si="3"/>
        <v/>
      </c>
      <c r="S11" s="246">
        <f t="shared" si="4"/>
        <v>0</v>
      </c>
      <c r="T11" s="111"/>
    </row>
    <row r="12" spans="2:20" ht="19.899999999999999" customHeight="1" x14ac:dyDescent="0.35">
      <c r="B12" s="109">
        <v>5</v>
      </c>
      <c r="C12" s="111" t="str">
        <f>IF('Dépenses de rémunération'!C12&lt;&gt;"",'Dépenses de rémunération'!C12,"")</f>
        <v/>
      </c>
      <c r="D12" s="111" t="str">
        <f>IF('Dépenses de rémunération'!D12&lt;&gt;"",'Dépenses de rémunération'!D12,"")</f>
        <v/>
      </c>
      <c r="E12" s="111" t="str">
        <f>IF('Dépenses de rémunération'!E12&lt;&gt;"",'Dépenses de rémunération'!E12,"")</f>
        <v/>
      </c>
      <c r="F12" s="111" t="str">
        <f>IF('Dépenses de rémunération'!F12&lt;&gt;"",'Dépenses de rémunération'!F12,"")</f>
        <v/>
      </c>
      <c r="G12" s="111" t="str">
        <f>IF('Dépenses de rémunération'!G12&lt;&gt;"",'Dépenses de rémunération'!G12,"")</f>
        <v/>
      </c>
      <c r="H12" s="246">
        <f>IF('Dépenses de rémunération'!I12&lt;&gt;0,ROUND('Dépenses de rémunération'!J12*'Dépenses de rémunération'!H12/'Dépenses de rémunération'!I12,2),0)</f>
        <v>0</v>
      </c>
      <c r="I12" s="81" t="str">
        <f>IF('Dépenses de rémunération'!H12&lt;&gt;0,'Dépenses de rémunération'!H12,"")</f>
        <v/>
      </c>
      <c r="J12" s="79" t="str">
        <f>IF('Dépenses de rémunération'!I12&lt;&gt;"",'Dépenses de rémunération'!I12,"")</f>
        <v/>
      </c>
      <c r="K12" s="79" t="str">
        <f>IF('Dépenses de rémunération'!J12&lt;&gt;"",'Dépenses de rémunération'!J12,"")</f>
        <v/>
      </c>
      <c r="L12" s="111" t="str">
        <f>IF('Dépenses de rémunération'!K12&lt;&gt;"",'Dépenses de rémunération'!K12,"")</f>
        <v/>
      </c>
      <c r="M12" s="246"/>
      <c r="N12" s="246">
        <f t="shared" si="0"/>
        <v>0</v>
      </c>
      <c r="O12" s="111"/>
      <c r="P12" s="81" t="str">
        <f t="shared" si="1"/>
        <v/>
      </c>
      <c r="Q12" s="111" t="str">
        <f t="shared" si="2"/>
        <v/>
      </c>
      <c r="R12" s="111" t="str">
        <f t="shared" si="3"/>
        <v/>
      </c>
      <c r="S12" s="246">
        <f t="shared" si="4"/>
        <v>0</v>
      </c>
      <c r="T12" s="111"/>
    </row>
    <row r="13" spans="2:20" ht="19.899999999999999" customHeight="1" x14ac:dyDescent="0.35">
      <c r="B13" s="109">
        <v>6</v>
      </c>
      <c r="C13" s="111" t="str">
        <f>IF('Dépenses de rémunération'!C13&lt;&gt;"",'Dépenses de rémunération'!C13,"")</f>
        <v/>
      </c>
      <c r="D13" s="111" t="str">
        <f>IF('Dépenses de rémunération'!D13&lt;&gt;"",'Dépenses de rémunération'!D13,"")</f>
        <v/>
      </c>
      <c r="E13" s="111" t="str">
        <f>IF('Dépenses de rémunération'!E13&lt;&gt;"",'Dépenses de rémunération'!E13,"")</f>
        <v/>
      </c>
      <c r="F13" s="111" t="str">
        <f>IF('Dépenses de rémunération'!F13&lt;&gt;"",'Dépenses de rémunération'!F13,"")</f>
        <v/>
      </c>
      <c r="G13" s="111" t="str">
        <f>IF('Dépenses de rémunération'!G13&lt;&gt;"",'Dépenses de rémunération'!G13,"")</f>
        <v/>
      </c>
      <c r="H13" s="246">
        <f>IF('Dépenses de rémunération'!I13&lt;&gt;0,ROUND('Dépenses de rémunération'!J13*'Dépenses de rémunération'!H13/'Dépenses de rémunération'!I13,2),0)</f>
        <v>0</v>
      </c>
      <c r="I13" s="81" t="str">
        <f>IF('Dépenses de rémunération'!H13&lt;&gt;0,'Dépenses de rémunération'!H13,"")</f>
        <v/>
      </c>
      <c r="J13" s="79" t="str">
        <f>IF('Dépenses de rémunération'!I13&lt;&gt;"",'Dépenses de rémunération'!I13,"")</f>
        <v/>
      </c>
      <c r="K13" s="79" t="str">
        <f>IF('Dépenses de rémunération'!J13&lt;&gt;"",'Dépenses de rémunération'!J13,"")</f>
        <v/>
      </c>
      <c r="L13" s="111" t="str">
        <f>IF('Dépenses de rémunération'!K13&lt;&gt;"",'Dépenses de rémunération'!K13,"")</f>
        <v/>
      </c>
      <c r="M13" s="246"/>
      <c r="N13" s="246">
        <f t="shared" si="0"/>
        <v>0</v>
      </c>
      <c r="O13" s="111"/>
      <c r="P13" s="81" t="str">
        <f t="shared" si="1"/>
        <v/>
      </c>
      <c r="Q13" s="111" t="str">
        <f t="shared" si="2"/>
        <v/>
      </c>
      <c r="R13" s="111" t="str">
        <f t="shared" si="3"/>
        <v/>
      </c>
      <c r="S13" s="246">
        <f t="shared" si="4"/>
        <v>0</v>
      </c>
      <c r="T13" s="111"/>
    </row>
    <row r="14" spans="2:20" ht="19.899999999999999" customHeight="1" x14ac:dyDescent="0.35">
      <c r="B14" s="109">
        <v>7</v>
      </c>
      <c r="C14" s="111" t="str">
        <f>IF('Dépenses de rémunération'!C14&lt;&gt;"",'Dépenses de rémunération'!C14,"")</f>
        <v/>
      </c>
      <c r="D14" s="111" t="str">
        <f>IF('Dépenses de rémunération'!D14&lt;&gt;"",'Dépenses de rémunération'!D14,"")</f>
        <v/>
      </c>
      <c r="E14" s="111" t="str">
        <f>IF('Dépenses de rémunération'!E14&lt;&gt;"",'Dépenses de rémunération'!E14,"")</f>
        <v/>
      </c>
      <c r="F14" s="111" t="str">
        <f>IF('Dépenses de rémunération'!F14&lt;&gt;"",'Dépenses de rémunération'!F14,"")</f>
        <v/>
      </c>
      <c r="G14" s="111" t="str">
        <f>IF('Dépenses de rémunération'!G14&lt;&gt;"",'Dépenses de rémunération'!G14,"")</f>
        <v/>
      </c>
      <c r="H14" s="246">
        <f>IF('Dépenses de rémunération'!I14&lt;&gt;0,ROUND('Dépenses de rémunération'!J14*'Dépenses de rémunération'!H14/'Dépenses de rémunération'!I14,2),0)</f>
        <v>0</v>
      </c>
      <c r="I14" s="81" t="str">
        <f>IF('Dépenses de rémunération'!H14&lt;&gt;0,'Dépenses de rémunération'!H14,"")</f>
        <v/>
      </c>
      <c r="J14" s="79" t="str">
        <f>IF('Dépenses de rémunération'!I14&lt;&gt;"",'Dépenses de rémunération'!I14,"")</f>
        <v/>
      </c>
      <c r="K14" s="79" t="str">
        <f>IF('Dépenses de rémunération'!J14&lt;&gt;"",'Dépenses de rémunération'!J14,"")</f>
        <v/>
      </c>
      <c r="L14" s="111" t="str">
        <f>IF('Dépenses de rémunération'!K14&lt;&gt;"",'Dépenses de rémunération'!K14,"")</f>
        <v/>
      </c>
      <c r="M14" s="246"/>
      <c r="N14" s="246">
        <f t="shared" si="0"/>
        <v>0</v>
      </c>
      <c r="O14" s="111"/>
      <c r="P14" s="81" t="str">
        <f t="shared" si="1"/>
        <v/>
      </c>
      <c r="Q14" s="111" t="str">
        <f t="shared" si="2"/>
        <v/>
      </c>
      <c r="R14" s="111" t="str">
        <f t="shared" si="3"/>
        <v/>
      </c>
      <c r="S14" s="246">
        <f t="shared" si="4"/>
        <v>0</v>
      </c>
      <c r="T14" s="111"/>
    </row>
    <row r="15" spans="2:20" ht="19.899999999999999" customHeight="1" x14ac:dyDescent="0.35">
      <c r="B15" s="109">
        <v>8</v>
      </c>
      <c r="C15" s="111" t="str">
        <f>IF('Dépenses de rémunération'!C15&lt;&gt;"",'Dépenses de rémunération'!C15,"")</f>
        <v/>
      </c>
      <c r="D15" s="111" t="str">
        <f>IF('Dépenses de rémunération'!D15&lt;&gt;"",'Dépenses de rémunération'!D15,"")</f>
        <v/>
      </c>
      <c r="E15" s="111" t="str">
        <f>IF('Dépenses de rémunération'!E15&lt;&gt;"",'Dépenses de rémunération'!E15,"")</f>
        <v/>
      </c>
      <c r="F15" s="111" t="str">
        <f>IF('Dépenses de rémunération'!F15&lt;&gt;"",'Dépenses de rémunération'!F15,"")</f>
        <v/>
      </c>
      <c r="G15" s="111" t="str">
        <f>IF('Dépenses de rémunération'!G15&lt;&gt;"",'Dépenses de rémunération'!G15,"")</f>
        <v/>
      </c>
      <c r="H15" s="246">
        <f>IF('Dépenses de rémunération'!I15&lt;&gt;0,ROUND('Dépenses de rémunération'!J15*'Dépenses de rémunération'!H15/'Dépenses de rémunération'!I15,2),0)</f>
        <v>0</v>
      </c>
      <c r="I15" s="81" t="str">
        <f>IF('Dépenses de rémunération'!H15&lt;&gt;0,'Dépenses de rémunération'!H15,"")</f>
        <v/>
      </c>
      <c r="J15" s="79" t="str">
        <f>IF('Dépenses de rémunération'!I15&lt;&gt;"",'Dépenses de rémunération'!I15,"")</f>
        <v/>
      </c>
      <c r="K15" s="79" t="str">
        <f>IF('Dépenses de rémunération'!J15&lt;&gt;"",'Dépenses de rémunération'!J15,"")</f>
        <v/>
      </c>
      <c r="L15" s="111" t="str">
        <f>IF('Dépenses de rémunération'!K15&lt;&gt;"",'Dépenses de rémunération'!K15,"")</f>
        <v/>
      </c>
      <c r="M15" s="246"/>
      <c r="N15" s="246">
        <f t="shared" si="0"/>
        <v>0</v>
      </c>
      <c r="O15" s="111"/>
      <c r="P15" s="81" t="str">
        <f t="shared" si="1"/>
        <v/>
      </c>
      <c r="Q15" s="111" t="str">
        <f t="shared" si="2"/>
        <v/>
      </c>
      <c r="R15" s="111" t="str">
        <f t="shared" si="3"/>
        <v/>
      </c>
      <c r="S15" s="246">
        <f t="shared" si="4"/>
        <v>0</v>
      </c>
      <c r="T15" s="111"/>
    </row>
    <row r="16" spans="2:20" ht="19.899999999999999" customHeight="1" x14ac:dyDescent="0.35">
      <c r="B16" s="109">
        <v>9</v>
      </c>
      <c r="C16" s="111" t="str">
        <f>IF('Dépenses de rémunération'!C16&lt;&gt;"",'Dépenses de rémunération'!C16,"")</f>
        <v/>
      </c>
      <c r="D16" s="111" t="str">
        <f>IF('Dépenses de rémunération'!D16&lt;&gt;"",'Dépenses de rémunération'!D16,"")</f>
        <v/>
      </c>
      <c r="E16" s="111" t="str">
        <f>IF('Dépenses de rémunération'!E16&lt;&gt;"",'Dépenses de rémunération'!E16,"")</f>
        <v/>
      </c>
      <c r="F16" s="111" t="str">
        <f>IF('Dépenses de rémunération'!F16&lt;&gt;"",'Dépenses de rémunération'!F16,"")</f>
        <v/>
      </c>
      <c r="G16" s="111" t="str">
        <f>IF('Dépenses de rémunération'!G16&lt;&gt;"",'Dépenses de rémunération'!G16,"")</f>
        <v/>
      </c>
      <c r="H16" s="246">
        <f>IF('Dépenses de rémunération'!I16&lt;&gt;0,ROUND('Dépenses de rémunération'!J16*'Dépenses de rémunération'!H16/'Dépenses de rémunération'!I16,2),0)</f>
        <v>0</v>
      </c>
      <c r="I16" s="81" t="str">
        <f>IF('Dépenses de rémunération'!H16&lt;&gt;0,'Dépenses de rémunération'!H16,"")</f>
        <v/>
      </c>
      <c r="J16" s="79" t="str">
        <f>IF('Dépenses de rémunération'!I16&lt;&gt;"",'Dépenses de rémunération'!I16,"")</f>
        <v/>
      </c>
      <c r="K16" s="79" t="str">
        <f>IF('Dépenses de rémunération'!J16&lt;&gt;"",'Dépenses de rémunération'!J16,"")</f>
        <v/>
      </c>
      <c r="L16" s="111" t="str">
        <f>IF('Dépenses de rémunération'!K16&lt;&gt;"",'Dépenses de rémunération'!K16,"")</f>
        <v/>
      </c>
      <c r="M16" s="246"/>
      <c r="N16" s="246">
        <f t="shared" si="0"/>
        <v>0</v>
      </c>
      <c r="O16" s="111"/>
      <c r="P16" s="81" t="str">
        <f t="shared" si="1"/>
        <v/>
      </c>
      <c r="Q16" s="111" t="str">
        <f t="shared" si="2"/>
        <v/>
      </c>
      <c r="R16" s="111" t="str">
        <f t="shared" si="3"/>
        <v/>
      </c>
      <c r="S16" s="246">
        <f t="shared" si="4"/>
        <v>0</v>
      </c>
      <c r="T16" s="111"/>
    </row>
    <row r="17" spans="2:20" ht="19.899999999999999" customHeight="1" x14ac:dyDescent="0.35">
      <c r="B17" s="109">
        <v>10</v>
      </c>
      <c r="C17" s="111" t="str">
        <f>IF('Dépenses de rémunération'!C17&lt;&gt;"",'Dépenses de rémunération'!C17,"")</f>
        <v/>
      </c>
      <c r="D17" s="111" t="str">
        <f>IF('Dépenses de rémunération'!D17&lt;&gt;"",'Dépenses de rémunération'!D17,"")</f>
        <v/>
      </c>
      <c r="E17" s="111" t="str">
        <f>IF('Dépenses de rémunération'!E17&lt;&gt;"",'Dépenses de rémunération'!E17,"")</f>
        <v/>
      </c>
      <c r="F17" s="111" t="str">
        <f>IF('Dépenses de rémunération'!F17&lt;&gt;"",'Dépenses de rémunération'!F17,"")</f>
        <v/>
      </c>
      <c r="G17" s="111" t="str">
        <f>IF('Dépenses de rémunération'!G17&lt;&gt;"",'Dépenses de rémunération'!G17,"")</f>
        <v/>
      </c>
      <c r="H17" s="246">
        <f>IF('Dépenses de rémunération'!I17&lt;&gt;0,ROUND('Dépenses de rémunération'!J17*'Dépenses de rémunération'!H17/'Dépenses de rémunération'!I17,2),0)</f>
        <v>0</v>
      </c>
      <c r="I17" s="81" t="str">
        <f>IF('Dépenses de rémunération'!H17&lt;&gt;0,'Dépenses de rémunération'!H17,"")</f>
        <v/>
      </c>
      <c r="J17" s="79" t="str">
        <f>IF('Dépenses de rémunération'!I17&lt;&gt;"",'Dépenses de rémunération'!I17,"")</f>
        <v/>
      </c>
      <c r="K17" s="79" t="str">
        <f>IF('Dépenses de rémunération'!J17&lt;&gt;"",'Dépenses de rémunération'!J17,"")</f>
        <v/>
      </c>
      <c r="L17" s="111" t="str">
        <f>IF('Dépenses de rémunération'!K17&lt;&gt;"",'Dépenses de rémunération'!K17,"")</f>
        <v/>
      </c>
      <c r="M17" s="246"/>
      <c r="N17" s="246">
        <f t="shared" si="0"/>
        <v>0</v>
      </c>
      <c r="O17" s="111"/>
      <c r="P17" s="81" t="str">
        <f t="shared" si="1"/>
        <v/>
      </c>
      <c r="Q17" s="111" t="str">
        <f t="shared" si="2"/>
        <v/>
      </c>
      <c r="R17" s="111" t="str">
        <f t="shared" si="3"/>
        <v/>
      </c>
      <c r="S17" s="246">
        <f t="shared" si="4"/>
        <v>0</v>
      </c>
      <c r="T17" s="111"/>
    </row>
    <row r="18" spans="2:20" ht="19.899999999999999" customHeight="1" x14ac:dyDescent="0.35">
      <c r="B18" s="109">
        <v>11</v>
      </c>
      <c r="C18" s="111" t="str">
        <f>IF('Dépenses de rémunération'!C18&lt;&gt;"",'Dépenses de rémunération'!C18,"")</f>
        <v/>
      </c>
      <c r="D18" s="111" t="str">
        <f>IF('Dépenses de rémunération'!D18&lt;&gt;"",'Dépenses de rémunération'!D18,"")</f>
        <v/>
      </c>
      <c r="E18" s="111" t="str">
        <f>IF('Dépenses de rémunération'!E18&lt;&gt;"",'Dépenses de rémunération'!E18,"")</f>
        <v/>
      </c>
      <c r="F18" s="111" t="str">
        <f>IF('Dépenses de rémunération'!F18&lt;&gt;"",'Dépenses de rémunération'!F18,"")</f>
        <v/>
      </c>
      <c r="G18" s="111" t="str">
        <f>IF('Dépenses de rémunération'!G18&lt;&gt;"",'Dépenses de rémunération'!G18,"")</f>
        <v/>
      </c>
      <c r="H18" s="246">
        <f>IF('Dépenses de rémunération'!I18&lt;&gt;0,ROUND('Dépenses de rémunération'!J18*'Dépenses de rémunération'!H18/'Dépenses de rémunération'!I18,2),0)</f>
        <v>0</v>
      </c>
      <c r="I18" s="81" t="str">
        <f>IF('Dépenses de rémunération'!H18&lt;&gt;0,'Dépenses de rémunération'!H18,"")</f>
        <v/>
      </c>
      <c r="J18" s="79" t="str">
        <f>IF('Dépenses de rémunération'!I18&lt;&gt;"",'Dépenses de rémunération'!I18,"")</f>
        <v/>
      </c>
      <c r="K18" s="79" t="str">
        <f>IF('Dépenses de rémunération'!J18&lt;&gt;"",'Dépenses de rémunération'!J18,"")</f>
        <v/>
      </c>
      <c r="L18" s="111" t="str">
        <f>IF('Dépenses de rémunération'!K18&lt;&gt;"",'Dépenses de rémunération'!K18,"")</f>
        <v/>
      </c>
      <c r="M18" s="246"/>
      <c r="N18" s="246">
        <f t="shared" si="0"/>
        <v>0</v>
      </c>
      <c r="O18" s="111"/>
      <c r="P18" s="81" t="str">
        <f t="shared" si="1"/>
        <v/>
      </c>
      <c r="Q18" s="111" t="str">
        <f t="shared" si="2"/>
        <v/>
      </c>
      <c r="R18" s="111" t="str">
        <f t="shared" si="3"/>
        <v/>
      </c>
      <c r="S18" s="246">
        <f t="shared" si="4"/>
        <v>0</v>
      </c>
      <c r="T18" s="111"/>
    </row>
    <row r="19" spans="2:20" ht="19.899999999999999" customHeight="1" x14ac:dyDescent="0.35">
      <c r="B19" s="109">
        <v>12</v>
      </c>
      <c r="C19" s="111" t="str">
        <f>IF('Dépenses de rémunération'!C19&lt;&gt;"",'Dépenses de rémunération'!C19,"")</f>
        <v/>
      </c>
      <c r="D19" s="111" t="str">
        <f>IF('Dépenses de rémunération'!D19&lt;&gt;"",'Dépenses de rémunération'!D19,"")</f>
        <v/>
      </c>
      <c r="E19" s="111" t="str">
        <f>IF('Dépenses de rémunération'!E19&lt;&gt;"",'Dépenses de rémunération'!E19,"")</f>
        <v/>
      </c>
      <c r="F19" s="111" t="str">
        <f>IF('Dépenses de rémunération'!F19&lt;&gt;"",'Dépenses de rémunération'!F19,"")</f>
        <v/>
      </c>
      <c r="G19" s="111" t="str">
        <f>IF('Dépenses de rémunération'!G19&lt;&gt;"",'Dépenses de rémunération'!G19,"")</f>
        <v/>
      </c>
      <c r="H19" s="246">
        <f>IF('Dépenses de rémunération'!I19&lt;&gt;0,ROUND('Dépenses de rémunération'!J19*'Dépenses de rémunération'!H19/'Dépenses de rémunération'!I19,2),0)</f>
        <v>0</v>
      </c>
      <c r="I19" s="81" t="str">
        <f>IF('Dépenses de rémunération'!H19&lt;&gt;0,'Dépenses de rémunération'!H19,"")</f>
        <v/>
      </c>
      <c r="J19" s="79" t="str">
        <f>IF('Dépenses de rémunération'!I19&lt;&gt;"",'Dépenses de rémunération'!I19,"")</f>
        <v/>
      </c>
      <c r="K19" s="79" t="str">
        <f>IF('Dépenses de rémunération'!J19&lt;&gt;"",'Dépenses de rémunération'!J19,"")</f>
        <v/>
      </c>
      <c r="L19" s="111" t="str">
        <f>IF('Dépenses de rémunération'!K19&lt;&gt;"",'Dépenses de rémunération'!K19,"")</f>
        <v/>
      </c>
      <c r="M19" s="246"/>
      <c r="N19" s="246">
        <f t="shared" si="0"/>
        <v>0</v>
      </c>
      <c r="O19" s="111"/>
      <c r="P19" s="81" t="str">
        <f t="shared" si="1"/>
        <v/>
      </c>
      <c r="Q19" s="111" t="str">
        <f t="shared" si="2"/>
        <v/>
      </c>
      <c r="R19" s="111" t="str">
        <f t="shared" si="3"/>
        <v/>
      </c>
      <c r="S19" s="246">
        <f t="shared" si="4"/>
        <v>0</v>
      </c>
      <c r="T19" s="111"/>
    </row>
    <row r="20" spans="2:20" ht="19.899999999999999" customHeight="1" x14ac:dyDescent="0.35">
      <c r="B20" s="109">
        <v>13</v>
      </c>
      <c r="C20" s="111" t="str">
        <f>IF('Dépenses de rémunération'!C20&lt;&gt;"",'Dépenses de rémunération'!C20,"")</f>
        <v/>
      </c>
      <c r="D20" s="111" t="str">
        <f>IF('Dépenses de rémunération'!D20&lt;&gt;"",'Dépenses de rémunération'!D20,"")</f>
        <v/>
      </c>
      <c r="E20" s="111" t="str">
        <f>IF('Dépenses de rémunération'!E20&lt;&gt;"",'Dépenses de rémunération'!E20,"")</f>
        <v/>
      </c>
      <c r="F20" s="111" t="str">
        <f>IF('Dépenses de rémunération'!F20&lt;&gt;"",'Dépenses de rémunération'!F20,"")</f>
        <v/>
      </c>
      <c r="G20" s="111" t="str">
        <f>IF('Dépenses de rémunération'!G20&lt;&gt;"",'Dépenses de rémunération'!G20,"")</f>
        <v/>
      </c>
      <c r="H20" s="246">
        <f>IF('Dépenses de rémunération'!I20&lt;&gt;0,ROUND('Dépenses de rémunération'!J20*'Dépenses de rémunération'!H20/'Dépenses de rémunération'!I20,2),0)</f>
        <v>0</v>
      </c>
      <c r="I20" s="81" t="str">
        <f>IF('Dépenses de rémunération'!H20&lt;&gt;0,'Dépenses de rémunération'!H20,"")</f>
        <v/>
      </c>
      <c r="J20" s="79" t="str">
        <f>IF('Dépenses de rémunération'!I20&lt;&gt;"",'Dépenses de rémunération'!I20,"")</f>
        <v/>
      </c>
      <c r="K20" s="79" t="str">
        <f>IF('Dépenses de rémunération'!J20&lt;&gt;"",'Dépenses de rémunération'!J20,"")</f>
        <v/>
      </c>
      <c r="L20" s="111" t="str">
        <f>IF('Dépenses de rémunération'!K20&lt;&gt;"",'Dépenses de rémunération'!K20,"")</f>
        <v/>
      </c>
      <c r="M20" s="246"/>
      <c r="N20" s="246">
        <f t="shared" si="0"/>
        <v>0</v>
      </c>
      <c r="O20" s="111"/>
      <c r="P20" s="81" t="str">
        <f t="shared" si="1"/>
        <v/>
      </c>
      <c r="Q20" s="111" t="str">
        <f t="shared" si="2"/>
        <v/>
      </c>
      <c r="R20" s="111" t="str">
        <f t="shared" si="3"/>
        <v/>
      </c>
      <c r="S20" s="246">
        <f t="shared" si="4"/>
        <v>0</v>
      </c>
      <c r="T20" s="111"/>
    </row>
    <row r="21" spans="2:20" ht="19.899999999999999" customHeight="1" x14ac:dyDescent="0.35">
      <c r="B21" s="109">
        <v>14</v>
      </c>
      <c r="C21" s="111" t="str">
        <f>IF('Dépenses de rémunération'!C21&lt;&gt;"",'Dépenses de rémunération'!C21,"")</f>
        <v/>
      </c>
      <c r="D21" s="111" t="str">
        <f>IF('Dépenses de rémunération'!D21&lt;&gt;"",'Dépenses de rémunération'!D21,"")</f>
        <v/>
      </c>
      <c r="E21" s="111" t="str">
        <f>IF('Dépenses de rémunération'!E21&lt;&gt;"",'Dépenses de rémunération'!E21,"")</f>
        <v/>
      </c>
      <c r="F21" s="111" t="str">
        <f>IF('Dépenses de rémunération'!F21&lt;&gt;"",'Dépenses de rémunération'!F21,"")</f>
        <v/>
      </c>
      <c r="G21" s="111" t="str">
        <f>IF('Dépenses de rémunération'!G21&lt;&gt;"",'Dépenses de rémunération'!G21,"")</f>
        <v/>
      </c>
      <c r="H21" s="246">
        <f>IF('Dépenses de rémunération'!I21&lt;&gt;0,ROUND('Dépenses de rémunération'!J21*'Dépenses de rémunération'!H21/'Dépenses de rémunération'!I21,2),0)</f>
        <v>0</v>
      </c>
      <c r="I21" s="81" t="str">
        <f>IF('Dépenses de rémunération'!H21&lt;&gt;0,'Dépenses de rémunération'!H21,"")</f>
        <v/>
      </c>
      <c r="J21" s="79" t="str">
        <f>IF('Dépenses de rémunération'!I21&lt;&gt;"",'Dépenses de rémunération'!I21,"")</f>
        <v/>
      </c>
      <c r="K21" s="79" t="str">
        <f>IF('Dépenses de rémunération'!J21&lt;&gt;"",'Dépenses de rémunération'!J21,"")</f>
        <v/>
      </c>
      <c r="L21" s="111" t="str">
        <f>IF('Dépenses de rémunération'!K21&lt;&gt;"",'Dépenses de rémunération'!K21,"")</f>
        <v/>
      </c>
      <c r="M21" s="246"/>
      <c r="N21" s="246">
        <f t="shared" si="0"/>
        <v>0</v>
      </c>
      <c r="O21" s="111"/>
      <c r="P21" s="81" t="str">
        <f t="shared" si="1"/>
        <v/>
      </c>
      <c r="Q21" s="111" t="str">
        <f t="shared" si="2"/>
        <v/>
      </c>
      <c r="R21" s="111" t="str">
        <f t="shared" si="3"/>
        <v/>
      </c>
      <c r="S21" s="246">
        <f t="shared" si="4"/>
        <v>0</v>
      </c>
      <c r="T21" s="111"/>
    </row>
    <row r="22" spans="2:20" ht="19.899999999999999" customHeight="1" x14ac:dyDescent="0.35">
      <c r="B22" s="109">
        <v>15</v>
      </c>
      <c r="C22" s="111" t="str">
        <f>IF('Dépenses de rémunération'!C22&lt;&gt;"",'Dépenses de rémunération'!C22,"")</f>
        <v/>
      </c>
      <c r="D22" s="111" t="str">
        <f>IF('Dépenses de rémunération'!D22&lt;&gt;"",'Dépenses de rémunération'!D22,"")</f>
        <v/>
      </c>
      <c r="E22" s="111" t="str">
        <f>IF('Dépenses de rémunération'!E22&lt;&gt;"",'Dépenses de rémunération'!E22,"")</f>
        <v/>
      </c>
      <c r="F22" s="111" t="str">
        <f>IF('Dépenses de rémunération'!F22&lt;&gt;"",'Dépenses de rémunération'!F22,"")</f>
        <v/>
      </c>
      <c r="G22" s="111" t="str">
        <f>IF('Dépenses de rémunération'!G22&lt;&gt;"",'Dépenses de rémunération'!G22,"")</f>
        <v/>
      </c>
      <c r="H22" s="246">
        <f>IF('Dépenses de rémunération'!I22&lt;&gt;0,ROUND('Dépenses de rémunération'!J22*'Dépenses de rémunération'!H22/'Dépenses de rémunération'!I22,2),0)</f>
        <v>0</v>
      </c>
      <c r="I22" s="81" t="str">
        <f>IF('Dépenses de rémunération'!H22&lt;&gt;0,'Dépenses de rémunération'!H22,"")</f>
        <v/>
      </c>
      <c r="J22" s="79" t="str">
        <f>IF('Dépenses de rémunération'!I22&lt;&gt;"",'Dépenses de rémunération'!I22,"")</f>
        <v/>
      </c>
      <c r="K22" s="79" t="str">
        <f>IF('Dépenses de rémunération'!J22&lt;&gt;"",'Dépenses de rémunération'!J22,"")</f>
        <v/>
      </c>
      <c r="L22" s="111" t="str">
        <f>IF('Dépenses de rémunération'!K22&lt;&gt;"",'Dépenses de rémunération'!K22,"")</f>
        <v/>
      </c>
      <c r="M22" s="246"/>
      <c r="N22" s="246">
        <f t="shared" si="0"/>
        <v>0</v>
      </c>
      <c r="O22" s="111"/>
      <c r="P22" s="81" t="str">
        <f t="shared" si="1"/>
        <v/>
      </c>
      <c r="Q22" s="111" t="str">
        <f t="shared" si="2"/>
        <v/>
      </c>
      <c r="R22" s="111" t="str">
        <f t="shared" si="3"/>
        <v/>
      </c>
      <c r="S22" s="246">
        <f t="shared" si="4"/>
        <v>0</v>
      </c>
      <c r="T22" s="111"/>
    </row>
    <row r="23" spans="2:20" ht="19.899999999999999" customHeight="1" x14ac:dyDescent="0.35">
      <c r="B23" s="109">
        <v>16</v>
      </c>
      <c r="C23" s="111" t="str">
        <f>IF('Dépenses de rémunération'!C23&lt;&gt;"",'Dépenses de rémunération'!C23,"")</f>
        <v/>
      </c>
      <c r="D23" s="111" t="str">
        <f>IF('Dépenses de rémunération'!D23&lt;&gt;"",'Dépenses de rémunération'!D23,"")</f>
        <v/>
      </c>
      <c r="E23" s="111" t="str">
        <f>IF('Dépenses de rémunération'!E23&lt;&gt;"",'Dépenses de rémunération'!E23,"")</f>
        <v/>
      </c>
      <c r="F23" s="111" t="str">
        <f>IF('Dépenses de rémunération'!F23&lt;&gt;"",'Dépenses de rémunération'!F23,"")</f>
        <v/>
      </c>
      <c r="G23" s="111" t="str">
        <f>IF('Dépenses de rémunération'!G23&lt;&gt;"",'Dépenses de rémunération'!G23,"")</f>
        <v/>
      </c>
      <c r="H23" s="246">
        <f>IF('Dépenses de rémunération'!I23&lt;&gt;0,ROUND('Dépenses de rémunération'!J23*'Dépenses de rémunération'!H23/'Dépenses de rémunération'!I23,2),0)</f>
        <v>0</v>
      </c>
      <c r="I23" s="81" t="str">
        <f>IF('Dépenses de rémunération'!H23&lt;&gt;0,'Dépenses de rémunération'!H23,"")</f>
        <v/>
      </c>
      <c r="J23" s="79" t="str">
        <f>IF('Dépenses de rémunération'!I23&lt;&gt;"",'Dépenses de rémunération'!I23,"")</f>
        <v/>
      </c>
      <c r="K23" s="79" t="str">
        <f>IF('Dépenses de rémunération'!J23&lt;&gt;"",'Dépenses de rémunération'!J23,"")</f>
        <v/>
      </c>
      <c r="L23" s="111" t="str">
        <f>IF('Dépenses de rémunération'!K23&lt;&gt;"",'Dépenses de rémunération'!K23,"")</f>
        <v/>
      </c>
      <c r="M23" s="246"/>
      <c r="N23" s="246">
        <f t="shared" si="0"/>
        <v>0</v>
      </c>
      <c r="O23" s="111"/>
      <c r="P23" s="81" t="str">
        <f t="shared" si="1"/>
        <v/>
      </c>
      <c r="Q23" s="111" t="str">
        <f t="shared" si="2"/>
        <v/>
      </c>
      <c r="R23" s="111" t="str">
        <f t="shared" si="3"/>
        <v/>
      </c>
      <c r="S23" s="246">
        <f t="shared" si="4"/>
        <v>0</v>
      </c>
      <c r="T23" s="111"/>
    </row>
    <row r="24" spans="2:20" ht="19.899999999999999" customHeight="1" x14ac:dyDescent="0.35">
      <c r="B24" s="109">
        <v>17</v>
      </c>
      <c r="C24" s="111" t="str">
        <f>IF('Dépenses de rémunération'!C24&lt;&gt;"",'Dépenses de rémunération'!C24,"")</f>
        <v/>
      </c>
      <c r="D24" s="111" t="str">
        <f>IF('Dépenses de rémunération'!D24&lt;&gt;"",'Dépenses de rémunération'!D24,"")</f>
        <v/>
      </c>
      <c r="E24" s="111" t="str">
        <f>IF('Dépenses de rémunération'!E24&lt;&gt;"",'Dépenses de rémunération'!E24,"")</f>
        <v/>
      </c>
      <c r="F24" s="111" t="str">
        <f>IF('Dépenses de rémunération'!F24&lt;&gt;"",'Dépenses de rémunération'!F24,"")</f>
        <v/>
      </c>
      <c r="G24" s="111" t="str">
        <f>IF('Dépenses de rémunération'!G24&lt;&gt;"",'Dépenses de rémunération'!G24,"")</f>
        <v/>
      </c>
      <c r="H24" s="246">
        <f>IF('Dépenses de rémunération'!I24&lt;&gt;0,ROUND('Dépenses de rémunération'!J24*'Dépenses de rémunération'!H24/'Dépenses de rémunération'!I24,2),0)</f>
        <v>0</v>
      </c>
      <c r="I24" s="81" t="str">
        <f>IF('Dépenses de rémunération'!H24&lt;&gt;0,'Dépenses de rémunération'!H24,"")</f>
        <v/>
      </c>
      <c r="J24" s="79" t="str">
        <f>IF('Dépenses de rémunération'!I24&lt;&gt;"",'Dépenses de rémunération'!I24,"")</f>
        <v/>
      </c>
      <c r="K24" s="79" t="str">
        <f>IF('Dépenses de rémunération'!J24&lt;&gt;"",'Dépenses de rémunération'!J24,"")</f>
        <v/>
      </c>
      <c r="L24" s="111" t="str">
        <f>IF('Dépenses de rémunération'!K24&lt;&gt;"",'Dépenses de rémunération'!K24,"")</f>
        <v/>
      </c>
      <c r="M24" s="246"/>
      <c r="N24" s="246">
        <f t="shared" si="0"/>
        <v>0</v>
      </c>
      <c r="O24" s="111"/>
      <c r="P24" s="81" t="str">
        <f t="shared" si="1"/>
        <v/>
      </c>
      <c r="Q24" s="111" t="str">
        <f t="shared" si="2"/>
        <v/>
      </c>
      <c r="R24" s="111" t="str">
        <f t="shared" si="3"/>
        <v/>
      </c>
      <c r="S24" s="246">
        <f t="shared" si="4"/>
        <v>0</v>
      </c>
      <c r="T24" s="111"/>
    </row>
    <row r="25" spans="2:20" ht="19.899999999999999" customHeight="1" x14ac:dyDescent="0.35">
      <c r="B25" s="109">
        <v>18</v>
      </c>
      <c r="C25" s="111" t="str">
        <f>IF('Dépenses de rémunération'!C25&lt;&gt;"",'Dépenses de rémunération'!C25,"")</f>
        <v/>
      </c>
      <c r="D25" s="111" t="str">
        <f>IF('Dépenses de rémunération'!D25&lt;&gt;"",'Dépenses de rémunération'!D25,"")</f>
        <v/>
      </c>
      <c r="E25" s="111" t="str">
        <f>IF('Dépenses de rémunération'!E25&lt;&gt;"",'Dépenses de rémunération'!E25,"")</f>
        <v/>
      </c>
      <c r="F25" s="111" t="str">
        <f>IF('Dépenses de rémunération'!F25&lt;&gt;"",'Dépenses de rémunération'!F25,"")</f>
        <v/>
      </c>
      <c r="G25" s="111" t="str">
        <f>IF('Dépenses de rémunération'!G25&lt;&gt;"",'Dépenses de rémunération'!G25,"")</f>
        <v/>
      </c>
      <c r="H25" s="246">
        <f>IF('Dépenses de rémunération'!I25&lt;&gt;0,ROUND('Dépenses de rémunération'!J25*'Dépenses de rémunération'!H25/'Dépenses de rémunération'!I25,2),0)</f>
        <v>0</v>
      </c>
      <c r="I25" s="81" t="str">
        <f>IF('Dépenses de rémunération'!H25&lt;&gt;0,'Dépenses de rémunération'!H25,"")</f>
        <v/>
      </c>
      <c r="J25" s="79" t="str">
        <f>IF('Dépenses de rémunération'!I25&lt;&gt;"",'Dépenses de rémunération'!I25,"")</f>
        <v/>
      </c>
      <c r="K25" s="79" t="str">
        <f>IF('Dépenses de rémunération'!J25&lt;&gt;"",'Dépenses de rémunération'!J25,"")</f>
        <v/>
      </c>
      <c r="L25" s="111" t="str">
        <f>IF('Dépenses de rémunération'!K25&lt;&gt;"",'Dépenses de rémunération'!K25,"")</f>
        <v/>
      </c>
      <c r="M25" s="246"/>
      <c r="N25" s="246">
        <f t="shared" si="0"/>
        <v>0</v>
      </c>
      <c r="O25" s="111"/>
      <c r="P25" s="81" t="str">
        <f t="shared" si="1"/>
        <v/>
      </c>
      <c r="Q25" s="111" t="str">
        <f t="shared" si="2"/>
        <v/>
      </c>
      <c r="R25" s="111" t="str">
        <f t="shared" si="3"/>
        <v/>
      </c>
      <c r="S25" s="246">
        <f t="shared" si="4"/>
        <v>0</v>
      </c>
      <c r="T25" s="111"/>
    </row>
    <row r="26" spans="2:20" ht="19.899999999999999" customHeight="1" x14ac:dyDescent="0.35">
      <c r="B26" s="109">
        <v>19</v>
      </c>
      <c r="C26" s="111" t="str">
        <f>IF('Dépenses de rémunération'!C26&lt;&gt;"",'Dépenses de rémunération'!C26,"")</f>
        <v/>
      </c>
      <c r="D26" s="111" t="str">
        <f>IF('Dépenses de rémunération'!D26&lt;&gt;"",'Dépenses de rémunération'!D26,"")</f>
        <v/>
      </c>
      <c r="E26" s="111" t="str">
        <f>IF('Dépenses de rémunération'!E26&lt;&gt;"",'Dépenses de rémunération'!E26,"")</f>
        <v/>
      </c>
      <c r="F26" s="111" t="str">
        <f>IF('Dépenses de rémunération'!F26&lt;&gt;"",'Dépenses de rémunération'!F26,"")</f>
        <v/>
      </c>
      <c r="G26" s="111" t="str">
        <f>IF('Dépenses de rémunération'!G26&lt;&gt;"",'Dépenses de rémunération'!G26,"")</f>
        <v/>
      </c>
      <c r="H26" s="246">
        <f>IF('Dépenses de rémunération'!I26&lt;&gt;0,ROUND('Dépenses de rémunération'!J26*'Dépenses de rémunération'!H26/'Dépenses de rémunération'!I26,2),0)</f>
        <v>0</v>
      </c>
      <c r="I26" s="81" t="str">
        <f>IF('Dépenses de rémunération'!H26&lt;&gt;0,'Dépenses de rémunération'!H26,"")</f>
        <v/>
      </c>
      <c r="J26" s="79" t="str">
        <f>IF('Dépenses de rémunération'!I26&lt;&gt;"",'Dépenses de rémunération'!I26,"")</f>
        <v/>
      </c>
      <c r="K26" s="79" t="str">
        <f>IF('Dépenses de rémunération'!J26&lt;&gt;"",'Dépenses de rémunération'!J26,"")</f>
        <v/>
      </c>
      <c r="L26" s="111" t="str">
        <f>IF('Dépenses de rémunération'!K26&lt;&gt;"",'Dépenses de rémunération'!K26,"")</f>
        <v/>
      </c>
      <c r="M26" s="246"/>
      <c r="N26" s="246">
        <f t="shared" si="0"/>
        <v>0</v>
      </c>
      <c r="O26" s="111"/>
      <c r="P26" s="81" t="str">
        <f t="shared" si="1"/>
        <v/>
      </c>
      <c r="Q26" s="111" t="str">
        <f t="shared" si="2"/>
        <v/>
      </c>
      <c r="R26" s="111" t="str">
        <f t="shared" si="3"/>
        <v/>
      </c>
      <c r="S26" s="246">
        <f t="shared" si="4"/>
        <v>0</v>
      </c>
      <c r="T26" s="111"/>
    </row>
    <row r="27" spans="2:20" ht="19.899999999999999" customHeight="1" x14ac:dyDescent="0.35">
      <c r="B27" s="109">
        <v>20</v>
      </c>
      <c r="C27" s="111" t="str">
        <f>IF('Dépenses de rémunération'!C27&lt;&gt;"",'Dépenses de rémunération'!C27,"")</f>
        <v/>
      </c>
      <c r="D27" s="111" t="str">
        <f>IF('Dépenses de rémunération'!D27&lt;&gt;"",'Dépenses de rémunération'!D27,"")</f>
        <v/>
      </c>
      <c r="E27" s="111" t="str">
        <f>IF('Dépenses de rémunération'!E27&lt;&gt;"",'Dépenses de rémunération'!E27,"")</f>
        <v/>
      </c>
      <c r="F27" s="111" t="str">
        <f>IF('Dépenses de rémunération'!F27&lt;&gt;"",'Dépenses de rémunération'!F27,"")</f>
        <v/>
      </c>
      <c r="G27" s="111" t="str">
        <f>IF('Dépenses de rémunération'!G27&lt;&gt;"",'Dépenses de rémunération'!G27,"")</f>
        <v/>
      </c>
      <c r="H27" s="246">
        <f>IF('Dépenses de rémunération'!I27&lt;&gt;0,ROUND('Dépenses de rémunération'!J27*'Dépenses de rémunération'!H27/'Dépenses de rémunération'!I27,2),0)</f>
        <v>0</v>
      </c>
      <c r="I27" s="81" t="str">
        <f>IF('Dépenses de rémunération'!H27&lt;&gt;0,'Dépenses de rémunération'!H27,"")</f>
        <v/>
      </c>
      <c r="J27" s="79" t="str">
        <f>IF('Dépenses de rémunération'!I27&lt;&gt;"",'Dépenses de rémunération'!I27,"")</f>
        <v/>
      </c>
      <c r="K27" s="79" t="str">
        <f>IF('Dépenses de rémunération'!J27&lt;&gt;"",'Dépenses de rémunération'!J27,"")</f>
        <v/>
      </c>
      <c r="L27" s="111" t="str">
        <f>IF('Dépenses de rémunération'!K27&lt;&gt;"",'Dépenses de rémunération'!K27,"")</f>
        <v/>
      </c>
      <c r="M27" s="246"/>
      <c r="N27" s="246">
        <f t="shared" si="0"/>
        <v>0</v>
      </c>
      <c r="O27" s="111"/>
      <c r="P27" s="81" t="str">
        <f t="shared" si="1"/>
        <v/>
      </c>
      <c r="Q27" s="111" t="str">
        <f t="shared" si="2"/>
        <v/>
      </c>
      <c r="R27" s="111" t="str">
        <f t="shared" si="3"/>
        <v/>
      </c>
      <c r="S27" s="246">
        <f t="shared" si="4"/>
        <v>0</v>
      </c>
      <c r="T27" s="111"/>
    </row>
    <row r="28" spans="2:20" ht="19.899999999999999" customHeight="1" x14ac:dyDescent="0.35">
      <c r="B28" s="109">
        <v>21</v>
      </c>
      <c r="C28" s="111" t="str">
        <f>IF('Dépenses de rémunération'!C28&lt;&gt;"",'Dépenses de rémunération'!C28,"")</f>
        <v/>
      </c>
      <c r="D28" s="111" t="str">
        <f>IF('Dépenses de rémunération'!D28&lt;&gt;"",'Dépenses de rémunération'!D28,"")</f>
        <v/>
      </c>
      <c r="E28" s="111" t="str">
        <f>IF('Dépenses de rémunération'!E28&lt;&gt;"",'Dépenses de rémunération'!E28,"")</f>
        <v/>
      </c>
      <c r="F28" s="111" t="str">
        <f>IF('Dépenses de rémunération'!F28&lt;&gt;"",'Dépenses de rémunération'!F28,"")</f>
        <v/>
      </c>
      <c r="G28" s="111" t="str">
        <f>IF('Dépenses de rémunération'!G28&lt;&gt;"",'Dépenses de rémunération'!G28,"")</f>
        <v/>
      </c>
      <c r="H28" s="246">
        <f>IF('Dépenses de rémunération'!I28&lt;&gt;0,ROUND('Dépenses de rémunération'!J28*'Dépenses de rémunération'!H28/'Dépenses de rémunération'!I28,2),0)</f>
        <v>0</v>
      </c>
      <c r="I28" s="81" t="str">
        <f>IF('Dépenses de rémunération'!H28&lt;&gt;0,'Dépenses de rémunération'!H28,"")</f>
        <v/>
      </c>
      <c r="J28" s="79" t="str">
        <f>IF('Dépenses de rémunération'!I28&lt;&gt;"",'Dépenses de rémunération'!I28,"")</f>
        <v/>
      </c>
      <c r="K28" s="79" t="str">
        <f>IF('Dépenses de rémunération'!J28&lt;&gt;"",'Dépenses de rémunération'!J28,"")</f>
        <v/>
      </c>
      <c r="L28" s="111" t="str">
        <f>IF('Dépenses de rémunération'!K28&lt;&gt;"",'Dépenses de rémunération'!K28,"")</f>
        <v/>
      </c>
      <c r="M28" s="246"/>
      <c r="N28" s="246">
        <f t="shared" si="0"/>
        <v>0</v>
      </c>
      <c r="O28" s="111"/>
      <c r="P28" s="81" t="str">
        <f t="shared" si="1"/>
        <v/>
      </c>
      <c r="Q28" s="111" t="str">
        <f t="shared" si="2"/>
        <v/>
      </c>
      <c r="R28" s="111" t="str">
        <f t="shared" si="3"/>
        <v/>
      </c>
      <c r="S28" s="246">
        <f t="shared" si="4"/>
        <v>0</v>
      </c>
      <c r="T28" s="111"/>
    </row>
    <row r="29" spans="2:20" ht="19.899999999999999" customHeight="1" x14ac:dyDescent="0.35">
      <c r="B29" s="109">
        <v>22</v>
      </c>
      <c r="C29" s="111" t="str">
        <f>IF('Dépenses de rémunération'!C29&lt;&gt;"",'Dépenses de rémunération'!C29,"")</f>
        <v/>
      </c>
      <c r="D29" s="111" t="str">
        <f>IF('Dépenses de rémunération'!D29&lt;&gt;"",'Dépenses de rémunération'!D29,"")</f>
        <v/>
      </c>
      <c r="E29" s="111" t="str">
        <f>IF('Dépenses de rémunération'!E29&lt;&gt;"",'Dépenses de rémunération'!E29,"")</f>
        <v/>
      </c>
      <c r="F29" s="111" t="str">
        <f>IF('Dépenses de rémunération'!F29&lt;&gt;"",'Dépenses de rémunération'!F29,"")</f>
        <v/>
      </c>
      <c r="G29" s="111" t="str">
        <f>IF('Dépenses de rémunération'!G29&lt;&gt;"",'Dépenses de rémunération'!G29,"")</f>
        <v/>
      </c>
      <c r="H29" s="246">
        <f>IF('Dépenses de rémunération'!I29&lt;&gt;0,ROUND('Dépenses de rémunération'!J29*'Dépenses de rémunération'!H29/'Dépenses de rémunération'!I29,2),0)</f>
        <v>0</v>
      </c>
      <c r="I29" s="81" t="str">
        <f>IF('Dépenses de rémunération'!H29&lt;&gt;0,'Dépenses de rémunération'!H29,"")</f>
        <v/>
      </c>
      <c r="J29" s="79" t="str">
        <f>IF('Dépenses de rémunération'!I29&lt;&gt;"",'Dépenses de rémunération'!I29,"")</f>
        <v/>
      </c>
      <c r="K29" s="79" t="str">
        <f>IF('Dépenses de rémunération'!J29&lt;&gt;"",'Dépenses de rémunération'!J29,"")</f>
        <v/>
      </c>
      <c r="L29" s="111" t="str">
        <f>IF('Dépenses de rémunération'!K29&lt;&gt;"",'Dépenses de rémunération'!K29,"")</f>
        <v/>
      </c>
      <c r="M29" s="246"/>
      <c r="N29" s="246">
        <f t="shared" si="0"/>
        <v>0</v>
      </c>
      <c r="O29" s="111"/>
      <c r="P29" s="81" t="str">
        <f t="shared" si="1"/>
        <v/>
      </c>
      <c r="Q29" s="111" t="str">
        <f t="shared" si="2"/>
        <v/>
      </c>
      <c r="R29" s="111" t="str">
        <f t="shared" si="3"/>
        <v/>
      </c>
      <c r="S29" s="246">
        <f t="shared" si="4"/>
        <v>0</v>
      </c>
      <c r="T29" s="111"/>
    </row>
    <row r="30" spans="2:20" ht="19.899999999999999" customHeight="1" x14ac:dyDescent="0.35">
      <c r="B30" s="109">
        <v>23</v>
      </c>
      <c r="C30" s="111" t="str">
        <f>IF('Dépenses de rémunération'!C30&lt;&gt;"",'Dépenses de rémunération'!C30,"")</f>
        <v/>
      </c>
      <c r="D30" s="111" t="str">
        <f>IF('Dépenses de rémunération'!D30&lt;&gt;"",'Dépenses de rémunération'!D30,"")</f>
        <v/>
      </c>
      <c r="E30" s="111" t="str">
        <f>IF('Dépenses de rémunération'!E30&lt;&gt;"",'Dépenses de rémunération'!E30,"")</f>
        <v/>
      </c>
      <c r="F30" s="111" t="str">
        <f>IF('Dépenses de rémunération'!F30&lt;&gt;"",'Dépenses de rémunération'!F30,"")</f>
        <v/>
      </c>
      <c r="G30" s="111" t="str">
        <f>IF('Dépenses de rémunération'!G30&lt;&gt;"",'Dépenses de rémunération'!G30,"")</f>
        <v/>
      </c>
      <c r="H30" s="246">
        <f>IF('Dépenses de rémunération'!I30&lt;&gt;0,ROUND('Dépenses de rémunération'!J30*'Dépenses de rémunération'!H30/'Dépenses de rémunération'!I30,2),0)</f>
        <v>0</v>
      </c>
      <c r="I30" s="81" t="str">
        <f>IF('Dépenses de rémunération'!H30&lt;&gt;0,'Dépenses de rémunération'!H30,"")</f>
        <v/>
      </c>
      <c r="J30" s="79" t="str">
        <f>IF('Dépenses de rémunération'!I30&lt;&gt;"",'Dépenses de rémunération'!I30,"")</f>
        <v/>
      </c>
      <c r="K30" s="79" t="str">
        <f>IF('Dépenses de rémunération'!J30&lt;&gt;"",'Dépenses de rémunération'!J30,"")</f>
        <v/>
      </c>
      <c r="L30" s="111" t="str">
        <f>IF('Dépenses de rémunération'!K30&lt;&gt;"",'Dépenses de rémunération'!K30,"")</f>
        <v/>
      </c>
      <c r="M30" s="246"/>
      <c r="N30" s="246">
        <f t="shared" si="0"/>
        <v>0</v>
      </c>
      <c r="O30" s="111"/>
      <c r="P30" s="81" t="str">
        <f t="shared" si="1"/>
        <v/>
      </c>
      <c r="Q30" s="111" t="str">
        <f t="shared" si="2"/>
        <v/>
      </c>
      <c r="R30" s="111" t="str">
        <f t="shared" si="3"/>
        <v/>
      </c>
      <c r="S30" s="246">
        <f t="shared" si="4"/>
        <v>0</v>
      </c>
      <c r="T30" s="111"/>
    </row>
    <row r="31" spans="2:20" ht="19.899999999999999" customHeight="1" x14ac:dyDescent="0.35">
      <c r="B31" s="109">
        <v>24</v>
      </c>
      <c r="C31" s="111" t="str">
        <f>IF('Dépenses de rémunération'!C31&lt;&gt;"",'Dépenses de rémunération'!C31,"")</f>
        <v/>
      </c>
      <c r="D31" s="111" t="str">
        <f>IF('Dépenses de rémunération'!D31&lt;&gt;"",'Dépenses de rémunération'!D31,"")</f>
        <v/>
      </c>
      <c r="E31" s="111" t="str">
        <f>IF('Dépenses de rémunération'!E31&lt;&gt;"",'Dépenses de rémunération'!E31,"")</f>
        <v/>
      </c>
      <c r="F31" s="111" t="str">
        <f>IF('Dépenses de rémunération'!F31&lt;&gt;"",'Dépenses de rémunération'!F31,"")</f>
        <v/>
      </c>
      <c r="G31" s="111" t="str">
        <f>IF('Dépenses de rémunération'!G31&lt;&gt;"",'Dépenses de rémunération'!G31,"")</f>
        <v/>
      </c>
      <c r="H31" s="246">
        <f>IF('Dépenses de rémunération'!I31&lt;&gt;0,ROUND('Dépenses de rémunération'!J31*'Dépenses de rémunération'!H31/'Dépenses de rémunération'!I31,2),0)</f>
        <v>0</v>
      </c>
      <c r="I31" s="81" t="str">
        <f>IF('Dépenses de rémunération'!H31&lt;&gt;0,'Dépenses de rémunération'!H31,"")</f>
        <v/>
      </c>
      <c r="J31" s="79" t="str">
        <f>IF('Dépenses de rémunération'!I31&lt;&gt;"",'Dépenses de rémunération'!I31,"")</f>
        <v/>
      </c>
      <c r="K31" s="79" t="str">
        <f>IF('Dépenses de rémunération'!J31&lt;&gt;"",'Dépenses de rémunération'!J31,"")</f>
        <v/>
      </c>
      <c r="L31" s="111" t="str">
        <f>IF('Dépenses de rémunération'!K31&lt;&gt;"",'Dépenses de rémunération'!K31,"")</f>
        <v/>
      </c>
      <c r="M31" s="246"/>
      <c r="N31" s="246">
        <f t="shared" si="0"/>
        <v>0</v>
      </c>
      <c r="O31" s="111"/>
      <c r="P31" s="81" t="str">
        <f t="shared" si="1"/>
        <v/>
      </c>
      <c r="Q31" s="111" t="str">
        <f t="shared" si="2"/>
        <v/>
      </c>
      <c r="R31" s="111" t="str">
        <f t="shared" si="3"/>
        <v/>
      </c>
      <c r="S31" s="246">
        <f t="shared" si="4"/>
        <v>0</v>
      </c>
      <c r="T31" s="111"/>
    </row>
    <row r="32" spans="2:20" ht="19.899999999999999" customHeight="1" x14ac:dyDescent="0.35">
      <c r="B32" s="109">
        <v>25</v>
      </c>
      <c r="C32" s="111" t="str">
        <f>IF('Dépenses de rémunération'!C32&lt;&gt;"",'Dépenses de rémunération'!C32,"")</f>
        <v/>
      </c>
      <c r="D32" s="111" t="str">
        <f>IF('Dépenses de rémunération'!D32&lt;&gt;"",'Dépenses de rémunération'!D32,"")</f>
        <v/>
      </c>
      <c r="E32" s="111" t="str">
        <f>IF('Dépenses de rémunération'!E32&lt;&gt;"",'Dépenses de rémunération'!E32,"")</f>
        <v/>
      </c>
      <c r="F32" s="111" t="str">
        <f>IF('Dépenses de rémunération'!F32&lt;&gt;"",'Dépenses de rémunération'!F32,"")</f>
        <v/>
      </c>
      <c r="G32" s="111" t="str">
        <f>IF('Dépenses de rémunération'!G32&lt;&gt;"",'Dépenses de rémunération'!G32,"")</f>
        <v/>
      </c>
      <c r="H32" s="246">
        <f>IF('Dépenses de rémunération'!I32&lt;&gt;0,ROUND('Dépenses de rémunération'!J32*'Dépenses de rémunération'!H32/'Dépenses de rémunération'!I32,2),0)</f>
        <v>0</v>
      </c>
      <c r="I32" s="81" t="str">
        <f>IF('Dépenses de rémunération'!H32&lt;&gt;0,'Dépenses de rémunération'!H32,"")</f>
        <v/>
      </c>
      <c r="J32" s="79" t="str">
        <f>IF('Dépenses de rémunération'!I32&lt;&gt;"",'Dépenses de rémunération'!I32,"")</f>
        <v/>
      </c>
      <c r="K32" s="79" t="str">
        <f>IF('Dépenses de rémunération'!J32&lt;&gt;"",'Dépenses de rémunération'!J32,"")</f>
        <v/>
      </c>
      <c r="L32" s="111" t="str">
        <f>IF('Dépenses de rémunération'!K32&lt;&gt;"",'Dépenses de rémunération'!K32,"")</f>
        <v/>
      </c>
      <c r="M32" s="246"/>
      <c r="N32" s="246">
        <f t="shared" si="0"/>
        <v>0</v>
      </c>
      <c r="O32" s="111"/>
      <c r="P32" s="81" t="str">
        <f t="shared" si="1"/>
        <v/>
      </c>
      <c r="Q32" s="111" t="str">
        <f t="shared" si="2"/>
        <v/>
      </c>
      <c r="R32" s="111" t="str">
        <f t="shared" si="3"/>
        <v/>
      </c>
      <c r="S32" s="246">
        <f t="shared" si="4"/>
        <v>0</v>
      </c>
      <c r="T32" s="111"/>
    </row>
    <row r="33" spans="2:20" ht="19.899999999999999" customHeight="1" x14ac:dyDescent="0.35">
      <c r="B33" s="109">
        <v>26</v>
      </c>
      <c r="C33" s="111" t="str">
        <f>IF('Dépenses de rémunération'!C33&lt;&gt;"",'Dépenses de rémunération'!C33,"")</f>
        <v/>
      </c>
      <c r="D33" s="111" t="str">
        <f>IF('Dépenses de rémunération'!D33&lt;&gt;"",'Dépenses de rémunération'!D33,"")</f>
        <v/>
      </c>
      <c r="E33" s="111" t="str">
        <f>IF('Dépenses de rémunération'!E33&lt;&gt;"",'Dépenses de rémunération'!E33,"")</f>
        <v/>
      </c>
      <c r="F33" s="111" t="str">
        <f>IF('Dépenses de rémunération'!F33&lt;&gt;"",'Dépenses de rémunération'!F33,"")</f>
        <v/>
      </c>
      <c r="G33" s="111" t="str">
        <f>IF('Dépenses de rémunération'!G33&lt;&gt;"",'Dépenses de rémunération'!G33,"")</f>
        <v/>
      </c>
      <c r="H33" s="246">
        <f>IF('Dépenses de rémunération'!I33&lt;&gt;0,ROUND('Dépenses de rémunération'!J33*'Dépenses de rémunération'!H33/'Dépenses de rémunération'!I33,2),0)</f>
        <v>0</v>
      </c>
      <c r="I33" s="81" t="str">
        <f>IF('Dépenses de rémunération'!H33&lt;&gt;0,'Dépenses de rémunération'!H33,"")</f>
        <v/>
      </c>
      <c r="J33" s="79" t="str">
        <f>IF('Dépenses de rémunération'!I33&lt;&gt;"",'Dépenses de rémunération'!I33,"")</f>
        <v/>
      </c>
      <c r="K33" s="79" t="str">
        <f>IF('Dépenses de rémunération'!J33&lt;&gt;"",'Dépenses de rémunération'!J33,"")</f>
        <v/>
      </c>
      <c r="L33" s="111" t="str">
        <f>IF('Dépenses de rémunération'!K33&lt;&gt;"",'Dépenses de rémunération'!K33,"")</f>
        <v/>
      </c>
      <c r="M33" s="246"/>
      <c r="N33" s="246">
        <f t="shared" si="0"/>
        <v>0</v>
      </c>
      <c r="O33" s="111"/>
      <c r="P33" s="81" t="str">
        <f t="shared" si="1"/>
        <v/>
      </c>
      <c r="Q33" s="111" t="str">
        <f t="shared" si="2"/>
        <v/>
      </c>
      <c r="R33" s="111" t="str">
        <f t="shared" si="3"/>
        <v/>
      </c>
      <c r="S33" s="246">
        <f t="shared" si="4"/>
        <v>0</v>
      </c>
      <c r="T33" s="111"/>
    </row>
    <row r="34" spans="2:20" ht="19.899999999999999" customHeight="1" x14ac:dyDescent="0.35">
      <c r="B34" s="109">
        <v>27</v>
      </c>
      <c r="C34" s="111" t="str">
        <f>IF('Dépenses de rémunération'!C34&lt;&gt;"",'Dépenses de rémunération'!C34,"")</f>
        <v/>
      </c>
      <c r="D34" s="111" t="str">
        <f>IF('Dépenses de rémunération'!D34&lt;&gt;"",'Dépenses de rémunération'!D34,"")</f>
        <v/>
      </c>
      <c r="E34" s="111" t="str">
        <f>IF('Dépenses de rémunération'!E34&lt;&gt;"",'Dépenses de rémunération'!E34,"")</f>
        <v/>
      </c>
      <c r="F34" s="111" t="str">
        <f>IF('Dépenses de rémunération'!F34&lt;&gt;"",'Dépenses de rémunération'!F34,"")</f>
        <v/>
      </c>
      <c r="G34" s="111" t="str">
        <f>IF('Dépenses de rémunération'!G34&lt;&gt;"",'Dépenses de rémunération'!G34,"")</f>
        <v/>
      </c>
      <c r="H34" s="246">
        <f>IF('Dépenses de rémunération'!I34&lt;&gt;0,ROUND('Dépenses de rémunération'!J34*'Dépenses de rémunération'!H34/'Dépenses de rémunération'!I34,2),0)</f>
        <v>0</v>
      </c>
      <c r="I34" s="81" t="str">
        <f>IF('Dépenses de rémunération'!H34&lt;&gt;0,'Dépenses de rémunération'!H34,"")</f>
        <v/>
      </c>
      <c r="J34" s="79" t="str">
        <f>IF('Dépenses de rémunération'!I34&lt;&gt;"",'Dépenses de rémunération'!I34,"")</f>
        <v/>
      </c>
      <c r="K34" s="79" t="str">
        <f>IF('Dépenses de rémunération'!J34&lt;&gt;"",'Dépenses de rémunération'!J34,"")</f>
        <v/>
      </c>
      <c r="L34" s="111" t="str">
        <f>IF('Dépenses de rémunération'!K34&lt;&gt;"",'Dépenses de rémunération'!K34,"")</f>
        <v/>
      </c>
      <c r="M34" s="246"/>
      <c r="N34" s="246">
        <f t="shared" si="0"/>
        <v>0</v>
      </c>
      <c r="O34" s="111"/>
      <c r="P34" s="81" t="str">
        <f t="shared" si="1"/>
        <v/>
      </c>
      <c r="Q34" s="111" t="str">
        <f t="shared" si="2"/>
        <v/>
      </c>
      <c r="R34" s="111" t="str">
        <f t="shared" si="3"/>
        <v/>
      </c>
      <c r="S34" s="246">
        <f t="shared" si="4"/>
        <v>0</v>
      </c>
      <c r="T34" s="111"/>
    </row>
    <row r="35" spans="2:20" ht="19.899999999999999" customHeight="1" x14ac:dyDescent="0.35">
      <c r="B35" s="109">
        <v>28</v>
      </c>
      <c r="C35" s="111" t="str">
        <f>IF('Dépenses de rémunération'!C35&lt;&gt;"",'Dépenses de rémunération'!C35,"")</f>
        <v/>
      </c>
      <c r="D35" s="111" t="str">
        <f>IF('Dépenses de rémunération'!D35&lt;&gt;"",'Dépenses de rémunération'!D35,"")</f>
        <v/>
      </c>
      <c r="E35" s="111" t="str">
        <f>IF('Dépenses de rémunération'!E35&lt;&gt;"",'Dépenses de rémunération'!E35,"")</f>
        <v/>
      </c>
      <c r="F35" s="111" t="str">
        <f>IF('Dépenses de rémunération'!F35&lt;&gt;"",'Dépenses de rémunération'!F35,"")</f>
        <v/>
      </c>
      <c r="G35" s="111" t="str">
        <f>IF('Dépenses de rémunération'!G35&lt;&gt;"",'Dépenses de rémunération'!G35,"")</f>
        <v/>
      </c>
      <c r="H35" s="246">
        <f>IF('Dépenses de rémunération'!I35&lt;&gt;0,ROUND('Dépenses de rémunération'!J35*'Dépenses de rémunération'!H35/'Dépenses de rémunération'!I35,2),0)</f>
        <v>0</v>
      </c>
      <c r="I35" s="81" t="str">
        <f>IF('Dépenses de rémunération'!H35&lt;&gt;0,'Dépenses de rémunération'!H35,"")</f>
        <v/>
      </c>
      <c r="J35" s="79" t="str">
        <f>IF('Dépenses de rémunération'!I35&lt;&gt;"",'Dépenses de rémunération'!I35,"")</f>
        <v/>
      </c>
      <c r="K35" s="79" t="str">
        <f>IF('Dépenses de rémunération'!J35&lt;&gt;"",'Dépenses de rémunération'!J35,"")</f>
        <v/>
      </c>
      <c r="L35" s="111" t="str">
        <f>IF('Dépenses de rémunération'!K35&lt;&gt;"",'Dépenses de rémunération'!K35,"")</f>
        <v/>
      </c>
      <c r="M35" s="246"/>
      <c r="N35" s="246">
        <f t="shared" si="0"/>
        <v>0</v>
      </c>
      <c r="O35" s="111"/>
      <c r="P35" s="81" t="str">
        <f t="shared" si="1"/>
        <v/>
      </c>
      <c r="Q35" s="111" t="str">
        <f t="shared" si="2"/>
        <v/>
      </c>
      <c r="R35" s="111" t="str">
        <f t="shared" si="3"/>
        <v/>
      </c>
      <c r="S35" s="246">
        <f t="shared" si="4"/>
        <v>0</v>
      </c>
      <c r="T35" s="111"/>
    </row>
    <row r="36" spans="2:20" ht="19.899999999999999" customHeight="1" x14ac:dyDescent="0.35">
      <c r="B36" s="109">
        <v>29</v>
      </c>
      <c r="C36" s="111" t="str">
        <f>IF('Dépenses de rémunération'!C36&lt;&gt;"",'Dépenses de rémunération'!C36,"")</f>
        <v/>
      </c>
      <c r="D36" s="111" t="str">
        <f>IF('Dépenses de rémunération'!D36&lt;&gt;"",'Dépenses de rémunération'!D36,"")</f>
        <v/>
      </c>
      <c r="E36" s="111" t="str">
        <f>IF('Dépenses de rémunération'!E36&lt;&gt;"",'Dépenses de rémunération'!E36,"")</f>
        <v/>
      </c>
      <c r="F36" s="111" t="str">
        <f>IF('Dépenses de rémunération'!F36&lt;&gt;"",'Dépenses de rémunération'!F36,"")</f>
        <v/>
      </c>
      <c r="G36" s="111" t="str">
        <f>IF('Dépenses de rémunération'!G36&lt;&gt;"",'Dépenses de rémunération'!G36,"")</f>
        <v/>
      </c>
      <c r="H36" s="246">
        <f>IF('Dépenses de rémunération'!I36&lt;&gt;0,ROUND('Dépenses de rémunération'!J36*'Dépenses de rémunération'!H36/'Dépenses de rémunération'!I36,2),0)</f>
        <v>0</v>
      </c>
      <c r="I36" s="81" t="str">
        <f>IF('Dépenses de rémunération'!H36&lt;&gt;0,'Dépenses de rémunération'!H36,"")</f>
        <v/>
      </c>
      <c r="J36" s="79" t="str">
        <f>IF('Dépenses de rémunération'!I36&lt;&gt;"",'Dépenses de rémunération'!I36,"")</f>
        <v/>
      </c>
      <c r="K36" s="79" t="str">
        <f>IF('Dépenses de rémunération'!J36&lt;&gt;"",'Dépenses de rémunération'!J36,"")</f>
        <v/>
      </c>
      <c r="L36" s="111" t="str">
        <f>IF('Dépenses de rémunération'!K36&lt;&gt;"",'Dépenses de rémunération'!K36,"")</f>
        <v/>
      </c>
      <c r="M36" s="246"/>
      <c r="N36" s="246">
        <f t="shared" si="0"/>
        <v>0</v>
      </c>
      <c r="O36" s="111"/>
      <c r="P36" s="81" t="str">
        <f t="shared" si="1"/>
        <v/>
      </c>
      <c r="Q36" s="111" t="str">
        <f t="shared" si="2"/>
        <v/>
      </c>
      <c r="R36" s="111" t="str">
        <f t="shared" si="3"/>
        <v/>
      </c>
      <c r="S36" s="246">
        <f t="shared" si="4"/>
        <v>0</v>
      </c>
      <c r="T36" s="111"/>
    </row>
    <row r="37" spans="2:20" ht="19.899999999999999" customHeight="1" x14ac:dyDescent="0.35">
      <c r="B37" s="109">
        <v>30</v>
      </c>
      <c r="C37" s="111" t="str">
        <f>IF('Dépenses de rémunération'!C37&lt;&gt;"",'Dépenses de rémunération'!C37,"")</f>
        <v/>
      </c>
      <c r="D37" s="111" t="str">
        <f>IF('Dépenses de rémunération'!D37&lt;&gt;"",'Dépenses de rémunération'!D37,"")</f>
        <v/>
      </c>
      <c r="E37" s="111" t="str">
        <f>IF('Dépenses de rémunération'!E37&lt;&gt;"",'Dépenses de rémunération'!E37,"")</f>
        <v/>
      </c>
      <c r="F37" s="111" t="str">
        <f>IF('Dépenses de rémunération'!F37&lt;&gt;"",'Dépenses de rémunération'!F37,"")</f>
        <v/>
      </c>
      <c r="G37" s="111" t="str">
        <f>IF('Dépenses de rémunération'!G37&lt;&gt;"",'Dépenses de rémunération'!G37,"")</f>
        <v/>
      </c>
      <c r="H37" s="246">
        <f>IF('Dépenses de rémunération'!I37&lt;&gt;0,ROUND('Dépenses de rémunération'!J37*'Dépenses de rémunération'!H37/'Dépenses de rémunération'!I37,2),0)</f>
        <v>0</v>
      </c>
      <c r="I37" s="81" t="str">
        <f>IF('Dépenses de rémunération'!H37&lt;&gt;0,'Dépenses de rémunération'!H37,"")</f>
        <v/>
      </c>
      <c r="J37" s="79" t="str">
        <f>IF('Dépenses de rémunération'!I37&lt;&gt;"",'Dépenses de rémunération'!I37,"")</f>
        <v/>
      </c>
      <c r="K37" s="79" t="str">
        <f>IF('Dépenses de rémunération'!J37&lt;&gt;"",'Dépenses de rémunération'!J37,"")</f>
        <v/>
      </c>
      <c r="L37" s="111" t="str">
        <f>IF('Dépenses de rémunération'!K37&lt;&gt;"",'Dépenses de rémunération'!K37,"")</f>
        <v/>
      </c>
      <c r="M37" s="246"/>
      <c r="N37" s="246">
        <f t="shared" si="0"/>
        <v>0</v>
      </c>
      <c r="O37" s="111"/>
      <c r="P37" s="81" t="str">
        <f t="shared" si="1"/>
        <v/>
      </c>
      <c r="Q37" s="111" t="str">
        <f t="shared" si="2"/>
        <v/>
      </c>
      <c r="R37" s="111" t="str">
        <f t="shared" si="3"/>
        <v/>
      </c>
      <c r="S37" s="246">
        <f t="shared" si="4"/>
        <v>0</v>
      </c>
      <c r="T37" s="111"/>
    </row>
    <row r="38" spans="2:20" ht="19.899999999999999" customHeight="1" x14ac:dyDescent="0.35">
      <c r="B38" s="109">
        <v>31</v>
      </c>
      <c r="C38" s="111" t="str">
        <f>IF('Dépenses de rémunération'!C38&lt;&gt;"",'Dépenses de rémunération'!C38,"")</f>
        <v/>
      </c>
      <c r="D38" s="111" t="str">
        <f>IF('Dépenses de rémunération'!D38&lt;&gt;"",'Dépenses de rémunération'!D38,"")</f>
        <v/>
      </c>
      <c r="E38" s="111" t="str">
        <f>IF('Dépenses de rémunération'!E38&lt;&gt;"",'Dépenses de rémunération'!E38,"")</f>
        <v/>
      </c>
      <c r="F38" s="111" t="str">
        <f>IF('Dépenses de rémunération'!F38&lt;&gt;"",'Dépenses de rémunération'!F38,"")</f>
        <v/>
      </c>
      <c r="G38" s="111" t="str">
        <f>IF('Dépenses de rémunération'!G38&lt;&gt;"",'Dépenses de rémunération'!G38,"")</f>
        <v/>
      </c>
      <c r="H38" s="246">
        <f>IF('Dépenses de rémunération'!I38&lt;&gt;0,ROUND('Dépenses de rémunération'!J38*'Dépenses de rémunération'!H38/'Dépenses de rémunération'!I38,2),0)</f>
        <v>0</v>
      </c>
      <c r="I38" s="81" t="str">
        <f>IF('Dépenses de rémunération'!H38&lt;&gt;0,'Dépenses de rémunération'!H38,"")</f>
        <v/>
      </c>
      <c r="J38" s="79" t="str">
        <f>IF('Dépenses de rémunération'!I38&lt;&gt;"",'Dépenses de rémunération'!I38,"")</f>
        <v/>
      </c>
      <c r="K38" s="79" t="str">
        <f>IF('Dépenses de rémunération'!J38&lt;&gt;"",'Dépenses de rémunération'!J38,"")</f>
        <v/>
      </c>
      <c r="L38" s="111" t="str">
        <f>IF('Dépenses de rémunération'!K38&lt;&gt;"",'Dépenses de rémunération'!K38,"")</f>
        <v/>
      </c>
      <c r="M38" s="246"/>
      <c r="N38" s="246">
        <f t="shared" si="0"/>
        <v>0</v>
      </c>
      <c r="O38" s="111"/>
      <c r="P38" s="81" t="str">
        <f t="shared" si="1"/>
        <v/>
      </c>
      <c r="Q38" s="111" t="str">
        <f t="shared" si="2"/>
        <v/>
      </c>
      <c r="R38" s="111" t="str">
        <f t="shared" si="3"/>
        <v/>
      </c>
      <c r="S38" s="246">
        <f t="shared" si="4"/>
        <v>0</v>
      </c>
      <c r="T38" s="111"/>
    </row>
    <row r="39" spans="2:20" ht="19.899999999999999" customHeight="1" x14ac:dyDescent="0.35">
      <c r="B39" s="109">
        <v>32</v>
      </c>
      <c r="C39" s="111" t="str">
        <f>IF('Dépenses de rémunération'!C39&lt;&gt;"",'Dépenses de rémunération'!C39,"")</f>
        <v/>
      </c>
      <c r="D39" s="111" t="str">
        <f>IF('Dépenses de rémunération'!D39&lt;&gt;"",'Dépenses de rémunération'!D39,"")</f>
        <v/>
      </c>
      <c r="E39" s="111" t="str">
        <f>IF('Dépenses de rémunération'!E39&lt;&gt;"",'Dépenses de rémunération'!E39,"")</f>
        <v/>
      </c>
      <c r="F39" s="111" t="str">
        <f>IF('Dépenses de rémunération'!F39&lt;&gt;"",'Dépenses de rémunération'!F39,"")</f>
        <v/>
      </c>
      <c r="G39" s="111" t="str">
        <f>IF('Dépenses de rémunération'!G39&lt;&gt;"",'Dépenses de rémunération'!G39,"")</f>
        <v/>
      </c>
      <c r="H39" s="246">
        <f>IF('Dépenses de rémunération'!I39&lt;&gt;0,ROUND('Dépenses de rémunération'!J39*'Dépenses de rémunération'!H39/'Dépenses de rémunération'!I39,2),0)</f>
        <v>0</v>
      </c>
      <c r="I39" s="81" t="str">
        <f>IF('Dépenses de rémunération'!H39&lt;&gt;0,'Dépenses de rémunération'!H39,"")</f>
        <v/>
      </c>
      <c r="J39" s="79" t="str">
        <f>IF('Dépenses de rémunération'!I39&lt;&gt;"",'Dépenses de rémunération'!I39,"")</f>
        <v/>
      </c>
      <c r="K39" s="79" t="str">
        <f>IF('Dépenses de rémunération'!J39&lt;&gt;"",'Dépenses de rémunération'!J39,"")</f>
        <v/>
      </c>
      <c r="L39" s="111" t="str">
        <f>IF('Dépenses de rémunération'!K39&lt;&gt;"",'Dépenses de rémunération'!K39,"")</f>
        <v/>
      </c>
      <c r="M39" s="246"/>
      <c r="N39" s="246">
        <f t="shared" si="0"/>
        <v>0</v>
      </c>
      <c r="O39" s="111"/>
      <c r="P39" s="81" t="str">
        <f t="shared" si="1"/>
        <v/>
      </c>
      <c r="Q39" s="111" t="str">
        <f t="shared" si="2"/>
        <v/>
      </c>
      <c r="R39" s="111" t="str">
        <f t="shared" si="3"/>
        <v/>
      </c>
      <c r="S39" s="246">
        <f t="shared" si="4"/>
        <v>0</v>
      </c>
      <c r="T39" s="111"/>
    </row>
    <row r="40" spans="2:20" ht="19.899999999999999" customHeight="1" x14ac:dyDescent="0.35">
      <c r="B40" s="109">
        <v>33</v>
      </c>
      <c r="C40" s="111" t="str">
        <f>IF('Dépenses de rémunération'!C40&lt;&gt;"",'Dépenses de rémunération'!C40,"")</f>
        <v/>
      </c>
      <c r="D40" s="111" t="str">
        <f>IF('Dépenses de rémunération'!D40&lt;&gt;"",'Dépenses de rémunération'!D40,"")</f>
        <v/>
      </c>
      <c r="E40" s="111" t="str">
        <f>IF('Dépenses de rémunération'!E40&lt;&gt;"",'Dépenses de rémunération'!E40,"")</f>
        <v/>
      </c>
      <c r="F40" s="111" t="str">
        <f>IF('Dépenses de rémunération'!F40&lt;&gt;"",'Dépenses de rémunération'!F40,"")</f>
        <v/>
      </c>
      <c r="G40" s="111" t="str">
        <f>IF('Dépenses de rémunération'!G40&lt;&gt;"",'Dépenses de rémunération'!G40,"")</f>
        <v/>
      </c>
      <c r="H40" s="246">
        <f>IF('Dépenses de rémunération'!I40&lt;&gt;0,ROUND('Dépenses de rémunération'!J40*'Dépenses de rémunération'!H40/'Dépenses de rémunération'!I40,2),0)</f>
        <v>0</v>
      </c>
      <c r="I40" s="81" t="str">
        <f>IF('Dépenses de rémunération'!H40&lt;&gt;0,'Dépenses de rémunération'!H40,"")</f>
        <v/>
      </c>
      <c r="J40" s="79" t="str">
        <f>IF('Dépenses de rémunération'!I40&lt;&gt;"",'Dépenses de rémunération'!I40,"")</f>
        <v/>
      </c>
      <c r="K40" s="79" t="str">
        <f>IF('Dépenses de rémunération'!J40&lt;&gt;"",'Dépenses de rémunération'!J40,"")</f>
        <v/>
      </c>
      <c r="L40" s="111" t="str">
        <f>IF('Dépenses de rémunération'!K40&lt;&gt;"",'Dépenses de rémunération'!K40,"")</f>
        <v/>
      </c>
      <c r="M40" s="246"/>
      <c r="N40" s="246">
        <f t="shared" si="0"/>
        <v>0</v>
      </c>
      <c r="O40" s="111"/>
      <c r="P40" s="81" t="str">
        <f t="shared" si="1"/>
        <v/>
      </c>
      <c r="Q40" s="111" t="str">
        <f t="shared" si="2"/>
        <v/>
      </c>
      <c r="R40" s="111" t="str">
        <f t="shared" si="3"/>
        <v/>
      </c>
      <c r="S40" s="246">
        <f t="shared" si="4"/>
        <v>0</v>
      </c>
      <c r="T40" s="111"/>
    </row>
    <row r="41" spans="2:20" ht="19.899999999999999" customHeight="1" x14ac:dyDescent="0.35">
      <c r="B41" s="109">
        <v>34</v>
      </c>
      <c r="C41" s="111" t="str">
        <f>IF('Dépenses de rémunération'!C41&lt;&gt;"",'Dépenses de rémunération'!C41,"")</f>
        <v/>
      </c>
      <c r="D41" s="111" t="str">
        <f>IF('Dépenses de rémunération'!D41&lt;&gt;"",'Dépenses de rémunération'!D41,"")</f>
        <v/>
      </c>
      <c r="E41" s="111" t="str">
        <f>IF('Dépenses de rémunération'!E41&lt;&gt;"",'Dépenses de rémunération'!E41,"")</f>
        <v/>
      </c>
      <c r="F41" s="111" t="str">
        <f>IF('Dépenses de rémunération'!F41&lt;&gt;"",'Dépenses de rémunération'!F41,"")</f>
        <v/>
      </c>
      <c r="G41" s="111" t="str">
        <f>IF('Dépenses de rémunération'!G41&lt;&gt;"",'Dépenses de rémunération'!G41,"")</f>
        <v/>
      </c>
      <c r="H41" s="246">
        <f>IF('Dépenses de rémunération'!I41&lt;&gt;0,ROUND('Dépenses de rémunération'!J41*'Dépenses de rémunération'!H41/'Dépenses de rémunération'!I41,2),0)</f>
        <v>0</v>
      </c>
      <c r="I41" s="81" t="str">
        <f>IF('Dépenses de rémunération'!H41&lt;&gt;0,'Dépenses de rémunération'!H41,"")</f>
        <v/>
      </c>
      <c r="J41" s="79" t="str">
        <f>IF('Dépenses de rémunération'!I41&lt;&gt;"",'Dépenses de rémunération'!I41,"")</f>
        <v/>
      </c>
      <c r="K41" s="79" t="str">
        <f>IF('Dépenses de rémunération'!J41&lt;&gt;"",'Dépenses de rémunération'!J41,"")</f>
        <v/>
      </c>
      <c r="L41" s="111" t="str">
        <f>IF('Dépenses de rémunération'!K41&lt;&gt;"",'Dépenses de rémunération'!K41,"")</f>
        <v/>
      </c>
      <c r="M41" s="246"/>
      <c r="N41" s="246">
        <f t="shared" si="0"/>
        <v>0</v>
      </c>
      <c r="O41" s="111"/>
      <c r="P41" s="81" t="str">
        <f t="shared" si="1"/>
        <v/>
      </c>
      <c r="Q41" s="111" t="str">
        <f t="shared" si="2"/>
        <v/>
      </c>
      <c r="R41" s="111" t="str">
        <f t="shared" si="3"/>
        <v/>
      </c>
      <c r="S41" s="246">
        <f t="shared" si="4"/>
        <v>0</v>
      </c>
      <c r="T41" s="111"/>
    </row>
    <row r="42" spans="2:20" ht="19.899999999999999" customHeight="1" x14ac:dyDescent="0.35">
      <c r="B42" s="109">
        <v>35</v>
      </c>
      <c r="C42" s="111" t="str">
        <f>IF('Dépenses de rémunération'!C42&lt;&gt;"",'Dépenses de rémunération'!C42,"")</f>
        <v/>
      </c>
      <c r="D42" s="111" t="str">
        <f>IF('Dépenses de rémunération'!D42&lt;&gt;"",'Dépenses de rémunération'!D42,"")</f>
        <v/>
      </c>
      <c r="E42" s="111" t="str">
        <f>IF('Dépenses de rémunération'!E42&lt;&gt;"",'Dépenses de rémunération'!E42,"")</f>
        <v/>
      </c>
      <c r="F42" s="111" t="str">
        <f>IF('Dépenses de rémunération'!F42&lt;&gt;"",'Dépenses de rémunération'!F42,"")</f>
        <v/>
      </c>
      <c r="G42" s="111" t="str">
        <f>IF('Dépenses de rémunération'!G42&lt;&gt;"",'Dépenses de rémunération'!G42,"")</f>
        <v/>
      </c>
      <c r="H42" s="246">
        <f>IF('Dépenses de rémunération'!I42&lt;&gt;0,ROUND('Dépenses de rémunération'!J42*'Dépenses de rémunération'!H42/'Dépenses de rémunération'!I42,2),0)</f>
        <v>0</v>
      </c>
      <c r="I42" s="81" t="str">
        <f>IF('Dépenses de rémunération'!H42&lt;&gt;0,'Dépenses de rémunération'!H42,"")</f>
        <v/>
      </c>
      <c r="J42" s="79" t="str">
        <f>IF('Dépenses de rémunération'!I42&lt;&gt;"",'Dépenses de rémunération'!I42,"")</f>
        <v/>
      </c>
      <c r="K42" s="79" t="str">
        <f>IF('Dépenses de rémunération'!J42&lt;&gt;"",'Dépenses de rémunération'!J42,"")</f>
        <v/>
      </c>
      <c r="L42" s="111" t="str">
        <f>IF('Dépenses de rémunération'!K42&lt;&gt;"",'Dépenses de rémunération'!K42,"")</f>
        <v/>
      </c>
      <c r="M42" s="246"/>
      <c r="N42" s="246">
        <f t="shared" si="0"/>
        <v>0</v>
      </c>
      <c r="O42" s="111"/>
      <c r="P42" s="81" t="str">
        <f t="shared" si="1"/>
        <v/>
      </c>
      <c r="Q42" s="111" t="str">
        <f t="shared" si="2"/>
        <v/>
      </c>
      <c r="R42" s="111" t="str">
        <f t="shared" si="3"/>
        <v/>
      </c>
      <c r="S42" s="246">
        <f t="shared" si="4"/>
        <v>0</v>
      </c>
      <c r="T42" s="111"/>
    </row>
    <row r="43" spans="2:20" ht="19.899999999999999" customHeight="1" x14ac:dyDescent="0.35">
      <c r="B43" s="109">
        <v>36</v>
      </c>
      <c r="C43" s="111" t="str">
        <f>IF('Dépenses de rémunération'!C43&lt;&gt;"",'Dépenses de rémunération'!C43,"")</f>
        <v/>
      </c>
      <c r="D43" s="111" t="str">
        <f>IF('Dépenses de rémunération'!D43&lt;&gt;"",'Dépenses de rémunération'!D43,"")</f>
        <v/>
      </c>
      <c r="E43" s="111" t="str">
        <f>IF('Dépenses de rémunération'!E43&lt;&gt;"",'Dépenses de rémunération'!E43,"")</f>
        <v/>
      </c>
      <c r="F43" s="111" t="str">
        <f>IF('Dépenses de rémunération'!F43&lt;&gt;"",'Dépenses de rémunération'!F43,"")</f>
        <v/>
      </c>
      <c r="G43" s="111" t="str">
        <f>IF('Dépenses de rémunération'!G43&lt;&gt;"",'Dépenses de rémunération'!G43,"")</f>
        <v/>
      </c>
      <c r="H43" s="246">
        <f>IF('Dépenses de rémunération'!I43&lt;&gt;0,ROUND('Dépenses de rémunération'!J43*'Dépenses de rémunération'!H43/'Dépenses de rémunération'!I43,2),0)</f>
        <v>0</v>
      </c>
      <c r="I43" s="81" t="str">
        <f>IF('Dépenses de rémunération'!H43&lt;&gt;0,'Dépenses de rémunération'!H43,"")</f>
        <v/>
      </c>
      <c r="J43" s="79" t="str">
        <f>IF('Dépenses de rémunération'!I43&lt;&gt;"",'Dépenses de rémunération'!I43,"")</f>
        <v/>
      </c>
      <c r="K43" s="79" t="str">
        <f>IF('Dépenses de rémunération'!J43&lt;&gt;"",'Dépenses de rémunération'!J43,"")</f>
        <v/>
      </c>
      <c r="L43" s="111" t="str">
        <f>IF('Dépenses de rémunération'!K43&lt;&gt;"",'Dépenses de rémunération'!K43,"")</f>
        <v/>
      </c>
      <c r="M43" s="246"/>
      <c r="N43" s="246">
        <f t="shared" si="0"/>
        <v>0</v>
      </c>
      <c r="O43" s="111"/>
      <c r="P43" s="81" t="str">
        <f t="shared" si="1"/>
        <v/>
      </c>
      <c r="Q43" s="111" t="str">
        <f t="shared" si="2"/>
        <v/>
      </c>
      <c r="R43" s="111" t="str">
        <f t="shared" si="3"/>
        <v/>
      </c>
      <c r="S43" s="246">
        <f t="shared" si="4"/>
        <v>0</v>
      </c>
      <c r="T43" s="111"/>
    </row>
    <row r="44" spans="2:20" ht="19.899999999999999" customHeight="1" x14ac:dyDescent="0.35">
      <c r="B44" s="109">
        <v>37</v>
      </c>
      <c r="C44" s="111" t="str">
        <f>IF('Dépenses de rémunération'!C44&lt;&gt;"",'Dépenses de rémunération'!C44,"")</f>
        <v/>
      </c>
      <c r="D44" s="111" t="str">
        <f>IF('Dépenses de rémunération'!D44&lt;&gt;"",'Dépenses de rémunération'!D44,"")</f>
        <v/>
      </c>
      <c r="E44" s="111" t="str">
        <f>IF('Dépenses de rémunération'!E44&lt;&gt;"",'Dépenses de rémunération'!E44,"")</f>
        <v/>
      </c>
      <c r="F44" s="111" t="str">
        <f>IF('Dépenses de rémunération'!F44&lt;&gt;"",'Dépenses de rémunération'!F44,"")</f>
        <v/>
      </c>
      <c r="G44" s="111" t="str">
        <f>IF('Dépenses de rémunération'!G44&lt;&gt;"",'Dépenses de rémunération'!G44,"")</f>
        <v/>
      </c>
      <c r="H44" s="246">
        <f>IF('Dépenses de rémunération'!I44&lt;&gt;0,ROUND('Dépenses de rémunération'!J44*'Dépenses de rémunération'!H44/'Dépenses de rémunération'!I44,2),0)</f>
        <v>0</v>
      </c>
      <c r="I44" s="81" t="str">
        <f>IF('Dépenses de rémunération'!H44&lt;&gt;0,'Dépenses de rémunération'!H44,"")</f>
        <v/>
      </c>
      <c r="J44" s="79" t="str">
        <f>IF('Dépenses de rémunération'!I44&lt;&gt;"",'Dépenses de rémunération'!I44,"")</f>
        <v/>
      </c>
      <c r="K44" s="79" t="str">
        <f>IF('Dépenses de rémunération'!J44&lt;&gt;"",'Dépenses de rémunération'!J44,"")</f>
        <v/>
      </c>
      <c r="L44" s="111" t="str">
        <f>IF('Dépenses de rémunération'!K44&lt;&gt;"",'Dépenses de rémunération'!K44,"")</f>
        <v/>
      </c>
      <c r="M44" s="246"/>
      <c r="N44" s="246">
        <f t="shared" si="0"/>
        <v>0</v>
      </c>
      <c r="O44" s="111"/>
      <c r="P44" s="81" t="str">
        <f t="shared" si="1"/>
        <v/>
      </c>
      <c r="Q44" s="111" t="str">
        <f t="shared" si="2"/>
        <v/>
      </c>
      <c r="R44" s="111" t="str">
        <f t="shared" si="3"/>
        <v/>
      </c>
      <c r="S44" s="246">
        <f t="shared" si="4"/>
        <v>0</v>
      </c>
      <c r="T44" s="111"/>
    </row>
    <row r="45" spans="2:20" ht="19.899999999999999" customHeight="1" x14ac:dyDescent="0.35">
      <c r="B45" s="109">
        <v>38</v>
      </c>
      <c r="C45" s="111" t="str">
        <f>IF('Dépenses de rémunération'!C45&lt;&gt;"",'Dépenses de rémunération'!C45,"")</f>
        <v/>
      </c>
      <c r="D45" s="111" t="str">
        <f>IF('Dépenses de rémunération'!D45&lt;&gt;"",'Dépenses de rémunération'!D45,"")</f>
        <v/>
      </c>
      <c r="E45" s="111" t="str">
        <f>IF('Dépenses de rémunération'!E45&lt;&gt;"",'Dépenses de rémunération'!E45,"")</f>
        <v/>
      </c>
      <c r="F45" s="111" t="str">
        <f>IF('Dépenses de rémunération'!F45&lt;&gt;"",'Dépenses de rémunération'!F45,"")</f>
        <v/>
      </c>
      <c r="G45" s="111" t="str">
        <f>IF('Dépenses de rémunération'!G45&lt;&gt;"",'Dépenses de rémunération'!G45,"")</f>
        <v/>
      </c>
      <c r="H45" s="246">
        <f>IF('Dépenses de rémunération'!I45&lt;&gt;0,ROUND('Dépenses de rémunération'!J45*'Dépenses de rémunération'!H45/'Dépenses de rémunération'!I45,2),0)</f>
        <v>0</v>
      </c>
      <c r="I45" s="81" t="str">
        <f>IF('Dépenses de rémunération'!H45&lt;&gt;0,'Dépenses de rémunération'!H45,"")</f>
        <v/>
      </c>
      <c r="J45" s="79" t="str">
        <f>IF('Dépenses de rémunération'!I45&lt;&gt;"",'Dépenses de rémunération'!I45,"")</f>
        <v/>
      </c>
      <c r="K45" s="79" t="str">
        <f>IF('Dépenses de rémunération'!J45&lt;&gt;"",'Dépenses de rémunération'!J45,"")</f>
        <v/>
      </c>
      <c r="L45" s="111" t="str">
        <f>IF('Dépenses de rémunération'!K45&lt;&gt;"",'Dépenses de rémunération'!K45,"")</f>
        <v/>
      </c>
      <c r="M45" s="246"/>
      <c r="N45" s="246">
        <f t="shared" si="0"/>
        <v>0</v>
      </c>
      <c r="O45" s="111"/>
      <c r="P45" s="81" t="str">
        <f t="shared" si="1"/>
        <v/>
      </c>
      <c r="Q45" s="111" t="str">
        <f t="shared" si="2"/>
        <v/>
      </c>
      <c r="R45" s="111" t="str">
        <f t="shared" si="3"/>
        <v/>
      </c>
      <c r="S45" s="246">
        <f t="shared" si="4"/>
        <v>0</v>
      </c>
      <c r="T45" s="111"/>
    </row>
    <row r="46" spans="2:20" ht="19.899999999999999" customHeight="1" x14ac:dyDescent="0.35">
      <c r="B46" s="109">
        <v>39</v>
      </c>
      <c r="C46" s="111" t="str">
        <f>IF('Dépenses de rémunération'!C46&lt;&gt;"",'Dépenses de rémunération'!C46,"")</f>
        <v/>
      </c>
      <c r="D46" s="111" t="str">
        <f>IF('Dépenses de rémunération'!D46&lt;&gt;"",'Dépenses de rémunération'!D46,"")</f>
        <v/>
      </c>
      <c r="E46" s="111" t="str">
        <f>IF('Dépenses de rémunération'!E46&lt;&gt;"",'Dépenses de rémunération'!E46,"")</f>
        <v/>
      </c>
      <c r="F46" s="111" t="str">
        <f>IF('Dépenses de rémunération'!F46&lt;&gt;"",'Dépenses de rémunération'!F46,"")</f>
        <v/>
      </c>
      <c r="G46" s="111" t="str">
        <f>IF('Dépenses de rémunération'!G46&lt;&gt;"",'Dépenses de rémunération'!G46,"")</f>
        <v/>
      </c>
      <c r="H46" s="246">
        <f>IF('Dépenses de rémunération'!I46&lt;&gt;0,ROUND('Dépenses de rémunération'!J46*'Dépenses de rémunération'!H46/'Dépenses de rémunération'!I46,2),0)</f>
        <v>0</v>
      </c>
      <c r="I46" s="81" t="str">
        <f>IF('Dépenses de rémunération'!H46&lt;&gt;0,'Dépenses de rémunération'!H46,"")</f>
        <v/>
      </c>
      <c r="J46" s="79" t="str">
        <f>IF('Dépenses de rémunération'!I46&lt;&gt;"",'Dépenses de rémunération'!I46,"")</f>
        <v/>
      </c>
      <c r="K46" s="79" t="str">
        <f>IF('Dépenses de rémunération'!J46&lt;&gt;"",'Dépenses de rémunération'!J46,"")</f>
        <v/>
      </c>
      <c r="L46" s="111" t="str">
        <f>IF('Dépenses de rémunération'!K46&lt;&gt;"",'Dépenses de rémunération'!K46,"")</f>
        <v/>
      </c>
      <c r="M46" s="246"/>
      <c r="N46" s="246">
        <f t="shared" si="0"/>
        <v>0</v>
      </c>
      <c r="O46" s="111"/>
      <c r="P46" s="81" t="str">
        <f t="shared" si="1"/>
        <v/>
      </c>
      <c r="Q46" s="111" t="str">
        <f t="shared" si="2"/>
        <v/>
      </c>
      <c r="R46" s="111" t="str">
        <f t="shared" si="3"/>
        <v/>
      </c>
      <c r="S46" s="246">
        <f t="shared" si="4"/>
        <v>0</v>
      </c>
      <c r="T46" s="111"/>
    </row>
    <row r="47" spans="2:20" ht="19.899999999999999" customHeight="1" x14ac:dyDescent="0.35">
      <c r="B47" s="109">
        <v>40</v>
      </c>
      <c r="C47" s="111" t="str">
        <f>IF('Dépenses de rémunération'!C47&lt;&gt;"",'Dépenses de rémunération'!C47,"")</f>
        <v/>
      </c>
      <c r="D47" s="111" t="str">
        <f>IF('Dépenses de rémunération'!D47&lt;&gt;"",'Dépenses de rémunération'!D47,"")</f>
        <v/>
      </c>
      <c r="E47" s="111" t="str">
        <f>IF('Dépenses de rémunération'!E47&lt;&gt;"",'Dépenses de rémunération'!E47,"")</f>
        <v/>
      </c>
      <c r="F47" s="111" t="str">
        <f>IF('Dépenses de rémunération'!F47&lt;&gt;"",'Dépenses de rémunération'!F47,"")</f>
        <v/>
      </c>
      <c r="G47" s="111" t="str">
        <f>IF('Dépenses de rémunération'!G47&lt;&gt;"",'Dépenses de rémunération'!G47,"")</f>
        <v/>
      </c>
      <c r="H47" s="246">
        <f>IF('Dépenses de rémunération'!I47&lt;&gt;0,ROUND('Dépenses de rémunération'!J47*'Dépenses de rémunération'!H47/'Dépenses de rémunération'!I47,2),0)</f>
        <v>0</v>
      </c>
      <c r="I47" s="81" t="str">
        <f>IF('Dépenses de rémunération'!H47&lt;&gt;0,'Dépenses de rémunération'!H47,"")</f>
        <v/>
      </c>
      <c r="J47" s="79" t="str">
        <f>IF('Dépenses de rémunération'!I47&lt;&gt;"",'Dépenses de rémunération'!I47,"")</f>
        <v/>
      </c>
      <c r="K47" s="79" t="str">
        <f>IF('Dépenses de rémunération'!J47&lt;&gt;"",'Dépenses de rémunération'!J47,"")</f>
        <v/>
      </c>
      <c r="L47" s="111" t="str">
        <f>IF('Dépenses de rémunération'!K47&lt;&gt;"",'Dépenses de rémunération'!K47,"")</f>
        <v/>
      </c>
      <c r="M47" s="246"/>
      <c r="N47" s="246">
        <f t="shared" si="0"/>
        <v>0</v>
      </c>
      <c r="O47" s="111"/>
      <c r="P47" s="81" t="str">
        <f t="shared" si="1"/>
        <v/>
      </c>
      <c r="Q47" s="111" t="str">
        <f t="shared" si="2"/>
        <v/>
      </c>
      <c r="R47" s="111" t="str">
        <f t="shared" si="3"/>
        <v/>
      </c>
      <c r="S47" s="246">
        <f t="shared" si="4"/>
        <v>0</v>
      </c>
      <c r="T47" s="111"/>
    </row>
    <row r="48" spans="2:20" ht="19.899999999999999" customHeight="1" x14ac:dyDescent="0.35">
      <c r="B48" s="109">
        <v>41</v>
      </c>
      <c r="C48" s="111" t="str">
        <f>IF('Dépenses de rémunération'!C48&lt;&gt;"",'Dépenses de rémunération'!C48,"")</f>
        <v/>
      </c>
      <c r="D48" s="111" t="str">
        <f>IF('Dépenses de rémunération'!D48&lt;&gt;"",'Dépenses de rémunération'!D48,"")</f>
        <v/>
      </c>
      <c r="E48" s="111" t="str">
        <f>IF('Dépenses de rémunération'!E48&lt;&gt;"",'Dépenses de rémunération'!E48,"")</f>
        <v/>
      </c>
      <c r="F48" s="111" t="str">
        <f>IF('Dépenses de rémunération'!F48&lt;&gt;"",'Dépenses de rémunération'!F48,"")</f>
        <v/>
      </c>
      <c r="G48" s="111" t="str">
        <f>IF('Dépenses de rémunération'!G48&lt;&gt;"",'Dépenses de rémunération'!G48,"")</f>
        <v/>
      </c>
      <c r="H48" s="246">
        <f>IF('Dépenses de rémunération'!I48&lt;&gt;0,ROUND('Dépenses de rémunération'!J48*'Dépenses de rémunération'!H48/'Dépenses de rémunération'!I48,2),0)</f>
        <v>0</v>
      </c>
      <c r="I48" s="81" t="str">
        <f>IF('Dépenses de rémunération'!H48&lt;&gt;0,'Dépenses de rémunération'!H48,"")</f>
        <v/>
      </c>
      <c r="J48" s="79" t="str">
        <f>IF('Dépenses de rémunération'!I48&lt;&gt;"",'Dépenses de rémunération'!I48,"")</f>
        <v/>
      </c>
      <c r="K48" s="79" t="str">
        <f>IF('Dépenses de rémunération'!J48&lt;&gt;"",'Dépenses de rémunération'!J48,"")</f>
        <v/>
      </c>
      <c r="L48" s="111" t="str">
        <f>IF('Dépenses de rémunération'!K48&lt;&gt;"",'Dépenses de rémunération'!K48,"")</f>
        <v/>
      </c>
      <c r="M48" s="246"/>
      <c r="N48" s="246">
        <f t="shared" si="0"/>
        <v>0</v>
      </c>
      <c r="O48" s="111"/>
      <c r="P48" s="81" t="str">
        <f t="shared" si="1"/>
        <v/>
      </c>
      <c r="Q48" s="111" t="str">
        <f t="shared" si="2"/>
        <v/>
      </c>
      <c r="R48" s="111" t="str">
        <f t="shared" si="3"/>
        <v/>
      </c>
      <c r="S48" s="246">
        <f t="shared" si="4"/>
        <v>0</v>
      </c>
      <c r="T48" s="111"/>
    </row>
    <row r="49" spans="2:20" ht="19.899999999999999" customHeight="1" x14ac:dyDescent="0.35">
      <c r="B49" s="109">
        <v>42</v>
      </c>
      <c r="C49" s="111" t="str">
        <f>IF('Dépenses de rémunération'!C49&lt;&gt;"",'Dépenses de rémunération'!C49,"")</f>
        <v/>
      </c>
      <c r="D49" s="111" t="str">
        <f>IF('Dépenses de rémunération'!D49&lt;&gt;"",'Dépenses de rémunération'!D49,"")</f>
        <v/>
      </c>
      <c r="E49" s="111" t="str">
        <f>IF('Dépenses de rémunération'!E49&lt;&gt;"",'Dépenses de rémunération'!E49,"")</f>
        <v/>
      </c>
      <c r="F49" s="111" t="str">
        <f>IF('Dépenses de rémunération'!F49&lt;&gt;"",'Dépenses de rémunération'!F49,"")</f>
        <v/>
      </c>
      <c r="G49" s="111" t="str">
        <f>IF('Dépenses de rémunération'!G49&lt;&gt;"",'Dépenses de rémunération'!G49,"")</f>
        <v/>
      </c>
      <c r="H49" s="246">
        <f>IF('Dépenses de rémunération'!I49&lt;&gt;0,ROUND('Dépenses de rémunération'!J49*'Dépenses de rémunération'!H49/'Dépenses de rémunération'!I49,2),0)</f>
        <v>0</v>
      </c>
      <c r="I49" s="81" t="str">
        <f>IF('Dépenses de rémunération'!H49&lt;&gt;0,'Dépenses de rémunération'!H49,"")</f>
        <v/>
      </c>
      <c r="J49" s="79" t="str">
        <f>IF('Dépenses de rémunération'!I49&lt;&gt;"",'Dépenses de rémunération'!I49,"")</f>
        <v/>
      </c>
      <c r="K49" s="79" t="str">
        <f>IF('Dépenses de rémunération'!J49&lt;&gt;"",'Dépenses de rémunération'!J49,"")</f>
        <v/>
      </c>
      <c r="L49" s="111" t="str">
        <f>IF('Dépenses de rémunération'!K49&lt;&gt;"",'Dépenses de rémunération'!K49,"")</f>
        <v/>
      </c>
      <c r="M49" s="246"/>
      <c r="N49" s="246">
        <f t="shared" si="0"/>
        <v>0</v>
      </c>
      <c r="O49" s="111"/>
      <c r="P49" s="81" t="str">
        <f t="shared" si="1"/>
        <v/>
      </c>
      <c r="Q49" s="111" t="str">
        <f t="shared" si="2"/>
        <v/>
      </c>
      <c r="R49" s="111" t="str">
        <f t="shared" si="3"/>
        <v/>
      </c>
      <c r="S49" s="246">
        <f t="shared" si="4"/>
        <v>0</v>
      </c>
      <c r="T49" s="111"/>
    </row>
    <row r="50" spans="2:20" ht="19.899999999999999" customHeight="1" x14ac:dyDescent="0.35">
      <c r="B50" s="109">
        <v>43</v>
      </c>
      <c r="C50" s="111" t="str">
        <f>IF('Dépenses de rémunération'!C50&lt;&gt;"",'Dépenses de rémunération'!C50,"")</f>
        <v/>
      </c>
      <c r="D50" s="111" t="str">
        <f>IF('Dépenses de rémunération'!D50&lt;&gt;"",'Dépenses de rémunération'!D50,"")</f>
        <v/>
      </c>
      <c r="E50" s="111" t="str">
        <f>IF('Dépenses de rémunération'!E50&lt;&gt;"",'Dépenses de rémunération'!E50,"")</f>
        <v/>
      </c>
      <c r="F50" s="111" t="str">
        <f>IF('Dépenses de rémunération'!F50&lt;&gt;"",'Dépenses de rémunération'!F50,"")</f>
        <v/>
      </c>
      <c r="G50" s="111" t="str">
        <f>IF('Dépenses de rémunération'!G50&lt;&gt;"",'Dépenses de rémunération'!G50,"")</f>
        <v/>
      </c>
      <c r="H50" s="246">
        <f>IF('Dépenses de rémunération'!I50&lt;&gt;0,ROUND('Dépenses de rémunération'!J50*'Dépenses de rémunération'!H50/'Dépenses de rémunération'!I50,2),0)</f>
        <v>0</v>
      </c>
      <c r="I50" s="81" t="str">
        <f>IF('Dépenses de rémunération'!H50&lt;&gt;0,'Dépenses de rémunération'!H50,"")</f>
        <v/>
      </c>
      <c r="J50" s="79" t="str">
        <f>IF('Dépenses de rémunération'!I50&lt;&gt;"",'Dépenses de rémunération'!I50,"")</f>
        <v/>
      </c>
      <c r="K50" s="79" t="str">
        <f>IF('Dépenses de rémunération'!J50&lt;&gt;"",'Dépenses de rémunération'!J50,"")</f>
        <v/>
      </c>
      <c r="L50" s="111" t="str">
        <f>IF('Dépenses de rémunération'!K50&lt;&gt;"",'Dépenses de rémunération'!K50,"")</f>
        <v/>
      </c>
      <c r="M50" s="246"/>
      <c r="N50" s="246">
        <f t="shared" si="0"/>
        <v>0</v>
      </c>
      <c r="O50" s="111"/>
      <c r="P50" s="81" t="str">
        <f t="shared" si="1"/>
        <v/>
      </c>
      <c r="Q50" s="111" t="str">
        <f t="shared" si="2"/>
        <v/>
      </c>
      <c r="R50" s="111" t="str">
        <f t="shared" si="3"/>
        <v/>
      </c>
      <c r="S50" s="246">
        <f t="shared" si="4"/>
        <v>0</v>
      </c>
      <c r="T50" s="111"/>
    </row>
    <row r="51" spans="2:20" ht="19.899999999999999" customHeight="1" x14ac:dyDescent="0.35">
      <c r="B51" s="109">
        <v>44</v>
      </c>
      <c r="C51" s="111" t="str">
        <f>IF('Dépenses de rémunération'!C51&lt;&gt;"",'Dépenses de rémunération'!C51,"")</f>
        <v/>
      </c>
      <c r="D51" s="111" t="str">
        <f>IF('Dépenses de rémunération'!D51&lt;&gt;"",'Dépenses de rémunération'!D51,"")</f>
        <v/>
      </c>
      <c r="E51" s="111" t="str">
        <f>IF('Dépenses de rémunération'!E51&lt;&gt;"",'Dépenses de rémunération'!E51,"")</f>
        <v/>
      </c>
      <c r="F51" s="111" t="str">
        <f>IF('Dépenses de rémunération'!F51&lt;&gt;"",'Dépenses de rémunération'!F51,"")</f>
        <v/>
      </c>
      <c r="G51" s="111" t="str">
        <f>IF('Dépenses de rémunération'!G51&lt;&gt;"",'Dépenses de rémunération'!G51,"")</f>
        <v/>
      </c>
      <c r="H51" s="246">
        <f>IF('Dépenses de rémunération'!I51&lt;&gt;0,ROUND('Dépenses de rémunération'!J51*'Dépenses de rémunération'!H51/'Dépenses de rémunération'!I51,2),0)</f>
        <v>0</v>
      </c>
      <c r="I51" s="81" t="str">
        <f>IF('Dépenses de rémunération'!H51&lt;&gt;0,'Dépenses de rémunération'!H51,"")</f>
        <v/>
      </c>
      <c r="J51" s="79" t="str">
        <f>IF('Dépenses de rémunération'!I51&lt;&gt;"",'Dépenses de rémunération'!I51,"")</f>
        <v/>
      </c>
      <c r="K51" s="79" t="str">
        <f>IF('Dépenses de rémunération'!J51&lt;&gt;"",'Dépenses de rémunération'!J51,"")</f>
        <v/>
      </c>
      <c r="L51" s="111" t="str">
        <f>IF('Dépenses de rémunération'!K51&lt;&gt;"",'Dépenses de rémunération'!K51,"")</f>
        <v/>
      </c>
      <c r="M51" s="246"/>
      <c r="N51" s="246">
        <f t="shared" si="0"/>
        <v>0</v>
      </c>
      <c r="O51" s="111"/>
      <c r="P51" s="81" t="str">
        <f t="shared" si="1"/>
        <v/>
      </c>
      <c r="Q51" s="111" t="str">
        <f t="shared" si="2"/>
        <v/>
      </c>
      <c r="R51" s="111" t="str">
        <f t="shared" si="3"/>
        <v/>
      </c>
      <c r="S51" s="246">
        <f t="shared" si="4"/>
        <v>0</v>
      </c>
      <c r="T51" s="111"/>
    </row>
    <row r="52" spans="2:20" ht="19.899999999999999" customHeight="1" x14ac:dyDescent="0.35">
      <c r="B52" s="109">
        <v>45</v>
      </c>
      <c r="C52" s="111" t="str">
        <f>IF('Dépenses de rémunération'!C52&lt;&gt;"",'Dépenses de rémunération'!C52,"")</f>
        <v/>
      </c>
      <c r="D52" s="111" t="str">
        <f>IF('Dépenses de rémunération'!D52&lt;&gt;"",'Dépenses de rémunération'!D52,"")</f>
        <v/>
      </c>
      <c r="E52" s="111" t="str">
        <f>IF('Dépenses de rémunération'!E52&lt;&gt;"",'Dépenses de rémunération'!E52,"")</f>
        <v/>
      </c>
      <c r="F52" s="111" t="str">
        <f>IF('Dépenses de rémunération'!F52&lt;&gt;"",'Dépenses de rémunération'!F52,"")</f>
        <v/>
      </c>
      <c r="G52" s="111" t="str">
        <f>IF('Dépenses de rémunération'!G52&lt;&gt;"",'Dépenses de rémunération'!G52,"")</f>
        <v/>
      </c>
      <c r="H52" s="246">
        <f>IF('Dépenses de rémunération'!I52&lt;&gt;0,ROUND('Dépenses de rémunération'!J52*'Dépenses de rémunération'!H52/'Dépenses de rémunération'!I52,2),0)</f>
        <v>0</v>
      </c>
      <c r="I52" s="81" t="str">
        <f>IF('Dépenses de rémunération'!H52&lt;&gt;0,'Dépenses de rémunération'!H52,"")</f>
        <v/>
      </c>
      <c r="J52" s="79" t="str">
        <f>IF('Dépenses de rémunération'!I52&lt;&gt;"",'Dépenses de rémunération'!I52,"")</f>
        <v/>
      </c>
      <c r="K52" s="79" t="str">
        <f>IF('Dépenses de rémunération'!J52&lt;&gt;"",'Dépenses de rémunération'!J52,"")</f>
        <v/>
      </c>
      <c r="L52" s="111" t="str">
        <f>IF('Dépenses de rémunération'!K52&lt;&gt;"",'Dépenses de rémunération'!K52,"")</f>
        <v/>
      </c>
      <c r="M52" s="246"/>
      <c r="N52" s="246">
        <f t="shared" si="0"/>
        <v>0</v>
      </c>
      <c r="O52" s="111"/>
      <c r="P52" s="81" t="str">
        <f t="shared" si="1"/>
        <v/>
      </c>
      <c r="Q52" s="111" t="str">
        <f t="shared" si="2"/>
        <v/>
      </c>
      <c r="R52" s="111" t="str">
        <f t="shared" si="3"/>
        <v/>
      </c>
      <c r="S52" s="246">
        <f t="shared" si="4"/>
        <v>0</v>
      </c>
      <c r="T52" s="111"/>
    </row>
    <row r="53" spans="2:20" ht="19.899999999999999" customHeight="1" x14ac:dyDescent="0.35">
      <c r="B53" s="109">
        <v>46</v>
      </c>
      <c r="C53" s="111" t="str">
        <f>IF('Dépenses de rémunération'!C53&lt;&gt;"",'Dépenses de rémunération'!C53,"")</f>
        <v/>
      </c>
      <c r="D53" s="111" t="str">
        <f>IF('Dépenses de rémunération'!D53&lt;&gt;"",'Dépenses de rémunération'!D53,"")</f>
        <v/>
      </c>
      <c r="E53" s="111" t="str">
        <f>IF('Dépenses de rémunération'!E53&lt;&gt;"",'Dépenses de rémunération'!E53,"")</f>
        <v/>
      </c>
      <c r="F53" s="111" t="str">
        <f>IF('Dépenses de rémunération'!F53&lt;&gt;"",'Dépenses de rémunération'!F53,"")</f>
        <v/>
      </c>
      <c r="G53" s="111" t="str">
        <f>IF('Dépenses de rémunération'!G53&lt;&gt;"",'Dépenses de rémunération'!G53,"")</f>
        <v/>
      </c>
      <c r="H53" s="246">
        <f>IF('Dépenses de rémunération'!I53&lt;&gt;0,ROUND('Dépenses de rémunération'!J53*'Dépenses de rémunération'!H53/'Dépenses de rémunération'!I53,2),0)</f>
        <v>0</v>
      </c>
      <c r="I53" s="81" t="str">
        <f>IF('Dépenses de rémunération'!H53&lt;&gt;0,'Dépenses de rémunération'!H53,"")</f>
        <v/>
      </c>
      <c r="J53" s="79" t="str">
        <f>IF('Dépenses de rémunération'!I53&lt;&gt;"",'Dépenses de rémunération'!I53,"")</f>
        <v/>
      </c>
      <c r="K53" s="79" t="str">
        <f>IF('Dépenses de rémunération'!J53&lt;&gt;"",'Dépenses de rémunération'!J53,"")</f>
        <v/>
      </c>
      <c r="L53" s="111" t="str">
        <f>IF('Dépenses de rémunération'!K53&lt;&gt;"",'Dépenses de rémunération'!K53,"")</f>
        <v/>
      </c>
      <c r="M53" s="246"/>
      <c r="N53" s="246">
        <f t="shared" si="0"/>
        <v>0</v>
      </c>
      <c r="O53" s="111"/>
      <c r="P53" s="81" t="str">
        <f t="shared" si="1"/>
        <v/>
      </c>
      <c r="Q53" s="111" t="str">
        <f t="shared" si="2"/>
        <v/>
      </c>
      <c r="R53" s="111" t="str">
        <f t="shared" si="3"/>
        <v/>
      </c>
      <c r="S53" s="246">
        <f t="shared" si="4"/>
        <v>0</v>
      </c>
      <c r="T53" s="111"/>
    </row>
    <row r="54" spans="2:20" ht="19.899999999999999" customHeight="1" x14ac:dyDescent="0.35">
      <c r="B54" s="109">
        <v>47</v>
      </c>
      <c r="C54" s="111" t="str">
        <f>IF('Dépenses de rémunération'!C54&lt;&gt;"",'Dépenses de rémunération'!C54,"")</f>
        <v/>
      </c>
      <c r="D54" s="111" t="str">
        <f>IF('Dépenses de rémunération'!D54&lt;&gt;"",'Dépenses de rémunération'!D54,"")</f>
        <v/>
      </c>
      <c r="E54" s="111" t="str">
        <f>IF('Dépenses de rémunération'!E54&lt;&gt;"",'Dépenses de rémunération'!E54,"")</f>
        <v/>
      </c>
      <c r="F54" s="111" t="str">
        <f>IF('Dépenses de rémunération'!F54&lt;&gt;"",'Dépenses de rémunération'!F54,"")</f>
        <v/>
      </c>
      <c r="G54" s="111" t="str">
        <f>IF('Dépenses de rémunération'!G54&lt;&gt;"",'Dépenses de rémunération'!G54,"")</f>
        <v/>
      </c>
      <c r="H54" s="246">
        <f>IF('Dépenses de rémunération'!I54&lt;&gt;0,ROUND('Dépenses de rémunération'!J54*'Dépenses de rémunération'!H54/'Dépenses de rémunération'!I54,2),0)</f>
        <v>0</v>
      </c>
      <c r="I54" s="81" t="str">
        <f>IF('Dépenses de rémunération'!H54&lt;&gt;0,'Dépenses de rémunération'!H54,"")</f>
        <v/>
      </c>
      <c r="J54" s="79" t="str">
        <f>IF('Dépenses de rémunération'!I54&lt;&gt;"",'Dépenses de rémunération'!I54,"")</f>
        <v/>
      </c>
      <c r="K54" s="79" t="str">
        <f>IF('Dépenses de rémunération'!J54&lt;&gt;"",'Dépenses de rémunération'!J54,"")</f>
        <v/>
      </c>
      <c r="L54" s="111" t="str">
        <f>IF('Dépenses de rémunération'!K54&lt;&gt;"",'Dépenses de rémunération'!K54,"")</f>
        <v/>
      </c>
      <c r="M54" s="246"/>
      <c r="N54" s="246">
        <f t="shared" si="0"/>
        <v>0</v>
      </c>
      <c r="O54" s="111"/>
      <c r="P54" s="81" t="str">
        <f t="shared" si="1"/>
        <v/>
      </c>
      <c r="Q54" s="111" t="str">
        <f t="shared" si="2"/>
        <v/>
      </c>
      <c r="R54" s="111" t="str">
        <f t="shared" si="3"/>
        <v/>
      </c>
      <c r="S54" s="246">
        <f t="shared" si="4"/>
        <v>0</v>
      </c>
      <c r="T54" s="111"/>
    </row>
    <row r="55" spans="2:20" ht="19.899999999999999" customHeight="1" x14ac:dyDescent="0.35">
      <c r="B55" s="109">
        <v>48</v>
      </c>
      <c r="C55" s="111" t="str">
        <f>IF('Dépenses de rémunération'!C55&lt;&gt;"",'Dépenses de rémunération'!C55,"")</f>
        <v/>
      </c>
      <c r="D55" s="111" t="str">
        <f>IF('Dépenses de rémunération'!D55&lt;&gt;"",'Dépenses de rémunération'!D55,"")</f>
        <v/>
      </c>
      <c r="E55" s="111" t="str">
        <f>IF('Dépenses de rémunération'!E55&lt;&gt;"",'Dépenses de rémunération'!E55,"")</f>
        <v/>
      </c>
      <c r="F55" s="111" t="str">
        <f>IF('Dépenses de rémunération'!F55&lt;&gt;"",'Dépenses de rémunération'!F55,"")</f>
        <v/>
      </c>
      <c r="G55" s="111" t="str">
        <f>IF('Dépenses de rémunération'!G55&lt;&gt;"",'Dépenses de rémunération'!G55,"")</f>
        <v/>
      </c>
      <c r="H55" s="246">
        <f>IF('Dépenses de rémunération'!I55&lt;&gt;0,ROUND('Dépenses de rémunération'!J55*'Dépenses de rémunération'!H55/'Dépenses de rémunération'!I55,2),0)</f>
        <v>0</v>
      </c>
      <c r="I55" s="81" t="str">
        <f>IF('Dépenses de rémunération'!H55&lt;&gt;0,'Dépenses de rémunération'!H55,"")</f>
        <v/>
      </c>
      <c r="J55" s="79" t="str">
        <f>IF('Dépenses de rémunération'!I55&lt;&gt;"",'Dépenses de rémunération'!I55,"")</f>
        <v/>
      </c>
      <c r="K55" s="79" t="str">
        <f>IF('Dépenses de rémunération'!J55&lt;&gt;"",'Dépenses de rémunération'!J55,"")</f>
        <v/>
      </c>
      <c r="L55" s="111" t="str">
        <f>IF('Dépenses de rémunération'!K55&lt;&gt;"",'Dépenses de rémunération'!K55,"")</f>
        <v/>
      </c>
      <c r="M55" s="246"/>
      <c r="N55" s="246">
        <f t="shared" si="0"/>
        <v>0</v>
      </c>
      <c r="O55" s="111"/>
      <c r="P55" s="81" t="str">
        <f t="shared" si="1"/>
        <v/>
      </c>
      <c r="Q55" s="111" t="str">
        <f t="shared" si="2"/>
        <v/>
      </c>
      <c r="R55" s="111" t="str">
        <f t="shared" si="3"/>
        <v/>
      </c>
      <c r="S55" s="246">
        <f t="shared" si="4"/>
        <v>0</v>
      </c>
      <c r="T55" s="111"/>
    </row>
    <row r="56" spans="2:20" ht="19.899999999999999" customHeight="1" x14ac:dyDescent="0.35">
      <c r="B56" s="109">
        <v>49</v>
      </c>
      <c r="C56" s="111" t="str">
        <f>IF('Dépenses de rémunération'!C56&lt;&gt;"",'Dépenses de rémunération'!C56,"")</f>
        <v/>
      </c>
      <c r="D56" s="111" t="str">
        <f>IF('Dépenses de rémunération'!D56&lt;&gt;"",'Dépenses de rémunération'!D56,"")</f>
        <v/>
      </c>
      <c r="E56" s="111" t="str">
        <f>IF('Dépenses de rémunération'!E56&lt;&gt;"",'Dépenses de rémunération'!E56,"")</f>
        <v/>
      </c>
      <c r="F56" s="111" t="str">
        <f>IF('Dépenses de rémunération'!F56&lt;&gt;"",'Dépenses de rémunération'!F56,"")</f>
        <v/>
      </c>
      <c r="G56" s="111" t="str">
        <f>IF('Dépenses de rémunération'!G56&lt;&gt;"",'Dépenses de rémunération'!G56,"")</f>
        <v/>
      </c>
      <c r="H56" s="246">
        <f>IF('Dépenses de rémunération'!I56&lt;&gt;0,ROUND('Dépenses de rémunération'!J56*'Dépenses de rémunération'!H56/'Dépenses de rémunération'!I56,2),0)</f>
        <v>0</v>
      </c>
      <c r="I56" s="81" t="str">
        <f>IF('Dépenses de rémunération'!H56&lt;&gt;0,'Dépenses de rémunération'!H56,"")</f>
        <v/>
      </c>
      <c r="J56" s="79" t="str">
        <f>IF('Dépenses de rémunération'!I56&lt;&gt;"",'Dépenses de rémunération'!I56,"")</f>
        <v/>
      </c>
      <c r="K56" s="79" t="str">
        <f>IF('Dépenses de rémunération'!J56&lt;&gt;"",'Dépenses de rémunération'!J56,"")</f>
        <v/>
      </c>
      <c r="L56" s="111" t="str">
        <f>IF('Dépenses de rémunération'!K56&lt;&gt;"",'Dépenses de rémunération'!K56,"")</f>
        <v/>
      </c>
      <c r="M56" s="246"/>
      <c r="N56" s="246">
        <f t="shared" si="0"/>
        <v>0</v>
      </c>
      <c r="O56" s="111"/>
      <c r="P56" s="81" t="str">
        <f t="shared" si="1"/>
        <v/>
      </c>
      <c r="Q56" s="111" t="str">
        <f t="shared" si="2"/>
        <v/>
      </c>
      <c r="R56" s="111" t="str">
        <f t="shared" si="3"/>
        <v/>
      </c>
      <c r="S56" s="246">
        <f t="shared" si="4"/>
        <v>0</v>
      </c>
      <c r="T56" s="111"/>
    </row>
    <row r="57" spans="2:20" ht="19.899999999999999" customHeight="1" x14ac:dyDescent="0.35">
      <c r="B57" s="109">
        <v>50</v>
      </c>
      <c r="C57" s="111" t="str">
        <f>IF('Dépenses de rémunération'!C57&lt;&gt;"",'Dépenses de rémunération'!C57,"")</f>
        <v/>
      </c>
      <c r="D57" s="111" t="str">
        <f>IF('Dépenses de rémunération'!D57&lt;&gt;"",'Dépenses de rémunération'!D57,"")</f>
        <v/>
      </c>
      <c r="E57" s="111" t="str">
        <f>IF('Dépenses de rémunération'!E57&lt;&gt;"",'Dépenses de rémunération'!E57,"")</f>
        <v/>
      </c>
      <c r="F57" s="111" t="str">
        <f>IF('Dépenses de rémunération'!F57&lt;&gt;"",'Dépenses de rémunération'!F57,"")</f>
        <v/>
      </c>
      <c r="G57" s="111" t="str">
        <f>IF('Dépenses de rémunération'!G57&lt;&gt;"",'Dépenses de rémunération'!G57,"")</f>
        <v/>
      </c>
      <c r="H57" s="246">
        <f>IF('Dépenses de rémunération'!I57&lt;&gt;0,ROUND('Dépenses de rémunération'!J57*'Dépenses de rémunération'!H57/'Dépenses de rémunération'!I57,2),0)</f>
        <v>0</v>
      </c>
      <c r="I57" s="81" t="str">
        <f>IF('Dépenses de rémunération'!H57&lt;&gt;0,'Dépenses de rémunération'!H57,"")</f>
        <v/>
      </c>
      <c r="J57" s="79" t="str">
        <f>IF('Dépenses de rémunération'!I57&lt;&gt;"",'Dépenses de rémunération'!I57,"")</f>
        <v/>
      </c>
      <c r="K57" s="79" t="str">
        <f>IF('Dépenses de rémunération'!J57&lt;&gt;"",'Dépenses de rémunération'!J57,"")</f>
        <v/>
      </c>
      <c r="L57" s="111" t="str">
        <f>IF('Dépenses de rémunération'!K57&lt;&gt;"",'Dépenses de rémunération'!K57,"")</f>
        <v/>
      </c>
      <c r="M57" s="246"/>
      <c r="N57" s="246">
        <f t="shared" si="0"/>
        <v>0</v>
      </c>
      <c r="O57" s="111"/>
      <c r="P57" s="81" t="str">
        <f t="shared" si="1"/>
        <v/>
      </c>
      <c r="Q57" s="111" t="str">
        <f t="shared" si="2"/>
        <v/>
      </c>
      <c r="R57" s="111" t="str">
        <f t="shared" si="3"/>
        <v/>
      </c>
      <c r="S57" s="246">
        <f t="shared" si="4"/>
        <v>0</v>
      </c>
      <c r="T57" s="111"/>
    </row>
    <row r="58" spans="2:20" ht="19.899999999999999" customHeight="1" x14ac:dyDescent="0.35">
      <c r="B58" s="109">
        <v>51</v>
      </c>
      <c r="C58" s="111" t="str">
        <f>IF('Dépenses de rémunération'!C58&lt;&gt;"",'Dépenses de rémunération'!C58,"")</f>
        <v/>
      </c>
      <c r="D58" s="111" t="str">
        <f>IF('Dépenses de rémunération'!D58&lt;&gt;"",'Dépenses de rémunération'!D58,"")</f>
        <v/>
      </c>
      <c r="E58" s="111" t="str">
        <f>IF('Dépenses de rémunération'!E58&lt;&gt;"",'Dépenses de rémunération'!E58,"")</f>
        <v/>
      </c>
      <c r="F58" s="111" t="str">
        <f>IF('Dépenses de rémunération'!F58&lt;&gt;"",'Dépenses de rémunération'!F58,"")</f>
        <v/>
      </c>
      <c r="G58" s="111" t="str">
        <f>IF('Dépenses de rémunération'!G58&lt;&gt;"",'Dépenses de rémunération'!G58,"")</f>
        <v/>
      </c>
      <c r="H58" s="246">
        <f>IF('Dépenses de rémunération'!I58&lt;&gt;0,ROUND('Dépenses de rémunération'!J58*'Dépenses de rémunération'!H58/'Dépenses de rémunération'!I58,2),0)</f>
        <v>0</v>
      </c>
      <c r="I58" s="81" t="str">
        <f>IF('Dépenses de rémunération'!H58&lt;&gt;0,'Dépenses de rémunération'!H58,"")</f>
        <v/>
      </c>
      <c r="J58" s="79" t="str">
        <f>IF('Dépenses de rémunération'!I58&lt;&gt;"",'Dépenses de rémunération'!I58,"")</f>
        <v/>
      </c>
      <c r="K58" s="79" t="str">
        <f>IF('Dépenses de rémunération'!J58&lt;&gt;"",'Dépenses de rémunération'!J58,"")</f>
        <v/>
      </c>
      <c r="L58" s="111" t="str">
        <f>IF('Dépenses de rémunération'!K58&lt;&gt;"",'Dépenses de rémunération'!K58,"")</f>
        <v/>
      </c>
      <c r="M58" s="246"/>
      <c r="N58" s="246">
        <f t="shared" si="0"/>
        <v>0</v>
      </c>
      <c r="O58" s="111"/>
      <c r="P58" s="81" t="str">
        <f t="shared" si="1"/>
        <v/>
      </c>
      <c r="Q58" s="111" t="str">
        <f t="shared" si="2"/>
        <v/>
      </c>
      <c r="R58" s="111" t="str">
        <f t="shared" si="3"/>
        <v/>
      </c>
      <c r="S58" s="246">
        <f t="shared" si="4"/>
        <v>0</v>
      </c>
      <c r="T58" s="111"/>
    </row>
    <row r="59" spans="2:20" ht="19.899999999999999" customHeight="1" x14ac:dyDescent="0.35">
      <c r="B59" s="109">
        <v>52</v>
      </c>
      <c r="C59" s="111" t="str">
        <f>IF('Dépenses de rémunération'!C59&lt;&gt;"",'Dépenses de rémunération'!C59,"")</f>
        <v/>
      </c>
      <c r="D59" s="111" t="str">
        <f>IF('Dépenses de rémunération'!D59&lt;&gt;"",'Dépenses de rémunération'!D59,"")</f>
        <v/>
      </c>
      <c r="E59" s="111" t="str">
        <f>IF('Dépenses de rémunération'!E59&lt;&gt;"",'Dépenses de rémunération'!E59,"")</f>
        <v/>
      </c>
      <c r="F59" s="111" t="str">
        <f>IF('Dépenses de rémunération'!F59&lt;&gt;"",'Dépenses de rémunération'!F59,"")</f>
        <v/>
      </c>
      <c r="G59" s="111" t="str">
        <f>IF('Dépenses de rémunération'!G59&lt;&gt;"",'Dépenses de rémunération'!G59,"")</f>
        <v/>
      </c>
      <c r="H59" s="246">
        <f>IF('Dépenses de rémunération'!I59&lt;&gt;0,ROUND('Dépenses de rémunération'!J59*'Dépenses de rémunération'!H59/'Dépenses de rémunération'!I59,2),0)</f>
        <v>0</v>
      </c>
      <c r="I59" s="81" t="str">
        <f>IF('Dépenses de rémunération'!H59&lt;&gt;0,'Dépenses de rémunération'!H59,"")</f>
        <v/>
      </c>
      <c r="J59" s="79" t="str">
        <f>IF('Dépenses de rémunération'!I59&lt;&gt;"",'Dépenses de rémunération'!I59,"")</f>
        <v/>
      </c>
      <c r="K59" s="79" t="str">
        <f>IF('Dépenses de rémunération'!J59&lt;&gt;"",'Dépenses de rémunération'!J59,"")</f>
        <v/>
      </c>
      <c r="L59" s="111" t="str">
        <f>IF('Dépenses de rémunération'!K59&lt;&gt;"",'Dépenses de rémunération'!K59,"")</f>
        <v/>
      </c>
      <c r="M59" s="246"/>
      <c r="N59" s="246">
        <f t="shared" si="0"/>
        <v>0</v>
      </c>
      <c r="O59" s="111"/>
      <c r="P59" s="81" t="str">
        <f t="shared" si="1"/>
        <v/>
      </c>
      <c r="Q59" s="111" t="str">
        <f t="shared" si="2"/>
        <v/>
      </c>
      <c r="R59" s="111" t="str">
        <f t="shared" si="3"/>
        <v/>
      </c>
      <c r="S59" s="246">
        <f t="shared" si="4"/>
        <v>0</v>
      </c>
      <c r="T59" s="111"/>
    </row>
    <row r="60" spans="2:20" ht="19.899999999999999" customHeight="1" x14ac:dyDescent="0.35">
      <c r="B60" s="109">
        <v>53</v>
      </c>
      <c r="C60" s="111" t="str">
        <f>IF('Dépenses de rémunération'!C60&lt;&gt;"",'Dépenses de rémunération'!C60,"")</f>
        <v/>
      </c>
      <c r="D60" s="111" t="str">
        <f>IF('Dépenses de rémunération'!D60&lt;&gt;"",'Dépenses de rémunération'!D60,"")</f>
        <v/>
      </c>
      <c r="E60" s="111" t="str">
        <f>IF('Dépenses de rémunération'!E60&lt;&gt;"",'Dépenses de rémunération'!E60,"")</f>
        <v/>
      </c>
      <c r="F60" s="111" t="str">
        <f>IF('Dépenses de rémunération'!F60&lt;&gt;"",'Dépenses de rémunération'!F60,"")</f>
        <v/>
      </c>
      <c r="G60" s="111" t="str">
        <f>IF('Dépenses de rémunération'!G60&lt;&gt;"",'Dépenses de rémunération'!G60,"")</f>
        <v/>
      </c>
      <c r="H60" s="246">
        <f>IF('Dépenses de rémunération'!I60&lt;&gt;0,ROUND('Dépenses de rémunération'!J60*'Dépenses de rémunération'!H60/'Dépenses de rémunération'!I60,2),0)</f>
        <v>0</v>
      </c>
      <c r="I60" s="81" t="str">
        <f>IF('Dépenses de rémunération'!H60&lt;&gt;0,'Dépenses de rémunération'!H60,"")</f>
        <v/>
      </c>
      <c r="J60" s="79" t="str">
        <f>IF('Dépenses de rémunération'!I60&lt;&gt;"",'Dépenses de rémunération'!I60,"")</f>
        <v/>
      </c>
      <c r="K60" s="79" t="str">
        <f>IF('Dépenses de rémunération'!J60&lt;&gt;"",'Dépenses de rémunération'!J60,"")</f>
        <v/>
      </c>
      <c r="L60" s="111" t="str">
        <f>IF('Dépenses de rémunération'!K60&lt;&gt;"",'Dépenses de rémunération'!K60,"")</f>
        <v/>
      </c>
      <c r="M60" s="246"/>
      <c r="N60" s="246">
        <f t="shared" si="0"/>
        <v>0</v>
      </c>
      <c r="O60" s="111"/>
      <c r="P60" s="81" t="str">
        <f t="shared" si="1"/>
        <v/>
      </c>
      <c r="Q60" s="111" t="str">
        <f t="shared" si="2"/>
        <v/>
      </c>
      <c r="R60" s="111" t="str">
        <f t="shared" si="3"/>
        <v/>
      </c>
      <c r="S60" s="246">
        <f t="shared" si="4"/>
        <v>0</v>
      </c>
      <c r="T60" s="111"/>
    </row>
    <row r="61" spans="2:20" ht="19.899999999999999" customHeight="1" x14ac:dyDescent="0.35">
      <c r="B61" s="109">
        <v>54</v>
      </c>
      <c r="C61" s="111" t="str">
        <f>IF('Dépenses de rémunération'!C61&lt;&gt;"",'Dépenses de rémunération'!C61,"")</f>
        <v/>
      </c>
      <c r="D61" s="111" t="str">
        <f>IF('Dépenses de rémunération'!D61&lt;&gt;"",'Dépenses de rémunération'!D61,"")</f>
        <v/>
      </c>
      <c r="E61" s="111" t="str">
        <f>IF('Dépenses de rémunération'!E61&lt;&gt;"",'Dépenses de rémunération'!E61,"")</f>
        <v/>
      </c>
      <c r="F61" s="111" t="str">
        <f>IF('Dépenses de rémunération'!F61&lt;&gt;"",'Dépenses de rémunération'!F61,"")</f>
        <v/>
      </c>
      <c r="G61" s="111" t="str">
        <f>IF('Dépenses de rémunération'!G61&lt;&gt;"",'Dépenses de rémunération'!G61,"")</f>
        <v/>
      </c>
      <c r="H61" s="246">
        <f>IF('Dépenses de rémunération'!I61&lt;&gt;0,ROUND('Dépenses de rémunération'!J61*'Dépenses de rémunération'!H61/'Dépenses de rémunération'!I61,2),0)</f>
        <v>0</v>
      </c>
      <c r="I61" s="81" t="str">
        <f>IF('Dépenses de rémunération'!H61&lt;&gt;0,'Dépenses de rémunération'!H61,"")</f>
        <v/>
      </c>
      <c r="J61" s="79" t="str">
        <f>IF('Dépenses de rémunération'!I61&lt;&gt;"",'Dépenses de rémunération'!I61,"")</f>
        <v/>
      </c>
      <c r="K61" s="79" t="str">
        <f>IF('Dépenses de rémunération'!J61&lt;&gt;"",'Dépenses de rémunération'!J61,"")</f>
        <v/>
      </c>
      <c r="L61" s="111" t="str">
        <f>IF('Dépenses de rémunération'!K61&lt;&gt;"",'Dépenses de rémunération'!K61,"")</f>
        <v/>
      </c>
      <c r="M61" s="246"/>
      <c r="N61" s="246">
        <f t="shared" si="0"/>
        <v>0</v>
      </c>
      <c r="O61" s="111"/>
      <c r="P61" s="81" t="str">
        <f t="shared" si="1"/>
        <v/>
      </c>
      <c r="Q61" s="111" t="str">
        <f t="shared" si="2"/>
        <v/>
      </c>
      <c r="R61" s="111" t="str">
        <f t="shared" si="3"/>
        <v/>
      </c>
      <c r="S61" s="246">
        <f t="shared" si="4"/>
        <v>0</v>
      </c>
      <c r="T61" s="111"/>
    </row>
    <row r="62" spans="2:20" ht="19.899999999999999" customHeight="1" x14ac:dyDescent="0.35">
      <c r="B62" s="109">
        <v>55</v>
      </c>
      <c r="C62" s="111" t="str">
        <f>IF('Dépenses de rémunération'!C62&lt;&gt;"",'Dépenses de rémunération'!C62,"")</f>
        <v/>
      </c>
      <c r="D62" s="111" t="str">
        <f>IF('Dépenses de rémunération'!D62&lt;&gt;"",'Dépenses de rémunération'!D62,"")</f>
        <v/>
      </c>
      <c r="E62" s="111" t="str">
        <f>IF('Dépenses de rémunération'!E62&lt;&gt;"",'Dépenses de rémunération'!E62,"")</f>
        <v/>
      </c>
      <c r="F62" s="111" t="str">
        <f>IF('Dépenses de rémunération'!F62&lt;&gt;"",'Dépenses de rémunération'!F62,"")</f>
        <v/>
      </c>
      <c r="G62" s="111" t="str">
        <f>IF('Dépenses de rémunération'!G62&lt;&gt;"",'Dépenses de rémunération'!G62,"")</f>
        <v/>
      </c>
      <c r="H62" s="246">
        <f>IF('Dépenses de rémunération'!I62&lt;&gt;0,ROUND('Dépenses de rémunération'!J62*'Dépenses de rémunération'!H62/'Dépenses de rémunération'!I62,2),0)</f>
        <v>0</v>
      </c>
      <c r="I62" s="81" t="str">
        <f>IF('Dépenses de rémunération'!H62&lt;&gt;0,'Dépenses de rémunération'!H62,"")</f>
        <v/>
      </c>
      <c r="J62" s="79" t="str">
        <f>IF('Dépenses de rémunération'!I62&lt;&gt;"",'Dépenses de rémunération'!I62,"")</f>
        <v/>
      </c>
      <c r="K62" s="79" t="str">
        <f>IF('Dépenses de rémunération'!J62&lt;&gt;"",'Dépenses de rémunération'!J62,"")</f>
        <v/>
      </c>
      <c r="L62" s="111" t="str">
        <f>IF('Dépenses de rémunération'!K62&lt;&gt;"",'Dépenses de rémunération'!K62,"")</f>
        <v/>
      </c>
      <c r="M62" s="246"/>
      <c r="N62" s="246">
        <f t="shared" si="0"/>
        <v>0</v>
      </c>
      <c r="O62" s="111"/>
      <c r="P62" s="81" t="str">
        <f t="shared" si="1"/>
        <v/>
      </c>
      <c r="Q62" s="111" t="str">
        <f t="shared" si="2"/>
        <v/>
      </c>
      <c r="R62" s="111" t="str">
        <f t="shared" si="3"/>
        <v/>
      </c>
      <c r="S62" s="246">
        <f t="shared" si="4"/>
        <v>0</v>
      </c>
      <c r="T62" s="111"/>
    </row>
    <row r="63" spans="2:20" ht="19.899999999999999" customHeight="1" x14ac:dyDescent="0.35">
      <c r="B63" s="109">
        <v>56</v>
      </c>
      <c r="C63" s="111" t="str">
        <f>IF('Dépenses de rémunération'!C63&lt;&gt;"",'Dépenses de rémunération'!C63,"")</f>
        <v/>
      </c>
      <c r="D63" s="111" t="str">
        <f>IF('Dépenses de rémunération'!D63&lt;&gt;"",'Dépenses de rémunération'!D63,"")</f>
        <v/>
      </c>
      <c r="E63" s="111" t="str">
        <f>IF('Dépenses de rémunération'!E63&lt;&gt;"",'Dépenses de rémunération'!E63,"")</f>
        <v/>
      </c>
      <c r="F63" s="111" t="str">
        <f>IF('Dépenses de rémunération'!F63&lt;&gt;"",'Dépenses de rémunération'!F63,"")</f>
        <v/>
      </c>
      <c r="G63" s="111" t="str">
        <f>IF('Dépenses de rémunération'!G63&lt;&gt;"",'Dépenses de rémunération'!G63,"")</f>
        <v/>
      </c>
      <c r="H63" s="246">
        <f>IF('Dépenses de rémunération'!I63&lt;&gt;0,ROUND('Dépenses de rémunération'!J63*'Dépenses de rémunération'!H63/'Dépenses de rémunération'!I63,2),0)</f>
        <v>0</v>
      </c>
      <c r="I63" s="81" t="str">
        <f>IF('Dépenses de rémunération'!H63&lt;&gt;0,'Dépenses de rémunération'!H63,"")</f>
        <v/>
      </c>
      <c r="J63" s="79" t="str">
        <f>IF('Dépenses de rémunération'!I63&lt;&gt;"",'Dépenses de rémunération'!I63,"")</f>
        <v/>
      </c>
      <c r="K63" s="79" t="str">
        <f>IF('Dépenses de rémunération'!J63&lt;&gt;"",'Dépenses de rémunération'!J63,"")</f>
        <v/>
      </c>
      <c r="L63" s="111" t="str">
        <f>IF('Dépenses de rémunération'!K63&lt;&gt;"",'Dépenses de rémunération'!K63,"")</f>
        <v/>
      </c>
      <c r="M63" s="246"/>
      <c r="N63" s="246">
        <f t="shared" si="0"/>
        <v>0</v>
      </c>
      <c r="O63" s="111"/>
      <c r="P63" s="81" t="str">
        <f t="shared" si="1"/>
        <v/>
      </c>
      <c r="Q63" s="111" t="str">
        <f t="shared" si="2"/>
        <v/>
      </c>
      <c r="R63" s="111" t="str">
        <f t="shared" si="3"/>
        <v/>
      </c>
      <c r="S63" s="246">
        <f t="shared" si="4"/>
        <v>0</v>
      </c>
      <c r="T63" s="111"/>
    </row>
    <row r="64" spans="2:20" ht="19.899999999999999" customHeight="1" x14ac:dyDescent="0.35">
      <c r="B64" s="109">
        <v>57</v>
      </c>
      <c r="C64" s="111" t="str">
        <f>IF('Dépenses de rémunération'!C64&lt;&gt;"",'Dépenses de rémunération'!C64,"")</f>
        <v/>
      </c>
      <c r="D64" s="111" t="str">
        <f>IF('Dépenses de rémunération'!D64&lt;&gt;"",'Dépenses de rémunération'!D64,"")</f>
        <v/>
      </c>
      <c r="E64" s="111" t="str">
        <f>IF('Dépenses de rémunération'!E64&lt;&gt;"",'Dépenses de rémunération'!E64,"")</f>
        <v/>
      </c>
      <c r="F64" s="111" t="str">
        <f>IF('Dépenses de rémunération'!F64&lt;&gt;"",'Dépenses de rémunération'!F64,"")</f>
        <v/>
      </c>
      <c r="G64" s="111" t="str">
        <f>IF('Dépenses de rémunération'!G64&lt;&gt;"",'Dépenses de rémunération'!G64,"")</f>
        <v/>
      </c>
      <c r="H64" s="246">
        <f>IF('Dépenses de rémunération'!I64&lt;&gt;0,ROUND('Dépenses de rémunération'!J64*'Dépenses de rémunération'!H64/'Dépenses de rémunération'!I64,2),0)</f>
        <v>0</v>
      </c>
      <c r="I64" s="81" t="str">
        <f>IF('Dépenses de rémunération'!H64&lt;&gt;0,'Dépenses de rémunération'!H64,"")</f>
        <v/>
      </c>
      <c r="J64" s="79" t="str">
        <f>IF('Dépenses de rémunération'!I64&lt;&gt;"",'Dépenses de rémunération'!I64,"")</f>
        <v/>
      </c>
      <c r="K64" s="79" t="str">
        <f>IF('Dépenses de rémunération'!J64&lt;&gt;"",'Dépenses de rémunération'!J64,"")</f>
        <v/>
      </c>
      <c r="L64" s="111" t="str">
        <f>IF('Dépenses de rémunération'!K64&lt;&gt;"",'Dépenses de rémunération'!K64,"")</f>
        <v/>
      </c>
      <c r="M64" s="246"/>
      <c r="N64" s="246">
        <f t="shared" si="0"/>
        <v>0</v>
      </c>
      <c r="O64" s="111"/>
      <c r="P64" s="81" t="str">
        <f t="shared" si="1"/>
        <v/>
      </c>
      <c r="Q64" s="111" t="str">
        <f t="shared" si="2"/>
        <v/>
      </c>
      <c r="R64" s="111" t="str">
        <f t="shared" si="3"/>
        <v/>
      </c>
      <c r="S64" s="246">
        <f t="shared" si="4"/>
        <v>0</v>
      </c>
      <c r="T64" s="111"/>
    </row>
    <row r="65" spans="2:20" ht="19.899999999999999" customHeight="1" x14ac:dyDescent="0.35">
      <c r="B65" s="109">
        <v>58</v>
      </c>
      <c r="C65" s="111" t="str">
        <f>IF('Dépenses de rémunération'!C65&lt;&gt;"",'Dépenses de rémunération'!C65,"")</f>
        <v/>
      </c>
      <c r="D65" s="111" t="str">
        <f>IF('Dépenses de rémunération'!D65&lt;&gt;"",'Dépenses de rémunération'!D65,"")</f>
        <v/>
      </c>
      <c r="E65" s="111" t="str">
        <f>IF('Dépenses de rémunération'!E65&lt;&gt;"",'Dépenses de rémunération'!E65,"")</f>
        <v/>
      </c>
      <c r="F65" s="111" t="str">
        <f>IF('Dépenses de rémunération'!F65&lt;&gt;"",'Dépenses de rémunération'!F65,"")</f>
        <v/>
      </c>
      <c r="G65" s="111" t="str">
        <f>IF('Dépenses de rémunération'!G65&lt;&gt;"",'Dépenses de rémunération'!G65,"")</f>
        <v/>
      </c>
      <c r="H65" s="246">
        <f>IF('Dépenses de rémunération'!I65&lt;&gt;0,ROUND('Dépenses de rémunération'!J65*'Dépenses de rémunération'!H65/'Dépenses de rémunération'!I65,2),0)</f>
        <v>0</v>
      </c>
      <c r="I65" s="81" t="str">
        <f>IF('Dépenses de rémunération'!H65&lt;&gt;0,'Dépenses de rémunération'!H65,"")</f>
        <v/>
      </c>
      <c r="J65" s="79" t="str">
        <f>IF('Dépenses de rémunération'!I65&lt;&gt;"",'Dépenses de rémunération'!I65,"")</f>
        <v/>
      </c>
      <c r="K65" s="79" t="str">
        <f>IF('Dépenses de rémunération'!J65&lt;&gt;"",'Dépenses de rémunération'!J65,"")</f>
        <v/>
      </c>
      <c r="L65" s="111" t="str">
        <f>IF('Dépenses de rémunération'!K65&lt;&gt;"",'Dépenses de rémunération'!K65,"")</f>
        <v/>
      </c>
      <c r="M65" s="246"/>
      <c r="N65" s="246">
        <f t="shared" si="0"/>
        <v>0</v>
      </c>
      <c r="O65" s="111"/>
      <c r="P65" s="81" t="str">
        <f t="shared" si="1"/>
        <v/>
      </c>
      <c r="Q65" s="111" t="str">
        <f t="shared" si="2"/>
        <v/>
      </c>
      <c r="R65" s="111" t="str">
        <f t="shared" si="3"/>
        <v/>
      </c>
      <c r="S65" s="246">
        <f t="shared" si="4"/>
        <v>0</v>
      </c>
      <c r="T65" s="111"/>
    </row>
    <row r="66" spans="2:20" ht="19.899999999999999" customHeight="1" x14ac:dyDescent="0.35">
      <c r="B66" s="109">
        <v>59</v>
      </c>
      <c r="C66" s="111" t="str">
        <f>IF('Dépenses de rémunération'!C66&lt;&gt;"",'Dépenses de rémunération'!C66,"")</f>
        <v/>
      </c>
      <c r="D66" s="111" t="str">
        <f>IF('Dépenses de rémunération'!D66&lt;&gt;"",'Dépenses de rémunération'!D66,"")</f>
        <v/>
      </c>
      <c r="E66" s="111" t="str">
        <f>IF('Dépenses de rémunération'!E66&lt;&gt;"",'Dépenses de rémunération'!E66,"")</f>
        <v/>
      </c>
      <c r="F66" s="111" t="str">
        <f>IF('Dépenses de rémunération'!F66&lt;&gt;"",'Dépenses de rémunération'!F66,"")</f>
        <v/>
      </c>
      <c r="G66" s="111" t="str">
        <f>IF('Dépenses de rémunération'!G66&lt;&gt;"",'Dépenses de rémunération'!G66,"")</f>
        <v/>
      </c>
      <c r="H66" s="246">
        <f>IF('Dépenses de rémunération'!I66&lt;&gt;0,ROUND('Dépenses de rémunération'!J66*'Dépenses de rémunération'!H66/'Dépenses de rémunération'!I66,2),0)</f>
        <v>0</v>
      </c>
      <c r="I66" s="81" t="str">
        <f>IF('Dépenses de rémunération'!H66&lt;&gt;0,'Dépenses de rémunération'!H66,"")</f>
        <v/>
      </c>
      <c r="J66" s="79" t="str">
        <f>IF('Dépenses de rémunération'!I66&lt;&gt;"",'Dépenses de rémunération'!I66,"")</f>
        <v/>
      </c>
      <c r="K66" s="79" t="str">
        <f>IF('Dépenses de rémunération'!J66&lt;&gt;"",'Dépenses de rémunération'!J66,"")</f>
        <v/>
      </c>
      <c r="L66" s="111" t="str">
        <f>IF('Dépenses de rémunération'!K66&lt;&gt;"",'Dépenses de rémunération'!K66,"")</f>
        <v/>
      </c>
      <c r="M66" s="246"/>
      <c r="N66" s="246">
        <f t="shared" si="0"/>
        <v>0</v>
      </c>
      <c r="O66" s="111"/>
      <c r="P66" s="81" t="str">
        <f t="shared" si="1"/>
        <v/>
      </c>
      <c r="Q66" s="111" t="str">
        <f t="shared" si="2"/>
        <v/>
      </c>
      <c r="R66" s="111" t="str">
        <f t="shared" si="3"/>
        <v/>
      </c>
      <c r="S66" s="246">
        <f t="shared" si="4"/>
        <v>0</v>
      </c>
      <c r="T66" s="111"/>
    </row>
    <row r="67" spans="2:20" ht="19.899999999999999" customHeight="1" x14ac:dyDescent="0.35">
      <c r="B67" s="109">
        <v>60</v>
      </c>
      <c r="C67" s="111" t="str">
        <f>IF('Dépenses de rémunération'!C67&lt;&gt;"",'Dépenses de rémunération'!C67,"")</f>
        <v/>
      </c>
      <c r="D67" s="111" t="str">
        <f>IF('Dépenses de rémunération'!D67&lt;&gt;"",'Dépenses de rémunération'!D67,"")</f>
        <v/>
      </c>
      <c r="E67" s="111" t="str">
        <f>IF('Dépenses de rémunération'!E67&lt;&gt;"",'Dépenses de rémunération'!E67,"")</f>
        <v/>
      </c>
      <c r="F67" s="111" t="str">
        <f>IF('Dépenses de rémunération'!F67&lt;&gt;"",'Dépenses de rémunération'!F67,"")</f>
        <v/>
      </c>
      <c r="G67" s="111" t="str">
        <f>IF('Dépenses de rémunération'!G67&lt;&gt;"",'Dépenses de rémunération'!G67,"")</f>
        <v/>
      </c>
      <c r="H67" s="246">
        <f>IF('Dépenses de rémunération'!I67&lt;&gt;0,ROUND('Dépenses de rémunération'!J67*'Dépenses de rémunération'!H67/'Dépenses de rémunération'!I67,2),0)</f>
        <v>0</v>
      </c>
      <c r="I67" s="81" t="str">
        <f>IF('Dépenses de rémunération'!H67&lt;&gt;0,'Dépenses de rémunération'!H67,"")</f>
        <v/>
      </c>
      <c r="J67" s="79" t="str">
        <f>IF('Dépenses de rémunération'!I67&lt;&gt;"",'Dépenses de rémunération'!I67,"")</f>
        <v/>
      </c>
      <c r="K67" s="79" t="str">
        <f>IF('Dépenses de rémunération'!J67&lt;&gt;"",'Dépenses de rémunération'!J67,"")</f>
        <v/>
      </c>
      <c r="L67" s="111" t="str">
        <f>IF('Dépenses de rémunération'!K67&lt;&gt;"",'Dépenses de rémunération'!K67,"")</f>
        <v/>
      </c>
      <c r="M67" s="246"/>
      <c r="N67" s="246">
        <f t="shared" si="0"/>
        <v>0</v>
      </c>
      <c r="O67" s="111"/>
      <c r="P67" s="81" t="str">
        <f t="shared" si="1"/>
        <v/>
      </c>
      <c r="Q67" s="111" t="str">
        <f t="shared" si="2"/>
        <v/>
      </c>
      <c r="R67" s="111" t="str">
        <f t="shared" si="3"/>
        <v/>
      </c>
      <c r="S67" s="246">
        <f t="shared" si="4"/>
        <v>0</v>
      </c>
      <c r="T67" s="111"/>
    </row>
    <row r="68" spans="2:20" ht="19.899999999999999" customHeight="1" x14ac:dyDescent="0.35">
      <c r="B68" s="109">
        <v>61</v>
      </c>
      <c r="C68" s="111" t="str">
        <f>IF('Dépenses de rémunération'!C68&lt;&gt;"",'Dépenses de rémunération'!C68,"")</f>
        <v/>
      </c>
      <c r="D68" s="111" t="str">
        <f>IF('Dépenses de rémunération'!D68&lt;&gt;"",'Dépenses de rémunération'!D68,"")</f>
        <v/>
      </c>
      <c r="E68" s="111" t="str">
        <f>IF('Dépenses de rémunération'!E68&lt;&gt;"",'Dépenses de rémunération'!E68,"")</f>
        <v/>
      </c>
      <c r="F68" s="111" t="str">
        <f>IF('Dépenses de rémunération'!F68&lt;&gt;"",'Dépenses de rémunération'!F68,"")</f>
        <v/>
      </c>
      <c r="G68" s="111" t="str">
        <f>IF('Dépenses de rémunération'!G68&lt;&gt;"",'Dépenses de rémunération'!G68,"")</f>
        <v/>
      </c>
      <c r="H68" s="246">
        <f>IF('Dépenses de rémunération'!I68&lt;&gt;0,ROUND('Dépenses de rémunération'!J68*'Dépenses de rémunération'!H68/'Dépenses de rémunération'!I68,2),0)</f>
        <v>0</v>
      </c>
      <c r="I68" s="81" t="str">
        <f>IF('Dépenses de rémunération'!H68&lt;&gt;0,'Dépenses de rémunération'!H68,"")</f>
        <v/>
      </c>
      <c r="J68" s="79" t="str">
        <f>IF('Dépenses de rémunération'!I68&lt;&gt;"",'Dépenses de rémunération'!I68,"")</f>
        <v/>
      </c>
      <c r="K68" s="79" t="str">
        <f>IF('Dépenses de rémunération'!J68&lt;&gt;"",'Dépenses de rémunération'!J68,"")</f>
        <v/>
      </c>
      <c r="L68" s="111" t="str">
        <f>IF('Dépenses de rémunération'!K68&lt;&gt;"",'Dépenses de rémunération'!K68,"")</f>
        <v/>
      </c>
      <c r="M68" s="246"/>
      <c r="N68" s="246">
        <f t="shared" si="0"/>
        <v>0</v>
      </c>
      <c r="O68" s="111"/>
      <c r="P68" s="81" t="str">
        <f t="shared" si="1"/>
        <v/>
      </c>
      <c r="Q68" s="111" t="str">
        <f t="shared" si="2"/>
        <v/>
      </c>
      <c r="R68" s="111" t="str">
        <f t="shared" si="3"/>
        <v/>
      </c>
      <c r="S68" s="246">
        <f t="shared" si="4"/>
        <v>0</v>
      </c>
      <c r="T68" s="111"/>
    </row>
    <row r="69" spans="2:20" ht="19.899999999999999" customHeight="1" x14ac:dyDescent="0.35">
      <c r="B69" s="109">
        <v>62</v>
      </c>
      <c r="C69" s="111" t="str">
        <f>IF('Dépenses de rémunération'!C69&lt;&gt;"",'Dépenses de rémunération'!C69,"")</f>
        <v/>
      </c>
      <c r="D69" s="111" t="str">
        <f>IF('Dépenses de rémunération'!D69&lt;&gt;"",'Dépenses de rémunération'!D69,"")</f>
        <v/>
      </c>
      <c r="E69" s="111" t="str">
        <f>IF('Dépenses de rémunération'!E69&lt;&gt;"",'Dépenses de rémunération'!E69,"")</f>
        <v/>
      </c>
      <c r="F69" s="111" t="str">
        <f>IF('Dépenses de rémunération'!F69&lt;&gt;"",'Dépenses de rémunération'!F69,"")</f>
        <v/>
      </c>
      <c r="G69" s="111" t="str">
        <f>IF('Dépenses de rémunération'!G69&lt;&gt;"",'Dépenses de rémunération'!G69,"")</f>
        <v/>
      </c>
      <c r="H69" s="246">
        <f>IF('Dépenses de rémunération'!I69&lt;&gt;0,ROUND('Dépenses de rémunération'!J69*'Dépenses de rémunération'!H69/'Dépenses de rémunération'!I69,2),0)</f>
        <v>0</v>
      </c>
      <c r="I69" s="81" t="str">
        <f>IF('Dépenses de rémunération'!H69&lt;&gt;0,'Dépenses de rémunération'!H69,"")</f>
        <v/>
      </c>
      <c r="J69" s="79" t="str">
        <f>IF('Dépenses de rémunération'!I69&lt;&gt;"",'Dépenses de rémunération'!I69,"")</f>
        <v/>
      </c>
      <c r="K69" s="79" t="str">
        <f>IF('Dépenses de rémunération'!J69&lt;&gt;"",'Dépenses de rémunération'!J69,"")</f>
        <v/>
      </c>
      <c r="L69" s="111" t="str">
        <f>IF('Dépenses de rémunération'!K69&lt;&gt;"",'Dépenses de rémunération'!K69,"")</f>
        <v/>
      </c>
      <c r="M69" s="246"/>
      <c r="N69" s="246">
        <f t="shared" si="0"/>
        <v>0</v>
      </c>
      <c r="O69" s="111"/>
      <c r="P69" s="81" t="str">
        <f t="shared" si="1"/>
        <v/>
      </c>
      <c r="Q69" s="111" t="str">
        <f t="shared" si="2"/>
        <v/>
      </c>
      <c r="R69" s="111" t="str">
        <f t="shared" si="3"/>
        <v/>
      </c>
      <c r="S69" s="246">
        <f t="shared" si="4"/>
        <v>0</v>
      </c>
      <c r="T69" s="111"/>
    </row>
    <row r="70" spans="2:20" ht="19.899999999999999" customHeight="1" x14ac:dyDescent="0.35">
      <c r="B70" s="109">
        <v>63</v>
      </c>
      <c r="C70" s="111" t="str">
        <f>IF('Dépenses de rémunération'!C70&lt;&gt;"",'Dépenses de rémunération'!C70,"")</f>
        <v/>
      </c>
      <c r="D70" s="111" t="str">
        <f>IF('Dépenses de rémunération'!D70&lt;&gt;"",'Dépenses de rémunération'!D70,"")</f>
        <v/>
      </c>
      <c r="E70" s="111" t="str">
        <f>IF('Dépenses de rémunération'!E70&lt;&gt;"",'Dépenses de rémunération'!E70,"")</f>
        <v/>
      </c>
      <c r="F70" s="111" t="str">
        <f>IF('Dépenses de rémunération'!F70&lt;&gt;"",'Dépenses de rémunération'!F70,"")</f>
        <v/>
      </c>
      <c r="G70" s="111" t="str">
        <f>IF('Dépenses de rémunération'!G70&lt;&gt;"",'Dépenses de rémunération'!G70,"")</f>
        <v/>
      </c>
      <c r="H70" s="246">
        <f>IF('Dépenses de rémunération'!I70&lt;&gt;0,ROUND('Dépenses de rémunération'!J70*'Dépenses de rémunération'!H70/'Dépenses de rémunération'!I70,2),0)</f>
        <v>0</v>
      </c>
      <c r="I70" s="81" t="str">
        <f>IF('Dépenses de rémunération'!H70&lt;&gt;0,'Dépenses de rémunération'!H70,"")</f>
        <v/>
      </c>
      <c r="J70" s="79" t="str">
        <f>IF('Dépenses de rémunération'!I70&lt;&gt;"",'Dépenses de rémunération'!I70,"")</f>
        <v/>
      </c>
      <c r="K70" s="79" t="str">
        <f>IF('Dépenses de rémunération'!J70&lt;&gt;"",'Dépenses de rémunération'!J70,"")</f>
        <v/>
      </c>
      <c r="L70" s="111" t="str">
        <f>IF('Dépenses de rémunération'!K70&lt;&gt;"",'Dépenses de rémunération'!K70,"")</f>
        <v/>
      </c>
      <c r="M70" s="246"/>
      <c r="N70" s="246">
        <f t="shared" si="0"/>
        <v>0</v>
      </c>
      <c r="O70" s="111"/>
      <c r="P70" s="81" t="str">
        <f t="shared" si="1"/>
        <v/>
      </c>
      <c r="Q70" s="111" t="str">
        <f t="shared" si="2"/>
        <v/>
      </c>
      <c r="R70" s="111" t="str">
        <f t="shared" si="3"/>
        <v/>
      </c>
      <c r="S70" s="246">
        <f t="shared" si="4"/>
        <v>0</v>
      </c>
      <c r="T70" s="111"/>
    </row>
    <row r="71" spans="2:20" ht="19.899999999999999" customHeight="1" x14ac:dyDescent="0.35">
      <c r="B71" s="109">
        <v>64</v>
      </c>
      <c r="C71" s="111" t="str">
        <f>IF('Dépenses de rémunération'!C71&lt;&gt;"",'Dépenses de rémunération'!C71,"")</f>
        <v/>
      </c>
      <c r="D71" s="111" t="str">
        <f>IF('Dépenses de rémunération'!D71&lt;&gt;"",'Dépenses de rémunération'!D71,"")</f>
        <v/>
      </c>
      <c r="E71" s="111" t="str">
        <f>IF('Dépenses de rémunération'!E71&lt;&gt;"",'Dépenses de rémunération'!E71,"")</f>
        <v/>
      </c>
      <c r="F71" s="111" t="str">
        <f>IF('Dépenses de rémunération'!F71&lt;&gt;"",'Dépenses de rémunération'!F71,"")</f>
        <v/>
      </c>
      <c r="G71" s="111" t="str">
        <f>IF('Dépenses de rémunération'!G71&lt;&gt;"",'Dépenses de rémunération'!G71,"")</f>
        <v/>
      </c>
      <c r="H71" s="246">
        <f>IF('Dépenses de rémunération'!I71&lt;&gt;0,ROUND('Dépenses de rémunération'!J71*'Dépenses de rémunération'!H71/'Dépenses de rémunération'!I71,2),0)</f>
        <v>0</v>
      </c>
      <c r="I71" s="81" t="str">
        <f>IF('Dépenses de rémunération'!H71&lt;&gt;0,'Dépenses de rémunération'!H71,"")</f>
        <v/>
      </c>
      <c r="J71" s="79" t="str">
        <f>IF('Dépenses de rémunération'!I71&lt;&gt;"",'Dépenses de rémunération'!I71,"")</f>
        <v/>
      </c>
      <c r="K71" s="79" t="str">
        <f>IF('Dépenses de rémunération'!J71&lt;&gt;"",'Dépenses de rémunération'!J71,"")</f>
        <v/>
      </c>
      <c r="L71" s="111" t="str">
        <f>IF('Dépenses de rémunération'!K71&lt;&gt;"",'Dépenses de rémunération'!K71,"")</f>
        <v/>
      </c>
      <c r="M71" s="246"/>
      <c r="N71" s="246">
        <f t="shared" si="0"/>
        <v>0</v>
      </c>
      <c r="O71" s="111"/>
      <c r="P71" s="81" t="str">
        <f t="shared" si="1"/>
        <v/>
      </c>
      <c r="Q71" s="111" t="str">
        <f t="shared" si="2"/>
        <v/>
      </c>
      <c r="R71" s="111" t="str">
        <f t="shared" si="3"/>
        <v/>
      </c>
      <c r="S71" s="246">
        <f t="shared" si="4"/>
        <v>0</v>
      </c>
      <c r="T71" s="111"/>
    </row>
    <row r="72" spans="2:20" ht="19.899999999999999" customHeight="1" x14ac:dyDescent="0.35">
      <c r="B72" s="109">
        <v>65</v>
      </c>
      <c r="C72" s="111" t="str">
        <f>IF('Dépenses de rémunération'!C72&lt;&gt;"",'Dépenses de rémunération'!C72,"")</f>
        <v/>
      </c>
      <c r="D72" s="111" t="str">
        <f>IF('Dépenses de rémunération'!D72&lt;&gt;"",'Dépenses de rémunération'!D72,"")</f>
        <v/>
      </c>
      <c r="E72" s="111" t="str">
        <f>IF('Dépenses de rémunération'!E72&lt;&gt;"",'Dépenses de rémunération'!E72,"")</f>
        <v/>
      </c>
      <c r="F72" s="111" t="str">
        <f>IF('Dépenses de rémunération'!F72&lt;&gt;"",'Dépenses de rémunération'!F72,"")</f>
        <v/>
      </c>
      <c r="G72" s="111" t="str">
        <f>IF('Dépenses de rémunération'!G72&lt;&gt;"",'Dépenses de rémunération'!G72,"")</f>
        <v/>
      </c>
      <c r="H72" s="246">
        <f>IF('Dépenses de rémunération'!I72&lt;&gt;0,ROUND('Dépenses de rémunération'!J72*'Dépenses de rémunération'!H72/'Dépenses de rémunération'!I72,2),0)</f>
        <v>0</v>
      </c>
      <c r="I72" s="81" t="str">
        <f>IF('Dépenses de rémunération'!H72&lt;&gt;0,'Dépenses de rémunération'!H72,"")</f>
        <v/>
      </c>
      <c r="J72" s="79" t="str">
        <f>IF('Dépenses de rémunération'!I72&lt;&gt;"",'Dépenses de rémunération'!I72,"")</f>
        <v/>
      </c>
      <c r="K72" s="79" t="str">
        <f>IF('Dépenses de rémunération'!J72&lt;&gt;"",'Dépenses de rémunération'!J72,"")</f>
        <v/>
      </c>
      <c r="L72" s="111" t="str">
        <f>IF('Dépenses de rémunération'!K72&lt;&gt;"",'Dépenses de rémunération'!K72,"")</f>
        <v/>
      </c>
      <c r="M72" s="246"/>
      <c r="N72" s="246">
        <f t="shared" si="0"/>
        <v>0</v>
      </c>
      <c r="O72" s="111"/>
      <c r="P72" s="81" t="str">
        <f t="shared" si="1"/>
        <v/>
      </c>
      <c r="Q72" s="111" t="str">
        <f t="shared" si="2"/>
        <v/>
      </c>
      <c r="R72" s="111" t="str">
        <f t="shared" si="3"/>
        <v/>
      </c>
      <c r="S72" s="246">
        <f t="shared" si="4"/>
        <v>0</v>
      </c>
      <c r="T72" s="111"/>
    </row>
    <row r="73" spans="2:20" ht="19.899999999999999" customHeight="1" x14ac:dyDescent="0.35">
      <c r="B73" s="109">
        <v>66</v>
      </c>
      <c r="C73" s="111" t="str">
        <f>IF('Dépenses de rémunération'!C73&lt;&gt;"",'Dépenses de rémunération'!C73,"")</f>
        <v/>
      </c>
      <c r="D73" s="111" t="str">
        <f>IF('Dépenses de rémunération'!D73&lt;&gt;"",'Dépenses de rémunération'!D73,"")</f>
        <v/>
      </c>
      <c r="E73" s="111" t="str">
        <f>IF('Dépenses de rémunération'!E73&lt;&gt;"",'Dépenses de rémunération'!E73,"")</f>
        <v/>
      </c>
      <c r="F73" s="111" t="str">
        <f>IF('Dépenses de rémunération'!F73&lt;&gt;"",'Dépenses de rémunération'!F73,"")</f>
        <v/>
      </c>
      <c r="G73" s="111" t="str">
        <f>IF('Dépenses de rémunération'!G73&lt;&gt;"",'Dépenses de rémunération'!G73,"")</f>
        <v/>
      </c>
      <c r="H73" s="246">
        <f>IF('Dépenses de rémunération'!I73&lt;&gt;0,ROUND('Dépenses de rémunération'!J73*'Dépenses de rémunération'!H73/'Dépenses de rémunération'!I73,2),0)</f>
        <v>0</v>
      </c>
      <c r="I73" s="81" t="str">
        <f>IF('Dépenses de rémunération'!H73&lt;&gt;0,'Dépenses de rémunération'!H73,"")</f>
        <v/>
      </c>
      <c r="J73" s="79" t="str">
        <f>IF('Dépenses de rémunération'!I73&lt;&gt;"",'Dépenses de rémunération'!I73,"")</f>
        <v/>
      </c>
      <c r="K73" s="79" t="str">
        <f>IF('Dépenses de rémunération'!J73&lt;&gt;"",'Dépenses de rémunération'!J73,"")</f>
        <v/>
      </c>
      <c r="L73" s="111" t="str">
        <f>IF('Dépenses de rémunération'!K73&lt;&gt;"",'Dépenses de rémunération'!K73,"")</f>
        <v/>
      </c>
      <c r="M73" s="246"/>
      <c r="N73" s="246">
        <f t="shared" ref="N73:N136" si="5">IF(AND(M73&lt;&gt;"",M73&lt;&gt;0),MIN(ROUND(M73,2),IF(AND(AND(J73&lt;&gt;0,J73&lt;&gt;""),AND(I73&lt;&gt;0,I73&lt;&gt;""),AND(K73&lt;&gt;0,K73&lt;&gt;"")),ROUND(I73*K73/J73,2),0)),IF(AND(AND(J73&lt;&gt;0,J73&lt;&gt;""),AND(I73&lt;&gt;0,I73&lt;&gt;""),AND(K73&lt;&gt;0,K73&lt;&gt;"")),ROUND(I73*K73/J73,2),0))</f>
        <v>0</v>
      </c>
      <c r="O73" s="111"/>
      <c r="P73" s="81" t="str">
        <f t="shared" ref="P73:P136" si="6">IF(I73&lt;&gt;"",I73,"")</f>
        <v/>
      </c>
      <c r="Q73" s="111" t="str">
        <f t="shared" ref="Q73:Q136" si="7">IF(J73&lt;&gt;"",J73,"")</f>
        <v/>
      </c>
      <c r="R73" s="111" t="str">
        <f t="shared" ref="R73:R136" si="8">IF(K73&lt;&gt;"",K73,"")</f>
        <v/>
      </c>
      <c r="S73" s="246">
        <f t="shared" ref="S73:S136" si="9">IF(AND(AND(Q73&lt;&gt;0,Q73&lt;&gt;""),AND(P73&lt;&gt;0,P73&lt;&gt;""),AND(R73&lt;&gt;0,R73&lt;&gt;"")),ROUND(P73*R73/Q73,2),N73)</f>
        <v>0</v>
      </c>
      <c r="T73" s="111"/>
    </row>
    <row r="74" spans="2:20" ht="19.899999999999999" customHeight="1" x14ac:dyDescent="0.35">
      <c r="B74" s="109">
        <v>67</v>
      </c>
      <c r="C74" s="111" t="str">
        <f>IF('Dépenses de rémunération'!C74&lt;&gt;"",'Dépenses de rémunération'!C74,"")</f>
        <v/>
      </c>
      <c r="D74" s="111" t="str">
        <f>IF('Dépenses de rémunération'!D74&lt;&gt;"",'Dépenses de rémunération'!D74,"")</f>
        <v/>
      </c>
      <c r="E74" s="111" t="str">
        <f>IF('Dépenses de rémunération'!E74&lt;&gt;"",'Dépenses de rémunération'!E74,"")</f>
        <v/>
      </c>
      <c r="F74" s="111" t="str">
        <f>IF('Dépenses de rémunération'!F74&lt;&gt;"",'Dépenses de rémunération'!F74,"")</f>
        <v/>
      </c>
      <c r="G74" s="111" t="str">
        <f>IF('Dépenses de rémunération'!G74&lt;&gt;"",'Dépenses de rémunération'!G74,"")</f>
        <v/>
      </c>
      <c r="H74" s="246">
        <f>IF('Dépenses de rémunération'!I74&lt;&gt;0,ROUND('Dépenses de rémunération'!J74*'Dépenses de rémunération'!H74/'Dépenses de rémunération'!I74,2),0)</f>
        <v>0</v>
      </c>
      <c r="I74" s="81" t="str">
        <f>IF('Dépenses de rémunération'!H74&lt;&gt;0,'Dépenses de rémunération'!H74,"")</f>
        <v/>
      </c>
      <c r="J74" s="79" t="str">
        <f>IF('Dépenses de rémunération'!I74&lt;&gt;"",'Dépenses de rémunération'!I74,"")</f>
        <v/>
      </c>
      <c r="K74" s="79" t="str">
        <f>IF('Dépenses de rémunération'!J74&lt;&gt;"",'Dépenses de rémunération'!J74,"")</f>
        <v/>
      </c>
      <c r="L74" s="111" t="str">
        <f>IF('Dépenses de rémunération'!K74&lt;&gt;"",'Dépenses de rémunération'!K74,"")</f>
        <v/>
      </c>
      <c r="M74" s="246"/>
      <c r="N74" s="246">
        <f t="shared" si="5"/>
        <v>0</v>
      </c>
      <c r="O74" s="111"/>
      <c r="P74" s="81" t="str">
        <f t="shared" si="6"/>
        <v/>
      </c>
      <c r="Q74" s="111" t="str">
        <f t="shared" si="7"/>
        <v/>
      </c>
      <c r="R74" s="111" t="str">
        <f t="shared" si="8"/>
        <v/>
      </c>
      <c r="S74" s="246">
        <f t="shared" si="9"/>
        <v>0</v>
      </c>
      <c r="T74" s="111"/>
    </row>
    <row r="75" spans="2:20" ht="19.899999999999999" customHeight="1" x14ac:dyDescent="0.35">
      <c r="B75" s="109">
        <v>68</v>
      </c>
      <c r="C75" s="111" t="str">
        <f>IF('Dépenses de rémunération'!C75&lt;&gt;"",'Dépenses de rémunération'!C75,"")</f>
        <v/>
      </c>
      <c r="D75" s="111" t="str">
        <f>IF('Dépenses de rémunération'!D75&lt;&gt;"",'Dépenses de rémunération'!D75,"")</f>
        <v/>
      </c>
      <c r="E75" s="111" t="str">
        <f>IF('Dépenses de rémunération'!E75&lt;&gt;"",'Dépenses de rémunération'!E75,"")</f>
        <v/>
      </c>
      <c r="F75" s="111" t="str">
        <f>IF('Dépenses de rémunération'!F75&lt;&gt;"",'Dépenses de rémunération'!F75,"")</f>
        <v/>
      </c>
      <c r="G75" s="111" t="str">
        <f>IF('Dépenses de rémunération'!G75&lt;&gt;"",'Dépenses de rémunération'!G75,"")</f>
        <v/>
      </c>
      <c r="H75" s="246">
        <f>IF('Dépenses de rémunération'!I75&lt;&gt;0,ROUND('Dépenses de rémunération'!J75*'Dépenses de rémunération'!H75/'Dépenses de rémunération'!I75,2),0)</f>
        <v>0</v>
      </c>
      <c r="I75" s="81" t="str">
        <f>IF('Dépenses de rémunération'!H75&lt;&gt;0,'Dépenses de rémunération'!H75,"")</f>
        <v/>
      </c>
      <c r="J75" s="79" t="str">
        <f>IF('Dépenses de rémunération'!I75&lt;&gt;"",'Dépenses de rémunération'!I75,"")</f>
        <v/>
      </c>
      <c r="K75" s="79" t="str">
        <f>IF('Dépenses de rémunération'!J75&lt;&gt;"",'Dépenses de rémunération'!J75,"")</f>
        <v/>
      </c>
      <c r="L75" s="111" t="str">
        <f>IF('Dépenses de rémunération'!K75&lt;&gt;"",'Dépenses de rémunération'!K75,"")</f>
        <v/>
      </c>
      <c r="M75" s="246"/>
      <c r="N75" s="246">
        <f t="shared" si="5"/>
        <v>0</v>
      </c>
      <c r="O75" s="111"/>
      <c r="P75" s="81" t="str">
        <f t="shared" si="6"/>
        <v/>
      </c>
      <c r="Q75" s="111" t="str">
        <f t="shared" si="7"/>
        <v/>
      </c>
      <c r="R75" s="111" t="str">
        <f t="shared" si="8"/>
        <v/>
      </c>
      <c r="S75" s="246">
        <f t="shared" si="9"/>
        <v>0</v>
      </c>
      <c r="T75" s="111"/>
    </row>
    <row r="76" spans="2:20" ht="19.899999999999999" customHeight="1" x14ac:dyDescent="0.35">
      <c r="B76" s="109">
        <v>69</v>
      </c>
      <c r="C76" s="111" t="str">
        <f>IF('Dépenses de rémunération'!C76&lt;&gt;"",'Dépenses de rémunération'!C76,"")</f>
        <v/>
      </c>
      <c r="D76" s="111" t="str">
        <f>IF('Dépenses de rémunération'!D76&lt;&gt;"",'Dépenses de rémunération'!D76,"")</f>
        <v/>
      </c>
      <c r="E76" s="111" t="str">
        <f>IF('Dépenses de rémunération'!E76&lt;&gt;"",'Dépenses de rémunération'!E76,"")</f>
        <v/>
      </c>
      <c r="F76" s="111" t="str">
        <f>IF('Dépenses de rémunération'!F76&lt;&gt;"",'Dépenses de rémunération'!F76,"")</f>
        <v/>
      </c>
      <c r="G76" s="111" t="str">
        <f>IF('Dépenses de rémunération'!G76&lt;&gt;"",'Dépenses de rémunération'!G76,"")</f>
        <v/>
      </c>
      <c r="H76" s="246">
        <f>IF('Dépenses de rémunération'!I76&lt;&gt;0,ROUND('Dépenses de rémunération'!J76*'Dépenses de rémunération'!H76/'Dépenses de rémunération'!I76,2),0)</f>
        <v>0</v>
      </c>
      <c r="I76" s="81" t="str">
        <f>IF('Dépenses de rémunération'!H76&lt;&gt;0,'Dépenses de rémunération'!H76,"")</f>
        <v/>
      </c>
      <c r="J76" s="79" t="str">
        <f>IF('Dépenses de rémunération'!I76&lt;&gt;"",'Dépenses de rémunération'!I76,"")</f>
        <v/>
      </c>
      <c r="K76" s="79" t="str">
        <f>IF('Dépenses de rémunération'!J76&lt;&gt;"",'Dépenses de rémunération'!J76,"")</f>
        <v/>
      </c>
      <c r="L76" s="111" t="str">
        <f>IF('Dépenses de rémunération'!K76&lt;&gt;"",'Dépenses de rémunération'!K76,"")</f>
        <v/>
      </c>
      <c r="M76" s="246"/>
      <c r="N76" s="246">
        <f t="shared" si="5"/>
        <v>0</v>
      </c>
      <c r="O76" s="111"/>
      <c r="P76" s="81" t="str">
        <f t="shared" si="6"/>
        <v/>
      </c>
      <c r="Q76" s="111" t="str">
        <f t="shared" si="7"/>
        <v/>
      </c>
      <c r="R76" s="111" t="str">
        <f t="shared" si="8"/>
        <v/>
      </c>
      <c r="S76" s="246">
        <f t="shared" si="9"/>
        <v>0</v>
      </c>
      <c r="T76" s="111"/>
    </row>
    <row r="77" spans="2:20" ht="19.899999999999999" customHeight="1" x14ac:dyDescent="0.35">
      <c r="B77" s="109">
        <v>70</v>
      </c>
      <c r="C77" s="111" t="str">
        <f>IF('Dépenses de rémunération'!C77&lt;&gt;"",'Dépenses de rémunération'!C77,"")</f>
        <v/>
      </c>
      <c r="D77" s="111" t="str">
        <f>IF('Dépenses de rémunération'!D77&lt;&gt;"",'Dépenses de rémunération'!D77,"")</f>
        <v/>
      </c>
      <c r="E77" s="111" t="str">
        <f>IF('Dépenses de rémunération'!E77&lt;&gt;"",'Dépenses de rémunération'!E77,"")</f>
        <v/>
      </c>
      <c r="F77" s="111" t="str">
        <f>IF('Dépenses de rémunération'!F77&lt;&gt;"",'Dépenses de rémunération'!F77,"")</f>
        <v/>
      </c>
      <c r="G77" s="111" t="str">
        <f>IF('Dépenses de rémunération'!G77&lt;&gt;"",'Dépenses de rémunération'!G77,"")</f>
        <v/>
      </c>
      <c r="H77" s="246">
        <f>IF('Dépenses de rémunération'!I77&lt;&gt;0,ROUND('Dépenses de rémunération'!J77*'Dépenses de rémunération'!H77/'Dépenses de rémunération'!I77,2),0)</f>
        <v>0</v>
      </c>
      <c r="I77" s="81" t="str">
        <f>IF('Dépenses de rémunération'!H77&lt;&gt;0,'Dépenses de rémunération'!H77,"")</f>
        <v/>
      </c>
      <c r="J77" s="79" t="str">
        <f>IF('Dépenses de rémunération'!I77&lt;&gt;"",'Dépenses de rémunération'!I77,"")</f>
        <v/>
      </c>
      <c r="K77" s="79" t="str">
        <f>IF('Dépenses de rémunération'!J77&lt;&gt;"",'Dépenses de rémunération'!J77,"")</f>
        <v/>
      </c>
      <c r="L77" s="111" t="str">
        <f>IF('Dépenses de rémunération'!K77&lt;&gt;"",'Dépenses de rémunération'!K77,"")</f>
        <v/>
      </c>
      <c r="M77" s="246"/>
      <c r="N77" s="246">
        <f t="shared" si="5"/>
        <v>0</v>
      </c>
      <c r="O77" s="111"/>
      <c r="P77" s="81" t="str">
        <f t="shared" si="6"/>
        <v/>
      </c>
      <c r="Q77" s="111" t="str">
        <f t="shared" si="7"/>
        <v/>
      </c>
      <c r="R77" s="111" t="str">
        <f t="shared" si="8"/>
        <v/>
      </c>
      <c r="S77" s="246">
        <f t="shared" si="9"/>
        <v>0</v>
      </c>
      <c r="T77" s="111"/>
    </row>
    <row r="78" spans="2:20" ht="19.899999999999999" customHeight="1" x14ac:dyDescent="0.35">
      <c r="B78" s="109">
        <v>71</v>
      </c>
      <c r="C78" s="111" t="str">
        <f>IF('Dépenses de rémunération'!C78&lt;&gt;"",'Dépenses de rémunération'!C78,"")</f>
        <v/>
      </c>
      <c r="D78" s="111" t="str">
        <f>IF('Dépenses de rémunération'!D78&lt;&gt;"",'Dépenses de rémunération'!D78,"")</f>
        <v/>
      </c>
      <c r="E78" s="111" t="str">
        <f>IF('Dépenses de rémunération'!E78&lt;&gt;"",'Dépenses de rémunération'!E78,"")</f>
        <v/>
      </c>
      <c r="F78" s="111" t="str">
        <f>IF('Dépenses de rémunération'!F78&lt;&gt;"",'Dépenses de rémunération'!F78,"")</f>
        <v/>
      </c>
      <c r="G78" s="111" t="str">
        <f>IF('Dépenses de rémunération'!G78&lt;&gt;"",'Dépenses de rémunération'!G78,"")</f>
        <v/>
      </c>
      <c r="H78" s="246">
        <f>IF('Dépenses de rémunération'!I78&lt;&gt;0,ROUND('Dépenses de rémunération'!J78*'Dépenses de rémunération'!H78/'Dépenses de rémunération'!I78,2),0)</f>
        <v>0</v>
      </c>
      <c r="I78" s="81" t="str">
        <f>IF('Dépenses de rémunération'!H78&lt;&gt;0,'Dépenses de rémunération'!H78,"")</f>
        <v/>
      </c>
      <c r="J78" s="79" t="str">
        <f>IF('Dépenses de rémunération'!I78&lt;&gt;"",'Dépenses de rémunération'!I78,"")</f>
        <v/>
      </c>
      <c r="K78" s="79" t="str">
        <f>IF('Dépenses de rémunération'!J78&lt;&gt;"",'Dépenses de rémunération'!J78,"")</f>
        <v/>
      </c>
      <c r="L78" s="111" t="str">
        <f>IF('Dépenses de rémunération'!K78&lt;&gt;"",'Dépenses de rémunération'!K78,"")</f>
        <v/>
      </c>
      <c r="M78" s="246"/>
      <c r="N78" s="246">
        <f t="shared" si="5"/>
        <v>0</v>
      </c>
      <c r="O78" s="111"/>
      <c r="P78" s="81" t="str">
        <f t="shared" si="6"/>
        <v/>
      </c>
      <c r="Q78" s="111" t="str">
        <f t="shared" si="7"/>
        <v/>
      </c>
      <c r="R78" s="111" t="str">
        <f t="shared" si="8"/>
        <v/>
      </c>
      <c r="S78" s="246">
        <f t="shared" si="9"/>
        <v>0</v>
      </c>
      <c r="T78" s="111"/>
    </row>
    <row r="79" spans="2:20" ht="19.899999999999999" customHeight="1" x14ac:dyDescent="0.35">
      <c r="B79" s="109">
        <v>72</v>
      </c>
      <c r="C79" s="111" t="str">
        <f>IF('Dépenses de rémunération'!C79&lt;&gt;"",'Dépenses de rémunération'!C79,"")</f>
        <v/>
      </c>
      <c r="D79" s="111" t="str">
        <f>IF('Dépenses de rémunération'!D79&lt;&gt;"",'Dépenses de rémunération'!D79,"")</f>
        <v/>
      </c>
      <c r="E79" s="111" t="str">
        <f>IF('Dépenses de rémunération'!E79&lt;&gt;"",'Dépenses de rémunération'!E79,"")</f>
        <v/>
      </c>
      <c r="F79" s="111" t="str">
        <f>IF('Dépenses de rémunération'!F79&lt;&gt;"",'Dépenses de rémunération'!F79,"")</f>
        <v/>
      </c>
      <c r="G79" s="111" t="str">
        <f>IF('Dépenses de rémunération'!G79&lt;&gt;"",'Dépenses de rémunération'!G79,"")</f>
        <v/>
      </c>
      <c r="H79" s="246">
        <f>IF('Dépenses de rémunération'!I79&lt;&gt;0,ROUND('Dépenses de rémunération'!J79*'Dépenses de rémunération'!H79/'Dépenses de rémunération'!I79,2),0)</f>
        <v>0</v>
      </c>
      <c r="I79" s="81" t="str">
        <f>IF('Dépenses de rémunération'!H79&lt;&gt;0,'Dépenses de rémunération'!H79,"")</f>
        <v/>
      </c>
      <c r="J79" s="79" t="str">
        <f>IF('Dépenses de rémunération'!I79&lt;&gt;"",'Dépenses de rémunération'!I79,"")</f>
        <v/>
      </c>
      <c r="K79" s="79" t="str">
        <f>IF('Dépenses de rémunération'!J79&lt;&gt;"",'Dépenses de rémunération'!J79,"")</f>
        <v/>
      </c>
      <c r="L79" s="111" t="str">
        <f>IF('Dépenses de rémunération'!K79&lt;&gt;"",'Dépenses de rémunération'!K79,"")</f>
        <v/>
      </c>
      <c r="M79" s="246"/>
      <c r="N79" s="246">
        <f t="shared" si="5"/>
        <v>0</v>
      </c>
      <c r="O79" s="111"/>
      <c r="P79" s="81" t="str">
        <f t="shared" si="6"/>
        <v/>
      </c>
      <c r="Q79" s="111" t="str">
        <f t="shared" si="7"/>
        <v/>
      </c>
      <c r="R79" s="111" t="str">
        <f t="shared" si="8"/>
        <v/>
      </c>
      <c r="S79" s="246">
        <f t="shared" si="9"/>
        <v>0</v>
      </c>
      <c r="T79" s="111"/>
    </row>
    <row r="80" spans="2:20" ht="19.899999999999999" customHeight="1" x14ac:dyDescent="0.35">
      <c r="B80" s="109">
        <v>73</v>
      </c>
      <c r="C80" s="111" t="str">
        <f>IF('Dépenses de rémunération'!C80&lt;&gt;"",'Dépenses de rémunération'!C80,"")</f>
        <v/>
      </c>
      <c r="D80" s="111" t="str">
        <f>IF('Dépenses de rémunération'!D80&lt;&gt;"",'Dépenses de rémunération'!D80,"")</f>
        <v/>
      </c>
      <c r="E80" s="111" t="str">
        <f>IF('Dépenses de rémunération'!E80&lt;&gt;"",'Dépenses de rémunération'!E80,"")</f>
        <v/>
      </c>
      <c r="F80" s="111" t="str">
        <f>IF('Dépenses de rémunération'!F80&lt;&gt;"",'Dépenses de rémunération'!F80,"")</f>
        <v/>
      </c>
      <c r="G80" s="111" t="str">
        <f>IF('Dépenses de rémunération'!G80&lt;&gt;"",'Dépenses de rémunération'!G80,"")</f>
        <v/>
      </c>
      <c r="H80" s="246">
        <f>IF('Dépenses de rémunération'!I80&lt;&gt;0,ROUND('Dépenses de rémunération'!J80*'Dépenses de rémunération'!H80/'Dépenses de rémunération'!I80,2),0)</f>
        <v>0</v>
      </c>
      <c r="I80" s="81" t="str">
        <f>IF('Dépenses de rémunération'!H80&lt;&gt;0,'Dépenses de rémunération'!H80,"")</f>
        <v/>
      </c>
      <c r="J80" s="79" t="str">
        <f>IF('Dépenses de rémunération'!I80&lt;&gt;"",'Dépenses de rémunération'!I80,"")</f>
        <v/>
      </c>
      <c r="K80" s="79" t="str">
        <f>IF('Dépenses de rémunération'!J80&lt;&gt;"",'Dépenses de rémunération'!J80,"")</f>
        <v/>
      </c>
      <c r="L80" s="111" t="str">
        <f>IF('Dépenses de rémunération'!K80&lt;&gt;"",'Dépenses de rémunération'!K80,"")</f>
        <v/>
      </c>
      <c r="M80" s="246"/>
      <c r="N80" s="246">
        <f t="shared" si="5"/>
        <v>0</v>
      </c>
      <c r="O80" s="111"/>
      <c r="P80" s="81" t="str">
        <f t="shared" si="6"/>
        <v/>
      </c>
      <c r="Q80" s="111" t="str">
        <f t="shared" si="7"/>
        <v/>
      </c>
      <c r="R80" s="111" t="str">
        <f t="shared" si="8"/>
        <v/>
      </c>
      <c r="S80" s="246">
        <f t="shared" si="9"/>
        <v>0</v>
      </c>
      <c r="T80" s="111"/>
    </row>
    <row r="81" spans="2:20" ht="19.899999999999999" customHeight="1" x14ac:dyDescent="0.35">
      <c r="B81" s="109">
        <v>74</v>
      </c>
      <c r="C81" s="111" t="str">
        <f>IF('Dépenses de rémunération'!C81&lt;&gt;"",'Dépenses de rémunération'!C81,"")</f>
        <v/>
      </c>
      <c r="D81" s="111" t="str">
        <f>IF('Dépenses de rémunération'!D81&lt;&gt;"",'Dépenses de rémunération'!D81,"")</f>
        <v/>
      </c>
      <c r="E81" s="111" t="str">
        <f>IF('Dépenses de rémunération'!E81&lt;&gt;"",'Dépenses de rémunération'!E81,"")</f>
        <v/>
      </c>
      <c r="F81" s="111" t="str">
        <f>IF('Dépenses de rémunération'!F81&lt;&gt;"",'Dépenses de rémunération'!F81,"")</f>
        <v/>
      </c>
      <c r="G81" s="111" t="str">
        <f>IF('Dépenses de rémunération'!G81&lt;&gt;"",'Dépenses de rémunération'!G81,"")</f>
        <v/>
      </c>
      <c r="H81" s="246">
        <f>IF('Dépenses de rémunération'!I81&lt;&gt;0,ROUND('Dépenses de rémunération'!J81*'Dépenses de rémunération'!H81/'Dépenses de rémunération'!I81,2),0)</f>
        <v>0</v>
      </c>
      <c r="I81" s="81" t="str">
        <f>IF('Dépenses de rémunération'!H81&lt;&gt;0,'Dépenses de rémunération'!H81,"")</f>
        <v/>
      </c>
      <c r="J81" s="79" t="str">
        <f>IF('Dépenses de rémunération'!I81&lt;&gt;"",'Dépenses de rémunération'!I81,"")</f>
        <v/>
      </c>
      <c r="K81" s="79" t="str">
        <f>IF('Dépenses de rémunération'!J81&lt;&gt;"",'Dépenses de rémunération'!J81,"")</f>
        <v/>
      </c>
      <c r="L81" s="111" t="str">
        <f>IF('Dépenses de rémunération'!K81&lt;&gt;"",'Dépenses de rémunération'!K81,"")</f>
        <v/>
      </c>
      <c r="M81" s="246"/>
      <c r="N81" s="246">
        <f t="shared" si="5"/>
        <v>0</v>
      </c>
      <c r="O81" s="111"/>
      <c r="P81" s="81" t="str">
        <f t="shared" si="6"/>
        <v/>
      </c>
      <c r="Q81" s="111" t="str">
        <f t="shared" si="7"/>
        <v/>
      </c>
      <c r="R81" s="111" t="str">
        <f t="shared" si="8"/>
        <v/>
      </c>
      <c r="S81" s="246">
        <f t="shared" si="9"/>
        <v>0</v>
      </c>
      <c r="T81" s="111"/>
    </row>
    <row r="82" spans="2:20" ht="19.899999999999999" customHeight="1" x14ac:dyDescent="0.35">
      <c r="B82" s="109">
        <v>75</v>
      </c>
      <c r="C82" s="111" t="str">
        <f>IF('Dépenses de rémunération'!C82&lt;&gt;"",'Dépenses de rémunération'!C82,"")</f>
        <v/>
      </c>
      <c r="D82" s="111" t="str">
        <f>IF('Dépenses de rémunération'!D82&lt;&gt;"",'Dépenses de rémunération'!D82,"")</f>
        <v/>
      </c>
      <c r="E82" s="111" t="str">
        <f>IF('Dépenses de rémunération'!E82&lt;&gt;"",'Dépenses de rémunération'!E82,"")</f>
        <v/>
      </c>
      <c r="F82" s="111" t="str">
        <f>IF('Dépenses de rémunération'!F82&lt;&gt;"",'Dépenses de rémunération'!F82,"")</f>
        <v/>
      </c>
      <c r="G82" s="111" t="str">
        <f>IF('Dépenses de rémunération'!G82&lt;&gt;"",'Dépenses de rémunération'!G82,"")</f>
        <v/>
      </c>
      <c r="H82" s="246">
        <f>IF('Dépenses de rémunération'!I82&lt;&gt;0,ROUND('Dépenses de rémunération'!J82*'Dépenses de rémunération'!H82/'Dépenses de rémunération'!I82,2),0)</f>
        <v>0</v>
      </c>
      <c r="I82" s="81" t="str">
        <f>IF('Dépenses de rémunération'!H82&lt;&gt;0,'Dépenses de rémunération'!H82,"")</f>
        <v/>
      </c>
      <c r="J82" s="79" t="str">
        <f>IF('Dépenses de rémunération'!I82&lt;&gt;"",'Dépenses de rémunération'!I82,"")</f>
        <v/>
      </c>
      <c r="K82" s="79" t="str">
        <f>IF('Dépenses de rémunération'!J82&lt;&gt;"",'Dépenses de rémunération'!J82,"")</f>
        <v/>
      </c>
      <c r="L82" s="111" t="str">
        <f>IF('Dépenses de rémunération'!K82&lt;&gt;"",'Dépenses de rémunération'!K82,"")</f>
        <v/>
      </c>
      <c r="M82" s="246"/>
      <c r="N82" s="246">
        <f t="shared" si="5"/>
        <v>0</v>
      </c>
      <c r="O82" s="111"/>
      <c r="P82" s="81" t="str">
        <f t="shared" si="6"/>
        <v/>
      </c>
      <c r="Q82" s="111" t="str">
        <f t="shared" si="7"/>
        <v/>
      </c>
      <c r="R82" s="111" t="str">
        <f t="shared" si="8"/>
        <v/>
      </c>
      <c r="S82" s="246">
        <f t="shared" si="9"/>
        <v>0</v>
      </c>
      <c r="T82" s="111"/>
    </row>
    <row r="83" spans="2:20" ht="19.899999999999999" customHeight="1" x14ac:dyDescent="0.35">
      <c r="B83" s="109">
        <v>76</v>
      </c>
      <c r="C83" s="111" t="str">
        <f>IF('Dépenses de rémunération'!C83&lt;&gt;"",'Dépenses de rémunération'!C83,"")</f>
        <v/>
      </c>
      <c r="D83" s="111" t="str">
        <f>IF('Dépenses de rémunération'!D83&lt;&gt;"",'Dépenses de rémunération'!D83,"")</f>
        <v/>
      </c>
      <c r="E83" s="111" t="str">
        <f>IF('Dépenses de rémunération'!E83&lt;&gt;"",'Dépenses de rémunération'!E83,"")</f>
        <v/>
      </c>
      <c r="F83" s="111" t="str">
        <f>IF('Dépenses de rémunération'!F83&lt;&gt;"",'Dépenses de rémunération'!F83,"")</f>
        <v/>
      </c>
      <c r="G83" s="111" t="str">
        <f>IF('Dépenses de rémunération'!G83&lt;&gt;"",'Dépenses de rémunération'!G83,"")</f>
        <v/>
      </c>
      <c r="H83" s="246">
        <f>IF('Dépenses de rémunération'!I83&lt;&gt;0,ROUND('Dépenses de rémunération'!J83*'Dépenses de rémunération'!H83/'Dépenses de rémunération'!I83,2),0)</f>
        <v>0</v>
      </c>
      <c r="I83" s="81" t="str">
        <f>IF('Dépenses de rémunération'!H83&lt;&gt;0,'Dépenses de rémunération'!H83,"")</f>
        <v/>
      </c>
      <c r="J83" s="79" t="str">
        <f>IF('Dépenses de rémunération'!I83&lt;&gt;"",'Dépenses de rémunération'!I83,"")</f>
        <v/>
      </c>
      <c r="K83" s="79" t="str">
        <f>IF('Dépenses de rémunération'!J83&lt;&gt;"",'Dépenses de rémunération'!J83,"")</f>
        <v/>
      </c>
      <c r="L83" s="111" t="str">
        <f>IF('Dépenses de rémunération'!K83&lt;&gt;"",'Dépenses de rémunération'!K83,"")</f>
        <v/>
      </c>
      <c r="M83" s="246"/>
      <c r="N83" s="246">
        <f t="shared" si="5"/>
        <v>0</v>
      </c>
      <c r="O83" s="111"/>
      <c r="P83" s="81" t="str">
        <f t="shared" si="6"/>
        <v/>
      </c>
      <c r="Q83" s="111" t="str">
        <f t="shared" si="7"/>
        <v/>
      </c>
      <c r="R83" s="111" t="str">
        <f t="shared" si="8"/>
        <v/>
      </c>
      <c r="S83" s="246">
        <f t="shared" si="9"/>
        <v>0</v>
      </c>
      <c r="T83" s="111"/>
    </row>
    <row r="84" spans="2:20" ht="19.899999999999999" customHeight="1" x14ac:dyDescent="0.35">
      <c r="B84" s="109">
        <v>77</v>
      </c>
      <c r="C84" s="111" t="str">
        <f>IF('Dépenses de rémunération'!C84&lt;&gt;"",'Dépenses de rémunération'!C84,"")</f>
        <v/>
      </c>
      <c r="D84" s="111" t="str">
        <f>IF('Dépenses de rémunération'!D84&lt;&gt;"",'Dépenses de rémunération'!D84,"")</f>
        <v/>
      </c>
      <c r="E84" s="111" t="str">
        <f>IF('Dépenses de rémunération'!E84&lt;&gt;"",'Dépenses de rémunération'!E84,"")</f>
        <v/>
      </c>
      <c r="F84" s="111" t="str">
        <f>IF('Dépenses de rémunération'!F84&lt;&gt;"",'Dépenses de rémunération'!F84,"")</f>
        <v/>
      </c>
      <c r="G84" s="111" t="str">
        <f>IF('Dépenses de rémunération'!G84&lt;&gt;"",'Dépenses de rémunération'!G84,"")</f>
        <v/>
      </c>
      <c r="H84" s="246">
        <f>IF('Dépenses de rémunération'!I84&lt;&gt;0,ROUND('Dépenses de rémunération'!J84*'Dépenses de rémunération'!H84/'Dépenses de rémunération'!I84,2),0)</f>
        <v>0</v>
      </c>
      <c r="I84" s="81" t="str">
        <f>IF('Dépenses de rémunération'!H84&lt;&gt;0,'Dépenses de rémunération'!H84,"")</f>
        <v/>
      </c>
      <c r="J84" s="79" t="str">
        <f>IF('Dépenses de rémunération'!I84&lt;&gt;"",'Dépenses de rémunération'!I84,"")</f>
        <v/>
      </c>
      <c r="K84" s="79" t="str">
        <f>IF('Dépenses de rémunération'!J84&lt;&gt;"",'Dépenses de rémunération'!J84,"")</f>
        <v/>
      </c>
      <c r="L84" s="111" t="str">
        <f>IF('Dépenses de rémunération'!K84&lt;&gt;"",'Dépenses de rémunération'!K84,"")</f>
        <v/>
      </c>
      <c r="M84" s="246"/>
      <c r="N84" s="246">
        <f t="shared" si="5"/>
        <v>0</v>
      </c>
      <c r="O84" s="111"/>
      <c r="P84" s="81" t="str">
        <f t="shared" si="6"/>
        <v/>
      </c>
      <c r="Q84" s="111" t="str">
        <f t="shared" si="7"/>
        <v/>
      </c>
      <c r="R84" s="111" t="str">
        <f t="shared" si="8"/>
        <v/>
      </c>
      <c r="S84" s="246">
        <f t="shared" si="9"/>
        <v>0</v>
      </c>
      <c r="T84" s="111"/>
    </row>
    <row r="85" spans="2:20" ht="19.899999999999999" customHeight="1" x14ac:dyDescent="0.35">
      <c r="B85" s="109">
        <v>78</v>
      </c>
      <c r="C85" s="111" t="str">
        <f>IF('Dépenses de rémunération'!C85&lt;&gt;"",'Dépenses de rémunération'!C85,"")</f>
        <v/>
      </c>
      <c r="D85" s="111" t="str">
        <f>IF('Dépenses de rémunération'!D85&lt;&gt;"",'Dépenses de rémunération'!D85,"")</f>
        <v/>
      </c>
      <c r="E85" s="111" t="str">
        <f>IF('Dépenses de rémunération'!E85&lt;&gt;"",'Dépenses de rémunération'!E85,"")</f>
        <v/>
      </c>
      <c r="F85" s="111" t="str">
        <f>IF('Dépenses de rémunération'!F85&lt;&gt;"",'Dépenses de rémunération'!F85,"")</f>
        <v/>
      </c>
      <c r="G85" s="111" t="str">
        <f>IF('Dépenses de rémunération'!G85&lt;&gt;"",'Dépenses de rémunération'!G85,"")</f>
        <v/>
      </c>
      <c r="H85" s="246">
        <f>IF('Dépenses de rémunération'!I85&lt;&gt;0,ROUND('Dépenses de rémunération'!J85*'Dépenses de rémunération'!H85/'Dépenses de rémunération'!I85,2),0)</f>
        <v>0</v>
      </c>
      <c r="I85" s="81" t="str">
        <f>IF('Dépenses de rémunération'!H85&lt;&gt;0,'Dépenses de rémunération'!H85,"")</f>
        <v/>
      </c>
      <c r="J85" s="79" t="str">
        <f>IF('Dépenses de rémunération'!I85&lt;&gt;"",'Dépenses de rémunération'!I85,"")</f>
        <v/>
      </c>
      <c r="K85" s="79" t="str">
        <f>IF('Dépenses de rémunération'!J85&lt;&gt;"",'Dépenses de rémunération'!J85,"")</f>
        <v/>
      </c>
      <c r="L85" s="111" t="str">
        <f>IF('Dépenses de rémunération'!K85&lt;&gt;"",'Dépenses de rémunération'!K85,"")</f>
        <v/>
      </c>
      <c r="M85" s="246"/>
      <c r="N85" s="246">
        <f t="shared" si="5"/>
        <v>0</v>
      </c>
      <c r="O85" s="111"/>
      <c r="P85" s="81" t="str">
        <f t="shared" si="6"/>
        <v/>
      </c>
      <c r="Q85" s="111" t="str">
        <f t="shared" si="7"/>
        <v/>
      </c>
      <c r="R85" s="111" t="str">
        <f t="shared" si="8"/>
        <v/>
      </c>
      <c r="S85" s="246">
        <f t="shared" si="9"/>
        <v>0</v>
      </c>
      <c r="T85" s="111"/>
    </row>
    <row r="86" spans="2:20" ht="19.899999999999999" customHeight="1" x14ac:dyDescent="0.35">
      <c r="B86" s="109">
        <v>79</v>
      </c>
      <c r="C86" s="111" t="str">
        <f>IF('Dépenses de rémunération'!C86&lt;&gt;"",'Dépenses de rémunération'!C86,"")</f>
        <v/>
      </c>
      <c r="D86" s="111" t="str">
        <f>IF('Dépenses de rémunération'!D86&lt;&gt;"",'Dépenses de rémunération'!D86,"")</f>
        <v/>
      </c>
      <c r="E86" s="111" t="str">
        <f>IF('Dépenses de rémunération'!E86&lt;&gt;"",'Dépenses de rémunération'!E86,"")</f>
        <v/>
      </c>
      <c r="F86" s="111" t="str">
        <f>IF('Dépenses de rémunération'!F86&lt;&gt;"",'Dépenses de rémunération'!F86,"")</f>
        <v/>
      </c>
      <c r="G86" s="111" t="str">
        <f>IF('Dépenses de rémunération'!G86&lt;&gt;"",'Dépenses de rémunération'!G86,"")</f>
        <v/>
      </c>
      <c r="H86" s="246">
        <f>IF('Dépenses de rémunération'!I86&lt;&gt;0,ROUND('Dépenses de rémunération'!J86*'Dépenses de rémunération'!H86/'Dépenses de rémunération'!I86,2),0)</f>
        <v>0</v>
      </c>
      <c r="I86" s="81" t="str">
        <f>IF('Dépenses de rémunération'!H86&lt;&gt;0,'Dépenses de rémunération'!H86,"")</f>
        <v/>
      </c>
      <c r="J86" s="79" t="str">
        <f>IF('Dépenses de rémunération'!I86&lt;&gt;"",'Dépenses de rémunération'!I86,"")</f>
        <v/>
      </c>
      <c r="K86" s="79" t="str">
        <f>IF('Dépenses de rémunération'!J86&lt;&gt;"",'Dépenses de rémunération'!J86,"")</f>
        <v/>
      </c>
      <c r="L86" s="111" t="str">
        <f>IF('Dépenses de rémunération'!K86&lt;&gt;"",'Dépenses de rémunération'!K86,"")</f>
        <v/>
      </c>
      <c r="M86" s="246"/>
      <c r="N86" s="246">
        <f t="shared" si="5"/>
        <v>0</v>
      </c>
      <c r="O86" s="111"/>
      <c r="P86" s="81" t="str">
        <f t="shared" si="6"/>
        <v/>
      </c>
      <c r="Q86" s="111" t="str">
        <f t="shared" si="7"/>
        <v/>
      </c>
      <c r="R86" s="111" t="str">
        <f t="shared" si="8"/>
        <v/>
      </c>
      <c r="S86" s="246">
        <f t="shared" si="9"/>
        <v>0</v>
      </c>
      <c r="T86" s="111"/>
    </row>
    <row r="87" spans="2:20" ht="19.899999999999999" customHeight="1" x14ac:dyDescent="0.35">
      <c r="B87" s="109">
        <v>80</v>
      </c>
      <c r="C87" s="111" t="str">
        <f>IF('Dépenses de rémunération'!C87&lt;&gt;"",'Dépenses de rémunération'!C87,"")</f>
        <v/>
      </c>
      <c r="D87" s="111" t="str">
        <f>IF('Dépenses de rémunération'!D87&lt;&gt;"",'Dépenses de rémunération'!D87,"")</f>
        <v/>
      </c>
      <c r="E87" s="111" t="str">
        <f>IF('Dépenses de rémunération'!E87&lt;&gt;"",'Dépenses de rémunération'!E87,"")</f>
        <v/>
      </c>
      <c r="F87" s="111" t="str">
        <f>IF('Dépenses de rémunération'!F87&lt;&gt;"",'Dépenses de rémunération'!F87,"")</f>
        <v/>
      </c>
      <c r="G87" s="111" t="str">
        <f>IF('Dépenses de rémunération'!G87&lt;&gt;"",'Dépenses de rémunération'!G87,"")</f>
        <v/>
      </c>
      <c r="H87" s="246">
        <f>IF('Dépenses de rémunération'!I87&lt;&gt;0,ROUND('Dépenses de rémunération'!J87*'Dépenses de rémunération'!H87/'Dépenses de rémunération'!I87,2),0)</f>
        <v>0</v>
      </c>
      <c r="I87" s="81" t="str">
        <f>IF('Dépenses de rémunération'!H87&lt;&gt;0,'Dépenses de rémunération'!H87,"")</f>
        <v/>
      </c>
      <c r="J87" s="79" t="str">
        <f>IF('Dépenses de rémunération'!I87&lt;&gt;"",'Dépenses de rémunération'!I87,"")</f>
        <v/>
      </c>
      <c r="K87" s="79" t="str">
        <f>IF('Dépenses de rémunération'!J87&lt;&gt;"",'Dépenses de rémunération'!J87,"")</f>
        <v/>
      </c>
      <c r="L87" s="111" t="str">
        <f>IF('Dépenses de rémunération'!K87&lt;&gt;"",'Dépenses de rémunération'!K87,"")</f>
        <v/>
      </c>
      <c r="M87" s="246"/>
      <c r="N87" s="246">
        <f t="shared" si="5"/>
        <v>0</v>
      </c>
      <c r="O87" s="111"/>
      <c r="P87" s="81" t="str">
        <f t="shared" si="6"/>
        <v/>
      </c>
      <c r="Q87" s="111" t="str">
        <f t="shared" si="7"/>
        <v/>
      </c>
      <c r="R87" s="111" t="str">
        <f t="shared" si="8"/>
        <v/>
      </c>
      <c r="S87" s="246">
        <f t="shared" si="9"/>
        <v>0</v>
      </c>
      <c r="T87" s="111"/>
    </row>
    <row r="88" spans="2:20" ht="19.899999999999999" customHeight="1" x14ac:dyDescent="0.35">
      <c r="B88" s="109">
        <v>81</v>
      </c>
      <c r="C88" s="111" t="str">
        <f>IF('Dépenses de rémunération'!C88&lt;&gt;"",'Dépenses de rémunération'!C88,"")</f>
        <v/>
      </c>
      <c r="D88" s="111" t="str">
        <f>IF('Dépenses de rémunération'!D88&lt;&gt;"",'Dépenses de rémunération'!D88,"")</f>
        <v/>
      </c>
      <c r="E88" s="111" t="str">
        <f>IF('Dépenses de rémunération'!E88&lt;&gt;"",'Dépenses de rémunération'!E88,"")</f>
        <v/>
      </c>
      <c r="F88" s="111" t="str">
        <f>IF('Dépenses de rémunération'!F88&lt;&gt;"",'Dépenses de rémunération'!F88,"")</f>
        <v/>
      </c>
      <c r="G88" s="111" t="str">
        <f>IF('Dépenses de rémunération'!G88&lt;&gt;"",'Dépenses de rémunération'!G88,"")</f>
        <v/>
      </c>
      <c r="H88" s="246">
        <f>IF('Dépenses de rémunération'!I88&lt;&gt;0,ROUND('Dépenses de rémunération'!J88*'Dépenses de rémunération'!H88/'Dépenses de rémunération'!I88,2),0)</f>
        <v>0</v>
      </c>
      <c r="I88" s="81" t="str">
        <f>IF('Dépenses de rémunération'!H88&lt;&gt;0,'Dépenses de rémunération'!H88,"")</f>
        <v/>
      </c>
      <c r="J88" s="79" t="str">
        <f>IF('Dépenses de rémunération'!I88&lt;&gt;"",'Dépenses de rémunération'!I88,"")</f>
        <v/>
      </c>
      <c r="K88" s="79" t="str">
        <f>IF('Dépenses de rémunération'!J88&lt;&gt;"",'Dépenses de rémunération'!J88,"")</f>
        <v/>
      </c>
      <c r="L88" s="111" t="str">
        <f>IF('Dépenses de rémunération'!K88&lt;&gt;"",'Dépenses de rémunération'!K88,"")</f>
        <v/>
      </c>
      <c r="M88" s="246"/>
      <c r="N88" s="246">
        <f t="shared" si="5"/>
        <v>0</v>
      </c>
      <c r="O88" s="111"/>
      <c r="P88" s="81" t="str">
        <f t="shared" si="6"/>
        <v/>
      </c>
      <c r="Q88" s="111" t="str">
        <f t="shared" si="7"/>
        <v/>
      </c>
      <c r="R88" s="111" t="str">
        <f t="shared" si="8"/>
        <v/>
      </c>
      <c r="S88" s="246">
        <f t="shared" si="9"/>
        <v>0</v>
      </c>
      <c r="T88" s="111"/>
    </row>
    <row r="89" spans="2:20" ht="19.899999999999999" customHeight="1" x14ac:dyDescent="0.35">
      <c r="B89" s="109">
        <v>82</v>
      </c>
      <c r="C89" s="111" t="str">
        <f>IF('Dépenses de rémunération'!C89&lt;&gt;"",'Dépenses de rémunération'!C89,"")</f>
        <v/>
      </c>
      <c r="D89" s="111" t="str">
        <f>IF('Dépenses de rémunération'!D89&lt;&gt;"",'Dépenses de rémunération'!D89,"")</f>
        <v/>
      </c>
      <c r="E89" s="111" t="str">
        <f>IF('Dépenses de rémunération'!E89&lt;&gt;"",'Dépenses de rémunération'!E89,"")</f>
        <v/>
      </c>
      <c r="F89" s="111" t="str">
        <f>IF('Dépenses de rémunération'!F89&lt;&gt;"",'Dépenses de rémunération'!F89,"")</f>
        <v/>
      </c>
      <c r="G89" s="111" t="str">
        <f>IF('Dépenses de rémunération'!G89&lt;&gt;"",'Dépenses de rémunération'!G89,"")</f>
        <v/>
      </c>
      <c r="H89" s="246">
        <f>IF('Dépenses de rémunération'!I89&lt;&gt;0,ROUND('Dépenses de rémunération'!J89*'Dépenses de rémunération'!H89/'Dépenses de rémunération'!I89,2),0)</f>
        <v>0</v>
      </c>
      <c r="I89" s="81" t="str">
        <f>IF('Dépenses de rémunération'!H89&lt;&gt;0,'Dépenses de rémunération'!H89,"")</f>
        <v/>
      </c>
      <c r="J89" s="79" t="str">
        <f>IF('Dépenses de rémunération'!I89&lt;&gt;"",'Dépenses de rémunération'!I89,"")</f>
        <v/>
      </c>
      <c r="K89" s="79" t="str">
        <f>IF('Dépenses de rémunération'!J89&lt;&gt;"",'Dépenses de rémunération'!J89,"")</f>
        <v/>
      </c>
      <c r="L89" s="111" t="str">
        <f>IF('Dépenses de rémunération'!K89&lt;&gt;"",'Dépenses de rémunération'!K89,"")</f>
        <v/>
      </c>
      <c r="M89" s="246"/>
      <c r="N89" s="246">
        <f t="shared" si="5"/>
        <v>0</v>
      </c>
      <c r="O89" s="111"/>
      <c r="P89" s="81" t="str">
        <f t="shared" si="6"/>
        <v/>
      </c>
      <c r="Q89" s="111" t="str">
        <f t="shared" si="7"/>
        <v/>
      </c>
      <c r="R89" s="111" t="str">
        <f t="shared" si="8"/>
        <v/>
      </c>
      <c r="S89" s="246">
        <f t="shared" si="9"/>
        <v>0</v>
      </c>
      <c r="T89" s="111"/>
    </row>
    <row r="90" spans="2:20" ht="19.899999999999999" customHeight="1" x14ac:dyDescent="0.35">
      <c r="B90" s="109">
        <v>83</v>
      </c>
      <c r="C90" s="111" t="str">
        <f>IF('Dépenses de rémunération'!C90&lt;&gt;"",'Dépenses de rémunération'!C90,"")</f>
        <v/>
      </c>
      <c r="D90" s="111" t="str">
        <f>IF('Dépenses de rémunération'!D90&lt;&gt;"",'Dépenses de rémunération'!D90,"")</f>
        <v/>
      </c>
      <c r="E90" s="111" t="str">
        <f>IF('Dépenses de rémunération'!E90&lt;&gt;"",'Dépenses de rémunération'!E90,"")</f>
        <v/>
      </c>
      <c r="F90" s="111" t="str">
        <f>IF('Dépenses de rémunération'!F90&lt;&gt;"",'Dépenses de rémunération'!F90,"")</f>
        <v/>
      </c>
      <c r="G90" s="111" t="str">
        <f>IF('Dépenses de rémunération'!G90&lt;&gt;"",'Dépenses de rémunération'!G90,"")</f>
        <v/>
      </c>
      <c r="H90" s="246">
        <f>IF('Dépenses de rémunération'!I90&lt;&gt;0,ROUND('Dépenses de rémunération'!J90*'Dépenses de rémunération'!H90/'Dépenses de rémunération'!I90,2),0)</f>
        <v>0</v>
      </c>
      <c r="I90" s="81" t="str">
        <f>IF('Dépenses de rémunération'!H90&lt;&gt;0,'Dépenses de rémunération'!H90,"")</f>
        <v/>
      </c>
      <c r="J90" s="79" t="str">
        <f>IF('Dépenses de rémunération'!I90&lt;&gt;"",'Dépenses de rémunération'!I90,"")</f>
        <v/>
      </c>
      <c r="K90" s="79" t="str">
        <f>IF('Dépenses de rémunération'!J90&lt;&gt;"",'Dépenses de rémunération'!J90,"")</f>
        <v/>
      </c>
      <c r="L90" s="111" t="str">
        <f>IF('Dépenses de rémunération'!K90&lt;&gt;"",'Dépenses de rémunération'!K90,"")</f>
        <v/>
      </c>
      <c r="M90" s="246"/>
      <c r="N90" s="246">
        <f t="shared" si="5"/>
        <v>0</v>
      </c>
      <c r="O90" s="111"/>
      <c r="P90" s="81" t="str">
        <f t="shared" si="6"/>
        <v/>
      </c>
      <c r="Q90" s="111" t="str">
        <f t="shared" si="7"/>
        <v/>
      </c>
      <c r="R90" s="111" t="str">
        <f t="shared" si="8"/>
        <v/>
      </c>
      <c r="S90" s="246">
        <f t="shared" si="9"/>
        <v>0</v>
      </c>
      <c r="T90" s="111"/>
    </row>
    <row r="91" spans="2:20" ht="19.899999999999999" customHeight="1" x14ac:dyDescent="0.35">
      <c r="B91" s="109">
        <v>84</v>
      </c>
      <c r="C91" s="111" t="str">
        <f>IF('Dépenses de rémunération'!C91&lt;&gt;"",'Dépenses de rémunération'!C91,"")</f>
        <v/>
      </c>
      <c r="D91" s="111" t="str">
        <f>IF('Dépenses de rémunération'!D91&lt;&gt;"",'Dépenses de rémunération'!D91,"")</f>
        <v/>
      </c>
      <c r="E91" s="111" t="str">
        <f>IF('Dépenses de rémunération'!E91&lt;&gt;"",'Dépenses de rémunération'!E91,"")</f>
        <v/>
      </c>
      <c r="F91" s="111" t="str">
        <f>IF('Dépenses de rémunération'!F91&lt;&gt;"",'Dépenses de rémunération'!F91,"")</f>
        <v/>
      </c>
      <c r="G91" s="111" t="str">
        <f>IF('Dépenses de rémunération'!G91&lt;&gt;"",'Dépenses de rémunération'!G91,"")</f>
        <v/>
      </c>
      <c r="H91" s="246">
        <f>IF('Dépenses de rémunération'!I91&lt;&gt;0,ROUND('Dépenses de rémunération'!J91*'Dépenses de rémunération'!H91/'Dépenses de rémunération'!I91,2),0)</f>
        <v>0</v>
      </c>
      <c r="I91" s="81" t="str">
        <f>IF('Dépenses de rémunération'!H91&lt;&gt;0,'Dépenses de rémunération'!H91,"")</f>
        <v/>
      </c>
      <c r="J91" s="79" t="str">
        <f>IF('Dépenses de rémunération'!I91&lt;&gt;"",'Dépenses de rémunération'!I91,"")</f>
        <v/>
      </c>
      <c r="K91" s="79" t="str">
        <f>IF('Dépenses de rémunération'!J91&lt;&gt;"",'Dépenses de rémunération'!J91,"")</f>
        <v/>
      </c>
      <c r="L91" s="111" t="str">
        <f>IF('Dépenses de rémunération'!K91&lt;&gt;"",'Dépenses de rémunération'!K91,"")</f>
        <v/>
      </c>
      <c r="M91" s="246"/>
      <c r="N91" s="246">
        <f t="shared" si="5"/>
        <v>0</v>
      </c>
      <c r="O91" s="111"/>
      <c r="P91" s="81" t="str">
        <f t="shared" si="6"/>
        <v/>
      </c>
      <c r="Q91" s="111" t="str">
        <f t="shared" si="7"/>
        <v/>
      </c>
      <c r="R91" s="111" t="str">
        <f t="shared" si="8"/>
        <v/>
      </c>
      <c r="S91" s="246">
        <f t="shared" si="9"/>
        <v>0</v>
      </c>
      <c r="T91" s="111"/>
    </row>
    <row r="92" spans="2:20" ht="19.899999999999999" customHeight="1" x14ac:dyDescent="0.35">
      <c r="B92" s="109">
        <v>85</v>
      </c>
      <c r="C92" s="111" t="str">
        <f>IF('Dépenses de rémunération'!C92&lt;&gt;"",'Dépenses de rémunération'!C92,"")</f>
        <v/>
      </c>
      <c r="D92" s="111" t="str">
        <f>IF('Dépenses de rémunération'!D92&lt;&gt;"",'Dépenses de rémunération'!D92,"")</f>
        <v/>
      </c>
      <c r="E92" s="111" t="str">
        <f>IF('Dépenses de rémunération'!E92&lt;&gt;"",'Dépenses de rémunération'!E92,"")</f>
        <v/>
      </c>
      <c r="F92" s="111" t="str">
        <f>IF('Dépenses de rémunération'!F92&lt;&gt;"",'Dépenses de rémunération'!F92,"")</f>
        <v/>
      </c>
      <c r="G92" s="111" t="str">
        <f>IF('Dépenses de rémunération'!G92&lt;&gt;"",'Dépenses de rémunération'!G92,"")</f>
        <v/>
      </c>
      <c r="H92" s="246">
        <f>IF('Dépenses de rémunération'!I92&lt;&gt;0,ROUND('Dépenses de rémunération'!J92*'Dépenses de rémunération'!H92/'Dépenses de rémunération'!I92,2),0)</f>
        <v>0</v>
      </c>
      <c r="I92" s="81" t="str">
        <f>IF('Dépenses de rémunération'!H92&lt;&gt;0,'Dépenses de rémunération'!H92,"")</f>
        <v/>
      </c>
      <c r="J92" s="79" t="str">
        <f>IF('Dépenses de rémunération'!I92&lt;&gt;"",'Dépenses de rémunération'!I92,"")</f>
        <v/>
      </c>
      <c r="K92" s="79" t="str">
        <f>IF('Dépenses de rémunération'!J92&lt;&gt;"",'Dépenses de rémunération'!J92,"")</f>
        <v/>
      </c>
      <c r="L92" s="111" t="str">
        <f>IF('Dépenses de rémunération'!K92&lt;&gt;"",'Dépenses de rémunération'!K92,"")</f>
        <v/>
      </c>
      <c r="M92" s="246"/>
      <c r="N92" s="246">
        <f t="shared" si="5"/>
        <v>0</v>
      </c>
      <c r="O92" s="111"/>
      <c r="P92" s="81" t="str">
        <f t="shared" si="6"/>
        <v/>
      </c>
      <c r="Q92" s="111" t="str">
        <f t="shared" si="7"/>
        <v/>
      </c>
      <c r="R92" s="111" t="str">
        <f t="shared" si="8"/>
        <v/>
      </c>
      <c r="S92" s="246">
        <f t="shared" si="9"/>
        <v>0</v>
      </c>
      <c r="T92" s="111"/>
    </row>
    <row r="93" spans="2:20" ht="19.899999999999999" customHeight="1" x14ac:dyDescent="0.35">
      <c r="B93" s="109">
        <v>86</v>
      </c>
      <c r="C93" s="111" t="str">
        <f>IF('Dépenses de rémunération'!C93&lt;&gt;"",'Dépenses de rémunération'!C93,"")</f>
        <v/>
      </c>
      <c r="D93" s="111" t="str">
        <f>IF('Dépenses de rémunération'!D93&lt;&gt;"",'Dépenses de rémunération'!D93,"")</f>
        <v/>
      </c>
      <c r="E93" s="111" t="str">
        <f>IF('Dépenses de rémunération'!E93&lt;&gt;"",'Dépenses de rémunération'!E93,"")</f>
        <v/>
      </c>
      <c r="F93" s="111" t="str">
        <f>IF('Dépenses de rémunération'!F93&lt;&gt;"",'Dépenses de rémunération'!F93,"")</f>
        <v/>
      </c>
      <c r="G93" s="111" t="str">
        <f>IF('Dépenses de rémunération'!G93&lt;&gt;"",'Dépenses de rémunération'!G93,"")</f>
        <v/>
      </c>
      <c r="H93" s="246">
        <f>IF('Dépenses de rémunération'!I93&lt;&gt;0,ROUND('Dépenses de rémunération'!J93*'Dépenses de rémunération'!H93/'Dépenses de rémunération'!I93,2),0)</f>
        <v>0</v>
      </c>
      <c r="I93" s="81" t="str">
        <f>IF('Dépenses de rémunération'!H93&lt;&gt;0,'Dépenses de rémunération'!H93,"")</f>
        <v/>
      </c>
      <c r="J93" s="79" t="str">
        <f>IF('Dépenses de rémunération'!I93&lt;&gt;"",'Dépenses de rémunération'!I93,"")</f>
        <v/>
      </c>
      <c r="K93" s="79" t="str">
        <f>IF('Dépenses de rémunération'!J93&lt;&gt;"",'Dépenses de rémunération'!J93,"")</f>
        <v/>
      </c>
      <c r="L93" s="111" t="str">
        <f>IF('Dépenses de rémunération'!K93&lt;&gt;"",'Dépenses de rémunération'!K93,"")</f>
        <v/>
      </c>
      <c r="M93" s="246"/>
      <c r="N93" s="246">
        <f t="shared" si="5"/>
        <v>0</v>
      </c>
      <c r="O93" s="111"/>
      <c r="P93" s="81" t="str">
        <f t="shared" si="6"/>
        <v/>
      </c>
      <c r="Q93" s="111" t="str">
        <f t="shared" si="7"/>
        <v/>
      </c>
      <c r="R93" s="111" t="str">
        <f t="shared" si="8"/>
        <v/>
      </c>
      <c r="S93" s="246">
        <f t="shared" si="9"/>
        <v>0</v>
      </c>
      <c r="T93" s="111"/>
    </row>
    <row r="94" spans="2:20" ht="19.899999999999999" customHeight="1" x14ac:dyDescent="0.35">
      <c r="B94" s="109">
        <v>87</v>
      </c>
      <c r="C94" s="111" t="str">
        <f>IF('Dépenses de rémunération'!C94&lt;&gt;"",'Dépenses de rémunération'!C94,"")</f>
        <v/>
      </c>
      <c r="D94" s="111" t="str">
        <f>IF('Dépenses de rémunération'!D94&lt;&gt;"",'Dépenses de rémunération'!D94,"")</f>
        <v/>
      </c>
      <c r="E94" s="111" t="str">
        <f>IF('Dépenses de rémunération'!E94&lt;&gt;"",'Dépenses de rémunération'!E94,"")</f>
        <v/>
      </c>
      <c r="F94" s="111" t="str">
        <f>IF('Dépenses de rémunération'!F94&lt;&gt;"",'Dépenses de rémunération'!F94,"")</f>
        <v/>
      </c>
      <c r="G94" s="111" t="str">
        <f>IF('Dépenses de rémunération'!G94&lt;&gt;"",'Dépenses de rémunération'!G94,"")</f>
        <v/>
      </c>
      <c r="H94" s="246">
        <f>IF('Dépenses de rémunération'!I94&lt;&gt;0,ROUND('Dépenses de rémunération'!J94*'Dépenses de rémunération'!H94/'Dépenses de rémunération'!I94,2),0)</f>
        <v>0</v>
      </c>
      <c r="I94" s="81" t="str">
        <f>IF('Dépenses de rémunération'!H94&lt;&gt;0,'Dépenses de rémunération'!H94,"")</f>
        <v/>
      </c>
      <c r="J94" s="79" t="str">
        <f>IF('Dépenses de rémunération'!I94&lt;&gt;"",'Dépenses de rémunération'!I94,"")</f>
        <v/>
      </c>
      <c r="K94" s="79" t="str">
        <f>IF('Dépenses de rémunération'!J94&lt;&gt;"",'Dépenses de rémunération'!J94,"")</f>
        <v/>
      </c>
      <c r="L94" s="111" t="str">
        <f>IF('Dépenses de rémunération'!K94&lt;&gt;"",'Dépenses de rémunération'!K94,"")</f>
        <v/>
      </c>
      <c r="M94" s="246"/>
      <c r="N94" s="246">
        <f t="shared" si="5"/>
        <v>0</v>
      </c>
      <c r="O94" s="111"/>
      <c r="P94" s="81" t="str">
        <f t="shared" si="6"/>
        <v/>
      </c>
      <c r="Q94" s="111" t="str">
        <f t="shared" si="7"/>
        <v/>
      </c>
      <c r="R94" s="111" t="str">
        <f t="shared" si="8"/>
        <v/>
      </c>
      <c r="S94" s="246">
        <f t="shared" si="9"/>
        <v>0</v>
      </c>
      <c r="T94" s="111"/>
    </row>
    <row r="95" spans="2:20" ht="19.899999999999999" customHeight="1" x14ac:dyDescent="0.35">
      <c r="B95" s="109">
        <v>88</v>
      </c>
      <c r="C95" s="111" t="str">
        <f>IF('Dépenses de rémunération'!C95&lt;&gt;"",'Dépenses de rémunération'!C95,"")</f>
        <v/>
      </c>
      <c r="D95" s="111" t="str">
        <f>IF('Dépenses de rémunération'!D95&lt;&gt;"",'Dépenses de rémunération'!D95,"")</f>
        <v/>
      </c>
      <c r="E95" s="111" t="str">
        <f>IF('Dépenses de rémunération'!E95&lt;&gt;"",'Dépenses de rémunération'!E95,"")</f>
        <v/>
      </c>
      <c r="F95" s="111" t="str">
        <f>IF('Dépenses de rémunération'!F95&lt;&gt;"",'Dépenses de rémunération'!F95,"")</f>
        <v/>
      </c>
      <c r="G95" s="111" t="str">
        <f>IF('Dépenses de rémunération'!G95&lt;&gt;"",'Dépenses de rémunération'!G95,"")</f>
        <v/>
      </c>
      <c r="H95" s="246">
        <f>IF('Dépenses de rémunération'!I95&lt;&gt;0,ROUND('Dépenses de rémunération'!J95*'Dépenses de rémunération'!H95/'Dépenses de rémunération'!I95,2),0)</f>
        <v>0</v>
      </c>
      <c r="I95" s="81" t="str">
        <f>IF('Dépenses de rémunération'!H95&lt;&gt;0,'Dépenses de rémunération'!H95,"")</f>
        <v/>
      </c>
      <c r="J95" s="79" t="str">
        <f>IF('Dépenses de rémunération'!I95&lt;&gt;"",'Dépenses de rémunération'!I95,"")</f>
        <v/>
      </c>
      <c r="K95" s="79" t="str">
        <f>IF('Dépenses de rémunération'!J95&lt;&gt;"",'Dépenses de rémunération'!J95,"")</f>
        <v/>
      </c>
      <c r="L95" s="111" t="str">
        <f>IF('Dépenses de rémunération'!K95&lt;&gt;"",'Dépenses de rémunération'!K95,"")</f>
        <v/>
      </c>
      <c r="M95" s="246"/>
      <c r="N95" s="246">
        <f t="shared" si="5"/>
        <v>0</v>
      </c>
      <c r="O95" s="111"/>
      <c r="P95" s="81" t="str">
        <f t="shared" si="6"/>
        <v/>
      </c>
      <c r="Q95" s="111" t="str">
        <f t="shared" si="7"/>
        <v/>
      </c>
      <c r="R95" s="111" t="str">
        <f t="shared" si="8"/>
        <v/>
      </c>
      <c r="S95" s="246">
        <f t="shared" si="9"/>
        <v>0</v>
      </c>
      <c r="T95" s="111"/>
    </row>
    <row r="96" spans="2:20" ht="19.899999999999999" customHeight="1" x14ac:dyDescent="0.35">
      <c r="B96" s="109">
        <v>89</v>
      </c>
      <c r="C96" s="111" t="str">
        <f>IF('Dépenses de rémunération'!C96&lt;&gt;"",'Dépenses de rémunération'!C96,"")</f>
        <v/>
      </c>
      <c r="D96" s="111" t="str">
        <f>IF('Dépenses de rémunération'!D96&lt;&gt;"",'Dépenses de rémunération'!D96,"")</f>
        <v/>
      </c>
      <c r="E96" s="111" t="str">
        <f>IF('Dépenses de rémunération'!E96&lt;&gt;"",'Dépenses de rémunération'!E96,"")</f>
        <v/>
      </c>
      <c r="F96" s="111" t="str">
        <f>IF('Dépenses de rémunération'!F96&lt;&gt;"",'Dépenses de rémunération'!F96,"")</f>
        <v/>
      </c>
      <c r="G96" s="111" t="str">
        <f>IF('Dépenses de rémunération'!G96&lt;&gt;"",'Dépenses de rémunération'!G96,"")</f>
        <v/>
      </c>
      <c r="H96" s="246">
        <f>IF('Dépenses de rémunération'!I96&lt;&gt;0,ROUND('Dépenses de rémunération'!J96*'Dépenses de rémunération'!H96/'Dépenses de rémunération'!I96,2),0)</f>
        <v>0</v>
      </c>
      <c r="I96" s="81" t="str">
        <f>IF('Dépenses de rémunération'!H96&lt;&gt;0,'Dépenses de rémunération'!H96,"")</f>
        <v/>
      </c>
      <c r="J96" s="79" t="str">
        <f>IF('Dépenses de rémunération'!I96&lt;&gt;"",'Dépenses de rémunération'!I96,"")</f>
        <v/>
      </c>
      <c r="K96" s="79" t="str">
        <f>IF('Dépenses de rémunération'!J96&lt;&gt;"",'Dépenses de rémunération'!J96,"")</f>
        <v/>
      </c>
      <c r="L96" s="111" t="str">
        <f>IF('Dépenses de rémunération'!K96&lt;&gt;"",'Dépenses de rémunération'!K96,"")</f>
        <v/>
      </c>
      <c r="M96" s="246"/>
      <c r="N96" s="246">
        <f t="shared" si="5"/>
        <v>0</v>
      </c>
      <c r="O96" s="111"/>
      <c r="P96" s="81" t="str">
        <f t="shared" si="6"/>
        <v/>
      </c>
      <c r="Q96" s="111" t="str">
        <f t="shared" si="7"/>
        <v/>
      </c>
      <c r="R96" s="111" t="str">
        <f t="shared" si="8"/>
        <v/>
      </c>
      <c r="S96" s="246">
        <f t="shared" si="9"/>
        <v>0</v>
      </c>
      <c r="T96" s="111"/>
    </row>
    <row r="97" spans="2:20" ht="19.899999999999999" customHeight="1" x14ac:dyDescent="0.35">
      <c r="B97" s="109">
        <v>90</v>
      </c>
      <c r="C97" s="111" t="str">
        <f>IF('Dépenses de rémunération'!C97&lt;&gt;"",'Dépenses de rémunération'!C97,"")</f>
        <v/>
      </c>
      <c r="D97" s="111" t="str">
        <f>IF('Dépenses de rémunération'!D97&lt;&gt;"",'Dépenses de rémunération'!D97,"")</f>
        <v/>
      </c>
      <c r="E97" s="111" t="str">
        <f>IF('Dépenses de rémunération'!E97&lt;&gt;"",'Dépenses de rémunération'!E97,"")</f>
        <v/>
      </c>
      <c r="F97" s="111" t="str">
        <f>IF('Dépenses de rémunération'!F97&lt;&gt;"",'Dépenses de rémunération'!F97,"")</f>
        <v/>
      </c>
      <c r="G97" s="111" t="str">
        <f>IF('Dépenses de rémunération'!G97&lt;&gt;"",'Dépenses de rémunération'!G97,"")</f>
        <v/>
      </c>
      <c r="H97" s="246">
        <f>IF('Dépenses de rémunération'!I97&lt;&gt;0,ROUND('Dépenses de rémunération'!J97*'Dépenses de rémunération'!H97/'Dépenses de rémunération'!I97,2),0)</f>
        <v>0</v>
      </c>
      <c r="I97" s="81" t="str">
        <f>IF('Dépenses de rémunération'!H97&lt;&gt;0,'Dépenses de rémunération'!H97,"")</f>
        <v/>
      </c>
      <c r="J97" s="79" t="str">
        <f>IF('Dépenses de rémunération'!I97&lt;&gt;"",'Dépenses de rémunération'!I97,"")</f>
        <v/>
      </c>
      <c r="K97" s="79" t="str">
        <f>IF('Dépenses de rémunération'!J97&lt;&gt;"",'Dépenses de rémunération'!J97,"")</f>
        <v/>
      </c>
      <c r="L97" s="111" t="str">
        <f>IF('Dépenses de rémunération'!K97&lt;&gt;"",'Dépenses de rémunération'!K97,"")</f>
        <v/>
      </c>
      <c r="M97" s="246"/>
      <c r="N97" s="246">
        <f t="shared" si="5"/>
        <v>0</v>
      </c>
      <c r="O97" s="111"/>
      <c r="P97" s="81" t="str">
        <f t="shared" si="6"/>
        <v/>
      </c>
      <c r="Q97" s="111" t="str">
        <f t="shared" si="7"/>
        <v/>
      </c>
      <c r="R97" s="111" t="str">
        <f t="shared" si="8"/>
        <v/>
      </c>
      <c r="S97" s="246">
        <f t="shared" si="9"/>
        <v>0</v>
      </c>
      <c r="T97" s="111"/>
    </row>
    <row r="98" spans="2:20" ht="19.899999999999999" customHeight="1" x14ac:dyDescent="0.35">
      <c r="B98" s="109">
        <v>91</v>
      </c>
      <c r="C98" s="111" t="str">
        <f>IF('Dépenses de rémunération'!C98&lt;&gt;"",'Dépenses de rémunération'!C98,"")</f>
        <v/>
      </c>
      <c r="D98" s="111" t="str">
        <f>IF('Dépenses de rémunération'!D98&lt;&gt;"",'Dépenses de rémunération'!D98,"")</f>
        <v/>
      </c>
      <c r="E98" s="111" t="str">
        <f>IF('Dépenses de rémunération'!E98&lt;&gt;"",'Dépenses de rémunération'!E98,"")</f>
        <v/>
      </c>
      <c r="F98" s="111" t="str">
        <f>IF('Dépenses de rémunération'!F98&lt;&gt;"",'Dépenses de rémunération'!F98,"")</f>
        <v/>
      </c>
      <c r="G98" s="111" t="str">
        <f>IF('Dépenses de rémunération'!G98&lt;&gt;"",'Dépenses de rémunération'!G98,"")</f>
        <v/>
      </c>
      <c r="H98" s="246">
        <f>IF('Dépenses de rémunération'!I98&lt;&gt;0,ROUND('Dépenses de rémunération'!J98*'Dépenses de rémunération'!H98/'Dépenses de rémunération'!I98,2),0)</f>
        <v>0</v>
      </c>
      <c r="I98" s="81" t="str">
        <f>IF('Dépenses de rémunération'!H98&lt;&gt;0,'Dépenses de rémunération'!H98,"")</f>
        <v/>
      </c>
      <c r="J98" s="79" t="str">
        <f>IF('Dépenses de rémunération'!I98&lt;&gt;"",'Dépenses de rémunération'!I98,"")</f>
        <v/>
      </c>
      <c r="K98" s="79" t="str">
        <f>IF('Dépenses de rémunération'!J98&lt;&gt;"",'Dépenses de rémunération'!J98,"")</f>
        <v/>
      </c>
      <c r="L98" s="111" t="str">
        <f>IF('Dépenses de rémunération'!K98&lt;&gt;"",'Dépenses de rémunération'!K98,"")</f>
        <v/>
      </c>
      <c r="M98" s="246"/>
      <c r="N98" s="246">
        <f t="shared" si="5"/>
        <v>0</v>
      </c>
      <c r="O98" s="111"/>
      <c r="P98" s="81" t="str">
        <f t="shared" si="6"/>
        <v/>
      </c>
      <c r="Q98" s="111" t="str">
        <f t="shared" si="7"/>
        <v/>
      </c>
      <c r="R98" s="111" t="str">
        <f t="shared" si="8"/>
        <v/>
      </c>
      <c r="S98" s="246">
        <f t="shared" si="9"/>
        <v>0</v>
      </c>
      <c r="T98" s="111"/>
    </row>
    <row r="99" spans="2:20" ht="19.899999999999999" customHeight="1" x14ac:dyDescent="0.35">
      <c r="B99" s="109">
        <v>92</v>
      </c>
      <c r="C99" s="111" t="str">
        <f>IF('Dépenses de rémunération'!C99&lt;&gt;"",'Dépenses de rémunération'!C99,"")</f>
        <v/>
      </c>
      <c r="D99" s="111" t="str">
        <f>IF('Dépenses de rémunération'!D99&lt;&gt;"",'Dépenses de rémunération'!D99,"")</f>
        <v/>
      </c>
      <c r="E99" s="111" t="str">
        <f>IF('Dépenses de rémunération'!E99&lt;&gt;"",'Dépenses de rémunération'!E99,"")</f>
        <v/>
      </c>
      <c r="F99" s="111" t="str">
        <f>IF('Dépenses de rémunération'!F99&lt;&gt;"",'Dépenses de rémunération'!F99,"")</f>
        <v/>
      </c>
      <c r="G99" s="111" t="str">
        <f>IF('Dépenses de rémunération'!G99&lt;&gt;"",'Dépenses de rémunération'!G99,"")</f>
        <v/>
      </c>
      <c r="H99" s="246">
        <f>IF('Dépenses de rémunération'!I99&lt;&gt;0,ROUND('Dépenses de rémunération'!J99*'Dépenses de rémunération'!H99/'Dépenses de rémunération'!I99,2),0)</f>
        <v>0</v>
      </c>
      <c r="I99" s="81" t="str">
        <f>IF('Dépenses de rémunération'!H99&lt;&gt;0,'Dépenses de rémunération'!H99,"")</f>
        <v/>
      </c>
      <c r="J99" s="79" t="str">
        <f>IF('Dépenses de rémunération'!I99&lt;&gt;"",'Dépenses de rémunération'!I99,"")</f>
        <v/>
      </c>
      <c r="K99" s="79" t="str">
        <f>IF('Dépenses de rémunération'!J99&lt;&gt;"",'Dépenses de rémunération'!J99,"")</f>
        <v/>
      </c>
      <c r="L99" s="111" t="str">
        <f>IF('Dépenses de rémunération'!K99&lt;&gt;"",'Dépenses de rémunération'!K99,"")</f>
        <v/>
      </c>
      <c r="M99" s="246"/>
      <c r="N99" s="246">
        <f t="shared" si="5"/>
        <v>0</v>
      </c>
      <c r="O99" s="111"/>
      <c r="P99" s="81" t="str">
        <f t="shared" si="6"/>
        <v/>
      </c>
      <c r="Q99" s="111" t="str">
        <f t="shared" si="7"/>
        <v/>
      </c>
      <c r="R99" s="111" t="str">
        <f t="shared" si="8"/>
        <v/>
      </c>
      <c r="S99" s="246">
        <f t="shared" si="9"/>
        <v>0</v>
      </c>
      <c r="T99" s="111"/>
    </row>
    <row r="100" spans="2:20" ht="19.899999999999999" customHeight="1" x14ac:dyDescent="0.35">
      <c r="B100" s="109">
        <v>93</v>
      </c>
      <c r="C100" s="111" t="str">
        <f>IF('Dépenses de rémunération'!C100&lt;&gt;"",'Dépenses de rémunération'!C100,"")</f>
        <v/>
      </c>
      <c r="D100" s="111" t="str">
        <f>IF('Dépenses de rémunération'!D100&lt;&gt;"",'Dépenses de rémunération'!D100,"")</f>
        <v/>
      </c>
      <c r="E100" s="111" t="str">
        <f>IF('Dépenses de rémunération'!E100&lt;&gt;"",'Dépenses de rémunération'!E100,"")</f>
        <v/>
      </c>
      <c r="F100" s="111" t="str">
        <f>IF('Dépenses de rémunération'!F100&lt;&gt;"",'Dépenses de rémunération'!F100,"")</f>
        <v/>
      </c>
      <c r="G100" s="111" t="str">
        <f>IF('Dépenses de rémunération'!G100&lt;&gt;"",'Dépenses de rémunération'!G100,"")</f>
        <v/>
      </c>
      <c r="H100" s="246">
        <f>IF('Dépenses de rémunération'!I100&lt;&gt;0,ROUND('Dépenses de rémunération'!J100*'Dépenses de rémunération'!H100/'Dépenses de rémunération'!I100,2),0)</f>
        <v>0</v>
      </c>
      <c r="I100" s="81" t="str">
        <f>IF('Dépenses de rémunération'!H100&lt;&gt;0,'Dépenses de rémunération'!H100,"")</f>
        <v/>
      </c>
      <c r="J100" s="79" t="str">
        <f>IF('Dépenses de rémunération'!I100&lt;&gt;"",'Dépenses de rémunération'!I100,"")</f>
        <v/>
      </c>
      <c r="K100" s="79" t="str">
        <f>IF('Dépenses de rémunération'!J100&lt;&gt;"",'Dépenses de rémunération'!J100,"")</f>
        <v/>
      </c>
      <c r="L100" s="111" t="str">
        <f>IF('Dépenses de rémunération'!K100&lt;&gt;"",'Dépenses de rémunération'!K100,"")</f>
        <v/>
      </c>
      <c r="M100" s="246"/>
      <c r="N100" s="246">
        <f t="shared" si="5"/>
        <v>0</v>
      </c>
      <c r="O100" s="111"/>
      <c r="P100" s="81" t="str">
        <f t="shared" si="6"/>
        <v/>
      </c>
      <c r="Q100" s="111" t="str">
        <f t="shared" si="7"/>
        <v/>
      </c>
      <c r="R100" s="111" t="str">
        <f t="shared" si="8"/>
        <v/>
      </c>
      <c r="S100" s="246">
        <f t="shared" si="9"/>
        <v>0</v>
      </c>
      <c r="T100" s="111"/>
    </row>
    <row r="101" spans="2:20" ht="19.899999999999999" customHeight="1" x14ac:dyDescent="0.35">
      <c r="B101" s="109">
        <v>94</v>
      </c>
      <c r="C101" s="111" t="str">
        <f>IF('Dépenses de rémunération'!C101&lt;&gt;"",'Dépenses de rémunération'!C101,"")</f>
        <v/>
      </c>
      <c r="D101" s="111" t="str">
        <f>IF('Dépenses de rémunération'!D101&lt;&gt;"",'Dépenses de rémunération'!D101,"")</f>
        <v/>
      </c>
      <c r="E101" s="111" t="str">
        <f>IF('Dépenses de rémunération'!E101&lt;&gt;"",'Dépenses de rémunération'!E101,"")</f>
        <v/>
      </c>
      <c r="F101" s="111" t="str">
        <f>IF('Dépenses de rémunération'!F101&lt;&gt;"",'Dépenses de rémunération'!F101,"")</f>
        <v/>
      </c>
      <c r="G101" s="111" t="str">
        <f>IF('Dépenses de rémunération'!G101&lt;&gt;"",'Dépenses de rémunération'!G101,"")</f>
        <v/>
      </c>
      <c r="H101" s="246">
        <f>IF('Dépenses de rémunération'!I101&lt;&gt;0,ROUND('Dépenses de rémunération'!J101*'Dépenses de rémunération'!H101/'Dépenses de rémunération'!I101,2),0)</f>
        <v>0</v>
      </c>
      <c r="I101" s="81" t="str">
        <f>IF('Dépenses de rémunération'!H101&lt;&gt;0,'Dépenses de rémunération'!H101,"")</f>
        <v/>
      </c>
      <c r="J101" s="79" t="str">
        <f>IF('Dépenses de rémunération'!I101&lt;&gt;"",'Dépenses de rémunération'!I101,"")</f>
        <v/>
      </c>
      <c r="K101" s="79" t="str">
        <f>IF('Dépenses de rémunération'!J101&lt;&gt;"",'Dépenses de rémunération'!J101,"")</f>
        <v/>
      </c>
      <c r="L101" s="111" t="str">
        <f>IF('Dépenses de rémunération'!K101&lt;&gt;"",'Dépenses de rémunération'!K101,"")</f>
        <v/>
      </c>
      <c r="M101" s="246"/>
      <c r="N101" s="246">
        <f t="shared" si="5"/>
        <v>0</v>
      </c>
      <c r="O101" s="111"/>
      <c r="P101" s="81" t="str">
        <f t="shared" si="6"/>
        <v/>
      </c>
      <c r="Q101" s="111" t="str">
        <f t="shared" si="7"/>
        <v/>
      </c>
      <c r="R101" s="111" t="str">
        <f t="shared" si="8"/>
        <v/>
      </c>
      <c r="S101" s="246">
        <f t="shared" si="9"/>
        <v>0</v>
      </c>
      <c r="T101" s="111"/>
    </row>
    <row r="102" spans="2:20" ht="19.899999999999999" customHeight="1" x14ac:dyDescent="0.35">
      <c r="B102" s="109">
        <v>95</v>
      </c>
      <c r="C102" s="111" t="str">
        <f>IF('Dépenses de rémunération'!C102&lt;&gt;"",'Dépenses de rémunération'!C102,"")</f>
        <v/>
      </c>
      <c r="D102" s="111" t="str">
        <f>IF('Dépenses de rémunération'!D102&lt;&gt;"",'Dépenses de rémunération'!D102,"")</f>
        <v/>
      </c>
      <c r="E102" s="111" t="str">
        <f>IF('Dépenses de rémunération'!E102&lt;&gt;"",'Dépenses de rémunération'!E102,"")</f>
        <v/>
      </c>
      <c r="F102" s="111" t="str">
        <f>IF('Dépenses de rémunération'!F102&lt;&gt;"",'Dépenses de rémunération'!F102,"")</f>
        <v/>
      </c>
      <c r="G102" s="111" t="str">
        <f>IF('Dépenses de rémunération'!G102&lt;&gt;"",'Dépenses de rémunération'!G102,"")</f>
        <v/>
      </c>
      <c r="H102" s="246">
        <f>IF('Dépenses de rémunération'!I102&lt;&gt;0,ROUND('Dépenses de rémunération'!J102*'Dépenses de rémunération'!H102/'Dépenses de rémunération'!I102,2),0)</f>
        <v>0</v>
      </c>
      <c r="I102" s="81" t="str">
        <f>IF('Dépenses de rémunération'!H102&lt;&gt;0,'Dépenses de rémunération'!H102,"")</f>
        <v/>
      </c>
      <c r="J102" s="79" t="str">
        <f>IF('Dépenses de rémunération'!I102&lt;&gt;"",'Dépenses de rémunération'!I102,"")</f>
        <v/>
      </c>
      <c r="K102" s="79" t="str">
        <f>IF('Dépenses de rémunération'!J102&lt;&gt;"",'Dépenses de rémunération'!J102,"")</f>
        <v/>
      </c>
      <c r="L102" s="111" t="str">
        <f>IF('Dépenses de rémunération'!K102&lt;&gt;"",'Dépenses de rémunération'!K102,"")</f>
        <v/>
      </c>
      <c r="M102" s="246"/>
      <c r="N102" s="246">
        <f t="shared" si="5"/>
        <v>0</v>
      </c>
      <c r="O102" s="111"/>
      <c r="P102" s="81" t="str">
        <f t="shared" si="6"/>
        <v/>
      </c>
      <c r="Q102" s="111" t="str">
        <f t="shared" si="7"/>
        <v/>
      </c>
      <c r="R102" s="111" t="str">
        <f t="shared" si="8"/>
        <v/>
      </c>
      <c r="S102" s="246">
        <f t="shared" si="9"/>
        <v>0</v>
      </c>
      <c r="T102" s="111"/>
    </row>
    <row r="103" spans="2:20" ht="19.899999999999999" customHeight="1" x14ac:dyDescent="0.35">
      <c r="B103" s="109">
        <v>96</v>
      </c>
      <c r="C103" s="111" t="str">
        <f>IF('Dépenses de rémunération'!C103&lt;&gt;"",'Dépenses de rémunération'!C103,"")</f>
        <v/>
      </c>
      <c r="D103" s="111" t="str">
        <f>IF('Dépenses de rémunération'!D103&lt;&gt;"",'Dépenses de rémunération'!D103,"")</f>
        <v/>
      </c>
      <c r="E103" s="111" t="str">
        <f>IF('Dépenses de rémunération'!E103&lt;&gt;"",'Dépenses de rémunération'!E103,"")</f>
        <v/>
      </c>
      <c r="F103" s="111" t="str">
        <f>IF('Dépenses de rémunération'!F103&lt;&gt;"",'Dépenses de rémunération'!F103,"")</f>
        <v/>
      </c>
      <c r="G103" s="111" t="str">
        <f>IF('Dépenses de rémunération'!G103&lt;&gt;"",'Dépenses de rémunération'!G103,"")</f>
        <v/>
      </c>
      <c r="H103" s="246">
        <f>IF('Dépenses de rémunération'!I103&lt;&gt;0,ROUND('Dépenses de rémunération'!J103*'Dépenses de rémunération'!H103/'Dépenses de rémunération'!I103,2),0)</f>
        <v>0</v>
      </c>
      <c r="I103" s="81" t="str">
        <f>IF('Dépenses de rémunération'!H103&lt;&gt;0,'Dépenses de rémunération'!H103,"")</f>
        <v/>
      </c>
      <c r="J103" s="79" t="str">
        <f>IF('Dépenses de rémunération'!I103&lt;&gt;"",'Dépenses de rémunération'!I103,"")</f>
        <v/>
      </c>
      <c r="K103" s="79" t="str">
        <f>IF('Dépenses de rémunération'!J103&lt;&gt;"",'Dépenses de rémunération'!J103,"")</f>
        <v/>
      </c>
      <c r="L103" s="111" t="str">
        <f>IF('Dépenses de rémunération'!K103&lt;&gt;"",'Dépenses de rémunération'!K103,"")</f>
        <v/>
      </c>
      <c r="M103" s="246"/>
      <c r="N103" s="246">
        <f t="shared" si="5"/>
        <v>0</v>
      </c>
      <c r="O103" s="111"/>
      <c r="P103" s="81" t="str">
        <f t="shared" si="6"/>
        <v/>
      </c>
      <c r="Q103" s="111" t="str">
        <f t="shared" si="7"/>
        <v/>
      </c>
      <c r="R103" s="111" t="str">
        <f t="shared" si="8"/>
        <v/>
      </c>
      <c r="S103" s="246">
        <f t="shared" si="9"/>
        <v>0</v>
      </c>
      <c r="T103" s="111"/>
    </row>
    <row r="104" spans="2:20" ht="19.899999999999999" customHeight="1" x14ac:dyDescent="0.35">
      <c r="B104" s="109">
        <v>97</v>
      </c>
      <c r="C104" s="111" t="str">
        <f>IF('Dépenses de rémunération'!C104&lt;&gt;"",'Dépenses de rémunération'!C104,"")</f>
        <v/>
      </c>
      <c r="D104" s="111" t="str">
        <f>IF('Dépenses de rémunération'!D104&lt;&gt;"",'Dépenses de rémunération'!D104,"")</f>
        <v/>
      </c>
      <c r="E104" s="111" t="str">
        <f>IF('Dépenses de rémunération'!E104&lt;&gt;"",'Dépenses de rémunération'!E104,"")</f>
        <v/>
      </c>
      <c r="F104" s="111" t="str">
        <f>IF('Dépenses de rémunération'!F104&lt;&gt;"",'Dépenses de rémunération'!F104,"")</f>
        <v/>
      </c>
      <c r="G104" s="111" t="str">
        <f>IF('Dépenses de rémunération'!G104&lt;&gt;"",'Dépenses de rémunération'!G104,"")</f>
        <v/>
      </c>
      <c r="H104" s="246">
        <f>IF('Dépenses de rémunération'!I104&lt;&gt;0,ROUND('Dépenses de rémunération'!J104*'Dépenses de rémunération'!H104/'Dépenses de rémunération'!I104,2),0)</f>
        <v>0</v>
      </c>
      <c r="I104" s="81" t="str">
        <f>IF('Dépenses de rémunération'!H104&lt;&gt;0,'Dépenses de rémunération'!H104,"")</f>
        <v/>
      </c>
      <c r="J104" s="79" t="str">
        <f>IF('Dépenses de rémunération'!I104&lt;&gt;"",'Dépenses de rémunération'!I104,"")</f>
        <v/>
      </c>
      <c r="K104" s="79" t="str">
        <f>IF('Dépenses de rémunération'!J104&lt;&gt;"",'Dépenses de rémunération'!J104,"")</f>
        <v/>
      </c>
      <c r="L104" s="111" t="str">
        <f>IF('Dépenses de rémunération'!K104&lt;&gt;"",'Dépenses de rémunération'!K104,"")</f>
        <v/>
      </c>
      <c r="M104" s="246"/>
      <c r="N104" s="246">
        <f t="shared" si="5"/>
        <v>0</v>
      </c>
      <c r="O104" s="111"/>
      <c r="P104" s="81" t="str">
        <f t="shared" si="6"/>
        <v/>
      </c>
      <c r="Q104" s="111" t="str">
        <f t="shared" si="7"/>
        <v/>
      </c>
      <c r="R104" s="111" t="str">
        <f t="shared" si="8"/>
        <v/>
      </c>
      <c r="S104" s="246">
        <f t="shared" si="9"/>
        <v>0</v>
      </c>
      <c r="T104" s="111"/>
    </row>
    <row r="105" spans="2:20" ht="19.899999999999999" customHeight="1" x14ac:dyDescent="0.35">
      <c r="B105" s="109">
        <v>98</v>
      </c>
      <c r="C105" s="111" t="str">
        <f>IF('Dépenses de rémunération'!C105&lt;&gt;"",'Dépenses de rémunération'!C105,"")</f>
        <v/>
      </c>
      <c r="D105" s="111" t="str">
        <f>IF('Dépenses de rémunération'!D105&lt;&gt;"",'Dépenses de rémunération'!D105,"")</f>
        <v/>
      </c>
      <c r="E105" s="111" t="str">
        <f>IF('Dépenses de rémunération'!E105&lt;&gt;"",'Dépenses de rémunération'!E105,"")</f>
        <v/>
      </c>
      <c r="F105" s="111" t="str">
        <f>IF('Dépenses de rémunération'!F105&lt;&gt;"",'Dépenses de rémunération'!F105,"")</f>
        <v/>
      </c>
      <c r="G105" s="111" t="str">
        <f>IF('Dépenses de rémunération'!G105&lt;&gt;"",'Dépenses de rémunération'!G105,"")</f>
        <v/>
      </c>
      <c r="H105" s="246">
        <f>IF('Dépenses de rémunération'!I105&lt;&gt;0,ROUND('Dépenses de rémunération'!J105*'Dépenses de rémunération'!H105/'Dépenses de rémunération'!I105,2),0)</f>
        <v>0</v>
      </c>
      <c r="I105" s="81" t="str">
        <f>IF('Dépenses de rémunération'!H105&lt;&gt;0,'Dépenses de rémunération'!H105,"")</f>
        <v/>
      </c>
      <c r="J105" s="79" t="str">
        <f>IF('Dépenses de rémunération'!I105&lt;&gt;"",'Dépenses de rémunération'!I105,"")</f>
        <v/>
      </c>
      <c r="K105" s="79" t="str">
        <f>IF('Dépenses de rémunération'!J105&lt;&gt;"",'Dépenses de rémunération'!J105,"")</f>
        <v/>
      </c>
      <c r="L105" s="111" t="str">
        <f>IF('Dépenses de rémunération'!K105&lt;&gt;"",'Dépenses de rémunération'!K105,"")</f>
        <v/>
      </c>
      <c r="M105" s="246"/>
      <c r="N105" s="246">
        <f t="shared" si="5"/>
        <v>0</v>
      </c>
      <c r="O105" s="111"/>
      <c r="P105" s="81" t="str">
        <f t="shared" si="6"/>
        <v/>
      </c>
      <c r="Q105" s="111" t="str">
        <f t="shared" si="7"/>
        <v/>
      </c>
      <c r="R105" s="111" t="str">
        <f t="shared" si="8"/>
        <v/>
      </c>
      <c r="S105" s="246">
        <f t="shared" si="9"/>
        <v>0</v>
      </c>
      <c r="T105" s="111"/>
    </row>
    <row r="106" spans="2:20" ht="19.899999999999999" customHeight="1" x14ac:dyDescent="0.35">
      <c r="B106" s="109">
        <v>99</v>
      </c>
      <c r="C106" s="111" t="str">
        <f>IF('Dépenses de rémunération'!C106&lt;&gt;"",'Dépenses de rémunération'!C106,"")</f>
        <v/>
      </c>
      <c r="D106" s="111" t="str">
        <f>IF('Dépenses de rémunération'!D106&lt;&gt;"",'Dépenses de rémunération'!D106,"")</f>
        <v/>
      </c>
      <c r="E106" s="111" t="str">
        <f>IF('Dépenses de rémunération'!E106&lt;&gt;"",'Dépenses de rémunération'!E106,"")</f>
        <v/>
      </c>
      <c r="F106" s="111" t="str">
        <f>IF('Dépenses de rémunération'!F106&lt;&gt;"",'Dépenses de rémunération'!F106,"")</f>
        <v/>
      </c>
      <c r="G106" s="111" t="str">
        <f>IF('Dépenses de rémunération'!G106&lt;&gt;"",'Dépenses de rémunération'!G106,"")</f>
        <v/>
      </c>
      <c r="H106" s="246">
        <f>IF('Dépenses de rémunération'!I106&lt;&gt;0,ROUND('Dépenses de rémunération'!J106*'Dépenses de rémunération'!H106/'Dépenses de rémunération'!I106,2),0)</f>
        <v>0</v>
      </c>
      <c r="I106" s="81" t="str">
        <f>IF('Dépenses de rémunération'!H106&lt;&gt;0,'Dépenses de rémunération'!H106,"")</f>
        <v/>
      </c>
      <c r="J106" s="79" t="str">
        <f>IF('Dépenses de rémunération'!I106&lt;&gt;"",'Dépenses de rémunération'!I106,"")</f>
        <v/>
      </c>
      <c r="K106" s="79" t="str">
        <f>IF('Dépenses de rémunération'!J106&lt;&gt;"",'Dépenses de rémunération'!J106,"")</f>
        <v/>
      </c>
      <c r="L106" s="111" t="str">
        <f>IF('Dépenses de rémunération'!K106&lt;&gt;"",'Dépenses de rémunération'!K106,"")</f>
        <v/>
      </c>
      <c r="M106" s="246"/>
      <c r="N106" s="246">
        <f t="shared" si="5"/>
        <v>0</v>
      </c>
      <c r="O106" s="111"/>
      <c r="P106" s="81" t="str">
        <f t="shared" si="6"/>
        <v/>
      </c>
      <c r="Q106" s="111" t="str">
        <f t="shared" si="7"/>
        <v/>
      </c>
      <c r="R106" s="111" t="str">
        <f t="shared" si="8"/>
        <v/>
      </c>
      <c r="S106" s="246">
        <f t="shared" si="9"/>
        <v>0</v>
      </c>
      <c r="T106" s="111"/>
    </row>
    <row r="107" spans="2:20" ht="19.899999999999999" customHeight="1" x14ac:dyDescent="0.35">
      <c r="B107" s="109">
        <v>100</v>
      </c>
      <c r="C107" s="111" t="str">
        <f>IF('Dépenses de rémunération'!C107&lt;&gt;"",'Dépenses de rémunération'!C107,"")</f>
        <v/>
      </c>
      <c r="D107" s="111" t="str">
        <f>IF('Dépenses de rémunération'!D107&lt;&gt;"",'Dépenses de rémunération'!D107,"")</f>
        <v/>
      </c>
      <c r="E107" s="111" t="str">
        <f>IF('Dépenses de rémunération'!E107&lt;&gt;"",'Dépenses de rémunération'!E107,"")</f>
        <v/>
      </c>
      <c r="F107" s="111" t="str">
        <f>IF('Dépenses de rémunération'!F107&lt;&gt;"",'Dépenses de rémunération'!F107,"")</f>
        <v/>
      </c>
      <c r="G107" s="111" t="str">
        <f>IF('Dépenses de rémunération'!G107&lt;&gt;"",'Dépenses de rémunération'!G107,"")</f>
        <v/>
      </c>
      <c r="H107" s="246">
        <f>IF('Dépenses de rémunération'!I107&lt;&gt;0,ROUND('Dépenses de rémunération'!J107*'Dépenses de rémunération'!H107/'Dépenses de rémunération'!I107,2),0)</f>
        <v>0</v>
      </c>
      <c r="I107" s="81" t="str">
        <f>IF('Dépenses de rémunération'!H107&lt;&gt;0,'Dépenses de rémunération'!H107,"")</f>
        <v/>
      </c>
      <c r="J107" s="79" t="str">
        <f>IF('Dépenses de rémunération'!I107&lt;&gt;"",'Dépenses de rémunération'!I107,"")</f>
        <v/>
      </c>
      <c r="K107" s="79" t="str">
        <f>IF('Dépenses de rémunération'!J107&lt;&gt;"",'Dépenses de rémunération'!J107,"")</f>
        <v/>
      </c>
      <c r="L107" s="111" t="str">
        <f>IF('Dépenses de rémunération'!K107&lt;&gt;"",'Dépenses de rémunération'!K107,"")</f>
        <v/>
      </c>
      <c r="M107" s="246"/>
      <c r="N107" s="246">
        <f t="shared" si="5"/>
        <v>0</v>
      </c>
      <c r="O107" s="111"/>
      <c r="P107" s="81" t="str">
        <f t="shared" si="6"/>
        <v/>
      </c>
      <c r="Q107" s="111" t="str">
        <f t="shared" si="7"/>
        <v/>
      </c>
      <c r="R107" s="111" t="str">
        <f t="shared" si="8"/>
        <v/>
      </c>
      <c r="S107" s="246">
        <f t="shared" si="9"/>
        <v>0</v>
      </c>
      <c r="T107" s="111"/>
    </row>
    <row r="108" spans="2:20" ht="19.899999999999999" customHeight="1" x14ac:dyDescent="0.35">
      <c r="B108" s="109">
        <v>101</v>
      </c>
      <c r="C108" s="111" t="str">
        <f>IF('Dépenses de rémunération'!C108&lt;&gt;"",'Dépenses de rémunération'!C108,"")</f>
        <v/>
      </c>
      <c r="D108" s="111" t="str">
        <f>IF('Dépenses de rémunération'!D108&lt;&gt;"",'Dépenses de rémunération'!D108,"")</f>
        <v/>
      </c>
      <c r="E108" s="111" t="str">
        <f>IF('Dépenses de rémunération'!E108&lt;&gt;"",'Dépenses de rémunération'!E108,"")</f>
        <v/>
      </c>
      <c r="F108" s="111" t="str">
        <f>IF('Dépenses de rémunération'!F108&lt;&gt;"",'Dépenses de rémunération'!F108,"")</f>
        <v/>
      </c>
      <c r="G108" s="111" t="str">
        <f>IF('Dépenses de rémunération'!G108&lt;&gt;"",'Dépenses de rémunération'!G108,"")</f>
        <v/>
      </c>
      <c r="H108" s="246">
        <f>IF('Dépenses de rémunération'!I108&lt;&gt;0,ROUND('Dépenses de rémunération'!J108*'Dépenses de rémunération'!H108/'Dépenses de rémunération'!I108,2),0)</f>
        <v>0</v>
      </c>
      <c r="I108" s="81" t="str">
        <f>IF('Dépenses de rémunération'!H108&lt;&gt;0,'Dépenses de rémunération'!H108,"")</f>
        <v/>
      </c>
      <c r="J108" s="79" t="str">
        <f>IF('Dépenses de rémunération'!I108&lt;&gt;"",'Dépenses de rémunération'!I108,"")</f>
        <v/>
      </c>
      <c r="K108" s="79" t="str">
        <f>IF('Dépenses de rémunération'!J108&lt;&gt;"",'Dépenses de rémunération'!J108,"")</f>
        <v/>
      </c>
      <c r="L108" s="111" t="str">
        <f>IF('Dépenses de rémunération'!K108&lt;&gt;"",'Dépenses de rémunération'!K108,"")</f>
        <v/>
      </c>
      <c r="M108" s="246"/>
      <c r="N108" s="246">
        <f t="shared" si="5"/>
        <v>0</v>
      </c>
      <c r="O108" s="111"/>
      <c r="P108" s="81" t="str">
        <f t="shared" si="6"/>
        <v/>
      </c>
      <c r="Q108" s="111" t="str">
        <f t="shared" si="7"/>
        <v/>
      </c>
      <c r="R108" s="111" t="str">
        <f t="shared" si="8"/>
        <v/>
      </c>
      <c r="S108" s="246">
        <f t="shared" si="9"/>
        <v>0</v>
      </c>
      <c r="T108" s="111"/>
    </row>
    <row r="109" spans="2:20" ht="19.899999999999999" customHeight="1" x14ac:dyDescent="0.35">
      <c r="B109" s="109">
        <v>102</v>
      </c>
      <c r="C109" s="111" t="str">
        <f>IF('Dépenses de rémunération'!C109&lt;&gt;"",'Dépenses de rémunération'!C109,"")</f>
        <v/>
      </c>
      <c r="D109" s="111" t="str">
        <f>IF('Dépenses de rémunération'!D109&lt;&gt;"",'Dépenses de rémunération'!D109,"")</f>
        <v/>
      </c>
      <c r="E109" s="111" t="str">
        <f>IF('Dépenses de rémunération'!E109&lt;&gt;"",'Dépenses de rémunération'!E109,"")</f>
        <v/>
      </c>
      <c r="F109" s="111" t="str">
        <f>IF('Dépenses de rémunération'!F109&lt;&gt;"",'Dépenses de rémunération'!F109,"")</f>
        <v/>
      </c>
      <c r="G109" s="111" t="str">
        <f>IF('Dépenses de rémunération'!G109&lt;&gt;"",'Dépenses de rémunération'!G109,"")</f>
        <v/>
      </c>
      <c r="H109" s="246">
        <f>IF('Dépenses de rémunération'!I109&lt;&gt;0,ROUND('Dépenses de rémunération'!J109*'Dépenses de rémunération'!H109/'Dépenses de rémunération'!I109,2),0)</f>
        <v>0</v>
      </c>
      <c r="I109" s="81" t="str">
        <f>IF('Dépenses de rémunération'!H109&lt;&gt;0,'Dépenses de rémunération'!H109,"")</f>
        <v/>
      </c>
      <c r="J109" s="79" t="str">
        <f>IF('Dépenses de rémunération'!I109&lt;&gt;"",'Dépenses de rémunération'!I109,"")</f>
        <v/>
      </c>
      <c r="K109" s="79" t="str">
        <f>IF('Dépenses de rémunération'!J109&lt;&gt;"",'Dépenses de rémunération'!J109,"")</f>
        <v/>
      </c>
      <c r="L109" s="111" t="str">
        <f>IF('Dépenses de rémunération'!K109&lt;&gt;"",'Dépenses de rémunération'!K109,"")</f>
        <v/>
      </c>
      <c r="M109" s="246"/>
      <c r="N109" s="246">
        <f t="shared" si="5"/>
        <v>0</v>
      </c>
      <c r="O109" s="111"/>
      <c r="P109" s="81" t="str">
        <f t="shared" si="6"/>
        <v/>
      </c>
      <c r="Q109" s="111" t="str">
        <f t="shared" si="7"/>
        <v/>
      </c>
      <c r="R109" s="111" t="str">
        <f t="shared" si="8"/>
        <v/>
      </c>
      <c r="S109" s="246">
        <f t="shared" si="9"/>
        <v>0</v>
      </c>
      <c r="T109" s="111"/>
    </row>
    <row r="110" spans="2:20" ht="19.899999999999999" customHeight="1" x14ac:dyDescent="0.35">
      <c r="B110" s="109">
        <v>103</v>
      </c>
      <c r="C110" s="111" t="str">
        <f>IF('Dépenses de rémunération'!C110&lt;&gt;"",'Dépenses de rémunération'!C110,"")</f>
        <v/>
      </c>
      <c r="D110" s="111" t="str">
        <f>IF('Dépenses de rémunération'!D110&lt;&gt;"",'Dépenses de rémunération'!D110,"")</f>
        <v/>
      </c>
      <c r="E110" s="111" t="str">
        <f>IF('Dépenses de rémunération'!E110&lt;&gt;"",'Dépenses de rémunération'!E110,"")</f>
        <v/>
      </c>
      <c r="F110" s="111" t="str">
        <f>IF('Dépenses de rémunération'!F110&lt;&gt;"",'Dépenses de rémunération'!F110,"")</f>
        <v/>
      </c>
      <c r="G110" s="111" t="str">
        <f>IF('Dépenses de rémunération'!G110&lt;&gt;"",'Dépenses de rémunération'!G110,"")</f>
        <v/>
      </c>
      <c r="H110" s="246">
        <f>IF('Dépenses de rémunération'!I110&lt;&gt;0,ROUND('Dépenses de rémunération'!J110*'Dépenses de rémunération'!H110/'Dépenses de rémunération'!I110,2),0)</f>
        <v>0</v>
      </c>
      <c r="I110" s="81" t="str">
        <f>IF('Dépenses de rémunération'!H110&lt;&gt;0,'Dépenses de rémunération'!H110,"")</f>
        <v/>
      </c>
      <c r="J110" s="79" t="str">
        <f>IF('Dépenses de rémunération'!I110&lt;&gt;"",'Dépenses de rémunération'!I110,"")</f>
        <v/>
      </c>
      <c r="K110" s="79" t="str">
        <f>IF('Dépenses de rémunération'!J110&lt;&gt;"",'Dépenses de rémunération'!J110,"")</f>
        <v/>
      </c>
      <c r="L110" s="111" t="str">
        <f>IF('Dépenses de rémunération'!K110&lt;&gt;"",'Dépenses de rémunération'!K110,"")</f>
        <v/>
      </c>
      <c r="M110" s="246"/>
      <c r="N110" s="246">
        <f t="shared" si="5"/>
        <v>0</v>
      </c>
      <c r="O110" s="111"/>
      <c r="P110" s="81" t="str">
        <f t="shared" si="6"/>
        <v/>
      </c>
      <c r="Q110" s="111" t="str">
        <f t="shared" si="7"/>
        <v/>
      </c>
      <c r="R110" s="111" t="str">
        <f t="shared" si="8"/>
        <v/>
      </c>
      <c r="S110" s="246">
        <f t="shared" si="9"/>
        <v>0</v>
      </c>
      <c r="T110" s="111"/>
    </row>
    <row r="111" spans="2:20" ht="19.899999999999999" customHeight="1" x14ac:dyDescent="0.35">
      <c r="B111" s="109">
        <v>104</v>
      </c>
      <c r="C111" s="111" t="str">
        <f>IF('Dépenses de rémunération'!C111&lt;&gt;"",'Dépenses de rémunération'!C111,"")</f>
        <v/>
      </c>
      <c r="D111" s="111" t="str">
        <f>IF('Dépenses de rémunération'!D111&lt;&gt;"",'Dépenses de rémunération'!D111,"")</f>
        <v/>
      </c>
      <c r="E111" s="111" t="str">
        <f>IF('Dépenses de rémunération'!E111&lt;&gt;"",'Dépenses de rémunération'!E111,"")</f>
        <v/>
      </c>
      <c r="F111" s="111" t="str">
        <f>IF('Dépenses de rémunération'!F111&lt;&gt;"",'Dépenses de rémunération'!F111,"")</f>
        <v/>
      </c>
      <c r="G111" s="111" t="str">
        <f>IF('Dépenses de rémunération'!G111&lt;&gt;"",'Dépenses de rémunération'!G111,"")</f>
        <v/>
      </c>
      <c r="H111" s="246">
        <f>IF('Dépenses de rémunération'!I111&lt;&gt;0,ROUND('Dépenses de rémunération'!J111*'Dépenses de rémunération'!H111/'Dépenses de rémunération'!I111,2),0)</f>
        <v>0</v>
      </c>
      <c r="I111" s="81" t="str">
        <f>IF('Dépenses de rémunération'!H111&lt;&gt;0,'Dépenses de rémunération'!H111,"")</f>
        <v/>
      </c>
      <c r="J111" s="79" t="str">
        <f>IF('Dépenses de rémunération'!I111&lt;&gt;"",'Dépenses de rémunération'!I111,"")</f>
        <v/>
      </c>
      <c r="K111" s="79" t="str">
        <f>IF('Dépenses de rémunération'!J111&lt;&gt;"",'Dépenses de rémunération'!J111,"")</f>
        <v/>
      </c>
      <c r="L111" s="111" t="str">
        <f>IF('Dépenses de rémunération'!K111&lt;&gt;"",'Dépenses de rémunération'!K111,"")</f>
        <v/>
      </c>
      <c r="M111" s="246"/>
      <c r="N111" s="246">
        <f t="shared" si="5"/>
        <v>0</v>
      </c>
      <c r="O111" s="111"/>
      <c r="P111" s="81" t="str">
        <f t="shared" si="6"/>
        <v/>
      </c>
      <c r="Q111" s="111" t="str">
        <f t="shared" si="7"/>
        <v/>
      </c>
      <c r="R111" s="111" t="str">
        <f t="shared" si="8"/>
        <v/>
      </c>
      <c r="S111" s="246">
        <f t="shared" si="9"/>
        <v>0</v>
      </c>
      <c r="T111" s="111"/>
    </row>
    <row r="112" spans="2:20" ht="19.899999999999999" customHeight="1" x14ac:dyDescent="0.35">
      <c r="B112" s="109">
        <v>105</v>
      </c>
      <c r="C112" s="111" t="str">
        <f>IF('Dépenses de rémunération'!C112&lt;&gt;"",'Dépenses de rémunération'!C112,"")</f>
        <v/>
      </c>
      <c r="D112" s="111" t="str">
        <f>IF('Dépenses de rémunération'!D112&lt;&gt;"",'Dépenses de rémunération'!D112,"")</f>
        <v/>
      </c>
      <c r="E112" s="111" t="str">
        <f>IF('Dépenses de rémunération'!E112&lt;&gt;"",'Dépenses de rémunération'!E112,"")</f>
        <v/>
      </c>
      <c r="F112" s="111" t="str">
        <f>IF('Dépenses de rémunération'!F112&lt;&gt;"",'Dépenses de rémunération'!F112,"")</f>
        <v/>
      </c>
      <c r="G112" s="111" t="str">
        <f>IF('Dépenses de rémunération'!G112&lt;&gt;"",'Dépenses de rémunération'!G112,"")</f>
        <v/>
      </c>
      <c r="H112" s="246">
        <f>IF('Dépenses de rémunération'!I112&lt;&gt;0,ROUND('Dépenses de rémunération'!J112*'Dépenses de rémunération'!H112/'Dépenses de rémunération'!I112,2),0)</f>
        <v>0</v>
      </c>
      <c r="I112" s="81" t="str">
        <f>IF('Dépenses de rémunération'!H112&lt;&gt;0,'Dépenses de rémunération'!H112,"")</f>
        <v/>
      </c>
      <c r="J112" s="79" t="str">
        <f>IF('Dépenses de rémunération'!I112&lt;&gt;"",'Dépenses de rémunération'!I112,"")</f>
        <v/>
      </c>
      <c r="K112" s="79" t="str">
        <f>IF('Dépenses de rémunération'!J112&lt;&gt;"",'Dépenses de rémunération'!J112,"")</f>
        <v/>
      </c>
      <c r="L112" s="111" t="str">
        <f>IF('Dépenses de rémunération'!K112&lt;&gt;"",'Dépenses de rémunération'!K112,"")</f>
        <v/>
      </c>
      <c r="M112" s="246"/>
      <c r="N112" s="246">
        <f t="shared" si="5"/>
        <v>0</v>
      </c>
      <c r="O112" s="111"/>
      <c r="P112" s="81" t="str">
        <f t="shared" si="6"/>
        <v/>
      </c>
      <c r="Q112" s="111" t="str">
        <f t="shared" si="7"/>
        <v/>
      </c>
      <c r="R112" s="111" t="str">
        <f t="shared" si="8"/>
        <v/>
      </c>
      <c r="S112" s="246">
        <f t="shared" si="9"/>
        <v>0</v>
      </c>
      <c r="T112" s="111"/>
    </row>
    <row r="113" spans="2:20" ht="19.899999999999999" customHeight="1" x14ac:dyDescent="0.35">
      <c r="B113" s="109">
        <v>106</v>
      </c>
      <c r="C113" s="111" t="str">
        <f>IF('Dépenses de rémunération'!C113&lt;&gt;"",'Dépenses de rémunération'!C113,"")</f>
        <v/>
      </c>
      <c r="D113" s="111" t="str">
        <f>IF('Dépenses de rémunération'!D113&lt;&gt;"",'Dépenses de rémunération'!D113,"")</f>
        <v/>
      </c>
      <c r="E113" s="111" t="str">
        <f>IF('Dépenses de rémunération'!E113&lt;&gt;"",'Dépenses de rémunération'!E113,"")</f>
        <v/>
      </c>
      <c r="F113" s="111" t="str">
        <f>IF('Dépenses de rémunération'!F113&lt;&gt;"",'Dépenses de rémunération'!F113,"")</f>
        <v/>
      </c>
      <c r="G113" s="111" t="str">
        <f>IF('Dépenses de rémunération'!G113&lt;&gt;"",'Dépenses de rémunération'!G113,"")</f>
        <v/>
      </c>
      <c r="H113" s="246">
        <f>IF('Dépenses de rémunération'!I113&lt;&gt;0,ROUND('Dépenses de rémunération'!J113*'Dépenses de rémunération'!H113/'Dépenses de rémunération'!I113,2),0)</f>
        <v>0</v>
      </c>
      <c r="I113" s="81" t="str">
        <f>IF('Dépenses de rémunération'!H113&lt;&gt;0,'Dépenses de rémunération'!H113,"")</f>
        <v/>
      </c>
      <c r="J113" s="79" t="str">
        <f>IF('Dépenses de rémunération'!I113&lt;&gt;"",'Dépenses de rémunération'!I113,"")</f>
        <v/>
      </c>
      <c r="K113" s="79" t="str">
        <f>IF('Dépenses de rémunération'!J113&lt;&gt;"",'Dépenses de rémunération'!J113,"")</f>
        <v/>
      </c>
      <c r="L113" s="111" t="str">
        <f>IF('Dépenses de rémunération'!K113&lt;&gt;"",'Dépenses de rémunération'!K113,"")</f>
        <v/>
      </c>
      <c r="M113" s="246"/>
      <c r="N113" s="246">
        <f t="shared" si="5"/>
        <v>0</v>
      </c>
      <c r="O113" s="111"/>
      <c r="P113" s="81" t="str">
        <f t="shared" si="6"/>
        <v/>
      </c>
      <c r="Q113" s="111" t="str">
        <f t="shared" si="7"/>
        <v/>
      </c>
      <c r="R113" s="111" t="str">
        <f t="shared" si="8"/>
        <v/>
      </c>
      <c r="S113" s="246">
        <f t="shared" si="9"/>
        <v>0</v>
      </c>
      <c r="T113" s="111"/>
    </row>
    <row r="114" spans="2:20" ht="19.899999999999999" customHeight="1" x14ac:dyDescent="0.35">
      <c r="B114" s="109">
        <v>107</v>
      </c>
      <c r="C114" s="111" t="str">
        <f>IF('Dépenses de rémunération'!C114&lt;&gt;"",'Dépenses de rémunération'!C114,"")</f>
        <v/>
      </c>
      <c r="D114" s="111" t="str">
        <f>IF('Dépenses de rémunération'!D114&lt;&gt;"",'Dépenses de rémunération'!D114,"")</f>
        <v/>
      </c>
      <c r="E114" s="111" t="str">
        <f>IF('Dépenses de rémunération'!E114&lt;&gt;"",'Dépenses de rémunération'!E114,"")</f>
        <v/>
      </c>
      <c r="F114" s="111" t="str">
        <f>IF('Dépenses de rémunération'!F114&lt;&gt;"",'Dépenses de rémunération'!F114,"")</f>
        <v/>
      </c>
      <c r="G114" s="111" t="str">
        <f>IF('Dépenses de rémunération'!G114&lt;&gt;"",'Dépenses de rémunération'!G114,"")</f>
        <v/>
      </c>
      <c r="H114" s="246">
        <f>IF('Dépenses de rémunération'!I114&lt;&gt;0,ROUND('Dépenses de rémunération'!J114*'Dépenses de rémunération'!H114/'Dépenses de rémunération'!I114,2),0)</f>
        <v>0</v>
      </c>
      <c r="I114" s="81" t="str">
        <f>IF('Dépenses de rémunération'!H114&lt;&gt;0,'Dépenses de rémunération'!H114,"")</f>
        <v/>
      </c>
      <c r="J114" s="79" t="str">
        <f>IF('Dépenses de rémunération'!I114&lt;&gt;"",'Dépenses de rémunération'!I114,"")</f>
        <v/>
      </c>
      <c r="K114" s="79" t="str">
        <f>IF('Dépenses de rémunération'!J114&lt;&gt;"",'Dépenses de rémunération'!J114,"")</f>
        <v/>
      </c>
      <c r="L114" s="111" t="str">
        <f>IF('Dépenses de rémunération'!K114&lt;&gt;"",'Dépenses de rémunération'!K114,"")</f>
        <v/>
      </c>
      <c r="M114" s="246"/>
      <c r="N114" s="246">
        <f t="shared" si="5"/>
        <v>0</v>
      </c>
      <c r="O114" s="111"/>
      <c r="P114" s="81" t="str">
        <f t="shared" si="6"/>
        <v/>
      </c>
      <c r="Q114" s="111" t="str">
        <f t="shared" si="7"/>
        <v/>
      </c>
      <c r="R114" s="111" t="str">
        <f t="shared" si="8"/>
        <v/>
      </c>
      <c r="S114" s="246">
        <f t="shared" si="9"/>
        <v>0</v>
      </c>
      <c r="T114" s="111"/>
    </row>
    <row r="115" spans="2:20" ht="19.899999999999999" customHeight="1" x14ac:dyDescent="0.35">
      <c r="B115" s="109">
        <v>108</v>
      </c>
      <c r="C115" s="111" t="str">
        <f>IF('Dépenses de rémunération'!C115&lt;&gt;"",'Dépenses de rémunération'!C115,"")</f>
        <v/>
      </c>
      <c r="D115" s="111" t="str">
        <f>IF('Dépenses de rémunération'!D115&lt;&gt;"",'Dépenses de rémunération'!D115,"")</f>
        <v/>
      </c>
      <c r="E115" s="111" t="str">
        <f>IF('Dépenses de rémunération'!E115&lt;&gt;"",'Dépenses de rémunération'!E115,"")</f>
        <v/>
      </c>
      <c r="F115" s="111" t="str">
        <f>IF('Dépenses de rémunération'!F115&lt;&gt;"",'Dépenses de rémunération'!F115,"")</f>
        <v/>
      </c>
      <c r="G115" s="111" t="str">
        <f>IF('Dépenses de rémunération'!G115&lt;&gt;"",'Dépenses de rémunération'!G115,"")</f>
        <v/>
      </c>
      <c r="H115" s="246">
        <f>IF('Dépenses de rémunération'!I115&lt;&gt;0,ROUND('Dépenses de rémunération'!J115*'Dépenses de rémunération'!H115/'Dépenses de rémunération'!I115,2),0)</f>
        <v>0</v>
      </c>
      <c r="I115" s="81" t="str">
        <f>IF('Dépenses de rémunération'!H115&lt;&gt;0,'Dépenses de rémunération'!H115,"")</f>
        <v/>
      </c>
      <c r="J115" s="79" t="str">
        <f>IF('Dépenses de rémunération'!I115&lt;&gt;"",'Dépenses de rémunération'!I115,"")</f>
        <v/>
      </c>
      <c r="K115" s="79" t="str">
        <f>IF('Dépenses de rémunération'!J115&lt;&gt;"",'Dépenses de rémunération'!J115,"")</f>
        <v/>
      </c>
      <c r="L115" s="111" t="str">
        <f>IF('Dépenses de rémunération'!K115&lt;&gt;"",'Dépenses de rémunération'!K115,"")</f>
        <v/>
      </c>
      <c r="M115" s="246"/>
      <c r="N115" s="246">
        <f t="shared" si="5"/>
        <v>0</v>
      </c>
      <c r="O115" s="111"/>
      <c r="P115" s="81" t="str">
        <f t="shared" si="6"/>
        <v/>
      </c>
      <c r="Q115" s="111" t="str">
        <f t="shared" si="7"/>
        <v/>
      </c>
      <c r="R115" s="111" t="str">
        <f t="shared" si="8"/>
        <v/>
      </c>
      <c r="S115" s="246">
        <f t="shared" si="9"/>
        <v>0</v>
      </c>
      <c r="T115" s="111"/>
    </row>
    <row r="116" spans="2:20" ht="19.899999999999999" customHeight="1" x14ac:dyDescent="0.35">
      <c r="B116" s="109">
        <v>109</v>
      </c>
      <c r="C116" s="111" t="str">
        <f>IF('Dépenses de rémunération'!C116&lt;&gt;"",'Dépenses de rémunération'!C116,"")</f>
        <v/>
      </c>
      <c r="D116" s="111" t="str">
        <f>IF('Dépenses de rémunération'!D116&lt;&gt;"",'Dépenses de rémunération'!D116,"")</f>
        <v/>
      </c>
      <c r="E116" s="111" t="str">
        <f>IF('Dépenses de rémunération'!E116&lt;&gt;"",'Dépenses de rémunération'!E116,"")</f>
        <v/>
      </c>
      <c r="F116" s="111" t="str">
        <f>IF('Dépenses de rémunération'!F116&lt;&gt;"",'Dépenses de rémunération'!F116,"")</f>
        <v/>
      </c>
      <c r="G116" s="111" t="str">
        <f>IF('Dépenses de rémunération'!G116&lt;&gt;"",'Dépenses de rémunération'!G116,"")</f>
        <v/>
      </c>
      <c r="H116" s="246">
        <f>IF('Dépenses de rémunération'!I116&lt;&gt;0,ROUND('Dépenses de rémunération'!J116*'Dépenses de rémunération'!H116/'Dépenses de rémunération'!I116,2),0)</f>
        <v>0</v>
      </c>
      <c r="I116" s="81" t="str">
        <f>IF('Dépenses de rémunération'!H116&lt;&gt;0,'Dépenses de rémunération'!H116,"")</f>
        <v/>
      </c>
      <c r="J116" s="79" t="str">
        <f>IF('Dépenses de rémunération'!I116&lt;&gt;"",'Dépenses de rémunération'!I116,"")</f>
        <v/>
      </c>
      <c r="K116" s="79" t="str">
        <f>IF('Dépenses de rémunération'!J116&lt;&gt;"",'Dépenses de rémunération'!J116,"")</f>
        <v/>
      </c>
      <c r="L116" s="111" t="str">
        <f>IF('Dépenses de rémunération'!K116&lt;&gt;"",'Dépenses de rémunération'!K116,"")</f>
        <v/>
      </c>
      <c r="M116" s="246"/>
      <c r="N116" s="246">
        <f t="shared" si="5"/>
        <v>0</v>
      </c>
      <c r="O116" s="111"/>
      <c r="P116" s="81" t="str">
        <f t="shared" si="6"/>
        <v/>
      </c>
      <c r="Q116" s="111" t="str">
        <f t="shared" si="7"/>
        <v/>
      </c>
      <c r="R116" s="111" t="str">
        <f t="shared" si="8"/>
        <v/>
      </c>
      <c r="S116" s="246">
        <f t="shared" si="9"/>
        <v>0</v>
      </c>
      <c r="T116" s="111"/>
    </row>
    <row r="117" spans="2:20" ht="19.899999999999999" customHeight="1" x14ac:dyDescent="0.35">
      <c r="B117" s="109">
        <v>110</v>
      </c>
      <c r="C117" s="111" t="str">
        <f>IF('Dépenses de rémunération'!C117&lt;&gt;"",'Dépenses de rémunération'!C117,"")</f>
        <v/>
      </c>
      <c r="D117" s="111" t="str">
        <f>IF('Dépenses de rémunération'!D117&lt;&gt;"",'Dépenses de rémunération'!D117,"")</f>
        <v/>
      </c>
      <c r="E117" s="111" t="str">
        <f>IF('Dépenses de rémunération'!E117&lt;&gt;"",'Dépenses de rémunération'!E117,"")</f>
        <v/>
      </c>
      <c r="F117" s="111" t="str">
        <f>IF('Dépenses de rémunération'!F117&lt;&gt;"",'Dépenses de rémunération'!F117,"")</f>
        <v/>
      </c>
      <c r="G117" s="111" t="str">
        <f>IF('Dépenses de rémunération'!G117&lt;&gt;"",'Dépenses de rémunération'!G117,"")</f>
        <v/>
      </c>
      <c r="H117" s="246">
        <f>IF('Dépenses de rémunération'!I117&lt;&gt;0,ROUND('Dépenses de rémunération'!J117*'Dépenses de rémunération'!H117/'Dépenses de rémunération'!I117,2),0)</f>
        <v>0</v>
      </c>
      <c r="I117" s="81" t="str">
        <f>IF('Dépenses de rémunération'!H117&lt;&gt;0,'Dépenses de rémunération'!H117,"")</f>
        <v/>
      </c>
      <c r="J117" s="79" t="str">
        <f>IF('Dépenses de rémunération'!I117&lt;&gt;"",'Dépenses de rémunération'!I117,"")</f>
        <v/>
      </c>
      <c r="K117" s="79" t="str">
        <f>IF('Dépenses de rémunération'!J117&lt;&gt;"",'Dépenses de rémunération'!J117,"")</f>
        <v/>
      </c>
      <c r="L117" s="111" t="str">
        <f>IF('Dépenses de rémunération'!K117&lt;&gt;"",'Dépenses de rémunération'!K117,"")</f>
        <v/>
      </c>
      <c r="M117" s="246"/>
      <c r="N117" s="246">
        <f t="shared" si="5"/>
        <v>0</v>
      </c>
      <c r="O117" s="111"/>
      <c r="P117" s="81" t="str">
        <f t="shared" si="6"/>
        <v/>
      </c>
      <c r="Q117" s="111" t="str">
        <f t="shared" si="7"/>
        <v/>
      </c>
      <c r="R117" s="111" t="str">
        <f t="shared" si="8"/>
        <v/>
      </c>
      <c r="S117" s="246">
        <f t="shared" si="9"/>
        <v>0</v>
      </c>
      <c r="T117" s="111"/>
    </row>
    <row r="118" spans="2:20" ht="19.899999999999999" customHeight="1" x14ac:dyDescent="0.35">
      <c r="B118" s="109">
        <v>111</v>
      </c>
      <c r="C118" s="111" t="str">
        <f>IF('Dépenses de rémunération'!C118&lt;&gt;"",'Dépenses de rémunération'!C118,"")</f>
        <v/>
      </c>
      <c r="D118" s="111" t="str">
        <f>IF('Dépenses de rémunération'!D118&lt;&gt;"",'Dépenses de rémunération'!D118,"")</f>
        <v/>
      </c>
      <c r="E118" s="111" t="str">
        <f>IF('Dépenses de rémunération'!E118&lt;&gt;"",'Dépenses de rémunération'!E118,"")</f>
        <v/>
      </c>
      <c r="F118" s="111" t="str">
        <f>IF('Dépenses de rémunération'!F118&lt;&gt;"",'Dépenses de rémunération'!F118,"")</f>
        <v/>
      </c>
      <c r="G118" s="111" t="str">
        <f>IF('Dépenses de rémunération'!G118&lt;&gt;"",'Dépenses de rémunération'!G118,"")</f>
        <v/>
      </c>
      <c r="H118" s="246">
        <f>IF('Dépenses de rémunération'!I118&lt;&gt;0,ROUND('Dépenses de rémunération'!J118*'Dépenses de rémunération'!H118/'Dépenses de rémunération'!I118,2),0)</f>
        <v>0</v>
      </c>
      <c r="I118" s="81" t="str">
        <f>IF('Dépenses de rémunération'!H118&lt;&gt;0,'Dépenses de rémunération'!H118,"")</f>
        <v/>
      </c>
      <c r="J118" s="79" t="str">
        <f>IF('Dépenses de rémunération'!I118&lt;&gt;"",'Dépenses de rémunération'!I118,"")</f>
        <v/>
      </c>
      <c r="K118" s="79" t="str">
        <f>IF('Dépenses de rémunération'!J118&lt;&gt;"",'Dépenses de rémunération'!J118,"")</f>
        <v/>
      </c>
      <c r="L118" s="111" t="str">
        <f>IF('Dépenses de rémunération'!K118&lt;&gt;"",'Dépenses de rémunération'!K118,"")</f>
        <v/>
      </c>
      <c r="M118" s="246"/>
      <c r="N118" s="246">
        <f t="shared" si="5"/>
        <v>0</v>
      </c>
      <c r="O118" s="111"/>
      <c r="P118" s="81" t="str">
        <f t="shared" si="6"/>
        <v/>
      </c>
      <c r="Q118" s="111" t="str">
        <f t="shared" si="7"/>
        <v/>
      </c>
      <c r="R118" s="111" t="str">
        <f t="shared" si="8"/>
        <v/>
      </c>
      <c r="S118" s="246">
        <f t="shared" si="9"/>
        <v>0</v>
      </c>
      <c r="T118" s="111"/>
    </row>
    <row r="119" spans="2:20" ht="19.899999999999999" customHeight="1" x14ac:dyDescent="0.35">
      <c r="B119" s="109">
        <v>112</v>
      </c>
      <c r="C119" s="111" t="str">
        <f>IF('Dépenses de rémunération'!C119&lt;&gt;"",'Dépenses de rémunération'!C119,"")</f>
        <v/>
      </c>
      <c r="D119" s="111" t="str">
        <f>IF('Dépenses de rémunération'!D119&lt;&gt;"",'Dépenses de rémunération'!D119,"")</f>
        <v/>
      </c>
      <c r="E119" s="111" t="str">
        <f>IF('Dépenses de rémunération'!E119&lt;&gt;"",'Dépenses de rémunération'!E119,"")</f>
        <v/>
      </c>
      <c r="F119" s="111" t="str">
        <f>IF('Dépenses de rémunération'!F119&lt;&gt;"",'Dépenses de rémunération'!F119,"")</f>
        <v/>
      </c>
      <c r="G119" s="111" t="str">
        <f>IF('Dépenses de rémunération'!G119&lt;&gt;"",'Dépenses de rémunération'!G119,"")</f>
        <v/>
      </c>
      <c r="H119" s="246">
        <f>IF('Dépenses de rémunération'!I119&lt;&gt;0,ROUND('Dépenses de rémunération'!J119*'Dépenses de rémunération'!H119/'Dépenses de rémunération'!I119,2),0)</f>
        <v>0</v>
      </c>
      <c r="I119" s="81" t="str">
        <f>IF('Dépenses de rémunération'!H119&lt;&gt;0,'Dépenses de rémunération'!H119,"")</f>
        <v/>
      </c>
      <c r="J119" s="79" t="str">
        <f>IF('Dépenses de rémunération'!I119&lt;&gt;"",'Dépenses de rémunération'!I119,"")</f>
        <v/>
      </c>
      <c r="K119" s="79" t="str">
        <f>IF('Dépenses de rémunération'!J119&lt;&gt;"",'Dépenses de rémunération'!J119,"")</f>
        <v/>
      </c>
      <c r="L119" s="111" t="str">
        <f>IF('Dépenses de rémunération'!K119&lt;&gt;"",'Dépenses de rémunération'!K119,"")</f>
        <v/>
      </c>
      <c r="M119" s="246"/>
      <c r="N119" s="246">
        <f t="shared" si="5"/>
        <v>0</v>
      </c>
      <c r="O119" s="111"/>
      <c r="P119" s="81" t="str">
        <f t="shared" si="6"/>
        <v/>
      </c>
      <c r="Q119" s="111" t="str">
        <f t="shared" si="7"/>
        <v/>
      </c>
      <c r="R119" s="111" t="str">
        <f t="shared" si="8"/>
        <v/>
      </c>
      <c r="S119" s="246">
        <f t="shared" si="9"/>
        <v>0</v>
      </c>
      <c r="T119" s="111"/>
    </row>
    <row r="120" spans="2:20" ht="19.899999999999999" customHeight="1" x14ac:dyDescent="0.35">
      <c r="B120" s="109">
        <v>113</v>
      </c>
      <c r="C120" s="111" t="str">
        <f>IF('Dépenses de rémunération'!C120&lt;&gt;"",'Dépenses de rémunération'!C120,"")</f>
        <v/>
      </c>
      <c r="D120" s="111" t="str">
        <f>IF('Dépenses de rémunération'!D120&lt;&gt;"",'Dépenses de rémunération'!D120,"")</f>
        <v/>
      </c>
      <c r="E120" s="111" t="str">
        <f>IF('Dépenses de rémunération'!E120&lt;&gt;"",'Dépenses de rémunération'!E120,"")</f>
        <v/>
      </c>
      <c r="F120" s="111" t="str">
        <f>IF('Dépenses de rémunération'!F120&lt;&gt;"",'Dépenses de rémunération'!F120,"")</f>
        <v/>
      </c>
      <c r="G120" s="111" t="str">
        <f>IF('Dépenses de rémunération'!G120&lt;&gt;"",'Dépenses de rémunération'!G120,"")</f>
        <v/>
      </c>
      <c r="H120" s="246">
        <f>IF('Dépenses de rémunération'!I120&lt;&gt;0,ROUND('Dépenses de rémunération'!J120*'Dépenses de rémunération'!H120/'Dépenses de rémunération'!I120,2),0)</f>
        <v>0</v>
      </c>
      <c r="I120" s="81" t="str">
        <f>IF('Dépenses de rémunération'!H120&lt;&gt;0,'Dépenses de rémunération'!H120,"")</f>
        <v/>
      </c>
      <c r="J120" s="79" t="str">
        <f>IF('Dépenses de rémunération'!I120&lt;&gt;"",'Dépenses de rémunération'!I120,"")</f>
        <v/>
      </c>
      <c r="K120" s="79" t="str">
        <f>IF('Dépenses de rémunération'!J120&lt;&gt;"",'Dépenses de rémunération'!J120,"")</f>
        <v/>
      </c>
      <c r="L120" s="111" t="str">
        <f>IF('Dépenses de rémunération'!K120&lt;&gt;"",'Dépenses de rémunération'!K120,"")</f>
        <v/>
      </c>
      <c r="M120" s="246"/>
      <c r="N120" s="246">
        <f t="shared" si="5"/>
        <v>0</v>
      </c>
      <c r="O120" s="111"/>
      <c r="P120" s="81" t="str">
        <f t="shared" si="6"/>
        <v/>
      </c>
      <c r="Q120" s="111" t="str">
        <f t="shared" si="7"/>
        <v/>
      </c>
      <c r="R120" s="111" t="str">
        <f t="shared" si="8"/>
        <v/>
      </c>
      <c r="S120" s="246">
        <f t="shared" si="9"/>
        <v>0</v>
      </c>
      <c r="T120" s="111"/>
    </row>
    <row r="121" spans="2:20" ht="19.899999999999999" customHeight="1" x14ac:dyDescent="0.35">
      <c r="B121" s="109">
        <v>114</v>
      </c>
      <c r="C121" s="111" t="str">
        <f>IF('Dépenses de rémunération'!C121&lt;&gt;"",'Dépenses de rémunération'!C121,"")</f>
        <v/>
      </c>
      <c r="D121" s="111" t="str">
        <f>IF('Dépenses de rémunération'!D121&lt;&gt;"",'Dépenses de rémunération'!D121,"")</f>
        <v/>
      </c>
      <c r="E121" s="111" t="str">
        <f>IF('Dépenses de rémunération'!E121&lt;&gt;"",'Dépenses de rémunération'!E121,"")</f>
        <v/>
      </c>
      <c r="F121" s="111" t="str">
        <f>IF('Dépenses de rémunération'!F121&lt;&gt;"",'Dépenses de rémunération'!F121,"")</f>
        <v/>
      </c>
      <c r="G121" s="111" t="str">
        <f>IF('Dépenses de rémunération'!G121&lt;&gt;"",'Dépenses de rémunération'!G121,"")</f>
        <v/>
      </c>
      <c r="H121" s="246">
        <f>IF('Dépenses de rémunération'!I121&lt;&gt;0,ROUND('Dépenses de rémunération'!J121*'Dépenses de rémunération'!H121/'Dépenses de rémunération'!I121,2),0)</f>
        <v>0</v>
      </c>
      <c r="I121" s="81" t="str">
        <f>IF('Dépenses de rémunération'!H121&lt;&gt;0,'Dépenses de rémunération'!H121,"")</f>
        <v/>
      </c>
      <c r="J121" s="79" t="str">
        <f>IF('Dépenses de rémunération'!I121&lt;&gt;"",'Dépenses de rémunération'!I121,"")</f>
        <v/>
      </c>
      <c r="K121" s="79" t="str">
        <f>IF('Dépenses de rémunération'!J121&lt;&gt;"",'Dépenses de rémunération'!J121,"")</f>
        <v/>
      </c>
      <c r="L121" s="111" t="str">
        <f>IF('Dépenses de rémunération'!K121&lt;&gt;"",'Dépenses de rémunération'!K121,"")</f>
        <v/>
      </c>
      <c r="M121" s="246"/>
      <c r="N121" s="246">
        <f t="shared" si="5"/>
        <v>0</v>
      </c>
      <c r="O121" s="111"/>
      <c r="P121" s="81" t="str">
        <f t="shared" si="6"/>
        <v/>
      </c>
      <c r="Q121" s="111" t="str">
        <f t="shared" si="7"/>
        <v/>
      </c>
      <c r="R121" s="111" t="str">
        <f t="shared" si="8"/>
        <v/>
      </c>
      <c r="S121" s="246">
        <f t="shared" si="9"/>
        <v>0</v>
      </c>
      <c r="T121" s="111"/>
    </row>
    <row r="122" spans="2:20" ht="19.899999999999999" customHeight="1" x14ac:dyDescent="0.35">
      <c r="B122" s="109">
        <v>115</v>
      </c>
      <c r="C122" s="111" t="str">
        <f>IF('Dépenses de rémunération'!C122&lt;&gt;"",'Dépenses de rémunération'!C122,"")</f>
        <v/>
      </c>
      <c r="D122" s="111" t="str">
        <f>IF('Dépenses de rémunération'!D122&lt;&gt;"",'Dépenses de rémunération'!D122,"")</f>
        <v/>
      </c>
      <c r="E122" s="111" t="str">
        <f>IF('Dépenses de rémunération'!E122&lt;&gt;"",'Dépenses de rémunération'!E122,"")</f>
        <v/>
      </c>
      <c r="F122" s="111" t="str">
        <f>IF('Dépenses de rémunération'!F122&lt;&gt;"",'Dépenses de rémunération'!F122,"")</f>
        <v/>
      </c>
      <c r="G122" s="111" t="str">
        <f>IF('Dépenses de rémunération'!G122&lt;&gt;"",'Dépenses de rémunération'!G122,"")</f>
        <v/>
      </c>
      <c r="H122" s="246">
        <f>IF('Dépenses de rémunération'!I122&lt;&gt;0,ROUND('Dépenses de rémunération'!J122*'Dépenses de rémunération'!H122/'Dépenses de rémunération'!I122,2),0)</f>
        <v>0</v>
      </c>
      <c r="I122" s="81" t="str">
        <f>IF('Dépenses de rémunération'!H122&lt;&gt;0,'Dépenses de rémunération'!H122,"")</f>
        <v/>
      </c>
      <c r="J122" s="79" t="str">
        <f>IF('Dépenses de rémunération'!I122&lt;&gt;"",'Dépenses de rémunération'!I122,"")</f>
        <v/>
      </c>
      <c r="K122" s="79" t="str">
        <f>IF('Dépenses de rémunération'!J122&lt;&gt;"",'Dépenses de rémunération'!J122,"")</f>
        <v/>
      </c>
      <c r="L122" s="111" t="str">
        <f>IF('Dépenses de rémunération'!K122&lt;&gt;"",'Dépenses de rémunération'!K122,"")</f>
        <v/>
      </c>
      <c r="M122" s="246"/>
      <c r="N122" s="246">
        <f t="shared" si="5"/>
        <v>0</v>
      </c>
      <c r="O122" s="111"/>
      <c r="P122" s="81" t="str">
        <f t="shared" si="6"/>
        <v/>
      </c>
      <c r="Q122" s="111" t="str">
        <f t="shared" si="7"/>
        <v/>
      </c>
      <c r="R122" s="111" t="str">
        <f t="shared" si="8"/>
        <v/>
      </c>
      <c r="S122" s="246">
        <f t="shared" si="9"/>
        <v>0</v>
      </c>
      <c r="T122" s="111"/>
    </row>
    <row r="123" spans="2:20" ht="19.899999999999999" customHeight="1" x14ac:dyDescent="0.35">
      <c r="B123" s="109">
        <v>116</v>
      </c>
      <c r="C123" s="111" t="str">
        <f>IF('Dépenses de rémunération'!C123&lt;&gt;"",'Dépenses de rémunération'!C123,"")</f>
        <v/>
      </c>
      <c r="D123" s="111" t="str">
        <f>IF('Dépenses de rémunération'!D123&lt;&gt;"",'Dépenses de rémunération'!D123,"")</f>
        <v/>
      </c>
      <c r="E123" s="111" t="str">
        <f>IF('Dépenses de rémunération'!E123&lt;&gt;"",'Dépenses de rémunération'!E123,"")</f>
        <v/>
      </c>
      <c r="F123" s="111" t="str">
        <f>IF('Dépenses de rémunération'!F123&lt;&gt;"",'Dépenses de rémunération'!F123,"")</f>
        <v/>
      </c>
      <c r="G123" s="111" t="str">
        <f>IF('Dépenses de rémunération'!G123&lt;&gt;"",'Dépenses de rémunération'!G123,"")</f>
        <v/>
      </c>
      <c r="H123" s="246">
        <f>IF('Dépenses de rémunération'!I123&lt;&gt;0,ROUND('Dépenses de rémunération'!J123*'Dépenses de rémunération'!H123/'Dépenses de rémunération'!I123,2),0)</f>
        <v>0</v>
      </c>
      <c r="I123" s="81" t="str">
        <f>IF('Dépenses de rémunération'!H123&lt;&gt;0,'Dépenses de rémunération'!H123,"")</f>
        <v/>
      </c>
      <c r="J123" s="79" t="str">
        <f>IF('Dépenses de rémunération'!I123&lt;&gt;"",'Dépenses de rémunération'!I123,"")</f>
        <v/>
      </c>
      <c r="K123" s="79" t="str">
        <f>IF('Dépenses de rémunération'!J123&lt;&gt;"",'Dépenses de rémunération'!J123,"")</f>
        <v/>
      </c>
      <c r="L123" s="111" t="str">
        <f>IF('Dépenses de rémunération'!K123&lt;&gt;"",'Dépenses de rémunération'!K123,"")</f>
        <v/>
      </c>
      <c r="M123" s="246"/>
      <c r="N123" s="246">
        <f t="shared" si="5"/>
        <v>0</v>
      </c>
      <c r="O123" s="111"/>
      <c r="P123" s="81" t="str">
        <f t="shared" si="6"/>
        <v/>
      </c>
      <c r="Q123" s="111" t="str">
        <f t="shared" si="7"/>
        <v/>
      </c>
      <c r="R123" s="111" t="str">
        <f t="shared" si="8"/>
        <v/>
      </c>
      <c r="S123" s="246">
        <f t="shared" si="9"/>
        <v>0</v>
      </c>
      <c r="T123" s="111"/>
    </row>
    <row r="124" spans="2:20" ht="19.899999999999999" customHeight="1" x14ac:dyDescent="0.35">
      <c r="B124" s="109">
        <v>117</v>
      </c>
      <c r="C124" s="111" t="str">
        <f>IF('Dépenses de rémunération'!C124&lt;&gt;"",'Dépenses de rémunération'!C124,"")</f>
        <v/>
      </c>
      <c r="D124" s="111" t="str">
        <f>IF('Dépenses de rémunération'!D124&lt;&gt;"",'Dépenses de rémunération'!D124,"")</f>
        <v/>
      </c>
      <c r="E124" s="111" t="str">
        <f>IF('Dépenses de rémunération'!E124&lt;&gt;"",'Dépenses de rémunération'!E124,"")</f>
        <v/>
      </c>
      <c r="F124" s="111" t="str">
        <f>IF('Dépenses de rémunération'!F124&lt;&gt;"",'Dépenses de rémunération'!F124,"")</f>
        <v/>
      </c>
      <c r="G124" s="111" t="str">
        <f>IF('Dépenses de rémunération'!G124&lt;&gt;"",'Dépenses de rémunération'!G124,"")</f>
        <v/>
      </c>
      <c r="H124" s="246">
        <f>IF('Dépenses de rémunération'!I124&lt;&gt;0,ROUND('Dépenses de rémunération'!J124*'Dépenses de rémunération'!H124/'Dépenses de rémunération'!I124,2),0)</f>
        <v>0</v>
      </c>
      <c r="I124" s="81" t="str">
        <f>IF('Dépenses de rémunération'!H124&lt;&gt;0,'Dépenses de rémunération'!H124,"")</f>
        <v/>
      </c>
      <c r="J124" s="79" t="str">
        <f>IF('Dépenses de rémunération'!I124&lt;&gt;"",'Dépenses de rémunération'!I124,"")</f>
        <v/>
      </c>
      <c r="K124" s="79" t="str">
        <f>IF('Dépenses de rémunération'!J124&lt;&gt;"",'Dépenses de rémunération'!J124,"")</f>
        <v/>
      </c>
      <c r="L124" s="111" t="str">
        <f>IF('Dépenses de rémunération'!K124&lt;&gt;"",'Dépenses de rémunération'!K124,"")</f>
        <v/>
      </c>
      <c r="M124" s="246"/>
      <c r="N124" s="246">
        <f t="shared" si="5"/>
        <v>0</v>
      </c>
      <c r="O124" s="111"/>
      <c r="P124" s="81" t="str">
        <f t="shared" si="6"/>
        <v/>
      </c>
      <c r="Q124" s="111" t="str">
        <f t="shared" si="7"/>
        <v/>
      </c>
      <c r="R124" s="111" t="str">
        <f t="shared" si="8"/>
        <v/>
      </c>
      <c r="S124" s="246">
        <f t="shared" si="9"/>
        <v>0</v>
      </c>
      <c r="T124" s="111"/>
    </row>
    <row r="125" spans="2:20" ht="19.899999999999999" customHeight="1" x14ac:dyDescent="0.35">
      <c r="B125" s="109">
        <v>118</v>
      </c>
      <c r="C125" s="111" t="str">
        <f>IF('Dépenses de rémunération'!C125&lt;&gt;"",'Dépenses de rémunération'!C125,"")</f>
        <v/>
      </c>
      <c r="D125" s="111" t="str">
        <f>IF('Dépenses de rémunération'!D125&lt;&gt;"",'Dépenses de rémunération'!D125,"")</f>
        <v/>
      </c>
      <c r="E125" s="111" t="str">
        <f>IF('Dépenses de rémunération'!E125&lt;&gt;"",'Dépenses de rémunération'!E125,"")</f>
        <v/>
      </c>
      <c r="F125" s="111" t="str">
        <f>IF('Dépenses de rémunération'!F125&lt;&gt;"",'Dépenses de rémunération'!F125,"")</f>
        <v/>
      </c>
      <c r="G125" s="111" t="str">
        <f>IF('Dépenses de rémunération'!G125&lt;&gt;"",'Dépenses de rémunération'!G125,"")</f>
        <v/>
      </c>
      <c r="H125" s="246">
        <f>IF('Dépenses de rémunération'!I125&lt;&gt;0,ROUND('Dépenses de rémunération'!J125*'Dépenses de rémunération'!H125/'Dépenses de rémunération'!I125,2),0)</f>
        <v>0</v>
      </c>
      <c r="I125" s="81" t="str">
        <f>IF('Dépenses de rémunération'!H125&lt;&gt;0,'Dépenses de rémunération'!H125,"")</f>
        <v/>
      </c>
      <c r="J125" s="79" t="str">
        <f>IF('Dépenses de rémunération'!I125&lt;&gt;"",'Dépenses de rémunération'!I125,"")</f>
        <v/>
      </c>
      <c r="K125" s="79" t="str">
        <f>IF('Dépenses de rémunération'!J125&lt;&gt;"",'Dépenses de rémunération'!J125,"")</f>
        <v/>
      </c>
      <c r="L125" s="111" t="str">
        <f>IF('Dépenses de rémunération'!K125&lt;&gt;"",'Dépenses de rémunération'!K125,"")</f>
        <v/>
      </c>
      <c r="M125" s="246"/>
      <c r="N125" s="246">
        <f t="shared" si="5"/>
        <v>0</v>
      </c>
      <c r="O125" s="111"/>
      <c r="P125" s="81" t="str">
        <f t="shared" si="6"/>
        <v/>
      </c>
      <c r="Q125" s="111" t="str">
        <f t="shared" si="7"/>
        <v/>
      </c>
      <c r="R125" s="111" t="str">
        <f t="shared" si="8"/>
        <v/>
      </c>
      <c r="S125" s="246">
        <f t="shared" si="9"/>
        <v>0</v>
      </c>
      <c r="T125" s="111"/>
    </row>
    <row r="126" spans="2:20" ht="19.899999999999999" customHeight="1" x14ac:dyDescent="0.35">
      <c r="B126" s="109">
        <v>119</v>
      </c>
      <c r="C126" s="111" t="str">
        <f>IF('Dépenses de rémunération'!C126&lt;&gt;"",'Dépenses de rémunération'!C126,"")</f>
        <v/>
      </c>
      <c r="D126" s="111" t="str">
        <f>IF('Dépenses de rémunération'!D126&lt;&gt;"",'Dépenses de rémunération'!D126,"")</f>
        <v/>
      </c>
      <c r="E126" s="111" t="str">
        <f>IF('Dépenses de rémunération'!E126&lt;&gt;"",'Dépenses de rémunération'!E126,"")</f>
        <v/>
      </c>
      <c r="F126" s="111" t="str">
        <f>IF('Dépenses de rémunération'!F126&lt;&gt;"",'Dépenses de rémunération'!F126,"")</f>
        <v/>
      </c>
      <c r="G126" s="111" t="str">
        <f>IF('Dépenses de rémunération'!G126&lt;&gt;"",'Dépenses de rémunération'!G126,"")</f>
        <v/>
      </c>
      <c r="H126" s="246">
        <f>IF('Dépenses de rémunération'!I126&lt;&gt;0,ROUND('Dépenses de rémunération'!J126*'Dépenses de rémunération'!H126/'Dépenses de rémunération'!I126,2),0)</f>
        <v>0</v>
      </c>
      <c r="I126" s="81" t="str">
        <f>IF('Dépenses de rémunération'!H126&lt;&gt;0,'Dépenses de rémunération'!H126,"")</f>
        <v/>
      </c>
      <c r="J126" s="79" t="str">
        <f>IF('Dépenses de rémunération'!I126&lt;&gt;"",'Dépenses de rémunération'!I126,"")</f>
        <v/>
      </c>
      <c r="K126" s="79" t="str">
        <f>IF('Dépenses de rémunération'!J126&lt;&gt;"",'Dépenses de rémunération'!J126,"")</f>
        <v/>
      </c>
      <c r="L126" s="111" t="str">
        <f>IF('Dépenses de rémunération'!K126&lt;&gt;"",'Dépenses de rémunération'!K126,"")</f>
        <v/>
      </c>
      <c r="M126" s="246"/>
      <c r="N126" s="246">
        <f t="shared" si="5"/>
        <v>0</v>
      </c>
      <c r="O126" s="111"/>
      <c r="P126" s="81" t="str">
        <f t="shared" si="6"/>
        <v/>
      </c>
      <c r="Q126" s="111" t="str">
        <f t="shared" si="7"/>
        <v/>
      </c>
      <c r="R126" s="111" t="str">
        <f t="shared" si="8"/>
        <v/>
      </c>
      <c r="S126" s="246">
        <f t="shared" si="9"/>
        <v>0</v>
      </c>
      <c r="T126" s="111"/>
    </row>
    <row r="127" spans="2:20" ht="19.899999999999999" customHeight="1" x14ac:dyDescent="0.35">
      <c r="B127" s="109">
        <v>120</v>
      </c>
      <c r="C127" s="111" t="str">
        <f>IF('Dépenses de rémunération'!C127&lt;&gt;"",'Dépenses de rémunération'!C127,"")</f>
        <v/>
      </c>
      <c r="D127" s="111" t="str">
        <f>IF('Dépenses de rémunération'!D127&lt;&gt;"",'Dépenses de rémunération'!D127,"")</f>
        <v/>
      </c>
      <c r="E127" s="111" t="str">
        <f>IF('Dépenses de rémunération'!E127&lt;&gt;"",'Dépenses de rémunération'!E127,"")</f>
        <v/>
      </c>
      <c r="F127" s="111" t="str">
        <f>IF('Dépenses de rémunération'!F127&lt;&gt;"",'Dépenses de rémunération'!F127,"")</f>
        <v/>
      </c>
      <c r="G127" s="111" t="str">
        <f>IF('Dépenses de rémunération'!G127&lt;&gt;"",'Dépenses de rémunération'!G127,"")</f>
        <v/>
      </c>
      <c r="H127" s="246">
        <f>IF('Dépenses de rémunération'!I127&lt;&gt;0,ROUND('Dépenses de rémunération'!J127*'Dépenses de rémunération'!H127/'Dépenses de rémunération'!I127,2),0)</f>
        <v>0</v>
      </c>
      <c r="I127" s="81" t="str">
        <f>IF('Dépenses de rémunération'!H127&lt;&gt;0,'Dépenses de rémunération'!H127,"")</f>
        <v/>
      </c>
      <c r="J127" s="79" t="str">
        <f>IF('Dépenses de rémunération'!I127&lt;&gt;"",'Dépenses de rémunération'!I127,"")</f>
        <v/>
      </c>
      <c r="K127" s="79" t="str">
        <f>IF('Dépenses de rémunération'!J127&lt;&gt;"",'Dépenses de rémunération'!J127,"")</f>
        <v/>
      </c>
      <c r="L127" s="111" t="str">
        <f>IF('Dépenses de rémunération'!K127&lt;&gt;"",'Dépenses de rémunération'!K127,"")</f>
        <v/>
      </c>
      <c r="M127" s="246"/>
      <c r="N127" s="246">
        <f t="shared" si="5"/>
        <v>0</v>
      </c>
      <c r="O127" s="111"/>
      <c r="P127" s="81" t="str">
        <f t="shared" si="6"/>
        <v/>
      </c>
      <c r="Q127" s="111" t="str">
        <f t="shared" si="7"/>
        <v/>
      </c>
      <c r="R127" s="111" t="str">
        <f t="shared" si="8"/>
        <v/>
      </c>
      <c r="S127" s="246">
        <f t="shared" si="9"/>
        <v>0</v>
      </c>
      <c r="T127" s="111"/>
    </row>
    <row r="128" spans="2:20" ht="19.899999999999999" customHeight="1" x14ac:dyDescent="0.35">
      <c r="B128" s="109">
        <v>121</v>
      </c>
      <c r="C128" s="111" t="str">
        <f>IF('Dépenses de rémunération'!C128&lt;&gt;"",'Dépenses de rémunération'!C128,"")</f>
        <v/>
      </c>
      <c r="D128" s="111" t="str">
        <f>IF('Dépenses de rémunération'!D128&lt;&gt;"",'Dépenses de rémunération'!D128,"")</f>
        <v/>
      </c>
      <c r="E128" s="111" t="str">
        <f>IF('Dépenses de rémunération'!E128&lt;&gt;"",'Dépenses de rémunération'!E128,"")</f>
        <v/>
      </c>
      <c r="F128" s="111" t="str">
        <f>IF('Dépenses de rémunération'!F128&lt;&gt;"",'Dépenses de rémunération'!F128,"")</f>
        <v/>
      </c>
      <c r="G128" s="111" t="str">
        <f>IF('Dépenses de rémunération'!G128&lt;&gt;"",'Dépenses de rémunération'!G128,"")</f>
        <v/>
      </c>
      <c r="H128" s="246">
        <f>IF('Dépenses de rémunération'!I128&lt;&gt;0,ROUND('Dépenses de rémunération'!J128*'Dépenses de rémunération'!H128/'Dépenses de rémunération'!I128,2),0)</f>
        <v>0</v>
      </c>
      <c r="I128" s="81" t="str">
        <f>IF('Dépenses de rémunération'!H128&lt;&gt;0,'Dépenses de rémunération'!H128,"")</f>
        <v/>
      </c>
      <c r="J128" s="79" t="str">
        <f>IF('Dépenses de rémunération'!I128&lt;&gt;"",'Dépenses de rémunération'!I128,"")</f>
        <v/>
      </c>
      <c r="K128" s="79" t="str">
        <f>IF('Dépenses de rémunération'!J128&lt;&gt;"",'Dépenses de rémunération'!J128,"")</f>
        <v/>
      </c>
      <c r="L128" s="111" t="str">
        <f>IF('Dépenses de rémunération'!K128&lt;&gt;"",'Dépenses de rémunération'!K128,"")</f>
        <v/>
      </c>
      <c r="M128" s="246"/>
      <c r="N128" s="246">
        <f t="shared" si="5"/>
        <v>0</v>
      </c>
      <c r="O128" s="111"/>
      <c r="P128" s="81" t="str">
        <f t="shared" si="6"/>
        <v/>
      </c>
      <c r="Q128" s="111" t="str">
        <f t="shared" si="7"/>
        <v/>
      </c>
      <c r="R128" s="111" t="str">
        <f t="shared" si="8"/>
        <v/>
      </c>
      <c r="S128" s="246">
        <f t="shared" si="9"/>
        <v>0</v>
      </c>
      <c r="T128" s="111"/>
    </row>
    <row r="129" spans="2:20" ht="19.899999999999999" customHeight="1" x14ac:dyDescent="0.35">
      <c r="B129" s="109">
        <v>122</v>
      </c>
      <c r="C129" s="111" t="str">
        <f>IF('Dépenses de rémunération'!C129&lt;&gt;"",'Dépenses de rémunération'!C129,"")</f>
        <v/>
      </c>
      <c r="D129" s="111" t="str">
        <f>IF('Dépenses de rémunération'!D129&lt;&gt;"",'Dépenses de rémunération'!D129,"")</f>
        <v/>
      </c>
      <c r="E129" s="111" t="str">
        <f>IF('Dépenses de rémunération'!E129&lt;&gt;"",'Dépenses de rémunération'!E129,"")</f>
        <v/>
      </c>
      <c r="F129" s="111" t="str">
        <f>IF('Dépenses de rémunération'!F129&lt;&gt;"",'Dépenses de rémunération'!F129,"")</f>
        <v/>
      </c>
      <c r="G129" s="111" t="str">
        <f>IF('Dépenses de rémunération'!G129&lt;&gt;"",'Dépenses de rémunération'!G129,"")</f>
        <v/>
      </c>
      <c r="H129" s="246">
        <f>IF('Dépenses de rémunération'!I129&lt;&gt;0,ROUND('Dépenses de rémunération'!J129*'Dépenses de rémunération'!H129/'Dépenses de rémunération'!I129,2),0)</f>
        <v>0</v>
      </c>
      <c r="I129" s="81" t="str">
        <f>IF('Dépenses de rémunération'!H129&lt;&gt;0,'Dépenses de rémunération'!H129,"")</f>
        <v/>
      </c>
      <c r="J129" s="79" t="str">
        <f>IF('Dépenses de rémunération'!I129&lt;&gt;"",'Dépenses de rémunération'!I129,"")</f>
        <v/>
      </c>
      <c r="K129" s="79" t="str">
        <f>IF('Dépenses de rémunération'!J129&lt;&gt;"",'Dépenses de rémunération'!J129,"")</f>
        <v/>
      </c>
      <c r="L129" s="111" t="str">
        <f>IF('Dépenses de rémunération'!K129&lt;&gt;"",'Dépenses de rémunération'!K129,"")</f>
        <v/>
      </c>
      <c r="M129" s="246"/>
      <c r="N129" s="246">
        <f t="shared" si="5"/>
        <v>0</v>
      </c>
      <c r="O129" s="111"/>
      <c r="P129" s="81" t="str">
        <f t="shared" si="6"/>
        <v/>
      </c>
      <c r="Q129" s="111" t="str">
        <f t="shared" si="7"/>
        <v/>
      </c>
      <c r="R129" s="111" t="str">
        <f t="shared" si="8"/>
        <v/>
      </c>
      <c r="S129" s="246">
        <f t="shared" si="9"/>
        <v>0</v>
      </c>
      <c r="T129" s="111"/>
    </row>
    <row r="130" spans="2:20" ht="19.899999999999999" customHeight="1" x14ac:dyDescent="0.35">
      <c r="B130" s="109">
        <v>123</v>
      </c>
      <c r="C130" s="111" t="str">
        <f>IF('Dépenses de rémunération'!C130&lt;&gt;"",'Dépenses de rémunération'!C130,"")</f>
        <v/>
      </c>
      <c r="D130" s="111" t="str">
        <f>IF('Dépenses de rémunération'!D130&lt;&gt;"",'Dépenses de rémunération'!D130,"")</f>
        <v/>
      </c>
      <c r="E130" s="111" t="str">
        <f>IF('Dépenses de rémunération'!E130&lt;&gt;"",'Dépenses de rémunération'!E130,"")</f>
        <v/>
      </c>
      <c r="F130" s="111" t="str">
        <f>IF('Dépenses de rémunération'!F130&lt;&gt;"",'Dépenses de rémunération'!F130,"")</f>
        <v/>
      </c>
      <c r="G130" s="111" t="str">
        <f>IF('Dépenses de rémunération'!G130&lt;&gt;"",'Dépenses de rémunération'!G130,"")</f>
        <v/>
      </c>
      <c r="H130" s="246">
        <f>IF('Dépenses de rémunération'!I130&lt;&gt;0,ROUND('Dépenses de rémunération'!J130*'Dépenses de rémunération'!H130/'Dépenses de rémunération'!I130,2),0)</f>
        <v>0</v>
      </c>
      <c r="I130" s="81" t="str">
        <f>IF('Dépenses de rémunération'!H130&lt;&gt;0,'Dépenses de rémunération'!H130,"")</f>
        <v/>
      </c>
      <c r="J130" s="79" t="str">
        <f>IF('Dépenses de rémunération'!I130&lt;&gt;"",'Dépenses de rémunération'!I130,"")</f>
        <v/>
      </c>
      <c r="K130" s="79" t="str">
        <f>IF('Dépenses de rémunération'!J130&lt;&gt;"",'Dépenses de rémunération'!J130,"")</f>
        <v/>
      </c>
      <c r="L130" s="111" t="str">
        <f>IF('Dépenses de rémunération'!K130&lt;&gt;"",'Dépenses de rémunération'!K130,"")</f>
        <v/>
      </c>
      <c r="M130" s="246"/>
      <c r="N130" s="246">
        <f t="shared" si="5"/>
        <v>0</v>
      </c>
      <c r="O130" s="111"/>
      <c r="P130" s="81" t="str">
        <f t="shared" si="6"/>
        <v/>
      </c>
      <c r="Q130" s="111" t="str">
        <f t="shared" si="7"/>
        <v/>
      </c>
      <c r="R130" s="111" t="str">
        <f t="shared" si="8"/>
        <v/>
      </c>
      <c r="S130" s="246">
        <f t="shared" si="9"/>
        <v>0</v>
      </c>
      <c r="T130" s="111"/>
    </row>
    <row r="131" spans="2:20" ht="19.899999999999999" customHeight="1" x14ac:dyDescent="0.35">
      <c r="B131" s="109">
        <v>124</v>
      </c>
      <c r="C131" s="111" t="str">
        <f>IF('Dépenses de rémunération'!C131&lt;&gt;"",'Dépenses de rémunération'!C131,"")</f>
        <v/>
      </c>
      <c r="D131" s="111" t="str">
        <f>IF('Dépenses de rémunération'!D131&lt;&gt;"",'Dépenses de rémunération'!D131,"")</f>
        <v/>
      </c>
      <c r="E131" s="111" t="str">
        <f>IF('Dépenses de rémunération'!E131&lt;&gt;"",'Dépenses de rémunération'!E131,"")</f>
        <v/>
      </c>
      <c r="F131" s="111" t="str">
        <f>IF('Dépenses de rémunération'!F131&lt;&gt;"",'Dépenses de rémunération'!F131,"")</f>
        <v/>
      </c>
      <c r="G131" s="111" t="str">
        <f>IF('Dépenses de rémunération'!G131&lt;&gt;"",'Dépenses de rémunération'!G131,"")</f>
        <v/>
      </c>
      <c r="H131" s="246">
        <f>IF('Dépenses de rémunération'!I131&lt;&gt;0,ROUND('Dépenses de rémunération'!J131*'Dépenses de rémunération'!H131/'Dépenses de rémunération'!I131,2),0)</f>
        <v>0</v>
      </c>
      <c r="I131" s="81" t="str">
        <f>IF('Dépenses de rémunération'!H131&lt;&gt;0,'Dépenses de rémunération'!H131,"")</f>
        <v/>
      </c>
      <c r="J131" s="79" t="str">
        <f>IF('Dépenses de rémunération'!I131&lt;&gt;"",'Dépenses de rémunération'!I131,"")</f>
        <v/>
      </c>
      <c r="K131" s="79" t="str">
        <f>IF('Dépenses de rémunération'!J131&lt;&gt;"",'Dépenses de rémunération'!J131,"")</f>
        <v/>
      </c>
      <c r="L131" s="111" t="str">
        <f>IF('Dépenses de rémunération'!K131&lt;&gt;"",'Dépenses de rémunération'!K131,"")</f>
        <v/>
      </c>
      <c r="M131" s="246"/>
      <c r="N131" s="246">
        <f t="shared" si="5"/>
        <v>0</v>
      </c>
      <c r="O131" s="111"/>
      <c r="P131" s="81" t="str">
        <f t="shared" si="6"/>
        <v/>
      </c>
      <c r="Q131" s="111" t="str">
        <f t="shared" si="7"/>
        <v/>
      </c>
      <c r="R131" s="111" t="str">
        <f t="shared" si="8"/>
        <v/>
      </c>
      <c r="S131" s="246">
        <f t="shared" si="9"/>
        <v>0</v>
      </c>
      <c r="T131" s="111"/>
    </row>
    <row r="132" spans="2:20" ht="19.899999999999999" customHeight="1" x14ac:dyDescent="0.35">
      <c r="B132" s="109">
        <v>125</v>
      </c>
      <c r="C132" s="111" t="str">
        <f>IF('Dépenses de rémunération'!C132&lt;&gt;"",'Dépenses de rémunération'!C132,"")</f>
        <v/>
      </c>
      <c r="D132" s="111" t="str">
        <f>IF('Dépenses de rémunération'!D132&lt;&gt;"",'Dépenses de rémunération'!D132,"")</f>
        <v/>
      </c>
      <c r="E132" s="111" t="str">
        <f>IF('Dépenses de rémunération'!E132&lt;&gt;"",'Dépenses de rémunération'!E132,"")</f>
        <v/>
      </c>
      <c r="F132" s="111" t="str">
        <f>IF('Dépenses de rémunération'!F132&lt;&gt;"",'Dépenses de rémunération'!F132,"")</f>
        <v/>
      </c>
      <c r="G132" s="111" t="str">
        <f>IF('Dépenses de rémunération'!G132&lt;&gt;"",'Dépenses de rémunération'!G132,"")</f>
        <v/>
      </c>
      <c r="H132" s="246">
        <f>IF('Dépenses de rémunération'!I132&lt;&gt;0,ROUND('Dépenses de rémunération'!J132*'Dépenses de rémunération'!H132/'Dépenses de rémunération'!I132,2),0)</f>
        <v>0</v>
      </c>
      <c r="I132" s="81" t="str">
        <f>IF('Dépenses de rémunération'!H132&lt;&gt;0,'Dépenses de rémunération'!H132,"")</f>
        <v/>
      </c>
      <c r="J132" s="79" t="str">
        <f>IF('Dépenses de rémunération'!I132&lt;&gt;"",'Dépenses de rémunération'!I132,"")</f>
        <v/>
      </c>
      <c r="K132" s="79" t="str">
        <f>IF('Dépenses de rémunération'!J132&lt;&gt;"",'Dépenses de rémunération'!J132,"")</f>
        <v/>
      </c>
      <c r="L132" s="111" t="str">
        <f>IF('Dépenses de rémunération'!K132&lt;&gt;"",'Dépenses de rémunération'!K132,"")</f>
        <v/>
      </c>
      <c r="M132" s="246"/>
      <c r="N132" s="246">
        <f t="shared" si="5"/>
        <v>0</v>
      </c>
      <c r="O132" s="111"/>
      <c r="P132" s="81" t="str">
        <f t="shared" si="6"/>
        <v/>
      </c>
      <c r="Q132" s="111" t="str">
        <f t="shared" si="7"/>
        <v/>
      </c>
      <c r="R132" s="111" t="str">
        <f t="shared" si="8"/>
        <v/>
      </c>
      <c r="S132" s="246">
        <f t="shared" si="9"/>
        <v>0</v>
      </c>
      <c r="T132" s="111"/>
    </row>
    <row r="133" spans="2:20" ht="19.899999999999999" customHeight="1" x14ac:dyDescent="0.35">
      <c r="B133" s="109">
        <v>126</v>
      </c>
      <c r="C133" s="111" t="str">
        <f>IF('Dépenses de rémunération'!C133&lt;&gt;"",'Dépenses de rémunération'!C133,"")</f>
        <v/>
      </c>
      <c r="D133" s="111" t="str">
        <f>IF('Dépenses de rémunération'!D133&lt;&gt;"",'Dépenses de rémunération'!D133,"")</f>
        <v/>
      </c>
      <c r="E133" s="111" t="str">
        <f>IF('Dépenses de rémunération'!E133&lt;&gt;"",'Dépenses de rémunération'!E133,"")</f>
        <v/>
      </c>
      <c r="F133" s="111" t="str">
        <f>IF('Dépenses de rémunération'!F133&lt;&gt;"",'Dépenses de rémunération'!F133,"")</f>
        <v/>
      </c>
      <c r="G133" s="111" t="str">
        <f>IF('Dépenses de rémunération'!G133&lt;&gt;"",'Dépenses de rémunération'!G133,"")</f>
        <v/>
      </c>
      <c r="H133" s="246">
        <f>IF('Dépenses de rémunération'!I133&lt;&gt;0,ROUND('Dépenses de rémunération'!J133*'Dépenses de rémunération'!H133/'Dépenses de rémunération'!I133,2),0)</f>
        <v>0</v>
      </c>
      <c r="I133" s="81" t="str">
        <f>IF('Dépenses de rémunération'!H133&lt;&gt;0,'Dépenses de rémunération'!H133,"")</f>
        <v/>
      </c>
      <c r="J133" s="79" t="str">
        <f>IF('Dépenses de rémunération'!I133&lt;&gt;"",'Dépenses de rémunération'!I133,"")</f>
        <v/>
      </c>
      <c r="K133" s="79" t="str">
        <f>IF('Dépenses de rémunération'!J133&lt;&gt;"",'Dépenses de rémunération'!J133,"")</f>
        <v/>
      </c>
      <c r="L133" s="111" t="str">
        <f>IF('Dépenses de rémunération'!K133&lt;&gt;"",'Dépenses de rémunération'!K133,"")</f>
        <v/>
      </c>
      <c r="M133" s="246"/>
      <c r="N133" s="246">
        <f t="shared" si="5"/>
        <v>0</v>
      </c>
      <c r="O133" s="111"/>
      <c r="P133" s="81" t="str">
        <f t="shared" si="6"/>
        <v/>
      </c>
      <c r="Q133" s="111" t="str">
        <f t="shared" si="7"/>
        <v/>
      </c>
      <c r="R133" s="111" t="str">
        <f t="shared" si="8"/>
        <v/>
      </c>
      <c r="S133" s="246">
        <f t="shared" si="9"/>
        <v>0</v>
      </c>
      <c r="T133" s="111"/>
    </row>
    <row r="134" spans="2:20" ht="19.899999999999999" customHeight="1" x14ac:dyDescent="0.35">
      <c r="B134" s="109">
        <v>127</v>
      </c>
      <c r="C134" s="111" t="str">
        <f>IF('Dépenses de rémunération'!C134&lt;&gt;"",'Dépenses de rémunération'!C134,"")</f>
        <v/>
      </c>
      <c r="D134" s="111" t="str">
        <f>IF('Dépenses de rémunération'!D134&lt;&gt;"",'Dépenses de rémunération'!D134,"")</f>
        <v/>
      </c>
      <c r="E134" s="111" t="str">
        <f>IF('Dépenses de rémunération'!E134&lt;&gt;"",'Dépenses de rémunération'!E134,"")</f>
        <v/>
      </c>
      <c r="F134" s="111" t="str">
        <f>IF('Dépenses de rémunération'!F134&lt;&gt;"",'Dépenses de rémunération'!F134,"")</f>
        <v/>
      </c>
      <c r="G134" s="111" t="str">
        <f>IF('Dépenses de rémunération'!G134&lt;&gt;"",'Dépenses de rémunération'!G134,"")</f>
        <v/>
      </c>
      <c r="H134" s="246">
        <f>IF('Dépenses de rémunération'!I134&lt;&gt;0,ROUND('Dépenses de rémunération'!J134*'Dépenses de rémunération'!H134/'Dépenses de rémunération'!I134,2),0)</f>
        <v>0</v>
      </c>
      <c r="I134" s="81" t="str">
        <f>IF('Dépenses de rémunération'!H134&lt;&gt;0,'Dépenses de rémunération'!H134,"")</f>
        <v/>
      </c>
      <c r="J134" s="79" t="str">
        <f>IF('Dépenses de rémunération'!I134&lt;&gt;"",'Dépenses de rémunération'!I134,"")</f>
        <v/>
      </c>
      <c r="K134" s="79" t="str">
        <f>IF('Dépenses de rémunération'!J134&lt;&gt;"",'Dépenses de rémunération'!J134,"")</f>
        <v/>
      </c>
      <c r="L134" s="111" t="str">
        <f>IF('Dépenses de rémunération'!K134&lt;&gt;"",'Dépenses de rémunération'!K134,"")</f>
        <v/>
      </c>
      <c r="M134" s="246"/>
      <c r="N134" s="246">
        <f t="shared" si="5"/>
        <v>0</v>
      </c>
      <c r="O134" s="111"/>
      <c r="P134" s="81" t="str">
        <f t="shared" si="6"/>
        <v/>
      </c>
      <c r="Q134" s="111" t="str">
        <f t="shared" si="7"/>
        <v/>
      </c>
      <c r="R134" s="111" t="str">
        <f t="shared" si="8"/>
        <v/>
      </c>
      <c r="S134" s="246">
        <f t="shared" si="9"/>
        <v>0</v>
      </c>
      <c r="T134" s="111"/>
    </row>
    <row r="135" spans="2:20" ht="19.899999999999999" customHeight="1" x14ac:dyDescent="0.35">
      <c r="B135" s="109">
        <v>128</v>
      </c>
      <c r="C135" s="111" t="str">
        <f>IF('Dépenses de rémunération'!C135&lt;&gt;"",'Dépenses de rémunération'!C135,"")</f>
        <v/>
      </c>
      <c r="D135" s="111" t="str">
        <f>IF('Dépenses de rémunération'!D135&lt;&gt;"",'Dépenses de rémunération'!D135,"")</f>
        <v/>
      </c>
      <c r="E135" s="111" t="str">
        <f>IF('Dépenses de rémunération'!E135&lt;&gt;"",'Dépenses de rémunération'!E135,"")</f>
        <v/>
      </c>
      <c r="F135" s="111" t="str">
        <f>IF('Dépenses de rémunération'!F135&lt;&gt;"",'Dépenses de rémunération'!F135,"")</f>
        <v/>
      </c>
      <c r="G135" s="111" t="str">
        <f>IF('Dépenses de rémunération'!G135&lt;&gt;"",'Dépenses de rémunération'!G135,"")</f>
        <v/>
      </c>
      <c r="H135" s="246">
        <f>IF('Dépenses de rémunération'!I135&lt;&gt;0,ROUND('Dépenses de rémunération'!J135*'Dépenses de rémunération'!H135/'Dépenses de rémunération'!I135,2),0)</f>
        <v>0</v>
      </c>
      <c r="I135" s="81" t="str">
        <f>IF('Dépenses de rémunération'!H135&lt;&gt;0,'Dépenses de rémunération'!H135,"")</f>
        <v/>
      </c>
      <c r="J135" s="79" t="str">
        <f>IF('Dépenses de rémunération'!I135&lt;&gt;"",'Dépenses de rémunération'!I135,"")</f>
        <v/>
      </c>
      <c r="K135" s="79" t="str">
        <f>IF('Dépenses de rémunération'!J135&lt;&gt;"",'Dépenses de rémunération'!J135,"")</f>
        <v/>
      </c>
      <c r="L135" s="111" t="str">
        <f>IF('Dépenses de rémunération'!K135&lt;&gt;"",'Dépenses de rémunération'!K135,"")</f>
        <v/>
      </c>
      <c r="M135" s="246"/>
      <c r="N135" s="246">
        <f t="shared" si="5"/>
        <v>0</v>
      </c>
      <c r="O135" s="111"/>
      <c r="P135" s="81" t="str">
        <f t="shared" si="6"/>
        <v/>
      </c>
      <c r="Q135" s="111" t="str">
        <f t="shared" si="7"/>
        <v/>
      </c>
      <c r="R135" s="111" t="str">
        <f t="shared" si="8"/>
        <v/>
      </c>
      <c r="S135" s="246">
        <f t="shared" si="9"/>
        <v>0</v>
      </c>
      <c r="T135" s="111"/>
    </row>
    <row r="136" spans="2:20" ht="19.899999999999999" customHeight="1" x14ac:dyDescent="0.35">
      <c r="B136" s="109">
        <v>129</v>
      </c>
      <c r="C136" s="111" t="str">
        <f>IF('Dépenses de rémunération'!C136&lt;&gt;"",'Dépenses de rémunération'!C136,"")</f>
        <v/>
      </c>
      <c r="D136" s="111" t="str">
        <f>IF('Dépenses de rémunération'!D136&lt;&gt;"",'Dépenses de rémunération'!D136,"")</f>
        <v/>
      </c>
      <c r="E136" s="111" t="str">
        <f>IF('Dépenses de rémunération'!E136&lt;&gt;"",'Dépenses de rémunération'!E136,"")</f>
        <v/>
      </c>
      <c r="F136" s="111" t="str">
        <f>IF('Dépenses de rémunération'!F136&lt;&gt;"",'Dépenses de rémunération'!F136,"")</f>
        <v/>
      </c>
      <c r="G136" s="111" t="str">
        <f>IF('Dépenses de rémunération'!G136&lt;&gt;"",'Dépenses de rémunération'!G136,"")</f>
        <v/>
      </c>
      <c r="H136" s="246">
        <f>IF('Dépenses de rémunération'!I136&lt;&gt;0,ROUND('Dépenses de rémunération'!J136*'Dépenses de rémunération'!H136/'Dépenses de rémunération'!I136,2),0)</f>
        <v>0</v>
      </c>
      <c r="I136" s="81" t="str">
        <f>IF('Dépenses de rémunération'!H136&lt;&gt;0,'Dépenses de rémunération'!H136,"")</f>
        <v/>
      </c>
      <c r="J136" s="79" t="str">
        <f>IF('Dépenses de rémunération'!I136&lt;&gt;"",'Dépenses de rémunération'!I136,"")</f>
        <v/>
      </c>
      <c r="K136" s="79" t="str">
        <f>IF('Dépenses de rémunération'!J136&lt;&gt;"",'Dépenses de rémunération'!J136,"")</f>
        <v/>
      </c>
      <c r="L136" s="111" t="str">
        <f>IF('Dépenses de rémunération'!K136&lt;&gt;"",'Dépenses de rémunération'!K136,"")</f>
        <v/>
      </c>
      <c r="M136" s="246"/>
      <c r="N136" s="246">
        <f t="shared" si="5"/>
        <v>0</v>
      </c>
      <c r="O136" s="111"/>
      <c r="P136" s="81" t="str">
        <f t="shared" si="6"/>
        <v/>
      </c>
      <c r="Q136" s="111" t="str">
        <f t="shared" si="7"/>
        <v/>
      </c>
      <c r="R136" s="111" t="str">
        <f t="shared" si="8"/>
        <v/>
      </c>
      <c r="S136" s="246">
        <f t="shared" si="9"/>
        <v>0</v>
      </c>
      <c r="T136" s="111"/>
    </row>
    <row r="137" spans="2:20" ht="19.899999999999999" customHeight="1" x14ac:dyDescent="0.35">
      <c r="B137" s="109">
        <v>130</v>
      </c>
      <c r="C137" s="111" t="str">
        <f>IF('Dépenses de rémunération'!C137&lt;&gt;"",'Dépenses de rémunération'!C137,"")</f>
        <v/>
      </c>
      <c r="D137" s="111" t="str">
        <f>IF('Dépenses de rémunération'!D137&lt;&gt;"",'Dépenses de rémunération'!D137,"")</f>
        <v/>
      </c>
      <c r="E137" s="111" t="str">
        <f>IF('Dépenses de rémunération'!E137&lt;&gt;"",'Dépenses de rémunération'!E137,"")</f>
        <v/>
      </c>
      <c r="F137" s="111" t="str">
        <f>IF('Dépenses de rémunération'!F137&lt;&gt;"",'Dépenses de rémunération'!F137,"")</f>
        <v/>
      </c>
      <c r="G137" s="111" t="str">
        <f>IF('Dépenses de rémunération'!G137&lt;&gt;"",'Dépenses de rémunération'!G137,"")</f>
        <v/>
      </c>
      <c r="H137" s="246">
        <f>IF('Dépenses de rémunération'!I137&lt;&gt;0,ROUND('Dépenses de rémunération'!J137*'Dépenses de rémunération'!H137/'Dépenses de rémunération'!I137,2),0)</f>
        <v>0</v>
      </c>
      <c r="I137" s="81" t="str">
        <f>IF('Dépenses de rémunération'!H137&lt;&gt;0,'Dépenses de rémunération'!H137,"")</f>
        <v/>
      </c>
      <c r="J137" s="79" t="str">
        <f>IF('Dépenses de rémunération'!I137&lt;&gt;"",'Dépenses de rémunération'!I137,"")</f>
        <v/>
      </c>
      <c r="K137" s="79" t="str">
        <f>IF('Dépenses de rémunération'!J137&lt;&gt;"",'Dépenses de rémunération'!J137,"")</f>
        <v/>
      </c>
      <c r="L137" s="111" t="str">
        <f>IF('Dépenses de rémunération'!K137&lt;&gt;"",'Dépenses de rémunération'!K137,"")</f>
        <v/>
      </c>
      <c r="M137" s="246"/>
      <c r="N137" s="246">
        <f t="shared" ref="N137:N200" si="10">IF(AND(M137&lt;&gt;"",M137&lt;&gt;0),MIN(ROUND(M137,2),IF(AND(AND(J137&lt;&gt;0,J137&lt;&gt;""),AND(I137&lt;&gt;0,I137&lt;&gt;""),AND(K137&lt;&gt;0,K137&lt;&gt;"")),ROUND(I137*K137/J137,2),0)),IF(AND(AND(J137&lt;&gt;0,J137&lt;&gt;""),AND(I137&lt;&gt;0,I137&lt;&gt;""),AND(K137&lt;&gt;0,K137&lt;&gt;"")),ROUND(I137*K137/J137,2),0))</f>
        <v>0</v>
      </c>
      <c r="O137" s="111"/>
      <c r="P137" s="81" t="str">
        <f t="shared" ref="P137:P200" si="11">IF(I137&lt;&gt;"",I137,"")</f>
        <v/>
      </c>
      <c r="Q137" s="111" t="str">
        <f t="shared" ref="Q137:Q200" si="12">IF(J137&lt;&gt;"",J137,"")</f>
        <v/>
      </c>
      <c r="R137" s="111" t="str">
        <f t="shared" ref="R137:R200" si="13">IF(K137&lt;&gt;"",K137,"")</f>
        <v/>
      </c>
      <c r="S137" s="246">
        <f t="shared" ref="S137:S200" si="14">IF(AND(AND(Q137&lt;&gt;0,Q137&lt;&gt;""),AND(P137&lt;&gt;0,P137&lt;&gt;""),AND(R137&lt;&gt;0,R137&lt;&gt;"")),ROUND(P137*R137/Q137,2),N137)</f>
        <v>0</v>
      </c>
      <c r="T137" s="111"/>
    </row>
    <row r="138" spans="2:20" ht="19.899999999999999" customHeight="1" x14ac:dyDescent="0.35">
      <c r="B138" s="109">
        <v>131</v>
      </c>
      <c r="C138" s="111" t="str">
        <f>IF('Dépenses de rémunération'!C138&lt;&gt;"",'Dépenses de rémunération'!C138,"")</f>
        <v/>
      </c>
      <c r="D138" s="111" t="str">
        <f>IF('Dépenses de rémunération'!D138&lt;&gt;"",'Dépenses de rémunération'!D138,"")</f>
        <v/>
      </c>
      <c r="E138" s="111" t="str">
        <f>IF('Dépenses de rémunération'!E138&lt;&gt;"",'Dépenses de rémunération'!E138,"")</f>
        <v/>
      </c>
      <c r="F138" s="111" t="str">
        <f>IF('Dépenses de rémunération'!F138&lt;&gt;"",'Dépenses de rémunération'!F138,"")</f>
        <v/>
      </c>
      <c r="G138" s="111" t="str">
        <f>IF('Dépenses de rémunération'!G138&lt;&gt;"",'Dépenses de rémunération'!G138,"")</f>
        <v/>
      </c>
      <c r="H138" s="246">
        <f>IF('Dépenses de rémunération'!I138&lt;&gt;0,ROUND('Dépenses de rémunération'!J138*'Dépenses de rémunération'!H138/'Dépenses de rémunération'!I138,2),0)</f>
        <v>0</v>
      </c>
      <c r="I138" s="81" t="str">
        <f>IF('Dépenses de rémunération'!H138&lt;&gt;0,'Dépenses de rémunération'!H138,"")</f>
        <v/>
      </c>
      <c r="J138" s="79" t="str">
        <f>IF('Dépenses de rémunération'!I138&lt;&gt;"",'Dépenses de rémunération'!I138,"")</f>
        <v/>
      </c>
      <c r="K138" s="79" t="str">
        <f>IF('Dépenses de rémunération'!J138&lt;&gt;"",'Dépenses de rémunération'!J138,"")</f>
        <v/>
      </c>
      <c r="L138" s="111" t="str">
        <f>IF('Dépenses de rémunération'!K138&lt;&gt;"",'Dépenses de rémunération'!K138,"")</f>
        <v/>
      </c>
      <c r="M138" s="246"/>
      <c r="N138" s="246">
        <f t="shared" si="10"/>
        <v>0</v>
      </c>
      <c r="O138" s="111"/>
      <c r="P138" s="81" t="str">
        <f t="shared" si="11"/>
        <v/>
      </c>
      <c r="Q138" s="111" t="str">
        <f t="shared" si="12"/>
        <v/>
      </c>
      <c r="R138" s="111" t="str">
        <f t="shared" si="13"/>
        <v/>
      </c>
      <c r="S138" s="246">
        <f t="shared" si="14"/>
        <v>0</v>
      </c>
      <c r="T138" s="111"/>
    </row>
    <row r="139" spans="2:20" ht="19.899999999999999" customHeight="1" x14ac:dyDescent="0.35">
      <c r="B139" s="109">
        <v>132</v>
      </c>
      <c r="C139" s="111" t="str">
        <f>IF('Dépenses de rémunération'!C139&lt;&gt;"",'Dépenses de rémunération'!C139,"")</f>
        <v/>
      </c>
      <c r="D139" s="111" t="str">
        <f>IF('Dépenses de rémunération'!D139&lt;&gt;"",'Dépenses de rémunération'!D139,"")</f>
        <v/>
      </c>
      <c r="E139" s="111" t="str">
        <f>IF('Dépenses de rémunération'!E139&lt;&gt;"",'Dépenses de rémunération'!E139,"")</f>
        <v/>
      </c>
      <c r="F139" s="111" t="str">
        <f>IF('Dépenses de rémunération'!F139&lt;&gt;"",'Dépenses de rémunération'!F139,"")</f>
        <v/>
      </c>
      <c r="G139" s="111" t="str">
        <f>IF('Dépenses de rémunération'!G139&lt;&gt;"",'Dépenses de rémunération'!G139,"")</f>
        <v/>
      </c>
      <c r="H139" s="246">
        <f>IF('Dépenses de rémunération'!I139&lt;&gt;0,ROUND('Dépenses de rémunération'!J139*'Dépenses de rémunération'!H139/'Dépenses de rémunération'!I139,2),0)</f>
        <v>0</v>
      </c>
      <c r="I139" s="81" t="str">
        <f>IF('Dépenses de rémunération'!H139&lt;&gt;0,'Dépenses de rémunération'!H139,"")</f>
        <v/>
      </c>
      <c r="J139" s="79" t="str">
        <f>IF('Dépenses de rémunération'!I139&lt;&gt;"",'Dépenses de rémunération'!I139,"")</f>
        <v/>
      </c>
      <c r="K139" s="79" t="str">
        <f>IF('Dépenses de rémunération'!J139&lt;&gt;"",'Dépenses de rémunération'!J139,"")</f>
        <v/>
      </c>
      <c r="L139" s="111" t="str">
        <f>IF('Dépenses de rémunération'!K139&lt;&gt;"",'Dépenses de rémunération'!K139,"")</f>
        <v/>
      </c>
      <c r="M139" s="246"/>
      <c r="N139" s="246">
        <f t="shared" si="10"/>
        <v>0</v>
      </c>
      <c r="O139" s="111"/>
      <c r="P139" s="81" t="str">
        <f t="shared" si="11"/>
        <v/>
      </c>
      <c r="Q139" s="111" t="str">
        <f t="shared" si="12"/>
        <v/>
      </c>
      <c r="R139" s="111" t="str">
        <f t="shared" si="13"/>
        <v/>
      </c>
      <c r="S139" s="246">
        <f t="shared" si="14"/>
        <v>0</v>
      </c>
      <c r="T139" s="111"/>
    </row>
    <row r="140" spans="2:20" ht="19.899999999999999" customHeight="1" x14ac:dyDescent="0.35">
      <c r="B140" s="109">
        <v>133</v>
      </c>
      <c r="C140" s="111" t="str">
        <f>IF('Dépenses de rémunération'!C140&lt;&gt;"",'Dépenses de rémunération'!C140,"")</f>
        <v/>
      </c>
      <c r="D140" s="111" t="str">
        <f>IF('Dépenses de rémunération'!D140&lt;&gt;"",'Dépenses de rémunération'!D140,"")</f>
        <v/>
      </c>
      <c r="E140" s="111" t="str">
        <f>IF('Dépenses de rémunération'!E140&lt;&gt;"",'Dépenses de rémunération'!E140,"")</f>
        <v/>
      </c>
      <c r="F140" s="111" t="str">
        <f>IF('Dépenses de rémunération'!F140&lt;&gt;"",'Dépenses de rémunération'!F140,"")</f>
        <v/>
      </c>
      <c r="G140" s="111" t="str">
        <f>IF('Dépenses de rémunération'!G140&lt;&gt;"",'Dépenses de rémunération'!G140,"")</f>
        <v/>
      </c>
      <c r="H140" s="246">
        <f>IF('Dépenses de rémunération'!I140&lt;&gt;0,ROUND('Dépenses de rémunération'!J140*'Dépenses de rémunération'!H140/'Dépenses de rémunération'!I140,2),0)</f>
        <v>0</v>
      </c>
      <c r="I140" s="81" t="str">
        <f>IF('Dépenses de rémunération'!H140&lt;&gt;0,'Dépenses de rémunération'!H140,"")</f>
        <v/>
      </c>
      <c r="J140" s="79" t="str">
        <f>IF('Dépenses de rémunération'!I140&lt;&gt;"",'Dépenses de rémunération'!I140,"")</f>
        <v/>
      </c>
      <c r="K140" s="79" t="str">
        <f>IF('Dépenses de rémunération'!J140&lt;&gt;"",'Dépenses de rémunération'!J140,"")</f>
        <v/>
      </c>
      <c r="L140" s="111" t="str">
        <f>IF('Dépenses de rémunération'!K140&lt;&gt;"",'Dépenses de rémunération'!K140,"")</f>
        <v/>
      </c>
      <c r="M140" s="246"/>
      <c r="N140" s="246">
        <f t="shared" si="10"/>
        <v>0</v>
      </c>
      <c r="O140" s="111"/>
      <c r="P140" s="81" t="str">
        <f t="shared" si="11"/>
        <v/>
      </c>
      <c r="Q140" s="111" t="str">
        <f t="shared" si="12"/>
        <v/>
      </c>
      <c r="R140" s="111" t="str">
        <f t="shared" si="13"/>
        <v/>
      </c>
      <c r="S140" s="246">
        <f t="shared" si="14"/>
        <v>0</v>
      </c>
      <c r="T140" s="111"/>
    </row>
    <row r="141" spans="2:20" ht="19.899999999999999" customHeight="1" x14ac:dyDescent="0.35">
      <c r="B141" s="109">
        <v>134</v>
      </c>
      <c r="C141" s="111" t="str">
        <f>IF('Dépenses de rémunération'!C141&lt;&gt;"",'Dépenses de rémunération'!C141,"")</f>
        <v/>
      </c>
      <c r="D141" s="111" t="str">
        <f>IF('Dépenses de rémunération'!D141&lt;&gt;"",'Dépenses de rémunération'!D141,"")</f>
        <v/>
      </c>
      <c r="E141" s="111" t="str">
        <f>IF('Dépenses de rémunération'!E141&lt;&gt;"",'Dépenses de rémunération'!E141,"")</f>
        <v/>
      </c>
      <c r="F141" s="111" t="str">
        <f>IF('Dépenses de rémunération'!F141&lt;&gt;"",'Dépenses de rémunération'!F141,"")</f>
        <v/>
      </c>
      <c r="G141" s="111" t="str">
        <f>IF('Dépenses de rémunération'!G141&lt;&gt;"",'Dépenses de rémunération'!G141,"")</f>
        <v/>
      </c>
      <c r="H141" s="246">
        <f>IF('Dépenses de rémunération'!I141&lt;&gt;0,ROUND('Dépenses de rémunération'!J141*'Dépenses de rémunération'!H141/'Dépenses de rémunération'!I141,2),0)</f>
        <v>0</v>
      </c>
      <c r="I141" s="81" t="str">
        <f>IF('Dépenses de rémunération'!H141&lt;&gt;0,'Dépenses de rémunération'!H141,"")</f>
        <v/>
      </c>
      <c r="J141" s="79" t="str">
        <f>IF('Dépenses de rémunération'!I141&lt;&gt;"",'Dépenses de rémunération'!I141,"")</f>
        <v/>
      </c>
      <c r="K141" s="79" t="str">
        <f>IF('Dépenses de rémunération'!J141&lt;&gt;"",'Dépenses de rémunération'!J141,"")</f>
        <v/>
      </c>
      <c r="L141" s="111" t="str">
        <f>IF('Dépenses de rémunération'!K141&lt;&gt;"",'Dépenses de rémunération'!K141,"")</f>
        <v/>
      </c>
      <c r="M141" s="246"/>
      <c r="N141" s="246">
        <f t="shared" si="10"/>
        <v>0</v>
      </c>
      <c r="O141" s="111"/>
      <c r="P141" s="81" t="str">
        <f t="shared" si="11"/>
        <v/>
      </c>
      <c r="Q141" s="111" t="str">
        <f t="shared" si="12"/>
        <v/>
      </c>
      <c r="R141" s="111" t="str">
        <f t="shared" si="13"/>
        <v/>
      </c>
      <c r="S141" s="246">
        <f t="shared" si="14"/>
        <v>0</v>
      </c>
      <c r="T141" s="111"/>
    </row>
    <row r="142" spans="2:20" ht="19.899999999999999" customHeight="1" x14ac:dyDescent="0.35">
      <c r="B142" s="109">
        <v>135</v>
      </c>
      <c r="C142" s="111" t="str">
        <f>IF('Dépenses de rémunération'!C142&lt;&gt;"",'Dépenses de rémunération'!C142,"")</f>
        <v/>
      </c>
      <c r="D142" s="111" t="str">
        <f>IF('Dépenses de rémunération'!D142&lt;&gt;"",'Dépenses de rémunération'!D142,"")</f>
        <v/>
      </c>
      <c r="E142" s="111" t="str">
        <f>IF('Dépenses de rémunération'!E142&lt;&gt;"",'Dépenses de rémunération'!E142,"")</f>
        <v/>
      </c>
      <c r="F142" s="111" t="str">
        <f>IF('Dépenses de rémunération'!F142&lt;&gt;"",'Dépenses de rémunération'!F142,"")</f>
        <v/>
      </c>
      <c r="G142" s="111" t="str">
        <f>IF('Dépenses de rémunération'!G142&lt;&gt;"",'Dépenses de rémunération'!G142,"")</f>
        <v/>
      </c>
      <c r="H142" s="246">
        <f>IF('Dépenses de rémunération'!I142&lt;&gt;0,ROUND('Dépenses de rémunération'!J142*'Dépenses de rémunération'!H142/'Dépenses de rémunération'!I142,2),0)</f>
        <v>0</v>
      </c>
      <c r="I142" s="81" t="str">
        <f>IF('Dépenses de rémunération'!H142&lt;&gt;0,'Dépenses de rémunération'!H142,"")</f>
        <v/>
      </c>
      <c r="J142" s="79" t="str">
        <f>IF('Dépenses de rémunération'!I142&lt;&gt;"",'Dépenses de rémunération'!I142,"")</f>
        <v/>
      </c>
      <c r="K142" s="79" t="str">
        <f>IF('Dépenses de rémunération'!J142&lt;&gt;"",'Dépenses de rémunération'!J142,"")</f>
        <v/>
      </c>
      <c r="L142" s="111" t="str">
        <f>IF('Dépenses de rémunération'!K142&lt;&gt;"",'Dépenses de rémunération'!K142,"")</f>
        <v/>
      </c>
      <c r="M142" s="246"/>
      <c r="N142" s="246">
        <f t="shared" si="10"/>
        <v>0</v>
      </c>
      <c r="O142" s="111"/>
      <c r="P142" s="81" t="str">
        <f t="shared" si="11"/>
        <v/>
      </c>
      <c r="Q142" s="111" t="str">
        <f t="shared" si="12"/>
        <v/>
      </c>
      <c r="R142" s="111" t="str">
        <f t="shared" si="13"/>
        <v/>
      </c>
      <c r="S142" s="246">
        <f t="shared" si="14"/>
        <v>0</v>
      </c>
      <c r="T142" s="111"/>
    </row>
    <row r="143" spans="2:20" ht="19.899999999999999" customHeight="1" x14ac:dyDescent="0.35">
      <c r="B143" s="109">
        <v>136</v>
      </c>
      <c r="C143" s="111" t="str">
        <f>IF('Dépenses de rémunération'!C143&lt;&gt;"",'Dépenses de rémunération'!C143,"")</f>
        <v/>
      </c>
      <c r="D143" s="111" t="str">
        <f>IF('Dépenses de rémunération'!D143&lt;&gt;"",'Dépenses de rémunération'!D143,"")</f>
        <v/>
      </c>
      <c r="E143" s="111" t="str">
        <f>IF('Dépenses de rémunération'!E143&lt;&gt;"",'Dépenses de rémunération'!E143,"")</f>
        <v/>
      </c>
      <c r="F143" s="111" t="str">
        <f>IF('Dépenses de rémunération'!F143&lt;&gt;"",'Dépenses de rémunération'!F143,"")</f>
        <v/>
      </c>
      <c r="G143" s="111" t="str">
        <f>IF('Dépenses de rémunération'!G143&lt;&gt;"",'Dépenses de rémunération'!G143,"")</f>
        <v/>
      </c>
      <c r="H143" s="246">
        <f>IF('Dépenses de rémunération'!I143&lt;&gt;0,ROUND('Dépenses de rémunération'!J143*'Dépenses de rémunération'!H143/'Dépenses de rémunération'!I143,2),0)</f>
        <v>0</v>
      </c>
      <c r="I143" s="81" t="str">
        <f>IF('Dépenses de rémunération'!H143&lt;&gt;0,'Dépenses de rémunération'!H143,"")</f>
        <v/>
      </c>
      <c r="J143" s="79" t="str">
        <f>IF('Dépenses de rémunération'!I143&lt;&gt;"",'Dépenses de rémunération'!I143,"")</f>
        <v/>
      </c>
      <c r="K143" s="79" t="str">
        <f>IF('Dépenses de rémunération'!J143&lt;&gt;"",'Dépenses de rémunération'!J143,"")</f>
        <v/>
      </c>
      <c r="L143" s="111" t="str">
        <f>IF('Dépenses de rémunération'!K143&lt;&gt;"",'Dépenses de rémunération'!K143,"")</f>
        <v/>
      </c>
      <c r="M143" s="246"/>
      <c r="N143" s="246">
        <f t="shared" si="10"/>
        <v>0</v>
      </c>
      <c r="O143" s="111"/>
      <c r="P143" s="81" t="str">
        <f t="shared" si="11"/>
        <v/>
      </c>
      <c r="Q143" s="111" t="str">
        <f t="shared" si="12"/>
        <v/>
      </c>
      <c r="R143" s="111" t="str">
        <f t="shared" si="13"/>
        <v/>
      </c>
      <c r="S143" s="246">
        <f t="shared" si="14"/>
        <v>0</v>
      </c>
      <c r="T143" s="111"/>
    </row>
    <row r="144" spans="2:20" ht="19.899999999999999" customHeight="1" x14ac:dyDescent="0.35">
      <c r="B144" s="109">
        <v>137</v>
      </c>
      <c r="C144" s="111" t="str">
        <f>IF('Dépenses de rémunération'!C144&lt;&gt;"",'Dépenses de rémunération'!C144,"")</f>
        <v/>
      </c>
      <c r="D144" s="111" t="str">
        <f>IF('Dépenses de rémunération'!D144&lt;&gt;"",'Dépenses de rémunération'!D144,"")</f>
        <v/>
      </c>
      <c r="E144" s="111" t="str">
        <f>IF('Dépenses de rémunération'!E144&lt;&gt;"",'Dépenses de rémunération'!E144,"")</f>
        <v/>
      </c>
      <c r="F144" s="111" t="str">
        <f>IF('Dépenses de rémunération'!F144&lt;&gt;"",'Dépenses de rémunération'!F144,"")</f>
        <v/>
      </c>
      <c r="G144" s="111" t="str">
        <f>IF('Dépenses de rémunération'!G144&lt;&gt;"",'Dépenses de rémunération'!G144,"")</f>
        <v/>
      </c>
      <c r="H144" s="246">
        <f>IF('Dépenses de rémunération'!I144&lt;&gt;0,ROUND('Dépenses de rémunération'!J144*'Dépenses de rémunération'!H144/'Dépenses de rémunération'!I144,2),0)</f>
        <v>0</v>
      </c>
      <c r="I144" s="81" t="str">
        <f>IF('Dépenses de rémunération'!H144&lt;&gt;0,'Dépenses de rémunération'!H144,"")</f>
        <v/>
      </c>
      <c r="J144" s="79" t="str">
        <f>IF('Dépenses de rémunération'!I144&lt;&gt;"",'Dépenses de rémunération'!I144,"")</f>
        <v/>
      </c>
      <c r="K144" s="79" t="str">
        <f>IF('Dépenses de rémunération'!J144&lt;&gt;"",'Dépenses de rémunération'!J144,"")</f>
        <v/>
      </c>
      <c r="L144" s="111" t="str">
        <f>IF('Dépenses de rémunération'!K144&lt;&gt;"",'Dépenses de rémunération'!K144,"")</f>
        <v/>
      </c>
      <c r="M144" s="246"/>
      <c r="N144" s="246">
        <f t="shared" si="10"/>
        <v>0</v>
      </c>
      <c r="O144" s="111"/>
      <c r="P144" s="81" t="str">
        <f t="shared" si="11"/>
        <v/>
      </c>
      <c r="Q144" s="111" t="str">
        <f t="shared" si="12"/>
        <v/>
      </c>
      <c r="R144" s="111" t="str">
        <f t="shared" si="13"/>
        <v/>
      </c>
      <c r="S144" s="246">
        <f t="shared" si="14"/>
        <v>0</v>
      </c>
      <c r="T144" s="111"/>
    </row>
    <row r="145" spans="2:20" ht="19.899999999999999" customHeight="1" x14ac:dyDescent="0.35">
      <c r="B145" s="109">
        <v>138</v>
      </c>
      <c r="C145" s="111" t="str">
        <f>IF('Dépenses de rémunération'!C145&lt;&gt;"",'Dépenses de rémunération'!C145,"")</f>
        <v/>
      </c>
      <c r="D145" s="111" t="str">
        <f>IF('Dépenses de rémunération'!D145&lt;&gt;"",'Dépenses de rémunération'!D145,"")</f>
        <v/>
      </c>
      <c r="E145" s="111" t="str">
        <f>IF('Dépenses de rémunération'!E145&lt;&gt;"",'Dépenses de rémunération'!E145,"")</f>
        <v/>
      </c>
      <c r="F145" s="111" t="str">
        <f>IF('Dépenses de rémunération'!F145&lt;&gt;"",'Dépenses de rémunération'!F145,"")</f>
        <v/>
      </c>
      <c r="G145" s="111" t="str">
        <f>IF('Dépenses de rémunération'!G145&lt;&gt;"",'Dépenses de rémunération'!G145,"")</f>
        <v/>
      </c>
      <c r="H145" s="246">
        <f>IF('Dépenses de rémunération'!I145&lt;&gt;0,ROUND('Dépenses de rémunération'!J145*'Dépenses de rémunération'!H145/'Dépenses de rémunération'!I145,2),0)</f>
        <v>0</v>
      </c>
      <c r="I145" s="81" t="str">
        <f>IF('Dépenses de rémunération'!H145&lt;&gt;0,'Dépenses de rémunération'!H145,"")</f>
        <v/>
      </c>
      <c r="J145" s="79" t="str">
        <f>IF('Dépenses de rémunération'!I145&lt;&gt;"",'Dépenses de rémunération'!I145,"")</f>
        <v/>
      </c>
      <c r="K145" s="79" t="str">
        <f>IF('Dépenses de rémunération'!J145&lt;&gt;"",'Dépenses de rémunération'!J145,"")</f>
        <v/>
      </c>
      <c r="L145" s="111" t="str">
        <f>IF('Dépenses de rémunération'!K145&lt;&gt;"",'Dépenses de rémunération'!K145,"")</f>
        <v/>
      </c>
      <c r="M145" s="246"/>
      <c r="N145" s="246">
        <f t="shared" si="10"/>
        <v>0</v>
      </c>
      <c r="O145" s="111"/>
      <c r="P145" s="81" t="str">
        <f t="shared" si="11"/>
        <v/>
      </c>
      <c r="Q145" s="111" t="str">
        <f t="shared" si="12"/>
        <v/>
      </c>
      <c r="R145" s="111" t="str">
        <f t="shared" si="13"/>
        <v/>
      </c>
      <c r="S145" s="246">
        <f t="shared" si="14"/>
        <v>0</v>
      </c>
      <c r="T145" s="111"/>
    </row>
    <row r="146" spans="2:20" ht="19.899999999999999" customHeight="1" x14ac:dyDescent="0.35">
      <c r="B146" s="109">
        <v>139</v>
      </c>
      <c r="C146" s="111" t="str">
        <f>IF('Dépenses de rémunération'!C146&lt;&gt;"",'Dépenses de rémunération'!C146,"")</f>
        <v/>
      </c>
      <c r="D146" s="111" t="str">
        <f>IF('Dépenses de rémunération'!D146&lt;&gt;"",'Dépenses de rémunération'!D146,"")</f>
        <v/>
      </c>
      <c r="E146" s="111" t="str">
        <f>IF('Dépenses de rémunération'!E146&lt;&gt;"",'Dépenses de rémunération'!E146,"")</f>
        <v/>
      </c>
      <c r="F146" s="111" t="str">
        <f>IF('Dépenses de rémunération'!F146&lt;&gt;"",'Dépenses de rémunération'!F146,"")</f>
        <v/>
      </c>
      <c r="G146" s="111" t="str">
        <f>IF('Dépenses de rémunération'!G146&lt;&gt;"",'Dépenses de rémunération'!G146,"")</f>
        <v/>
      </c>
      <c r="H146" s="246">
        <f>IF('Dépenses de rémunération'!I146&lt;&gt;0,ROUND('Dépenses de rémunération'!J146*'Dépenses de rémunération'!H146/'Dépenses de rémunération'!I146,2),0)</f>
        <v>0</v>
      </c>
      <c r="I146" s="81" t="str">
        <f>IF('Dépenses de rémunération'!H146&lt;&gt;0,'Dépenses de rémunération'!H146,"")</f>
        <v/>
      </c>
      <c r="J146" s="79" t="str">
        <f>IF('Dépenses de rémunération'!I146&lt;&gt;"",'Dépenses de rémunération'!I146,"")</f>
        <v/>
      </c>
      <c r="K146" s="79" t="str">
        <f>IF('Dépenses de rémunération'!J146&lt;&gt;"",'Dépenses de rémunération'!J146,"")</f>
        <v/>
      </c>
      <c r="L146" s="111" t="str">
        <f>IF('Dépenses de rémunération'!K146&lt;&gt;"",'Dépenses de rémunération'!K146,"")</f>
        <v/>
      </c>
      <c r="M146" s="246"/>
      <c r="N146" s="246">
        <f t="shared" si="10"/>
        <v>0</v>
      </c>
      <c r="O146" s="111"/>
      <c r="P146" s="81" t="str">
        <f t="shared" si="11"/>
        <v/>
      </c>
      <c r="Q146" s="111" t="str">
        <f t="shared" si="12"/>
        <v/>
      </c>
      <c r="R146" s="111" t="str">
        <f t="shared" si="13"/>
        <v/>
      </c>
      <c r="S146" s="246">
        <f t="shared" si="14"/>
        <v>0</v>
      </c>
      <c r="T146" s="111"/>
    </row>
    <row r="147" spans="2:20" ht="19.899999999999999" customHeight="1" x14ac:dyDescent="0.35">
      <c r="B147" s="109">
        <v>140</v>
      </c>
      <c r="C147" s="111" t="str">
        <f>IF('Dépenses de rémunération'!C147&lt;&gt;"",'Dépenses de rémunération'!C147,"")</f>
        <v/>
      </c>
      <c r="D147" s="111" t="str">
        <f>IF('Dépenses de rémunération'!D147&lt;&gt;"",'Dépenses de rémunération'!D147,"")</f>
        <v/>
      </c>
      <c r="E147" s="111" t="str">
        <f>IF('Dépenses de rémunération'!E147&lt;&gt;"",'Dépenses de rémunération'!E147,"")</f>
        <v/>
      </c>
      <c r="F147" s="111" t="str">
        <f>IF('Dépenses de rémunération'!F147&lt;&gt;"",'Dépenses de rémunération'!F147,"")</f>
        <v/>
      </c>
      <c r="G147" s="111" t="str">
        <f>IF('Dépenses de rémunération'!G147&lt;&gt;"",'Dépenses de rémunération'!G147,"")</f>
        <v/>
      </c>
      <c r="H147" s="246">
        <f>IF('Dépenses de rémunération'!I147&lt;&gt;0,ROUND('Dépenses de rémunération'!J147*'Dépenses de rémunération'!H147/'Dépenses de rémunération'!I147,2),0)</f>
        <v>0</v>
      </c>
      <c r="I147" s="81" t="str">
        <f>IF('Dépenses de rémunération'!H147&lt;&gt;0,'Dépenses de rémunération'!H147,"")</f>
        <v/>
      </c>
      <c r="J147" s="79" t="str">
        <f>IF('Dépenses de rémunération'!I147&lt;&gt;"",'Dépenses de rémunération'!I147,"")</f>
        <v/>
      </c>
      <c r="K147" s="79" t="str">
        <f>IF('Dépenses de rémunération'!J147&lt;&gt;"",'Dépenses de rémunération'!J147,"")</f>
        <v/>
      </c>
      <c r="L147" s="111" t="str">
        <f>IF('Dépenses de rémunération'!K147&lt;&gt;"",'Dépenses de rémunération'!K147,"")</f>
        <v/>
      </c>
      <c r="M147" s="246"/>
      <c r="N147" s="246">
        <f t="shared" si="10"/>
        <v>0</v>
      </c>
      <c r="O147" s="111"/>
      <c r="P147" s="81" t="str">
        <f t="shared" si="11"/>
        <v/>
      </c>
      <c r="Q147" s="111" t="str">
        <f t="shared" si="12"/>
        <v/>
      </c>
      <c r="R147" s="111" t="str">
        <f t="shared" si="13"/>
        <v/>
      </c>
      <c r="S147" s="246">
        <f t="shared" si="14"/>
        <v>0</v>
      </c>
      <c r="T147" s="111"/>
    </row>
    <row r="148" spans="2:20" ht="19.899999999999999" customHeight="1" x14ac:dyDescent="0.35">
      <c r="B148" s="109">
        <v>141</v>
      </c>
      <c r="C148" s="111" t="str">
        <f>IF('Dépenses de rémunération'!C148&lt;&gt;"",'Dépenses de rémunération'!C148,"")</f>
        <v/>
      </c>
      <c r="D148" s="111" t="str">
        <f>IF('Dépenses de rémunération'!D148&lt;&gt;"",'Dépenses de rémunération'!D148,"")</f>
        <v/>
      </c>
      <c r="E148" s="111" t="str">
        <f>IF('Dépenses de rémunération'!E148&lt;&gt;"",'Dépenses de rémunération'!E148,"")</f>
        <v/>
      </c>
      <c r="F148" s="111" t="str">
        <f>IF('Dépenses de rémunération'!F148&lt;&gt;"",'Dépenses de rémunération'!F148,"")</f>
        <v/>
      </c>
      <c r="G148" s="111" t="str">
        <f>IF('Dépenses de rémunération'!G148&lt;&gt;"",'Dépenses de rémunération'!G148,"")</f>
        <v/>
      </c>
      <c r="H148" s="246">
        <f>IF('Dépenses de rémunération'!I148&lt;&gt;0,ROUND('Dépenses de rémunération'!J148*'Dépenses de rémunération'!H148/'Dépenses de rémunération'!I148,2),0)</f>
        <v>0</v>
      </c>
      <c r="I148" s="81" t="str">
        <f>IF('Dépenses de rémunération'!H148&lt;&gt;0,'Dépenses de rémunération'!H148,"")</f>
        <v/>
      </c>
      <c r="J148" s="79" t="str">
        <f>IF('Dépenses de rémunération'!I148&lt;&gt;"",'Dépenses de rémunération'!I148,"")</f>
        <v/>
      </c>
      <c r="K148" s="79" t="str">
        <f>IF('Dépenses de rémunération'!J148&lt;&gt;"",'Dépenses de rémunération'!J148,"")</f>
        <v/>
      </c>
      <c r="L148" s="111" t="str">
        <f>IF('Dépenses de rémunération'!K148&lt;&gt;"",'Dépenses de rémunération'!K148,"")</f>
        <v/>
      </c>
      <c r="M148" s="246"/>
      <c r="N148" s="246">
        <f t="shared" si="10"/>
        <v>0</v>
      </c>
      <c r="O148" s="111"/>
      <c r="P148" s="81" t="str">
        <f t="shared" si="11"/>
        <v/>
      </c>
      <c r="Q148" s="111" t="str">
        <f t="shared" si="12"/>
        <v/>
      </c>
      <c r="R148" s="111" t="str">
        <f t="shared" si="13"/>
        <v/>
      </c>
      <c r="S148" s="246">
        <f t="shared" si="14"/>
        <v>0</v>
      </c>
      <c r="T148" s="111"/>
    </row>
    <row r="149" spans="2:20" ht="19.899999999999999" customHeight="1" x14ac:dyDescent="0.35">
      <c r="B149" s="109">
        <v>142</v>
      </c>
      <c r="C149" s="111" t="str">
        <f>IF('Dépenses de rémunération'!C149&lt;&gt;"",'Dépenses de rémunération'!C149,"")</f>
        <v/>
      </c>
      <c r="D149" s="111" t="str">
        <f>IF('Dépenses de rémunération'!D149&lt;&gt;"",'Dépenses de rémunération'!D149,"")</f>
        <v/>
      </c>
      <c r="E149" s="111" t="str">
        <f>IF('Dépenses de rémunération'!E149&lt;&gt;"",'Dépenses de rémunération'!E149,"")</f>
        <v/>
      </c>
      <c r="F149" s="111" t="str">
        <f>IF('Dépenses de rémunération'!F149&lt;&gt;"",'Dépenses de rémunération'!F149,"")</f>
        <v/>
      </c>
      <c r="G149" s="111" t="str">
        <f>IF('Dépenses de rémunération'!G149&lt;&gt;"",'Dépenses de rémunération'!G149,"")</f>
        <v/>
      </c>
      <c r="H149" s="246">
        <f>IF('Dépenses de rémunération'!I149&lt;&gt;0,ROUND('Dépenses de rémunération'!J149*'Dépenses de rémunération'!H149/'Dépenses de rémunération'!I149,2),0)</f>
        <v>0</v>
      </c>
      <c r="I149" s="81" t="str">
        <f>IF('Dépenses de rémunération'!H149&lt;&gt;0,'Dépenses de rémunération'!H149,"")</f>
        <v/>
      </c>
      <c r="J149" s="79" t="str">
        <f>IF('Dépenses de rémunération'!I149&lt;&gt;"",'Dépenses de rémunération'!I149,"")</f>
        <v/>
      </c>
      <c r="K149" s="79" t="str">
        <f>IF('Dépenses de rémunération'!J149&lt;&gt;"",'Dépenses de rémunération'!J149,"")</f>
        <v/>
      </c>
      <c r="L149" s="111" t="str">
        <f>IF('Dépenses de rémunération'!K149&lt;&gt;"",'Dépenses de rémunération'!K149,"")</f>
        <v/>
      </c>
      <c r="M149" s="246"/>
      <c r="N149" s="246">
        <f t="shared" si="10"/>
        <v>0</v>
      </c>
      <c r="O149" s="111"/>
      <c r="P149" s="81" t="str">
        <f t="shared" si="11"/>
        <v/>
      </c>
      <c r="Q149" s="111" t="str">
        <f t="shared" si="12"/>
        <v/>
      </c>
      <c r="R149" s="111" t="str">
        <f t="shared" si="13"/>
        <v/>
      </c>
      <c r="S149" s="246">
        <f t="shared" si="14"/>
        <v>0</v>
      </c>
      <c r="T149" s="111"/>
    </row>
    <row r="150" spans="2:20" ht="19.899999999999999" customHeight="1" x14ac:dyDescent="0.35">
      <c r="B150" s="109">
        <v>143</v>
      </c>
      <c r="C150" s="111" t="str">
        <f>IF('Dépenses de rémunération'!C150&lt;&gt;"",'Dépenses de rémunération'!C150,"")</f>
        <v/>
      </c>
      <c r="D150" s="111" t="str">
        <f>IF('Dépenses de rémunération'!D150&lt;&gt;"",'Dépenses de rémunération'!D150,"")</f>
        <v/>
      </c>
      <c r="E150" s="111" t="str">
        <f>IF('Dépenses de rémunération'!E150&lt;&gt;"",'Dépenses de rémunération'!E150,"")</f>
        <v/>
      </c>
      <c r="F150" s="111" t="str">
        <f>IF('Dépenses de rémunération'!F150&lt;&gt;"",'Dépenses de rémunération'!F150,"")</f>
        <v/>
      </c>
      <c r="G150" s="111" t="str">
        <f>IF('Dépenses de rémunération'!G150&lt;&gt;"",'Dépenses de rémunération'!G150,"")</f>
        <v/>
      </c>
      <c r="H150" s="246">
        <f>IF('Dépenses de rémunération'!I150&lt;&gt;0,ROUND('Dépenses de rémunération'!J150*'Dépenses de rémunération'!H150/'Dépenses de rémunération'!I150,2),0)</f>
        <v>0</v>
      </c>
      <c r="I150" s="81" t="str">
        <f>IF('Dépenses de rémunération'!H150&lt;&gt;0,'Dépenses de rémunération'!H150,"")</f>
        <v/>
      </c>
      <c r="J150" s="79" t="str">
        <f>IF('Dépenses de rémunération'!I150&lt;&gt;"",'Dépenses de rémunération'!I150,"")</f>
        <v/>
      </c>
      <c r="K150" s="79" t="str">
        <f>IF('Dépenses de rémunération'!J150&lt;&gt;"",'Dépenses de rémunération'!J150,"")</f>
        <v/>
      </c>
      <c r="L150" s="111" t="str">
        <f>IF('Dépenses de rémunération'!K150&lt;&gt;"",'Dépenses de rémunération'!K150,"")</f>
        <v/>
      </c>
      <c r="M150" s="246"/>
      <c r="N150" s="246">
        <f t="shared" si="10"/>
        <v>0</v>
      </c>
      <c r="O150" s="111"/>
      <c r="P150" s="81" t="str">
        <f t="shared" si="11"/>
        <v/>
      </c>
      <c r="Q150" s="111" t="str">
        <f t="shared" si="12"/>
        <v/>
      </c>
      <c r="R150" s="111" t="str">
        <f t="shared" si="13"/>
        <v/>
      </c>
      <c r="S150" s="246">
        <f t="shared" si="14"/>
        <v>0</v>
      </c>
      <c r="T150" s="111"/>
    </row>
    <row r="151" spans="2:20" ht="19.899999999999999" customHeight="1" x14ac:dyDescent="0.35">
      <c r="B151" s="109">
        <v>144</v>
      </c>
      <c r="C151" s="111" t="str">
        <f>IF('Dépenses de rémunération'!C151&lt;&gt;"",'Dépenses de rémunération'!C151,"")</f>
        <v/>
      </c>
      <c r="D151" s="111" t="str">
        <f>IF('Dépenses de rémunération'!D151&lt;&gt;"",'Dépenses de rémunération'!D151,"")</f>
        <v/>
      </c>
      <c r="E151" s="111" t="str">
        <f>IF('Dépenses de rémunération'!E151&lt;&gt;"",'Dépenses de rémunération'!E151,"")</f>
        <v/>
      </c>
      <c r="F151" s="111" t="str">
        <f>IF('Dépenses de rémunération'!F151&lt;&gt;"",'Dépenses de rémunération'!F151,"")</f>
        <v/>
      </c>
      <c r="G151" s="111" t="str">
        <f>IF('Dépenses de rémunération'!G151&lt;&gt;"",'Dépenses de rémunération'!G151,"")</f>
        <v/>
      </c>
      <c r="H151" s="246">
        <f>IF('Dépenses de rémunération'!I151&lt;&gt;0,ROUND('Dépenses de rémunération'!J151*'Dépenses de rémunération'!H151/'Dépenses de rémunération'!I151,2),0)</f>
        <v>0</v>
      </c>
      <c r="I151" s="81" t="str">
        <f>IF('Dépenses de rémunération'!H151&lt;&gt;0,'Dépenses de rémunération'!H151,"")</f>
        <v/>
      </c>
      <c r="J151" s="79" t="str">
        <f>IF('Dépenses de rémunération'!I151&lt;&gt;"",'Dépenses de rémunération'!I151,"")</f>
        <v/>
      </c>
      <c r="K151" s="79" t="str">
        <f>IF('Dépenses de rémunération'!J151&lt;&gt;"",'Dépenses de rémunération'!J151,"")</f>
        <v/>
      </c>
      <c r="L151" s="111" t="str">
        <f>IF('Dépenses de rémunération'!K151&lt;&gt;"",'Dépenses de rémunération'!K151,"")</f>
        <v/>
      </c>
      <c r="M151" s="246"/>
      <c r="N151" s="246">
        <f t="shared" si="10"/>
        <v>0</v>
      </c>
      <c r="O151" s="111"/>
      <c r="P151" s="81" t="str">
        <f t="shared" si="11"/>
        <v/>
      </c>
      <c r="Q151" s="111" t="str">
        <f t="shared" si="12"/>
        <v/>
      </c>
      <c r="R151" s="111" t="str">
        <f t="shared" si="13"/>
        <v/>
      </c>
      <c r="S151" s="246">
        <f t="shared" si="14"/>
        <v>0</v>
      </c>
      <c r="T151" s="111"/>
    </row>
    <row r="152" spans="2:20" ht="19.899999999999999" customHeight="1" x14ac:dyDescent="0.35">
      <c r="B152" s="109">
        <v>145</v>
      </c>
      <c r="C152" s="111" t="str">
        <f>IF('Dépenses de rémunération'!C152&lt;&gt;"",'Dépenses de rémunération'!C152,"")</f>
        <v/>
      </c>
      <c r="D152" s="111" t="str">
        <f>IF('Dépenses de rémunération'!D152&lt;&gt;"",'Dépenses de rémunération'!D152,"")</f>
        <v/>
      </c>
      <c r="E152" s="111" t="str">
        <f>IF('Dépenses de rémunération'!E152&lt;&gt;"",'Dépenses de rémunération'!E152,"")</f>
        <v/>
      </c>
      <c r="F152" s="111" t="str">
        <f>IF('Dépenses de rémunération'!F152&lt;&gt;"",'Dépenses de rémunération'!F152,"")</f>
        <v/>
      </c>
      <c r="G152" s="111" t="str">
        <f>IF('Dépenses de rémunération'!G152&lt;&gt;"",'Dépenses de rémunération'!G152,"")</f>
        <v/>
      </c>
      <c r="H152" s="246">
        <f>IF('Dépenses de rémunération'!I152&lt;&gt;0,ROUND('Dépenses de rémunération'!J152*'Dépenses de rémunération'!H152/'Dépenses de rémunération'!I152,2),0)</f>
        <v>0</v>
      </c>
      <c r="I152" s="81" t="str">
        <f>IF('Dépenses de rémunération'!H152&lt;&gt;0,'Dépenses de rémunération'!H152,"")</f>
        <v/>
      </c>
      <c r="J152" s="79" t="str">
        <f>IF('Dépenses de rémunération'!I152&lt;&gt;"",'Dépenses de rémunération'!I152,"")</f>
        <v/>
      </c>
      <c r="K152" s="79" t="str">
        <f>IF('Dépenses de rémunération'!J152&lt;&gt;"",'Dépenses de rémunération'!J152,"")</f>
        <v/>
      </c>
      <c r="L152" s="111" t="str">
        <f>IF('Dépenses de rémunération'!K152&lt;&gt;"",'Dépenses de rémunération'!K152,"")</f>
        <v/>
      </c>
      <c r="M152" s="246"/>
      <c r="N152" s="246">
        <f t="shared" si="10"/>
        <v>0</v>
      </c>
      <c r="O152" s="111"/>
      <c r="P152" s="81" t="str">
        <f t="shared" si="11"/>
        <v/>
      </c>
      <c r="Q152" s="111" t="str">
        <f t="shared" si="12"/>
        <v/>
      </c>
      <c r="R152" s="111" t="str">
        <f t="shared" si="13"/>
        <v/>
      </c>
      <c r="S152" s="246">
        <f t="shared" si="14"/>
        <v>0</v>
      </c>
      <c r="T152" s="111"/>
    </row>
    <row r="153" spans="2:20" ht="19.899999999999999" customHeight="1" x14ac:dyDescent="0.35">
      <c r="B153" s="109">
        <v>146</v>
      </c>
      <c r="C153" s="111" t="str">
        <f>IF('Dépenses de rémunération'!C153&lt;&gt;"",'Dépenses de rémunération'!C153,"")</f>
        <v/>
      </c>
      <c r="D153" s="111" t="str">
        <f>IF('Dépenses de rémunération'!D153&lt;&gt;"",'Dépenses de rémunération'!D153,"")</f>
        <v/>
      </c>
      <c r="E153" s="111" t="str">
        <f>IF('Dépenses de rémunération'!E153&lt;&gt;"",'Dépenses de rémunération'!E153,"")</f>
        <v/>
      </c>
      <c r="F153" s="111" t="str">
        <f>IF('Dépenses de rémunération'!F153&lt;&gt;"",'Dépenses de rémunération'!F153,"")</f>
        <v/>
      </c>
      <c r="G153" s="111" t="str">
        <f>IF('Dépenses de rémunération'!G153&lt;&gt;"",'Dépenses de rémunération'!G153,"")</f>
        <v/>
      </c>
      <c r="H153" s="246">
        <f>IF('Dépenses de rémunération'!I153&lt;&gt;0,ROUND('Dépenses de rémunération'!J153*'Dépenses de rémunération'!H153/'Dépenses de rémunération'!I153,2),0)</f>
        <v>0</v>
      </c>
      <c r="I153" s="81" t="str">
        <f>IF('Dépenses de rémunération'!H153&lt;&gt;0,'Dépenses de rémunération'!H153,"")</f>
        <v/>
      </c>
      <c r="J153" s="79" t="str">
        <f>IF('Dépenses de rémunération'!I153&lt;&gt;"",'Dépenses de rémunération'!I153,"")</f>
        <v/>
      </c>
      <c r="K153" s="79" t="str">
        <f>IF('Dépenses de rémunération'!J153&lt;&gt;"",'Dépenses de rémunération'!J153,"")</f>
        <v/>
      </c>
      <c r="L153" s="111" t="str">
        <f>IF('Dépenses de rémunération'!K153&lt;&gt;"",'Dépenses de rémunération'!K153,"")</f>
        <v/>
      </c>
      <c r="M153" s="246"/>
      <c r="N153" s="246">
        <f t="shared" si="10"/>
        <v>0</v>
      </c>
      <c r="O153" s="111"/>
      <c r="P153" s="81" t="str">
        <f t="shared" si="11"/>
        <v/>
      </c>
      <c r="Q153" s="111" t="str">
        <f t="shared" si="12"/>
        <v/>
      </c>
      <c r="R153" s="111" t="str">
        <f t="shared" si="13"/>
        <v/>
      </c>
      <c r="S153" s="246">
        <f t="shared" si="14"/>
        <v>0</v>
      </c>
      <c r="T153" s="111"/>
    </row>
    <row r="154" spans="2:20" ht="19.899999999999999" customHeight="1" x14ac:dyDescent="0.35">
      <c r="B154" s="109">
        <v>147</v>
      </c>
      <c r="C154" s="111" t="str">
        <f>IF('Dépenses de rémunération'!C154&lt;&gt;"",'Dépenses de rémunération'!C154,"")</f>
        <v/>
      </c>
      <c r="D154" s="111" t="str">
        <f>IF('Dépenses de rémunération'!D154&lt;&gt;"",'Dépenses de rémunération'!D154,"")</f>
        <v/>
      </c>
      <c r="E154" s="111" t="str">
        <f>IF('Dépenses de rémunération'!E154&lt;&gt;"",'Dépenses de rémunération'!E154,"")</f>
        <v/>
      </c>
      <c r="F154" s="111" t="str">
        <f>IF('Dépenses de rémunération'!F154&lt;&gt;"",'Dépenses de rémunération'!F154,"")</f>
        <v/>
      </c>
      <c r="G154" s="111" t="str">
        <f>IF('Dépenses de rémunération'!G154&lt;&gt;"",'Dépenses de rémunération'!G154,"")</f>
        <v/>
      </c>
      <c r="H154" s="246">
        <f>IF('Dépenses de rémunération'!I154&lt;&gt;0,ROUND('Dépenses de rémunération'!J154*'Dépenses de rémunération'!H154/'Dépenses de rémunération'!I154,2),0)</f>
        <v>0</v>
      </c>
      <c r="I154" s="81" t="str">
        <f>IF('Dépenses de rémunération'!H154&lt;&gt;0,'Dépenses de rémunération'!H154,"")</f>
        <v/>
      </c>
      <c r="J154" s="79" t="str">
        <f>IF('Dépenses de rémunération'!I154&lt;&gt;"",'Dépenses de rémunération'!I154,"")</f>
        <v/>
      </c>
      <c r="K154" s="79" t="str">
        <f>IF('Dépenses de rémunération'!J154&lt;&gt;"",'Dépenses de rémunération'!J154,"")</f>
        <v/>
      </c>
      <c r="L154" s="111" t="str">
        <f>IF('Dépenses de rémunération'!K154&lt;&gt;"",'Dépenses de rémunération'!K154,"")</f>
        <v/>
      </c>
      <c r="M154" s="246"/>
      <c r="N154" s="246">
        <f t="shared" si="10"/>
        <v>0</v>
      </c>
      <c r="O154" s="111"/>
      <c r="P154" s="81" t="str">
        <f t="shared" si="11"/>
        <v/>
      </c>
      <c r="Q154" s="111" t="str">
        <f t="shared" si="12"/>
        <v/>
      </c>
      <c r="R154" s="111" t="str">
        <f t="shared" si="13"/>
        <v/>
      </c>
      <c r="S154" s="246">
        <f t="shared" si="14"/>
        <v>0</v>
      </c>
      <c r="T154" s="111"/>
    </row>
    <row r="155" spans="2:20" ht="19.899999999999999" customHeight="1" x14ac:dyDescent="0.35">
      <c r="B155" s="109">
        <v>148</v>
      </c>
      <c r="C155" s="111" t="str">
        <f>IF('Dépenses de rémunération'!C155&lt;&gt;"",'Dépenses de rémunération'!C155,"")</f>
        <v/>
      </c>
      <c r="D155" s="111" t="str">
        <f>IF('Dépenses de rémunération'!D155&lt;&gt;"",'Dépenses de rémunération'!D155,"")</f>
        <v/>
      </c>
      <c r="E155" s="111" t="str">
        <f>IF('Dépenses de rémunération'!E155&lt;&gt;"",'Dépenses de rémunération'!E155,"")</f>
        <v/>
      </c>
      <c r="F155" s="111" t="str">
        <f>IF('Dépenses de rémunération'!F155&lt;&gt;"",'Dépenses de rémunération'!F155,"")</f>
        <v/>
      </c>
      <c r="G155" s="111" t="str">
        <f>IF('Dépenses de rémunération'!G155&lt;&gt;"",'Dépenses de rémunération'!G155,"")</f>
        <v/>
      </c>
      <c r="H155" s="246">
        <f>IF('Dépenses de rémunération'!I155&lt;&gt;0,ROUND('Dépenses de rémunération'!J155*'Dépenses de rémunération'!H155/'Dépenses de rémunération'!I155,2),0)</f>
        <v>0</v>
      </c>
      <c r="I155" s="81" t="str">
        <f>IF('Dépenses de rémunération'!H155&lt;&gt;0,'Dépenses de rémunération'!H155,"")</f>
        <v/>
      </c>
      <c r="J155" s="79" t="str">
        <f>IF('Dépenses de rémunération'!I155&lt;&gt;"",'Dépenses de rémunération'!I155,"")</f>
        <v/>
      </c>
      <c r="K155" s="79" t="str">
        <f>IF('Dépenses de rémunération'!J155&lt;&gt;"",'Dépenses de rémunération'!J155,"")</f>
        <v/>
      </c>
      <c r="L155" s="111" t="str">
        <f>IF('Dépenses de rémunération'!K155&lt;&gt;"",'Dépenses de rémunération'!K155,"")</f>
        <v/>
      </c>
      <c r="M155" s="246"/>
      <c r="N155" s="246">
        <f t="shared" si="10"/>
        <v>0</v>
      </c>
      <c r="O155" s="111"/>
      <c r="P155" s="81" t="str">
        <f t="shared" si="11"/>
        <v/>
      </c>
      <c r="Q155" s="111" t="str">
        <f t="shared" si="12"/>
        <v/>
      </c>
      <c r="R155" s="111" t="str">
        <f t="shared" si="13"/>
        <v/>
      </c>
      <c r="S155" s="246">
        <f t="shared" si="14"/>
        <v>0</v>
      </c>
      <c r="T155" s="111"/>
    </row>
    <row r="156" spans="2:20" ht="19.899999999999999" customHeight="1" x14ac:dyDescent="0.35">
      <c r="B156" s="109">
        <v>149</v>
      </c>
      <c r="C156" s="111" t="str">
        <f>IF('Dépenses de rémunération'!C156&lt;&gt;"",'Dépenses de rémunération'!C156,"")</f>
        <v/>
      </c>
      <c r="D156" s="111" t="str">
        <f>IF('Dépenses de rémunération'!D156&lt;&gt;"",'Dépenses de rémunération'!D156,"")</f>
        <v/>
      </c>
      <c r="E156" s="111" t="str">
        <f>IF('Dépenses de rémunération'!E156&lt;&gt;"",'Dépenses de rémunération'!E156,"")</f>
        <v/>
      </c>
      <c r="F156" s="111" t="str">
        <f>IF('Dépenses de rémunération'!F156&lt;&gt;"",'Dépenses de rémunération'!F156,"")</f>
        <v/>
      </c>
      <c r="G156" s="111" t="str">
        <f>IF('Dépenses de rémunération'!G156&lt;&gt;"",'Dépenses de rémunération'!G156,"")</f>
        <v/>
      </c>
      <c r="H156" s="246">
        <f>IF('Dépenses de rémunération'!I156&lt;&gt;0,ROUND('Dépenses de rémunération'!J156*'Dépenses de rémunération'!H156/'Dépenses de rémunération'!I156,2),0)</f>
        <v>0</v>
      </c>
      <c r="I156" s="81" t="str">
        <f>IF('Dépenses de rémunération'!H156&lt;&gt;0,'Dépenses de rémunération'!H156,"")</f>
        <v/>
      </c>
      <c r="J156" s="79" t="str">
        <f>IF('Dépenses de rémunération'!I156&lt;&gt;"",'Dépenses de rémunération'!I156,"")</f>
        <v/>
      </c>
      <c r="K156" s="79" t="str">
        <f>IF('Dépenses de rémunération'!J156&lt;&gt;"",'Dépenses de rémunération'!J156,"")</f>
        <v/>
      </c>
      <c r="L156" s="111" t="str">
        <f>IF('Dépenses de rémunération'!K156&lt;&gt;"",'Dépenses de rémunération'!K156,"")</f>
        <v/>
      </c>
      <c r="M156" s="246"/>
      <c r="N156" s="246">
        <f t="shared" si="10"/>
        <v>0</v>
      </c>
      <c r="O156" s="111"/>
      <c r="P156" s="81" t="str">
        <f t="shared" si="11"/>
        <v/>
      </c>
      <c r="Q156" s="111" t="str">
        <f t="shared" si="12"/>
        <v/>
      </c>
      <c r="R156" s="111" t="str">
        <f t="shared" si="13"/>
        <v/>
      </c>
      <c r="S156" s="246">
        <f t="shared" si="14"/>
        <v>0</v>
      </c>
      <c r="T156" s="111"/>
    </row>
    <row r="157" spans="2:20" ht="19.899999999999999" customHeight="1" x14ac:dyDescent="0.35">
      <c r="B157" s="109">
        <v>150</v>
      </c>
      <c r="C157" s="111" t="str">
        <f>IF('Dépenses de rémunération'!C157&lt;&gt;"",'Dépenses de rémunération'!C157,"")</f>
        <v/>
      </c>
      <c r="D157" s="111" t="str">
        <f>IF('Dépenses de rémunération'!D157&lt;&gt;"",'Dépenses de rémunération'!D157,"")</f>
        <v/>
      </c>
      <c r="E157" s="111" t="str">
        <f>IF('Dépenses de rémunération'!E157&lt;&gt;"",'Dépenses de rémunération'!E157,"")</f>
        <v/>
      </c>
      <c r="F157" s="111" t="str">
        <f>IF('Dépenses de rémunération'!F157&lt;&gt;"",'Dépenses de rémunération'!F157,"")</f>
        <v/>
      </c>
      <c r="G157" s="111" t="str">
        <f>IF('Dépenses de rémunération'!G157&lt;&gt;"",'Dépenses de rémunération'!G157,"")</f>
        <v/>
      </c>
      <c r="H157" s="246">
        <f>IF('Dépenses de rémunération'!I157&lt;&gt;0,ROUND('Dépenses de rémunération'!J157*'Dépenses de rémunération'!H157/'Dépenses de rémunération'!I157,2),0)</f>
        <v>0</v>
      </c>
      <c r="I157" s="81" t="str">
        <f>IF('Dépenses de rémunération'!H157&lt;&gt;0,'Dépenses de rémunération'!H157,"")</f>
        <v/>
      </c>
      <c r="J157" s="79" t="str">
        <f>IF('Dépenses de rémunération'!I157&lt;&gt;"",'Dépenses de rémunération'!I157,"")</f>
        <v/>
      </c>
      <c r="K157" s="79" t="str">
        <f>IF('Dépenses de rémunération'!J157&lt;&gt;"",'Dépenses de rémunération'!J157,"")</f>
        <v/>
      </c>
      <c r="L157" s="111" t="str">
        <f>IF('Dépenses de rémunération'!K157&lt;&gt;"",'Dépenses de rémunération'!K157,"")</f>
        <v/>
      </c>
      <c r="M157" s="246"/>
      <c r="N157" s="246">
        <f t="shared" si="10"/>
        <v>0</v>
      </c>
      <c r="O157" s="111"/>
      <c r="P157" s="81" t="str">
        <f t="shared" si="11"/>
        <v/>
      </c>
      <c r="Q157" s="111" t="str">
        <f t="shared" si="12"/>
        <v/>
      </c>
      <c r="R157" s="111" t="str">
        <f t="shared" si="13"/>
        <v/>
      </c>
      <c r="S157" s="246">
        <f t="shared" si="14"/>
        <v>0</v>
      </c>
      <c r="T157" s="111"/>
    </row>
    <row r="158" spans="2:20" ht="19.899999999999999" customHeight="1" x14ac:dyDescent="0.35">
      <c r="B158" s="109">
        <v>151</v>
      </c>
      <c r="C158" s="111" t="str">
        <f>IF('Dépenses de rémunération'!C158&lt;&gt;"",'Dépenses de rémunération'!C158,"")</f>
        <v/>
      </c>
      <c r="D158" s="111" t="str">
        <f>IF('Dépenses de rémunération'!D158&lt;&gt;"",'Dépenses de rémunération'!D158,"")</f>
        <v/>
      </c>
      <c r="E158" s="111" t="str">
        <f>IF('Dépenses de rémunération'!E158&lt;&gt;"",'Dépenses de rémunération'!E158,"")</f>
        <v/>
      </c>
      <c r="F158" s="111" t="str">
        <f>IF('Dépenses de rémunération'!F158&lt;&gt;"",'Dépenses de rémunération'!F158,"")</f>
        <v/>
      </c>
      <c r="G158" s="111" t="str">
        <f>IF('Dépenses de rémunération'!G158&lt;&gt;"",'Dépenses de rémunération'!G158,"")</f>
        <v/>
      </c>
      <c r="H158" s="246">
        <f>IF('Dépenses de rémunération'!I158&lt;&gt;0,ROUND('Dépenses de rémunération'!J158*'Dépenses de rémunération'!H158/'Dépenses de rémunération'!I158,2),0)</f>
        <v>0</v>
      </c>
      <c r="I158" s="81" t="str">
        <f>IF('Dépenses de rémunération'!H158&lt;&gt;0,'Dépenses de rémunération'!H158,"")</f>
        <v/>
      </c>
      <c r="J158" s="79" t="str">
        <f>IF('Dépenses de rémunération'!I158&lt;&gt;"",'Dépenses de rémunération'!I158,"")</f>
        <v/>
      </c>
      <c r="K158" s="79" t="str">
        <f>IF('Dépenses de rémunération'!J158&lt;&gt;"",'Dépenses de rémunération'!J158,"")</f>
        <v/>
      </c>
      <c r="L158" s="111" t="str">
        <f>IF('Dépenses de rémunération'!K158&lt;&gt;"",'Dépenses de rémunération'!K158,"")</f>
        <v/>
      </c>
      <c r="M158" s="246"/>
      <c r="N158" s="246">
        <f t="shared" si="10"/>
        <v>0</v>
      </c>
      <c r="O158" s="111"/>
      <c r="P158" s="81" t="str">
        <f t="shared" si="11"/>
        <v/>
      </c>
      <c r="Q158" s="111" t="str">
        <f t="shared" si="12"/>
        <v/>
      </c>
      <c r="R158" s="111" t="str">
        <f t="shared" si="13"/>
        <v/>
      </c>
      <c r="S158" s="246">
        <f t="shared" si="14"/>
        <v>0</v>
      </c>
      <c r="T158" s="111"/>
    </row>
    <row r="159" spans="2:20" ht="19.899999999999999" customHeight="1" x14ac:dyDescent="0.35">
      <c r="B159" s="109">
        <v>152</v>
      </c>
      <c r="C159" s="111" t="str">
        <f>IF('Dépenses de rémunération'!C159&lt;&gt;"",'Dépenses de rémunération'!C159,"")</f>
        <v/>
      </c>
      <c r="D159" s="111" t="str">
        <f>IF('Dépenses de rémunération'!D159&lt;&gt;"",'Dépenses de rémunération'!D159,"")</f>
        <v/>
      </c>
      <c r="E159" s="111" t="str">
        <f>IF('Dépenses de rémunération'!E159&lt;&gt;"",'Dépenses de rémunération'!E159,"")</f>
        <v/>
      </c>
      <c r="F159" s="111" t="str">
        <f>IF('Dépenses de rémunération'!F159&lt;&gt;"",'Dépenses de rémunération'!F159,"")</f>
        <v/>
      </c>
      <c r="G159" s="111" t="str">
        <f>IF('Dépenses de rémunération'!G159&lt;&gt;"",'Dépenses de rémunération'!G159,"")</f>
        <v/>
      </c>
      <c r="H159" s="246">
        <f>IF('Dépenses de rémunération'!I159&lt;&gt;0,ROUND('Dépenses de rémunération'!J159*'Dépenses de rémunération'!H159/'Dépenses de rémunération'!I159,2),0)</f>
        <v>0</v>
      </c>
      <c r="I159" s="81" t="str">
        <f>IF('Dépenses de rémunération'!H159&lt;&gt;0,'Dépenses de rémunération'!H159,"")</f>
        <v/>
      </c>
      <c r="J159" s="79" t="str">
        <f>IF('Dépenses de rémunération'!I159&lt;&gt;"",'Dépenses de rémunération'!I159,"")</f>
        <v/>
      </c>
      <c r="K159" s="79" t="str">
        <f>IF('Dépenses de rémunération'!J159&lt;&gt;"",'Dépenses de rémunération'!J159,"")</f>
        <v/>
      </c>
      <c r="L159" s="111" t="str">
        <f>IF('Dépenses de rémunération'!K159&lt;&gt;"",'Dépenses de rémunération'!K159,"")</f>
        <v/>
      </c>
      <c r="M159" s="246"/>
      <c r="N159" s="246">
        <f t="shared" si="10"/>
        <v>0</v>
      </c>
      <c r="O159" s="111"/>
      <c r="P159" s="81" t="str">
        <f t="shared" si="11"/>
        <v/>
      </c>
      <c r="Q159" s="111" t="str">
        <f t="shared" si="12"/>
        <v/>
      </c>
      <c r="R159" s="111" t="str">
        <f t="shared" si="13"/>
        <v/>
      </c>
      <c r="S159" s="246">
        <f t="shared" si="14"/>
        <v>0</v>
      </c>
      <c r="T159" s="111"/>
    </row>
    <row r="160" spans="2:20" ht="19.899999999999999" customHeight="1" x14ac:dyDescent="0.35">
      <c r="B160" s="109">
        <v>153</v>
      </c>
      <c r="C160" s="111" t="str">
        <f>IF('Dépenses de rémunération'!C160&lt;&gt;"",'Dépenses de rémunération'!C160,"")</f>
        <v/>
      </c>
      <c r="D160" s="111" t="str">
        <f>IF('Dépenses de rémunération'!D160&lt;&gt;"",'Dépenses de rémunération'!D160,"")</f>
        <v/>
      </c>
      <c r="E160" s="111" t="str">
        <f>IF('Dépenses de rémunération'!E160&lt;&gt;"",'Dépenses de rémunération'!E160,"")</f>
        <v/>
      </c>
      <c r="F160" s="111" t="str">
        <f>IF('Dépenses de rémunération'!F160&lt;&gt;"",'Dépenses de rémunération'!F160,"")</f>
        <v/>
      </c>
      <c r="G160" s="111" t="str">
        <f>IF('Dépenses de rémunération'!G160&lt;&gt;"",'Dépenses de rémunération'!G160,"")</f>
        <v/>
      </c>
      <c r="H160" s="246">
        <f>IF('Dépenses de rémunération'!I160&lt;&gt;0,ROUND('Dépenses de rémunération'!J160*'Dépenses de rémunération'!H160/'Dépenses de rémunération'!I160,2),0)</f>
        <v>0</v>
      </c>
      <c r="I160" s="81" t="str">
        <f>IF('Dépenses de rémunération'!H160&lt;&gt;0,'Dépenses de rémunération'!H160,"")</f>
        <v/>
      </c>
      <c r="J160" s="79" t="str">
        <f>IF('Dépenses de rémunération'!I160&lt;&gt;"",'Dépenses de rémunération'!I160,"")</f>
        <v/>
      </c>
      <c r="K160" s="79" t="str">
        <f>IF('Dépenses de rémunération'!J160&lt;&gt;"",'Dépenses de rémunération'!J160,"")</f>
        <v/>
      </c>
      <c r="L160" s="111" t="str">
        <f>IF('Dépenses de rémunération'!K160&lt;&gt;"",'Dépenses de rémunération'!K160,"")</f>
        <v/>
      </c>
      <c r="M160" s="246"/>
      <c r="N160" s="246">
        <f t="shared" si="10"/>
        <v>0</v>
      </c>
      <c r="O160" s="111"/>
      <c r="P160" s="81" t="str">
        <f t="shared" si="11"/>
        <v/>
      </c>
      <c r="Q160" s="111" t="str">
        <f t="shared" si="12"/>
        <v/>
      </c>
      <c r="R160" s="111" t="str">
        <f t="shared" si="13"/>
        <v/>
      </c>
      <c r="S160" s="246">
        <f t="shared" si="14"/>
        <v>0</v>
      </c>
      <c r="T160" s="111"/>
    </row>
    <row r="161" spans="2:20" ht="19.899999999999999" customHeight="1" x14ac:dyDescent="0.35">
      <c r="B161" s="109">
        <v>154</v>
      </c>
      <c r="C161" s="111" t="str">
        <f>IF('Dépenses de rémunération'!C161&lt;&gt;"",'Dépenses de rémunération'!C161,"")</f>
        <v/>
      </c>
      <c r="D161" s="111" t="str">
        <f>IF('Dépenses de rémunération'!D161&lt;&gt;"",'Dépenses de rémunération'!D161,"")</f>
        <v/>
      </c>
      <c r="E161" s="111" t="str">
        <f>IF('Dépenses de rémunération'!E161&lt;&gt;"",'Dépenses de rémunération'!E161,"")</f>
        <v/>
      </c>
      <c r="F161" s="111" t="str">
        <f>IF('Dépenses de rémunération'!F161&lt;&gt;"",'Dépenses de rémunération'!F161,"")</f>
        <v/>
      </c>
      <c r="G161" s="111" t="str">
        <f>IF('Dépenses de rémunération'!G161&lt;&gt;"",'Dépenses de rémunération'!G161,"")</f>
        <v/>
      </c>
      <c r="H161" s="246">
        <f>IF('Dépenses de rémunération'!I161&lt;&gt;0,ROUND('Dépenses de rémunération'!J161*'Dépenses de rémunération'!H161/'Dépenses de rémunération'!I161,2),0)</f>
        <v>0</v>
      </c>
      <c r="I161" s="81" t="str">
        <f>IF('Dépenses de rémunération'!H161&lt;&gt;0,'Dépenses de rémunération'!H161,"")</f>
        <v/>
      </c>
      <c r="J161" s="79" t="str">
        <f>IF('Dépenses de rémunération'!I161&lt;&gt;"",'Dépenses de rémunération'!I161,"")</f>
        <v/>
      </c>
      <c r="K161" s="79" t="str">
        <f>IF('Dépenses de rémunération'!J161&lt;&gt;"",'Dépenses de rémunération'!J161,"")</f>
        <v/>
      </c>
      <c r="L161" s="111" t="str">
        <f>IF('Dépenses de rémunération'!K161&lt;&gt;"",'Dépenses de rémunération'!K161,"")</f>
        <v/>
      </c>
      <c r="M161" s="246"/>
      <c r="N161" s="246">
        <f t="shared" si="10"/>
        <v>0</v>
      </c>
      <c r="O161" s="111"/>
      <c r="P161" s="81" t="str">
        <f t="shared" si="11"/>
        <v/>
      </c>
      <c r="Q161" s="111" t="str">
        <f t="shared" si="12"/>
        <v/>
      </c>
      <c r="R161" s="111" t="str">
        <f t="shared" si="13"/>
        <v/>
      </c>
      <c r="S161" s="246">
        <f t="shared" si="14"/>
        <v>0</v>
      </c>
      <c r="T161" s="111"/>
    </row>
    <row r="162" spans="2:20" ht="19.899999999999999" customHeight="1" x14ac:dyDescent="0.35">
      <c r="B162" s="109">
        <v>155</v>
      </c>
      <c r="C162" s="111" t="str">
        <f>IF('Dépenses de rémunération'!C162&lt;&gt;"",'Dépenses de rémunération'!C162,"")</f>
        <v/>
      </c>
      <c r="D162" s="111" t="str">
        <f>IF('Dépenses de rémunération'!D162&lt;&gt;"",'Dépenses de rémunération'!D162,"")</f>
        <v/>
      </c>
      <c r="E162" s="111" t="str">
        <f>IF('Dépenses de rémunération'!E162&lt;&gt;"",'Dépenses de rémunération'!E162,"")</f>
        <v/>
      </c>
      <c r="F162" s="111" t="str">
        <f>IF('Dépenses de rémunération'!F162&lt;&gt;"",'Dépenses de rémunération'!F162,"")</f>
        <v/>
      </c>
      <c r="G162" s="111" t="str">
        <f>IF('Dépenses de rémunération'!G162&lt;&gt;"",'Dépenses de rémunération'!G162,"")</f>
        <v/>
      </c>
      <c r="H162" s="246">
        <f>IF('Dépenses de rémunération'!I162&lt;&gt;0,ROUND('Dépenses de rémunération'!J162*'Dépenses de rémunération'!H162/'Dépenses de rémunération'!I162,2),0)</f>
        <v>0</v>
      </c>
      <c r="I162" s="81" t="str">
        <f>IF('Dépenses de rémunération'!H162&lt;&gt;0,'Dépenses de rémunération'!H162,"")</f>
        <v/>
      </c>
      <c r="J162" s="79" t="str">
        <f>IF('Dépenses de rémunération'!I162&lt;&gt;"",'Dépenses de rémunération'!I162,"")</f>
        <v/>
      </c>
      <c r="K162" s="79" t="str">
        <f>IF('Dépenses de rémunération'!J162&lt;&gt;"",'Dépenses de rémunération'!J162,"")</f>
        <v/>
      </c>
      <c r="L162" s="111" t="str">
        <f>IF('Dépenses de rémunération'!K162&lt;&gt;"",'Dépenses de rémunération'!K162,"")</f>
        <v/>
      </c>
      <c r="M162" s="246"/>
      <c r="N162" s="246">
        <f t="shared" si="10"/>
        <v>0</v>
      </c>
      <c r="O162" s="111"/>
      <c r="P162" s="81" t="str">
        <f t="shared" si="11"/>
        <v/>
      </c>
      <c r="Q162" s="111" t="str">
        <f t="shared" si="12"/>
        <v/>
      </c>
      <c r="R162" s="111" t="str">
        <f t="shared" si="13"/>
        <v/>
      </c>
      <c r="S162" s="246">
        <f t="shared" si="14"/>
        <v>0</v>
      </c>
      <c r="T162" s="111"/>
    </row>
    <row r="163" spans="2:20" ht="19.899999999999999" customHeight="1" x14ac:dyDescent="0.35">
      <c r="B163" s="109">
        <v>156</v>
      </c>
      <c r="C163" s="111" t="str">
        <f>IF('Dépenses de rémunération'!C163&lt;&gt;"",'Dépenses de rémunération'!C163,"")</f>
        <v/>
      </c>
      <c r="D163" s="111" t="str">
        <f>IF('Dépenses de rémunération'!D163&lt;&gt;"",'Dépenses de rémunération'!D163,"")</f>
        <v/>
      </c>
      <c r="E163" s="111" t="str">
        <f>IF('Dépenses de rémunération'!E163&lt;&gt;"",'Dépenses de rémunération'!E163,"")</f>
        <v/>
      </c>
      <c r="F163" s="111" t="str">
        <f>IF('Dépenses de rémunération'!F163&lt;&gt;"",'Dépenses de rémunération'!F163,"")</f>
        <v/>
      </c>
      <c r="G163" s="111" t="str">
        <f>IF('Dépenses de rémunération'!G163&lt;&gt;"",'Dépenses de rémunération'!G163,"")</f>
        <v/>
      </c>
      <c r="H163" s="246">
        <f>IF('Dépenses de rémunération'!I163&lt;&gt;0,ROUND('Dépenses de rémunération'!J163*'Dépenses de rémunération'!H163/'Dépenses de rémunération'!I163,2),0)</f>
        <v>0</v>
      </c>
      <c r="I163" s="81" t="str">
        <f>IF('Dépenses de rémunération'!H163&lt;&gt;0,'Dépenses de rémunération'!H163,"")</f>
        <v/>
      </c>
      <c r="J163" s="79" t="str">
        <f>IF('Dépenses de rémunération'!I163&lt;&gt;"",'Dépenses de rémunération'!I163,"")</f>
        <v/>
      </c>
      <c r="K163" s="79" t="str">
        <f>IF('Dépenses de rémunération'!J163&lt;&gt;"",'Dépenses de rémunération'!J163,"")</f>
        <v/>
      </c>
      <c r="L163" s="111" t="str">
        <f>IF('Dépenses de rémunération'!K163&lt;&gt;"",'Dépenses de rémunération'!K163,"")</f>
        <v/>
      </c>
      <c r="M163" s="246"/>
      <c r="N163" s="246">
        <f t="shared" si="10"/>
        <v>0</v>
      </c>
      <c r="O163" s="111"/>
      <c r="P163" s="81" t="str">
        <f t="shared" si="11"/>
        <v/>
      </c>
      <c r="Q163" s="111" t="str">
        <f t="shared" si="12"/>
        <v/>
      </c>
      <c r="R163" s="111" t="str">
        <f t="shared" si="13"/>
        <v/>
      </c>
      <c r="S163" s="246">
        <f t="shared" si="14"/>
        <v>0</v>
      </c>
      <c r="T163" s="111"/>
    </row>
    <row r="164" spans="2:20" ht="19.899999999999999" customHeight="1" x14ac:dyDescent="0.35">
      <c r="B164" s="109">
        <v>157</v>
      </c>
      <c r="C164" s="111" t="str">
        <f>IF('Dépenses de rémunération'!C164&lt;&gt;"",'Dépenses de rémunération'!C164,"")</f>
        <v/>
      </c>
      <c r="D164" s="111" t="str">
        <f>IF('Dépenses de rémunération'!D164&lt;&gt;"",'Dépenses de rémunération'!D164,"")</f>
        <v/>
      </c>
      <c r="E164" s="111" t="str">
        <f>IF('Dépenses de rémunération'!E164&lt;&gt;"",'Dépenses de rémunération'!E164,"")</f>
        <v/>
      </c>
      <c r="F164" s="111" t="str">
        <f>IF('Dépenses de rémunération'!F164&lt;&gt;"",'Dépenses de rémunération'!F164,"")</f>
        <v/>
      </c>
      <c r="G164" s="111" t="str">
        <f>IF('Dépenses de rémunération'!G164&lt;&gt;"",'Dépenses de rémunération'!G164,"")</f>
        <v/>
      </c>
      <c r="H164" s="246">
        <f>IF('Dépenses de rémunération'!I164&lt;&gt;0,ROUND('Dépenses de rémunération'!J164*'Dépenses de rémunération'!H164/'Dépenses de rémunération'!I164,2),0)</f>
        <v>0</v>
      </c>
      <c r="I164" s="81" t="str">
        <f>IF('Dépenses de rémunération'!H164&lt;&gt;0,'Dépenses de rémunération'!H164,"")</f>
        <v/>
      </c>
      <c r="J164" s="79" t="str">
        <f>IF('Dépenses de rémunération'!I164&lt;&gt;"",'Dépenses de rémunération'!I164,"")</f>
        <v/>
      </c>
      <c r="K164" s="79" t="str">
        <f>IF('Dépenses de rémunération'!J164&lt;&gt;"",'Dépenses de rémunération'!J164,"")</f>
        <v/>
      </c>
      <c r="L164" s="111" t="str">
        <f>IF('Dépenses de rémunération'!K164&lt;&gt;"",'Dépenses de rémunération'!K164,"")</f>
        <v/>
      </c>
      <c r="M164" s="246"/>
      <c r="N164" s="246">
        <f t="shared" si="10"/>
        <v>0</v>
      </c>
      <c r="O164" s="111"/>
      <c r="P164" s="81" t="str">
        <f t="shared" si="11"/>
        <v/>
      </c>
      <c r="Q164" s="111" t="str">
        <f t="shared" si="12"/>
        <v/>
      </c>
      <c r="R164" s="111" t="str">
        <f t="shared" si="13"/>
        <v/>
      </c>
      <c r="S164" s="246">
        <f t="shared" si="14"/>
        <v>0</v>
      </c>
      <c r="T164" s="111"/>
    </row>
    <row r="165" spans="2:20" ht="19.899999999999999" customHeight="1" x14ac:dyDescent="0.35">
      <c r="B165" s="109">
        <v>158</v>
      </c>
      <c r="C165" s="111" t="str">
        <f>IF('Dépenses de rémunération'!C165&lt;&gt;"",'Dépenses de rémunération'!C165,"")</f>
        <v/>
      </c>
      <c r="D165" s="111" t="str">
        <f>IF('Dépenses de rémunération'!D165&lt;&gt;"",'Dépenses de rémunération'!D165,"")</f>
        <v/>
      </c>
      <c r="E165" s="111" t="str">
        <f>IF('Dépenses de rémunération'!E165&lt;&gt;"",'Dépenses de rémunération'!E165,"")</f>
        <v/>
      </c>
      <c r="F165" s="111" t="str">
        <f>IF('Dépenses de rémunération'!F165&lt;&gt;"",'Dépenses de rémunération'!F165,"")</f>
        <v/>
      </c>
      <c r="G165" s="111" t="str">
        <f>IF('Dépenses de rémunération'!G165&lt;&gt;"",'Dépenses de rémunération'!G165,"")</f>
        <v/>
      </c>
      <c r="H165" s="246">
        <f>IF('Dépenses de rémunération'!I165&lt;&gt;0,ROUND('Dépenses de rémunération'!J165*'Dépenses de rémunération'!H165/'Dépenses de rémunération'!I165,2),0)</f>
        <v>0</v>
      </c>
      <c r="I165" s="81" t="str">
        <f>IF('Dépenses de rémunération'!H165&lt;&gt;0,'Dépenses de rémunération'!H165,"")</f>
        <v/>
      </c>
      <c r="J165" s="79" t="str">
        <f>IF('Dépenses de rémunération'!I165&lt;&gt;"",'Dépenses de rémunération'!I165,"")</f>
        <v/>
      </c>
      <c r="K165" s="79" t="str">
        <f>IF('Dépenses de rémunération'!J165&lt;&gt;"",'Dépenses de rémunération'!J165,"")</f>
        <v/>
      </c>
      <c r="L165" s="111" t="str">
        <f>IF('Dépenses de rémunération'!K165&lt;&gt;"",'Dépenses de rémunération'!K165,"")</f>
        <v/>
      </c>
      <c r="M165" s="246"/>
      <c r="N165" s="246">
        <f t="shared" si="10"/>
        <v>0</v>
      </c>
      <c r="O165" s="111"/>
      <c r="P165" s="81" t="str">
        <f t="shared" si="11"/>
        <v/>
      </c>
      <c r="Q165" s="111" t="str">
        <f t="shared" si="12"/>
        <v/>
      </c>
      <c r="R165" s="111" t="str">
        <f t="shared" si="13"/>
        <v/>
      </c>
      <c r="S165" s="246">
        <f t="shared" si="14"/>
        <v>0</v>
      </c>
      <c r="T165" s="111"/>
    </row>
    <row r="166" spans="2:20" ht="19.899999999999999" customHeight="1" x14ac:dyDescent="0.35">
      <c r="B166" s="109">
        <v>159</v>
      </c>
      <c r="C166" s="111" t="str">
        <f>IF('Dépenses de rémunération'!C166&lt;&gt;"",'Dépenses de rémunération'!C166,"")</f>
        <v/>
      </c>
      <c r="D166" s="111" t="str">
        <f>IF('Dépenses de rémunération'!D166&lt;&gt;"",'Dépenses de rémunération'!D166,"")</f>
        <v/>
      </c>
      <c r="E166" s="111" t="str">
        <f>IF('Dépenses de rémunération'!E166&lt;&gt;"",'Dépenses de rémunération'!E166,"")</f>
        <v/>
      </c>
      <c r="F166" s="111" t="str">
        <f>IF('Dépenses de rémunération'!F166&lt;&gt;"",'Dépenses de rémunération'!F166,"")</f>
        <v/>
      </c>
      <c r="G166" s="111" t="str">
        <f>IF('Dépenses de rémunération'!G166&lt;&gt;"",'Dépenses de rémunération'!G166,"")</f>
        <v/>
      </c>
      <c r="H166" s="246">
        <f>IF('Dépenses de rémunération'!I166&lt;&gt;0,ROUND('Dépenses de rémunération'!J166*'Dépenses de rémunération'!H166/'Dépenses de rémunération'!I166,2),0)</f>
        <v>0</v>
      </c>
      <c r="I166" s="81" t="str">
        <f>IF('Dépenses de rémunération'!H166&lt;&gt;0,'Dépenses de rémunération'!H166,"")</f>
        <v/>
      </c>
      <c r="J166" s="79" t="str">
        <f>IF('Dépenses de rémunération'!I166&lt;&gt;"",'Dépenses de rémunération'!I166,"")</f>
        <v/>
      </c>
      <c r="K166" s="79" t="str">
        <f>IF('Dépenses de rémunération'!J166&lt;&gt;"",'Dépenses de rémunération'!J166,"")</f>
        <v/>
      </c>
      <c r="L166" s="111" t="str">
        <f>IF('Dépenses de rémunération'!K166&lt;&gt;"",'Dépenses de rémunération'!K166,"")</f>
        <v/>
      </c>
      <c r="M166" s="246"/>
      <c r="N166" s="246">
        <f t="shared" si="10"/>
        <v>0</v>
      </c>
      <c r="O166" s="111"/>
      <c r="P166" s="81" t="str">
        <f t="shared" si="11"/>
        <v/>
      </c>
      <c r="Q166" s="111" t="str">
        <f t="shared" si="12"/>
        <v/>
      </c>
      <c r="R166" s="111" t="str">
        <f t="shared" si="13"/>
        <v/>
      </c>
      <c r="S166" s="246">
        <f t="shared" si="14"/>
        <v>0</v>
      </c>
      <c r="T166" s="111"/>
    </row>
    <row r="167" spans="2:20" ht="19.899999999999999" customHeight="1" x14ac:dyDescent="0.35">
      <c r="B167" s="109">
        <v>160</v>
      </c>
      <c r="C167" s="111" t="str">
        <f>IF('Dépenses de rémunération'!C167&lt;&gt;"",'Dépenses de rémunération'!C167,"")</f>
        <v/>
      </c>
      <c r="D167" s="111" t="str">
        <f>IF('Dépenses de rémunération'!D167&lt;&gt;"",'Dépenses de rémunération'!D167,"")</f>
        <v/>
      </c>
      <c r="E167" s="111" t="str">
        <f>IF('Dépenses de rémunération'!E167&lt;&gt;"",'Dépenses de rémunération'!E167,"")</f>
        <v/>
      </c>
      <c r="F167" s="111" t="str">
        <f>IF('Dépenses de rémunération'!F167&lt;&gt;"",'Dépenses de rémunération'!F167,"")</f>
        <v/>
      </c>
      <c r="G167" s="111" t="str">
        <f>IF('Dépenses de rémunération'!G167&lt;&gt;"",'Dépenses de rémunération'!G167,"")</f>
        <v/>
      </c>
      <c r="H167" s="246">
        <f>IF('Dépenses de rémunération'!I167&lt;&gt;0,ROUND('Dépenses de rémunération'!J167*'Dépenses de rémunération'!H167/'Dépenses de rémunération'!I167,2),0)</f>
        <v>0</v>
      </c>
      <c r="I167" s="81" t="str">
        <f>IF('Dépenses de rémunération'!H167&lt;&gt;0,'Dépenses de rémunération'!H167,"")</f>
        <v/>
      </c>
      <c r="J167" s="79" t="str">
        <f>IF('Dépenses de rémunération'!I167&lt;&gt;"",'Dépenses de rémunération'!I167,"")</f>
        <v/>
      </c>
      <c r="K167" s="79" t="str">
        <f>IF('Dépenses de rémunération'!J167&lt;&gt;"",'Dépenses de rémunération'!J167,"")</f>
        <v/>
      </c>
      <c r="L167" s="111" t="str">
        <f>IF('Dépenses de rémunération'!K167&lt;&gt;"",'Dépenses de rémunération'!K167,"")</f>
        <v/>
      </c>
      <c r="M167" s="246"/>
      <c r="N167" s="246">
        <f t="shared" si="10"/>
        <v>0</v>
      </c>
      <c r="O167" s="111"/>
      <c r="P167" s="81" t="str">
        <f t="shared" si="11"/>
        <v/>
      </c>
      <c r="Q167" s="111" t="str">
        <f t="shared" si="12"/>
        <v/>
      </c>
      <c r="R167" s="111" t="str">
        <f t="shared" si="13"/>
        <v/>
      </c>
      <c r="S167" s="246">
        <f t="shared" si="14"/>
        <v>0</v>
      </c>
      <c r="T167" s="111"/>
    </row>
    <row r="168" spans="2:20" ht="19.899999999999999" customHeight="1" x14ac:dyDescent="0.35">
      <c r="B168" s="109">
        <v>161</v>
      </c>
      <c r="C168" s="111" t="str">
        <f>IF('Dépenses de rémunération'!C168&lt;&gt;"",'Dépenses de rémunération'!C168,"")</f>
        <v/>
      </c>
      <c r="D168" s="111" t="str">
        <f>IF('Dépenses de rémunération'!D168&lt;&gt;"",'Dépenses de rémunération'!D168,"")</f>
        <v/>
      </c>
      <c r="E168" s="111" t="str">
        <f>IF('Dépenses de rémunération'!E168&lt;&gt;"",'Dépenses de rémunération'!E168,"")</f>
        <v/>
      </c>
      <c r="F168" s="111" t="str">
        <f>IF('Dépenses de rémunération'!F168&lt;&gt;"",'Dépenses de rémunération'!F168,"")</f>
        <v/>
      </c>
      <c r="G168" s="111" t="str">
        <f>IF('Dépenses de rémunération'!G168&lt;&gt;"",'Dépenses de rémunération'!G168,"")</f>
        <v/>
      </c>
      <c r="H168" s="246">
        <f>IF('Dépenses de rémunération'!I168&lt;&gt;0,ROUND('Dépenses de rémunération'!J168*'Dépenses de rémunération'!H168/'Dépenses de rémunération'!I168,2),0)</f>
        <v>0</v>
      </c>
      <c r="I168" s="81" t="str">
        <f>IF('Dépenses de rémunération'!H168&lt;&gt;0,'Dépenses de rémunération'!H168,"")</f>
        <v/>
      </c>
      <c r="J168" s="79" t="str">
        <f>IF('Dépenses de rémunération'!I168&lt;&gt;"",'Dépenses de rémunération'!I168,"")</f>
        <v/>
      </c>
      <c r="K168" s="79" t="str">
        <f>IF('Dépenses de rémunération'!J168&lt;&gt;"",'Dépenses de rémunération'!J168,"")</f>
        <v/>
      </c>
      <c r="L168" s="111" t="str">
        <f>IF('Dépenses de rémunération'!K168&lt;&gt;"",'Dépenses de rémunération'!K168,"")</f>
        <v/>
      </c>
      <c r="M168" s="246"/>
      <c r="N168" s="246">
        <f t="shared" si="10"/>
        <v>0</v>
      </c>
      <c r="O168" s="111"/>
      <c r="P168" s="81" t="str">
        <f t="shared" si="11"/>
        <v/>
      </c>
      <c r="Q168" s="111" t="str">
        <f t="shared" si="12"/>
        <v/>
      </c>
      <c r="R168" s="111" t="str">
        <f t="shared" si="13"/>
        <v/>
      </c>
      <c r="S168" s="246">
        <f t="shared" si="14"/>
        <v>0</v>
      </c>
      <c r="T168" s="111"/>
    </row>
    <row r="169" spans="2:20" ht="19.899999999999999" customHeight="1" x14ac:dyDescent="0.35">
      <c r="B169" s="109">
        <v>162</v>
      </c>
      <c r="C169" s="111" t="str">
        <f>IF('Dépenses de rémunération'!C169&lt;&gt;"",'Dépenses de rémunération'!C169,"")</f>
        <v/>
      </c>
      <c r="D169" s="111" t="str">
        <f>IF('Dépenses de rémunération'!D169&lt;&gt;"",'Dépenses de rémunération'!D169,"")</f>
        <v/>
      </c>
      <c r="E169" s="111" t="str">
        <f>IF('Dépenses de rémunération'!E169&lt;&gt;"",'Dépenses de rémunération'!E169,"")</f>
        <v/>
      </c>
      <c r="F169" s="111" t="str">
        <f>IF('Dépenses de rémunération'!F169&lt;&gt;"",'Dépenses de rémunération'!F169,"")</f>
        <v/>
      </c>
      <c r="G169" s="111" t="str">
        <f>IF('Dépenses de rémunération'!G169&lt;&gt;"",'Dépenses de rémunération'!G169,"")</f>
        <v/>
      </c>
      <c r="H169" s="246">
        <f>IF('Dépenses de rémunération'!I169&lt;&gt;0,ROUND('Dépenses de rémunération'!J169*'Dépenses de rémunération'!H169/'Dépenses de rémunération'!I169,2),0)</f>
        <v>0</v>
      </c>
      <c r="I169" s="81" t="str">
        <f>IF('Dépenses de rémunération'!H169&lt;&gt;0,'Dépenses de rémunération'!H169,"")</f>
        <v/>
      </c>
      <c r="J169" s="79" t="str">
        <f>IF('Dépenses de rémunération'!I169&lt;&gt;"",'Dépenses de rémunération'!I169,"")</f>
        <v/>
      </c>
      <c r="K169" s="79" t="str">
        <f>IF('Dépenses de rémunération'!J169&lt;&gt;"",'Dépenses de rémunération'!J169,"")</f>
        <v/>
      </c>
      <c r="L169" s="111" t="str">
        <f>IF('Dépenses de rémunération'!K169&lt;&gt;"",'Dépenses de rémunération'!K169,"")</f>
        <v/>
      </c>
      <c r="M169" s="246"/>
      <c r="N169" s="246">
        <f t="shared" si="10"/>
        <v>0</v>
      </c>
      <c r="O169" s="111"/>
      <c r="P169" s="81" t="str">
        <f t="shared" si="11"/>
        <v/>
      </c>
      <c r="Q169" s="111" t="str">
        <f t="shared" si="12"/>
        <v/>
      </c>
      <c r="R169" s="111" t="str">
        <f t="shared" si="13"/>
        <v/>
      </c>
      <c r="S169" s="246">
        <f t="shared" si="14"/>
        <v>0</v>
      </c>
      <c r="T169" s="111"/>
    </row>
    <row r="170" spans="2:20" ht="19.899999999999999" customHeight="1" x14ac:dyDescent="0.35">
      <c r="B170" s="109">
        <v>163</v>
      </c>
      <c r="C170" s="111" t="str">
        <f>IF('Dépenses de rémunération'!C170&lt;&gt;"",'Dépenses de rémunération'!C170,"")</f>
        <v/>
      </c>
      <c r="D170" s="111" t="str">
        <f>IF('Dépenses de rémunération'!D170&lt;&gt;"",'Dépenses de rémunération'!D170,"")</f>
        <v/>
      </c>
      <c r="E170" s="111" t="str">
        <f>IF('Dépenses de rémunération'!E170&lt;&gt;"",'Dépenses de rémunération'!E170,"")</f>
        <v/>
      </c>
      <c r="F170" s="111" t="str">
        <f>IF('Dépenses de rémunération'!F170&lt;&gt;"",'Dépenses de rémunération'!F170,"")</f>
        <v/>
      </c>
      <c r="G170" s="111" t="str">
        <f>IF('Dépenses de rémunération'!G170&lt;&gt;"",'Dépenses de rémunération'!G170,"")</f>
        <v/>
      </c>
      <c r="H170" s="246">
        <f>IF('Dépenses de rémunération'!I170&lt;&gt;0,ROUND('Dépenses de rémunération'!J170*'Dépenses de rémunération'!H170/'Dépenses de rémunération'!I170,2),0)</f>
        <v>0</v>
      </c>
      <c r="I170" s="81" t="str">
        <f>IF('Dépenses de rémunération'!H170&lt;&gt;0,'Dépenses de rémunération'!H170,"")</f>
        <v/>
      </c>
      <c r="J170" s="79" t="str">
        <f>IF('Dépenses de rémunération'!I170&lt;&gt;"",'Dépenses de rémunération'!I170,"")</f>
        <v/>
      </c>
      <c r="K170" s="79" t="str">
        <f>IF('Dépenses de rémunération'!J170&lt;&gt;"",'Dépenses de rémunération'!J170,"")</f>
        <v/>
      </c>
      <c r="L170" s="111" t="str">
        <f>IF('Dépenses de rémunération'!K170&lt;&gt;"",'Dépenses de rémunération'!K170,"")</f>
        <v/>
      </c>
      <c r="M170" s="246"/>
      <c r="N170" s="246">
        <f t="shared" si="10"/>
        <v>0</v>
      </c>
      <c r="O170" s="111"/>
      <c r="P170" s="81" t="str">
        <f t="shared" si="11"/>
        <v/>
      </c>
      <c r="Q170" s="111" t="str">
        <f t="shared" si="12"/>
        <v/>
      </c>
      <c r="R170" s="111" t="str">
        <f t="shared" si="13"/>
        <v/>
      </c>
      <c r="S170" s="246">
        <f t="shared" si="14"/>
        <v>0</v>
      </c>
      <c r="T170" s="111"/>
    </row>
    <row r="171" spans="2:20" ht="19.899999999999999" customHeight="1" x14ac:dyDescent="0.35">
      <c r="B171" s="109">
        <v>164</v>
      </c>
      <c r="C171" s="111" t="str">
        <f>IF('Dépenses de rémunération'!C171&lt;&gt;"",'Dépenses de rémunération'!C171,"")</f>
        <v/>
      </c>
      <c r="D171" s="111" t="str">
        <f>IF('Dépenses de rémunération'!D171&lt;&gt;"",'Dépenses de rémunération'!D171,"")</f>
        <v/>
      </c>
      <c r="E171" s="111" t="str">
        <f>IF('Dépenses de rémunération'!E171&lt;&gt;"",'Dépenses de rémunération'!E171,"")</f>
        <v/>
      </c>
      <c r="F171" s="111" t="str">
        <f>IF('Dépenses de rémunération'!F171&lt;&gt;"",'Dépenses de rémunération'!F171,"")</f>
        <v/>
      </c>
      <c r="G171" s="111" t="str">
        <f>IF('Dépenses de rémunération'!G171&lt;&gt;"",'Dépenses de rémunération'!G171,"")</f>
        <v/>
      </c>
      <c r="H171" s="246">
        <f>IF('Dépenses de rémunération'!I171&lt;&gt;0,ROUND('Dépenses de rémunération'!J171*'Dépenses de rémunération'!H171/'Dépenses de rémunération'!I171,2),0)</f>
        <v>0</v>
      </c>
      <c r="I171" s="81" t="str">
        <f>IF('Dépenses de rémunération'!H171&lt;&gt;0,'Dépenses de rémunération'!H171,"")</f>
        <v/>
      </c>
      <c r="J171" s="79" t="str">
        <f>IF('Dépenses de rémunération'!I171&lt;&gt;"",'Dépenses de rémunération'!I171,"")</f>
        <v/>
      </c>
      <c r="K171" s="79" t="str">
        <f>IF('Dépenses de rémunération'!J171&lt;&gt;"",'Dépenses de rémunération'!J171,"")</f>
        <v/>
      </c>
      <c r="L171" s="111" t="str">
        <f>IF('Dépenses de rémunération'!K171&lt;&gt;"",'Dépenses de rémunération'!K171,"")</f>
        <v/>
      </c>
      <c r="M171" s="246"/>
      <c r="N171" s="246">
        <f t="shared" si="10"/>
        <v>0</v>
      </c>
      <c r="O171" s="111"/>
      <c r="P171" s="81" t="str">
        <f t="shared" si="11"/>
        <v/>
      </c>
      <c r="Q171" s="111" t="str">
        <f t="shared" si="12"/>
        <v/>
      </c>
      <c r="R171" s="111" t="str">
        <f t="shared" si="13"/>
        <v/>
      </c>
      <c r="S171" s="246">
        <f t="shared" si="14"/>
        <v>0</v>
      </c>
      <c r="T171" s="111"/>
    </row>
    <row r="172" spans="2:20" ht="19.899999999999999" customHeight="1" x14ac:dyDescent="0.35">
      <c r="B172" s="109">
        <v>165</v>
      </c>
      <c r="C172" s="111" t="str">
        <f>IF('Dépenses de rémunération'!C172&lt;&gt;"",'Dépenses de rémunération'!C172,"")</f>
        <v/>
      </c>
      <c r="D172" s="111" t="str">
        <f>IF('Dépenses de rémunération'!D172&lt;&gt;"",'Dépenses de rémunération'!D172,"")</f>
        <v/>
      </c>
      <c r="E172" s="111" t="str">
        <f>IF('Dépenses de rémunération'!E172&lt;&gt;"",'Dépenses de rémunération'!E172,"")</f>
        <v/>
      </c>
      <c r="F172" s="111" t="str">
        <f>IF('Dépenses de rémunération'!F172&lt;&gt;"",'Dépenses de rémunération'!F172,"")</f>
        <v/>
      </c>
      <c r="G172" s="111" t="str">
        <f>IF('Dépenses de rémunération'!G172&lt;&gt;"",'Dépenses de rémunération'!G172,"")</f>
        <v/>
      </c>
      <c r="H172" s="246">
        <f>IF('Dépenses de rémunération'!I172&lt;&gt;0,ROUND('Dépenses de rémunération'!J172*'Dépenses de rémunération'!H172/'Dépenses de rémunération'!I172,2),0)</f>
        <v>0</v>
      </c>
      <c r="I172" s="81" t="str">
        <f>IF('Dépenses de rémunération'!H172&lt;&gt;0,'Dépenses de rémunération'!H172,"")</f>
        <v/>
      </c>
      <c r="J172" s="79" t="str">
        <f>IF('Dépenses de rémunération'!I172&lt;&gt;"",'Dépenses de rémunération'!I172,"")</f>
        <v/>
      </c>
      <c r="K172" s="79" t="str">
        <f>IF('Dépenses de rémunération'!J172&lt;&gt;"",'Dépenses de rémunération'!J172,"")</f>
        <v/>
      </c>
      <c r="L172" s="111" t="str">
        <f>IF('Dépenses de rémunération'!K172&lt;&gt;"",'Dépenses de rémunération'!K172,"")</f>
        <v/>
      </c>
      <c r="M172" s="246"/>
      <c r="N172" s="246">
        <f t="shared" si="10"/>
        <v>0</v>
      </c>
      <c r="O172" s="111"/>
      <c r="P172" s="81" t="str">
        <f t="shared" si="11"/>
        <v/>
      </c>
      <c r="Q172" s="111" t="str">
        <f t="shared" si="12"/>
        <v/>
      </c>
      <c r="R172" s="111" t="str">
        <f t="shared" si="13"/>
        <v/>
      </c>
      <c r="S172" s="246">
        <f t="shared" si="14"/>
        <v>0</v>
      </c>
      <c r="T172" s="111"/>
    </row>
    <row r="173" spans="2:20" ht="19.899999999999999" customHeight="1" x14ac:dyDescent="0.35">
      <c r="B173" s="109">
        <v>166</v>
      </c>
      <c r="C173" s="111" t="str">
        <f>IF('Dépenses de rémunération'!C173&lt;&gt;"",'Dépenses de rémunération'!C173,"")</f>
        <v/>
      </c>
      <c r="D173" s="111" t="str">
        <f>IF('Dépenses de rémunération'!D173&lt;&gt;"",'Dépenses de rémunération'!D173,"")</f>
        <v/>
      </c>
      <c r="E173" s="111" t="str">
        <f>IF('Dépenses de rémunération'!E173&lt;&gt;"",'Dépenses de rémunération'!E173,"")</f>
        <v/>
      </c>
      <c r="F173" s="111" t="str">
        <f>IF('Dépenses de rémunération'!F173&lt;&gt;"",'Dépenses de rémunération'!F173,"")</f>
        <v/>
      </c>
      <c r="G173" s="111" t="str">
        <f>IF('Dépenses de rémunération'!G173&lt;&gt;"",'Dépenses de rémunération'!G173,"")</f>
        <v/>
      </c>
      <c r="H173" s="246">
        <f>IF('Dépenses de rémunération'!I173&lt;&gt;0,ROUND('Dépenses de rémunération'!J173*'Dépenses de rémunération'!H173/'Dépenses de rémunération'!I173,2),0)</f>
        <v>0</v>
      </c>
      <c r="I173" s="81" t="str">
        <f>IF('Dépenses de rémunération'!H173&lt;&gt;0,'Dépenses de rémunération'!H173,"")</f>
        <v/>
      </c>
      <c r="J173" s="79" t="str">
        <f>IF('Dépenses de rémunération'!I173&lt;&gt;"",'Dépenses de rémunération'!I173,"")</f>
        <v/>
      </c>
      <c r="K173" s="79" t="str">
        <f>IF('Dépenses de rémunération'!J173&lt;&gt;"",'Dépenses de rémunération'!J173,"")</f>
        <v/>
      </c>
      <c r="L173" s="111" t="str">
        <f>IF('Dépenses de rémunération'!K173&lt;&gt;"",'Dépenses de rémunération'!K173,"")</f>
        <v/>
      </c>
      <c r="M173" s="246"/>
      <c r="N173" s="246">
        <f t="shared" si="10"/>
        <v>0</v>
      </c>
      <c r="O173" s="111"/>
      <c r="P173" s="81" t="str">
        <f t="shared" si="11"/>
        <v/>
      </c>
      <c r="Q173" s="111" t="str">
        <f t="shared" si="12"/>
        <v/>
      </c>
      <c r="R173" s="111" t="str">
        <f t="shared" si="13"/>
        <v/>
      </c>
      <c r="S173" s="246">
        <f t="shared" si="14"/>
        <v>0</v>
      </c>
      <c r="T173" s="111"/>
    </row>
    <row r="174" spans="2:20" ht="19.899999999999999" customHeight="1" x14ac:dyDescent="0.35">
      <c r="B174" s="109">
        <v>167</v>
      </c>
      <c r="C174" s="111" t="str">
        <f>IF('Dépenses de rémunération'!C174&lt;&gt;"",'Dépenses de rémunération'!C174,"")</f>
        <v/>
      </c>
      <c r="D174" s="111" t="str">
        <f>IF('Dépenses de rémunération'!D174&lt;&gt;"",'Dépenses de rémunération'!D174,"")</f>
        <v/>
      </c>
      <c r="E174" s="111" t="str">
        <f>IF('Dépenses de rémunération'!E174&lt;&gt;"",'Dépenses de rémunération'!E174,"")</f>
        <v/>
      </c>
      <c r="F174" s="111" t="str">
        <f>IF('Dépenses de rémunération'!F174&lt;&gt;"",'Dépenses de rémunération'!F174,"")</f>
        <v/>
      </c>
      <c r="G174" s="111" t="str">
        <f>IF('Dépenses de rémunération'!G174&lt;&gt;"",'Dépenses de rémunération'!G174,"")</f>
        <v/>
      </c>
      <c r="H174" s="246">
        <f>IF('Dépenses de rémunération'!I174&lt;&gt;0,ROUND('Dépenses de rémunération'!J174*'Dépenses de rémunération'!H174/'Dépenses de rémunération'!I174,2),0)</f>
        <v>0</v>
      </c>
      <c r="I174" s="81" t="str">
        <f>IF('Dépenses de rémunération'!H174&lt;&gt;0,'Dépenses de rémunération'!H174,"")</f>
        <v/>
      </c>
      <c r="J174" s="79" t="str">
        <f>IF('Dépenses de rémunération'!I174&lt;&gt;"",'Dépenses de rémunération'!I174,"")</f>
        <v/>
      </c>
      <c r="K174" s="79" t="str">
        <f>IF('Dépenses de rémunération'!J174&lt;&gt;"",'Dépenses de rémunération'!J174,"")</f>
        <v/>
      </c>
      <c r="L174" s="111" t="str">
        <f>IF('Dépenses de rémunération'!K174&lt;&gt;"",'Dépenses de rémunération'!K174,"")</f>
        <v/>
      </c>
      <c r="M174" s="246"/>
      <c r="N174" s="246">
        <f t="shared" si="10"/>
        <v>0</v>
      </c>
      <c r="O174" s="111"/>
      <c r="P174" s="81" t="str">
        <f t="shared" si="11"/>
        <v/>
      </c>
      <c r="Q174" s="111" t="str">
        <f t="shared" si="12"/>
        <v/>
      </c>
      <c r="R174" s="111" t="str">
        <f t="shared" si="13"/>
        <v/>
      </c>
      <c r="S174" s="246">
        <f t="shared" si="14"/>
        <v>0</v>
      </c>
      <c r="T174" s="111"/>
    </row>
    <row r="175" spans="2:20" ht="19.899999999999999" customHeight="1" x14ac:dyDescent="0.35">
      <c r="B175" s="109">
        <v>168</v>
      </c>
      <c r="C175" s="111" t="str">
        <f>IF('Dépenses de rémunération'!C175&lt;&gt;"",'Dépenses de rémunération'!C175,"")</f>
        <v/>
      </c>
      <c r="D175" s="111" t="str">
        <f>IF('Dépenses de rémunération'!D175&lt;&gt;"",'Dépenses de rémunération'!D175,"")</f>
        <v/>
      </c>
      <c r="E175" s="111" t="str">
        <f>IF('Dépenses de rémunération'!E175&lt;&gt;"",'Dépenses de rémunération'!E175,"")</f>
        <v/>
      </c>
      <c r="F175" s="111" t="str">
        <f>IF('Dépenses de rémunération'!F175&lt;&gt;"",'Dépenses de rémunération'!F175,"")</f>
        <v/>
      </c>
      <c r="G175" s="111" t="str">
        <f>IF('Dépenses de rémunération'!G175&lt;&gt;"",'Dépenses de rémunération'!G175,"")</f>
        <v/>
      </c>
      <c r="H175" s="246">
        <f>IF('Dépenses de rémunération'!I175&lt;&gt;0,ROUND('Dépenses de rémunération'!J175*'Dépenses de rémunération'!H175/'Dépenses de rémunération'!I175,2),0)</f>
        <v>0</v>
      </c>
      <c r="I175" s="81" t="str">
        <f>IF('Dépenses de rémunération'!H175&lt;&gt;0,'Dépenses de rémunération'!H175,"")</f>
        <v/>
      </c>
      <c r="J175" s="79" t="str">
        <f>IF('Dépenses de rémunération'!I175&lt;&gt;"",'Dépenses de rémunération'!I175,"")</f>
        <v/>
      </c>
      <c r="K175" s="79" t="str">
        <f>IF('Dépenses de rémunération'!J175&lt;&gt;"",'Dépenses de rémunération'!J175,"")</f>
        <v/>
      </c>
      <c r="L175" s="111" t="str">
        <f>IF('Dépenses de rémunération'!K175&lt;&gt;"",'Dépenses de rémunération'!K175,"")</f>
        <v/>
      </c>
      <c r="M175" s="246"/>
      <c r="N175" s="246">
        <f t="shared" si="10"/>
        <v>0</v>
      </c>
      <c r="O175" s="111"/>
      <c r="P175" s="81" t="str">
        <f t="shared" si="11"/>
        <v/>
      </c>
      <c r="Q175" s="111" t="str">
        <f t="shared" si="12"/>
        <v/>
      </c>
      <c r="R175" s="111" t="str">
        <f t="shared" si="13"/>
        <v/>
      </c>
      <c r="S175" s="246">
        <f t="shared" si="14"/>
        <v>0</v>
      </c>
      <c r="T175" s="111"/>
    </row>
    <row r="176" spans="2:20" ht="19.899999999999999" customHeight="1" x14ac:dyDescent="0.35">
      <c r="B176" s="109">
        <v>169</v>
      </c>
      <c r="C176" s="111" t="str">
        <f>IF('Dépenses de rémunération'!C176&lt;&gt;"",'Dépenses de rémunération'!C176,"")</f>
        <v/>
      </c>
      <c r="D176" s="111" t="str">
        <f>IF('Dépenses de rémunération'!D176&lt;&gt;"",'Dépenses de rémunération'!D176,"")</f>
        <v/>
      </c>
      <c r="E176" s="111" t="str">
        <f>IF('Dépenses de rémunération'!E176&lt;&gt;"",'Dépenses de rémunération'!E176,"")</f>
        <v/>
      </c>
      <c r="F176" s="111" t="str">
        <f>IF('Dépenses de rémunération'!F176&lt;&gt;"",'Dépenses de rémunération'!F176,"")</f>
        <v/>
      </c>
      <c r="G176" s="111" t="str">
        <f>IF('Dépenses de rémunération'!G176&lt;&gt;"",'Dépenses de rémunération'!G176,"")</f>
        <v/>
      </c>
      <c r="H176" s="246">
        <f>IF('Dépenses de rémunération'!I176&lt;&gt;0,ROUND('Dépenses de rémunération'!J176*'Dépenses de rémunération'!H176/'Dépenses de rémunération'!I176,2),0)</f>
        <v>0</v>
      </c>
      <c r="I176" s="81" t="str">
        <f>IF('Dépenses de rémunération'!H176&lt;&gt;0,'Dépenses de rémunération'!H176,"")</f>
        <v/>
      </c>
      <c r="J176" s="79" t="str">
        <f>IF('Dépenses de rémunération'!I176&lt;&gt;"",'Dépenses de rémunération'!I176,"")</f>
        <v/>
      </c>
      <c r="K176" s="79" t="str">
        <f>IF('Dépenses de rémunération'!J176&lt;&gt;"",'Dépenses de rémunération'!J176,"")</f>
        <v/>
      </c>
      <c r="L176" s="111" t="str">
        <f>IF('Dépenses de rémunération'!K176&lt;&gt;"",'Dépenses de rémunération'!K176,"")</f>
        <v/>
      </c>
      <c r="M176" s="246"/>
      <c r="N176" s="246">
        <f t="shared" si="10"/>
        <v>0</v>
      </c>
      <c r="O176" s="111"/>
      <c r="P176" s="81" t="str">
        <f t="shared" si="11"/>
        <v/>
      </c>
      <c r="Q176" s="111" t="str">
        <f t="shared" si="12"/>
        <v/>
      </c>
      <c r="R176" s="111" t="str">
        <f t="shared" si="13"/>
        <v/>
      </c>
      <c r="S176" s="246">
        <f t="shared" si="14"/>
        <v>0</v>
      </c>
      <c r="T176" s="111"/>
    </row>
    <row r="177" spans="2:20" ht="19.899999999999999" customHeight="1" x14ac:dyDescent="0.35">
      <c r="B177" s="109">
        <v>170</v>
      </c>
      <c r="C177" s="111" t="str">
        <f>IF('Dépenses de rémunération'!C177&lt;&gt;"",'Dépenses de rémunération'!C177,"")</f>
        <v/>
      </c>
      <c r="D177" s="111" t="str">
        <f>IF('Dépenses de rémunération'!D177&lt;&gt;"",'Dépenses de rémunération'!D177,"")</f>
        <v/>
      </c>
      <c r="E177" s="111" t="str">
        <f>IF('Dépenses de rémunération'!E177&lt;&gt;"",'Dépenses de rémunération'!E177,"")</f>
        <v/>
      </c>
      <c r="F177" s="111" t="str">
        <f>IF('Dépenses de rémunération'!F177&lt;&gt;"",'Dépenses de rémunération'!F177,"")</f>
        <v/>
      </c>
      <c r="G177" s="111" t="str">
        <f>IF('Dépenses de rémunération'!G177&lt;&gt;"",'Dépenses de rémunération'!G177,"")</f>
        <v/>
      </c>
      <c r="H177" s="246">
        <f>IF('Dépenses de rémunération'!I177&lt;&gt;0,ROUND('Dépenses de rémunération'!J177*'Dépenses de rémunération'!H177/'Dépenses de rémunération'!I177,2),0)</f>
        <v>0</v>
      </c>
      <c r="I177" s="81" t="str">
        <f>IF('Dépenses de rémunération'!H177&lt;&gt;0,'Dépenses de rémunération'!H177,"")</f>
        <v/>
      </c>
      <c r="J177" s="79" t="str">
        <f>IF('Dépenses de rémunération'!I177&lt;&gt;"",'Dépenses de rémunération'!I177,"")</f>
        <v/>
      </c>
      <c r="K177" s="79" t="str">
        <f>IF('Dépenses de rémunération'!J177&lt;&gt;"",'Dépenses de rémunération'!J177,"")</f>
        <v/>
      </c>
      <c r="L177" s="111" t="str">
        <f>IF('Dépenses de rémunération'!K177&lt;&gt;"",'Dépenses de rémunération'!K177,"")</f>
        <v/>
      </c>
      <c r="M177" s="246"/>
      <c r="N177" s="246">
        <f t="shared" si="10"/>
        <v>0</v>
      </c>
      <c r="O177" s="111"/>
      <c r="P177" s="81" t="str">
        <f t="shared" si="11"/>
        <v/>
      </c>
      <c r="Q177" s="111" t="str">
        <f t="shared" si="12"/>
        <v/>
      </c>
      <c r="R177" s="111" t="str">
        <f t="shared" si="13"/>
        <v/>
      </c>
      <c r="S177" s="246">
        <f t="shared" si="14"/>
        <v>0</v>
      </c>
      <c r="T177" s="111"/>
    </row>
    <row r="178" spans="2:20" ht="19.899999999999999" customHeight="1" x14ac:dyDescent="0.35">
      <c r="B178" s="109">
        <v>171</v>
      </c>
      <c r="C178" s="111" t="str">
        <f>IF('Dépenses de rémunération'!C178&lt;&gt;"",'Dépenses de rémunération'!C178,"")</f>
        <v/>
      </c>
      <c r="D178" s="111" t="str">
        <f>IF('Dépenses de rémunération'!D178&lt;&gt;"",'Dépenses de rémunération'!D178,"")</f>
        <v/>
      </c>
      <c r="E178" s="111" t="str">
        <f>IF('Dépenses de rémunération'!E178&lt;&gt;"",'Dépenses de rémunération'!E178,"")</f>
        <v/>
      </c>
      <c r="F178" s="111" t="str">
        <f>IF('Dépenses de rémunération'!F178&lt;&gt;"",'Dépenses de rémunération'!F178,"")</f>
        <v/>
      </c>
      <c r="G178" s="111" t="str">
        <f>IF('Dépenses de rémunération'!G178&lt;&gt;"",'Dépenses de rémunération'!G178,"")</f>
        <v/>
      </c>
      <c r="H178" s="246">
        <f>IF('Dépenses de rémunération'!I178&lt;&gt;0,ROUND('Dépenses de rémunération'!J178*'Dépenses de rémunération'!H178/'Dépenses de rémunération'!I178,2),0)</f>
        <v>0</v>
      </c>
      <c r="I178" s="81" t="str">
        <f>IF('Dépenses de rémunération'!H178&lt;&gt;0,'Dépenses de rémunération'!H178,"")</f>
        <v/>
      </c>
      <c r="J178" s="79" t="str">
        <f>IF('Dépenses de rémunération'!I178&lt;&gt;"",'Dépenses de rémunération'!I178,"")</f>
        <v/>
      </c>
      <c r="K178" s="79" t="str">
        <f>IF('Dépenses de rémunération'!J178&lt;&gt;"",'Dépenses de rémunération'!J178,"")</f>
        <v/>
      </c>
      <c r="L178" s="111" t="str">
        <f>IF('Dépenses de rémunération'!K178&lt;&gt;"",'Dépenses de rémunération'!K178,"")</f>
        <v/>
      </c>
      <c r="M178" s="246"/>
      <c r="N178" s="246">
        <f t="shared" si="10"/>
        <v>0</v>
      </c>
      <c r="O178" s="111"/>
      <c r="P178" s="81" t="str">
        <f t="shared" si="11"/>
        <v/>
      </c>
      <c r="Q178" s="111" t="str">
        <f t="shared" si="12"/>
        <v/>
      </c>
      <c r="R178" s="111" t="str">
        <f t="shared" si="13"/>
        <v/>
      </c>
      <c r="S178" s="246">
        <f t="shared" si="14"/>
        <v>0</v>
      </c>
      <c r="T178" s="111"/>
    </row>
    <row r="179" spans="2:20" ht="19.899999999999999" customHeight="1" x14ac:dyDescent="0.35">
      <c r="B179" s="109">
        <v>172</v>
      </c>
      <c r="C179" s="111" t="str">
        <f>IF('Dépenses de rémunération'!C179&lt;&gt;"",'Dépenses de rémunération'!C179,"")</f>
        <v/>
      </c>
      <c r="D179" s="111" t="str">
        <f>IF('Dépenses de rémunération'!D179&lt;&gt;"",'Dépenses de rémunération'!D179,"")</f>
        <v/>
      </c>
      <c r="E179" s="111" t="str">
        <f>IF('Dépenses de rémunération'!E179&lt;&gt;"",'Dépenses de rémunération'!E179,"")</f>
        <v/>
      </c>
      <c r="F179" s="111" t="str">
        <f>IF('Dépenses de rémunération'!F179&lt;&gt;"",'Dépenses de rémunération'!F179,"")</f>
        <v/>
      </c>
      <c r="G179" s="111" t="str">
        <f>IF('Dépenses de rémunération'!G179&lt;&gt;"",'Dépenses de rémunération'!G179,"")</f>
        <v/>
      </c>
      <c r="H179" s="246">
        <f>IF('Dépenses de rémunération'!I179&lt;&gt;0,ROUND('Dépenses de rémunération'!J179*'Dépenses de rémunération'!H179/'Dépenses de rémunération'!I179,2),0)</f>
        <v>0</v>
      </c>
      <c r="I179" s="81" t="str">
        <f>IF('Dépenses de rémunération'!H179&lt;&gt;0,'Dépenses de rémunération'!H179,"")</f>
        <v/>
      </c>
      <c r="J179" s="79" t="str">
        <f>IF('Dépenses de rémunération'!I179&lt;&gt;"",'Dépenses de rémunération'!I179,"")</f>
        <v/>
      </c>
      <c r="K179" s="79" t="str">
        <f>IF('Dépenses de rémunération'!J179&lt;&gt;"",'Dépenses de rémunération'!J179,"")</f>
        <v/>
      </c>
      <c r="L179" s="111" t="str">
        <f>IF('Dépenses de rémunération'!K179&lt;&gt;"",'Dépenses de rémunération'!K179,"")</f>
        <v/>
      </c>
      <c r="M179" s="246"/>
      <c r="N179" s="246">
        <f t="shared" si="10"/>
        <v>0</v>
      </c>
      <c r="O179" s="111"/>
      <c r="P179" s="81" t="str">
        <f t="shared" si="11"/>
        <v/>
      </c>
      <c r="Q179" s="111" t="str">
        <f t="shared" si="12"/>
        <v/>
      </c>
      <c r="R179" s="111" t="str">
        <f t="shared" si="13"/>
        <v/>
      </c>
      <c r="S179" s="246">
        <f t="shared" si="14"/>
        <v>0</v>
      </c>
      <c r="T179" s="111"/>
    </row>
    <row r="180" spans="2:20" ht="19.899999999999999" customHeight="1" x14ac:dyDescent="0.35">
      <c r="B180" s="109">
        <v>173</v>
      </c>
      <c r="C180" s="111" t="str">
        <f>IF('Dépenses de rémunération'!C180&lt;&gt;"",'Dépenses de rémunération'!C180,"")</f>
        <v/>
      </c>
      <c r="D180" s="111" t="str">
        <f>IF('Dépenses de rémunération'!D180&lt;&gt;"",'Dépenses de rémunération'!D180,"")</f>
        <v/>
      </c>
      <c r="E180" s="111" t="str">
        <f>IF('Dépenses de rémunération'!E180&lt;&gt;"",'Dépenses de rémunération'!E180,"")</f>
        <v/>
      </c>
      <c r="F180" s="111" t="str">
        <f>IF('Dépenses de rémunération'!F180&lt;&gt;"",'Dépenses de rémunération'!F180,"")</f>
        <v/>
      </c>
      <c r="G180" s="111" t="str">
        <f>IF('Dépenses de rémunération'!G180&lt;&gt;"",'Dépenses de rémunération'!G180,"")</f>
        <v/>
      </c>
      <c r="H180" s="246">
        <f>IF('Dépenses de rémunération'!I180&lt;&gt;0,ROUND('Dépenses de rémunération'!J180*'Dépenses de rémunération'!H180/'Dépenses de rémunération'!I180,2),0)</f>
        <v>0</v>
      </c>
      <c r="I180" s="81" t="str">
        <f>IF('Dépenses de rémunération'!H180&lt;&gt;0,'Dépenses de rémunération'!H180,"")</f>
        <v/>
      </c>
      <c r="J180" s="79" t="str">
        <f>IF('Dépenses de rémunération'!I180&lt;&gt;"",'Dépenses de rémunération'!I180,"")</f>
        <v/>
      </c>
      <c r="K180" s="79" t="str">
        <f>IF('Dépenses de rémunération'!J180&lt;&gt;"",'Dépenses de rémunération'!J180,"")</f>
        <v/>
      </c>
      <c r="L180" s="111" t="str">
        <f>IF('Dépenses de rémunération'!K180&lt;&gt;"",'Dépenses de rémunération'!K180,"")</f>
        <v/>
      </c>
      <c r="M180" s="246"/>
      <c r="N180" s="246">
        <f t="shared" si="10"/>
        <v>0</v>
      </c>
      <c r="O180" s="111"/>
      <c r="P180" s="81" t="str">
        <f t="shared" si="11"/>
        <v/>
      </c>
      <c r="Q180" s="111" t="str">
        <f t="shared" si="12"/>
        <v/>
      </c>
      <c r="R180" s="111" t="str">
        <f t="shared" si="13"/>
        <v/>
      </c>
      <c r="S180" s="246">
        <f t="shared" si="14"/>
        <v>0</v>
      </c>
      <c r="T180" s="111"/>
    </row>
    <row r="181" spans="2:20" ht="19.899999999999999" customHeight="1" x14ac:dyDescent="0.35">
      <c r="B181" s="109">
        <v>174</v>
      </c>
      <c r="C181" s="111" t="str">
        <f>IF('Dépenses de rémunération'!C181&lt;&gt;"",'Dépenses de rémunération'!C181,"")</f>
        <v/>
      </c>
      <c r="D181" s="111" t="str">
        <f>IF('Dépenses de rémunération'!D181&lt;&gt;"",'Dépenses de rémunération'!D181,"")</f>
        <v/>
      </c>
      <c r="E181" s="111" t="str">
        <f>IF('Dépenses de rémunération'!E181&lt;&gt;"",'Dépenses de rémunération'!E181,"")</f>
        <v/>
      </c>
      <c r="F181" s="111" t="str">
        <f>IF('Dépenses de rémunération'!F181&lt;&gt;"",'Dépenses de rémunération'!F181,"")</f>
        <v/>
      </c>
      <c r="G181" s="111" t="str">
        <f>IF('Dépenses de rémunération'!G181&lt;&gt;"",'Dépenses de rémunération'!G181,"")</f>
        <v/>
      </c>
      <c r="H181" s="246">
        <f>IF('Dépenses de rémunération'!I181&lt;&gt;0,ROUND('Dépenses de rémunération'!J181*'Dépenses de rémunération'!H181/'Dépenses de rémunération'!I181,2),0)</f>
        <v>0</v>
      </c>
      <c r="I181" s="81" t="str">
        <f>IF('Dépenses de rémunération'!H181&lt;&gt;0,'Dépenses de rémunération'!H181,"")</f>
        <v/>
      </c>
      <c r="J181" s="79" t="str">
        <f>IF('Dépenses de rémunération'!I181&lt;&gt;"",'Dépenses de rémunération'!I181,"")</f>
        <v/>
      </c>
      <c r="K181" s="79" t="str">
        <f>IF('Dépenses de rémunération'!J181&lt;&gt;"",'Dépenses de rémunération'!J181,"")</f>
        <v/>
      </c>
      <c r="L181" s="111" t="str">
        <f>IF('Dépenses de rémunération'!K181&lt;&gt;"",'Dépenses de rémunération'!K181,"")</f>
        <v/>
      </c>
      <c r="M181" s="246"/>
      <c r="N181" s="246">
        <f t="shared" si="10"/>
        <v>0</v>
      </c>
      <c r="O181" s="111"/>
      <c r="P181" s="81" t="str">
        <f t="shared" si="11"/>
        <v/>
      </c>
      <c r="Q181" s="111" t="str">
        <f t="shared" si="12"/>
        <v/>
      </c>
      <c r="R181" s="111" t="str">
        <f t="shared" si="13"/>
        <v/>
      </c>
      <c r="S181" s="246">
        <f t="shared" si="14"/>
        <v>0</v>
      </c>
      <c r="T181" s="111"/>
    </row>
    <row r="182" spans="2:20" ht="19.899999999999999" customHeight="1" x14ac:dyDescent="0.35">
      <c r="B182" s="109">
        <v>175</v>
      </c>
      <c r="C182" s="111" t="str">
        <f>IF('Dépenses de rémunération'!C182&lt;&gt;"",'Dépenses de rémunération'!C182,"")</f>
        <v/>
      </c>
      <c r="D182" s="111" t="str">
        <f>IF('Dépenses de rémunération'!D182&lt;&gt;"",'Dépenses de rémunération'!D182,"")</f>
        <v/>
      </c>
      <c r="E182" s="111" t="str">
        <f>IF('Dépenses de rémunération'!E182&lt;&gt;"",'Dépenses de rémunération'!E182,"")</f>
        <v/>
      </c>
      <c r="F182" s="111" t="str">
        <f>IF('Dépenses de rémunération'!F182&lt;&gt;"",'Dépenses de rémunération'!F182,"")</f>
        <v/>
      </c>
      <c r="G182" s="111" t="str">
        <f>IF('Dépenses de rémunération'!G182&lt;&gt;"",'Dépenses de rémunération'!G182,"")</f>
        <v/>
      </c>
      <c r="H182" s="246">
        <f>IF('Dépenses de rémunération'!I182&lt;&gt;0,ROUND('Dépenses de rémunération'!J182*'Dépenses de rémunération'!H182/'Dépenses de rémunération'!I182,2),0)</f>
        <v>0</v>
      </c>
      <c r="I182" s="81" t="str">
        <f>IF('Dépenses de rémunération'!H182&lt;&gt;0,'Dépenses de rémunération'!H182,"")</f>
        <v/>
      </c>
      <c r="J182" s="79" t="str">
        <f>IF('Dépenses de rémunération'!I182&lt;&gt;"",'Dépenses de rémunération'!I182,"")</f>
        <v/>
      </c>
      <c r="K182" s="79" t="str">
        <f>IF('Dépenses de rémunération'!J182&lt;&gt;"",'Dépenses de rémunération'!J182,"")</f>
        <v/>
      </c>
      <c r="L182" s="111" t="str">
        <f>IF('Dépenses de rémunération'!K182&lt;&gt;"",'Dépenses de rémunération'!K182,"")</f>
        <v/>
      </c>
      <c r="M182" s="246"/>
      <c r="N182" s="246">
        <f t="shared" si="10"/>
        <v>0</v>
      </c>
      <c r="O182" s="111"/>
      <c r="P182" s="81" t="str">
        <f t="shared" si="11"/>
        <v/>
      </c>
      <c r="Q182" s="111" t="str">
        <f t="shared" si="12"/>
        <v/>
      </c>
      <c r="R182" s="111" t="str">
        <f t="shared" si="13"/>
        <v/>
      </c>
      <c r="S182" s="246">
        <f t="shared" si="14"/>
        <v>0</v>
      </c>
      <c r="T182" s="111"/>
    </row>
    <row r="183" spans="2:20" ht="19.899999999999999" customHeight="1" x14ac:dyDescent="0.35">
      <c r="B183" s="109">
        <v>176</v>
      </c>
      <c r="C183" s="111" t="str">
        <f>IF('Dépenses de rémunération'!C183&lt;&gt;"",'Dépenses de rémunération'!C183,"")</f>
        <v/>
      </c>
      <c r="D183" s="111" t="str">
        <f>IF('Dépenses de rémunération'!D183&lt;&gt;"",'Dépenses de rémunération'!D183,"")</f>
        <v/>
      </c>
      <c r="E183" s="111" t="str">
        <f>IF('Dépenses de rémunération'!E183&lt;&gt;"",'Dépenses de rémunération'!E183,"")</f>
        <v/>
      </c>
      <c r="F183" s="111" t="str">
        <f>IF('Dépenses de rémunération'!F183&lt;&gt;"",'Dépenses de rémunération'!F183,"")</f>
        <v/>
      </c>
      <c r="G183" s="111" t="str">
        <f>IF('Dépenses de rémunération'!G183&lt;&gt;"",'Dépenses de rémunération'!G183,"")</f>
        <v/>
      </c>
      <c r="H183" s="246">
        <f>IF('Dépenses de rémunération'!I183&lt;&gt;0,ROUND('Dépenses de rémunération'!J183*'Dépenses de rémunération'!H183/'Dépenses de rémunération'!I183,2),0)</f>
        <v>0</v>
      </c>
      <c r="I183" s="81" t="str">
        <f>IF('Dépenses de rémunération'!H183&lt;&gt;0,'Dépenses de rémunération'!H183,"")</f>
        <v/>
      </c>
      <c r="J183" s="79" t="str">
        <f>IF('Dépenses de rémunération'!I183&lt;&gt;"",'Dépenses de rémunération'!I183,"")</f>
        <v/>
      </c>
      <c r="K183" s="79" t="str">
        <f>IF('Dépenses de rémunération'!J183&lt;&gt;"",'Dépenses de rémunération'!J183,"")</f>
        <v/>
      </c>
      <c r="L183" s="111" t="str">
        <f>IF('Dépenses de rémunération'!K183&lt;&gt;"",'Dépenses de rémunération'!K183,"")</f>
        <v/>
      </c>
      <c r="M183" s="246"/>
      <c r="N183" s="246">
        <f t="shared" si="10"/>
        <v>0</v>
      </c>
      <c r="O183" s="111"/>
      <c r="P183" s="81" t="str">
        <f t="shared" si="11"/>
        <v/>
      </c>
      <c r="Q183" s="111" t="str">
        <f t="shared" si="12"/>
        <v/>
      </c>
      <c r="R183" s="111" t="str">
        <f t="shared" si="13"/>
        <v/>
      </c>
      <c r="S183" s="246">
        <f t="shared" si="14"/>
        <v>0</v>
      </c>
      <c r="T183" s="111"/>
    </row>
    <row r="184" spans="2:20" ht="19.899999999999999" customHeight="1" x14ac:dyDescent="0.35">
      <c r="B184" s="109">
        <v>177</v>
      </c>
      <c r="C184" s="111" t="str">
        <f>IF('Dépenses de rémunération'!C184&lt;&gt;"",'Dépenses de rémunération'!C184,"")</f>
        <v/>
      </c>
      <c r="D184" s="111" t="str">
        <f>IF('Dépenses de rémunération'!D184&lt;&gt;"",'Dépenses de rémunération'!D184,"")</f>
        <v/>
      </c>
      <c r="E184" s="111" t="str">
        <f>IF('Dépenses de rémunération'!E184&lt;&gt;"",'Dépenses de rémunération'!E184,"")</f>
        <v/>
      </c>
      <c r="F184" s="111" t="str">
        <f>IF('Dépenses de rémunération'!F184&lt;&gt;"",'Dépenses de rémunération'!F184,"")</f>
        <v/>
      </c>
      <c r="G184" s="111" t="str">
        <f>IF('Dépenses de rémunération'!G184&lt;&gt;"",'Dépenses de rémunération'!G184,"")</f>
        <v/>
      </c>
      <c r="H184" s="246">
        <f>IF('Dépenses de rémunération'!I184&lt;&gt;0,ROUND('Dépenses de rémunération'!J184*'Dépenses de rémunération'!H184/'Dépenses de rémunération'!I184,2),0)</f>
        <v>0</v>
      </c>
      <c r="I184" s="81" t="str">
        <f>IF('Dépenses de rémunération'!H184&lt;&gt;0,'Dépenses de rémunération'!H184,"")</f>
        <v/>
      </c>
      <c r="J184" s="79" t="str">
        <f>IF('Dépenses de rémunération'!I184&lt;&gt;"",'Dépenses de rémunération'!I184,"")</f>
        <v/>
      </c>
      <c r="K184" s="79" t="str">
        <f>IF('Dépenses de rémunération'!J184&lt;&gt;"",'Dépenses de rémunération'!J184,"")</f>
        <v/>
      </c>
      <c r="L184" s="111" t="str">
        <f>IF('Dépenses de rémunération'!K184&lt;&gt;"",'Dépenses de rémunération'!K184,"")</f>
        <v/>
      </c>
      <c r="M184" s="246"/>
      <c r="N184" s="246">
        <f t="shared" si="10"/>
        <v>0</v>
      </c>
      <c r="O184" s="111"/>
      <c r="P184" s="81" t="str">
        <f t="shared" si="11"/>
        <v/>
      </c>
      <c r="Q184" s="111" t="str">
        <f t="shared" si="12"/>
        <v/>
      </c>
      <c r="R184" s="111" t="str">
        <f t="shared" si="13"/>
        <v/>
      </c>
      <c r="S184" s="246">
        <f t="shared" si="14"/>
        <v>0</v>
      </c>
      <c r="T184" s="111"/>
    </row>
    <row r="185" spans="2:20" ht="19.899999999999999" customHeight="1" x14ac:dyDescent="0.35">
      <c r="B185" s="109">
        <v>178</v>
      </c>
      <c r="C185" s="111" t="str">
        <f>IF('Dépenses de rémunération'!C185&lt;&gt;"",'Dépenses de rémunération'!C185,"")</f>
        <v/>
      </c>
      <c r="D185" s="111" t="str">
        <f>IF('Dépenses de rémunération'!D185&lt;&gt;"",'Dépenses de rémunération'!D185,"")</f>
        <v/>
      </c>
      <c r="E185" s="111" t="str">
        <f>IF('Dépenses de rémunération'!E185&lt;&gt;"",'Dépenses de rémunération'!E185,"")</f>
        <v/>
      </c>
      <c r="F185" s="111" t="str">
        <f>IF('Dépenses de rémunération'!F185&lt;&gt;"",'Dépenses de rémunération'!F185,"")</f>
        <v/>
      </c>
      <c r="G185" s="111" t="str">
        <f>IF('Dépenses de rémunération'!G185&lt;&gt;"",'Dépenses de rémunération'!G185,"")</f>
        <v/>
      </c>
      <c r="H185" s="246">
        <f>IF('Dépenses de rémunération'!I185&lt;&gt;0,ROUND('Dépenses de rémunération'!J185*'Dépenses de rémunération'!H185/'Dépenses de rémunération'!I185,2),0)</f>
        <v>0</v>
      </c>
      <c r="I185" s="81" t="str">
        <f>IF('Dépenses de rémunération'!H185&lt;&gt;0,'Dépenses de rémunération'!H185,"")</f>
        <v/>
      </c>
      <c r="J185" s="79" t="str">
        <f>IF('Dépenses de rémunération'!I185&lt;&gt;"",'Dépenses de rémunération'!I185,"")</f>
        <v/>
      </c>
      <c r="K185" s="79" t="str">
        <f>IF('Dépenses de rémunération'!J185&lt;&gt;"",'Dépenses de rémunération'!J185,"")</f>
        <v/>
      </c>
      <c r="L185" s="111" t="str">
        <f>IF('Dépenses de rémunération'!K185&lt;&gt;"",'Dépenses de rémunération'!K185,"")</f>
        <v/>
      </c>
      <c r="M185" s="246"/>
      <c r="N185" s="246">
        <f t="shared" si="10"/>
        <v>0</v>
      </c>
      <c r="O185" s="111"/>
      <c r="P185" s="81" t="str">
        <f t="shared" si="11"/>
        <v/>
      </c>
      <c r="Q185" s="111" t="str">
        <f t="shared" si="12"/>
        <v/>
      </c>
      <c r="R185" s="111" t="str">
        <f t="shared" si="13"/>
        <v/>
      </c>
      <c r="S185" s="246">
        <f t="shared" si="14"/>
        <v>0</v>
      </c>
      <c r="T185" s="111"/>
    </row>
    <row r="186" spans="2:20" ht="19.899999999999999" customHeight="1" x14ac:dyDescent="0.35">
      <c r="B186" s="109">
        <v>179</v>
      </c>
      <c r="C186" s="111" t="str">
        <f>IF('Dépenses de rémunération'!C186&lt;&gt;"",'Dépenses de rémunération'!C186,"")</f>
        <v/>
      </c>
      <c r="D186" s="111" t="str">
        <f>IF('Dépenses de rémunération'!D186&lt;&gt;"",'Dépenses de rémunération'!D186,"")</f>
        <v/>
      </c>
      <c r="E186" s="111" t="str">
        <f>IF('Dépenses de rémunération'!E186&lt;&gt;"",'Dépenses de rémunération'!E186,"")</f>
        <v/>
      </c>
      <c r="F186" s="111" t="str">
        <f>IF('Dépenses de rémunération'!F186&lt;&gt;"",'Dépenses de rémunération'!F186,"")</f>
        <v/>
      </c>
      <c r="G186" s="111" t="str">
        <f>IF('Dépenses de rémunération'!G186&lt;&gt;"",'Dépenses de rémunération'!G186,"")</f>
        <v/>
      </c>
      <c r="H186" s="246">
        <f>IF('Dépenses de rémunération'!I186&lt;&gt;0,ROUND('Dépenses de rémunération'!J186*'Dépenses de rémunération'!H186/'Dépenses de rémunération'!I186,2),0)</f>
        <v>0</v>
      </c>
      <c r="I186" s="81" t="str">
        <f>IF('Dépenses de rémunération'!H186&lt;&gt;0,'Dépenses de rémunération'!H186,"")</f>
        <v/>
      </c>
      <c r="J186" s="79" t="str">
        <f>IF('Dépenses de rémunération'!I186&lt;&gt;"",'Dépenses de rémunération'!I186,"")</f>
        <v/>
      </c>
      <c r="K186" s="79" t="str">
        <f>IF('Dépenses de rémunération'!J186&lt;&gt;"",'Dépenses de rémunération'!J186,"")</f>
        <v/>
      </c>
      <c r="L186" s="111" t="str">
        <f>IF('Dépenses de rémunération'!K186&lt;&gt;"",'Dépenses de rémunération'!K186,"")</f>
        <v/>
      </c>
      <c r="M186" s="246"/>
      <c r="N186" s="246">
        <f t="shared" si="10"/>
        <v>0</v>
      </c>
      <c r="O186" s="111"/>
      <c r="P186" s="81" t="str">
        <f t="shared" si="11"/>
        <v/>
      </c>
      <c r="Q186" s="111" t="str">
        <f t="shared" si="12"/>
        <v/>
      </c>
      <c r="R186" s="111" t="str">
        <f t="shared" si="13"/>
        <v/>
      </c>
      <c r="S186" s="246">
        <f t="shared" si="14"/>
        <v>0</v>
      </c>
      <c r="T186" s="111"/>
    </row>
    <row r="187" spans="2:20" ht="19.899999999999999" customHeight="1" x14ac:dyDescent="0.35">
      <c r="B187" s="109">
        <v>180</v>
      </c>
      <c r="C187" s="111" t="str">
        <f>IF('Dépenses de rémunération'!C187&lt;&gt;"",'Dépenses de rémunération'!C187,"")</f>
        <v/>
      </c>
      <c r="D187" s="111" t="str">
        <f>IF('Dépenses de rémunération'!D187&lt;&gt;"",'Dépenses de rémunération'!D187,"")</f>
        <v/>
      </c>
      <c r="E187" s="111" t="str">
        <f>IF('Dépenses de rémunération'!E187&lt;&gt;"",'Dépenses de rémunération'!E187,"")</f>
        <v/>
      </c>
      <c r="F187" s="111" t="str">
        <f>IF('Dépenses de rémunération'!F187&lt;&gt;"",'Dépenses de rémunération'!F187,"")</f>
        <v/>
      </c>
      <c r="G187" s="111" t="str">
        <f>IF('Dépenses de rémunération'!G187&lt;&gt;"",'Dépenses de rémunération'!G187,"")</f>
        <v/>
      </c>
      <c r="H187" s="246">
        <f>IF('Dépenses de rémunération'!I187&lt;&gt;0,ROUND('Dépenses de rémunération'!J187*'Dépenses de rémunération'!H187/'Dépenses de rémunération'!I187,2),0)</f>
        <v>0</v>
      </c>
      <c r="I187" s="81" t="str">
        <f>IF('Dépenses de rémunération'!H187&lt;&gt;0,'Dépenses de rémunération'!H187,"")</f>
        <v/>
      </c>
      <c r="J187" s="79" t="str">
        <f>IF('Dépenses de rémunération'!I187&lt;&gt;"",'Dépenses de rémunération'!I187,"")</f>
        <v/>
      </c>
      <c r="K187" s="79" t="str">
        <f>IF('Dépenses de rémunération'!J187&lt;&gt;"",'Dépenses de rémunération'!J187,"")</f>
        <v/>
      </c>
      <c r="L187" s="111" t="str">
        <f>IF('Dépenses de rémunération'!K187&lt;&gt;"",'Dépenses de rémunération'!K187,"")</f>
        <v/>
      </c>
      <c r="M187" s="246"/>
      <c r="N187" s="246">
        <f t="shared" si="10"/>
        <v>0</v>
      </c>
      <c r="O187" s="111"/>
      <c r="P187" s="81" t="str">
        <f t="shared" si="11"/>
        <v/>
      </c>
      <c r="Q187" s="111" t="str">
        <f t="shared" si="12"/>
        <v/>
      </c>
      <c r="R187" s="111" t="str">
        <f t="shared" si="13"/>
        <v/>
      </c>
      <c r="S187" s="246">
        <f t="shared" si="14"/>
        <v>0</v>
      </c>
      <c r="T187" s="111"/>
    </row>
    <row r="188" spans="2:20" ht="19.899999999999999" customHeight="1" x14ac:dyDescent="0.35">
      <c r="B188" s="109">
        <v>181</v>
      </c>
      <c r="C188" s="111" t="str">
        <f>IF('Dépenses de rémunération'!C188&lt;&gt;"",'Dépenses de rémunération'!C188,"")</f>
        <v/>
      </c>
      <c r="D188" s="111" t="str">
        <f>IF('Dépenses de rémunération'!D188&lt;&gt;"",'Dépenses de rémunération'!D188,"")</f>
        <v/>
      </c>
      <c r="E188" s="111" t="str">
        <f>IF('Dépenses de rémunération'!E188&lt;&gt;"",'Dépenses de rémunération'!E188,"")</f>
        <v/>
      </c>
      <c r="F188" s="111" t="str">
        <f>IF('Dépenses de rémunération'!F188&lt;&gt;"",'Dépenses de rémunération'!F188,"")</f>
        <v/>
      </c>
      <c r="G188" s="111" t="str">
        <f>IF('Dépenses de rémunération'!G188&lt;&gt;"",'Dépenses de rémunération'!G188,"")</f>
        <v/>
      </c>
      <c r="H188" s="246">
        <f>IF('Dépenses de rémunération'!I188&lt;&gt;0,ROUND('Dépenses de rémunération'!J188*'Dépenses de rémunération'!H188/'Dépenses de rémunération'!I188,2),0)</f>
        <v>0</v>
      </c>
      <c r="I188" s="81" t="str">
        <f>IF('Dépenses de rémunération'!H188&lt;&gt;0,'Dépenses de rémunération'!H188,"")</f>
        <v/>
      </c>
      <c r="J188" s="79" t="str">
        <f>IF('Dépenses de rémunération'!I188&lt;&gt;"",'Dépenses de rémunération'!I188,"")</f>
        <v/>
      </c>
      <c r="K188" s="79" t="str">
        <f>IF('Dépenses de rémunération'!J188&lt;&gt;"",'Dépenses de rémunération'!J188,"")</f>
        <v/>
      </c>
      <c r="L188" s="111" t="str">
        <f>IF('Dépenses de rémunération'!K188&lt;&gt;"",'Dépenses de rémunération'!K188,"")</f>
        <v/>
      </c>
      <c r="M188" s="246"/>
      <c r="N188" s="246">
        <f t="shared" si="10"/>
        <v>0</v>
      </c>
      <c r="O188" s="111"/>
      <c r="P188" s="81" t="str">
        <f t="shared" si="11"/>
        <v/>
      </c>
      <c r="Q188" s="111" t="str">
        <f t="shared" si="12"/>
        <v/>
      </c>
      <c r="R188" s="111" t="str">
        <f t="shared" si="13"/>
        <v/>
      </c>
      <c r="S188" s="246">
        <f t="shared" si="14"/>
        <v>0</v>
      </c>
      <c r="T188" s="111"/>
    </row>
    <row r="189" spans="2:20" ht="19.899999999999999" customHeight="1" x14ac:dyDescent="0.35">
      <c r="B189" s="109">
        <v>182</v>
      </c>
      <c r="C189" s="111" t="str">
        <f>IF('Dépenses de rémunération'!C189&lt;&gt;"",'Dépenses de rémunération'!C189,"")</f>
        <v/>
      </c>
      <c r="D189" s="111" t="str">
        <f>IF('Dépenses de rémunération'!D189&lt;&gt;"",'Dépenses de rémunération'!D189,"")</f>
        <v/>
      </c>
      <c r="E189" s="111" t="str">
        <f>IF('Dépenses de rémunération'!E189&lt;&gt;"",'Dépenses de rémunération'!E189,"")</f>
        <v/>
      </c>
      <c r="F189" s="111" t="str">
        <f>IF('Dépenses de rémunération'!F189&lt;&gt;"",'Dépenses de rémunération'!F189,"")</f>
        <v/>
      </c>
      <c r="G189" s="111" t="str">
        <f>IF('Dépenses de rémunération'!G189&lt;&gt;"",'Dépenses de rémunération'!G189,"")</f>
        <v/>
      </c>
      <c r="H189" s="246">
        <f>IF('Dépenses de rémunération'!I189&lt;&gt;0,ROUND('Dépenses de rémunération'!J189*'Dépenses de rémunération'!H189/'Dépenses de rémunération'!I189,2),0)</f>
        <v>0</v>
      </c>
      <c r="I189" s="81" t="str">
        <f>IF('Dépenses de rémunération'!H189&lt;&gt;0,'Dépenses de rémunération'!H189,"")</f>
        <v/>
      </c>
      <c r="J189" s="79" t="str">
        <f>IF('Dépenses de rémunération'!I189&lt;&gt;"",'Dépenses de rémunération'!I189,"")</f>
        <v/>
      </c>
      <c r="K189" s="79" t="str">
        <f>IF('Dépenses de rémunération'!J189&lt;&gt;"",'Dépenses de rémunération'!J189,"")</f>
        <v/>
      </c>
      <c r="L189" s="111" t="str">
        <f>IF('Dépenses de rémunération'!K189&lt;&gt;"",'Dépenses de rémunération'!K189,"")</f>
        <v/>
      </c>
      <c r="M189" s="246"/>
      <c r="N189" s="246">
        <f t="shared" si="10"/>
        <v>0</v>
      </c>
      <c r="O189" s="111"/>
      <c r="P189" s="81" t="str">
        <f t="shared" si="11"/>
        <v/>
      </c>
      <c r="Q189" s="111" t="str">
        <f t="shared" si="12"/>
        <v/>
      </c>
      <c r="R189" s="111" t="str">
        <f t="shared" si="13"/>
        <v/>
      </c>
      <c r="S189" s="246">
        <f t="shared" si="14"/>
        <v>0</v>
      </c>
      <c r="T189" s="111"/>
    </row>
    <row r="190" spans="2:20" ht="19.899999999999999" customHeight="1" x14ac:dyDescent="0.35">
      <c r="B190" s="109">
        <v>183</v>
      </c>
      <c r="C190" s="111" t="str">
        <f>IF('Dépenses de rémunération'!C190&lt;&gt;"",'Dépenses de rémunération'!C190,"")</f>
        <v/>
      </c>
      <c r="D190" s="111" t="str">
        <f>IF('Dépenses de rémunération'!D190&lt;&gt;"",'Dépenses de rémunération'!D190,"")</f>
        <v/>
      </c>
      <c r="E190" s="111" t="str">
        <f>IF('Dépenses de rémunération'!E190&lt;&gt;"",'Dépenses de rémunération'!E190,"")</f>
        <v/>
      </c>
      <c r="F190" s="111" t="str">
        <f>IF('Dépenses de rémunération'!F190&lt;&gt;"",'Dépenses de rémunération'!F190,"")</f>
        <v/>
      </c>
      <c r="G190" s="111" t="str">
        <f>IF('Dépenses de rémunération'!G190&lt;&gt;"",'Dépenses de rémunération'!G190,"")</f>
        <v/>
      </c>
      <c r="H190" s="246">
        <f>IF('Dépenses de rémunération'!I190&lt;&gt;0,ROUND('Dépenses de rémunération'!J190*'Dépenses de rémunération'!H190/'Dépenses de rémunération'!I190,2),0)</f>
        <v>0</v>
      </c>
      <c r="I190" s="81" t="str">
        <f>IF('Dépenses de rémunération'!H190&lt;&gt;0,'Dépenses de rémunération'!H190,"")</f>
        <v/>
      </c>
      <c r="J190" s="79" t="str">
        <f>IF('Dépenses de rémunération'!I190&lt;&gt;"",'Dépenses de rémunération'!I190,"")</f>
        <v/>
      </c>
      <c r="K190" s="79" t="str">
        <f>IF('Dépenses de rémunération'!J190&lt;&gt;"",'Dépenses de rémunération'!J190,"")</f>
        <v/>
      </c>
      <c r="L190" s="111" t="str">
        <f>IF('Dépenses de rémunération'!K190&lt;&gt;"",'Dépenses de rémunération'!K190,"")</f>
        <v/>
      </c>
      <c r="M190" s="246"/>
      <c r="N190" s="246">
        <f t="shared" si="10"/>
        <v>0</v>
      </c>
      <c r="O190" s="111"/>
      <c r="P190" s="81" t="str">
        <f t="shared" si="11"/>
        <v/>
      </c>
      <c r="Q190" s="111" t="str">
        <f t="shared" si="12"/>
        <v/>
      </c>
      <c r="R190" s="111" t="str">
        <f t="shared" si="13"/>
        <v/>
      </c>
      <c r="S190" s="246">
        <f t="shared" si="14"/>
        <v>0</v>
      </c>
      <c r="T190" s="111"/>
    </row>
    <row r="191" spans="2:20" ht="19.899999999999999" customHeight="1" x14ac:dyDescent="0.35">
      <c r="B191" s="109">
        <v>184</v>
      </c>
      <c r="C191" s="111" t="str">
        <f>IF('Dépenses de rémunération'!C191&lt;&gt;"",'Dépenses de rémunération'!C191,"")</f>
        <v/>
      </c>
      <c r="D191" s="111" t="str">
        <f>IF('Dépenses de rémunération'!D191&lt;&gt;"",'Dépenses de rémunération'!D191,"")</f>
        <v/>
      </c>
      <c r="E191" s="111" t="str">
        <f>IF('Dépenses de rémunération'!E191&lt;&gt;"",'Dépenses de rémunération'!E191,"")</f>
        <v/>
      </c>
      <c r="F191" s="111" t="str">
        <f>IF('Dépenses de rémunération'!F191&lt;&gt;"",'Dépenses de rémunération'!F191,"")</f>
        <v/>
      </c>
      <c r="G191" s="111" t="str">
        <f>IF('Dépenses de rémunération'!G191&lt;&gt;"",'Dépenses de rémunération'!G191,"")</f>
        <v/>
      </c>
      <c r="H191" s="246">
        <f>IF('Dépenses de rémunération'!I191&lt;&gt;0,ROUND('Dépenses de rémunération'!J191*'Dépenses de rémunération'!H191/'Dépenses de rémunération'!I191,2),0)</f>
        <v>0</v>
      </c>
      <c r="I191" s="81" t="str">
        <f>IF('Dépenses de rémunération'!H191&lt;&gt;0,'Dépenses de rémunération'!H191,"")</f>
        <v/>
      </c>
      <c r="J191" s="79" t="str">
        <f>IF('Dépenses de rémunération'!I191&lt;&gt;"",'Dépenses de rémunération'!I191,"")</f>
        <v/>
      </c>
      <c r="K191" s="79" t="str">
        <f>IF('Dépenses de rémunération'!J191&lt;&gt;"",'Dépenses de rémunération'!J191,"")</f>
        <v/>
      </c>
      <c r="L191" s="111" t="str">
        <f>IF('Dépenses de rémunération'!K191&lt;&gt;"",'Dépenses de rémunération'!K191,"")</f>
        <v/>
      </c>
      <c r="M191" s="246"/>
      <c r="N191" s="246">
        <f t="shared" si="10"/>
        <v>0</v>
      </c>
      <c r="O191" s="111"/>
      <c r="P191" s="81" t="str">
        <f t="shared" si="11"/>
        <v/>
      </c>
      <c r="Q191" s="111" t="str">
        <f t="shared" si="12"/>
        <v/>
      </c>
      <c r="R191" s="111" t="str">
        <f t="shared" si="13"/>
        <v/>
      </c>
      <c r="S191" s="246">
        <f t="shared" si="14"/>
        <v>0</v>
      </c>
      <c r="T191" s="111"/>
    </row>
    <row r="192" spans="2:20" ht="19.899999999999999" customHeight="1" x14ac:dyDescent="0.35">
      <c r="B192" s="109">
        <v>185</v>
      </c>
      <c r="C192" s="111" t="str">
        <f>IF('Dépenses de rémunération'!C192&lt;&gt;"",'Dépenses de rémunération'!C192,"")</f>
        <v/>
      </c>
      <c r="D192" s="111" t="str">
        <f>IF('Dépenses de rémunération'!D192&lt;&gt;"",'Dépenses de rémunération'!D192,"")</f>
        <v/>
      </c>
      <c r="E192" s="111" t="str">
        <f>IF('Dépenses de rémunération'!E192&lt;&gt;"",'Dépenses de rémunération'!E192,"")</f>
        <v/>
      </c>
      <c r="F192" s="111" t="str">
        <f>IF('Dépenses de rémunération'!F192&lt;&gt;"",'Dépenses de rémunération'!F192,"")</f>
        <v/>
      </c>
      <c r="G192" s="111" t="str">
        <f>IF('Dépenses de rémunération'!G192&lt;&gt;"",'Dépenses de rémunération'!G192,"")</f>
        <v/>
      </c>
      <c r="H192" s="246">
        <f>IF('Dépenses de rémunération'!I192&lt;&gt;0,ROUND('Dépenses de rémunération'!J192*'Dépenses de rémunération'!H192/'Dépenses de rémunération'!I192,2),0)</f>
        <v>0</v>
      </c>
      <c r="I192" s="81" t="str">
        <f>IF('Dépenses de rémunération'!H192&lt;&gt;0,'Dépenses de rémunération'!H192,"")</f>
        <v/>
      </c>
      <c r="J192" s="79" t="str">
        <f>IF('Dépenses de rémunération'!I192&lt;&gt;"",'Dépenses de rémunération'!I192,"")</f>
        <v/>
      </c>
      <c r="K192" s="79" t="str">
        <f>IF('Dépenses de rémunération'!J192&lt;&gt;"",'Dépenses de rémunération'!J192,"")</f>
        <v/>
      </c>
      <c r="L192" s="111" t="str">
        <f>IF('Dépenses de rémunération'!K192&lt;&gt;"",'Dépenses de rémunération'!K192,"")</f>
        <v/>
      </c>
      <c r="M192" s="246"/>
      <c r="N192" s="246">
        <f t="shared" si="10"/>
        <v>0</v>
      </c>
      <c r="O192" s="111"/>
      <c r="P192" s="81" t="str">
        <f t="shared" si="11"/>
        <v/>
      </c>
      <c r="Q192" s="111" t="str">
        <f t="shared" si="12"/>
        <v/>
      </c>
      <c r="R192" s="111" t="str">
        <f t="shared" si="13"/>
        <v/>
      </c>
      <c r="S192" s="246">
        <f t="shared" si="14"/>
        <v>0</v>
      </c>
      <c r="T192" s="111"/>
    </row>
    <row r="193" spans="2:20" ht="19.899999999999999" customHeight="1" x14ac:dyDescent="0.35">
      <c r="B193" s="109">
        <v>186</v>
      </c>
      <c r="C193" s="111" t="str">
        <f>IF('Dépenses de rémunération'!C193&lt;&gt;"",'Dépenses de rémunération'!C193,"")</f>
        <v/>
      </c>
      <c r="D193" s="111" t="str">
        <f>IF('Dépenses de rémunération'!D193&lt;&gt;"",'Dépenses de rémunération'!D193,"")</f>
        <v/>
      </c>
      <c r="E193" s="111" t="str">
        <f>IF('Dépenses de rémunération'!E193&lt;&gt;"",'Dépenses de rémunération'!E193,"")</f>
        <v/>
      </c>
      <c r="F193" s="111" t="str">
        <f>IF('Dépenses de rémunération'!F193&lt;&gt;"",'Dépenses de rémunération'!F193,"")</f>
        <v/>
      </c>
      <c r="G193" s="111" t="str">
        <f>IF('Dépenses de rémunération'!G193&lt;&gt;"",'Dépenses de rémunération'!G193,"")</f>
        <v/>
      </c>
      <c r="H193" s="246">
        <f>IF('Dépenses de rémunération'!I193&lt;&gt;0,ROUND('Dépenses de rémunération'!J193*'Dépenses de rémunération'!H193/'Dépenses de rémunération'!I193,2),0)</f>
        <v>0</v>
      </c>
      <c r="I193" s="81" t="str">
        <f>IF('Dépenses de rémunération'!H193&lt;&gt;0,'Dépenses de rémunération'!H193,"")</f>
        <v/>
      </c>
      <c r="J193" s="79" t="str">
        <f>IF('Dépenses de rémunération'!I193&lt;&gt;"",'Dépenses de rémunération'!I193,"")</f>
        <v/>
      </c>
      <c r="K193" s="79" t="str">
        <f>IF('Dépenses de rémunération'!J193&lt;&gt;"",'Dépenses de rémunération'!J193,"")</f>
        <v/>
      </c>
      <c r="L193" s="111" t="str">
        <f>IF('Dépenses de rémunération'!K193&lt;&gt;"",'Dépenses de rémunération'!K193,"")</f>
        <v/>
      </c>
      <c r="M193" s="246"/>
      <c r="N193" s="246">
        <f t="shared" si="10"/>
        <v>0</v>
      </c>
      <c r="O193" s="111"/>
      <c r="P193" s="81" t="str">
        <f t="shared" si="11"/>
        <v/>
      </c>
      <c r="Q193" s="111" t="str">
        <f t="shared" si="12"/>
        <v/>
      </c>
      <c r="R193" s="111" t="str">
        <f t="shared" si="13"/>
        <v/>
      </c>
      <c r="S193" s="246">
        <f t="shared" si="14"/>
        <v>0</v>
      </c>
      <c r="T193" s="111"/>
    </row>
    <row r="194" spans="2:20" ht="19.899999999999999" customHeight="1" x14ac:dyDescent="0.35">
      <c r="B194" s="109">
        <v>187</v>
      </c>
      <c r="C194" s="111" t="str">
        <f>IF('Dépenses de rémunération'!C194&lt;&gt;"",'Dépenses de rémunération'!C194,"")</f>
        <v/>
      </c>
      <c r="D194" s="111" t="str">
        <f>IF('Dépenses de rémunération'!D194&lt;&gt;"",'Dépenses de rémunération'!D194,"")</f>
        <v/>
      </c>
      <c r="E194" s="111" t="str">
        <f>IF('Dépenses de rémunération'!E194&lt;&gt;"",'Dépenses de rémunération'!E194,"")</f>
        <v/>
      </c>
      <c r="F194" s="111" t="str">
        <f>IF('Dépenses de rémunération'!F194&lt;&gt;"",'Dépenses de rémunération'!F194,"")</f>
        <v/>
      </c>
      <c r="G194" s="111" t="str">
        <f>IF('Dépenses de rémunération'!G194&lt;&gt;"",'Dépenses de rémunération'!G194,"")</f>
        <v/>
      </c>
      <c r="H194" s="246">
        <f>IF('Dépenses de rémunération'!I194&lt;&gt;0,ROUND('Dépenses de rémunération'!J194*'Dépenses de rémunération'!H194/'Dépenses de rémunération'!I194,2),0)</f>
        <v>0</v>
      </c>
      <c r="I194" s="81" t="str">
        <f>IF('Dépenses de rémunération'!H194&lt;&gt;0,'Dépenses de rémunération'!H194,"")</f>
        <v/>
      </c>
      <c r="J194" s="79" t="str">
        <f>IF('Dépenses de rémunération'!I194&lt;&gt;"",'Dépenses de rémunération'!I194,"")</f>
        <v/>
      </c>
      <c r="K194" s="79" t="str">
        <f>IF('Dépenses de rémunération'!J194&lt;&gt;"",'Dépenses de rémunération'!J194,"")</f>
        <v/>
      </c>
      <c r="L194" s="111" t="str">
        <f>IF('Dépenses de rémunération'!K194&lt;&gt;"",'Dépenses de rémunération'!K194,"")</f>
        <v/>
      </c>
      <c r="M194" s="246"/>
      <c r="N194" s="246">
        <f t="shared" si="10"/>
        <v>0</v>
      </c>
      <c r="O194" s="111"/>
      <c r="P194" s="81" t="str">
        <f t="shared" si="11"/>
        <v/>
      </c>
      <c r="Q194" s="111" t="str">
        <f t="shared" si="12"/>
        <v/>
      </c>
      <c r="R194" s="111" t="str">
        <f t="shared" si="13"/>
        <v/>
      </c>
      <c r="S194" s="246">
        <f t="shared" si="14"/>
        <v>0</v>
      </c>
      <c r="T194" s="111"/>
    </row>
    <row r="195" spans="2:20" ht="19.899999999999999" customHeight="1" x14ac:dyDescent="0.35">
      <c r="B195" s="109">
        <v>188</v>
      </c>
      <c r="C195" s="111" t="str">
        <f>IF('Dépenses de rémunération'!C195&lt;&gt;"",'Dépenses de rémunération'!C195,"")</f>
        <v/>
      </c>
      <c r="D195" s="111" t="str">
        <f>IF('Dépenses de rémunération'!D195&lt;&gt;"",'Dépenses de rémunération'!D195,"")</f>
        <v/>
      </c>
      <c r="E195" s="111" t="str">
        <f>IF('Dépenses de rémunération'!E195&lt;&gt;"",'Dépenses de rémunération'!E195,"")</f>
        <v/>
      </c>
      <c r="F195" s="111" t="str">
        <f>IF('Dépenses de rémunération'!F195&lt;&gt;"",'Dépenses de rémunération'!F195,"")</f>
        <v/>
      </c>
      <c r="G195" s="111" t="str">
        <f>IF('Dépenses de rémunération'!G195&lt;&gt;"",'Dépenses de rémunération'!G195,"")</f>
        <v/>
      </c>
      <c r="H195" s="246">
        <f>IF('Dépenses de rémunération'!I195&lt;&gt;0,ROUND('Dépenses de rémunération'!J195*'Dépenses de rémunération'!H195/'Dépenses de rémunération'!I195,2),0)</f>
        <v>0</v>
      </c>
      <c r="I195" s="81" t="str">
        <f>IF('Dépenses de rémunération'!H195&lt;&gt;0,'Dépenses de rémunération'!H195,"")</f>
        <v/>
      </c>
      <c r="J195" s="79" t="str">
        <f>IF('Dépenses de rémunération'!I195&lt;&gt;"",'Dépenses de rémunération'!I195,"")</f>
        <v/>
      </c>
      <c r="K195" s="79" t="str">
        <f>IF('Dépenses de rémunération'!J195&lt;&gt;"",'Dépenses de rémunération'!J195,"")</f>
        <v/>
      </c>
      <c r="L195" s="111" t="str">
        <f>IF('Dépenses de rémunération'!K195&lt;&gt;"",'Dépenses de rémunération'!K195,"")</f>
        <v/>
      </c>
      <c r="M195" s="246"/>
      <c r="N195" s="246">
        <f t="shared" si="10"/>
        <v>0</v>
      </c>
      <c r="O195" s="111"/>
      <c r="P195" s="81" t="str">
        <f t="shared" si="11"/>
        <v/>
      </c>
      <c r="Q195" s="111" t="str">
        <f t="shared" si="12"/>
        <v/>
      </c>
      <c r="R195" s="111" t="str">
        <f t="shared" si="13"/>
        <v/>
      </c>
      <c r="S195" s="246">
        <f t="shared" si="14"/>
        <v>0</v>
      </c>
      <c r="T195" s="111"/>
    </row>
    <row r="196" spans="2:20" ht="19.899999999999999" customHeight="1" x14ac:dyDescent="0.35">
      <c r="B196" s="109">
        <v>189</v>
      </c>
      <c r="C196" s="111" t="str">
        <f>IF('Dépenses de rémunération'!C196&lt;&gt;"",'Dépenses de rémunération'!C196,"")</f>
        <v/>
      </c>
      <c r="D196" s="111" t="str">
        <f>IF('Dépenses de rémunération'!D196&lt;&gt;"",'Dépenses de rémunération'!D196,"")</f>
        <v/>
      </c>
      <c r="E196" s="111" t="str">
        <f>IF('Dépenses de rémunération'!E196&lt;&gt;"",'Dépenses de rémunération'!E196,"")</f>
        <v/>
      </c>
      <c r="F196" s="111" t="str">
        <f>IF('Dépenses de rémunération'!F196&lt;&gt;"",'Dépenses de rémunération'!F196,"")</f>
        <v/>
      </c>
      <c r="G196" s="111" t="str">
        <f>IF('Dépenses de rémunération'!G196&lt;&gt;"",'Dépenses de rémunération'!G196,"")</f>
        <v/>
      </c>
      <c r="H196" s="246">
        <f>IF('Dépenses de rémunération'!I196&lt;&gt;0,ROUND('Dépenses de rémunération'!J196*'Dépenses de rémunération'!H196/'Dépenses de rémunération'!I196,2),0)</f>
        <v>0</v>
      </c>
      <c r="I196" s="81" t="str">
        <f>IF('Dépenses de rémunération'!H196&lt;&gt;0,'Dépenses de rémunération'!H196,"")</f>
        <v/>
      </c>
      <c r="J196" s="79" t="str">
        <f>IF('Dépenses de rémunération'!I196&lt;&gt;"",'Dépenses de rémunération'!I196,"")</f>
        <v/>
      </c>
      <c r="K196" s="79" t="str">
        <f>IF('Dépenses de rémunération'!J196&lt;&gt;"",'Dépenses de rémunération'!J196,"")</f>
        <v/>
      </c>
      <c r="L196" s="111" t="str">
        <f>IF('Dépenses de rémunération'!K196&lt;&gt;"",'Dépenses de rémunération'!K196,"")</f>
        <v/>
      </c>
      <c r="M196" s="246"/>
      <c r="N196" s="246">
        <f t="shared" si="10"/>
        <v>0</v>
      </c>
      <c r="O196" s="111"/>
      <c r="P196" s="81" t="str">
        <f t="shared" si="11"/>
        <v/>
      </c>
      <c r="Q196" s="111" t="str">
        <f t="shared" si="12"/>
        <v/>
      </c>
      <c r="R196" s="111" t="str">
        <f t="shared" si="13"/>
        <v/>
      </c>
      <c r="S196" s="246">
        <f t="shared" si="14"/>
        <v>0</v>
      </c>
      <c r="T196" s="111"/>
    </row>
    <row r="197" spans="2:20" ht="19.899999999999999" customHeight="1" x14ac:dyDescent="0.35">
      <c r="B197" s="109">
        <v>190</v>
      </c>
      <c r="C197" s="111" t="str">
        <f>IF('Dépenses de rémunération'!C197&lt;&gt;"",'Dépenses de rémunération'!C197,"")</f>
        <v/>
      </c>
      <c r="D197" s="111" t="str">
        <f>IF('Dépenses de rémunération'!D197&lt;&gt;"",'Dépenses de rémunération'!D197,"")</f>
        <v/>
      </c>
      <c r="E197" s="111" t="str">
        <f>IF('Dépenses de rémunération'!E197&lt;&gt;"",'Dépenses de rémunération'!E197,"")</f>
        <v/>
      </c>
      <c r="F197" s="111" t="str">
        <f>IF('Dépenses de rémunération'!F197&lt;&gt;"",'Dépenses de rémunération'!F197,"")</f>
        <v/>
      </c>
      <c r="G197" s="111" t="str">
        <f>IF('Dépenses de rémunération'!G197&lt;&gt;"",'Dépenses de rémunération'!G197,"")</f>
        <v/>
      </c>
      <c r="H197" s="246">
        <f>IF('Dépenses de rémunération'!I197&lt;&gt;0,ROUND('Dépenses de rémunération'!J197*'Dépenses de rémunération'!H197/'Dépenses de rémunération'!I197,2),0)</f>
        <v>0</v>
      </c>
      <c r="I197" s="81" t="str">
        <f>IF('Dépenses de rémunération'!H197&lt;&gt;0,'Dépenses de rémunération'!H197,"")</f>
        <v/>
      </c>
      <c r="J197" s="79" t="str">
        <f>IF('Dépenses de rémunération'!I197&lt;&gt;"",'Dépenses de rémunération'!I197,"")</f>
        <v/>
      </c>
      <c r="K197" s="79" t="str">
        <f>IF('Dépenses de rémunération'!J197&lt;&gt;"",'Dépenses de rémunération'!J197,"")</f>
        <v/>
      </c>
      <c r="L197" s="111" t="str">
        <f>IF('Dépenses de rémunération'!K197&lt;&gt;"",'Dépenses de rémunération'!K197,"")</f>
        <v/>
      </c>
      <c r="M197" s="246"/>
      <c r="N197" s="246">
        <f t="shared" si="10"/>
        <v>0</v>
      </c>
      <c r="O197" s="111"/>
      <c r="P197" s="81" t="str">
        <f t="shared" si="11"/>
        <v/>
      </c>
      <c r="Q197" s="111" t="str">
        <f t="shared" si="12"/>
        <v/>
      </c>
      <c r="R197" s="111" t="str">
        <f t="shared" si="13"/>
        <v/>
      </c>
      <c r="S197" s="246">
        <f t="shared" si="14"/>
        <v>0</v>
      </c>
      <c r="T197" s="111"/>
    </row>
    <row r="198" spans="2:20" ht="19.899999999999999" customHeight="1" x14ac:dyDescent="0.35">
      <c r="B198" s="109">
        <v>191</v>
      </c>
      <c r="C198" s="111" t="str">
        <f>IF('Dépenses de rémunération'!C198&lt;&gt;"",'Dépenses de rémunération'!C198,"")</f>
        <v/>
      </c>
      <c r="D198" s="111" t="str">
        <f>IF('Dépenses de rémunération'!D198&lt;&gt;"",'Dépenses de rémunération'!D198,"")</f>
        <v/>
      </c>
      <c r="E198" s="111" t="str">
        <f>IF('Dépenses de rémunération'!E198&lt;&gt;"",'Dépenses de rémunération'!E198,"")</f>
        <v/>
      </c>
      <c r="F198" s="111" t="str">
        <f>IF('Dépenses de rémunération'!F198&lt;&gt;"",'Dépenses de rémunération'!F198,"")</f>
        <v/>
      </c>
      <c r="G198" s="111" t="str">
        <f>IF('Dépenses de rémunération'!G198&lt;&gt;"",'Dépenses de rémunération'!G198,"")</f>
        <v/>
      </c>
      <c r="H198" s="246">
        <f>IF('Dépenses de rémunération'!I198&lt;&gt;0,ROUND('Dépenses de rémunération'!J198*'Dépenses de rémunération'!H198/'Dépenses de rémunération'!I198,2),0)</f>
        <v>0</v>
      </c>
      <c r="I198" s="81" t="str">
        <f>IF('Dépenses de rémunération'!H198&lt;&gt;0,'Dépenses de rémunération'!H198,"")</f>
        <v/>
      </c>
      <c r="J198" s="79" t="str">
        <f>IF('Dépenses de rémunération'!I198&lt;&gt;"",'Dépenses de rémunération'!I198,"")</f>
        <v/>
      </c>
      <c r="K198" s="79" t="str">
        <f>IF('Dépenses de rémunération'!J198&lt;&gt;"",'Dépenses de rémunération'!J198,"")</f>
        <v/>
      </c>
      <c r="L198" s="111" t="str">
        <f>IF('Dépenses de rémunération'!K198&lt;&gt;"",'Dépenses de rémunération'!K198,"")</f>
        <v/>
      </c>
      <c r="M198" s="246"/>
      <c r="N198" s="246">
        <f t="shared" si="10"/>
        <v>0</v>
      </c>
      <c r="O198" s="111"/>
      <c r="P198" s="81" t="str">
        <f t="shared" si="11"/>
        <v/>
      </c>
      <c r="Q198" s="111" t="str">
        <f t="shared" si="12"/>
        <v/>
      </c>
      <c r="R198" s="111" t="str">
        <f t="shared" si="13"/>
        <v/>
      </c>
      <c r="S198" s="246">
        <f t="shared" si="14"/>
        <v>0</v>
      </c>
      <c r="T198" s="111"/>
    </row>
    <row r="199" spans="2:20" ht="19.899999999999999" customHeight="1" x14ac:dyDescent="0.35">
      <c r="B199" s="109">
        <v>192</v>
      </c>
      <c r="C199" s="111" t="str">
        <f>IF('Dépenses de rémunération'!C199&lt;&gt;"",'Dépenses de rémunération'!C199,"")</f>
        <v/>
      </c>
      <c r="D199" s="111" t="str">
        <f>IF('Dépenses de rémunération'!D199&lt;&gt;"",'Dépenses de rémunération'!D199,"")</f>
        <v/>
      </c>
      <c r="E199" s="111" t="str">
        <f>IF('Dépenses de rémunération'!E199&lt;&gt;"",'Dépenses de rémunération'!E199,"")</f>
        <v/>
      </c>
      <c r="F199" s="111" t="str">
        <f>IF('Dépenses de rémunération'!F199&lt;&gt;"",'Dépenses de rémunération'!F199,"")</f>
        <v/>
      </c>
      <c r="G199" s="111" t="str">
        <f>IF('Dépenses de rémunération'!G199&lt;&gt;"",'Dépenses de rémunération'!G199,"")</f>
        <v/>
      </c>
      <c r="H199" s="246">
        <f>IF('Dépenses de rémunération'!I199&lt;&gt;0,ROUND('Dépenses de rémunération'!J199*'Dépenses de rémunération'!H199/'Dépenses de rémunération'!I199,2),0)</f>
        <v>0</v>
      </c>
      <c r="I199" s="81" t="str">
        <f>IF('Dépenses de rémunération'!H199&lt;&gt;0,'Dépenses de rémunération'!H199,"")</f>
        <v/>
      </c>
      <c r="J199" s="79" t="str">
        <f>IF('Dépenses de rémunération'!I199&lt;&gt;"",'Dépenses de rémunération'!I199,"")</f>
        <v/>
      </c>
      <c r="K199" s="79" t="str">
        <f>IF('Dépenses de rémunération'!J199&lt;&gt;"",'Dépenses de rémunération'!J199,"")</f>
        <v/>
      </c>
      <c r="L199" s="111" t="str">
        <f>IF('Dépenses de rémunération'!K199&lt;&gt;"",'Dépenses de rémunération'!K199,"")</f>
        <v/>
      </c>
      <c r="M199" s="246"/>
      <c r="N199" s="246">
        <f t="shared" si="10"/>
        <v>0</v>
      </c>
      <c r="O199" s="111"/>
      <c r="P199" s="81" t="str">
        <f t="shared" si="11"/>
        <v/>
      </c>
      <c r="Q199" s="111" t="str">
        <f t="shared" si="12"/>
        <v/>
      </c>
      <c r="R199" s="111" t="str">
        <f t="shared" si="13"/>
        <v/>
      </c>
      <c r="S199" s="246">
        <f t="shared" si="14"/>
        <v>0</v>
      </c>
      <c r="T199" s="111"/>
    </row>
    <row r="200" spans="2:20" ht="19.899999999999999" customHeight="1" x14ac:dyDescent="0.35">
      <c r="B200" s="109">
        <v>193</v>
      </c>
      <c r="C200" s="111" t="str">
        <f>IF('Dépenses de rémunération'!C200&lt;&gt;"",'Dépenses de rémunération'!C200,"")</f>
        <v/>
      </c>
      <c r="D200" s="111" t="str">
        <f>IF('Dépenses de rémunération'!D200&lt;&gt;"",'Dépenses de rémunération'!D200,"")</f>
        <v/>
      </c>
      <c r="E200" s="111" t="str">
        <f>IF('Dépenses de rémunération'!E200&lt;&gt;"",'Dépenses de rémunération'!E200,"")</f>
        <v/>
      </c>
      <c r="F200" s="111" t="str">
        <f>IF('Dépenses de rémunération'!F200&lt;&gt;"",'Dépenses de rémunération'!F200,"")</f>
        <v/>
      </c>
      <c r="G200" s="111" t="str">
        <f>IF('Dépenses de rémunération'!G200&lt;&gt;"",'Dépenses de rémunération'!G200,"")</f>
        <v/>
      </c>
      <c r="H200" s="246">
        <f>IF('Dépenses de rémunération'!I200&lt;&gt;0,ROUND('Dépenses de rémunération'!J200*'Dépenses de rémunération'!H200/'Dépenses de rémunération'!I200,2),0)</f>
        <v>0</v>
      </c>
      <c r="I200" s="81" t="str">
        <f>IF('Dépenses de rémunération'!H200&lt;&gt;0,'Dépenses de rémunération'!H200,"")</f>
        <v/>
      </c>
      <c r="J200" s="79" t="str">
        <f>IF('Dépenses de rémunération'!I200&lt;&gt;"",'Dépenses de rémunération'!I200,"")</f>
        <v/>
      </c>
      <c r="K200" s="79" t="str">
        <f>IF('Dépenses de rémunération'!J200&lt;&gt;"",'Dépenses de rémunération'!J200,"")</f>
        <v/>
      </c>
      <c r="L200" s="111" t="str">
        <f>IF('Dépenses de rémunération'!K200&lt;&gt;"",'Dépenses de rémunération'!K200,"")</f>
        <v/>
      </c>
      <c r="M200" s="246"/>
      <c r="N200" s="246">
        <f t="shared" si="10"/>
        <v>0</v>
      </c>
      <c r="O200" s="111"/>
      <c r="P200" s="81" t="str">
        <f t="shared" si="11"/>
        <v/>
      </c>
      <c r="Q200" s="111" t="str">
        <f t="shared" si="12"/>
        <v/>
      </c>
      <c r="R200" s="111" t="str">
        <f t="shared" si="13"/>
        <v/>
      </c>
      <c r="S200" s="246">
        <f t="shared" si="14"/>
        <v>0</v>
      </c>
      <c r="T200" s="111"/>
    </row>
    <row r="201" spans="2:20" ht="19.899999999999999" customHeight="1" x14ac:dyDescent="0.35">
      <c r="B201" s="109">
        <v>194</v>
      </c>
      <c r="C201" s="111" t="str">
        <f>IF('Dépenses de rémunération'!C201&lt;&gt;"",'Dépenses de rémunération'!C201,"")</f>
        <v/>
      </c>
      <c r="D201" s="111" t="str">
        <f>IF('Dépenses de rémunération'!D201&lt;&gt;"",'Dépenses de rémunération'!D201,"")</f>
        <v/>
      </c>
      <c r="E201" s="111" t="str">
        <f>IF('Dépenses de rémunération'!E201&lt;&gt;"",'Dépenses de rémunération'!E201,"")</f>
        <v/>
      </c>
      <c r="F201" s="111" t="str">
        <f>IF('Dépenses de rémunération'!F201&lt;&gt;"",'Dépenses de rémunération'!F201,"")</f>
        <v/>
      </c>
      <c r="G201" s="111" t="str">
        <f>IF('Dépenses de rémunération'!G201&lt;&gt;"",'Dépenses de rémunération'!G201,"")</f>
        <v/>
      </c>
      <c r="H201" s="246">
        <f>IF('Dépenses de rémunération'!I201&lt;&gt;0,ROUND('Dépenses de rémunération'!J201*'Dépenses de rémunération'!H201/'Dépenses de rémunération'!I201,2),0)</f>
        <v>0</v>
      </c>
      <c r="I201" s="81" t="str">
        <f>IF('Dépenses de rémunération'!H201&lt;&gt;0,'Dépenses de rémunération'!H201,"")</f>
        <v/>
      </c>
      <c r="J201" s="79" t="str">
        <f>IF('Dépenses de rémunération'!I201&lt;&gt;"",'Dépenses de rémunération'!I201,"")</f>
        <v/>
      </c>
      <c r="K201" s="79" t="str">
        <f>IF('Dépenses de rémunération'!J201&lt;&gt;"",'Dépenses de rémunération'!J201,"")</f>
        <v/>
      </c>
      <c r="L201" s="111" t="str">
        <f>IF('Dépenses de rémunération'!K201&lt;&gt;"",'Dépenses de rémunération'!K201,"")</f>
        <v/>
      </c>
      <c r="M201" s="246"/>
      <c r="N201" s="246">
        <f t="shared" ref="N201:N264" si="15">IF(AND(M201&lt;&gt;"",M201&lt;&gt;0),MIN(ROUND(M201,2),IF(AND(AND(J201&lt;&gt;0,J201&lt;&gt;""),AND(I201&lt;&gt;0,I201&lt;&gt;""),AND(K201&lt;&gt;0,K201&lt;&gt;"")),ROUND(I201*K201/J201,2),0)),IF(AND(AND(J201&lt;&gt;0,J201&lt;&gt;""),AND(I201&lt;&gt;0,I201&lt;&gt;""),AND(K201&lt;&gt;0,K201&lt;&gt;"")),ROUND(I201*K201/J201,2),0))</f>
        <v>0</v>
      </c>
      <c r="O201" s="111"/>
      <c r="P201" s="81" t="str">
        <f t="shared" ref="P201:P264" si="16">IF(I201&lt;&gt;"",I201,"")</f>
        <v/>
      </c>
      <c r="Q201" s="111" t="str">
        <f t="shared" ref="Q201:Q264" si="17">IF(J201&lt;&gt;"",J201,"")</f>
        <v/>
      </c>
      <c r="R201" s="111" t="str">
        <f t="shared" ref="R201:R264" si="18">IF(K201&lt;&gt;"",K201,"")</f>
        <v/>
      </c>
      <c r="S201" s="246">
        <f t="shared" ref="S201:S264" si="19">IF(AND(AND(Q201&lt;&gt;0,Q201&lt;&gt;""),AND(P201&lt;&gt;0,P201&lt;&gt;""),AND(R201&lt;&gt;0,R201&lt;&gt;"")),ROUND(P201*R201/Q201,2),N201)</f>
        <v>0</v>
      </c>
      <c r="T201" s="111"/>
    </row>
    <row r="202" spans="2:20" ht="19.899999999999999" customHeight="1" x14ac:dyDescent="0.35">
      <c r="B202" s="109">
        <v>195</v>
      </c>
      <c r="C202" s="111" t="str">
        <f>IF('Dépenses de rémunération'!C202&lt;&gt;"",'Dépenses de rémunération'!C202,"")</f>
        <v/>
      </c>
      <c r="D202" s="111" t="str">
        <f>IF('Dépenses de rémunération'!D202&lt;&gt;"",'Dépenses de rémunération'!D202,"")</f>
        <v/>
      </c>
      <c r="E202" s="111" t="str">
        <f>IF('Dépenses de rémunération'!E202&lt;&gt;"",'Dépenses de rémunération'!E202,"")</f>
        <v/>
      </c>
      <c r="F202" s="111" t="str">
        <f>IF('Dépenses de rémunération'!F202&lt;&gt;"",'Dépenses de rémunération'!F202,"")</f>
        <v/>
      </c>
      <c r="G202" s="111" t="str">
        <f>IF('Dépenses de rémunération'!G202&lt;&gt;"",'Dépenses de rémunération'!G202,"")</f>
        <v/>
      </c>
      <c r="H202" s="246">
        <f>IF('Dépenses de rémunération'!I202&lt;&gt;0,ROUND('Dépenses de rémunération'!J202*'Dépenses de rémunération'!H202/'Dépenses de rémunération'!I202,2),0)</f>
        <v>0</v>
      </c>
      <c r="I202" s="81" t="str">
        <f>IF('Dépenses de rémunération'!H202&lt;&gt;0,'Dépenses de rémunération'!H202,"")</f>
        <v/>
      </c>
      <c r="J202" s="79" t="str">
        <f>IF('Dépenses de rémunération'!I202&lt;&gt;"",'Dépenses de rémunération'!I202,"")</f>
        <v/>
      </c>
      <c r="K202" s="79" t="str">
        <f>IF('Dépenses de rémunération'!J202&lt;&gt;"",'Dépenses de rémunération'!J202,"")</f>
        <v/>
      </c>
      <c r="L202" s="111" t="str">
        <f>IF('Dépenses de rémunération'!K202&lt;&gt;"",'Dépenses de rémunération'!K202,"")</f>
        <v/>
      </c>
      <c r="M202" s="246"/>
      <c r="N202" s="246">
        <f t="shared" si="15"/>
        <v>0</v>
      </c>
      <c r="O202" s="111"/>
      <c r="P202" s="81" t="str">
        <f t="shared" si="16"/>
        <v/>
      </c>
      <c r="Q202" s="111" t="str">
        <f t="shared" si="17"/>
        <v/>
      </c>
      <c r="R202" s="111" t="str">
        <f t="shared" si="18"/>
        <v/>
      </c>
      <c r="S202" s="246">
        <f t="shared" si="19"/>
        <v>0</v>
      </c>
      <c r="T202" s="111"/>
    </row>
    <row r="203" spans="2:20" ht="19.899999999999999" customHeight="1" x14ac:dyDescent="0.35">
      <c r="B203" s="109">
        <v>196</v>
      </c>
      <c r="C203" s="111" t="str">
        <f>IF('Dépenses de rémunération'!C203&lt;&gt;"",'Dépenses de rémunération'!C203,"")</f>
        <v/>
      </c>
      <c r="D203" s="111" t="str">
        <f>IF('Dépenses de rémunération'!D203&lt;&gt;"",'Dépenses de rémunération'!D203,"")</f>
        <v/>
      </c>
      <c r="E203" s="111" t="str">
        <f>IF('Dépenses de rémunération'!E203&lt;&gt;"",'Dépenses de rémunération'!E203,"")</f>
        <v/>
      </c>
      <c r="F203" s="111" t="str">
        <f>IF('Dépenses de rémunération'!F203&lt;&gt;"",'Dépenses de rémunération'!F203,"")</f>
        <v/>
      </c>
      <c r="G203" s="111" t="str">
        <f>IF('Dépenses de rémunération'!G203&lt;&gt;"",'Dépenses de rémunération'!G203,"")</f>
        <v/>
      </c>
      <c r="H203" s="246">
        <f>IF('Dépenses de rémunération'!I203&lt;&gt;0,ROUND('Dépenses de rémunération'!J203*'Dépenses de rémunération'!H203/'Dépenses de rémunération'!I203,2),0)</f>
        <v>0</v>
      </c>
      <c r="I203" s="81" t="str">
        <f>IF('Dépenses de rémunération'!H203&lt;&gt;0,'Dépenses de rémunération'!H203,"")</f>
        <v/>
      </c>
      <c r="J203" s="79" t="str">
        <f>IF('Dépenses de rémunération'!I203&lt;&gt;"",'Dépenses de rémunération'!I203,"")</f>
        <v/>
      </c>
      <c r="K203" s="79" t="str">
        <f>IF('Dépenses de rémunération'!J203&lt;&gt;"",'Dépenses de rémunération'!J203,"")</f>
        <v/>
      </c>
      <c r="L203" s="111" t="str">
        <f>IF('Dépenses de rémunération'!K203&lt;&gt;"",'Dépenses de rémunération'!K203,"")</f>
        <v/>
      </c>
      <c r="M203" s="246"/>
      <c r="N203" s="246">
        <f t="shared" si="15"/>
        <v>0</v>
      </c>
      <c r="O203" s="111"/>
      <c r="P203" s="81" t="str">
        <f t="shared" si="16"/>
        <v/>
      </c>
      <c r="Q203" s="111" t="str">
        <f t="shared" si="17"/>
        <v/>
      </c>
      <c r="R203" s="111" t="str">
        <f t="shared" si="18"/>
        <v/>
      </c>
      <c r="S203" s="246">
        <f t="shared" si="19"/>
        <v>0</v>
      </c>
      <c r="T203" s="111"/>
    </row>
    <row r="204" spans="2:20" ht="19.899999999999999" customHeight="1" x14ac:dyDescent="0.35">
      <c r="B204" s="109">
        <v>197</v>
      </c>
      <c r="C204" s="111" t="str">
        <f>IF('Dépenses de rémunération'!C204&lt;&gt;"",'Dépenses de rémunération'!C204,"")</f>
        <v/>
      </c>
      <c r="D204" s="111" t="str">
        <f>IF('Dépenses de rémunération'!D204&lt;&gt;"",'Dépenses de rémunération'!D204,"")</f>
        <v/>
      </c>
      <c r="E204" s="111" t="str">
        <f>IF('Dépenses de rémunération'!E204&lt;&gt;"",'Dépenses de rémunération'!E204,"")</f>
        <v/>
      </c>
      <c r="F204" s="111" t="str">
        <f>IF('Dépenses de rémunération'!F204&lt;&gt;"",'Dépenses de rémunération'!F204,"")</f>
        <v/>
      </c>
      <c r="G204" s="111" t="str">
        <f>IF('Dépenses de rémunération'!G204&lt;&gt;"",'Dépenses de rémunération'!G204,"")</f>
        <v/>
      </c>
      <c r="H204" s="246">
        <f>IF('Dépenses de rémunération'!I204&lt;&gt;0,ROUND('Dépenses de rémunération'!J204*'Dépenses de rémunération'!H204/'Dépenses de rémunération'!I204,2),0)</f>
        <v>0</v>
      </c>
      <c r="I204" s="81" t="str">
        <f>IF('Dépenses de rémunération'!H204&lt;&gt;0,'Dépenses de rémunération'!H204,"")</f>
        <v/>
      </c>
      <c r="J204" s="79" t="str">
        <f>IF('Dépenses de rémunération'!I204&lt;&gt;"",'Dépenses de rémunération'!I204,"")</f>
        <v/>
      </c>
      <c r="K204" s="79" t="str">
        <f>IF('Dépenses de rémunération'!J204&lt;&gt;"",'Dépenses de rémunération'!J204,"")</f>
        <v/>
      </c>
      <c r="L204" s="111" t="str">
        <f>IF('Dépenses de rémunération'!K204&lt;&gt;"",'Dépenses de rémunération'!K204,"")</f>
        <v/>
      </c>
      <c r="M204" s="246"/>
      <c r="N204" s="246">
        <f t="shared" si="15"/>
        <v>0</v>
      </c>
      <c r="O204" s="111"/>
      <c r="P204" s="81" t="str">
        <f t="shared" si="16"/>
        <v/>
      </c>
      <c r="Q204" s="111" t="str">
        <f t="shared" si="17"/>
        <v/>
      </c>
      <c r="R204" s="111" t="str">
        <f t="shared" si="18"/>
        <v/>
      </c>
      <c r="S204" s="246">
        <f t="shared" si="19"/>
        <v>0</v>
      </c>
      <c r="T204" s="111"/>
    </row>
    <row r="205" spans="2:20" ht="19.899999999999999" customHeight="1" x14ac:dyDescent="0.35">
      <c r="B205" s="109">
        <v>198</v>
      </c>
      <c r="C205" s="111" t="str">
        <f>IF('Dépenses de rémunération'!C205&lt;&gt;"",'Dépenses de rémunération'!C205,"")</f>
        <v/>
      </c>
      <c r="D205" s="111" t="str">
        <f>IF('Dépenses de rémunération'!D205&lt;&gt;"",'Dépenses de rémunération'!D205,"")</f>
        <v/>
      </c>
      <c r="E205" s="111" t="str">
        <f>IF('Dépenses de rémunération'!E205&lt;&gt;"",'Dépenses de rémunération'!E205,"")</f>
        <v/>
      </c>
      <c r="F205" s="111" t="str">
        <f>IF('Dépenses de rémunération'!F205&lt;&gt;"",'Dépenses de rémunération'!F205,"")</f>
        <v/>
      </c>
      <c r="G205" s="111" t="str">
        <f>IF('Dépenses de rémunération'!G205&lt;&gt;"",'Dépenses de rémunération'!G205,"")</f>
        <v/>
      </c>
      <c r="H205" s="246">
        <f>IF('Dépenses de rémunération'!I205&lt;&gt;0,ROUND('Dépenses de rémunération'!J205*'Dépenses de rémunération'!H205/'Dépenses de rémunération'!I205,2),0)</f>
        <v>0</v>
      </c>
      <c r="I205" s="81" t="str">
        <f>IF('Dépenses de rémunération'!H205&lt;&gt;0,'Dépenses de rémunération'!H205,"")</f>
        <v/>
      </c>
      <c r="J205" s="79" t="str">
        <f>IF('Dépenses de rémunération'!I205&lt;&gt;"",'Dépenses de rémunération'!I205,"")</f>
        <v/>
      </c>
      <c r="K205" s="79" t="str">
        <f>IF('Dépenses de rémunération'!J205&lt;&gt;"",'Dépenses de rémunération'!J205,"")</f>
        <v/>
      </c>
      <c r="L205" s="111" t="str">
        <f>IF('Dépenses de rémunération'!K205&lt;&gt;"",'Dépenses de rémunération'!K205,"")</f>
        <v/>
      </c>
      <c r="M205" s="246"/>
      <c r="N205" s="246">
        <f t="shared" si="15"/>
        <v>0</v>
      </c>
      <c r="O205" s="111"/>
      <c r="P205" s="81" t="str">
        <f t="shared" si="16"/>
        <v/>
      </c>
      <c r="Q205" s="111" t="str">
        <f t="shared" si="17"/>
        <v/>
      </c>
      <c r="R205" s="111" t="str">
        <f t="shared" si="18"/>
        <v/>
      </c>
      <c r="S205" s="246">
        <f t="shared" si="19"/>
        <v>0</v>
      </c>
      <c r="T205" s="111"/>
    </row>
    <row r="206" spans="2:20" ht="19.899999999999999" customHeight="1" x14ac:dyDescent="0.35">
      <c r="B206" s="109">
        <v>199</v>
      </c>
      <c r="C206" s="111" t="str">
        <f>IF('Dépenses de rémunération'!C206&lt;&gt;"",'Dépenses de rémunération'!C206,"")</f>
        <v/>
      </c>
      <c r="D206" s="111" t="str">
        <f>IF('Dépenses de rémunération'!D206&lt;&gt;"",'Dépenses de rémunération'!D206,"")</f>
        <v/>
      </c>
      <c r="E206" s="111" t="str">
        <f>IF('Dépenses de rémunération'!E206&lt;&gt;"",'Dépenses de rémunération'!E206,"")</f>
        <v/>
      </c>
      <c r="F206" s="111" t="str">
        <f>IF('Dépenses de rémunération'!F206&lt;&gt;"",'Dépenses de rémunération'!F206,"")</f>
        <v/>
      </c>
      <c r="G206" s="111" t="str">
        <f>IF('Dépenses de rémunération'!G206&lt;&gt;"",'Dépenses de rémunération'!G206,"")</f>
        <v/>
      </c>
      <c r="H206" s="246">
        <f>IF('Dépenses de rémunération'!I206&lt;&gt;0,ROUND('Dépenses de rémunération'!J206*'Dépenses de rémunération'!H206/'Dépenses de rémunération'!I206,2),0)</f>
        <v>0</v>
      </c>
      <c r="I206" s="81" t="str">
        <f>IF('Dépenses de rémunération'!H206&lt;&gt;0,'Dépenses de rémunération'!H206,"")</f>
        <v/>
      </c>
      <c r="J206" s="79" t="str">
        <f>IF('Dépenses de rémunération'!I206&lt;&gt;"",'Dépenses de rémunération'!I206,"")</f>
        <v/>
      </c>
      <c r="K206" s="79" t="str">
        <f>IF('Dépenses de rémunération'!J206&lt;&gt;"",'Dépenses de rémunération'!J206,"")</f>
        <v/>
      </c>
      <c r="L206" s="111" t="str">
        <f>IF('Dépenses de rémunération'!K206&lt;&gt;"",'Dépenses de rémunération'!K206,"")</f>
        <v/>
      </c>
      <c r="M206" s="246"/>
      <c r="N206" s="246">
        <f t="shared" si="15"/>
        <v>0</v>
      </c>
      <c r="O206" s="111"/>
      <c r="P206" s="81" t="str">
        <f t="shared" si="16"/>
        <v/>
      </c>
      <c r="Q206" s="111" t="str">
        <f t="shared" si="17"/>
        <v/>
      </c>
      <c r="R206" s="111" t="str">
        <f t="shared" si="18"/>
        <v/>
      </c>
      <c r="S206" s="246">
        <f t="shared" si="19"/>
        <v>0</v>
      </c>
      <c r="T206" s="111"/>
    </row>
    <row r="207" spans="2:20" ht="19.899999999999999" customHeight="1" x14ac:dyDescent="0.35">
      <c r="B207" s="109">
        <v>200</v>
      </c>
      <c r="C207" s="111" t="str">
        <f>IF('Dépenses de rémunération'!C207&lt;&gt;"",'Dépenses de rémunération'!C207,"")</f>
        <v/>
      </c>
      <c r="D207" s="111" t="str">
        <f>IF('Dépenses de rémunération'!D207&lt;&gt;"",'Dépenses de rémunération'!D207,"")</f>
        <v/>
      </c>
      <c r="E207" s="111" t="str">
        <f>IF('Dépenses de rémunération'!E207&lt;&gt;"",'Dépenses de rémunération'!E207,"")</f>
        <v/>
      </c>
      <c r="F207" s="111" t="str">
        <f>IF('Dépenses de rémunération'!F207&lt;&gt;"",'Dépenses de rémunération'!F207,"")</f>
        <v/>
      </c>
      <c r="G207" s="111" t="str">
        <f>IF('Dépenses de rémunération'!G207&lt;&gt;"",'Dépenses de rémunération'!G207,"")</f>
        <v/>
      </c>
      <c r="H207" s="246">
        <f>IF('Dépenses de rémunération'!I207&lt;&gt;0,ROUND('Dépenses de rémunération'!J207*'Dépenses de rémunération'!H207/'Dépenses de rémunération'!I207,2),0)</f>
        <v>0</v>
      </c>
      <c r="I207" s="81" t="str">
        <f>IF('Dépenses de rémunération'!H207&lt;&gt;0,'Dépenses de rémunération'!H207,"")</f>
        <v/>
      </c>
      <c r="J207" s="79" t="str">
        <f>IF('Dépenses de rémunération'!I207&lt;&gt;"",'Dépenses de rémunération'!I207,"")</f>
        <v/>
      </c>
      <c r="K207" s="79" t="str">
        <f>IF('Dépenses de rémunération'!J207&lt;&gt;"",'Dépenses de rémunération'!J207,"")</f>
        <v/>
      </c>
      <c r="L207" s="111" t="str">
        <f>IF('Dépenses de rémunération'!K207&lt;&gt;"",'Dépenses de rémunération'!K207,"")</f>
        <v/>
      </c>
      <c r="M207" s="246"/>
      <c r="N207" s="246">
        <f t="shared" si="15"/>
        <v>0</v>
      </c>
      <c r="O207" s="111"/>
      <c r="P207" s="81" t="str">
        <f t="shared" si="16"/>
        <v/>
      </c>
      <c r="Q207" s="111" t="str">
        <f t="shared" si="17"/>
        <v/>
      </c>
      <c r="R207" s="111" t="str">
        <f t="shared" si="18"/>
        <v/>
      </c>
      <c r="S207" s="246">
        <f t="shared" si="19"/>
        <v>0</v>
      </c>
      <c r="T207" s="111"/>
    </row>
    <row r="208" spans="2:20" ht="19.899999999999999" customHeight="1" x14ac:dyDescent="0.35">
      <c r="B208" s="109">
        <v>201</v>
      </c>
      <c r="C208" s="111" t="str">
        <f>IF('Dépenses de rémunération'!C208&lt;&gt;"",'Dépenses de rémunération'!C208,"")</f>
        <v/>
      </c>
      <c r="D208" s="111" t="str">
        <f>IF('Dépenses de rémunération'!D208&lt;&gt;"",'Dépenses de rémunération'!D208,"")</f>
        <v/>
      </c>
      <c r="E208" s="111" t="str">
        <f>IF('Dépenses de rémunération'!E208&lt;&gt;"",'Dépenses de rémunération'!E208,"")</f>
        <v/>
      </c>
      <c r="F208" s="111" t="str">
        <f>IF('Dépenses de rémunération'!F208&lt;&gt;"",'Dépenses de rémunération'!F208,"")</f>
        <v/>
      </c>
      <c r="G208" s="111" t="str">
        <f>IF('Dépenses de rémunération'!G208&lt;&gt;"",'Dépenses de rémunération'!G208,"")</f>
        <v/>
      </c>
      <c r="H208" s="246">
        <f>IF('Dépenses de rémunération'!I208&lt;&gt;0,ROUND('Dépenses de rémunération'!J208*'Dépenses de rémunération'!H208/'Dépenses de rémunération'!I208,2),0)</f>
        <v>0</v>
      </c>
      <c r="I208" s="81" t="str">
        <f>IF('Dépenses de rémunération'!H208&lt;&gt;0,'Dépenses de rémunération'!H208,"")</f>
        <v/>
      </c>
      <c r="J208" s="79" t="str">
        <f>IF('Dépenses de rémunération'!I208&lt;&gt;"",'Dépenses de rémunération'!I208,"")</f>
        <v/>
      </c>
      <c r="K208" s="79" t="str">
        <f>IF('Dépenses de rémunération'!J208&lt;&gt;"",'Dépenses de rémunération'!J208,"")</f>
        <v/>
      </c>
      <c r="L208" s="111" t="str">
        <f>IF('Dépenses de rémunération'!K208&lt;&gt;"",'Dépenses de rémunération'!K208,"")</f>
        <v/>
      </c>
      <c r="M208" s="246"/>
      <c r="N208" s="246">
        <f t="shared" si="15"/>
        <v>0</v>
      </c>
      <c r="O208" s="111"/>
      <c r="P208" s="81" t="str">
        <f t="shared" si="16"/>
        <v/>
      </c>
      <c r="Q208" s="111" t="str">
        <f t="shared" si="17"/>
        <v/>
      </c>
      <c r="R208" s="111" t="str">
        <f t="shared" si="18"/>
        <v/>
      </c>
      <c r="S208" s="246">
        <f t="shared" si="19"/>
        <v>0</v>
      </c>
      <c r="T208" s="111"/>
    </row>
    <row r="209" spans="2:20" ht="19.899999999999999" customHeight="1" x14ac:dyDescent="0.35">
      <c r="B209" s="109">
        <v>202</v>
      </c>
      <c r="C209" s="111" t="str">
        <f>IF('Dépenses de rémunération'!C209&lt;&gt;"",'Dépenses de rémunération'!C209,"")</f>
        <v/>
      </c>
      <c r="D209" s="111" t="str">
        <f>IF('Dépenses de rémunération'!D209&lt;&gt;"",'Dépenses de rémunération'!D209,"")</f>
        <v/>
      </c>
      <c r="E209" s="111" t="str">
        <f>IF('Dépenses de rémunération'!E209&lt;&gt;"",'Dépenses de rémunération'!E209,"")</f>
        <v/>
      </c>
      <c r="F209" s="111" t="str">
        <f>IF('Dépenses de rémunération'!F209&lt;&gt;"",'Dépenses de rémunération'!F209,"")</f>
        <v/>
      </c>
      <c r="G209" s="111" t="str">
        <f>IF('Dépenses de rémunération'!G209&lt;&gt;"",'Dépenses de rémunération'!G209,"")</f>
        <v/>
      </c>
      <c r="H209" s="246">
        <f>IF('Dépenses de rémunération'!I209&lt;&gt;0,ROUND('Dépenses de rémunération'!J209*'Dépenses de rémunération'!H209/'Dépenses de rémunération'!I209,2),0)</f>
        <v>0</v>
      </c>
      <c r="I209" s="81" t="str">
        <f>IF('Dépenses de rémunération'!H209&lt;&gt;0,'Dépenses de rémunération'!H209,"")</f>
        <v/>
      </c>
      <c r="J209" s="79" t="str">
        <f>IF('Dépenses de rémunération'!I209&lt;&gt;"",'Dépenses de rémunération'!I209,"")</f>
        <v/>
      </c>
      <c r="K209" s="79" t="str">
        <f>IF('Dépenses de rémunération'!J209&lt;&gt;"",'Dépenses de rémunération'!J209,"")</f>
        <v/>
      </c>
      <c r="L209" s="111" t="str">
        <f>IF('Dépenses de rémunération'!K209&lt;&gt;"",'Dépenses de rémunération'!K209,"")</f>
        <v/>
      </c>
      <c r="M209" s="246"/>
      <c r="N209" s="246">
        <f t="shared" si="15"/>
        <v>0</v>
      </c>
      <c r="O209" s="111"/>
      <c r="P209" s="81" t="str">
        <f t="shared" si="16"/>
        <v/>
      </c>
      <c r="Q209" s="111" t="str">
        <f t="shared" si="17"/>
        <v/>
      </c>
      <c r="R209" s="111" t="str">
        <f t="shared" si="18"/>
        <v/>
      </c>
      <c r="S209" s="246">
        <f t="shared" si="19"/>
        <v>0</v>
      </c>
      <c r="T209" s="111"/>
    </row>
    <row r="210" spans="2:20" ht="19.899999999999999" customHeight="1" x14ac:dyDescent="0.35">
      <c r="B210" s="109">
        <v>203</v>
      </c>
      <c r="C210" s="111" t="str">
        <f>IF('Dépenses de rémunération'!C210&lt;&gt;"",'Dépenses de rémunération'!C210,"")</f>
        <v/>
      </c>
      <c r="D210" s="111" t="str">
        <f>IF('Dépenses de rémunération'!D210&lt;&gt;"",'Dépenses de rémunération'!D210,"")</f>
        <v/>
      </c>
      <c r="E210" s="111" t="str">
        <f>IF('Dépenses de rémunération'!E210&lt;&gt;"",'Dépenses de rémunération'!E210,"")</f>
        <v/>
      </c>
      <c r="F210" s="111" t="str">
        <f>IF('Dépenses de rémunération'!F210&lt;&gt;"",'Dépenses de rémunération'!F210,"")</f>
        <v/>
      </c>
      <c r="G210" s="111" t="str">
        <f>IF('Dépenses de rémunération'!G210&lt;&gt;"",'Dépenses de rémunération'!G210,"")</f>
        <v/>
      </c>
      <c r="H210" s="246">
        <f>IF('Dépenses de rémunération'!I210&lt;&gt;0,ROUND('Dépenses de rémunération'!J210*'Dépenses de rémunération'!H210/'Dépenses de rémunération'!I210,2),0)</f>
        <v>0</v>
      </c>
      <c r="I210" s="81" t="str">
        <f>IF('Dépenses de rémunération'!H210&lt;&gt;0,'Dépenses de rémunération'!H210,"")</f>
        <v/>
      </c>
      <c r="J210" s="79" t="str">
        <f>IF('Dépenses de rémunération'!I210&lt;&gt;"",'Dépenses de rémunération'!I210,"")</f>
        <v/>
      </c>
      <c r="K210" s="79" t="str">
        <f>IF('Dépenses de rémunération'!J210&lt;&gt;"",'Dépenses de rémunération'!J210,"")</f>
        <v/>
      </c>
      <c r="L210" s="111" t="str">
        <f>IF('Dépenses de rémunération'!K210&lt;&gt;"",'Dépenses de rémunération'!K210,"")</f>
        <v/>
      </c>
      <c r="M210" s="246"/>
      <c r="N210" s="246">
        <f t="shared" si="15"/>
        <v>0</v>
      </c>
      <c r="O210" s="111"/>
      <c r="P210" s="81" t="str">
        <f t="shared" si="16"/>
        <v/>
      </c>
      <c r="Q210" s="111" t="str">
        <f t="shared" si="17"/>
        <v/>
      </c>
      <c r="R210" s="111" t="str">
        <f t="shared" si="18"/>
        <v/>
      </c>
      <c r="S210" s="246">
        <f t="shared" si="19"/>
        <v>0</v>
      </c>
      <c r="T210" s="111"/>
    </row>
    <row r="211" spans="2:20" ht="19.899999999999999" customHeight="1" x14ac:dyDescent="0.35">
      <c r="B211" s="109">
        <v>204</v>
      </c>
      <c r="C211" s="111" t="str">
        <f>IF('Dépenses de rémunération'!C211&lt;&gt;"",'Dépenses de rémunération'!C211,"")</f>
        <v/>
      </c>
      <c r="D211" s="111" t="str">
        <f>IF('Dépenses de rémunération'!D211&lt;&gt;"",'Dépenses de rémunération'!D211,"")</f>
        <v/>
      </c>
      <c r="E211" s="111" t="str">
        <f>IF('Dépenses de rémunération'!E211&lt;&gt;"",'Dépenses de rémunération'!E211,"")</f>
        <v/>
      </c>
      <c r="F211" s="111" t="str">
        <f>IF('Dépenses de rémunération'!F211&lt;&gt;"",'Dépenses de rémunération'!F211,"")</f>
        <v/>
      </c>
      <c r="G211" s="111" t="str">
        <f>IF('Dépenses de rémunération'!G211&lt;&gt;"",'Dépenses de rémunération'!G211,"")</f>
        <v/>
      </c>
      <c r="H211" s="246">
        <f>IF('Dépenses de rémunération'!I211&lt;&gt;0,ROUND('Dépenses de rémunération'!J211*'Dépenses de rémunération'!H211/'Dépenses de rémunération'!I211,2),0)</f>
        <v>0</v>
      </c>
      <c r="I211" s="81" t="str">
        <f>IF('Dépenses de rémunération'!H211&lt;&gt;0,'Dépenses de rémunération'!H211,"")</f>
        <v/>
      </c>
      <c r="J211" s="79" t="str">
        <f>IF('Dépenses de rémunération'!I211&lt;&gt;"",'Dépenses de rémunération'!I211,"")</f>
        <v/>
      </c>
      <c r="K211" s="79" t="str">
        <f>IF('Dépenses de rémunération'!J211&lt;&gt;"",'Dépenses de rémunération'!J211,"")</f>
        <v/>
      </c>
      <c r="L211" s="111" t="str">
        <f>IF('Dépenses de rémunération'!K211&lt;&gt;"",'Dépenses de rémunération'!K211,"")</f>
        <v/>
      </c>
      <c r="M211" s="246"/>
      <c r="N211" s="246">
        <f t="shared" si="15"/>
        <v>0</v>
      </c>
      <c r="O211" s="111"/>
      <c r="P211" s="81" t="str">
        <f t="shared" si="16"/>
        <v/>
      </c>
      <c r="Q211" s="111" t="str">
        <f t="shared" si="17"/>
        <v/>
      </c>
      <c r="R211" s="111" t="str">
        <f t="shared" si="18"/>
        <v/>
      </c>
      <c r="S211" s="246">
        <f t="shared" si="19"/>
        <v>0</v>
      </c>
      <c r="T211" s="111"/>
    </row>
    <row r="212" spans="2:20" ht="19.899999999999999" customHeight="1" x14ac:dyDescent="0.35">
      <c r="B212" s="109">
        <v>205</v>
      </c>
      <c r="C212" s="111" t="str">
        <f>IF('Dépenses de rémunération'!C212&lt;&gt;"",'Dépenses de rémunération'!C212,"")</f>
        <v/>
      </c>
      <c r="D212" s="111" t="str">
        <f>IF('Dépenses de rémunération'!D212&lt;&gt;"",'Dépenses de rémunération'!D212,"")</f>
        <v/>
      </c>
      <c r="E212" s="111" t="str">
        <f>IF('Dépenses de rémunération'!E212&lt;&gt;"",'Dépenses de rémunération'!E212,"")</f>
        <v/>
      </c>
      <c r="F212" s="111" t="str">
        <f>IF('Dépenses de rémunération'!F212&lt;&gt;"",'Dépenses de rémunération'!F212,"")</f>
        <v/>
      </c>
      <c r="G212" s="111" t="str">
        <f>IF('Dépenses de rémunération'!G212&lt;&gt;"",'Dépenses de rémunération'!G212,"")</f>
        <v/>
      </c>
      <c r="H212" s="246">
        <f>IF('Dépenses de rémunération'!I212&lt;&gt;0,ROUND('Dépenses de rémunération'!J212*'Dépenses de rémunération'!H212/'Dépenses de rémunération'!I212,2),0)</f>
        <v>0</v>
      </c>
      <c r="I212" s="81" t="str">
        <f>IF('Dépenses de rémunération'!H212&lt;&gt;0,'Dépenses de rémunération'!H212,"")</f>
        <v/>
      </c>
      <c r="J212" s="79" t="str">
        <f>IF('Dépenses de rémunération'!I212&lt;&gt;"",'Dépenses de rémunération'!I212,"")</f>
        <v/>
      </c>
      <c r="K212" s="79" t="str">
        <f>IF('Dépenses de rémunération'!J212&lt;&gt;"",'Dépenses de rémunération'!J212,"")</f>
        <v/>
      </c>
      <c r="L212" s="111" t="str">
        <f>IF('Dépenses de rémunération'!K212&lt;&gt;"",'Dépenses de rémunération'!K212,"")</f>
        <v/>
      </c>
      <c r="M212" s="246"/>
      <c r="N212" s="246">
        <f t="shared" si="15"/>
        <v>0</v>
      </c>
      <c r="O212" s="111"/>
      <c r="P212" s="81" t="str">
        <f t="shared" si="16"/>
        <v/>
      </c>
      <c r="Q212" s="111" t="str">
        <f t="shared" si="17"/>
        <v/>
      </c>
      <c r="R212" s="111" t="str">
        <f t="shared" si="18"/>
        <v/>
      </c>
      <c r="S212" s="246">
        <f t="shared" si="19"/>
        <v>0</v>
      </c>
      <c r="T212" s="111"/>
    </row>
    <row r="213" spans="2:20" ht="19.899999999999999" customHeight="1" x14ac:dyDescent="0.35">
      <c r="B213" s="109">
        <v>206</v>
      </c>
      <c r="C213" s="111" t="str">
        <f>IF('Dépenses de rémunération'!C213&lt;&gt;"",'Dépenses de rémunération'!C213,"")</f>
        <v/>
      </c>
      <c r="D213" s="111" t="str">
        <f>IF('Dépenses de rémunération'!D213&lt;&gt;"",'Dépenses de rémunération'!D213,"")</f>
        <v/>
      </c>
      <c r="E213" s="111" t="str">
        <f>IF('Dépenses de rémunération'!E213&lt;&gt;"",'Dépenses de rémunération'!E213,"")</f>
        <v/>
      </c>
      <c r="F213" s="111" t="str">
        <f>IF('Dépenses de rémunération'!F213&lt;&gt;"",'Dépenses de rémunération'!F213,"")</f>
        <v/>
      </c>
      <c r="G213" s="111" t="str">
        <f>IF('Dépenses de rémunération'!G213&lt;&gt;"",'Dépenses de rémunération'!G213,"")</f>
        <v/>
      </c>
      <c r="H213" s="246">
        <f>IF('Dépenses de rémunération'!I213&lt;&gt;0,ROUND('Dépenses de rémunération'!J213*'Dépenses de rémunération'!H213/'Dépenses de rémunération'!I213,2),0)</f>
        <v>0</v>
      </c>
      <c r="I213" s="81" t="str">
        <f>IF('Dépenses de rémunération'!H213&lt;&gt;0,'Dépenses de rémunération'!H213,"")</f>
        <v/>
      </c>
      <c r="J213" s="79" t="str">
        <f>IF('Dépenses de rémunération'!I213&lt;&gt;"",'Dépenses de rémunération'!I213,"")</f>
        <v/>
      </c>
      <c r="K213" s="79" t="str">
        <f>IF('Dépenses de rémunération'!J213&lt;&gt;"",'Dépenses de rémunération'!J213,"")</f>
        <v/>
      </c>
      <c r="L213" s="111" t="str">
        <f>IF('Dépenses de rémunération'!K213&lt;&gt;"",'Dépenses de rémunération'!K213,"")</f>
        <v/>
      </c>
      <c r="M213" s="246"/>
      <c r="N213" s="246">
        <f t="shared" si="15"/>
        <v>0</v>
      </c>
      <c r="O213" s="111"/>
      <c r="P213" s="81" t="str">
        <f t="shared" si="16"/>
        <v/>
      </c>
      <c r="Q213" s="111" t="str">
        <f t="shared" si="17"/>
        <v/>
      </c>
      <c r="R213" s="111" t="str">
        <f t="shared" si="18"/>
        <v/>
      </c>
      <c r="S213" s="246">
        <f t="shared" si="19"/>
        <v>0</v>
      </c>
      <c r="T213" s="111"/>
    </row>
    <row r="214" spans="2:20" ht="19.899999999999999" customHeight="1" x14ac:dyDescent="0.35">
      <c r="B214" s="109">
        <v>207</v>
      </c>
      <c r="C214" s="111" t="str">
        <f>IF('Dépenses de rémunération'!C214&lt;&gt;"",'Dépenses de rémunération'!C214,"")</f>
        <v/>
      </c>
      <c r="D214" s="111" t="str">
        <f>IF('Dépenses de rémunération'!D214&lt;&gt;"",'Dépenses de rémunération'!D214,"")</f>
        <v/>
      </c>
      <c r="E214" s="111" t="str">
        <f>IF('Dépenses de rémunération'!E214&lt;&gt;"",'Dépenses de rémunération'!E214,"")</f>
        <v/>
      </c>
      <c r="F214" s="111" t="str">
        <f>IF('Dépenses de rémunération'!F214&lt;&gt;"",'Dépenses de rémunération'!F214,"")</f>
        <v/>
      </c>
      <c r="G214" s="111" t="str">
        <f>IF('Dépenses de rémunération'!G214&lt;&gt;"",'Dépenses de rémunération'!G214,"")</f>
        <v/>
      </c>
      <c r="H214" s="246">
        <f>IF('Dépenses de rémunération'!I214&lt;&gt;0,ROUND('Dépenses de rémunération'!J214*'Dépenses de rémunération'!H214/'Dépenses de rémunération'!I214,2),0)</f>
        <v>0</v>
      </c>
      <c r="I214" s="81" t="str">
        <f>IF('Dépenses de rémunération'!H214&lt;&gt;0,'Dépenses de rémunération'!H214,"")</f>
        <v/>
      </c>
      <c r="J214" s="79" t="str">
        <f>IF('Dépenses de rémunération'!I214&lt;&gt;"",'Dépenses de rémunération'!I214,"")</f>
        <v/>
      </c>
      <c r="K214" s="79" t="str">
        <f>IF('Dépenses de rémunération'!J214&lt;&gt;"",'Dépenses de rémunération'!J214,"")</f>
        <v/>
      </c>
      <c r="L214" s="111" t="str">
        <f>IF('Dépenses de rémunération'!K214&lt;&gt;"",'Dépenses de rémunération'!K214,"")</f>
        <v/>
      </c>
      <c r="M214" s="246"/>
      <c r="N214" s="246">
        <f t="shared" si="15"/>
        <v>0</v>
      </c>
      <c r="O214" s="111"/>
      <c r="P214" s="81" t="str">
        <f t="shared" si="16"/>
        <v/>
      </c>
      <c r="Q214" s="111" t="str">
        <f t="shared" si="17"/>
        <v/>
      </c>
      <c r="R214" s="111" t="str">
        <f t="shared" si="18"/>
        <v/>
      </c>
      <c r="S214" s="246">
        <f t="shared" si="19"/>
        <v>0</v>
      </c>
      <c r="T214" s="111"/>
    </row>
    <row r="215" spans="2:20" ht="19.899999999999999" customHeight="1" x14ac:dyDescent="0.35">
      <c r="B215" s="109">
        <v>208</v>
      </c>
      <c r="C215" s="111" t="str">
        <f>IF('Dépenses de rémunération'!C215&lt;&gt;"",'Dépenses de rémunération'!C215,"")</f>
        <v/>
      </c>
      <c r="D215" s="111" t="str">
        <f>IF('Dépenses de rémunération'!D215&lt;&gt;"",'Dépenses de rémunération'!D215,"")</f>
        <v/>
      </c>
      <c r="E215" s="111" t="str">
        <f>IF('Dépenses de rémunération'!E215&lt;&gt;"",'Dépenses de rémunération'!E215,"")</f>
        <v/>
      </c>
      <c r="F215" s="111" t="str">
        <f>IF('Dépenses de rémunération'!F215&lt;&gt;"",'Dépenses de rémunération'!F215,"")</f>
        <v/>
      </c>
      <c r="G215" s="111" t="str">
        <f>IF('Dépenses de rémunération'!G215&lt;&gt;"",'Dépenses de rémunération'!G215,"")</f>
        <v/>
      </c>
      <c r="H215" s="246">
        <f>IF('Dépenses de rémunération'!I215&lt;&gt;0,ROUND('Dépenses de rémunération'!J215*'Dépenses de rémunération'!H215/'Dépenses de rémunération'!I215,2),0)</f>
        <v>0</v>
      </c>
      <c r="I215" s="81" t="str">
        <f>IF('Dépenses de rémunération'!H215&lt;&gt;0,'Dépenses de rémunération'!H215,"")</f>
        <v/>
      </c>
      <c r="J215" s="79" t="str">
        <f>IF('Dépenses de rémunération'!I215&lt;&gt;"",'Dépenses de rémunération'!I215,"")</f>
        <v/>
      </c>
      <c r="K215" s="79" t="str">
        <f>IF('Dépenses de rémunération'!J215&lt;&gt;"",'Dépenses de rémunération'!J215,"")</f>
        <v/>
      </c>
      <c r="L215" s="111" t="str">
        <f>IF('Dépenses de rémunération'!K215&lt;&gt;"",'Dépenses de rémunération'!K215,"")</f>
        <v/>
      </c>
      <c r="M215" s="246"/>
      <c r="N215" s="246">
        <f t="shared" si="15"/>
        <v>0</v>
      </c>
      <c r="O215" s="111"/>
      <c r="P215" s="81" t="str">
        <f t="shared" si="16"/>
        <v/>
      </c>
      <c r="Q215" s="111" t="str">
        <f t="shared" si="17"/>
        <v/>
      </c>
      <c r="R215" s="111" t="str">
        <f t="shared" si="18"/>
        <v/>
      </c>
      <c r="S215" s="246">
        <f t="shared" si="19"/>
        <v>0</v>
      </c>
      <c r="T215" s="111"/>
    </row>
    <row r="216" spans="2:20" ht="19.899999999999999" customHeight="1" x14ac:dyDescent="0.35">
      <c r="B216" s="109">
        <v>209</v>
      </c>
      <c r="C216" s="111" t="str">
        <f>IF('Dépenses de rémunération'!C216&lt;&gt;"",'Dépenses de rémunération'!C216,"")</f>
        <v/>
      </c>
      <c r="D216" s="111" t="str">
        <f>IF('Dépenses de rémunération'!D216&lt;&gt;"",'Dépenses de rémunération'!D216,"")</f>
        <v/>
      </c>
      <c r="E216" s="111" t="str">
        <f>IF('Dépenses de rémunération'!E216&lt;&gt;"",'Dépenses de rémunération'!E216,"")</f>
        <v/>
      </c>
      <c r="F216" s="111" t="str">
        <f>IF('Dépenses de rémunération'!F216&lt;&gt;"",'Dépenses de rémunération'!F216,"")</f>
        <v/>
      </c>
      <c r="G216" s="111" t="str">
        <f>IF('Dépenses de rémunération'!G216&lt;&gt;"",'Dépenses de rémunération'!G216,"")</f>
        <v/>
      </c>
      <c r="H216" s="246">
        <f>IF('Dépenses de rémunération'!I216&lt;&gt;0,ROUND('Dépenses de rémunération'!J216*'Dépenses de rémunération'!H216/'Dépenses de rémunération'!I216,2),0)</f>
        <v>0</v>
      </c>
      <c r="I216" s="81" t="str">
        <f>IF('Dépenses de rémunération'!H216&lt;&gt;0,'Dépenses de rémunération'!H216,"")</f>
        <v/>
      </c>
      <c r="J216" s="79" t="str">
        <f>IF('Dépenses de rémunération'!I216&lt;&gt;"",'Dépenses de rémunération'!I216,"")</f>
        <v/>
      </c>
      <c r="K216" s="79" t="str">
        <f>IF('Dépenses de rémunération'!J216&lt;&gt;"",'Dépenses de rémunération'!J216,"")</f>
        <v/>
      </c>
      <c r="L216" s="111" t="str">
        <f>IF('Dépenses de rémunération'!K216&lt;&gt;"",'Dépenses de rémunération'!K216,"")</f>
        <v/>
      </c>
      <c r="M216" s="246"/>
      <c r="N216" s="246">
        <f t="shared" si="15"/>
        <v>0</v>
      </c>
      <c r="O216" s="111"/>
      <c r="P216" s="81" t="str">
        <f t="shared" si="16"/>
        <v/>
      </c>
      <c r="Q216" s="111" t="str">
        <f t="shared" si="17"/>
        <v/>
      </c>
      <c r="R216" s="111" t="str">
        <f t="shared" si="18"/>
        <v/>
      </c>
      <c r="S216" s="246">
        <f t="shared" si="19"/>
        <v>0</v>
      </c>
      <c r="T216" s="111"/>
    </row>
    <row r="217" spans="2:20" ht="19.899999999999999" customHeight="1" x14ac:dyDescent="0.35">
      <c r="B217" s="109">
        <v>210</v>
      </c>
      <c r="C217" s="111" t="str">
        <f>IF('Dépenses de rémunération'!C217&lt;&gt;"",'Dépenses de rémunération'!C217,"")</f>
        <v/>
      </c>
      <c r="D217" s="111" t="str">
        <f>IF('Dépenses de rémunération'!D217&lt;&gt;"",'Dépenses de rémunération'!D217,"")</f>
        <v/>
      </c>
      <c r="E217" s="111" t="str">
        <f>IF('Dépenses de rémunération'!E217&lt;&gt;"",'Dépenses de rémunération'!E217,"")</f>
        <v/>
      </c>
      <c r="F217" s="111" t="str">
        <f>IF('Dépenses de rémunération'!F217&lt;&gt;"",'Dépenses de rémunération'!F217,"")</f>
        <v/>
      </c>
      <c r="G217" s="111" t="str">
        <f>IF('Dépenses de rémunération'!G217&lt;&gt;"",'Dépenses de rémunération'!G217,"")</f>
        <v/>
      </c>
      <c r="H217" s="246">
        <f>IF('Dépenses de rémunération'!I217&lt;&gt;0,ROUND('Dépenses de rémunération'!J217*'Dépenses de rémunération'!H217/'Dépenses de rémunération'!I217,2),0)</f>
        <v>0</v>
      </c>
      <c r="I217" s="81" t="str">
        <f>IF('Dépenses de rémunération'!H217&lt;&gt;0,'Dépenses de rémunération'!H217,"")</f>
        <v/>
      </c>
      <c r="J217" s="79" t="str">
        <f>IF('Dépenses de rémunération'!I217&lt;&gt;"",'Dépenses de rémunération'!I217,"")</f>
        <v/>
      </c>
      <c r="K217" s="79" t="str">
        <f>IF('Dépenses de rémunération'!J217&lt;&gt;"",'Dépenses de rémunération'!J217,"")</f>
        <v/>
      </c>
      <c r="L217" s="111" t="str">
        <f>IF('Dépenses de rémunération'!K217&lt;&gt;"",'Dépenses de rémunération'!K217,"")</f>
        <v/>
      </c>
      <c r="M217" s="246"/>
      <c r="N217" s="246">
        <f t="shared" si="15"/>
        <v>0</v>
      </c>
      <c r="O217" s="111"/>
      <c r="P217" s="81" t="str">
        <f t="shared" si="16"/>
        <v/>
      </c>
      <c r="Q217" s="111" t="str">
        <f t="shared" si="17"/>
        <v/>
      </c>
      <c r="R217" s="111" t="str">
        <f t="shared" si="18"/>
        <v/>
      </c>
      <c r="S217" s="246">
        <f t="shared" si="19"/>
        <v>0</v>
      </c>
      <c r="T217" s="111"/>
    </row>
    <row r="218" spans="2:20" ht="19.899999999999999" customHeight="1" x14ac:dyDescent="0.35">
      <c r="B218" s="109">
        <v>211</v>
      </c>
      <c r="C218" s="111" t="str">
        <f>IF('Dépenses de rémunération'!C218&lt;&gt;"",'Dépenses de rémunération'!C218,"")</f>
        <v/>
      </c>
      <c r="D218" s="111" t="str">
        <f>IF('Dépenses de rémunération'!D218&lt;&gt;"",'Dépenses de rémunération'!D218,"")</f>
        <v/>
      </c>
      <c r="E218" s="111" t="str">
        <f>IF('Dépenses de rémunération'!E218&lt;&gt;"",'Dépenses de rémunération'!E218,"")</f>
        <v/>
      </c>
      <c r="F218" s="111" t="str">
        <f>IF('Dépenses de rémunération'!F218&lt;&gt;"",'Dépenses de rémunération'!F218,"")</f>
        <v/>
      </c>
      <c r="G218" s="111" t="str">
        <f>IF('Dépenses de rémunération'!G218&lt;&gt;"",'Dépenses de rémunération'!G218,"")</f>
        <v/>
      </c>
      <c r="H218" s="246">
        <f>IF('Dépenses de rémunération'!I218&lt;&gt;0,ROUND('Dépenses de rémunération'!J218*'Dépenses de rémunération'!H218/'Dépenses de rémunération'!I218,2),0)</f>
        <v>0</v>
      </c>
      <c r="I218" s="81" t="str">
        <f>IF('Dépenses de rémunération'!H218&lt;&gt;0,'Dépenses de rémunération'!H218,"")</f>
        <v/>
      </c>
      <c r="J218" s="79" t="str">
        <f>IF('Dépenses de rémunération'!I218&lt;&gt;"",'Dépenses de rémunération'!I218,"")</f>
        <v/>
      </c>
      <c r="K218" s="79" t="str">
        <f>IF('Dépenses de rémunération'!J218&lt;&gt;"",'Dépenses de rémunération'!J218,"")</f>
        <v/>
      </c>
      <c r="L218" s="111" t="str">
        <f>IF('Dépenses de rémunération'!K218&lt;&gt;"",'Dépenses de rémunération'!K218,"")</f>
        <v/>
      </c>
      <c r="M218" s="246"/>
      <c r="N218" s="246">
        <f t="shared" si="15"/>
        <v>0</v>
      </c>
      <c r="O218" s="111"/>
      <c r="P218" s="81" t="str">
        <f t="shared" si="16"/>
        <v/>
      </c>
      <c r="Q218" s="111" t="str">
        <f t="shared" si="17"/>
        <v/>
      </c>
      <c r="R218" s="111" t="str">
        <f t="shared" si="18"/>
        <v/>
      </c>
      <c r="S218" s="246">
        <f t="shared" si="19"/>
        <v>0</v>
      </c>
      <c r="T218" s="111"/>
    </row>
    <row r="219" spans="2:20" ht="19.899999999999999" customHeight="1" x14ac:dyDescent="0.35">
      <c r="B219" s="109">
        <v>212</v>
      </c>
      <c r="C219" s="111" t="str">
        <f>IF('Dépenses de rémunération'!C219&lt;&gt;"",'Dépenses de rémunération'!C219,"")</f>
        <v/>
      </c>
      <c r="D219" s="111" t="str">
        <f>IF('Dépenses de rémunération'!D219&lt;&gt;"",'Dépenses de rémunération'!D219,"")</f>
        <v/>
      </c>
      <c r="E219" s="111" t="str">
        <f>IF('Dépenses de rémunération'!E219&lt;&gt;"",'Dépenses de rémunération'!E219,"")</f>
        <v/>
      </c>
      <c r="F219" s="111" t="str">
        <f>IF('Dépenses de rémunération'!F219&lt;&gt;"",'Dépenses de rémunération'!F219,"")</f>
        <v/>
      </c>
      <c r="G219" s="111" t="str">
        <f>IF('Dépenses de rémunération'!G219&lt;&gt;"",'Dépenses de rémunération'!G219,"")</f>
        <v/>
      </c>
      <c r="H219" s="246">
        <f>IF('Dépenses de rémunération'!I219&lt;&gt;0,ROUND('Dépenses de rémunération'!J219*'Dépenses de rémunération'!H219/'Dépenses de rémunération'!I219,2),0)</f>
        <v>0</v>
      </c>
      <c r="I219" s="81" t="str">
        <f>IF('Dépenses de rémunération'!H219&lt;&gt;0,'Dépenses de rémunération'!H219,"")</f>
        <v/>
      </c>
      <c r="J219" s="79" t="str">
        <f>IF('Dépenses de rémunération'!I219&lt;&gt;"",'Dépenses de rémunération'!I219,"")</f>
        <v/>
      </c>
      <c r="K219" s="79" t="str">
        <f>IF('Dépenses de rémunération'!J219&lt;&gt;"",'Dépenses de rémunération'!J219,"")</f>
        <v/>
      </c>
      <c r="L219" s="111" t="str">
        <f>IF('Dépenses de rémunération'!K219&lt;&gt;"",'Dépenses de rémunération'!K219,"")</f>
        <v/>
      </c>
      <c r="M219" s="246"/>
      <c r="N219" s="246">
        <f t="shared" si="15"/>
        <v>0</v>
      </c>
      <c r="O219" s="111"/>
      <c r="P219" s="81" t="str">
        <f t="shared" si="16"/>
        <v/>
      </c>
      <c r="Q219" s="111" t="str">
        <f t="shared" si="17"/>
        <v/>
      </c>
      <c r="R219" s="111" t="str">
        <f t="shared" si="18"/>
        <v/>
      </c>
      <c r="S219" s="246">
        <f t="shared" si="19"/>
        <v>0</v>
      </c>
      <c r="T219" s="111"/>
    </row>
    <row r="220" spans="2:20" ht="19.899999999999999" customHeight="1" x14ac:dyDescent="0.35">
      <c r="B220" s="109">
        <v>213</v>
      </c>
      <c r="C220" s="111" t="str">
        <f>IF('Dépenses de rémunération'!C220&lt;&gt;"",'Dépenses de rémunération'!C220,"")</f>
        <v/>
      </c>
      <c r="D220" s="111" t="str">
        <f>IF('Dépenses de rémunération'!D220&lt;&gt;"",'Dépenses de rémunération'!D220,"")</f>
        <v/>
      </c>
      <c r="E220" s="111" t="str">
        <f>IF('Dépenses de rémunération'!E220&lt;&gt;"",'Dépenses de rémunération'!E220,"")</f>
        <v/>
      </c>
      <c r="F220" s="111" t="str">
        <f>IF('Dépenses de rémunération'!F220&lt;&gt;"",'Dépenses de rémunération'!F220,"")</f>
        <v/>
      </c>
      <c r="G220" s="111" t="str">
        <f>IF('Dépenses de rémunération'!G220&lt;&gt;"",'Dépenses de rémunération'!G220,"")</f>
        <v/>
      </c>
      <c r="H220" s="246">
        <f>IF('Dépenses de rémunération'!I220&lt;&gt;0,ROUND('Dépenses de rémunération'!J220*'Dépenses de rémunération'!H220/'Dépenses de rémunération'!I220,2),0)</f>
        <v>0</v>
      </c>
      <c r="I220" s="81" t="str">
        <f>IF('Dépenses de rémunération'!H220&lt;&gt;0,'Dépenses de rémunération'!H220,"")</f>
        <v/>
      </c>
      <c r="J220" s="79" t="str">
        <f>IF('Dépenses de rémunération'!I220&lt;&gt;"",'Dépenses de rémunération'!I220,"")</f>
        <v/>
      </c>
      <c r="K220" s="79" t="str">
        <f>IF('Dépenses de rémunération'!J220&lt;&gt;"",'Dépenses de rémunération'!J220,"")</f>
        <v/>
      </c>
      <c r="L220" s="111" t="str">
        <f>IF('Dépenses de rémunération'!K220&lt;&gt;"",'Dépenses de rémunération'!K220,"")</f>
        <v/>
      </c>
      <c r="M220" s="246"/>
      <c r="N220" s="246">
        <f t="shared" si="15"/>
        <v>0</v>
      </c>
      <c r="O220" s="111"/>
      <c r="P220" s="81" t="str">
        <f t="shared" si="16"/>
        <v/>
      </c>
      <c r="Q220" s="111" t="str">
        <f t="shared" si="17"/>
        <v/>
      </c>
      <c r="R220" s="111" t="str">
        <f t="shared" si="18"/>
        <v/>
      </c>
      <c r="S220" s="246">
        <f t="shared" si="19"/>
        <v>0</v>
      </c>
      <c r="T220" s="111"/>
    </row>
    <row r="221" spans="2:20" ht="19.899999999999999" customHeight="1" x14ac:dyDescent="0.35">
      <c r="B221" s="109">
        <v>214</v>
      </c>
      <c r="C221" s="111" t="str">
        <f>IF('Dépenses de rémunération'!C221&lt;&gt;"",'Dépenses de rémunération'!C221,"")</f>
        <v/>
      </c>
      <c r="D221" s="111" t="str">
        <f>IF('Dépenses de rémunération'!D221&lt;&gt;"",'Dépenses de rémunération'!D221,"")</f>
        <v/>
      </c>
      <c r="E221" s="111" t="str">
        <f>IF('Dépenses de rémunération'!E221&lt;&gt;"",'Dépenses de rémunération'!E221,"")</f>
        <v/>
      </c>
      <c r="F221" s="111" t="str">
        <f>IF('Dépenses de rémunération'!F221&lt;&gt;"",'Dépenses de rémunération'!F221,"")</f>
        <v/>
      </c>
      <c r="G221" s="111" t="str">
        <f>IF('Dépenses de rémunération'!G221&lt;&gt;"",'Dépenses de rémunération'!G221,"")</f>
        <v/>
      </c>
      <c r="H221" s="246">
        <f>IF('Dépenses de rémunération'!I221&lt;&gt;0,ROUND('Dépenses de rémunération'!J221*'Dépenses de rémunération'!H221/'Dépenses de rémunération'!I221,2),0)</f>
        <v>0</v>
      </c>
      <c r="I221" s="81" t="str">
        <f>IF('Dépenses de rémunération'!H221&lt;&gt;0,'Dépenses de rémunération'!H221,"")</f>
        <v/>
      </c>
      <c r="J221" s="79" t="str">
        <f>IF('Dépenses de rémunération'!I221&lt;&gt;"",'Dépenses de rémunération'!I221,"")</f>
        <v/>
      </c>
      <c r="K221" s="79" t="str">
        <f>IF('Dépenses de rémunération'!J221&lt;&gt;"",'Dépenses de rémunération'!J221,"")</f>
        <v/>
      </c>
      <c r="L221" s="111" t="str">
        <f>IF('Dépenses de rémunération'!K221&lt;&gt;"",'Dépenses de rémunération'!K221,"")</f>
        <v/>
      </c>
      <c r="M221" s="246"/>
      <c r="N221" s="246">
        <f t="shared" si="15"/>
        <v>0</v>
      </c>
      <c r="O221" s="111"/>
      <c r="P221" s="81" t="str">
        <f t="shared" si="16"/>
        <v/>
      </c>
      <c r="Q221" s="111" t="str">
        <f t="shared" si="17"/>
        <v/>
      </c>
      <c r="R221" s="111" t="str">
        <f t="shared" si="18"/>
        <v/>
      </c>
      <c r="S221" s="246">
        <f t="shared" si="19"/>
        <v>0</v>
      </c>
      <c r="T221" s="111"/>
    </row>
    <row r="222" spans="2:20" ht="19.899999999999999" customHeight="1" x14ac:dyDescent="0.35">
      <c r="B222" s="109">
        <v>215</v>
      </c>
      <c r="C222" s="111" t="str">
        <f>IF('Dépenses de rémunération'!C222&lt;&gt;"",'Dépenses de rémunération'!C222,"")</f>
        <v/>
      </c>
      <c r="D222" s="111" t="str">
        <f>IF('Dépenses de rémunération'!D222&lt;&gt;"",'Dépenses de rémunération'!D222,"")</f>
        <v/>
      </c>
      <c r="E222" s="111" t="str">
        <f>IF('Dépenses de rémunération'!E222&lt;&gt;"",'Dépenses de rémunération'!E222,"")</f>
        <v/>
      </c>
      <c r="F222" s="111" t="str">
        <f>IF('Dépenses de rémunération'!F222&lt;&gt;"",'Dépenses de rémunération'!F222,"")</f>
        <v/>
      </c>
      <c r="G222" s="111" t="str">
        <f>IF('Dépenses de rémunération'!G222&lt;&gt;"",'Dépenses de rémunération'!G222,"")</f>
        <v/>
      </c>
      <c r="H222" s="246">
        <f>IF('Dépenses de rémunération'!I222&lt;&gt;0,ROUND('Dépenses de rémunération'!J222*'Dépenses de rémunération'!H222/'Dépenses de rémunération'!I222,2),0)</f>
        <v>0</v>
      </c>
      <c r="I222" s="81" t="str">
        <f>IF('Dépenses de rémunération'!H222&lt;&gt;0,'Dépenses de rémunération'!H222,"")</f>
        <v/>
      </c>
      <c r="J222" s="79" t="str">
        <f>IF('Dépenses de rémunération'!I222&lt;&gt;"",'Dépenses de rémunération'!I222,"")</f>
        <v/>
      </c>
      <c r="K222" s="79" t="str">
        <f>IF('Dépenses de rémunération'!J222&lt;&gt;"",'Dépenses de rémunération'!J222,"")</f>
        <v/>
      </c>
      <c r="L222" s="111" t="str">
        <f>IF('Dépenses de rémunération'!K222&lt;&gt;"",'Dépenses de rémunération'!K222,"")</f>
        <v/>
      </c>
      <c r="M222" s="246"/>
      <c r="N222" s="246">
        <f t="shared" si="15"/>
        <v>0</v>
      </c>
      <c r="O222" s="111"/>
      <c r="P222" s="81" t="str">
        <f t="shared" si="16"/>
        <v/>
      </c>
      <c r="Q222" s="111" t="str">
        <f t="shared" si="17"/>
        <v/>
      </c>
      <c r="R222" s="111" t="str">
        <f t="shared" si="18"/>
        <v/>
      </c>
      <c r="S222" s="246">
        <f t="shared" si="19"/>
        <v>0</v>
      </c>
      <c r="T222" s="111"/>
    </row>
    <row r="223" spans="2:20" ht="19.899999999999999" customHeight="1" x14ac:dyDescent="0.35">
      <c r="B223" s="109">
        <v>216</v>
      </c>
      <c r="C223" s="111" t="str">
        <f>IF('Dépenses de rémunération'!C223&lt;&gt;"",'Dépenses de rémunération'!C223,"")</f>
        <v/>
      </c>
      <c r="D223" s="111" t="str">
        <f>IF('Dépenses de rémunération'!D223&lt;&gt;"",'Dépenses de rémunération'!D223,"")</f>
        <v/>
      </c>
      <c r="E223" s="111" t="str">
        <f>IF('Dépenses de rémunération'!E223&lt;&gt;"",'Dépenses de rémunération'!E223,"")</f>
        <v/>
      </c>
      <c r="F223" s="111" t="str">
        <f>IF('Dépenses de rémunération'!F223&lt;&gt;"",'Dépenses de rémunération'!F223,"")</f>
        <v/>
      </c>
      <c r="G223" s="111" t="str">
        <f>IF('Dépenses de rémunération'!G223&lt;&gt;"",'Dépenses de rémunération'!G223,"")</f>
        <v/>
      </c>
      <c r="H223" s="246">
        <f>IF('Dépenses de rémunération'!I223&lt;&gt;0,ROUND('Dépenses de rémunération'!J223*'Dépenses de rémunération'!H223/'Dépenses de rémunération'!I223,2),0)</f>
        <v>0</v>
      </c>
      <c r="I223" s="81" t="str">
        <f>IF('Dépenses de rémunération'!H223&lt;&gt;0,'Dépenses de rémunération'!H223,"")</f>
        <v/>
      </c>
      <c r="J223" s="79" t="str">
        <f>IF('Dépenses de rémunération'!I223&lt;&gt;"",'Dépenses de rémunération'!I223,"")</f>
        <v/>
      </c>
      <c r="K223" s="79" t="str">
        <f>IF('Dépenses de rémunération'!J223&lt;&gt;"",'Dépenses de rémunération'!J223,"")</f>
        <v/>
      </c>
      <c r="L223" s="111" t="str">
        <f>IF('Dépenses de rémunération'!K223&lt;&gt;"",'Dépenses de rémunération'!K223,"")</f>
        <v/>
      </c>
      <c r="M223" s="246"/>
      <c r="N223" s="246">
        <f t="shared" si="15"/>
        <v>0</v>
      </c>
      <c r="O223" s="111"/>
      <c r="P223" s="81" t="str">
        <f t="shared" si="16"/>
        <v/>
      </c>
      <c r="Q223" s="111" t="str">
        <f t="shared" si="17"/>
        <v/>
      </c>
      <c r="R223" s="111" t="str">
        <f t="shared" si="18"/>
        <v/>
      </c>
      <c r="S223" s="246">
        <f t="shared" si="19"/>
        <v>0</v>
      </c>
      <c r="T223" s="111"/>
    </row>
    <row r="224" spans="2:20" ht="19.899999999999999" customHeight="1" x14ac:dyDescent="0.35">
      <c r="B224" s="109">
        <v>217</v>
      </c>
      <c r="C224" s="111" t="str">
        <f>IF('Dépenses de rémunération'!C224&lt;&gt;"",'Dépenses de rémunération'!C224,"")</f>
        <v/>
      </c>
      <c r="D224" s="111" t="str">
        <f>IF('Dépenses de rémunération'!D224&lt;&gt;"",'Dépenses de rémunération'!D224,"")</f>
        <v/>
      </c>
      <c r="E224" s="111" t="str">
        <f>IF('Dépenses de rémunération'!E224&lt;&gt;"",'Dépenses de rémunération'!E224,"")</f>
        <v/>
      </c>
      <c r="F224" s="111" t="str">
        <f>IF('Dépenses de rémunération'!F224&lt;&gt;"",'Dépenses de rémunération'!F224,"")</f>
        <v/>
      </c>
      <c r="G224" s="111" t="str">
        <f>IF('Dépenses de rémunération'!G224&lt;&gt;"",'Dépenses de rémunération'!G224,"")</f>
        <v/>
      </c>
      <c r="H224" s="246">
        <f>IF('Dépenses de rémunération'!I224&lt;&gt;0,ROUND('Dépenses de rémunération'!J224*'Dépenses de rémunération'!H224/'Dépenses de rémunération'!I224,2),0)</f>
        <v>0</v>
      </c>
      <c r="I224" s="81" t="str">
        <f>IF('Dépenses de rémunération'!H224&lt;&gt;0,'Dépenses de rémunération'!H224,"")</f>
        <v/>
      </c>
      <c r="J224" s="79" t="str">
        <f>IF('Dépenses de rémunération'!I224&lt;&gt;"",'Dépenses de rémunération'!I224,"")</f>
        <v/>
      </c>
      <c r="K224" s="79" t="str">
        <f>IF('Dépenses de rémunération'!J224&lt;&gt;"",'Dépenses de rémunération'!J224,"")</f>
        <v/>
      </c>
      <c r="L224" s="111" t="str">
        <f>IF('Dépenses de rémunération'!K224&lt;&gt;"",'Dépenses de rémunération'!K224,"")</f>
        <v/>
      </c>
      <c r="M224" s="246"/>
      <c r="N224" s="246">
        <f t="shared" si="15"/>
        <v>0</v>
      </c>
      <c r="O224" s="111"/>
      <c r="P224" s="81" t="str">
        <f t="shared" si="16"/>
        <v/>
      </c>
      <c r="Q224" s="111" t="str">
        <f t="shared" si="17"/>
        <v/>
      </c>
      <c r="R224" s="111" t="str">
        <f t="shared" si="18"/>
        <v/>
      </c>
      <c r="S224" s="246">
        <f t="shared" si="19"/>
        <v>0</v>
      </c>
      <c r="T224" s="111"/>
    </row>
    <row r="225" spans="2:20" ht="19.899999999999999" customHeight="1" x14ac:dyDescent="0.35">
      <c r="B225" s="109">
        <v>218</v>
      </c>
      <c r="C225" s="111" t="str">
        <f>IF('Dépenses de rémunération'!C225&lt;&gt;"",'Dépenses de rémunération'!C225,"")</f>
        <v/>
      </c>
      <c r="D225" s="111" t="str">
        <f>IF('Dépenses de rémunération'!D225&lt;&gt;"",'Dépenses de rémunération'!D225,"")</f>
        <v/>
      </c>
      <c r="E225" s="111" t="str">
        <f>IF('Dépenses de rémunération'!E225&lt;&gt;"",'Dépenses de rémunération'!E225,"")</f>
        <v/>
      </c>
      <c r="F225" s="111" t="str">
        <f>IF('Dépenses de rémunération'!F225&lt;&gt;"",'Dépenses de rémunération'!F225,"")</f>
        <v/>
      </c>
      <c r="G225" s="111" t="str">
        <f>IF('Dépenses de rémunération'!G225&lt;&gt;"",'Dépenses de rémunération'!G225,"")</f>
        <v/>
      </c>
      <c r="H225" s="246">
        <f>IF('Dépenses de rémunération'!I225&lt;&gt;0,ROUND('Dépenses de rémunération'!J225*'Dépenses de rémunération'!H225/'Dépenses de rémunération'!I225,2),0)</f>
        <v>0</v>
      </c>
      <c r="I225" s="81" t="str">
        <f>IF('Dépenses de rémunération'!H225&lt;&gt;0,'Dépenses de rémunération'!H225,"")</f>
        <v/>
      </c>
      <c r="J225" s="79" t="str">
        <f>IF('Dépenses de rémunération'!I225&lt;&gt;"",'Dépenses de rémunération'!I225,"")</f>
        <v/>
      </c>
      <c r="K225" s="79" t="str">
        <f>IF('Dépenses de rémunération'!J225&lt;&gt;"",'Dépenses de rémunération'!J225,"")</f>
        <v/>
      </c>
      <c r="L225" s="111" t="str">
        <f>IF('Dépenses de rémunération'!K225&lt;&gt;"",'Dépenses de rémunération'!K225,"")</f>
        <v/>
      </c>
      <c r="M225" s="246"/>
      <c r="N225" s="246">
        <f t="shared" si="15"/>
        <v>0</v>
      </c>
      <c r="O225" s="111"/>
      <c r="P225" s="81" t="str">
        <f t="shared" si="16"/>
        <v/>
      </c>
      <c r="Q225" s="111" t="str">
        <f t="shared" si="17"/>
        <v/>
      </c>
      <c r="R225" s="111" t="str">
        <f t="shared" si="18"/>
        <v/>
      </c>
      <c r="S225" s="246">
        <f t="shared" si="19"/>
        <v>0</v>
      </c>
      <c r="T225" s="111"/>
    </row>
    <row r="226" spans="2:20" ht="19.899999999999999" customHeight="1" x14ac:dyDescent="0.35">
      <c r="B226" s="109">
        <v>219</v>
      </c>
      <c r="C226" s="111" t="str">
        <f>IF('Dépenses de rémunération'!C226&lt;&gt;"",'Dépenses de rémunération'!C226,"")</f>
        <v/>
      </c>
      <c r="D226" s="111" t="str">
        <f>IF('Dépenses de rémunération'!D226&lt;&gt;"",'Dépenses de rémunération'!D226,"")</f>
        <v/>
      </c>
      <c r="E226" s="111" t="str">
        <f>IF('Dépenses de rémunération'!E226&lt;&gt;"",'Dépenses de rémunération'!E226,"")</f>
        <v/>
      </c>
      <c r="F226" s="111" t="str">
        <f>IF('Dépenses de rémunération'!F226&lt;&gt;"",'Dépenses de rémunération'!F226,"")</f>
        <v/>
      </c>
      <c r="G226" s="111" t="str">
        <f>IF('Dépenses de rémunération'!G226&lt;&gt;"",'Dépenses de rémunération'!G226,"")</f>
        <v/>
      </c>
      <c r="H226" s="246">
        <f>IF('Dépenses de rémunération'!I226&lt;&gt;0,ROUND('Dépenses de rémunération'!J226*'Dépenses de rémunération'!H226/'Dépenses de rémunération'!I226,2),0)</f>
        <v>0</v>
      </c>
      <c r="I226" s="81" t="str">
        <f>IF('Dépenses de rémunération'!H226&lt;&gt;0,'Dépenses de rémunération'!H226,"")</f>
        <v/>
      </c>
      <c r="J226" s="79" t="str">
        <f>IF('Dépenses de rémunération'!I226&lt;&gt;"",'Dépenses de rémunération'!I226,"")</f>
        <v/>
      </c>
      <c r="K226" s="79" t="str">
        <f>IF('Dépenses de rémunération'!J226&lt;&gt;"",'Dépenses de rémunération'!J226,"")</f>
        <v/>
      </c>
      <c r="L226" s="111" t="str">
        <f>IF('Dépenses de rémunération'!K226&lt;&gt;"",'Dépenses de rémunération'!K226,"")</f>
        <v/>
      </c>
      <c r="M226" s="246"/>
      <c r="N226" s="246">
        <f t="shared" si="15"/>
        <v>0</v>
      </c>
      <c r="O226" s="111"/>
      <c r="P226" s="81" t="str">
        <f t="shared" si="16"/>
        <v/>
      </c>
      <c r="Q226" s="111" t="str">
        <f t="shared" si="17"/>
        <v/>
      </c>
      <c r="R226" s="111" t="str">
        <f t="shared" si="18"/>
        <v/>
      </c>
      <c r="S226" s="246">
        <f t="shared" si="19"/>
        <v>0</v>
      </c>
      <c r="T226" s="111"/>
    </row>
    <row r="227" spans="2:20" ht="19.899999999999999" customHeight="1" x14ac:dyDescent="0.35">
      <c r="B227" s="109">
        <v>220</v>
      </c>
      <c r="C227" s="111" t="str">
        <f>IF('Dépenses de rémunération'!C227&lt;&gt;"",'Dépenses de rémunération'!C227,"")</f>
        <v/>
      </c>
      <c r="D227" s="111" t="str">
        <f>IF('Dépenses de rémunération'!D227&lt;&gt;"",'Dépenses de rémunération'!D227,"")</f>
        <v/>
      </c>
      <c r="E227" s="111" t="str">
        <f>IF('Dépenses de rémunération'!E227&lt;&gt;"",'Dépenses de rémunération'!E227,"")</f>
        <v/>
      </c>
      <c r="F227" s="111" t="str">
        <f>IF('Dépenses de rémunération'!F227&lt;&gt;"",'Dépenses de rémunération'!F227,"")</f>
        <v/>
      </c>
      <c r="G227" s="111" t="str">
        <f>IF('Dépenses de rémunération'!G227&lt;&gt;"",'Dépenses de rémunération'!G227,"")</f>
        <v/>
      </c>
      <c r="H227" s="246">
        <f>IF('Dépenses de rémunération'!I227&lt;&gt;0,ROUND('Dépenses de rémunération'!J227*'Dépenses de rémunération'!H227/'Dépenses de rémunération'!I227,2),0)</f>
        <v>0</v>
      </c>
      <c r="I227" s="81" t="str">
        <f>IF('Dépenses de rémunération'!H227&lt;&gt;0,'Dépenses de rémunération'!H227,"")</f>
        <v/>
      </c>
      <c r="J227" s="79" t="str">
        <f>IF('Dépenses de rémunération'!I227&lt;&gt;"",'Dépenses de rémunération'!I227,"")</f>
        <v/>
      </c>
      <c r="K227" s="79" t="str">
        <f>IF('Dépenses de rémunération'!J227&lt;&gt;"",'Dépenses de rémunération'!J227,"")</f>
        <v/>
      </c>
      <c r="L227" s="111" t="str">
        <f>IF('Dépenses de rémunération'!K227&lt;&gt;"",'Dépenses de rémunération'!K227,"")</f>
        <v/>
      </c>
      <c r="M227" s="246"/>
      <c r="N227" s="246">
        <f t="shared" si="15"/>
        <v>0</v>
      </c>
      <c r="O227" s="111"/>
      <c r="P227" s="81" t="str">
        <f t="shared" si="16"/>
        <v/>
      </c>
      <c r="Q227" s="111" t="str">
        <f t="shared" si="17"/>
        <v/>
      </c>
      <c r="R227" s="111" t="str">
        <f t="shared" si="18"/>
        <v/>
      </c>
      <c r="S227" s="246">
        <f t="shared" si="19"/>
        <v>0</v>
      </c>
      <c r="T227" s="111"/>
    </row>
    <row r="228" spans="2:20" ht="19.899999999999999" customHeight="1" x14ac:dyDescent="0.35">
      <c r="B228" s="109">
        <v>221</v>
      </c>
      <c r="C228" s="111" t="str">
        <f>IF('Dépenses de rémunération'!C228&lt;&gt;"",'Dépenses de rémunération'!C228,"")</f>
        <v/>
      </c>
      <c r="D228" s="111" t="str">
        <f>IF('Dépenses de rémunération'!D228&lt;&gt;"",'Dépenses de rémunération'!D228,"")</f>
        <v/>
      </c>
      <c r="E228" s="111" t="str">
        <f>IF('Dépenses de rémunération'!E228&lt;&gt;"",'Dépenses de rémunération'!E228,"")</f>
        <v/>
      </c>
      <c r="F228" s="111" t="str">
        <f>IF('Dépenses de rémunération'!F228&lt;&gt;"",'Dépenses de rémunération'!F228,"")</f>
        <v/>
      </c>
      <c r="G228" s="111" t="str">
        <f>IF('Dépenses de rémunération'!G228&lt;&gt;"",'Dépenses de rémunération'!G228,"")</f>
        <v/>
      </c>
      <c r="H228" s="246">
        <f>IF('Dépenses de rémunération'!I228&lt;&gt;0,ROUND('Dépenses de rémunération'!J228*'Dépenses de rémunération'!H228/'Dépenses de rémunération'!I228,2),0)</f>
        <v>0</v>
      </c>
      <c r="I228" s="81" t="str">
        <f>IF('Dépenses de rémunération'!H228&lt;&gt;0,'Dépenses de rémunération'!H228,"")</f>
        <v/>
      </c>
      <c r="J228" s="79" t="str">
        <f>IF('Dépenses de rémunération'!I228&lt;&gt;"",'Dépenses de rémunération'!I228,"")</f>
        <v/>
      </c>
      <c r="K228" s="79" t="str">
        <f>IF('Dépenses de rémunération'!J228&lt;&gt;"",'Dépenses de rémunération'!J228,"")</f>
        <v/>
      </c>
      <c r="L228" s="111" t="str">
        <f>IF('Dépenses de rémunération'!K228&lt;&gt;"",'Dépenses de rémunération'!K228,"")</f>
        <v/>
      </c>
      <c r="M228" s="246"/>
      <c r="N228" s="246">
        <f t="shared" si="15"/>
        <v>0</v>
      </c>
      <c r="O228" s="111"/>
      <c r="P228" s="81" t="str">
        <f t="shared" si="16"/>
        <v/>
      </c>
      <c r="Q228" s="111" t="str">
        <f t="shared" si="17"/>
        <v/>
      </c>
      <c r="R228" s="111" t="str">
        <f t="shared" si="18"/>
        <v/>
      </c>
      <c r="S228" s="246">
        <f t="shared" si="19"/>
        <v>0</v>
      </c>
      <c r="T228" s="111"/>
    </row>
    <row r="229" spans="2:20" ht="19.899999999999999" customHeight="1" x14ac:dyDescent="0.35">
      <c r="B229" s="109">
        <v>222</v>
      </c>
      <c r="C229" s="111" t="str">
        <f>IF('Dépenses de rémunération'!C229&lt;&gt;"",'Dépenses de rémunération'!C229,"")</f>
        <v/>
      </c>
      <c r="D229" s="111" t="str">
        <f>IF('Dépenses de rémunération'!D229&lt;&gt;"",'Dépenses de rémunération'!D229,"")</f>
        <v/>
      </c>
      <c r="E229" s="111" t="str">
        <f>IF('Dépenses de rémunération'!E229&lt;&gt;"",'Dépenses de rémunération'!E229,"")</f>
        <v/>
      </c>
      <c r="F229" s="111" t="str">
        <f>IF('Dépenses de rémunération'!F229&lt;&gt;"",'Dépenses de rémunération'!F229,"")</f>
        <v/>
      </c>
      <c r="G229" s="111" t="str">
        <f>IF('Dépenses de rémunération'!G229&lt;&gt;"",'Dépenses de rémunération'!G229,"")</f>
        <v/>
      </c>
      <c r="H229" s="246">
        <f>IF('Dépenses de rémunération'!I229&lt;&gt;0,ROUND('Dépenses de rémunération'!J229*'Dépenses de rémunération'!H229/'Dépenses de rémunération'!I229,2),0)</f>
        <v>0</v>
      </c>
      <c r="I229" s="81" t="str">
        <f>IF('Dépenses de rémunération'!H229&lt;&gt;0,'Dépenses de rémunération'!H229,"")</f>
        <v/>
      </c>
      <c r="J229" s="79" t="str">
        <f>IF('Dépenses de rémunération'!I229&lt;&gt;"",'Dépenses de rémunération'!I229,"")</f>
        <v/>
      </c>
      <c r="K229" s="79" t="str">
        <f>IF('Dépenses de rémunération'!J229&lt;&gt;"",'Dépenses de rémunération'!J229,"")</f>
        <v/>
      </c>
      <c r="L229" s="111" t="str">
        <f>IF('Dépenses de rémunération'!K229&lt;&gt;"",'Dépenses de rémunération'!K229,"")</f>
        <v/>
      </c>
      <c r="M229" s="246"/>
      <c r="N229" s="246">
        <f t="shared" si="15"/>
        <v>0</v>
      </c>
      <c r="O229" s="111"/>
      <c r="P229" s="81" t="str">
        <f t="shared" si="16"/>
        <v/>
      </c>
      <c r="Q229" s="111" t="str">
        <f t="shared" si="17"/>
        <v/>
      </c>
      <c r="R229" s="111" t="str">
        <f t="shared" si="18"/>
        <v/>
      </c>
      <c r="S229" s="246">
        <f t="shared" si="19"/>
        <v>0</v>
      </c>
      <c r="T229" s="111"/>
    </row>
    <row r="230" spans="2:20" ht="19.899999999999999" customHeight="1" x14ac:dyDescent="0.35">
      <c r="B230" s="109">
        <v>223</v>
      </c>
      <c r="C230" s="111" t="str">
        <f>IF('Dépenses de rémunération'!C230&lt;&gt;"",'Dépenses de rémunération'!C230,"")</f>
        <v/>
      </c>
      <c r="D230" s="111" t="str">
        <f>IF('Dépenses de rémunération'!D230&lt;&gt;"",'Dépenses de rémunération'!D230,"")</f>
        <v/>
      </c>
      <c r="E230" s="111" t="str">
        <f>IF('Dépenses de rémunération'!E230&lt;&gt;"",'Dépenses de rémunération'!E230,"")</f>
        <v/>
      </c>
      <c r="F230" s="111" t="str">
        <f>IF('Dépenses de rémunération'!F230&lt;&gt;"",'Dépenses de rémunération'!F230,"")</f>
        <v/>
      </c>
      <c r="G230" s="111" t="str">
        <f>IF('Dépenses de rémunération'!G230&lt;&gt;"",'Dépenses de rémunération'!G230,"")</f>
        <v/>
      </c>
      <c r="H230" s="246">
        <f>IF('Dépenses de rémunération'!I230&lt;&gt;0,ROUND('Dépenses de rémunération'!J230*'Dépenses de rémunération'!H230/'Dépenses de rémunération'!I230,2),0)</f>
        <v>0</v>
      </c>
      <c r="I230" s="81" t="str">
        <f>IF('Dépenses de rémunération'!H230&lt;&gt;0,'Dépenses de rémunération'!H230,"")</f>
        <v/>
      </c>
      <c r="J230" s="79" t="str">
        <f>IF('Dépenses de rémunération'!I230&lt;&gt;"",'Dépenses de rémunération'!I230,"")</f>
        <v/>
      </c>
      <c r="K230" s="79" t="str">
        <f>IF('Dépenses de rémunération'!J230&lt;&gt;"",'Dépenses de rémunération'!J230,"")</f>
        <v/>
      </c>
      <c r="L230" s="111" t="str">
        <f>IF('Dépenses de rémunération'!K230&lt;&gt;"",'Dépenses de rémunération'!K230,"")</f>
        <v/>
      </c>
      <c r="M230" s="246"/>
      <c r="N230" s="246">
        <f t="shared" si="15"/>
        <v>0</v>
      </c>
      <c r="O230" s="111"/>
      <c r="P230" s="81" t="str">
        <f t="shared" si="16"/>
        <v/>
      </c>
      <c r="Q230" s="111" t="str">
        <f t="shared" si="17"/>
        <v/>
      </c>
      <c r="R230" s="111" t="str">
        <f t="shared" si="18"/>
        <v/>
      </c>
      <c r="S230" s="246">
        <f t="shared" si="19"/>
        <v>0</v>
      </c>
      <c r="T230" s="111"/>
    </row>
    <row r="231" spans="2:20" ht="19.899999999999999" customHeight="1" x14ac:dyDescent="0.35">
      <c r="B231" s="109">
        <v>224</v>
      </c>
      <c r="C231" s="111" t="str">
        <f>IF('Dépenses de rémunération'!C231&lt;&gt;"",'Dépenses de rémunération'!C231,"")</f>
        <v/>
      </c>
      <c r="D231" s="111" t="str">
        <f>IF('Dépenses de rémunération'!D231&lt;&gt;"",'Dépenses de rémunération'!D231,"")</f>
        <v/>
      </c>
      <c r="E231" s="111" t="str">
        <f>IF('Dépenses de rémunération'!E231&lt;&gt;"",'Dépenses de rémunération'!E231,"")</f>
        <v/>
      </c>
      <c r="F231" s="111" t="str">
        <f>IF('Dépenses de rémunération'!F231&lt;&gt;"",'Dépenses de rémunération'!F231,"")</f>
        <v/>
      </c>
      <c r="G231" s="111" t="str">
        <f>IF('Dépenses de rémunération'!G231&lt;&gt;"",'Dépenses de rémunération'!G231,"")</f>
        <v/>
      </c>
      <c r="H231" s="246">
        <f>IF('Dépenses de rémunération'!I231&lt;&gt;0,ROUND('Dépenses de rémunération'!J231*'Dépenses de rémunération'!H231/'Dépenses de rémunération'!I231,2),0)</f>
        <v>0</v>
      </c>
      <c r="I231" s="81" t="str">
        <f>IF('Dépenses de rémunération'!H231&lt;&gt;0,'Dépenses de rémunération'!H231,"")</f>
        <v/>
      </c>
      <c r="J231" s="79" t="str">
        <f>IF('Dépenses de rémunération'!I231&lt;&gt;"",'Dépenses de rémunération'!I231,"")</f>
        <v/>
      </c>
      <c r="K231" s="79" t="str">
        <f>IF('Dépenses de rémunération'!J231&lt;&gt;"",'Dépenses de rémunération'!J231,"")</f>
        <v/>
      </c>
      <c r="L231" s="111" t="str">
        <f>IF('Dépenses de rémunération'!K231&lt;&gt;"",'Dépenses de rémunération'!K231,"")</f>
        <v/>
      </c>
      <c r="M231" s="246"/>
      <c r="N231" s="246">
        <f t="shared" si="15"/>
        <v>0</v>
      </c>
      <c r="O231" s="111"/>
      <c r="P231" s="81" t="str">
        <f t="shared" si="16"/>
        <v/>
      </c>
      <c r="Q231" s="111" t="str">
        <f t="shared" si="17"/>
        <v/>
      </c>
      <c r="R231" s="111" t="str">
        <f t="shared" si="18"/>
        <v/>
      </c>
      <c r="S231" s="246">
        <f t="shared" si="19"/>
        <v>0</v>
      </c>
      <c r="T231" s="111"/>
    </row>
    <row r="232" spans="2:20" ht="19.899999999999999" customHeight="1" x14ac:dyDescent="0.35">
      <c r="B232" s="109">
        <v>225</v>
      </c>
      <c r="C232" s="111" t="str">
        <f>IF('Dépenses de rémunération'!C232&lt;&gt;"",'Dépenses de rémunération'!C232,"")</f>
        <v/>
      </c>
      <c r="D232" s="111" t="str">
        <f>IF('Dépenses de rémunération'!D232&lt;&gt;"",'Dépenses de rémunération'!D232,"")</f>
        <v/>
      </c>
      <c r="E232" s="111" t="str">
        <f>IF('Dépenses de rémunération'!E232&lt;&gt;"",'Dépenses de rémunération'!E232,"")</f>
        <v/>
      </c>
      <c r="F232" s="111" t="str">
        <f>IF('Dépenses de rémunération'!F232&lt;&gt;"",'Dépenses de rémunération'!F232,"")</f>
        <v/>
      </c>
      <c r="G232" s="111" t="str">
        <f>IF('Dépenses de rémunération'!G232&lt;&gt;"",'Dépenses de rémunération'!G232,"")</f>
        <v/>
      </c>
      <c r="H232" s="246">
        <f>IF('Dépenses de rémunération'!I232&lt;&gt;0,ROUND('Dépenses de rémunération'!J232*'Dépenses de rémunération'!H232/'Dépenses de rémunération'!I232,2),0)</f>
        <v>0</v>
      </c>
      <c r="I232" s="81" t="str">
        <f>IF('Dépenses de rémunération'!H232&lt;&gt;0,'Dépenses de rémunération'!H232,"")</f>
        <v/>
      </c>
      <c r="J232" s="79" t="str">
        <f>IF('Dépenses de rémunération'!I232&lt;&gt;"",'Dépenses de rémunération'!I232,"")</f>
        <v/>
      </c>
      <c r="K232" s="79" t="str">
        <f>IF('Dépenses de rémunération'!J232&lt;&gt;"",'Dépenses de rémunération'!J232,"")</f>
        <v/>
      </c>
      <c r="L232" s="111" t="str">
        <f>IF('Dépenses de rémunération'!K232&lt;&gt;"",'Dépenses de rémunération'!K232,"")</f>
        <v/>
      </c>
      <c r="M232" s="246"/>
      <c r="N232" s="246">
        <f t="shared" si="15"/>
        <v>0</v>
      </c>
      <c r="O232" s="111"/>
      <c r="P232" s="81" t="str">
        <f t="shared" si="16"/>
        <v/>
      </c>
      <c r="Q232" s="111" t="str">
        <f t="shared" si="17"/>
        <v/>
      </c>
      <c r="R232" s="111" t="str">
        <f t="shared" si="18"/>
        <v/>
      </c>
      <c r="S232" s="246">
        <f t="shared" si="19"/>
        <v>0</v>
      </c>
      <c r="T232" s="111"/>
    </row>
    <row r="233" spans="2:20" ht="19.899999999999999" customHeight="1" x14ac:dyDescent="0.35">
      <c r="B233" s="109">
        <v>226</v>
      </c>
      <c r="C233" s="111" t="str">
        <f>IF('Dépenses de rémunération'!C233&lt;&gt;"",'Dépenses de rémunération'!C233,"")</f>
        <v/>
      </c>
      <c r="D233" s="111" t="str">
        <f>IF('Dépenses de rémunération'!D233&lt;&gt;"",'Dépenses de rémunération'!D233,"")</f>
        <v/>
      </c>
      <c r="E233" s="111" t="str">
        <f>IF('Dépenses de rémunération'!E233&lt;&gt;"",'Dépenses de rémunération'!E233,"")</f>
        <v/>
      </c>
      <c r="F233" s="111" t="str">
        <f>IF('Dépenses de rémunération'!F233&lt;&gt;"",'Dépenses de rémunération'!F233,"")</f>
        <v/>
      </c>
      <c r="G233" s="111" t="str">
        <f>IF('Dépenses de rémunération'!G233&lt;&gt;"",'Dépenses de rémunération'!G233,"")</f>
        <v/>
      </c>
      <c r="H233" s="246">
        <f>IF('Dépenses de rémunération'!I233&lt;&gt;0,ROUND('Dépenses de rémunération'!J233*'Dépenses de rémunération'!H233/'Dépenses de rémunération'!I233,2),0)</f>
        <v>0</v>
      </c>
      <c r="I233" s="81" t="str">
        <f>IF('Dépenses de rémunération'!H233&lt;&gt;0,'Dépenses de rémunération'!H233,"")</f>
        <v/>
      </c>
      <c r="J233" s="79" t="str">
        <f>IF('Dépenses de rémunération'!I233&lt;&gt;"",'Dépenses de rémunération'!I233,"")</f>
        <v/>
      </c>
      <c r="K233" s="79" t="str">
        <f>IF('Dépenses de rémunération'!J233&lt;&gt;"",'Dépenses de rémunération'!J233,"")</f>
        <v/>
      </c>
      <c r="L233" s="111" t="str">
        <f>IF('Dépenses de rémunération'!K233&lt;&gt;"",'Dépenses de rémunération'!K233,"")</f>
        <v/>
      </c>
      <c r="M233" s="246"/>
      <c r="N233" s="246">
        <f t="shared" si="15"/>
        <v>0</v>
      </c>
      <c r="O233" s="111"/>
      <c r="P233" s="81" t="str">
        <f t="shared" si="16"/>
        <v/>
      </c>
      <c r="Q233" s="111" t="str">
        <f t="shared" si="17"/>
        <v/>
      </c>
      <c r="R233" s="111" t="str">
        <f t="shared" si="18"/>
        <v/>
      </c>
      <c r="S233" s="246">
        <f t="shared" si="19"/>
        <v>0</v>
      </c>
      <c r="T233" s="111"/>
    </row>
    <row r="234" spans="2:20" ht="19.899999999999999" customHeight="1" x14ac:dyDescent="0.35">
      <c r="B234" s="109">
        <v>227</v>
      </c>
      <c r="C234" s="111" t="str">
        <f>IF('Dépenses de rémunération'!C234&lt;&gt;"",'Dépenses de rémunération'!C234,"")</f>
        <v/>
      </c>
      <c r="D234" s="111" t="str">
        <f>IF('Dépenses de rémunération'!D234&lt;&gt;"",'Dépenses de rémunération'!D234,"")</f>
        <v/>
      </c>
      <c r="E234" s="111" t="str">
        <f>IF('Dépenses de rémunération'!E234&lt;&gt;"",'Dépenses de rémunération'!E234,"")</f>
        <v/>
      </c>
      <c r="F234" s="111" t="str">
        <f>IF('Dépenses de rémunération'!F234&lt;&gt;"",'Dépenses de rémunération'!F234,"")</f>
        <v/>
      </c>
      <c r="G234" s="111" t="str">
        <f>IF('Dépenses de rémunération'!G234&lt;&gt;"",'Dépenses de rémunération'!G234,"")</f>
        <v/>
      </c>
      <c r="H234" s="246">
        <f>IF('Dépenses de rémunération'!I234&lt;&gt;0,ROUND('Dépenses de rémunération'!J234*'Dépenses de rémunération'!H234/'Dépenses de rémunération'!I234,2),0)</f>
        <v>0</v>
      </c>
      <c r="I234" s="81" t="str">
        <f>IF('Dépenses de rémunération'!H234&lt;&gt;0,'Dépenses de rémunération'!H234,"")</f>
        <v/>
      </c>
      <c r="J234" s="79" t="str">
        <f>IF('Dépenses de rémunération'!I234&lt;&gt;"",'Dépenses de rémunération'!I234,"")</f>
        <v/>
      </c>
      <c r="K234" s="79" t="str">
        <f>IF('Dépenses de rémunération'!J234&lt;&gt;"",'Dépenses de rémunération'!J234,"")</f>
        <v/>
      </c>
      <c r="L234" s="111" t="str">
        <f>IF('Dépenses de rémunération'!K234&lt;&gt;"",'Dépenses de rémunération'!K234,"")</f>
        <v/>
      </c>
      <c r="M234" s="246"/>
      <c r="N234" s="246">
        <f t="shared" si="15"/>
        <v>0</v>
      </c>
      <c r="O234" s="111"/>
      <c r="P234" s="81" t="str">
        <f t="shared" si="16"/>
        <v/>
      </c>
      <c r="Q234" s="111" t="str">
        <f t="shared" si="17"/>
        <v/>
      </c>
      <c r="R234" s="111" t="str">
        <f t="shared" si="18"/>
        <v/>
      </c>
      <c r="S234" s="246">
        <f t="shared" si="19"/>
        <v>0</v>
      </c>
      <c r="T234" s="111"/>
    </row>
    <row r="235" spans="2:20" ht="19.899999999999999" customHeight="1" x14ac:dyDescent="0.35">
      <c r="B235" s="109">
        <v>228</v>
      </c>
      <c r="C235" s="111" t="str">
        <f>IF('Dépenses de rémunération'!C235&lt;&gt;"",'Dépenses de rémunération'!C235,"")</f>
        <v/>
      </c>
      <c r="D235" s="111" t="str">
        <f>IF('Dépenses de rémunération'!D235&lt;&gt;"",'Dépenses de rémunération'!D235,"")</f>
        <v/>
      </c>
      <c r="E235" s="111" t="str">
        <f>IF('Dépenses de rémunération'!E235&lt;&gt;"",'Dépenses de rémunération'!E235,"")</f>
        <v/>
      </c>
      <c r="F235" s="111" t="str">
        <f>IF('Dépenses de rémunération'!F235&lt;&gt;"",'Dépenses de rémunération'!F235,"")</f>
        <v/>
      </c>
      <c r="G235" s="111" t="str">
        <f>IF('Dépenses de rémunération'!G235&lt;&gt;"",'Dépenses de rémunération'!G235,"")</f>
        <v/>
      </c>
      <c r="H235" s="246">
        <f>IF('Dépenses de rémunération'!I235&lt;&gt;0,ROUND('Dépenses de rémunération'!J235*'Dépenses de rémunération'!H235/'Dépenses de rémunération'!I235,2),0)</f>
        <v>0</v>
      </c>
      <c r="I235" s="81" t="str">
        <f>IF('Dépenses de rémunération'!H235&lt;&gt;0,'Dépenses de rémunération'!H235,"")</f>
        <v/>
      </c>
      <c r="J235" s="79" t="str">
        <f>IF('Dépenses de rémunération'!I235&lt;&gt;"",'Dépenses de rémunération'!I235,"")</f>
        <v/>
      </c>
      <c r="K235" s="79" t="str">
        <f>IF('Dépenses de rémunération'!J235&lt;&gt;"",'Dépenses de rémunération'!J235,"")</f>
        <v/>
      </c>
      <c r="L235" s="111" t="str">
        <f>IF('Dépenses de rémunération'!K235&lt;&gt;"",'Dépenses de rémunération'!K235,"")</f>
        <v/>
      </c>
      <c r="M235" s="246"/>
      <c r="N235" s="246">
        <f t="shared" si="15"/>
        <v>0</v>
      </c>
      <c r="O235" s="111"/>
      <c r="P235" s="81" t="str">
        <f t="shared" si="16"/>
        <v/>
      </c>
      <c r="Q235" s="111" t="str">
        <f t="shared" si="17"/>
        <v/>
      </c>
      <c r="R235" s="111" t="str">
        <f t="shared" si="18"/>
        <v/>
      </c>
      <c r="S235" s="246">
        <f t="shared" si="19"/>
        <v>0</v>
      </c>
      <c r="T235" s="111"/>
    </row>
    <row r="236" spans="2:20" ht="19.899999999999999" customHeight="1" x14ac:dyDescent="0.35">
      <c r="B236" s="109">
        <v>229</v>
      </c>
      <c r="C236" s="111" t="str">
        <f>IF('Dépenses de rémunération'!C236&lt;&gt;"",'Dépenses de rémunération'!C236,"")</f>
        <v/>
      </c>
      <c r="D236" s="111" t="str">
        <f>IF('Dépenses de rémunération'!D236&lt;&gt;"",'Dépenses de rémunération'!D236,"")</f>
        <v/>
      </c>
      <c r="E236" s="111" t="str">
        <f>IF('Dépenses de rémunération'!E236&lt;&gt;"",'Dépenses de rémunération'!E236,"")</f>
        <v/>
      </c>
      <c r="F236" s="111" t="str">
        <f>IF('Dépenses de rémunération'!F236&lt;&gt;"",'Dépenses de rémunération'!F236,"")</f>
        <v/>
      </c>
      <c r="G236" s="111" t="str">
        <f>IF('Dépenses de rémunération'!G236&lt;&gt;"",'Dépenses de rémunération'!G236,"")</f>
        <v/>
      </c>
      <c r="H236" s="246">
        <f>IF('Dépenses de rémunération'!I236&lt;&gt;0,ROUND('Dépenses de rémunération'!J236*'Dépenses de rémunération'!H236/'Dépenses de rémunération'!I236,2),0)</f>
        <v>0</v>
      </c>
      <c r="I236" s="81" t="str">
        <f>IF('Dépenses de rémunération'!H236&lt;&gt;0,'Dépenses de rémunération'!H236,"")</f>
        <v/>
      </c>
      <c r="J236" s="79" t="str">
        <f>IF('Dépenses de rémunération'!I236&lt;&gt;"",'Dépenses de rémunération'!I236,"")</f>
        <v/>
      </c>
      <c r="K236" s="79" t="str">
        <f>IF('Dépenses de rémunération'!J236&lt;&gt;"",'Dépenses de rémunération'!J236,"")</f>
        <v/>
      </c>
      <c r="L236" s="111" t="str">
        <f>IF('Dépenses de rémunération'!K236&lt;&gt;"",'Dépenses de rémunération'!K236,"")</f>
        <v/>
      </c>
      <c r="M236" s="246"/>
      <c r="N236" s="246">
        <f t="shared" si="15"/>
        <v>0</v>
      </c>
      <c r="O236" s="111"/>
      <c r="P236" s="81" t="str">
        <f t="shared" si="16"/>
        <v/>
      </c>
      <c r="Q236" s="111" t="str">
        <f t="shared" si="17"/>
        <v/>
      </c>
      <c r="R236" s="111" t="str">
        <f t="shared" si="18"/>
        <v/>
      </c>
      <c r="S236" s="246">
        <f t="shared" si="19"/>
        <v>0</v>
      </c>
      <c r="T236" s="111"/>
    </row>
    <row r="237" spans="2:20" ht="19.899999999999999" customHeight="1" x14ac:dyDescent="0.35">
      <c r="B237" s="109">
        <v>230</v>
      </c>
      <c r="C237" s="111" t="str">
        <f>IF('Dépenses de rémunération'!C237&lt;&gt;"",'Dépenses de rémunération'!C237,"")</f>
        <v/>
      </c>
      <c r="D237" s="111" t="str">
        <f>IF('Dépenses de rémunération'!D237&lt;&gt;"",'Dépenses de rémunération'!D237,"")</f>
        <v/>
      </c>
      <c r="E237" s="111" t="str">
        <f>IF('Dépenses de rémunération'!E237&lt;&gt;"",'Dépenses de rémunération'!E237,"")</f>
        <v/>
      </c>
      <c r="F237" s="111" t="str">
        <f>IF('Dépenses de rémunération'!F237&lt;&gt;"",'Dépenses de rémunération'!F237,"")</f>
        <v/>
      </c>
      <c r="G237" s="111" t="str">
        <f>IF('Dépenses de rémunération'!G237&lt;&gt;"",'Dépenses de rémunération'!G237,"")</f>
        <v/>
      </c>
      <c r="H237" s="246">
        <f>IF('Dépenses de rémunération'!I237&lt;&gt;0,ROUND('Dépenses de rémunération'!J237*'Dépenses de rémunération'!H237/'Dépenses de rémunération'!I237,2),0)</f>
        <v>0</v>
      </c>
      <c r="I237" s="81" t="str">
        <f>IF('Dépenses de rémunération'!H237&lt;&gt;0,'Dépenses de rémunération'!H237,"")</f>
        <v/>
      </c>
      <c r="J237" s="79" t="str">
        <f>IF('Dépenses de rémunération'!I237&lt;&gt;"",'Dépenses de rémunération'!I237,"")</f>
        <v/>
      </c>
      <c r="K237" s="79" t="str">
        <f>IF('Dépenses de rémunération'!J237&lt;&gt;"",'Dépenses de rémunération'!J237,"")</f>
        <v/>
      </c>
      <c r="L237" s="111" t="str">
        <f>IF('Dépenses de rémunération'!K237&lt;&gt;"",'Dépenses de rémunération'!K237,"")</f>
        <v/>
      </c>
      <c r="M237" s="246"/>
      <c r="N237" s="246">
        <f t="shared" si="15"/>
        <v>0</v>
      </c>
      <c r="O237" s="111"/>
      <c r="P237" s="81" t="str">
        <f t="shared" si="16"/>
        <v/>
      </c>
      <c r="Q237" s="111" t="str">
        <f t="shared" si="17"/>
        <v/>
      </c>
      <c r="R237" s="111" t="str">
        <f t="shared" si="18"/>
        <v/>
      </c>
      <c r="S237" s="246">
        <f t="shared" si="19"/>
        <v>0</v>
      </c>
      <c r="T237" s="111"/>
    </row>
    <row r="238" spans="2:20" ht="19.899999999999999" customHeight="1" x14ac:dyDescent="0.35">
      <c r="B238" s="109">
        <v>231</v>
      </c>
      <c r="C238" s="111" t="str">
        <f>IF('Dépenses de rémunération'!C238&lt;&gt;"",'Dépenses de rémunération'!C238,"")</f>
        <v/>
      </c>
      <c r="D238" s="111" t="str">
        <f>IF('Dépenses de rémunération'!D238&lt;&gt;"",'Dépenses de rémunération'!D238,"")</f>
        <v/>
      </c>
      <c r="E238" s="111" t="str">
        <f>IF('Dépenses de rémunération'!E238&lt;&gt;"",'Dépenses de rémunération'!E238,"")</f>
        <v/>
      </c>
      <c r="F238" s="111" t="str">
        <f>IF('Dépenses de rémunération'!F238&lt;&gt;"",'Dépenses de rémunération'!F238,"")</f>
        <v/>
      </c>
      <c r="G238" s="111" t="str">
        <f>IF('Dépenses de rémunération'!G238&lt;&gt;"",'Dépenses de rémunération'!G238,"")</f>
        <v/>
      </c>
      <c r="H238" s="246">
        <f>IF('Dépenses de rémunération'!I238&lt;&gt;0,ROUND('Dépenses de rémunération'!J238*'Dépenses de rémunération'!H238/'Dépenses de rémunération'!I238,2),0)</f>
        <v>0</v>
      </c>
      <c r="I238" s="81" t="str">
        <f>IF('Dépenses de rémunération'!H238&lt;&gt;0,'Dépenses de rémunération'!H238,"")</f>
        <v/>
      </c>
      <c r="J238" s="79" t="str">
        <f>IF('Dépenses de rémunération'!I238&lt;&gt;"",'Dépenses de rémunération'!I238,"")</f>
        <v/>
      </c>
      <c r="K238" s="79" t="str">
        <f>IF('Dépenses de rémunération'!J238&lt;&gt;"",'Dépenses de rémunération'!J238,"")</f>
        <v/>
      </c>
      <c r="L238" s="111" t="str">
        <f>IF('Dépenses de rémunération'!K238&lt;&gt;"",'Dépenses de rémunération'!K238,"")</f>
        <v/>
      </c>
      <c r="M238" s="246"/>
      <c r="N238" s="246">
        <f t="shared" si="15"/>
        <v>0</v>
      </c>
      <c r="O238" s="111"/>
      <c r="P238" s="81" t="str">
        <f t="shared" si="16"/>
        <v/>
      </c>
      <c r="Q238" s="111" t="str">
        <f t="shared" si="17"/>
        <v/>
      </c>
      <c r="R238" s="111" t="str">
        <f t="shared" si="18"/>
        <v/>
      </c>
      <c r="S238" s="246">
        <f t="shared" si="19"/>
        <v>0</v>
      </c>
      <c r="T238" s="111"/>
    </row>
    <row r="239" spans="2:20" ht="19.899999999999999" customHeight="1" x14ac:dyDescent="0.35">
      <c r="B239" s="109">
        <v>232</v>
      </c>
      <c r="C239" s="111" t="str">
        <f>IF('Dépenses de rémunération'!C239&lt;&gt;"",'Dépenses de rémunération'!C239,"")</f>
        <v/>
      </c>
      <c r="D239" s="111" t="str">
        <f>IF('Dépenses de rémunération'!D239&lt;&gt;"",'Dépenses de rémunération'!D239,"")</f>
        <v/>
      </c>
      <c r="E239" s="111" t="str">
        <f>IF('Dépenses de rémunération'!E239&lt;&gt;"",'Dépenses de rémunération'!E239,"")</f>
        <v/>
      </c>
      <c r="F239" s="111" t="str">
        <f>IF('Dépenses de rémunération'!F239&lt;&gt;"",'Dépenses de rémunération'!F239,"")</f>
        <v/>
      </c>
      <c r="G239" s="111" t="str">
        <f>IF('Dépenses de rémunération'!G239&lt;&gt;"",'Dépenses de rémunération'!G239,"")</f>
        <v/>
      </c>
      <c r="H239" s="246">
        <f>IF('Dépenses de rémunération'!I239&lt;&gt;0,ROUND('Dépenses de rémunération'!J239*'Dépenses de rémunération'!H239/'Dépenses de rémunération'!I239,2),0)</f>
        <v>0</v>
      </c>
      <c r="I239" s="81" t="str">
        <f>IF('Dépenses de rémunération'!H239&lt;&gt;0,'Dépenses de rémunération'!H239,"")</f>
        <v/>
      </c>
      <c r="J239" s="79" t="str">
        <f>IF('Dépenses de rémunération'!I239&lt;&gt;"",'Dépenses de rémunération'!I239,"")</f>
        <v/>
      </c>
      <c r="K239" s="79" t="str">
        <f>IF('Dépenses de rémunération'!J239&lt;&gt;"",'Dépenses de rémunération'!J239,"")</f>
        <v/>
      </c>
      <c r="L239" s="111" t="str">
        <f>IF('Dépenses de rémunération'!K239&lt;&gt;"",'Dépenses de rémunération'!K239,"")</f>
        <v/>
      </c>
      <c r="M239" s="246"/>
      <c r="N239" s="246">
        <f t="shared" si="15"/>
        <v>0</v>
      </c>
      <c r="O239" s="111"/>
      <c r="P239" s="81" t="str">
        <f t="shared" si="16"/>
        <v/>
      </c>
      <c r="Q239" s="111" t="str">
        <f t="shared" si="17"/>
        <v/>
      </c>
      <c r="R239" s="111" t="str">
        <f t="shared" si="18"/>
        <v/>
      </c>
      <c r="S239" s="246">
        <f t="shared" si="19"/>
        <v>0</v>
      </c>
      <c r="T239" s="111"/>
    </row>
    <row r="240" spans="2:20" ht="19.899999999999999" customHeight="1" x14ac:dyDescent="0.35">
      <c r="B240" s="109">
        <v>233</v>
      </c>
      <c r="C240" s="111" t="str">
        <f>IF('Dépenses de rémunération'!C240&lt;&gt;"",'Dépenses de rémunération'!C240,"")</f>
        <v/>
      </c>
      <c r="D240" s="111" t="str">
        <f>IF('Dépenses de rémunération'!D240&lt;&gt;"",'Dépenses de rémunération'!D240,"")</f>
        <v/>
      </c>
      <c r="E240" s="111" t="str">
        <f>IF('Dépenses de rémunération'!E240&lt;&gt;"",'Dépenses de rémunération'!E240,"")</f>
        <v/>
      </c>
      <c r="F240" s="111" t="str">
        <f>IF('Dépenses de rémunération'!F240&lt;&gt;"",'Dépenses de rémunération'!F240,"")</f>
        <v/>
      </c>
      <c r="G240" s="111" t="str">
        <f>IF('Dépenses de rémunération'!G240&lt;&gt;"",'Dépenses de rémunération'!G240,"")</f>
        <v/>
      </c>
      <c r="H240" s="246">
        <f>IF('Dépenses de rémunération'!I240&lt;&gt;0,ROUND('Dépenses de rémunération'!J240*'Dépenses de rémunération'!H240/'Dépenses de rémunération'!I240,2),0)</f>
        <v>0</v>
      </c>
      <c r="I240" s="81" t="str">
        <f>IF('Dépenses de rémunération'!H240&lt;&gt;0,'Dépenses de rémunération'!H240,"")</f>
        <v/>
      </c>
      <c r="J240" s="79" t="str">
        <f>IF('Dépenses de rémunération'!I240&lt;&gt;"",'Dépenses de rémunération'!I240,"")</f>
        <v/>
      </c>
      <c r="K240" s="79" t="str">
        <f>IF('Dépenses de rémunération'!J240&lt;&gt;"",'Dépenses de rémunération'!J240,"")</f>
        <v/>
      </c>
      <c r="L240" s="111" t="str">
        <f>IF('Dépenses de rémunération'!K240&lt;&gt;"",'Dépenses de rémunération'!K240,"")</f>
        <v/>
      </c>
      <c r="M240" s="246"/>
      <c r="N240" s="246">
        <f t="shared" si="15"/>
        <v>0</v>
      </c>
      <c r="O240" s="111"/>
      <c r="P240" s="81" t="str">
        <f t="shared" si="16"/>
        <v/>
      </c>
      <c r="Q240" s="111" t="str">
        <f t="shared" si="17"/>
        <v/>
      </c>
      <c r="R240" s="111" t="str">
        <f t="shared" si="18"/>
        <v/>
      </c>
      <c r="S240" s="246">
        <f t="shared" si="19"/>
        <v>0</v>
      </c>
      <c r="T240" s="111"/>
    </row>
    <row r="241" spans="2:20" ht="19.899999999999999" customHeight="1" x14ac:dyDescent="0.35">
      <c r="B241" s="109">
        <v>234</v>
      </c>
      <c r="C241" s="111" t="str">
        <f>IF('Dépenses de rémunération'!C241&lt;&gt;"",'Dépenses de rémunération'!C241,"")</f>
        <v/>
      </c>
      <c r="D241" s="111" t="str">
        <f>IF('Dépenses de rémunération'!D241&lt;&gt;"",'Dépenses de rémunération'!D241,"")</f>
        <v/>
      </c>
      <c r="E241" s="111" t="str">
        <f>IF('Dépenses de rémunération'!E241&lt;&gt;"",'Dépenses de rémunération'!E241,"")</f>
        <v/>
      </c>
      <c r="F241" s="111" t="str">
        <f>IF('Dépenses de rémunération'!F241&lt;&gt;"",'Dépenses de rémunération'!F241,"")</f>
        <v/>
      </c>
      <c r="G241" s="111" t="str">
        <f>IF('Dépenses de rémunération'!G241&lt;&gt;"",'Dépenses de rémunération'!G241,"")</f>
        <v/>
      </c>
      <c r="H241" s="246">
        <f>IF('Dépenses de rémunération'!I241&lt;&gt;0,ROUND('Dépenses de rémunération'!J241*'Dépenses de rémunération'!H241/'Dépenses de rémunération'!I241,2),0)</f>
        <v>0</v>
      </c>
      <c r="I241" s="81" t="str">
        <f>IF('Dépenses de rémunération'!H241&lt;&gt;0,'Dépenses de rémunération'!H241,"")</f>
        <v/>
      </c>
      <c r="J241" s="79" t="str">
        <f>IF('Dépenses de rémunération'!I241&lt;&gt;"",'Dépenses de rémunération'!I241,"")</f>
        <v/>
      </c>
      <c r="K241" s="79" t="str">
        <f>IF('Dépenses de rémunération'!J241&lt;&gt;"",'Dépenses de rémunération'!J241,"")</f>
        <v/>
      </c>
      <c r="L241" s="111" t="str">
        <f>IF('Dépenses de rémunération'!K241&lt;&gt;"",'Dépenses de rémunération'!K241,"")</f>
        <v/>
      </c>
      <c r="M241" s="246"/>
      <c r="N241" s="246">
        <f t="shared" si="15"/>
        <v>0</v>
      </c>
      <c r="O241" s="111"/>
      <c r="P241" s="81" t="str">
        <f t="shared" si="16"/>
        <v/>
      </c>
      <c r="Q241" s="111" t="str">
        <f t="shared" si="17"/>
        <v/>
      </c>
      <c r="R241" s="111" t="str">
        <f t="shared" si="18"/>
        <v/>
      </c>
      <c r="S241" s="246">
        <f t="shared" si="19"/>
        <v>0</v>
      </c>
      <c r="T241" s="111"/>
    </row>
    <row r="242" spans="2:20" ht="19.899999999999999" customHeight="1" x14ac:dyDescent="0.35">
      <c r="B242" s="109">
        <v>235</v>
      </c>
      <c r="C242" s="111" t="str">
        <f>IF('Dépenses de rémunération'!C242&lt;&gt;"",'Dépenses de rémunération'!C242,"")</f>
        <v/>
      </c>
      <c r="D242" s="111" t="str">
        <f>IF('Dépenses de rémunération'!D242&lt;&gt;"",'Dépenses de rémunération'!D242,"")</f>
        <v/>
      </c>
      <c r="E242" s="111" t="str">
        <f>IF('Dépenses de rémunération'!E242&lt;&gt;"",'Dépenses de rémunération'!E242,"")</f>
        <v/>
      </c>
      <c r="F242" s="111" t="str">
        <f>IF('Dépenses de rémunération'!F242&lt;&gt;"",'Dépenses de rémunération'!F242,"")</f>
        <v/>
      </c>
      <c r="G242" s="111" t="str">
        <f>IF('Dépenses de rémunération'!G242&lt;&gt;"",'Dépenses de rémunération'!G242,"")</f>
        <v/>
      </c>
      <c r="H242" s="246">
        <f>IF('Dépenses de rémunération'!I242&lt;&gt;0,ROUND('Dépenses de rémunération'!J242*'Dépenses de rémunération'!H242/'Dépenses de rémunération'!I242,2),0)</f>
        <v>0</v>
      </c>
      <c r="I242" s="81" t="str">
        <f>IF('Dépenses de rémunération'!H242&lt;&gt;0,'Dépenses de rémunération'!H242,"")</f>
        <v/>
      </c>
      <c r="J242" s="79" t="str">
        <f>IF('Dépenses de rémunération'!I242&lt;&gt;"",'Dépenses de rémunération'!I242,"")</f>
        <v/>
      </c>
      <c r="K242" s="79" t="str">
        <f>IF('Dépenses de rémunération'!J242&lt;&gt;"",'Dépenses de rémunération'!J242,"")</f>
        <v/>
      </c>
      <c r="L242" s="111" t="str">
        <f>IF('Dépenses de rémunération'!K242&lt;&gt;"",'Dépenses de rémunération'!K242,"")</f>
        <v/>
      </c>
      <c r="M242" s="246"/>
      <c r="N242" s="246">
        <f t="shared" si="15"/>
        <v>0</v>
      </c>
      <c r="O242" s="111"/>
      <c r="P242" s="81" t="str">
        <f t="shared" si="16"/>
        <v/>
      </c>
      <c r="Q242" s="111" t="str">
        <f t="shared" si="17"/>
        <v/>
      </c>
      <c r="R242" s="111" t="str">
        <f t="shared" si="18"/>
        <v/>
      </c>
      <c r="S242" s="246">
        <f t="shared" si="19"/>
        <v>0</v>
      </c>
      <c r="T242" s="111"/>
    </row>
    <row r="243" spans="2:20" ht="19.899999999999999" customHeight="1" x14ac:dyDescent="0.35">
      <c r="B243" s="109">
        <v>236</v>
      </c>
      <c r="C243" s="111" t="str">
        <f>IF('Dépenses de rémunération'!C243&lt;&gt;"",'Dépenses de rémunération'!C243,"")</f>
        <v/>
      </c>
      <c r="D243" s="111" t="str">
        <f>IF('Dépenses de rémunération'!D243&lt;&gt;"",'Dépenses de rémunération'!D243,"")</f>
        <v/>
      </c>
      <c r="E243" s="111" t="str">
        <f>IF('Dépenses de rémunération'!E243&lt;&gt;"",'Dépenses de rémunération'!E243,"")</f>
        <v/>
      </c>
      <c r="F243" s="111" t="str">
        <f>IF('Dépenses de rémunération'!F243&lt;&gt;"",'Dépenses de rémunération'!F243,"")</f>
        <v/>
      </c>
      <c r="G243" s="111" t="str">
        <f>IF('Dépenses de rémunération'!G243&lt;&gt;"",'Dépenses de rémunération'!G243,"")</f>
        <v/>
      </c>
      <c r="H243" s="246">
        <f>IF('Dépenses de rémunération'!I243&lt;&gt;0,ROUND('Dépenses de rémunération'!J243*'Dépenses de rémunération'!H243/'Dépenses de rémunération'!I243,2),0)</f>
        <v>0</v>
      </c>
      <c r="I243" s="81" t="str">
        <f>IF('Dépenses de rémunération'!H243&lt;&gt;0,'Dépenses de rémunération'!H243,"")</f>
        <v/>
      </c>
      <c r="J243" s="79" t="str">
        <f>IF('Dépenses de rémunération'!I243&lt;&gt;"",'Dépenses de rémunération'!I243,"")</f>
        <v/>
      </c>
      <c r="K243" s="79" t="str">
        <f>IF('Dépenses de rémunération'!J243&lt;&gt;"",'Dépenses de rémunération'!J243,"")</f>
        <v/>
      </c>
      <c r="L243" s="111" t="str">
        <f>IF('Dépenses de rémunération'!K243&lt;&gt;"",'Dépenses de rémunération'!K243,"")</f>
        <v/>
      </c>
      <c r="M243" s="246"/>
      <c r="N243" s="246">
        <f t="shared" si="15"/>
        <v>0</v>
      </c>
      <c r="O243" s="111"/>
      <c r="P243" s="81" t="str">
        <f t="shared" si="16"/>
        <v/>
      </c>
      <c r="Q243" s="111" t="str">
        <f t="shared" si="17"/>
        <v/>
      </c>
      <c r="R243" s="111" t="str">
        <f t="shared" si="18"/>
        <v/>
      </c>
      <c r="S243" s="246">
        <f t="shared" si="19"/>
        <v>0</v>
      </c>
      <c r="T243" s="111"/>
    </row>
    <row r="244" spans="2:20" ht="19.899999999999999" customHeight="1" x14ac:dyDescent="0.35">
      <c r="B244" s="109">
        <v>237</v>
      </c>
      <c r="C244" s="111" t="str">
        <f>IF('Dépenses de rémunération'!C244&lt;&gt;"",'Dépenses de rémunération'!C244,"")</f>
        <v/>
      </c>
      <c r="D244" s="111" t="str">
        <f>IF('Dépenses de rémunération'!D244&lt;&gt;"",'Dépenses de rémunération'!D244,"")</f>
        <v/>
      </c>
      <c r="E244" s="111" t="str">
        <f>IF('Dépenses de rémunération'!E244&lt;&gt;"",'Dépenses de rémunération'!E244,"")</f>
        <v/>
      </c>
      <c r="F244" s="111" t="str">
        <f>IF('Dépenses de rémunération'!F244&lt;&gt;"",'Dépenses de rémunération'!F244,"")</f>
        <v/>
      </c>
      <c r="G244" s="111" t="str">
        <f>IF('Dépenses de rémunération'!G244&lt;&gt;"",'Dépenses de rémunération'!G244,"")</f>
        <v/>
      </c>
      <c r="H244" s="246">
        <f>IF('Dépenses de rémunération'!I244&lt;&gt;0,ROUND('Dépenses de rémunération'!J244*'Dépenses de rémunération'!H244/'Dépenses de rémunération'!I244,2),0)</f>
        <v>0</v>
      </c>
      <c r="I244" s="81" t="str">
        <f>IF('Dépenses de rémunération'!H244&lt;&gt;0,'Dépenses de rémunération'!H244,"")</f>
        <v/>
      </c>
      <c r="J244" s="79" t="str">
        <f>IF('Dépenses de rémunération'!I244&lt;&gt;"",'Dépenses de rémunération'!I244,"")</f>
        <v/>
      </c>
      <c r="K244" s="79" t="str">
        <f>IF('Dépenses de rémunération'!J244&lt;&gt;"",'Dépenses de rémunération'!J244,"")</f>
        <v/>
      </c>
      <c r="L244" s="111" t="str">
        <f>IF('Dépenses de rémunération'!K244&lt;&gt;"",'Dépenses de rémunération'!K244,"")</f>
        <v/>
      </c>
      <c r="M244" s="246"/>
      <c r="N244" s="246">
        <f t="shared" si="15"/>
        <v>0</v>
      </c>
      <c r="O244" s="111"/>
      <c r="P244" s="81" t="str">
        <f t="shared" si="16"/>
        <v/>
      </c>
      <c r="Q244" s="111" t="str">
        <f t="shared" si="17"/>
        <v/>
      </c>
      <c r="R244" s="111" t="str">
        <f t="shared" si="18"/>
        <v/>
      </c>
      <c r="S244" s="246">
        <f t="shared" si="19"/>
        <v>0</v>
      </c>
      <c r="T244" s="111"/>
    </row>
    <row r="245" spans="2:20" ht="19.899999999999999" customHeight="1" x14ac:dyDescent="0.35">
      <c r="B245" s="109">
        <v>238</v>
      </c>
      <c r="C245" s="111" t="str">
        <f>IF('Dépenses de rémunération'!C245&lt;&gt;"",'Dépenses de rémunération'!C245,"")</f>
        <v/>
      </c>
      <c r="D245" s="111" t="str">
        <f>IF('Dépenses de rémunération'!D245&lt;&gt;"",'Dépenses de rémunération'!D245,"")</f>
        <v/>
      </c>
      <c r="E245" s="111" t="str">
        <f>IF('Dépenses de rémunération'!E245&lt;&gt;"",'Dépenses de rémunération'!E245,"")</f>
        <v/>
      </c>
      <c r="F245" s="111" t="str">
        <f>IF('Dépenses de rémunération'!F245&lt;&gt;"",'Dépenses de rémunération'!F245,"")</f>
        <v/>
      </c>
      <c r="G245" s="111" t="str">
        <f>IF('Dépenses de rémunération'!G245&lt;&gt;"",'Dépenses de rémunération'!G245,"")</f>
        <v/>
      </c>
      <c r="H245" s="246">
        <f>IF('Dépenses de rémunération'!I245&lt;&gt;0,ROUND('Dépenses de rémunération'!J245*'Dépenses de rémunération'!H245/'Dépenses de rémunération'!I245,2),0)</f>
        <v>0</v>
      </c>
      <c r="I245" s="81" t="str">
        <f>IF('Dépenses de rémunération'!H245&lt;&gt;0,'Dépenses de rémunération'!H245,"")</f>
        <v/>
      </c>
      <c r="J245" s="79" t="str">
        <f>IF('Dépenses de rémunération'!I245&lt;&gt;"",'Dépenses de rémunération'!I245,"")</f>
        <v/>
      </c>
      <c r="K245" s="79" t="str">
        <f>IF('Dépenses de rémunération'!J245&lt;&gt;"",'Dépenses de rémunération'!J245,"")</f>
        <v/>
      </c>
      <c r="L245" s="111" t="str">
        <f>IF('Dépenses de rémunération'!K245&lt;&gt;"",'Dépenses de rémunération'!K245,"")</f>
        <v/>
      </c>
      <c r="M245" s="246"/>
      <c r="N245" s="246">
        <f t="shared" si="15"/>
        <v>0</v>
      </c>
      <c r="O245" s="111"/>
      <c r="P245" s="81" t="str">
        <f t="shared" si="16"/>
        <v/>
      </c>
      <c r="Q245" s="111" t="str">
        <f t="shared" si="17"/>
        <v/>
      </c>
      <c r="R245" s="111" t="str">
        <f t="shared" si="18"/>
        <v/>
      </c>
      <c r="S245" s="246">
        <f t="shared" si="19"/>
        <v>0</v>
      </c>
      <c r="T245" s="111"/>
    </row>
    <row r="246" spans="2:20" ht="19.899999999999999" customHeight="1" x14ac:dyDescent="0.35">
      <c r="B246" s="109">
        <v>239</v>
      </c>
      <c r="C246" s="111" t="str">
        <f>IF('Dépenses de rémunération'!C246&lt;&gt;"",'Dépenses de rémunération'!C246,"")</f>
        <v/>
      </c>
      <c r="D246" s="111" t="str">
        <f>IF('Dépenses de rémunération'!D246&lt;&gt;"",'Dépenses de rémunération'!D246,"")</f>
        <v/>
      </c>
      <c r="E246" s="111" t="str">
        <f>IF('Dépenses de rémunération'!E246&lt;&gt;"",'Dépenses de rémunération'!E246,"")</f>
        <v/>
      </c>
      <c r="F246" s="111" t="str">
        <f>IF('Dépenses de rémunération'!F246&lt;&gt;"",'Dépenses de rémunération'!F246,"")</f>
        <v/>
      </c>
      <c r="G246" s="111" t="str">
        <f>IF('Dépenses de rémunération'!G246&lt;&gt;"",'Dépenses de rémunération'!G246,"")</f>
        <v/>
      </c>
      <c r="H246" s="246">
        <f>IF('Dépenses de rémunération'!I246&lt;&gt;0,ROUND('Dépenses de rémunération'!J246*'Dépenses de rémunération'!H246/'Dépenses de rémunération'!I246,2),0)</f>
        <v>0</v>
      </c>
      <c r="I246" s="81" t="str">
        <f>IF('Dépenses de rémunération'!H246&lt;&gt;0,'Dépenses de rémunération'!H246,"")</f>
        <v/>
      </c>
      <c r="J246" s="79" t="str">
        <f>IF('Dépenses de rémunération'!I246&lt;&gt;"",'Dépenses de rémunération'!I246,"")</f>
        <v/>
      </c>
      <c r="K246" s="79" t="str">
        <f>IF('Dépenses de rémunération'!J246&lt;&gt;"",'Dépenses de rémunération'!J246,"")</f>
        <v/>
      </c>
      <c r="L246" s="111" t="str">
        <f>IF('Dépenses de rémunération'!K246&lt;&gt;"",'Dépenses de rémunération'!K246,"")</f>
        <v/>
      </c>
      <c r="M246" s="246"/>
      <c r="N246" s="246">
        <f t="shared" si="15"/>
        <v>0</v>
      </c>
      <c r="O246" s="111"/>
      <c r="P246" s="81" t="str">
        <f t="shared" si="16"/>
        <v/>
      </c>
      <c r="Q246" s="111" t="str">
        <f t="shared" si="17"/>
        <v/>
      </c>
      <c r="R246" s="111" t="str">
        <f t="shared" si="18"/>
        <v/>
      </c>
      <c r="S246" s="246">
        <f t="shared" si="19"/>
        <v>0</v>
      </c>
      <c r="T246" s="111"/>
    </row>
    <row r="247" spans="2:20" ht="19.899999999999999" customHeight="1" x14ac:dyDescent="0.35">
      <c r="B247" s="109">
        <v>240</v>
      </c>
      <c r="C247" s="111" t="str">
        <f>IF('Dépenses de rémunération'!C247&lt;&gt;"",'Dépenses de rémunération'!C247,"")</f>
        <v/>
      </c>
      <c r="D247" s="111" t="str">
        <f>IF('Dépenses de rémunération'!D247&lt;&gt;"",'Dépenses de rémunération'!D247,"")</f>
        <v/>
      </c>
      <c r="E247" s="111" t="str">
        <f>IF('Dépenses de rémunération'!E247&lt;&gt;"",'Dépenses de rémunération'!E247,"")</f>
        <v/>
      </c>
      <c r="F247" s="111" t="str">
        <f>IF('Dépenses de rémunération'!F247&lt;&gt;"",'Dépenses de rémunération'!F247,"")</f>
        <v/>
      </c>
      <c r="G247" s="111" t="str">
        <f>IF('Dépenses de rémunération'!G247&lt;&gt;"",'Dépenses de rémunération'!G247,"")</f>
        <v/>
      </c>
      <c r="H247" s="246">
        <f>IF('Dépenses de rémunération'!I247&lt;&gt;0,ROUND('Dépenses de rémunération'!J247*'Dépenses de rémunération'!H247/'Dépenses de rémunération'!I247,2),0)</f>
        <v>0</v>
      </c>
      <c r="I247" s="81" t="str">
        <f>IF('Dépenses de rémunération'!H247&lt;&gt;0,'Dépenses de rémunération'!H247,"")</f>
        <v/>
      </c>
      <c r="J247" s="79" t="str">
        <f>IF('Dépenses de rémunération'!I247&lt;&gt;"",'Dépenses de rémunération'!I247,"")</f>
        <v/>
      </c>
      <c r="K247" s="79" t="str">
        <f>IF('Dépenses de rémunération'!J247&lt;&gt;"",'Dépenses de rémunération'!J247,"")</f>
        <v/>
      </c>
      <c r="L247" s="111" t="str">
        <f>IF('Dépenses de rémunération'!K247&lt;&gt;"",'Dépenses de rémunération'!K247,"")</f>
        <v/>
      </c>
      <c r="M247" s="246"/>
      <c r="N247" s="246">
        <f t="shared" si="15"/>
        <v>0</v>
      </c>
      <c r="O247" s="111"/>
      <c r="P247" s="81" t="str">
        <f t="shared" si="16"/>
        <v/>
      </c>
      <c r="Q247" s="111" t="str">
        <f t="shared" si="17"/>
        <v/>
      </c>
      <c r="R247" s="111" t="str">
        <f t="shared" si="18"/>
        <v/>
      </c>
      <c r="S247" s="246">
        <f t="shared" si="19"/>
        <v>0</v>
      </c>
      <c r="T247" s="111"/>
    </row>
    <row r="248" spans="2:20" ht="19.899999999999999" customHeight="1" x14ac:dyDescent="0.35">
      <c r="B248" s="109">
        <v>241</v>
      </c>
      <c r="C248" s="111" t="str">
        <f>IF('Dépenses de rémunération'!C248&lt;&gt;"",'Dépenses de rémunération'!C248,"")</f>
        <v/>
      </c>
      <c r="D248" s="111" t="str">
        <f>IF('Dépenses de rémunération'!D248&lt;&gt;"",'Dépenses de rémunération'!D248,"")</f>
        <v/>
      </c>
      <c r="E248" s="111" t="str">
        <f>IF('Dépenses de rémunération'!E248&lt;&gt;"",'Dépenses de rémunération'!E248,"")</f>
        <v/>
      </c>
      <c r="F248" s="111" t="str">
        <f>IF('Dépenses de rémunération'!F248&lt;&gt;"",'Dépenses de rémunération'!F248,"")</f>
        <v/>
      </c>
      <c r="G248" s="111" t="str">
        <f>IF('Dépenses de rémunération'!G248&lt;&gt;"",'Dépenses de rémunération'!G248,"")</f>
        <v/>
      </c>
      <c r="H248" s="246">
        <f>IF('Dépenses de rémunération'!I248&lt;&gt;0,ROUND('Dépenses de rémunération'!J248*'Dépenses de rémunération'!H248/'Dépenses de rémunération'!I248,2),0)</f>
        <v>0</v>
      </c>
      <c r="I248" s="81" t="str">
        <f>IF('Dépenses de rémunération'!H248&lt;&gt;0,'Dépenses de rémunération'!H248,"")</f>
        <v/>
      </c>
      <c r="J248" s="79" t="str">
        <f>IF('Dépenses de rémunération'!I248&lt;&gt;"",'Dépenses de rémunération'!I248,"")</f>
        <v/>
      </c>
      <c r="K248" s="79" t="str">
        <f>IF('Dépenses de rémunération'!J248&lt;&gt;"",'Dépenses de rémunération'!J248,"")</f>
        <v/>
      </c>
      <c r="L248" s="111" t="str">
        <f>IF('Dépenses de rémunération'!K248&lt;&gt;"",'Dépenses de rémunération'!K248,"")</f>
        <v/>
      </c>
      <c r="M248" s="246"/>
      <c r="N248" s="246">
        <f t="shared" si="15"/>
        <v>0</v>
      </c>
      <c r="O248" s="111"/>
      <c r="P248" s="81" t="str">
        <f t="shared" si="16"/>
        <v/>
      </c>
      <c r="Q248" s="111" t="str">
        <f t="shared" si="17"/>
        <v/>
      </c>
      <c r="R248" s="111" t="str">
        <f t="shared" si="18"/>
        <v/>
      </c>
      <c r="S248" s="246">
        <f t="shared" si="19"/>
        <v>0</v>
      </c>
      <c r="T248" s="111"/>
    </row>
    <row r="249" spans="2:20" ht="19.899999999999999" customHeight="1" x14ac:dyDescent="0.35">
      <c r="B249" s="109">
        <v>242</v>
      </c>
      <c r="C249" s="111" t="str">
        <f>IF('Dépenses de rémunération'!C249&lt;&gt;"",'Dépenses de rémunération'!C249,"")</f>
        <v/>
      </c>
      <c r="D249" s="111" t="str">
        <f>IF('Dépenses de rémunération'!D249&lt;&gt;"",'Dépenses de rémunération'!D249,"")</f>
        <v/>
      </c>
      <c r="E249" s="111" t="str">
        <f>IF('Dépenses de rémunération'!E249&lt;&gt;"",'Dépenses de rémunération'!E249,"")</f>
        <v/>
      </c>
      <c r="F249" s="111" t="str">
        <f>IF('Dépenses de rémunération'!F249&lt;&gt;"",'Dépenses de rémunération'!F249,"")</f>
        <v/>
      </c>
      <c r="G249" s="111" t="str">
        <f>IF('Dépenses de rémunération'!G249&lt;&gt;"",'Dépenses de rémunération'!G249,"")</f>
        <v/>
      </c>
      <c r="H249" s="246">
        <f>IF('Dépenses de rémunération'!I249&lt;&gt;0,ROUND('Dépenses de rémunération'!J249*'Dépenses de rémunération'!H249/'Dépenses de rémunération'!I249,2),0)</f>
        <v>0</v>
      </c>
      <c r="I249" s="81" t="str">
        <f>IF('Dépenses de rémunération'!H249&lt;&gt;0,'Dépenses de rémunération'!H249,"")</f>
        <v/>
      </c>
      <c r="J249" s="79" t="str">
        <f>IF('Dépenses de rémunération'!I249&lt;&gt;"",'Dépenses de rémunération'!I249,"")</f>
        <v/>
      </c>
      <c r="K249" s="79" t="str">
        <f>IF('Dépenses de rémunération'!J249&lt;&gt;"",'Dépenses de rémunération'!J249,"")</f>
        <v/>
      </c>
      <c r="L249" s="111" t="str">
        <f>IF('Dépenses de rémunération'!K249&lt;&gt;"",'Dépenses de rémunération'!K249,"")</f>
        <v/>
      </c>
      <c r="M249" s="246"/>
      <c r="N249" s="246">
        <f t="shared" si="15"/>
        <v>0</v>
      </c>
      <c r="O249" s="111"/>
      <c r="P249" s="81" t="str">
        <f t="shared" si="16"/>
        <v/>
      </c>
      <c r="Q249" s="111" t="str">
        <f t="shared" si="17"/>
        <v/>
      </c>
      <c r="R249" s="111" t="str">
        <f t="shared" si="18"/>
        <v/>
      </c>
      <c r="S249" s="246">
        <f t="shared" si="19"/>
        <v>0</v>
      </c>
      <c r="T249" s="111"/>
    </row>
    <row r="250" spans="2:20" ht="19.899999999999999" customHeight="1" x14ac:dyDescent="0.35">
      <c r="B250" s="109">
        <v>243</v>
      </c>
      <c r="C250" s="111" t="str">
        <f>IF('Dépenses de rémunération'!C250&lt;&gt;"",'Dépenses de rémunération'!C250,"")</f>
        <v/>
      </c>
      <c r="D250" s="111" t="str">
        <f>IF('Dépenses de rémunération'!D250&lt;&gt;"",'Dépenses de rémunération'!D250,"")</f>
        <v/>
      </c>
      <c r="E250" s="111" t="str">
        <f>IF('Dépenses de rémunération'!E250&lt;&gt;"",'Dépenses de rémunération'!E250,"")</f>
        <v/>
      </c>
      <c r="F250" s="111" t="str">
        <f>IF('Dépenses de rémunération'!F250&lt;&gt;"",'Dépenses de rémunération'!F250,"")</f>
        <v/>
      </c>
      <c r="G250" s="111" t="str">
        <f>IF('Dépenses de rémunération'!G250&lt;&gt;"",'Dépenses de rémunération'!G250,"")</f>
        <v/>
      </c>
      <c r="H250" s="246">
        <f>IF('Dépenses de rémunération'!I250&lt;&gt;0,ROUND('Dépenses de rémunération'!J250*'Dépenses de rémunération'!H250/'Dépenses de rémunération'!I250,2),0)</f>
        <v>0</v>
      </c>
      <c r="I250" s="81" t="str">
        <f>IF('Dépenses de rémunération'!H250&lt;&gt;0,'Dépenses de rémunération'!H250,"")</f>
        <v/>
      </c>
      <c r="J250" s="79" t="str">
        <f>IF('Dépenses de rémunération'!I250&lt;&gt;"",'Dépenses de rémunération'!I250,"")</f>
        <v/>
      </c>
      <c r="K250" s="79" t="str">
        <f>IF('Dépenses de rémunération'!J250&lt;&gt;"",'Dépenses de rémunération'!J250,"")</f>
        <v/>
      </c>
      <c r="L250" s="111" t="str">
        <f>IF('Dépenses de rémunération'!K250&lt;&gt;"",'Dépenses de rémunération'!K250,"")</f>
        <v/>
      </c>
      <c r="M250" s="246"/>
      <c r="N250" s="246">
        <f t="shared" si="15"/>
        <v>0</v>
      </c>
      <c r="O250" s="111"/>
      <c r="P250" s="81" t="str">
        <f t="shared" si="16"/>
        <v/>
      </c>
      <c r="Q250" s="111" t="str">
        <f t="shared" si="17"/>
        <v/>
      </c>
      <c r="R250" s="111" t="str">
        <f t="shared" si="18"/>
        <v/>
      </c>
      <c r="S250" s="246">
        <f t="shared" si="19"/>
        <v>0</v>
      </c>
      <c r="T250" s="111"/>
    </row>
    <row r="251" spans="2:20" ht="19.899999999999999" customHeight="1" x14ac:dyDescent="0.35">
      <c r="B251" s="109">
        <v>244</v>
      </c>
      <c r="C251" s="111" t="str">
        <f>IF('Dépenses de rémunération'!C251&lt;&gt;"",'Dépenses de rémunération'!C251,"")</f>
        <v/>
      </c>
      <c r="D251" s="111" t="str">
        <f>IF('Dépenses de rémunération'!D251&lt;&gt;"",'Dépenses de rémunération'!D251,"")</f>
        <v/>
      </c>
      <c r="E251" s="111" t="str">
        <f>IF('Dépenses de rémunération'!E251&lt;&gt;"",'Dépenses de rémunération'!E251,"")</f>
        <v/>
      </c>
      <c r="F251" s="111" t="str">
        <f>IF('Dépenses de rémunération'!F251&lt;&gt;"",'Dépenses de rémunération'!F251,"")</f>
        <v/>
      </c>
      <c r="G251" s="111" t="str">
        <f>IF('Dépenses de rémunération'!G251&lt;&gt;"",'Dépenses de rémunération'!G251,"")</f>
        <v/>
      </c>
      <c r="H251" s="246">
        <f>IF('Dépenses de rémunération'!I251&lt;&gt;0,ROUND('Dépenses de rémunération'!J251*'Dépenses de rémunération'!H251/'Dépenses de rémunération'!I251,2),0)</f>
        <v>0</v>
      </c>
      <c r="I251" s="81" t="str">
        <f>IF('Dépenses de rémunération'!H251&lt;&gt;0,'Dépenses de rémunération'!H251,"")</f>
        <v/>
      </c>
      <c r="J251" s="79" t="str">
        <f>IF('Dépenses de rémunération'!I251&lt;&gt;"",'Dépenses de rémunération'!I251,"")</f>
        <v/>
      </c>
      <c r="K251" s="79" t="str">
        <f>IF('Dépenses de rémunération'!J251&lt;&gt;"",'Dépenses de rémunération'!J251,"")</f>
        <v/>
      </c>
      <c r="L251" s="111" t="str">
        <f>IF('Dépenses de rémunération'!K251&lt;&gt;"",'Dépenses de rémunération'!K251,"")</f>
        <v/>
      </c>
      <c r="M251" s="246"/>
      <c r="N251" s="246">
        <f t="shared" si="15"/>
        <v>0</v>
      </c>
      <c r="O251" s="111"/>
      <c r="P251" s="81" t="str">
        <f t="shared" si="16"/>
        <v/>
      </c>
      <c r="Q251" s="111" t="str">
        <f t="shared" si="17"/>
        <v/>
      </c>
      <c r="R251" s="111" t="str">
        <f t="shared" si="18"/>
        <v/>
      </c>
      <c r="S251" s="246">
        <f t="shared" si="19"/>
        <v>0</v>
      </c>
      <c r="T251" s="111"/>
    </row>
    <row r="252" spans="2:20" ht="19.899999999999999" customHeight="1" x14ac:dyDescent="0.35">
      <c r="B252" s="109">
        <v>245</v>
      </c>
      <c r="C252" s="111" t="str">
        <f>IF('Dépenses de rémunération'!C252&lt;&gt;"",'Dépenses de rémunération'!C252,"")</f>
        <v/>
      </c>
      <c r="D252" s="111" t="str">
        <f>IF('Dépenses de rémunération'!D252&lt;&gt;"",'Dépenses de rémunération'!D252,"")</f>
        <v/>
      </c>
      <c r="E252" s="111" t="str">
        <f>IF('Dépenses de rémunération'!E252&lt;&gt;"",'Dépenses de rémunération'!E252,"")</f>
        <v/>
      </c>
      <c r="F252" s="111" t="str">
        <f>IF('Dépenses de rémunération'!F252&lt;&gt;"",'Dépenses de rémunération'!F252,"")</f>
        <v/>
      </c>
      <c r="G252" s="111" t="str">
        <f>IF('Dépenses de rémunération'!G252&lt;&gt;"",'Dépenses de rémunération'!G252,"")</f>
        <v/>
      </c>
      <c r="H252" s="246">
        <f>IF('Dépenses de rémunération'!I252&lt;&gt;0,ROUND('Dépenses de rémunération'!J252*'Dépenses de rémunération'!H252/'Dépenses de rémunération'!I252,2),0)</f>
        <v>0</v>
      </c>
      <c r="I252" s="81" t="str">
        <f>IF('Dépenses de rémunération'!H252&lt;&gt;0,'Dépenses de rémunération'!H252,"")</f>
        <v/>
      </c>
      <c r="J252" s="79" t="str">
        <f>IF('Dépenses de rémunération'!I252&lt;&gt;"",'Dépenses de rémunération'!I252,"")</f>
        <v/>
      </c>
      <c r="K252" s="79" t="str">
        <f>IF('Dépenses de rémunération'!J252&lt;&gt;"",'Dépenses de rémunération'!J252,"")</f>
        <v/>
      </c>
      <c r="L252" s="111" t="str">
        <f>IF('Dépenses de rémunération'!K252&lt;&gt;"",'Dépenses de rémunération'!K252,"")</f>
        <v/>
      </c>
      <c r="M252" s="246"/>
      <c r="N252" s="246">
        <f t="shared" si="15"/>
        <v>0</v>
      </c>
      <c r="O252" s="111"/>
      <c r="P252" s="81" t="str">
        <f t="shared" si="16"/>
        <v/>
      </c>
      <c r="Q252" s="111" t="str">
        <f t="shared" si="17"/>
        <v/>
      </c>
      <c r="R252" s="111" t="str">
        <f t="shared" si="18"/>
        <v/>
      </c>
      <c r="S252" s="246">
        <f t="shared" si="19"/>
        <v>0</v>
      </c>
      <c r="T252" s="111"/>
    </row>
    <row r="253" spans="2:20" ht="19.899999999999999" customHeight="1" x14ac:dyDescent="0.35">
      <c r="B253" s="109">
        <v>246</v>
      </c>
      <c r="C253" s="111" t="str">
        <f>IF('Dépenses de rémunération'!C253&lt;&gt;"",'Dépenses de rémunération'!C253,"")</f>
        <v/>
      </c>
      <c r="D253" s="111" t="str">
        <f>IF('Dépenses de rémunération'!D253&lt;&gt;"",'Dépenses de rémunération'!D253,"")</f>
        <v/>
      </c>
      <c r="E253" s="111" t="str">
        <f>IF('Dépenses de rémunération'!E253&lt;&gt;"",'Dépenses de rémunération'!E253,"")</f>
        <v/>
      </c>
      <c r="F253" s="111" t="str">
        <f>IF('Dépenses de rémunération'!F253&lt;&gt;"",'Dépenses de rémunération'!F253,"")</f>
        <v/>
      </c>
      <c r="G253" s="111" t="str">
        <f>IF('Dépenses de rémunération'!G253&lt;&gt;"",'Dépenses de rémunération'!G253,"")</f>
        <v/>
      </c>
      <c r="H253" s="246">
        <f>IF('Dépenses de rémunération'!I253&lt;&gt;0,ROUND('Dépenses de rémunération'!J253*'Dépenses de rémunération'!H253/'Dépenses de rémunération'!I253,2),0)</f>
        <v>0</v>
      </c>
      <c r="I253" s="81" t="str">
        <f>IF('Dépenses de rémunération'!H253&lt;&gt;0,'Dépenses de rémunération'!H253,"")</f>
        <v/>
      </c>
      <c r="J253" s="79" t="str">
        <f>IF('Dépenses de rémunération'!I253&lt;&gt;"",'Dépenses de rémunération'!I253,"")</f>
        <v/>
      </c>
      <c r="K253" s="79" t="str">
        <f>IF('Dépenses de rémunération'!J253&lt;&gt;"",'Dépenses de rémunération'!J253,"")</f>
        <v/>
      </c>
      <c r="L253" s="111" t="str">
        <f>IF('Dépenses de rémunération'!K253&lt;&gt;"",'Dépenses de rémunération'!K253,"")</f>
        <v/>
      </c>
      <c r="M253" s="246"/>
      <c r="N253" s="246">
        <f t="shared" si="15"/>
        <v>0</v>
      </c>
      <c r="O253" s="111"/>
      <c r="P253" s="81" t="str">
        <f t="shared" si="16"/>
        <v/>
      </c>
      <c r="Q253" s="111" t="str">
        <f t="shared" si="17"/>
        <v/>
      </c>
      <c r="R253" s="111" t="str">
        <f t="shared" si="18"/>
        <v/>
      </c>
      <c r="S253" s="246">
        <f t="shared" si="19"/>
        <v>0</v>
      </c>
      <c r="T253" s="111"/>
    </row>
    <row r="254" spans="2:20" ht="19.899999999999999" customHeight="1" x14ac:dyDescent="0.35">
      <c r="B254" s="109">
        <v>247</v>
      </c>
      <c r="C254" s="111" t="str">
        <f>IF('Dépenses de rémunération'!C254&lt;&gt;"",'Dépenses de rémunération'!C254,"")</f>
        <v/>
      </c>
      <c r="D254" s="111" t="str">
        <f>IF('Dépenses de rémunération'!D254&lt;&gt;"",'Dépenses de rémunération'!D254,"")</f>
        <v/>
      </c>
      <c r="E254" s="111" t="str">
        <f>IF('Dépenses de rémunération'!E254&lt;&gt;"",'Dépenses de rémunération'!E254,"")</f>
        <v/>
      </c>
      <c r="F254" s="111" t="str">
        <f>IF('Dépenses de rémunération'!F254&lt;&gt;"",'Dépenses de rémunération'!F254,"")</f>
        <v/>
      </c>
      <c r="G254" s="111" t="str">
        <f>IF('Dépenses de rémunération'!G254&lt;&gt;"",'Dépenses de rémunération'!G254,"")</f>
        <v/>
      </c>
      <c r="H254" s="246">
        <f>IF('Dépenses de rémunération'!I254&lt;&gt;0,ROUND('Dépenses de rémunération'!J254*'Dépenses de rémunération'!H254/'Dépenses de rémunération'!I254,2),0)</f>
        <v>0</v>
      </c>
      <c r="I254" s="81" t="str">
        <f>IF('Dépenses de rémunération'!H254&lt;&gt;0,'Dépenses de rémunération'!H254,"")</f>
        <v/>
      </c>
      <c r="J254" s="79" t="str">
        <f>IF('Dépenses de rémunération'!I254&lt;&gt;"",'Dépenses de rémunération'!I254,"")</f>
        <v/>
      </c>
      <c r="K254" s="79" t="str">
        <f>IF('Dépenses de rémunération'!J254&lt;&gt;"",'Dépenses de rémunération'!J254,"")</f>
        <v/>
      </c>
      <c r="L254" s="111" t="str">
        <f>IF('Dépenses de rémunération'!K254&lt;&gt;"",'Dépenses de rémunération'!K254,"")</f>
        <v/>
      </c>
      <c r="M254" s="246"/>
      <c r="N254" s="246">
        <f t="shared" si="15"/>
        <v>0</v>
      </c>
      <c r="O254" s="111"/>
      <c r="P254" s="81" t="str">
        <f t="shared" si="16"/>
        <v/>
      </c>
      <c r="Q254" s="111" t="str">
        <f t="shared" si="17"/>
        <v/>
      </c>
      <c r="R254" s="111" t="str">
        <f t="shared" si="18"/>
        <v/>
      </c>
      <c r="S254" s="246">
        <f t="shared" si="19"/>
        <v>0</v>
      </c>
      <c r="T254" s="111"/>
    </row>
    <row r="255" spans="2:20" ht="19.899999999999999" customHeight="1" x14ac:dyDescent="0.35">
      <c r="B255" s="109">
        <v>248</v>
      </c>
      <c r="C255" s="111" t="str">
        <f>IF('Dépenses de rémunération'!C255&lt;&gt;"",'Dépenses de rémunération'!C255,"")</f>
        <v/>
      </c>
      <c r="D255" s="111" t="str">
        <f>IF('Dépenses de rémunération'!D255&lt;&gt;"",'Dépenses de rémunération'!D255,"")</f>
        <v/>
      </c>
      <c r="E255" s="111" t="str">
        <f>IF('Dépenses de rémunération'!E255&lt;&gt;"",'Dépenses de rémunération'!E255,"")</f>
        <v/>
      </c>
      <c r="F255" s="111" t="str">
        <f>IF('Dépenses de rémunération'!F255&lt;&gt;"",'Dépenses de rémunération'!F255,"")</f>
        <v/>
      </c>
      <c r="G255" s="111" t="str">
        <f>IF('Dépenses de rémunération'!G255&lt;&gt;"",'Dépenses de rémunération'!G255,"")</f>
        <v/>
      </c>
      <c r="H255" s="246">
        <f>IF('Dépenses de rémunération'!I255&lt;&gt;0,ROUND('Dépenses de rémunération'!J255*'Dépenses de rémunération'!H255/'Dépenses de rémunération'!I255,2),0)</f>
        <v>0</v>
      </c>
      <c r="I255" s="81" t="str">
        <f>IF('Dépenses de rémunération'!H255&lt;&gt;0,'Dépenses de rémunération'!H255,"")</f>
        <v/>
      </c>
      <c r="J255" s="79" t="str">
        <f>IF('Dépenses de rémunération'!I255&lt;&gt;"",'Dépenses de rémunération'!I255,"")</f>
        <v/>
      </c>
      <c r="K255" s="79" t="str">
        <f>IF('Dépenses de rémunération'!J255&lt;&gt;"",'Dépenses de rémunération'!J255,"")</f>
        <v/>
      </c>
      <c r="L255" s="111" t="str">
        <f>IF('Dépenses de rémunération'!K255&lt;&gt;"",'Dépenses de rémunération'!K255,"")</f>
        <v/>
      </c>
      <c r="M255" s="246"/>
      <c r="N255" s="246">
        <f t="shared" si="15"/>
        <v>0</v>
      </c>
      <c r="O255" s="111"/>
      <c r="P255" s="81" t="str">
        <f t="shared" si="16"/>
        <v/>
      </c>
      <c r="Q255" s="111" t="str">
        <f t="shared" si="17"/>
        <v/>
      </c>
      <c r="R255" s="111" t="str">
        <f t="shared" si="18"/>
        <v/>
      </c>
      <c r="S255" s="246">
        <f t="shared" si="19"/>
        <v>0</v>
      </c>
      <c r="T255" s="111"/>
    </row>
    <row r="256" spans="2:20" ht="19.899999999999999" customHeight="1" x14ac:dyDescent="0.35">
      <c r="B256" s="109">
        <v>249</v>
      </c>
      <c r="C256" s="111" t="str">
        <f>IF('Dépenses de rémunération'!C256&lt;&gt;"",'Dépenses de rémunération'!C256,"")</f>
        <v/>
      </c>
      <c r="D256" s="111" t="str">
        <f>IF('Dépenses de rémunération'!D256&lt;&gt;"",'Dépenses de rémunération'!D256,"")</f>
        <v/>
      </c>
      <c r="E256" s="111" t="str">
        <f>IF('Dépenses de rémunération'!E256&lt;&gt;"",'Dépenses de rémunération'!E256,"")</f>
        <v/>
      </c>
      <c r="F256" s="111" t="str">
        <f>IF('Dépenses de rémunération'!F256&lt;&gt;"",'Dépenses de rémunération'!F256,"")</f>
        <v/>
      </c>
      <c r="G256" s="111" t="str">
        <f>IF('Dépenses de rémunération'!G256&lt;&gt;"",'Dépenses de rémunération'!G256,"")</f>
        <v/>
      </c>
      <c r="H256" s="246">
        <f>IF('Dépenses de rémunération'!I256&lt;&gt;0,ROUND('Dépenses de rémunération'!J256*'Dépenses de rémunération'!H256/'Dépenses de rémunération'!I256,2),0)</f>
        <v>0</v>
      </c>
      <c r="I256" s="81" t="str">
        <f>IF('Dépenses de rémunération'!H256&lt;&gt;0,'Dépenses de rémunération'!H256,"")</f>
        <v/>
      </c>
      <c r="J256" s="79" t="str">
        <f>IF('Dépenses de rémunération'!I256&lt;&gt;"",'Dépenses de rémunération'!I256,"")</f>
        <v/>
      </c>
      <c r="K256" s="79" t="str">
        <f>IF('Dépenses de rémunération'!J256&lt;&gt;"",'Dépenses de rémunération'!J256,"")</f>
        <v/>
      </c>
      <c r="L256" s="111" t="str">
        <f>IF('Dépenses de rémunération'!K256&lt;&gt;"",'Dépenses de rémunération'!K256,"")</f>
        <v/>
      </c>
      <c r="M256" s="246"/>
      <c r="N256" s="246">
        <f t="shared" si="15"/>
        <v>0</v>
      </c>
      <c r="O256" s="111"/>
      <c r="P256" s="81" t="str">
        <f t="shared" si="16"/>
        <v/>
      </c>
      <c r="Q256" s="111" t="str">
        <f t="shared" si="17"/>
        <v/>
      </c>
      <c r="R256" s="111" t="str">
        <f t="shared" si="18"/>
        <v/>
      </c>
      <c r="S256" s="246">
        <f t="shared" si="19"/>
        <v>0</v>
      </c>
      <c r="T256" s="111"/>
    </row>
    <row r="257" spans="2:20" ht="19.899999999999999" customHeight="1" x14ac:dyDescent="0.35">
      <c r="B257" s="109">
        <v>250</v>
      </c>
      <c r="C257" s="111" t="str">
        <f>IF('Dépenses de rémunération'!C257&lt;&gt;"",'Dépenses de rémunération'!C257,"")</f>
        <v/>
      </c>
      <c r="D257" s="111" t="str">
        <f>IF('Dépenses de rémunération'!D257&lt;&gt;"",'Dépenses de rémunération'!D257,"")</f>
        <v/>
      </c>
      <c r="E257" s="111" t="str">
        <f>IF('Dépenses de rémunération'!E257&lt;&gt;"",'Dépenses de rémunération'!E257,"")</f>
        <v/>
      </c>
      <c r="F257" s="111" t="str">
        <f>IF('Dépenses de rémunération'!F257&lt;&gt;"",'Dépenses de rémunération'!F257,"")</f>
        <v/>
      </c>
      <c r="G257" s="111" t="str">
        <f>IF('Dépenses de rémunération'!G257&lt;&gt;"",'Dépenses de rémunération'!G257,"")</f>
        <v/>
      </c>
      <c r="H257" s="246">
        <f>IF('Dépenses de rémunération'!I257&lt;&gt;0,ROUND('Dépenses de rémunération'!J257*'Dépenses de rémunération'!H257/'Dépenses de rémunération'!I257,2),0)</f>
        <v>0</v>
      </c>
      <c r="I257" s="81" t="str">
        <f>IF('Dépenses de rémunération'!H257&lt;&gt;0,'Dépenses de rémunération'!H257,"")</f>
        <v/>
      </c>
      <c r="J257" s="79" t="str">
        <f>IF('Dépenses de rémunération'!I257&lt;&gt;"",'Dépenses de rémunération'!I257,"")</f>
        <v/>
      </c>
      <c r="K257" s="79" t="str">
        <f>IF('Dépenses de rémunération'!J257&lt;&gt;"",'Dépenses de rémunération'!J257,"")</f>
        <v/>
      </c>
      <c r="L257" s="111" t="str">
        <f>IF('Dépenses de rémunération'!K257&lt;&gt;"",'Dépenses de rémunération'!K257,"")</f>
        <v/>
      </c>
      <c r="M257" s="246"/>
      <c r="N257" s="246">
        <f t="shared" si="15"/>
        <v>0</v>
      </c>
      <c r="O257" s="111"/>
      <c r="P257" s="81" t="str">
        <f t="shared" si="16"/>
        <v/>
      </c>
      <c r="Q257" s="111" t="str">
        <f t="shared" si="17"/>
        <v/>
      </c>
      <c r="R257" s="111" t="str">
        <f t="shared" si="18"/>
        <v/>
      </c>
      <c r="S257" s="246">
        <f t="shared" si="19"/>
        <v>0</v>
      </c>
      <c r="T257" s="111"/>
    </row>
    <row r="258" spans="2:20" ht="19.899999999999999" customHeight="1" x14ac:dyDescent="0.35">
      <c r="B258" s="109">
        <v>251</v>
      </c>
      <c r="C258" s="111" t="str">
        <f>IF('Dépenses de rémunération'!C258&lt;&gt;"",'Dépenses de rémunération'!C258,"")</f>
        <v/>
      </c>
      <c r="D258" s="111" t="str">
        <f>IF('Dépenses de rémunération'!D258&lt;&gt;"",'Dépenses de rémunération'!D258,"")</f>
        <v/>
      </c>
      <c r="E258" s="111" t="str">
        <f>IF('Dépenses de rémunération'!E258&lt;&gt;"",'Dépenses de rémunération'!E258,"")</f>
        <v/>
      </c>
      <c r="F258" s="111" t="str">
        <f>IF('Dépenses de rémunération'!F258&lt;&gt;"",'Dépenses de rémunération'!F258,"")</f>
        <v/>
      </c>
      <c r="G258" s="111" t="str">
        <f>IF('Dépenses de rémunération'!G258&lt;&gt;"",'Dépenses de rémunération'!G258,"")</f>
        <v/>
      </c>
      <c r="H258" s="246">
        <f>IF('Dépenses de rémunération'!I258&lt;&gt;0,ROUND('Dépenses de rémunération'!J258*'Dépenses de rémunération'!H258/'Dépenses de rémunération'!I258,2),0)</f>
        <v>0</v>
      </c>
      <c r="I258" s="81" t="str">
        <f>IF('Dépenses de rémunération'!H258&lt;&gt;0,'Dépenses de rémunération'!H258,"")</f>
        <v/>
      </c>
      <c r="J258" s="79" t="str">
        <f>IF('Dépenses de rémunération'!I258&lt;&gt;"",'Dépenses de rémunération'!I258,"")</f>
        <v/>
      </c>
      <c r="K258" s="79" t="str">
        <f>IF('Dépenses de rémunération'!J258&lt;&gt;"",'Dépenses de rémunération'!J258,"")</f>
        <v/>
      </c>
      <c r="L258" s="111" t="str">
        <f>IF('Dépenses de rémunération'!K258&lt;&gt;"",'Dépenses de rémunération'!K258,"")</f>
        <v/>
      </c>
      <c r="M258" s="246"/>
      <c r="N258" s="246">
        <f t="shared" si="15"/>
        <v>0</v>
      </c>
      <c r="O258" s="111"/>
      <c r="P258" s="81" t="str">
        <f t="shared" si="16"/>
        <v/>
      </c>
      <c r="Q258" s="111" t="str">
        <f t="shared" si="17"/>
        <v/>
      </c>
      <c r="R258" s="111" t="str">
        <f t="shared" si="18"/>
        <v/>
      </c>
      <c r="S258" s="246">
        <f t="shared" si="19"/>
        <v>0</v>
      </c>
      <c r="T258" s="111"/>
    </row>
    <row r="259" spans="2:20" ht="19.899999999999999" customHeight="1" x14ac:dyDescent="0.35">
      <c r="B259" s="109">
        <v>252</v>
      </c>
      <c r="C259" s="111" t="str">
        <f>IF('Dépenses de rémunération'!C259&lt;&gt;"",'Dépenses de rémunération'!C259,"")</f>
        <v/>
      </c>
      <c r="D259" s="111" t="str">
        <f>IF('Dépenses de rémunération'!D259&lt;&gt;"",'Dépenses de rémunération'!D259,"")</f>
        <v/>
      </c>
      <c r="E259" s="111" t="str">
        <f>IF('Dépenses de rémunération'!E259&lt;&gt;"",'Dépenses de rémunération'!E259,"")</f>
        <v/>
      </c>
      <c r="F259" s="111" t="str">
        <f>IF('Dépenses de rémunération'!F259&lt;&gt;"",'Dépenses de rémunération'!F259,"")</f>
        <v/>
      </c>
      <c r="G259" s="111" t="str">
        <f>IF('Dépenses de rémunération'!G259&lt;&gt;"",'Dépenses de rémunération'!G259,"")</f>
        <v/>
      </c>
      <c r="H259" s="246">
        <f>IF('Dépenses de rémunération'!I259&lt;&gt;0,ROUND('Dépenses de rémunération'!J259*'Dépenses de rémunération'!H259/'Dépenses de rémunération'!I259,2),0)</f>
        <v>0</v>
      </c>
      <c r="I259" s="81" t="str">
        <f>IF('Dépenses de rémunération'!H259&lt;&gt;0,'Dépenses de rémunération'!H259,"")</f>
        <v/>
      </c>
      <c r="J259" s="79" t="str">
        <f>IF('Dépenses de rémunération'!I259&lt;&gt;"",'Dépenses de rémunération'!I259,"")</f>
        <v/>
      </c>
      <c r="K259" s="79" t="str">
        <f>IF('Dépenses de rémunération'!J259&lt;&gt;"",'Dépenses de rémunération'!J259,"")</f>
        <v/>
      </c>
      <c r="L259" s="111" t="str">
        <f>IF('Dépenses de rémunération'!K259&lt;&gt;"",'Dépenses de rémunération'!K259,"")</f>
        <v/>
      </c>
      <c r="M259" s="246"/>
      <c r="N259" s="246">
        <f t="shared" si="15"/>
        <v>0</v>
      </c>
      <c r="O259" s="111"/>
      <c r="P259" s="81" t="str">
        <f t="shared" si="16"/>
        <v/>
      </c>
      <c r="Q259" s="111" t="str">
        <f t="shared" si="17"/>
        <v/>
      </c>
      <c r="R259" s="111" t="str">
        <f t="shared" si="18"/>
        <v/>
      </c>
      <c r="S259" s="246">
        <f t="shared" si="19"/>
        <v>0</v>
      </c>
      <c r="T259" s="111"/>
    </row>
    <row r="260" spans="2:20" ht="19.899999999999999" customHeight="1" x14ac:dyDescent="0.35">
      <c r="B260" s="109">
        <v>253</v>
      </c>
      <c r="C260" s="111" t="str">
        <f>IF('Dépenses de rémunération'!C260&lt;&gt;"",'Dépenses de rémunération'!C260,"")</f>
        <v/>
      </c>
      <c r="D260" s="111" t="str">
        <f>IF('Dépenses de rémunération'!D260&lt;&gt;"",'Dépenses de rémunération'!D260,"")</f>
        <v/>
      </c>
      <c r="E260" s="111" t="str">
        <f>IF('Dépenses de rémunération'!E260&lt;&gt;"",'Dépenses de rémunération'!E260,"")</f>
        <v/>
      </c>
      <c r="F260" s="111" t="str">
        <f>IF('Dépenses de rémunération'!F260&lt;&gt;"",'Dépenses de rémunération'!F260,"")</f>
        <v/>
      </c>
      <c r="G260" s="111" t="str">
        <f>IF('Dépenses de rémunération'!G260&lt;&gt;"",'Dépenses de rémunération'!G260,"")</f>
        <v/>
      </c>
      <c r="H260" s="246">
        <f>IF('Dépenses de rémunération'!I260&lt;&gt;0,ROUND('Dépenses de rémunération'!J260*'Dépenses de rémunération'!H260/'Dépenses de rémunération'!I260,2),0)</f>
        <v>0</v>
      </c>
      <c r="I260" s="81" t="str">
        <f>IF('Dépenses de rémunération'!H260&lt;&gt;0,'Dépenses de rémunération'!H260,"")</f>
        <v/>
      </c>
      <c r="J260" s="79" t="str">
        <f>IF('Dépenses de rémunération'!I260&lt;&gt;"",'Dépenses de rémunération'!I260,"")</f>
        <v/>
      </c>
      <c r="K260" s="79" t="str">
        <f>IF('Dépenses de rémunération'!J260&lt;&gt;"",'Dépenses de rémunération'!J260,"")</f>
        <v/>
      </c>
      <c r="L260" s="111" t="str">
        <f>IF('Dépenses de rémunération'!K260&lt;&gt;"",'Dépenses de rémunération'!K260,"")</f>
        <v/>
      </c>
      <c r="M260" s="246"/>
      <c r="N260" s="246">
        <f t="shared" si="15"/>
        <v>0</v>
      </c>
      <c r="O260" s="111"/>
      <c r="P260" s="81" t="str">
        <f t="shared" si="16"/>
        <v/>
      </c>
      <c r="Q260" s="111" t="str">
        <f t="shared" si="17"/>
        <v/>
      </c>
      <c r="R260" s="111" t="str">
        <f t="shared" si="18"/>
        <v/>
      </c>
      <c r="S260" s="246">
        <f t="shared" si="19"/>
        <v>0</v>
      </c>
      <c r="T260" s="111"/>
    </row>
    <row r="261" spans="2:20" ht="19.899999999999999" customHeight="1" x14ac:dyDescent="0.35">
      <c r="B261" s="109">
        <v>254</v>
      </c>
      <c r="C261" s="111" t="str">
        <f>IF('Dépenses de rémunération'!C261&lt;&gt;"",'Dépenses de rémunération'!C261,"")</f>
        <v/>
      </c>
      <c r="D261" s="111" t="str">
        <f>IF('Dépenses de rémunération'!D261&lt;&gt;"",'Dépenses de rémunération'!D261,"")</f>
        <v/>
      </c>
      <c r="E261" s="111" t="str">
        <f>IF('Dépenses de rémunération'!E261&lt;&gt;"",'Dépenses de rémunération'!E261,"")</f>
        <v/>
      </c>
      <c r="F261" s="111" t="str">
        <f>IF('Dépenses de rémunération'!F261&lt;&gt;"",'Dépenses de rémunération'!F261,"")</f>
        <v/>
      </c>
      <c r="G261" s="111" t="str">
        <f>IF('Dépenses de rémunération'!G261&lt;&gt;"",'Dépenses de rémunération'!G261,"")</f>
        <v/>
      </c>
      <c r="H261" s="246">
        <f>IF('Dépenses de rémunération'!I261&lt;&gt;0,ROUND('Dépenses de rémunération'!J261*'Dépenses de rémunération'!H261/'Dépenses de rémunération'!I261,2),0)</f>
        <v>0</v>
      </c>
      <c r="I261" s="81" t="str">
        <f>IF('Dépenses de rémunération'!H261&lt;&gt;0,'Dépenses de rémunération'!H261,"")</f>
        <v/>
      </c>
      <c r="J261" s="79" t="str">
        <f>IF('Dépenses de rémunération'!I261&lt;&gt;"",'Dépenses de rémunération'!I261,"")</f>
        <v/>
      </c>
      <c r="K261" s="79" t="str">
        <f>IF('Dépenses de rémunération'!J261&lt;&gt;"",'Dépenses de rémunération'!J261,"")</f>
        <v/>
      </c>
      <c r="L261" s="111" t="str">
        <f>IF('Dépenses de rémunération'!K261&lt;&gt;"",'Dépenses de rémunération'!K261,"")</f>
        <v/>
      </c>
      <c r="M261" s="246"/>
      <c r="N261" s="246">
        <f t="shared" si="15"/>
        <v>0</v>
      </c>
      <c r="O261" s="111"/>
      <c r="P261" s="81" t="str">
        <f t="shared" si="16"/>
        <v/>
      </c>
      <c r="Q261" s="111" t="str">
        <f t="shared" si="17"/>
        <v/>
      </c>
      <c r="R261" s="111" t="str">
        <f t="shared" si="18"/>
        <v/>
      </c>
      <c r="S261" s="246">
        <f t="shared" si="19"/>
        <v>0</v>
      </c>
      <c r="T261" s="111"/>
    </row>
    <row r="262" spans="2:20" ht="19.899999999999999" customHeight="1" x14ac:dyDescent="0.35">
      <c r="B262" s="109">
        <v>255</v>
      </c>
      <c r="C262" s="111" t="str">
        <f>IF('Dépenses de rémunération'!C262&lt;&gt;"",'Dépenses de rémunération'!C262,"")</f>
        <v/>
      </c>
      <c r="D262" s="111" t="str">
        <f>IF('Dépenses de rémunération'!D262&lt;&gt;"",'Dépenses de rémunération'!D262,"")</f>
        <v/>
      </c>
      <c r="E262" s="111" t="str">
        <f>IF('Dépenses de rémunération'!E262&lt;&gt;"",'Dépenses de rémunération'!E262,"")</f>
        <v/>
      </c>
      <c r="F262" s="111" t="str">
        <f>IF('Dépenses de rémunération'!F262&lt;&gt;"",'Dépenses de rémunération'!F262,"")</f>
        <v/>
      </c>
      <c r="G262" s="111" t="str">
        <f>IF('Dépenses de rémunération'!G262&lt;&gt;"",'Dépenses de rémunération'!G262,"")</f>
        <v/>
      </c>
      <c r="H262" s="246">
        <f>IF('Dépenses de rémunération'!I262&lt;&gt;0,ROUND('Dépenses de rémunération'!J262*'Dépenses de rémunération'!H262/'Dépenses de rémunération'!I262,2),0)</f>
        <v>0</v>
      </c>
      <c r="I262" s="81" t="str">
        <f>IF('Dépenses de rémunération'!H262&lt;&gt;0,'Dépenses de rémunération'!H262,"")</f>
        <v/>
      </c>
      <c r="J262" s="79" t="str">
        <f>IF('Dépenses de rémunération'!I262&lt;&gt;"",'Dépenses de rémunération'!I262,"")</f>
        <v/>
      </c>
      <c r="K262" s="79" t="str">
        <f>IF('Dépenses de rémunération'!J262&lt;&gt;"",'Dépenses de rémunération'!J262,"")</f>
        <v/>
      </c>
      <c r="L262" s="111" t="str">
        <f>IF('Dépenses de rémunération'!K262&lt;&gt;"",'Dépenses de rémunération'!K262,"")</f>
        <v/>
      </c>
      <c r="M262" s="246"/>
      <c r="N262" s="246">
        <f t="shared" si="15"/>
        <v>0</v>
      </c>
      <c r="O262" s="111"/>
      <c r="P262" s="81" t="str">
        <f t="shared" si="16"/>
        <v/>
      </c>
      <c r="Q262" s="111" t="str">
        <f t="shared" si="17"/>
        <v/>
      </c>
      <c r="R262" s="111" t="str">
        <f t="shared" si="18"/>
        <v/>
      </c>
      <c r="S262" s="246">
        <f t="shared" si="19"/>
        <v>0</v>
      </c>
      <c r="T262" s="111"/>
    </row>
    <row r="263" spans="2:20" ht="19.899999999999999" customHeight="1" x14ac:dyDescent="0.35">
      <c r="B263" s="109">
        <v>256</v>
      </c>
      <c r="C263" s="111" t="str">
        <f>IF('Dépenses de rémunération'!C263&lt;&gt;"",'Dépenses de rémunération'!C263,"")</f>
        <v/>
      </c>
      <c r="D263" s="111" t="str">
        <f>IF('Dépenses de rémunération'!D263&lt;&gt;"",'Dépenses de rémunération'!D263,"")</f>
        <v/>
      </c>
      <c r="E263" s="111" t="str">
        <f>IF('Dépenses de rémunération'!E263&lt;&gt;"",'Dépenses de rémunération'!E263,"")</f>
        <v/>
      </c>
      <c r="F263" s="111" t="str">
        <f>IF('Dépenses de rémunération'!F263&lt;&gt;"",'Dépenses de rémunération'!F263,"")</f>
        <v/>
      </c>
      <c r="G263" s="111" t="str">
        <f>IF('Dépenses de rémunération'!G263&lt;&gt;"",'Dépenses de rémunération'!G263,"")</f>
        <v/>
      </c>
      <c r="H263" s="246">
        <f>IF('Dépenses de rémunération'!I263&lt;&gt;0,ROUND('Dépenses de rémunération'!J263*'Dépenses de rémunération'!H263/'Dépenses de rémunération'!I263,2),0)</f>
        <v>0</v>
      </c>
      <c r="I263" s="81" t="str">
        <f>IF('Dépenses de rémunération'!H263&lt;&gt;0,'Dépenses de rémunération'!H263,"")</f>
        <v/>
      </c>
      <c r="J263" s="79" t="str">
        <f>IF('Dépenses de rémunération'!I263&lt;&gt;"",'Dépenses de rémunération'!I263,"")</f>
        <v/>
      </c>
      <c r="K263" s="79" t="str">
        <f>IF('Dépenses de rémunération'!J263&lt;&gt;"",'Dépenses de rémunération'!J263,"")</f>
        <v/>
      </c>
      <c r="L263" s="111" t="str">
        <f>IF('Dépenses de rémunération'!K263&lt;&gt;"",'Dépenses de rémunération'!K263,"")</f>
        <v/>
      </c>
      <c r="M263" s="246"/>
      <c r="N263" s="246">
        <f t="shared" si="15"/>
        <v>0</v>
      </c>
      <c r="O263" s="111"/>
      <c r="P263" s="81" t="str">
        <f t="shared" si="16"/>
        <v/>
      </c>
      <c r="Q263" s="111" t="str">
        <f t="shared" si="17"/>
        <v/>
      </c>
      <c r="R263" s="111" t="str">
        <f t="shared" si="18"/>
        <v/>
      </c>
      <c r="S263" s="246">
        <f t="shared" si="19"/>
        <v>0</v>
      </c>
      <c r="T263" s="111"/>
    </row>
    <row r="264" spans="2:20" ht="19.899999999999999" customHeight="1" x14ac:dyDescent="0.35">
      <c r="B264" s="109">
        <v>257</v>
      </c>
      <c r="C264" s="111" t="str">
        <f>IF('Dépenses de rémunération'!C264&lt;&gt;"",'Dépenses de rémunération'!C264,"")</f>
        <v/>
      </c>
      <c r="D264" s="111" t="str">
        <f>IF('Dépenses de rémunération'!D264&lt;&gt;"",'Dépenses de rémunération'!D264,"")</f>
        <v/>
      </c>
      <c r="E264" s="111" t="str">
        <f>IF('Dépenses de rémunération'!E264&lt;&gt;"",'Dépenses de rémunération'!E264,"")</f>
        <v/>
      </c>
      <c r="F264" s="111" t="str">
        <f>IF('Dépenses de rémunération'!F264&lt;&gt;"",'Dépenses de rémunération'!F264,"")</f>
        <v/>
      </c>
      <c r="G264" s="111" t="str">
        <f>IF('Dépenses de rémunération'!G264&lt;&gt;"",'Dépenses de rémunération'!G264,"")</f>
        <v/>
      </c>
      <c r="H264" s="246">
        <f>IF('Dépenses de rémunération'!I264&lt;&gt;0,ROUND('Dépenses de rémunération'!J264*'Dépenses de rémunération'!H264/'Dépenses de rémunération'!I264,2),0)</f>
        <v>0</v>
      </c>
      <c r="I264" s="81" t="str">
        <f>IF('Dépenses de rémunération'!H264&lt;&gt;0,'Dépenses de rémunération'!H264,"")</f>
        <v/>
      </c>
      <c r="J264" s="79" t="str">
        <f>IF('Dépenses de rémunération'!I264&lt;&gt;"",'Dépenses de rémunération'!I264,"")</f>
        <v/>
      </c>
      <c r="K264" s="79" t="str">
        <f>IF('Dépenses de rémunération'!J264&lt;&gt;"",'Dépenses de rémunération'!J264,"")</f>
        <v/>
      </c>
      <c r="L264" s="111" t="str">
        <f>IF('Dépenses de rémunération'!K264&lt;&gt;"",'Dépenses de rémunération'!K264,"")</f>
        <v/>
      </c>
      <c r="M264" s="246"/>
      <c r="N264" s="246">
        <f t="shared" si="15"/>
        <v>0</v>
      </c>
      <c r="O264" s="111"/>
      <c r="P264" s="81" t="str">
        <f t="shared" si="16"/>
        <v/>
      </c>
      <c r="Q264" s="111" t="str">
        <f t="shared" si="17"/>
        <v/>
      </c>
      <c r="R264" s="111" t="str">
        <f t="shared" si="18"/>
        <v/>
      </c>
      <c r="S264" s="246">
        <f t="shared" si="19"/>
        <v>0</v>
      </c>
      <c r="T264" s="111"/>
    </row>
    <row r="265" spans="2:20" ht="19.899999999999999" customHeight="1" x14ac:dyDescent="0.35">
      <c r="B265" s="109">
        <v>258</v>
      </c>
      <c r="C265" s="111" t="str">
        <f>IF('Dépenses de rémunération'!C265&lt;&gt;"",'Dépenses de rémunération'!C265,"")</f>
        <v/>
      </c>
      <c r="D265" s="111" t="str">
        <f>IF('Dépenses de rémunération'!D265&lt;&gt;"",'Dépenses de rémunération'!D265,"")</f>
        <v/>
      </c>
      <c r="E265" s="111" t="str">
        <f>IF('Dépenses de rémunération'!E265&lt;&gt;"",'Dépenses de rémunération'!E265,"")</f>
        <v/>
      </c>
      <c r="F265" s="111" t="str">
        <f>IF('Dépenses de rémunération'!F265&lt;&gt;"",'Dépenses de rémunération'!F265,"")</f>
        <v/>
      </c>
      <c r="G265" s="111" t="str">
        <f>IF('Dépenses de rémunération'!G265&lt;&gt;"",'Dépenses de rémunération'!G265,"")</f>
        <v/>
      </c>
      <c r="H265" s="246">
        <f>IF('Dépenses de rémunération'!I265&lt;&gt;0,ROUND('Dépenses de rémunération'!J265*'Dépenses de rémunération'!H265/'Dépenses de rémunération'!I265,2),0)</f>
        <v>0</v>
      </c>
      <c r="I265" s="81" t="str">
        <f>IF('Dépenses de rémunération'!H265&lt;&gt;0,'Dépenses de rémunération'!H265,"")</f>
        <v/>
      </c>
      <c r="J265" s="79" t="str">
        <f>IF('Dépenses de rémunération'!I265&lt;&gt;"",'Dépenses de rémunération'!I265,"")</f>
        <v/>
      </c>
      <c r="K265" s="79" t="str">
        <f>IF('Dépenses de rémunération'!J265&lt;&gt;"",'Dépenses de rémunération'!J265,"")</f>
        <v/>
      </c>
      <c r="L265" s="111" t="str">
        <f>IF('Dépenses de rémunération'!K265&lt;&gt;"",'Dépenses de rémunération'!K265,"")</f>
        <v/>
      </c>
      <c r="M265" s="246"/>
      <c r="N265" s="246">
        <f t="shared" ref="N265:N328" si="20">IF(AND(M265&lt;&gt;"",M265&lt;&gt;0),MIN(ROUND(M265,2),IF(AND(AND(J265&lt;&gt;0,J265&lt;&gt;""),AND(I265&lt;&gt;0,I265&lt;&gt;""),AND(K265&lt;&gt;0,K265&lt;&gt;"")),ROUND(I265*K265/J265,2),0)),IF(AND(AND(J265&lt;&gt;0,J265&lt;&gt;""),AND(I265&lt;&gt;0,I265&lt;&gt;""),AND(K265&lt;&gt;0,K265&lt;&gt;"")),ROUND(I265*K265/J265,2),0))</f>
        <v>0</v>
      </c>
      <c r="O265" s="111"/>
      <c r="P265" s="81" t="str">
        <f t="shared" ref="P265:P328" si="21">IF(I265&lt;&gt;"",I265,"")</f>
        <v/>
      </c>
      <c r="Q265" s="111" t="str">
        <f t="shared" ref="Q265:Q328" si="22">IF(J265&lt;&gt;"",J265,"")</f>
        <v/>
      </c>
      <c r="R265" s="111" t="str">
        <f t="shared" ref="R265:R328" si="23">IF(K265&lt;&gt;"",K265,"")</f>
        <v/>
      </c>
      <c r="S265" s="246">
        <f t="shared" ref="S265:S328" si="24">IF(AND(AND(Q265&lt;&gt;0,Q265&lt;&gt;""),AND(P265&lt;&gt;0,P265&lt;&gt;""),AND(R265&lt;&gt;0,R265&lt;&gt;"")),ROUND(P265*R265/Q265,2),N265)</f>
        <v>0</v>
      </c>
      <c r="T265" s="111"/>
    </row>
    <row r="266" spans="2:20" ht="19.899999999999999" customHeight="1" x14ac:dyDescent="0.35">
      <c r="B266" s="109">
        <v>259</v>
      </c>
      <c r="C266" s="111" t="str">
        <f>IF('Dépenses de rémunération'!C266&lt;&gt;"",'Dépenses de rémunération'!C266,"")</f>
        <v/>
      </c>
      <c r="D266" s="111" t="str">
        <f>IF('Dépenses de rémunération'!D266&lt;&gt;"",'Dépenses de rémunération'!D266,"")</f>
        <v/>
      </c>
      <c r="E266" s="111" t="str">
        <f>IF('Dépenses de rémunération'!E266&lt;&gt;"",'Dépenses de rémunération'!E266,"")</f>
        <v/>
      </c>
      <c r="F266" s="111" t="str">
        <f>IF('Dépenses de rémunération'!F266&lt;&gt;"",'Dépenses de rémunération'!F266,"")</f>
        <v/>
      </c>
      <c r="G266" s="111" t="str">
        <f>IF('Dépenses de rémunération'!G266&lt;&gt;"",'Dépenses de rémunération'!G266,"")</f>
        <v/>
      </c>
      <c r="H266" s="246">
        <f>IF('Dépenses de rémunération'!I266&lt;&gt;0,ROUND('Dépenses de rémunération'!J266*'Dépenses de rémunération'!H266/'Dépenses de rémunération'!I266,2),0)</f>
        <v>0</v>
      </c>
      <c r="I266" s="81" t="str">
        <f>IF('Dépenses de rémunération'!H266&lt;&gt;0,'Dépenses de rémunération'!H266,"")</f>
        <v/>
      </c>
      <c r="J266" s="79" t="str">
        <f>IF('Dépenses de rémunération'!I266&lt;&gt;"",'Dépenses de rémunération'!I266,"")</f>
        <v/>
      </c>
      <c r="K266" s="79" t="str">
        <f>IF('Dépenses de rémunération'!J266&lt;&gt;"",'Dépenses de rémunération'!J266,"")</f>
        <v/>
      </c>
      <c r="L266" s="111" t="str">
        <f>IF('Dépenses de rémunération'!K266&lt;&gt;"",'Dépenses de rémunération'!K266,"")</f>
        <v/>
      </c>
      <c r="M266" s="246"/>
      <c r="N266" s="246">
        <f t="shared" si="20"/>
        <v>0</v>
      </c>
      <c r="O266" s="111"/>
      <c r="P266" s="81" t="str">
        <f t="shared" si="21"/>
        <v/>
      </c>
      <c r="Q266" s="111" t="str">
        <f t="shared" si="22"/>
        <v/>
      </c>
      <c r="R266" s="111" t="str">
        <f t="shared" si="23"/>
        <v/>
      </c>
      <c r="S266" s="246">
        <f t="shared" si="24"/>
        <v>0</v>
      </c>
      <c r="T266" s="111"/>
    </row>
    <row r="267" spans="2:20" ht="19.899999999999999" customHeight="1" x14ac:dyDescent="0.35">
      <c r="B267" s="109">
        <v>260</v>
      </c>
      <c r="C267" s="111" t="str">
        <f>IF('Dépenses de rémunération'!C267&lt;&gt;"",'Dépenses de rémunération'!C267,"")</f>
        <v/>
      </c>
      <c r="D267" s="111" t="str">
        <f>IF('Dépenses de rémunération'!D267&lt;&gt;"",'Dépenses de rémunération'!D267,"")</f>
        <v/>
      </c>
      <c r="E267" s="111" t="str">
        <f>IF('Dépenses de rémunération'!E267&lt;&gt;"",'Dépenses de rémunération'!E267,"")</f>
        <v/>
      </c>
      <c r="F267" s="111" t="str">
        <f>IF('Dépenses de rémunération'!F267&lt;&gt;"",'Dépenses de rémunération'!F267,"")</f>
        <v/>
      </c>
      <c r="G267" s="111" t="str">
        <f>IF('Dépenses de rémunération'!G267&lt;&gt;"",'Dépenses de rémunération'!G267,"")</f>
        <v/>
      </c>
      <c r="H267" s="246">
        <f>IF('Dépenses de rémunération'!I267&lt;&gt;0,ROUND('Dépenses de rémunération'!J267*'Dépenses de rémunération'!H267/'Dépenses de rémunération'!I267,2),0)</f>
        <v>0</v>
      </c>
      <c r="I267" s="81" t="str">
        <f>IF('Dépenses de rémunération'!H267&lt;&gt;0,'Dépenses de rémunération'!H267,"")</f>
        <v/>
      </c>
      <c r="J267" s="79" t="str">
        <f>IF('Dépenses de rémunération'!I267&lt;&gt;"",'Dépenses de rémunération'!I267,"")</f>
        <v/>
      </c>
      <c r="K267" s="79" t="str">
        <f>IF('Dépenses de rémunération'!J267&lt;&gt;"",'Dépenses de rémunération'!J267,"")</f>
        <v/>
      </c>
      <c r="L267" s="111" t="str">
        <f>IF('Dépenses de rémunération'!K267&lt;&gt;"",'Dépenses de rémunération'!K267,"")</f>
        <v/>
      </c>
      <c r="M267" s="246"/>
      <c r="N267" s="246">
        <f t="shared" si="20"/>
        <v>0</v>
      </c>
      <c r="O267" s="111"/>
      <c r="P267" s="81" t="str">
        <f t="shared" si="21"/>
        <v/>
      </c>
      <c r="Q267" s="111" t="str">
        <f t="shared" si="22"/>
        <v/>
      </c>
      <c r="R267" s="111" t="str">
        <f t="shared" si="23"/>
        <v/>
      </c>
      <c r="S267" s="246">
        <f t="shared" si="24"/>
        <v>0</v>
      </c>
      <c r="T267" s="111"/>
    </row>
    <row r="268" spans="2:20" ht="19.899999999999999" customHeight="1" x14ac:dyDescent="0.35">
      <c r="B268" s="109">
        <v>261</v>
      </c>
      <c r="C268" s="111" t="str">
        <f>IF('Dépenses de rémunération'!C268&lt;&gt;"",'Dépenses de rémunération'!C268,"")</f>
        <v/>
      </c>
      <c r="D268" s="111" t="str">
        <f>IF('Dépenses de rémunération'!D268&lt;&gt;"",'Dépenses de rémunération'!D268,"")</f>
        <v/>
      </c>
      <c r="E268" s="111" t="str">
        <f>IF('Dépenses de rémunération'!E268&lt;&gt;"",'Dépenses de rémunération'!E268,"")</f>
        <v/>
      </c>
      <c r="F268" s="111" t="str">
        <f>IF('Dépenses de rémunération'!F268&lt;&gt;"",'Dépenses de rémunération'!F268,"")</f>
        <v/>
      </c>
      <c r="G268" s="111" t="str">
        <f>IF('Dépenses de rémunération'!G268&lt;&gt;"",'Dépenses de rémunération'!G268,"")</f>
        <v/>
      </c>
      <c r="H268" s="246">
        <f>IF('Dépenses de rémunération'!I268&lt;&gt;0,ROUND('Dépenses de rémunération'!J268*'Dépenses de rémunération'!H268/'Dépenses de rémunération'!I268,2),0)</f>
        <v>0</v>
      </c>
      <c r="I268" s="81" t="str">
        <f>IF('Dépenses de rémunération'!H268&lt;&gt;0,'Dépenses de rémunération'!H268,"")</f>
        <v/>
      </c>
      <c r="J268" s="79" t="str">
        <f>IF('Dépenses de rémunération'!I268&lt;&gt;"",'Dépenses de rémunération'!I268,"")</f>
        <v/>
      </c>
      <c r="K268" s="79" t="str">
        <f>IF('Dépenses de rémunération'!J268&lt;&gt;"",'Dépenses de rémunération'!J268,"")</f>
        <v/>
      </c>
      <c r="L268" s="111" t="str">
        <f>IF('Dépenses de rémunération'!K268&lt;&gt;"",'Dépenses de rémunération'!K268,"")</f>
        <v/>
      </c>
      <c r="M268" s="246"/>
      <c r="N268" s="246">
        <f t="shared" si="20"/>
        <v>0</v>
      </c>
      <c r="O268" s="111"/>
      <c r="P268" s="81" t="str">
        <f t="shared" si="21"/>
        <v/>
      </c>
      <c r="Q268" s="111" t="str">
        <f t="shared" si="22"/>
        <v/>
      </c>
      <c r="R268" s="111" t="str">
        <f t="shared" si="23"/>
        <v/>
      </c>
      <c r="S268" s="246">
        <f t="shared" si="24"/>
        <v>0</v>
      </c>
      <c r="T268" s="111"/>
    </row>
    <row r="269" spans="2:20" ht="19.899999999999999" customHeight="1" x14ac:dyDescent="0.35">
      <c r="B269" s="109">
        <v>262</v>
      </c>
      <c r="C269" s="111" t="str">
        <f>IF('Dépenses de rémunération'!C269&lt;&gt;"",'Dépenses de rémunération'!C269,"")</f>
        <v/>
      </c>
      <c r="D269" s="111" t="str">
        <f>IF('Dépenses de rémunération'!D269&lt;&gt;"",'Dépenses de rémunération'!D269,"")</f>
        <v/>
      </c>
      <c r="E269" s="111" t="str">
        <f>IF('Dépenses de rémunération'!E269&lt;&gt;"",'Dépenses de rémunération'!E269,"")</f>
        <v/>
      </c>
      <c r="F269" s="111" t="str">
        <f>IF('Dépenses de rémunération'!F269&lt;&gt;"",'Dépenses de rémunération'!F269,"")</f>
        <v/>
      </c>
      <c r="G269" s="111" t="str">
        <f>IF('Dépenses de rémunération'!G269&lt;&gt;"",'Dépenses de rémunération'!G269,"")</f>
        <v/>
      </c>
      <c r="H269" s="246">
        <f>IF('Dépenses de rémunération'!I269&lt;&gt;0,ROUND('Dépenses de rémunération'!J269*'Dépenses de rémunération'!H269/'Dépenses de rémunération'!I269,2),0)</f>
        <v>0</v>
      </c>
      <c r="I269" s="81" t="str">
        <f>IF('Dépenses de rémunération'!H269&lt;&gt;0,'Dépenses de rémunération'!H269,"")</f>
        <v/>
      </c>
      <c r="J269" s="79" t="str">
        <f>IF('Dépenses de rémunération'!I269&lt;&gt;"",'Dépenses de rémunération'!I269,"")</f>
        <v/>
      </c>
      <c r="K269" s="79" t="str">
        <f>IF('Dépenses de rémunération'!J269&lt;&gt;"",'Dépenses de rémunération'!J269,"")</f>
        <v/>
      </c>
      <c r="L269" s="111" t="str">
        <f>IF('Dépenses de rémunération'!K269&lt;&gt;"",'Dépenses de rémunération'!K269,"")</f>
        <v/>
      </c>
      <c r="M269" s="246"/>
      <c r="N269" s="246">
        <f t="shared" si="20"/>
        <v>0</v>
      </c>
      <c r="O269" s="111"/>
      <c r="P269" s="81" t="str">
        <f t="shared" si="21"/>
        <v/>
      </c>
      <c r="Q269" s="111" t="str">
        <f t="shared" si="22"/>
        <v/>
      </c>
      <c r="R269" s="111" t="str">
        <f t="shared" si="23"/>
        <v/>
      </c>
      <c r="S269" s="246">
        <f t="shared" si="24"/>
        <v>0</v>
      </c>
      <c r="T269" s="111"/>
    </row>
    <row r="270" spans="2:20" ht="19.899999999999999" customHeight="1" x14ac:dyDescent="0.35">
      <c r="B270" s="109">
        <v>263</v>
      </c>
      <c r="C270" s="111" t="str">
        <f>IF('Dépenses de rémunération'!C270&lt;&gt;"",'Dépenses de rémunération'!C270,"")</f>
        <v/>
      </c>
      <c r="D270" s="111" t="str">
        <f>IF('Dépenses de rémunération'!D270&lt;&gt;"",'Dépenses de rémunération'!D270,"")</f>
        <v/>
      </c>
      <c r="E270" s="111" t="str">
        <f>IF('Dépenses de rémunération'!E270&lt;&gt;"",'Dépenses de rémunération'!E270,"")</f>
        <v/>
      </c>
      <c r="F270" s="111" t="str">
        <f>IF('Dépenses de rémunération'!F270&lt;&gt;"",'Dépenses de rémunération'!F270,"")</f>
        <v/>
      </c>
      <c r="G270" s="111" t="str">
        <f>IF('Dépenses de rémunération'!G270&lt;&gt;"",'Dépenses de rémunération'!G270,"")</f>
        <v/>
      </c>
      <c r="H270" s="246">
        <f>IF('Dépenses de rémunération'!I270&lt;&gt;0,ROUND('Dépenses de rémunération'!J270*'Dépenses de rémunération'!H270/'Dépenses de rémunération'!I270,2),0)</f>
        <v>0</v>
      </c>
      <c r="I270" s="81" t="str">
        <f>IF('Dépenses de rémunération'!H270&lt;&gt;0,'Dépenses de rémunération'!H270,"")</f>
        <v/>
      </c>
      <c r="J270" s="79" t="str">
        <f>IF('Dépenses de rémunération'!I270&lt;&gt;"",'Dépenses de rémunération'!I270,"")</f>
        <v/>
      </c>
      <c r="K270" s="79" t="str">
        <f>IF('Dépenses de rémunération'!J270&lt;&gt;"",'Dépenses de rémunération'!J270,"")</f>
        <v/>
      </c>
      <c r="L270" s="111" t="str">
        <f>IF('Dépenses de rémunération'!K270&lt;&gt;"",'Dépenses de rémunération'!K270,"")</f>
        <v/>
      </c>
      <c r="M270" s="246"/>
      <c r="N270" s="246">
        <f t="shared" si="20"/>
        <v>0</v>
      </c>
      <c r="O270" s="111"/>
      <c r="P270" s="81" t="str">
        <f t="shared" si="21"/>
        <v/>
      </c>
      <c r="Q270" s="111" t="str">
        <f t="shared" si="22"/>
        <v/>
      </c>
      <c r="R270" s="111" t="str">
        <f t="shared" si="23"/>
        <v/>
      </c>
      <c r="S270" s="246">
        <f t="shared" si="24"/>
        <v>0</v>
      </c>
      <c r="T270" s="111"/>
    </row>
    <row r="271" spans="2:20" ht="19.899999999999999" customHeight="1" x14ac:dyDescent="0.35">
      <c r="B271" s="109">
        <v>264</v>
      </c>
      <c r="C271" s="111" t="str">
        <f>IF('Dépenses de rémunération'!C271&lt;&gt;"",'Dépenses de rémunération'!C271,"")</f>
        <v/>
      </c>
      <c r="D271" s="111" t="str">
        <f>IF('Dépenses de rémunération'!D271&lt;&gt;"",'Dépenses de rémunération'!D271,"")</f>
        <v/>
      </c>
      <c r="E271" s="111" t="str">
        <f>IF('Dépenses de rémunération'!E271&lt;&gt;"",'Dépenses de rémunération'!E271,"")</f>
        <v/>
      </c>
      <c r="F271" s="111" t="str">
        <f>IF('Dépenses de rémunération'!F271&lt;&gt;"",'Dépenses de rémunération'!F271,"")</f>
        <v/>
      </c>
      <c r="G271" s="111" t="str">
        <f>IF('Dépenses de rémunération'!G271&lt;&gt;"",'Dépenses de rémunération'!G271,"")</f>
        <v/>
      </c>
      <c r="H271" s="246">
        <f>IF('Dépenses de rémunération'!I271&lt;&gt;0,ROUND('Dépenses de rémunération'!J271*'Dépenses de rémunération'!H271/'Dépenses de rémunération'!I271,2),0)</f>
        <v>0</v>
      </c>
      <c r="I271" s="81" t="str">
        <f>IF('Dépenses de rémunération'!H271&lt;&gt;0,'Dépenses de rémunération'!H271,"")</f>
        <v/>
      </c>
      <c r="J271" s="79" t="str">
        <f>IF('Dépenses de rémunération'!I271&lt;&gt;"",'Dépenses de rémunération'!I271,"")</f>
        <v/>
      </c>
      <c r="K271" s="79" t="str">
        <f>IF('Dépenses de rémunération'!J271&lt;&gt;"",'Dépenses de rémunération'!J271,"")</f>
        <v/>
      </c>
      <c r="L271" s="111" t="str">
        <f>IF('Dépenses de rémunération'!K271&lt;&gt;"",'Dépenses de rémunération'!K271,"")</f>
        <v/>
      </c>
      <c r="M271" s="246"/>
      <c r="N271" s="246">
        <f t="shared" si="20"/>
        <v>0</v>
      </c>
      <c r="O271" s="111"/>
      <c r="P271" s="81" t="str">
        <f t="shared" si="21"/>
        <v/>
      </c>
      <c r="Q271" s="111" t="str">
        <f t="shared" si="22"/>
        <v/>
      </c>
      <c r="R271" s="111" t="str">
        <f t="shared" si="23"/>
        <v/>
      </c>
      <c r="S271" s="246">
        <f t="shared" si="24"/>
        <v>0</v>
      </c>
      <c r="T271" s="111"/>
    </row>
    <row r="272" spans="2:20" ht="19.899999999999999" customHeight="1" x14ac:dyDescent="0.35">
      <c r="B272" s="109">
        <v>265</v>
      </c>
      <c r="C272" s="111" t="str">
        <f>IF('Dépenses de rémunération'!C272&lt;&gt;"",'Dépenses de rémunération'!C272,"")</f>
        <v/>
      </c>
      <c r="D272" s="111" t="str">
        <f>IF('Dépenses de rémunération'!D272&lt;&gt;"",'Dépenses de rémunération'!D272,"")</f>
        <v/>
      </c>
      <c r="E272" s="111" t="str">
        <f>IF('Dépenses de rémunération'!E272&lt;&gt;"",'Dépenses de rémunération'!E272,"")</f>
        <v/>
      </c>
      <c r="F272" s="111" t="str">
        <f>IF('Dépenses de rémunération'!F272&lt;&gt;"",'Dépenses de rémunération'!F272,"")</f>
        <v/>
      </c>
      <c r="G272" s="111" t="str">
        <f>IF('Dépenses de rémunération'!G272&lt;&gt;"",'Dépenses de rémunération'!G272,"")</f>
        <v/>
      </c>
      <c r="H272" s="246">
        <f>IF('Dépenses de rémunération'!I272&lt;&gt;0,ROUND('Dépenses de rémunération'!J272*'Dépenses de rémunération'!H272/'Dépenses de rémunération'!I272,2),0)</f>
        <v>0</v>
      </c>
      <c r="I272" s="81" t="str">
        <f>IF('Dépenses de rémunération'!H272&lt;&gt;0,'Dépenses de rémunération'!H272,"")</f>
        <v/>
      </c>
      <c r="J272" s="79" t="str">
        <f>IF('Dépenses de rémunération'!I272&lt;&gt;"",'Dépenses de rémunération'!I272,"")</f>
        <v/>
      </c>
      <c r="K272" s="79" t="str">
        <f>IF('Dépenses de rémunération'!J272&lt;&gt;"",'Dépenses de rémunération'!J272,"")</f>
        <v/>
      </c>
      <c r="L272" s="111" t="str">
        <f>IF('Dépenses de rémunération'!K272&lt;&gt;"",'Dépenses de rémunération'!K272,"")</f>
        <v/>
      </c>
      <c r="M272" s="246"/>
      <c r="N272" s="246">
        <f t="shared" si="20"/>
        <v>0</v>
      </c>
      <c r="O272" s="111"/>
      <c r="P272" s="81" t="str">
        <f t="shared" si="21"/>
        <v/>
      </c>
      <c r="Q272" s="111" t="str">
        <f t="shared" si="22"/>
        <v/>
      </c>
      <c r="R272" s="111" t="str">
        <f t="shared" si="23"/>
        <v/>
      </c>
      <c r="S272" s="246">
        <f t="shared" si="24"/>
        <v>0</v>
      </c>
      <c r="T272" s="111"/>
    </row>
    <row r="273" spans="2:20" ht="19.899999999999999" customHeight="1" x14ac:dyDescent="0.35">
      <c r="B273" s="109">
        <v>266</v>
      </c>
      <c r="C273" s="111" t="str">
        <f>IF('Dépenses de rémunération'!C273&lt;&gt;"",'Dépenses de rémunération'!C273,"")</f>
        <v/>
      </c>
      <c r="D273" s="111" t="str">
        <f>IF('Dépenses de rémunération'!D273&lt;&gt;"",'Dépenses de rémunération'!D273,"")</f>
        <v/>
      </c>
      <c r="E273" s="111" t="str">
        <f>IF('Dépenses de rémunération'!E273&lt;&gt;"",'Dépenses de rémunération'!E273,"")</f>
        <v/>
      </c>
      <c r="F273" s="111" t="str">
        <f>IF('Dépenses de rémunération'!F273&lt;&gt;"",'Dépenses de rémunération'!F273,"")</f>
        <v/>
      </c>
      <c r="G273" s="111" t="str">
        <f>IF('Dépenses de rémunération'!G273&lt;&gt;"",'Dépenses de rémunération'!G273,"")</f>
        <v/>
      </c>
      <c r="H273" s="246">
        <f>IF('Dépenses de rémunération'!I273&lt;&gt;0,ROUND('Dépenses de rémunération'!J273*'Dépenses de rémunération'!H273/'Dépenses de rémunération'!I273,2),0)</f>
        <v>0</v>
      </c>
      <c r="I273" s="81" t="str">
        <f>IF('Dépenses de rémunération'!H273&lt;&gt;0,'Dépenses de rémunération'!H273,"")</f>
        <v/>
      </c>
      <c r="J273" s="79" t="str">
        <f>IF('Dépenses de rémunération'!I273&lt;&gt;"",'Dépenses de rémunération'!I273,"")</f>
        <v/>
      </c>
      <c r="K273" s="79" t="str">
        <f>IF('Dépenses de rémunération'!J273&lt;&gt;"",'Dépenses de rémunération'!J273,"")</f>
        <v/>
      </c>
      <c r="L273" s="111" t="str">
        <f>IF('Dépenses de rémunération'!K273&lt;&gt;"",'Dépenses de rémunération'!K273,"")</f>
        <v/>
      </c>
      <c r="M273" s="246"/>
      <c r="N273" s="246">
        <f t="shared" si="20"/>
        <v>0</v>
      </c>
      <c r="O273" s="111"/>
      <c r="P273" s="81" t="str">
        <f t="shared" si="21"/>
        <v/>
      </c>
      <c r="Q273" s="111" t="str">
        <f t="shared" si="22"/>
        <v/>
      </c>
      <c r="R273" s="111" t="str">
        <f t="shared" si="23"/>
        <v/>
      </c>
      <c r="S273" s="246">
        <f t="shared" si="24"/>
        <v>0</v>
      </c>
      <c r="T273" s="111"/>
    </row>
    <row r="274" spans="2:20" ht="19.899999999999999" customHeight="1" x14ac:dyDescent="0.35">
      <c r="B274" s="109">
        <v>267</v>
      </c>
      <c r="C274" s="111" t="str">
        <f>IF('Dépenses de rémunération'!C274&lt;&gt;"",'Dépenses de rémunération'!C274,"")</f>
        <v/>
      </c>
      <c r="D274" s="111" t="str">
        <f>IF('Dépenses de rémunération'!D274&lt;&gt;"",'Dépenses de rémunération'!D274,"")</f>
        <v/>
      </c>
      <c r="E274" s="111" t="str">
        <f>IF('Dépenses de rémunération'!E274&lt;&gt;"",'Dépenses de rémunération'!E274,"")</f>
        <v/>
      </c>
      <c r="F274" s="111" t="str">
        <f>IF('Dépenses de rémunération'!F274&lt;&gt;"",'Dépenses de rémunération'!F274,"")</f>
        <v/>
      </c>
      <c r="G274" s="111" t="str">
        <f>IF('Dépenses de rémunération'!G274&lt;&gt;"",'Dépenses de rémunération'!G274,"")</f>
        <v/>
      </c>
      <c r="H274" s="246">
        <f>IF('Dépenses de rémunération'!I274&lt;&gt;0,ROUND('Dépenses de rémunération'!J274*'Dépenses de rémunération'!H274/'Dépenses de rémunération'!I274,2),0)</f>
        <v>0</v>
      </c>
      <c r="I274" s="81" t="str">
        <f>IF('Dépenses de rémunération'!H274&lt;&gt;0,'Dépenses de rémunération'!H274,"")</f>
        <v/>
      </c>
      <c r="J274" s="79" t="str">
        <f>IF('Dépenses de rémunération'!I274&lt;&gt;"",'Dépenses de rémunération'!I274,"")</f>
        <v/>
      </c>
      <c r="K274" s="79" t="str">
        <f>IF('Dépenses de rémunération'!J274&lt;&gt;"",'Dépenses de rémunération'!J274,"")</f>
        <v/>
      </c>
      <c r="L274" s="111" t="str">
        <f>IF('Dépenses de rémunération'!K274&lt;&gt;"",'Dépenses de rémunération'!K274,"")</f>
        <v/>
      </c>
      <c r="M274" s="246"/>
      <c r="N274" s="246">
        <f t="shared" si="20"/>
        <v>0</v>
      </c>
      <c r="O274" s="111"/>
      <c r="P274" s="81" t="str">
        <f t="shared" si="21"/>
        <v/>
      </c>
      <c r="Q274" s="111" t="str">
        <f t="shared" si="22"/>
        <v/>
      </c>
      <c r="R274" s="111" t="str">
        <f t="shared" si="23"/>
        <v/>
      </c>
      <c r="S274" s="246">
        <f t="shared" si="24"/>
        <v>0</v>
      </c>
      <c r="T274" s="111"/>
    </row>
    <row r="275" spans="2:20" ht="19.899999999999999" customHeight="1" x14ac:dyDescent="0.35">
      <c r="B275" s="109">
        <v>268</v>
      </c>
      <c r="C275" s="111" t="str">
        <f>IF('Dépenses de rémunération'!C275&lt;&gt;"",'Dépenses de rémunération'!C275,"")</f>
        <v/>
      </c>
      <c r="D275" s="111" t="str">
        <f>IF('Dépenses de rémunération'!D275&lt;&gt;"",'Dépenses de rémunération'!D275,"")</f>
        <v/>
      </c>
      <c r="E275" s="111" t="str">
        <f>IF('Dépenses de rémunération'!E275&lt;&gt;"",'Dépenses de rémunération'!E275,"")</f>
        <v/>
      </c>
      <c r="F275" s="111" t="str">
        <f>IF('Dépenses de rémunération'!F275&lt;&gt;"",'Dépenses de rémunération'!F275,"")</f>
        <v/>
      </c>
      <c r="G275" s="111" t="str">
        <f>IF('Dépenses de rémunération'!G275&lt;&gt;"",'Dépenses de rémunération'!G275,"")</f>
        <v/>
      </c>
      <c r="H275" s="246">
        <f>IF('Dépenses de rémunération'!I275&lt;&gt;0,ROUND('Dépenses de rémunération'!J275*'Dépenses de rémunération'!H275/'Dépenses de rémunération'!I275,2),0)</f>
        <v>0</v>
      </c>
      <c r="I275" s="81" t="str">
        <f>IF('Dépenses de rémunération'!H275&lt;&gt;0,'Dépenses de rémunération'!H275,"")</f>
        <v/>
      </c>
      <c r="J275" s="79" t="str">
        <f>IF('Dépenses de rémunération'!I275&lt;&gt;"",'Dépenses de rémunération'!I275,"")</f>
        <v/>
      </c>
      <c r="K275" s="79" t="str">
        <f>IF('Dépenses de rémunération'!J275&lt;&gt;"",'Dépenses de rémunération'!J275,"")</f>
        <v/>
      </c>
      <c r="L275" s="111" t="str">
        <f>IF('Dépenses de rémunération'!K275&lt;&gt;"",'Dépenses de rémunération'!K275,"")</f>
        <v/>
      </c>
      <c r="M275" s="246"/>
      <c r="N275" s="246">
        <f t="shared" si="20"/>
        <v>0</v>
      </c>
      <c r="O275" s="111"/>
      <c r="P275" s="81" t="str">
        <f t="shared" si="21"/>
        <v/>
      </c>
      <c r="Q275" s="111" t="str">
        <f t="shared" si="22"/>
        <v/>
      </c>
      <c r="R275" s="111" t="str">
        <f t="shared" si="23"/>
        <v/>
      </c>
      <c r="S275" s="246">
        <f t="shared" si="24"/>
        <v>0</v>
      </c>
      <c r="T275" s="111"/>
    </row>
    <row r="276" spans="2:20" ht="19.899999999999999" customHeight="1" x14ac:dyDescent="0.35">
      <c r="B276" s="109">
        <v>269</v>
      </c>
      <c r="C276" s="111" t="str">
        <f>IF('Dépenses de rémunération'!C276&lt;&gt;"",'Dépenses de rémunération'!C276,"")</f>
        <v/>
      </c>
      <c r="D276" s="111" t="str">
        <f>IF('Dépenses de rémunération'!D276&lt;&gt;"",'Dépenses de rémunération'!D276,"")</f>
        <v/>
      </c>
      <c r="E276" s="111" t="str">
        <f>IF('Dépenses de rémunération'!E276&lt;&gt;"",'Dépenses de rémunération'!E276,"")</f>
        <v/>
      </c>
      <c r="F276" s="111" t="str">
        <f>IF('Dépenses de rémunération'!F276&lt;&gt;"",'Dépenses de rémunération'!F276,"")</f>
        <v/>
      </c>
      <c r="G276" s="111" t="str">
        <f>IF('Dépenses de rémunération'!G276&lt;&gt;"",'Dépenses de rémunération'!G276,"")</f>
        <v/>
      </c>
      <c r="H276" s="246">
        <f>IF('Dépenses de rémunération'!I276&lt;&gt;0,ROUND('Dépenses de rémunération'!J276*'Dépenses de rémunération'!H276/'Dépenses de rémunération'!I276,2),0)</f>
        <v>0</v>
      </c>
      <c r="I276" s="81" t="str">
        <f>IF('Dépenses de rémunération'!H276&lt;&gt;0,'Dépenses de rémunération'!H276,"")</f>
        <v/>
      </c>
      <c r="J276" s="79" t="str">
        <f>IF('Dépenses de rémunération'!I276&lt;&gt;"",'Dépenses de rémunération'!I276,"")</f>
        <v/>
      </c>
      <c r="K276" s="79" t="str">
        <f>IF('Dépenses de rémunération'!J276&lt;&gt;"",'Dépenses de rémunération'!J276,"")</f>
        <v/>
      </c>
      <c r="L276" s="111" t="str">
        <f>IF('Dépenses de rémunération'!K276&lt;&gt;"",'Dépenses de rémunération'!K276,"")</f>
        <v/>
      </c>
      <c r="M276" s="246"/>
      <c r="N276" s="246">
        <f t="shared" si="20"/>
        <v>0</v>
      </c>
      <c r="O276" s="111"/>
      <c r="P276" s="81" t="str">
        <f t="shared" si="21"/>
        <v/>
      </c>
      <c r="Q276" s="111" t="str">
        <f t="shared" si="22"/>
        <v/>
      </c>
      <c r="R276" s="111" t="str">
        <f t="shared" si="23"/>
        <v/>
      </c>
      <c r="S276" s="246">
        <f t="shared" si="24"/>
        <v>0</v>
      </c>
      <c r="T276" s="111"/>
    </row>
    <row r="277" spans="2:20" ht="19.899999999999999" customHeight="1" x14ac:dyDescent="0.35">
      <c r="B277" s="109">
        <v>270</v>
      </c>
      <c r="C277" s="111" t="str">
        <f>IF('Dépenses de rémunération'!C277&lt;&gt;"",'Dépenses de rémunération'!C277,"")</f>
        <v/>
      </c>
      <c r="D277" s="111" t="str">
        <f>IF('Dépenses de rémunération'!D277&lt;&gt;"",'Dépenses de rémunération'!D277,"")</f>
        <v/>
      </c>
      <c r="E277" s="111" t="str">
        <f>IF('Dépenses de rémunération'!E277&lt;&gt;"",'Dépenses de rémunération'!E277,"")</f>
        <v/>
      </c>
      <c r="F277" s="111" t="str">
        <f>IF('Dépenses de rémunération'!F277&lt;&gt;"",'Dépenses de rémunération'!F277,"")</f>
        <v/>
      </c>
      <c r="G277" s="111" t="str">
        <f>IF('Dépenses de rémunération'!G277&lt;&gt;"",'Dépenses de rémunération'!G277,"")</f>
        <v/>
      </c>
      <c r="H277" s="246">
        <f>IF('Dépenses de rémunération'!I277&lt;&gt;0,ROUND('Dépenses de rémunération'!J277*'Dépenses de rémunération'!H277/'Dépenses de rémunération'!I277,2),0)</f>
        <v>0</v>
      </c>
      <c r="I277" s="81" t="str">
        <f>IF('Dépenses de rémunération'!H277&lt;&gt;0,'Dépenses de rémunération'!H277,"")</f>
        <v/>
      </c>
      <c r="J277" s="79" t="str">
        <f>IF('Dépenses de rémunération'!I277&lt;&gt;"",'Dépenses de rémunération'!I277,"")</f>
        <v/>
      </c>
      <c r="K277" s="79" t="str">
        <f>IF('Dépenses de rémunération'!J277&lt;&gt;"",'Dépenses de rémunération'!J277,"")</f>
        <v/>
      </c>
      <c r="L277" s="111" t="str">
        <f>IF('Dépenses de rémunération'!K277&lt;&gt;"",'Dépenses de rémunération'!K277,"")</f>
        <v/>
      </c>
      <c r="M277" s="246"/>
      <c r="N277" s="246">
        <f t="shared" si="20"/>
        <v>0</v>
      </c>
      <c r="O277" s="111"/>
      <c r="P277" s="81" t="str">
        <f t="shared" si="21"/>
        <v/>
      </c>
      <c r="Q277" s="111" t="str">
        <f t="shared" si="22"/>
        <v/>
      </c>
      <c r="R277" s="111" t="str">
        <f t="shared" si="23"/>
        <v/>
      </c>
      <c r="S277" s="246">
        <f t="shared" si="24"/>
        <v>0</v>
      </c>
      <c r="T277" s="111"/>
    </row>
    <row r="278" spans="2:20" ht="19.899999999999999" customHeight="1" x14ac:dyDescent="0.35">
      <c r="B278" s="109">
        <v>271</v>
      </c>
      <c r="C278" s="111" t="str">
        <f>IF('Dépenses de rémunération'!C278&lt;&gt;"",'Dépenses de rémunération'!C278,"")</f>
        <v/>
      </c>
      <c r="D278" s="111" t="str">
        <f>IF('Dépenses de rémunération'!D278&lt;&gt;"",'Dépenses de rémunération'!D278,"")</f>
        <v/>
      </c>
      <c r="E278" s="111" t="str">
        <f>IF('Dépenses de rémunération'!E278&lt;&gt;"",'Dépenses de rémunération'!E278,"")</f>
        <v/>
      </c>
      <c r="F278" s="111" t="str">
        <f>IF('Dépenses de rémunération'!F278&lt;&gt;"",'Dépenses de rémunération'!F278,"")</f>
        <v/>
      </c>
      <c r="G278" s="111" t="str">
        <f>IF('Dépenses de rémunération'!G278&lt;&gt;"",'Dépenses de rémunération'!G278,"")</f>
        <v/>
      </c>
      <c r="H278" s="246">
        <f>IF('Dépenses de rémunération'!I278&lt;&gt;0,ROUND('Dépenses de rémunération'!J278*'Dépenses de rémunération'!H278/'Dépenses de rémunération'!I278,2),0)</f>
        <v>0</v>
      </c>
      <c r="I278" s="81" t="str">
        <f>IF('Dépenses de rémunération'!H278&lt;&gt;0,'Dépenses de rémunération'!H278,"")</f>
        <v/>
      </c>
      <c r="J278" s="79" t="str">
        <f>IF('Dépenses de rémunération'!I278&lt;&gt;"",'Dépenses de rémunération'!I278,"")</f>
        <v/>
      </c>
      <c r="K278" s="79" t="str">
        <f>IF('Dépenses de rémunération'!J278&lt;&gt;"",'Dépenses de rémunération'!J278,"")</f>
        <v/>
      </c>
      <c r="L278" s="111" t="str">
        <f>IF('Dépenses de rémunération'!K278&lt;&gt;"",'Dépenses de rémunération'!K278,"")</f>
        <v/>
      </c>
      <c r="M278" s="246"/>
      <c r="N278" s="246">
        <f t="shared" si="20"/>
        <v>0</v>
      </c>
      <c r="O278" s="111"/>
      <c r="P278" s="81" t="str">
        <f t="shared" si="21"/>
        <v/>
      </c>
      <c r="Q278" s="111" t="str">
        <f t="shared" si="22"/>
        <v/>
      </c>
      <c r="R278" s="111" t="str">
        <f t="shared" si="23"/>
        <v/>
      </c>
      <c r="S278" s="246">
        <f t="shared" si="24"/>
        <v>0</v>
      </c>
      <c r="T278" s="111"/>
    </row>
    <row r="279" spans="2:20" ht="19.899999999999999" customHeight="1" x14ac:dyDescent="0.35">
      <c r="B279" s="109">
        <v>272</v>
      </c>
      <c r="C279" s="111" t="str">
        <f>IF('Dépenses de rémunération'!C279&lt;&gt;"",'Dépenses de rémunération'!C279,"")</f>
        <v/>
      </c>
      <c r="D279" s="111" t="str">
        <f>IF('Dépenses de rémunération'!D279&lt;&gt;"",'Dépenses de rémunération'!D279,"")</f>
        <v/>
      </c>
      <c r="E279" s="111" t="str">
        <f>IF('Dépenses de rémunération'!E279&lt;&gt;"",'Dépenses de rémunération'!E279,"")</f>
        <v/>
      </c>
      <c r="F279" s="111" t="str">
        <f>IF('Dépenses de rémunération'!F279&lt;&gt;"",'Dépenses de rémunération'!F279,"")</f>
        <v/>
      </c>
      <c r="G279" s="111" t="str">
        <f>IF('Dépenses de rémunération'!G279&lt;&gt;"",'Dépenses de rémunération'!G279,"")</f>
        <v/>
      </c>
      <c r="H279" s="246">
        <f>IF('Dépenses de rémunération'!I279&lt;&gt;0,ROUND('Dépenses de rémunération'!J279*'Dépenses de rémunération'!H279/'Dépenses de rémunération'!I279,2),0)</f>
        <v>0</v>
      </c>
      <c r="I279" s="81" t="str">
        <f>IF('Dépenses de rémunération'!H279&lt;&gt;0,'Dépenses de rémunération'!H279,"")</f>
        <v/>
      </c>
      <c r="J279" s="79" t="str">
        <f>IF('Dépenses de rémunération'!I279&lt;&gt;"",'Dépenses de rémunération'!I279,"")</f>
        <v/>
      </c>
      <c r="K279" s="79" t="str">
        <f>IF('Dépenses de rémunération'!J279&lt;&gt;"",'Dépenses de rémunération'!J279,"")</f>
        <v/>
      </c>
      <c r="L279" s="111" t="str">
        <f>IF('Dépenses de rémunération'!K279&lt;&gt;"",'Dépenses de rémunération'!K279,"")</f>
        <v/>
      </c>
      <c r="M279" s="246"/>
      <c r="N279" s="246">
        <f t="shared" si="20"/>
        <v>0</v>
      </c>
      <c r="O279" s="111"/>
      <c r="P279" s="81" t="str">
        <f t="shared" si="21"/>
        <v/>
      </c>
      <c r="Q279" s="111" t="str">
        <f t="shared" si="22"/>
        <v/>
      </c>
      <c r="R279" s="111" t="str">
        <f t="shared" si="23"/>
        <v/>
      </c>
      <c r="S279" s="246">
        <f t="shared" si="24"/>
        <v>0</v>
      </c>
      <c r="T279" s="111"/>
    </row>
    <row r="280" spans="2:20" ht="19.899999999999999" customHeight="1" x14ac:dyDescent="0.35">
      <c r="B280" s="109">
        <v>273</v>
      </c>
      <c r="C280" s="111" t="str">
        <f>IF('Dépenses de rémunération'!C280&lt;&gt;"",'Dépenses de rémunération'!C280,"")</f>
        <v/>
      </c>
      <c r="D280" s="111" t="str">
        <f>IF('Dépenses de rémunération'!D280&lt;&gt;"",'Dépenses de rémunération'!D280,"")</f>
        <v/>
      </c>
      <c r="E280" s="111" t="str">
        <f>IF('Dépenses de rémunération'!E280&lt;&gt;"",'Dépenses de rémunération'!E280,"")</f>
        <v/>
      </c>
      <c r="F280" s="111" t="str">
        <f>IF('Dépenses de rémunération'!F280&lt;&gt;"",'Dépenses de rémunération'!F280,"")</f>
        <v/>
      </c>
      <c r="G280" s="111" t="str">
        <f>IF('Dépenses de rémunération'!G280&lt;&gt;"",'Dépenses de rémunération'!G280,"")</f>
        <v/>
      </c>
      <c r="H280" s="246">
        <f>IF('Dépenses de rémunération'!I280&lt;&gt;0,ROUND('Dépenses de rémunération'!J280*'Dépenses de rémunération'!H280/'Dépenses de rémunération'!I280,2),0)</f>
        <v>0</v>
      </c>
      <c r="I280" s="81" t="str">
        <f>IF('Dépenses de rémunération'!H280&lt;&gt;0,'Dépenses de rémunération'!H280,"")</f>
        <v/>
      </c>
      <c r="J280" s="79" t="str">
        <f>IF('Dépenses de rémunération'!I280&lt;&gt;"",'Dépenses de rémunération'!I280,"")</f>
        <v/>
      </c>
      <c r="K280" s="79" t="str">
        <f>IF('Dépenses de rémunération'!J280&lt;&gt;"",'Dépenses de rémunération'!J280,"")</f>
        <v/>
      </c>
      <c r="L280" s="111" t="str">
        <f>IF('Dépenses de rémunération'!K280&lt;&gt;"",'Dépenses de rémunération'!K280,"")</f>
        <v/>
      </c>
      <c r="M280" s="246"/>
      <c r="N280" s="246">
        <f t="shared" si="20"/>
        <v>0</v>
      </c>
      <c r="O280" s="111"/>
      <c r="P280" s="81" t="str">
        <f t="shared" si="21"/>
        <v/>
      </c>
      <c r="Q280" s="111" t="str">
        <f t="shared" si="22"/>
        <v/>
      </c>
      <c r="R280" s="111" t="str">
        <f t="shared" si="23"/>
        <v/>
      </c>
      <c r="S280" s="246">
        <f t="shared" si="24"/>
        <v>0</v>
      </c>
      <c r="T280" s="111"/>
    </row>
    <row r="281" spans="2:20" ht="19.899999999999999" customHeight="1" x14ac:dyDescent="0.35">
      <c r="B281" s="109">
        <v>274</v>
      </c>
      <c r="C281" s="111" t="str">
        <f>IF('Dépenses de rémunération'!C281&lt;&gt;"",'Dépenses de rémunération'!C281,"")</f>
        <v/>
      </c>
      <c r="D281" s="111" t="str">
        <f>IF('Dépenses de rémunération'!D281&lt;&gt;"",'Dépenses de rémunération'!D281,"")</f>
        <v/>
      </c>
      <c r="E281" s="111" t="str">
        <f>IF('Dépenses de rémunération'!E281&lt;&gt;"",'Dépenses de rémunération'!E281,"")</f>
        <v/>
      </c>
      <c r="F281" s="111" t="str">
        <f>IF('Dépenses de rémunération'!F281&lt;&gt;"",'Dépenses de rémunération'!F281,"")</f>
        <v/>
      </c>
      <c r="G281" s="111" t="str">
        <f>IF('Dépenses de rémunération'!G281&lt;&gt;"",'Dépenses de rémunération'!G281,"")</f>
        <v/>
      </c>
      <c r="H281" s="246">
        <f>IF('Dépenses de rémunération'!I281&lt;&gt;0,ROUND('Dépenses de rémunération'!J281*'Dépenses de rémunération'!H281/'Dépenses de rémunération'!I281,2),0)</f>
        <v>0</v>
      </c>
      <c r="I281" s="81" t="str">
        <f>IF('Dépenses de rémunération'!H281&lt;&gt;0,'Dépenses de rémunération'!H281,"")</f>
        <v/>
      </c>
      <c r="J281" s="79" t="str">
        <f>IF('Dépenses de rémunération'!I281&lt;&gt;"",'Dépenses de rémunération'!I281,"")</f>
        <v/>
      </c>
      <c r="K281" s="79" t="str">
        <f>IF('Dépenses de rémunération'!J281&lt;&gt;"",'Dépenses de rémunération'!J281,"")</f>
        <v/>
      </c>
      <c r="L281" s="111" t="str">
        <f>IF('Dépenses de rémunération'!K281&lt;&gt;"",'Dépenses de rémunération'!K281,"")</f>
        <v/>
      </c>
      <c r="M281" s="246"/>
      <c r="N281" s="246">
        <f t="shared" si="20"/>
        <v>0</v>
      </c>
      <c r="O281" s="111"/>
      <c r="P281" s="81" t="str">
        <f t="shared" si="21"/>
        <v/>
      </c>
      <c r="Q281" s="111" t="str">
        <f t="shared" si="22"/>
        <v/>
      </c>
      <c r="R281" s="111" t="str">
        <f t="shared" si="23"/>
        <v/>
      </c>
      <c r="S281" s="246">
        <f t="shared" si="24"/>
        <v>0</v>
      </c>
      <c r="T281" s="111"/>
    </row>
    <row r="282" spans="2:20" ht="19.899999999999999" customHeight="1" x14ac:dyDescent="0.35">
      <c r="B282" s="109">
        <v>275</v>
      </c>
      <c r="C282" s="111" t="str">
        <f>IF('Dépenses de rémunération'!C282&lt;&gt;"",'Dépenses de rémunération'!C282,"")</f>
        <v/>
      </c>
      <c r="D282" s="111" t="str">
        <f>IF('Dépenses de rémunération'!D282&lt;&gt;"",'Dépenses de rémunération'!D282,"")</f>
        <v/>
      </c>
      <c r="E282" s="111" t="str">
        <f>IF('Dépenses de rémunération'!E282&lt;&gt;"",'Dépenses de rémunération'!E282,"")</f>
        <v/>
      </c>
      <c r="F282" s="111" t="str">
        <f>IF('Dépenses de rémunération'!F282&lt;&gt;"",'Dépenses de rémunération'!F282,"")</f>
        <v/>
      </c>
      <c r="G282" s="111" t="str">
        <f>IF('Dépenses de rémunération'!G282&lt;&gt;"",'Dépenses de rémunération'!G282,"")</f>
        <v/>
      </c>
      <c r="H282" s="246">
        <f>IF('Dépenses de rémunération'!I282&lt;&gt;0,ROUND('Dépenses de rémunération'!J282*'Dépenses de rémunération'!H282/'Dépenses de rémunération'!I282,2),0)</f>
        <v>0</v>
      </c>
      <c r="I282" s="81" t="str">
        <f>IF('Dépenses de rémunération'!H282&lt;&gt;0,'Dépenses de rémunération'!H282,"")</f>
        <v/>
      </c>
      <c r="J282" s="79" t="str">
        <f>IF('Dépenses de rémunération'!I282&lt;&gt;"",'Dépenses de rémunération'!I282,"")</f>
        <v/>
      </c>
      <c r="K282" s="79" t="str">
        <f>IF('Dépenses de rémunération'!J282&lt;&gt;"",'Dépenses de rémunération'!J282,"")</f>
        <v/>
      </c>
      <c r="L282" s="111" t="str">
        <f>IF('Dépenses de rémunération'!K282&lt;&gt;"",'Dépenses de rémunération'!K282,"")</f>
        <v/>
      </c>
      <c r="M282" s="246"/>
      <c r="N282" s="246">
        <f t="shared" si="20"/>
        <v>0</v>
      </c>
      <c r="O282" s="111"/>
      <c r="P282" s="81" t="str">
        <f t="shared" si="21"/>
        <v/>
      </c>
      <c r="Q282" s="111" t="str">
        <f t="shared" si="22"/>
        <v/>
      </c>
      <c r="R282" s="111" t="str">
        <f t="shared" si="23"/>
        <v/>
      </c>
      <c r="S282" s="246">
        <f t="shared" si="24"/>
        <v>0</v>
      </c>
      <c r="T282" s="111"/>
    </row>
    <row r="283" spans="2:20" ht="19.899999999999999" customHeight="1" x14ac:dyDescent="0.35">
      <c r="B283" s="109">
        <v>276</v>
      </c>
      <c r="C283" s="111" t="str">
        <f>IF('Dépenses de rémunération'!C283&lt;&gt;"",'Dépenses de rémunération'!C283,"")</f>
        <v/>
      </c>
      <c r="D283" s="111" t="str">
        <f>IF('Dépenses de rémunération'!D283&lt;&gt;"",'Dépenses de rémunération'!D283,"")</f>
        <v/>
      </c>
      <c r="E283" s="111" t="str">
        <f>IF('Dépenses de rémunération'!E283&lt;&gt;"",'Dépenses de rémunération'!E283,"")</f>
        <v/>
      </c>
      <c r="F283" s="111" t="str">
        <f>IF('Dépenses de rémunération'!F283&lt;&gt;"",'Dépenses de rémunération'!F283,"")</f>
        <v/>
      </c>
      <c r="G283" s="111" t="str">
        <f>IF('Dépenses de rémunération'!G283&lt;&gt;"",'Dépenses de rémunération'!G283,"")</f>
        <v/>
      </c>
      <c r="H283" s="246">
        <f>IF('Dépenses de rémunération'!I283&lt;&gt;0,ROUND('Dépenses de rémunération'!J283*'Dépenses de rémunération'!H283/'Dépenses de rémunération'!I283,2),0)</f>
        <v>0</v>
      </c>
      <c r="I283" s="81" t="str">
        <f>IF('Dépenses de rémunération'!H283&lt;&gt;0,'Dépenses de rémunération'!H283,"")</f>
        <v/>
      </c>
      <c r="J283" s="79" t="str">
        <f>IF('Dépenses de rémunération'!I283&lt;&gt;"",'Dépenses de rémunération'!I283,"")</f>
        <v/>
      </c>
      <c r="K283" s="79" t="str">
        <f>IF('Dépenses de rémunération'!J283&lt;&gt;"",'Dépenses de rémunération'!J283,"")</f>
        <v/>
      </c>
      <c r="L283" s="111" t="str">
        <f>IF('Dépenses de rémunération'!K283&lt;&gt;"",'Dépenses de rémunération'!K283,"")</f>
        <v/>
      </c>
      <c r="M283" s="246"/>
      <c r="N283" s="246">
        <f t="shared" si="20"/>
        <v>0</v>
      </c>
      <c r="O283" s="111"/>
      <c r="P283" s="81" t="str">
        <f t="shared" si="21"/>
        <v/>
      </c>
      <c r="Q283" s="111" t="str">
        <f t="shared" si="22"/>
        <v/>
      </c>
      <c r="R283" s="111" t="str">
        <f t="shared" si="23"/>
        <v/>
      </c>
      <c r="S283" s="246">
        <f t="shared" si="24"/>
        <v>0</v>
      </c>
      <c r="T283" s="111"/>
    </row>
    <row r="284" spans="2:20" ht="19.899999999999999" customHeight="1" x14ac:dyDescent="0.35">
      <c r="B284" s="109">
        <v>277</v>
      </c>
      <c r="C284" s="111" t="str">
        <f>IF('Dépenses de rémunération'!C284&lt;&gt;"",'Dépenses de rémunération'!C284,"")</f>
        <v/>
      </c>
      <c r="D284" s="111" t="str">
        <f>IF('Dépenses de rémunération'!D284&lt;&gt;"",'Dépenses de rémunération'!D284,"")</f>
        <v/>
      </c>
      <c r="E284" s="111" t="str">
        <f>IF('Dépenses de rémunération'!E284&lt;&gt;"",'Dépenses de rémunération'!E284,"")</f>
        <v/>
      </c>
      <c r="F284" s="111" t="str">
        <f>IF('Dépenses de rémunération'!F284&lt;&gt;"",'Dépenses de rémunération'!F284,"")</f>
        <v/>
      </c>
      <c r="G284" s="111" t="str">
        <f>IF('Dépenses de rémunération'!G284&lt;&gt;"",'Dépenses de rémunération'!G284,"")</f>
        <v/>
      </c>
      <c r="H284" s="246">
        <f>IF('Dépenses de rémunération'!I284&lt;&gt;0,ROUND('Dépenses de rémunération'!J284*'Dépenses de rémunération'!H284/'Dépenses de rémunération'!I284,2),0)</f>
        <v>0</v>
      </c>
      <c r="I284" s="81" t="str">
        <f>IF('Dépenses de rémunération'!H284&lt;&gt;0,'Dépenses de rémunération'!H284,"")</f>
        <v/>
      </c>
      <c r="J284" s="79" t="str">
        <f>IF('Dépenses de rémunération'!I284&lt;&gt;"",'Dépenses de rémunération'!I284,"")</f>
        <v/>
      </c>
      <c r="K284" s="79" t="str">
        <f>IF('Dépenses de rémunération'!J284&lt;&gt;"",'Dépenses de rémunération'!J284,"")</f>
        <v/>
      </c>
      <c r="L284" s="111" t="str">
        <f>IF('Dépenses de rémunération'!K284&lt;&gt;"",'Dépenses de rémunération'!K284,"")</f>
        <v/>
      </c>
      <c r="M284" s="246"/>
      <c r="N284" s="246">
        <f t="shared" si="20"/>
        <v>0</v>
      </c>
      <c r="O284" s="111"/>
      <c r="P284" s="81" t="str">
        <f t="shared" si="21"/>
        <v/>
      </c>
      <c r="Q284" s="111" t="str">
        <f t="shared" si="22"/>
        <v/>
      </c>
      <c r="R284" s="111" t="str">
        <f t="shared" si="23"/>
        <v/>
      </c>
      <c r="S284" s="246">
        <f t="shared" si="24"/>
        <v>0</v>
      </c>
      <c r="T284" s="111"/>
    </row>
    <row r="285" spans="2:20" ht="19.899999999999999" customHeight="1" x14ac:dyDescent="0.35">
      <c r="B285" s="109">
        <v>278</v>
      </c>
      <c r="C285" s="111" t="str">
        <f>IF('Dépenses de rémunération'!C285&lt;&gt;"",'Dépenses de rémunération'!C285,"")</f>
        <v/>
      </c>
      <c r="D285" s="111" t="str">
        <f>IF('Dépenses de rémunération'!D285&lt;&gt;"",'Dépenses de rémunération'!D285,"")</f>
        <v/>
      </c>
      <c r="E285" s="111" t="str">
        <f>IF('Dépenses de rémunération'!E285&lt;&gt;"",'Dépenses de rémunération'!E285,"")</f>
        <v/>
      </c>
      <c r="F285" s="111" t="str">
        <f>IF('Dépenses de rémunération'!F285&lt;&gt;"",'Dépenses de rémunération'!F285,"")</f>
        <v/>
      </c>
      <c r="G285" s="111" t="str">
        <f>IF('Dépenses de rémunération'!G285&lt;&gt;"",'Dépenses de rémunération'!G285,"")</f>
        <v/>
      </c>
      <c r="H285" s="246">
        <f>IF('Dépenses de rémunération'!I285&lt;&gt;0,ROUND('Dépenses de rémunération'!J285*'Dépenses de rémunération'!H285/'Dépenses de rémunération'!I285,2),0)</f>
        <v>0</v>
      </c>
      <c r="I285" s="81" t="str">
        <f>IF('Dépenses de rémunération'!H285&lt;&gt;0,'Dépenses de rémunération'!H285,"")</f>
        <v/>
      </c>
      <c r="J285" s="79" t="str">
        <f>IF('Dépenses de rémunération'!I285&lt;&gt;"",'Dépenses de rémunération'!I285,"")</f>
        <v/>
      </c>
      <c r="K285" s="79" t="str">
        <f>IF('Dépenses de rémunération'!J285&lt;&gt;"",'Dépenses de rémunération'!J285,"")</f>
        <v/>
      </c>
      <c r="L285" s="111" t="str">
        <f>IF('Dépenses de rémunération'!K285&lt;&gt;"",'Dépenses de rémunération'!K285,"")</f>
        <v/>
      </c>
      <c r="M285" s="246"/>
      <c r="N285" s="246">
        <f t="shared" si="20"/>
        <v>0</v>
      </c>
      <c r="O285" s="111"/>
      <c r="P285" s="81" t="str">
        <f t="shared" si="21"/>
        <v/>
      </c>
      <c r="Q285" s="111" t="str">
        <f t="shared" si="22"/>
        <v/>
      </c>
      <c r="R285" s="111" t="str">
        <f t="shared" si="23"/>
        <v/>
      </c>
      <c r="S285" s="246">
        <f t="shared" si="24"/>
        <v>0</v>
      </c>
      <c r="T285" s="111"/>
    </row>
    <row r="286" spans="2:20" ht="19.899999999999999" customHeight="1" x14ac:dyDescent="0.35">
      <c r="B286" s="109">
        <v>279</v>
      </c>
      <c r="C286" s="111" t="str">
        <f>IF('Dépenses de rémunération'!C286&lt;&gt;"",'Dépenses de rémunération'!C286,"")</f>
        <v/>
      </c>
      <c r="D286" s="111" t="str">
        <f>IF('Dépenses de rémunération'!D286&lt;&gt;"",'Dépenses de rémunération'!D286,"")</f>
        <v/>
      </c>
      <c r="E286" s="111" t="str">
        <f>IF('Dépenses de rémunération'!E286&lt;&gt;"",'Dépenses de rémunération'!E286,"")</f>
        <v/>
      </c>
      <c r="F286" s="111" t="str">
        <f>IF('Dépenses de rémunération'!F286&lt;&gt;"",'Dépenses de rémunération'!F286,"")</f>
        <v/>
      </c>
      <c r="G286" s="111" t="str">
        <f>IF('Dépenses de rémunération'!G286&lt;&gt;"",'Dépenses de rémunération'!G286,"")</f>
        <v/>
      </c>
      <c r="H286" s="246">
        <f>IF('Dépenses de rémunération'!I286&lt;&gt;0,ROUND('Dépenses de rémunération'!J286*'Dépenses de rémunération'!H286/'Dépenses de rémunération'!I286,2),0)</f>
        <v>0</v>
      </c>
      <c r="I286" s="81" t="str">
        <f>IF('Dépenses de rémunération'!H286&lt;&gt;0,'Dépenses de rémunération'!H286,"")</f>
        <v/>
      </c>
      <c r="J286" s="79" t="str">
        <f>IF('Dépenses de rémunération'!I286&lt;&gt;"",'Dépenses de rémunération'!I286,"")</f>
        <v/>
      </c>
      <c r="K286" s="79" t="str">
        <f>IF('Dépenses de rémunération'!J286&lt;&gt;"",'Dépenses de rémunération'!J286,"")</f>
        <v/>
      </c>
      <c r="L286" s="111" t="str">
        <f>IF('Dépenses de rémunération'!K286&lt;&gt;"",'Dépenses de rémunération'!K286,"")</f>
        <v/>
      </c>
      <c r="M286" s="246"/>
      <c r="N286" s="246">
        <f t="shared" si="20"/>
        <v>0</v>
      </c>
      <c r="O286" s="111"/>
      <c r="P286" s="81" t="str">
        <f t="shared" si="21"/>
        <v/>
      </c>
      <c r="Q286" s="111" t="str">
        <f t="shared" si="22"/>
        <v/>
      </c>
      <c r="R286" s="111" t="str">
        <f t="shared" si="23"/>
        <v/>
      </c>
      <c r="S286" s="246">
        <f t="shared" si="24"/>
        <v>0</v>
      </c>
      <c r="T286" s="111"/>
    </row>
    <row r="287" spans="2:20" ht="19.899999999999999" customHeight="1" x14ac:dyDescent="0.35">
      <c r="B287" s="109">
        <v>280</v>
      </c>
      <c r="C287" s="111" t="str">
        <f>IF('Dépenses de rémunération'!C287&lt;&gt;"",'Dépenses de rémunération'!C287,"")</f>
        <v/>
      </c>
      <c r="D287" s="111" t="str">
        <f>IF('Dépenses de rémunération'!D287&lt;&gt;"",'Dépenses de rémunération'!D287,"")</f>
        <v/>
      </c>
      <c r="E287" s="111" t="str">
        <f>IF('Dépenses de rémunération'!E287&lt;&gt;"",'Dépenses de rémunération'!E287,"")</f>
        <v/>
      </c>
      <c r="F287" s="111" t="str">
        <f>IF('Dépenses de rémunération'!F287&lt;&gt;"",'Dépenses de rémunération'!F287,"")</f>
        <v/>
      </c>
      <c r="G287" s="111" t="str">
        <f>IF('Dépenses de rémunération'!G287&lt;&gt;"",'Dépenses de rémunération'!G287,"")</f>
        <v/>
      </c>
      <c r="H287" s="246">
        <f>IF('Dépenses de rémunération'!I287&lt;&gt;0,ROUND('Dépenses de rémunération'!J287*'Dépenses de rémunération'!H287/'Dépenses de rémunération'!I287,2),0)</f>
        <v>0</v>
      </c>
      <c r="I287" s="81" t="str">
        <f>IF('Dépenses de rémunération'!H287&lt;&gt;0,'Dépenses de rémunération'!H287,"")</f>
        <v/>
      </c>
      <c r="J287" s="79" t="str">
        <f>IF('Dépenses de rémunération'!I287&lt;&gt;"",'Dépenses de rémunération'!I287,"")</f>
        <v/>
      </c>
      <c r="K287" s="79" t="str">
        <f>IF('Dépenses de rémunération'!J287&lt;&gt;"",'Dépenses de rémunération'!J287,"")</f>
        <v/>
      </c>
      <c r="L287" s="111" t="str">
        <f>IF('Dépenses de rémunération'!K287&lt;&gt;"",'Dépenses de rémunération'!K287,"")</f>
        <v/>
      </c>
      <c r="M287" s="246"/>
      <c r="N287" s="246">
        <f t="shared" si="20"/>
        <v>0</v>
      </c>
      <c r="O287" s="111"/>
      <c r="P287" s="81" t="str">
        <f t="shared" si="21"/>
        <v/>
      </c>
      <c r="Q287" s="111" t="str">
        <f t="shared" si="22"/>
        <v/>
      </c>
      <c r="R287" s="111" t="str">
        <f t="shared" si="23"/>
        <v/>
      </c>
      <c r="S287" s="246">
        <f t="shared" si="24"/>
        <v>0</v>
      </c>
      <c r="T287" s="111"/>
    </row>
    <row r="288" spans="2:20" ht="19.899999999999999" customHeight="1" x14ac:dyDescent="0.35">
      <c r="B288" s="109">
        <v>281</v>
      </c>
      <c r="C288" s="111" t="str">
        <f>IF('Dépenses de rémunération'!C288&lt;&gt;"",'Dépenses de rémunération'!C288,"")</f>
        <v/>
      </c>
      <c r="D288" s="111" t="str">
        <f>IF('Dépenses de rémunération'!D288&lt;&gt;"",'Dépenses de rémunération'!D288,"")</f>
        <v/>
      </c>
      <c r="E288" s="111" t="str">
        <f>IF('Dépenses de rémunération'!E288&lt;&gt;"",'Dépenses de rémunération'!E288,"")</f>
        <v/>
      </c>
      <c r="F288" s="111" t="str">
        <f>IF('Dépenses de rémunération'!F288&lt;&gt;"",'Dépenses de rémunération'!F288,"")</f>
        <v/>
      </c>
      <c r="G288" s="111" t="str">
        <f>IF('Dépenses de rémunération'!G288&lt;&gt;"",'Dépenses de rémunération'!G288,"")</f>
        <v/>
      </c>
      <c r="H288" s="246">
        <f>IF('Dépenses de rémunération'!I288&lt;&gt;0,ROUND('Dépenses de rémunération'!J288*'Dépenses de rémunération'!H288/'Dépenses de rémunération'!I288,2),0)</f>
        <v>0</v>
      </c>
      <c r="I288" s="81" t="str">
        <f>IF('Dépenses de rémunération'!H288&lt;&gt;0,'Dépenses de rémunération'!H288,"")</f>
        <v/>
      </c>
      <c r="J288" s="79" t="str">
        <f>IF('Dépenses de rémunération'!I288&lt;&gt;"",'Dépenses de rémunération'!I288,"")</f>
        <v/>
      </c>
      <c r="K288" s="79" t="str">
        <f>IF('Dépenses de rémunération'!J288&lt;&gt;"",'Dépenses de rémunération'!J288,"")</f>
        <v/>
      </c>
      <c r="L288" s="111" t="str">
        <f>IF('Dépenses de rémunération'!K288&lt;&gt;"",'Dépenses de rémunération'!K288,"")</f>
        <v/>
      </c>
      <c r="M288" s="246"/>
      <c r="N288" s="246">
        <f t="shared" si="20"/>
        <v>0</v>
      </c>
      <c r="O288" s="111"/>
      <c r="P288" s="81" t="str">
        <f t="shared" si="21"/>
        <v/>
      </c>
      <c r="Q288" s="111" t="str">
        <f t="shared" si="22"/>
        <v/>
      </c>
      <c r="R288" s="111" t="str">
        <f t="shared" si="23"/>
        <v/>
      </c>
      <c r="S288" s="246">
        <f t="shared" si="24"/>
        <v>0</v>
      </c>
      <c r="T288" s="111"/>
    </row>
    <row r="289" spans="2:20" ht="19.899999999999999" customHeight="1" x14ac:dyDescent="0.35">
      <c r="B289" s="109">
        <v>282</v>
      </c>
      <c r="C289" s="111" t="str">
        <f>IF('Dépenses de rémunération'!C289&lt;&gt;"",'Dépenses de rémunération'!C289,"")</f>
        <v/>
      </c>
      <c r="D289" s="111" t="str">
        <f>IF('Dépenses de rémunération'!D289&lt;&gt;"",'Dépenses de rémunération'!D289,"")</f>
        <v/>
      </c>
      <c r="E289" s="111" t="str">
        <f>IF('Dépenses de rémunération'!E289&lt;&gt;"",'Dépenses de rémunération'!E289,"")</f>
        <v/>
      </c>
      <c r="F289" s="111" t="str">
        <f>IF('Dépenses de rémunération'!F289&lt;&gt;"",'Dépenses de rémunération'!F289,"")</f>
        <v/>
      </c>
      <c r="G289" s="111" t="str">
        <f>IF('Dépenses de rémunération'!G289&lt;&gt;"",'Dépenses de rémunération'!G289,"")</f>
        <v/>
      </c>
      <c r="H289" s="246">
        <f>IF('Dépenses de rémunération'!I289&lt;&gt;0,ROUND('Dépenses de rémunération'!J289*'Dépenses de rémunération'!H289/'Dépenses de rémunération'!I289,2),0)</f>
        <v>0</v>
      </c>
      <c r="I289" s="81" t="str">
        <f>IF('Dépenses de rémunération'!H289&lt;&gt;0,'Dépenses de rémunération'!H289,"")</f>
        <v/>
      </c>
      <c r="J289" s="79" t="str">
        <f>IF('Dépenses de rémunération'!I289&lt;&gt;"",'Dépenses de rémunération'!I289,"")</f>
        <v/>
      </c>
      <c r="K289" s="79" t="str">
        <f>IF('Dépenses de rémunération'!J289&lt;&gt;"",'Dépenses de rémunération'!J289,"")</f>
        <v/>
      </c>
      <c r="L289" s="111" t="str">
        <f>IF('Dépenses de rémunération'!K289&lt;&gt;"",'Dépenses de rémunération'!K289,"")</f>
        <v/>
      </c>
      <c r="M289" s="246"/>
      <c r="N289" s="246">
        <f t="shared" si="20"/>
        <v>0</v>
      </c>
      <c r="O289" s="111"/>
      <c r="P289" s="81" t="str">
        <f t="shared" si="21"/>
        <v/>
      </c>
      <c r="Q289" s="111" t="str">
        <f t="shared" si="22"/>
        <v/>
      </c>
      <c r="R289" s="111" t="str">
        <f t="shared" si="23"/>
        <v/>
      </c>
      <c r="S289" s="246">
        <f t="shared" si="24"/>
        <v>0</v>
      </c>
      <c r="T289" s="111"/>
    </row>
    <row r="290" spans="2:20" ht="19.899999999999999" customHeight="1" x14ac:dyDescent="0.35">
      <c r="B290" s="109">
        <v>283</v>
      </c>
      <c r="C290" s="111" t="str">
        <f>IF('Dépenses de rémunération'!C290&lt;&gt;"",'Dépenses de rémunération'!C290,"")</f>
        <v/>
      </c>
      <c r="D290" s="111" t="str">
        <f>IF('Dépenses de rémunération'!D290&lt;&gt;"",'Dépenses de rémunération'!D290,"")</f>
        <v/>
      </c>
      <c r="E290" s="111" t="str">
        <f>IF('Dépenses de rémunération'!E290&lt;&gt;"",'Dépenses de rémunération'!E290,"")</f>
        <v/>
      </c>
      <c r="F290" s="111" t="str">
        <f>IF('Dépenses de rémunération'!F290&lt;&gt;"",'Dépenses de rémunération'!F290,"")</f>
        <v/>
      </c>
      <c r="G290" s="111" t="str">
        <f>IF('Dépenses de rémunération'!G290&lt;&gt;"",'Dépenses de rémunération'!G290,"")</f>
        <v/>
      </c>
      <c r="H290" s="246">
        <f>IF('Dépenses de rémunération'!I290&lt;&gt;0,ROUND('Dépenses de rémunération'!J290*'Dépenses de rémunération'!H290/'Dépenses de rémunération'!I290,2),0)</f>
        <v>0</v>
      </c>
      <c r="I290" s="81" t="str">
        <f>IF('Dépenses de rémunération'!H290&lt;&gt;0,'Dépenses de rémunération'!H290,"")</f>
        <v/>
      </c>
      <c r="J290" s="79" t="str">
        <f>IF('Dépenses de rémunération'!I290&lt;&gt;"",'Dépenses de rémunération'!I290,"")</f>
        <v/>
      </c>
      <c r="K290" s="79" t="str">
        <f>IF('Dépenses de rémunération'!J290&lt;&gt;"",'Dépenses de rémunération'!J290,"")</f>
        <v/>
      </c>
      <c r="L290" s="111" t="str">
        <f>IF('Dépenses de rémunération'!K290&lt;&gt;"",'Dépenses de rémunération'!K290,"")</f>
        <v/>
      </c>
      <c r="M290" s="246"/>
      <c r="N290" s="246">
        <f t="shared" si="20"/>
        <v>0</v>
      </c>
      <c r="O290" s="111"/>
      <c r="P290" s="81" t="str">
        <f t="shared" si="21"/>
        <v/>
      </c>
      <c r="Q290" s="111" t="str">
        <f t="shared" si="22"/>
        <v/>
      </c>
      <c r="R290" s="111" t="str">
        <f t="shared" si="23"/>
        <v/>
      </c>
      <c r="S290" s="246">
        <f t="shared" si="24"/>
        <v>0</v>
      </c>
      <c r="T290" s="111"/>
    </row>
    <row r="291" spans="2:20" ht="19.899999999999999" customHeight="1" x14ac:dyDescent="0.35">
      <c r="B291" s="109">
        <v>284</v>
      </c>
      <c r="C291" s="111" t="str">
        <f>IF('Dépenses de rémunération'!C291&lt;&gt;"",'Dépenses de rémunération'!C291,"")</f>
        <v/>
      </c>
      <c r="D291" s="111" t="str">
        <f>IF('Dépenses de rémunération'!D291&lt;&gt;"",'Dépenses de rémunération'!D291,"")</f>
        <v/>
      </c>
      <c r="E291" s="111" t="str">
        <f>IF('Dépenses de rémunération'!E291&lt;&gt;"",'Dépenses de rémunération'!E291,"")</f>
        <v/>
      </c>
      <c r="F291" s="111" t="str">
        <f>IF('Dépenses de rémunération'!F291&lt;&gt;"",'Dépenses de rémunération'!F291,"")</f>
        <v/>
      </c>
      <c r="G291" s="111" t="str">
        <f>IF('Dépenses de rémunération'!G291&lt;&gt;"",'Dépenses de rémunération'!G291,"")</f>
        <v/>
      </c>
      <c r="H291" s="246">
        <f>IF('Dépenses de rémunération'!I291&lt;&gt;0,ROUND('Dépenses de rémunération'!J291*'Dépenses de rémunération'!H291/'Dépenses de rémunération'!I291,2),0)</f>
        <v>0</v>
      </c>
      <c r="I291" s="81" t="str">
        <f>IF('Dépenses de rémunération'!H291&lt;&gt;0,'Dépenses de rémunération'!H291,"")</f>
        <v/>
      </c>
      <c r="J291" s="79" t="str">
        <f>IF('Dépenses de rémunération'!I291&lt;&gt;"",'Dépenses de rémunération'!I291,"")</f>
        <v/>
      </c>
      <c r="K291" s="79" t="str">
        <f>IF('Dépenses de rémunération'!J291&lt;&gt;"",'Dépenses de rémunération'!J291,"")</f>
        <v/>
      </c>
      <c r="L291" s="111" t="str">
        <f>IF('Dépenses de rémunération'!K291&lt;&gt;"",'Dépenses de rémunération'!K291,"")</f>
        <v/>
      </c>
      <c r="M291" s="246"/>
      <c r="N291" s="246">
        <f t="shared" si="20"/>
        <v>0</v>
      </c>
      <c r="O291" s="111"/>
      <c r="P291" s="81" t="str">
        <f t="shared" si="21"/>
        <v/>
      </c>
      <c r="Q291" s="111" t="str">
        <f t="shared" si="22"/>
        <v/>
      </c>
      <c r="R291" s="111" t="str">
        <f t="shared" si="23"/>
        <v/>
      </c>
      <c r="S291" s="246">
        <f t="shared" si="24"/>
        <v>0</v>
      </c>
      <c r="T291" s="111"/>
    </row>
    <row r="292" spans="2:20" ht="19.899999999999999" customHeight="1" x14ac:dyDescent="0.35">
      <c r="B292" s="109">
        <v>285</v>
      </c>
      <c r="C292" s="111" t="str">
        <f>IF('Dépenses de rémunération'!C292&lt;&gt;"",'Dépenses de rémunération'!C292,"")</f>
        <v/>
      </c>
      <c r="D292" s="111" t="str">
        <f>IF('Dépenses de rémunération'!D292&lt;&gt;"",'Dépenses de rémunération'!D292,"")</f>
        <v/>
      </c>
      <c r="E292" s="111" t="str">
        <f>IF('Dépenses de rémunération'!E292&lt;&gt;"",'Dépenses de rémunération'!E292,"")</f>
        <v/>
      </c>
      <c r="F292" s="111" t="str">
        <f>IF('Dépenses de rémunération'!F292&lt;&gt;"",'Dépenses de rémunération'!F292,"")</f>
        <v/>
      </c>
      <c r="G292" s="111" t="str">
        <f>IF('Dépenses de rémunération'!G292&lt;&gt;"",'Dépenses de rémunération'!G292,"")</f>
        <v/>
      </c>
      <c r="H292" s="246">
        <f>IF('Dépenses de rémunération'!I292&lt;&gt;0,ROUND('Dépenses de rémunération'!J292*'Dépenses de rémunération'!H292/'Dépenses de rémunération'!I292,2),0)</f>
        <v>0</v>
      </c>
      <c r="I292" s="81" t="str">
        <f>IF('Dépenses de rémunération'!H292&lt;&gt;0,'Dépenses de rémunération'!H292,"")</f>
        <v/>
      </c>
      <c r="J292" s="79" t="str">
        <f>IF('Dépenses de rémunération'!I292&lt;&gt;"",'Dépenses de rémunération'!I292,"")</f>
        <v/>
      </c>
      <c r="K292" s="79" t="str">
        <f>IF('Dépenses de rémunération'!J292&lt;&gt;"",'Dépenses de rémunération'!J292,"")</f>
        <v/>
      </c>
      <c r="L292" s="111" t="str">
        <f>IF('Dépenses de rémunération'!K292&lt;&gt;"",'Dépenses de rémunération'!K292,"")</f>
        <v/>
      </c>
      <c r="M292" s="246"/>
      <c r="N292" s="246">
        <f t="shared" si="20"/>
        <v>0</v>
      </c>
      <c r="O292" s="111"/>
      <c r="P292" s="81" t="str">
        <f t="shared" si="21"/>
        <v/>
      </c>
      <c r="Q292" s="111" t="str">
        <f t="shared" si="22"/>
        <v/>
      </c>
      <c r="R292" s="111" t="str">
        <f t="shared" si="23"/>
        <v/>
      </c>
      <c r="S292" s="246">
        <f t="shared" si="24"/>
        <v>0</v>
      </c>
      <c r="T292" s="111"/>
    </row>
    <row r="293" spans="2:20" ht="19.899999999999999" customHeight="1" x14ac:dyDescent="0.35">
      <c r="B293" s="109">
        <v>286</v>
      </c>
      <c r="C293" s="111" t="str">
        <f>IF('Dépenses de rémunération'!C293&lt;&gt;"",'Dépenses de rémunération'!C293,"")</f>
        <v/>
      </c>
      <c r="D293" s="111" t="str">
        <f>IF('Dépenses de rémunération'!D293&lt;&gt;"",'Dépenses de rémunération'!D293,"")</f>
        <v/>
      </c>
      <c r="E293" s="111" t="str">
        <f>IF('Dépenses de rémunération'!E293&lt;&gt;"",'Dépenses de rémunération'!E293,"")</f>
        <v/>
      </c>
      <c r="F293" s="111" t="str">
        <f>IF('Dépenses de rémunération'!F293&lt;&gt;"",'Dépenses de rémunération'!F293,"")</f>
        <v/>
      </c>
      <c r="G293" s="111" t="str">
        <f>IF('Dépenses de rémunération'!G293&lt;&gt;"",'Dépenses de rémunération'!G293,"")</f>
        <v/>
      </c>
      <c r="H293" s="246">
        <f>IF('Dépenses de rémunération'!I293&lt;&gt;0,ROUND('Dépenses de rémunération'!J293*'Dépenses de rémunération'!H293/'Dépenses de rémunération'!I293,2),0)</f>
        <v>0</v>
      </c>
      <c r="I293" s="81" t="str">
        <f>IF('Dépenses de rémunération'!H293&lt;&gt;0,'Dépenses de rémunération'!H293,"")</f>
        <v/>
      </c>
      <c r="J293" s="79" t="str">
        <f>IF('Dépenses de rémunération'!I293&lt;&gt;"",'Dépenses de rémunération'!I293,"")</f>
        <v/>
      </c>
      <c r="K293" s="79" t="str">
        <f>IF('Dépenses de rémunération'!J293&lt;&gt;"",'Dépenses de rémunération'!J293,"")</f>
        <v/>
      </c>
      <c r="L293" s="111" t="str">
        <f>IF('Dépenses de rémunération'!K293&lt;&gt;"",'Dépenses de rémunération'!K293,"")</f>
        <v/>
      </c>
      <c r="M293" s="246"/>
      <c r="N293" s="246">
        <f t="shared" si="20"/>
        <v>0</v>
      </c>
      <c r="O293" s="111"/>
      <c r="P293" s="81" t="str">
        <f t="shared" si="21"/>
        <v/>
      </c>
      <c r="Q293" s="111" t="str">
        <f t="shared" si="22"/>
        <v/>
      </c>
      <c r="R293" s="111" t="str">
        <f t="shared" si="23"/>
        <v/>
      </c>
      <c r="S293" s="246">
        <f t="shared" si="24"/>
        <v>0</v>
      </c>
      <c r="T293" s="111"/>
    </row>
    <row r="294" spans="2:20" ht="19.899999999999999" customHeight="1" x14ac:dyDescent="0.35">
      <c r="B294" s="109">
        <v>287</v>
      </c>
      <c r="C294" s="111" t="str">
        <f>IF('Dépenses de rémunération'!C294&lt;&gt;"",'Dépenses de rémunération'!C294,"")</f>
        <v/>
      </c>
      <c r="D294" s="111" t="str">
        <f>IF('Dépenses de rémunération'!D294&lt;&gt;"",'Dépenses de rémunération'!D294,"")</f>
        <v/>
      </c>
      <c r="E294" s="111" t="str">
        <f>IF('Dépenses de rémunération'!E294&lt;&gt;"",'Dépenses de rémunération'!E294,"")</f>
        <v/>
      </c>
      <c r="F294" s="111" t="str">
        <f>IF('Dépenses de rémunération'!F294&lt;&gt;"",'Dépenses de rémunération'!F294,"")</f>
        <v/>
      </c>
      <c r="G294" s="111" t="str">
        <f>IF('Dépenses de rémunération'!G294&lt;&gt;"",'Dépenses de rémunération'!G294,"")</f>
        <v/>
      </c>
      <c r="H294" s="246">
        <f>IF('Dépenses de rémunération'!I294&lt;&gt;0,ROUND('Dépenses de rémunération'!J294*'Dépenses de rémunération'!H294/'Dépenses de rémunération'!I294,2),0)</f>
        <v>0</v>
      </c>
      <c r="I294" s="81" t="str">
        <f>IF('Dépenses de rémunération'!H294&lt;&gt;0,'Dépenses de rémunération'!H294,"")</f>
        <v/>
      </c>
      <c r="J294" s="79" t="str">
        <f>IF('Dépenses de rémunération'!I294&lt;&gt;"",'Dépenses de rémunération'!I294,"")</f>
        <v/>
      </c>
      <c r="K294" s="79" t="str">
        <f>IF('Dépenses de rémunération'!J294&lt;&gt;"",'Dépenses de rémunération'!J294,"")</f>
        <v/>
      </c>
      <c r="L294" s="111" t="str">
        <f>IF('Dépenses de rémunération'!K294&lt;&gt;"",'Dépenses de rémunération'!K294,"")</f>
        <v/>
      </c>
      <c r="M294" s="246"/>
      <c r="N294" s="246">
        <f t="shared" si="20"/>
        <v>0</v>
      </c>
      <c r="O294" s="111"/>
      <c r="P294" s="81" t="str">
        <f t="shared" si="21"/>
        <v/>
      </c>
      <c r="Q294" s="111" t="str">
        <f t="shared" si="22"/>
        <v/>
      </c>
      <c r="R294" s="111" t="str">
        <f t="shared" si="23"/>
        <v/>
      </c>
      <c r="S294" s="246">
        <f t="shared" si="24"/>
        <v>0</v>
      </c>
      <c r="T294" s="111"/>
    </row>
    <row r="295" spans="2:20" ht="19.899999999999999" customHeight="1" x14ac:dyDescent="0.35">
      <c r="B295" s="109">
        <v>288</v>
      </c>
      <c r="C295" s="111" t="str">
        <f>IF('Dépenses de rémunération'!C295&lt;&gt;"",'Dépenses de rémunération'!C295,"")</f>
        <v/>
      </c>
      <c r="D295" s="111" t="str">
        <f>IF('Dépenses de rémunération'!D295&lt;&gt;"",'Dépenses de rémunération'!D295,"")</f>
        <v/>
      </c>
      <c r="E295" s="111" t="str">
        <f>IF('Dépenses de rémunération'!E295&lt;&gt;"",'Dépenses de rémunération'!E295,"")</f>
        <v/>
      </c>
      <c r="F295" s="111" t="str">
        <f>IF('Dépenses de rémunération'!F295&lt;&gt;"",'Dépenses de rémunération'!F295,"")</f>
        <v/>
      </c>
      <c r="G295" s="111" t="str">
        <f>IF('Dépenses de rémunération'!G295&lt;&gt;"",'Dépenses de rémunération'!G295,"")</f>
        <v/>
      </c>
      <c r="H295" s="246">
        <f>IF('Dépenses de rémunération'!I295&lt;&gt;0,ROUND('Dépenses de rémunération'!J295*'Dépenses de rémunération'!H295/'Dépenses de rémunération'!I295,2),0)</f>
        <v>0</v>
      </c>
      <c r="I295" s="81" t="str">
        <f>IF('Dépenses de rémunération'!H295&lt;&gt;0,'Dépenses de rémunération'!H295,"")</f>
        <v/>
      </c>
      <c r="J295" s="79" t="str">
        <f>IF('Dépenses de rémunération'!I295&lt;&gt;"",'Dépenses de rémunération'!I295,"")</f>
        <v/>
      </c>
      <c r="K295" s="79" t="str">
        <f>IF('Dépenses de rémunération'!J295&lt;&gt;"",'Dépenses de rémunération'!J295,"")</f>
        <v/>
      </c>
      <c r="L295" s="111" t="str">
        <f>IF('Dépenses de rémunération'!K295&lt;&gt;"",'Dépenses de rémunération'!K295,"")</f>
        <v/>
      </c>
      <c r="M295" s="246"/>
      <c r="N295" s="246">
        <f t="shared" si="20"/>
        <v>0</v>
      </c>
      <c r="O295" s="111"/>
      <c r="P295" s="81" t="str">
        <f t="shared" si="21"/>
        <v/>
      </c>
      <c r="Q295" s="111" t="str">
        <f t="shared" si="22"/>
        <v/>
      </c>
      <c r="R295" s="111" t="str">
        <f t="shared" si="23"/>
        <v/>
      </c>
      <c r="S295" s="246">
        <f t="shared" si="24"/>
        <v>0</v>
      </c>
      <c r="T295" s="111"/>
    </row>
    <row r="296" spans="2:20" ht="19.899999999999999" customHeight="1" x14ac:dyDescent="0.35">
      <c r="B296" s="109">
        <v>289</v>
      </c>
      <c r="C296" s="111" t="str">
        <f>IF('Dépenses de rémunération'!C296&lt;&gt;"",'Dépenses de rémunération'!C296,"")</f>
        <v/>
      </c>
      <c r="D296" s="111" t="str">
        <f>IF('Dépenses de rémunération'!D296&lt;&gt;"",'Dépenses de rémunération'!D296,"")</f>
        <v/>
      </c>
      <c r="E296" s="111" t="str">
        <f>IF('Dépenses de rémunération'!E296&lt;&gt;"",'Dépenses de rémunération'!E296,"")</f>
        <v/>
      </c>
      <c r="F296" s="111" t="str">
        <f>IF('Dépenses de rémunération'!F296&lt;&gt;"",'Dépenses de rémunération'!F296,"")</f>
        <v/>
      </c>
      <c r="G296" s="111" t="str">
        <f>IF('Dépenses de rémunération'!G296&lt;&gt;"",'Dépenses de rémunération'!G296,"")</f>
        <v/>
      </c>
      <c r="H296" s="246">
        <f>IF('Dépenses de rémunération'!I296&lt;&gt;0,ROUND('Dépenses de rémunération'!J296*'Dépenses de rémunération'!H296/'Dépenses de rémunération'!I296,2),0)</f>
        <v>0</v>
      </c>
      <c r="I296" s="81" t="str">
        <f>IF('Dépenses de rémunération'!H296&lt;&gt;0,'Dépenses de rémunération'!H296,"")</f>
        <v/>
      </c>
      <c r="J296" s="79" t="str">
        <f>IF('Dépenses de rémunération'!I296&lt;&gt;"",'Dépenses de rémunération'!I296,"")</f>
        <v/>
      </c>
      <c r="K296" s="79" t="str">
        <f>IF('Dépenses de rémunération'!J296&lt;&gt;"",'Dépenses de rémunération'!J296,"")</f>
        <v/>
      </c>
      <c r="L296" s="111" t="str">
        <f>IF('Dépenses de rémunération'!K296&lt;&gt;"",'Dépenses de rémunération'!K296,"")</f>
        <v/>
      </c>
      <c r="M296" s="246"/>
      <c r="N296" s="246">
        <f t="shared" si="20"/>
        <v>0</v>
      </c>
      <c r="O296" s="111"/>
      <c r="P296" s="81" t="str">
        <f t="shared" si="21"/>
        <v/>
      </c>
      <c r="Q296" s="111" t="str">
        <f t="shared" si="22"/>
        <v/>
      </c>
      <c r="R296" s="111" t="str">
        <f t="shared" si="23"/>
        <v/>
      </c>
      <c r="S296" s="246">
        <f t="shared" si="24"/>
        <v>0</v>
      </c>
      <c r="T296" s="111"/>
    </row>
    <row r="297" spans="2:20" ht="19.899999999999999" customHeight="1" x14ac:dyDescent="0.35">
      <c r="B297" s="109">
        <v>290</v>
      </c>
      <c r="C297" s="111" t="str">
        <f>IF('Dépenses de rémunération'!C297&lt;&gt;"",'Dépenses de rémunération'!C297,"")</f>
        <v/>
      </c>
      <c r="D297" s="111" t="str">
        <f>IF('Dépenses de rémunération'!D297&lt;&gt;"",'Dépenses de rémunération'!D297,"")</f>
        <v/>
      </c>
      <c r="E297" s="111" t="str">
        <f>IF('Dépenses de rémunération'!E297&lt;&gt;"",'Dépenses de rémunération'!E297,"")</f>
        <v/>
      </c>
      <c r="F297" s="111" t="str">
        <f>IF('Dépenses de rémunération'!F297&lt;&gt;"",'Dépenses de rémunération'!F297,"")</f>
        <v/>
      </c>
      <c r="G297" s="111" t="str">
        <f>IF('Dépenses de rémunération'!G297&lt;&gt;"",'Dépenses de rémunération'!G297,"")</f>
        <v/>
      </c>
      <c r="H297" s="246">
        <f>IF('Dépenses de rémunération'!I297&lt;&gt;0,ROUND('Dépenses de rémunération'!J297*'Dépenses de rémunération'!H297/'Dépenses de rémunération'!I297,2),0)</f>
        <v>0</v>
      </c>
      <c r="I297" s="81" t="str">
        <f>IF('Dépenses de rémunération'!H297&lt;&gt;0,'Dépenses de rémunération'!H297,"")</f>
        <v/>
      </c>
      <c r="J297" s="79" t="str">
        <f>IF('Dépenses de rémunération'!I297&lt;&gt;"",'Dépenses de rémunération'!I297,"")</f>
        <v/>
      </c>
      <c r="K297" s="79" t="str">
        <f>IF('Dépenses de rémunération'!J297&lt;&gt;"",'Dépenses de rémunération'!J297,"")</f>
        <v/>
      </c>
      <c r="L297" s="111" t="str">
        <f>IF('Dépenses de rémunération'!K297&lt;&gt;"",'Dépenses de rémunération'!K297,"")</f>
        <v/>
      </c>
      <c r="M297" s="246"/>
      <c r="N297" s="246">
        <f t="shared" si="20"/>
        <v>0</v>
      </c>
      <c r="O297" s="111"/>
      <c r="P297" s="81" t="str">
        <f t="shared" si="21"/>
        <v/>
      </c>
      <c r="Q297" s="111" t="str">
        <f t="shared" si="22"/>
        <v/>
      </c>
      <c r="R297" s="111" t="str">
        <f t="shared" si="23"/>
        <v/>
      </c>
      <c r="S297" s="246">
        <f t="shared" si="24"/>
        <v>0</v>
      </c>
      <c r="T297" s="111"/>
    </row>
    <row r="298" spans="2:20" ht="19.899999999999999" customHeight="1" x14ac:dyDescent="0.35">
      <c r="B298" s="109">
        <v>291</v>
      </c>
      <c r="C298" s="111" t="str">
        <f>IF('Dépenses de rémunération'!C298&lt;&gt;"",'Dépenses de rémunération'!C298,"")</f>
        <v/>
      </c>
      <c r="D298" s="111" t="str">
        <f>IF('Dépenses de rémunération'!D298&lt;&gt;"",'Dépenses de rémunération'!D298,"")</f>
        <v/>
      </c>
      <c r="E298" s="111" t="str">
        <f>IF('Dépenses de rémunération'!E298&lt;&gt;"",'Dépenses de rémunération'!E298,"")</f>
        <v/>
      </c>
      <c r="F298" s="111" t="str">
        <f>IF('Dépenses de rémunération'!F298&lt;&gt;"",'Dépenses de rémunération'!F298,"")</f>
        <v/>
      </c>
      <c r="G298" s="111" t="str">
        <f>IF('Dépenses de rémunération'!G298&lt;&gt;"",'Dépenses de rémunération'!G298,"")</f>
        <v/>
      </c>
      <c r="H298" s="246">
        <f>IF('Dépenses de rémunération'!I298&lt;&gt;0,ROUND('Dépenses de rémunération'!J298*'Dépenses de rémunération'!H298/'Dépenses de rémunération'!I298,2),0)</f>
        <v>0</v>
      </c>
      <c r="I298" s="81" t="str">
        <f>IF('Dépenses de rémunération'!H298&lt;&gt;0,'Dépenses de rémunération'!H298,"")</f>
        <v/>
      </c>
      <c r="J298" s="79" t="str">
        <f>IF('Dépenses de rémunération'!I298&lt;&gt;"",'Dépenses de rémunération'!I298,"")</f>
        <v/>
      </c>
      <c r="K298" s="79" t="str">
        <f>IF('Dépenses de rémunération'!J298&lt;&gt;"",'Dépenses de rémunération'!J298,"")</f>
        <v/>
      </c>
      <c r="L298" s="111" t="str">
        <f>IF('Dépenses de rémunération'!K298&lt;&gt;"",'Dépenses de rémunération'!K298,"")</f>
        <v/>
      </c>
      <c r="M298" s="246"/>
      <c r="N298" s="246">
        <f t="shared" si="20"/>
        <v>0</v>
      </c>
      <c r="O298" s="111"/>
      <c r="P298" s="81" t="str">
        <f t="shared" si="21"/>
        <v/>
      </c>
      <c r="Q298" s="111" t="str">
        <f t="shared" si="22"/>
        <v/>
      </c>
      <c r="R298" s="111" t="str">
        <f t="shared" si="23"/>
        <v/>
      </c>
      <c r="S298" s="246">
        <f t="shared" si="24"/>
        <v>0</v>
      </c>
      <c r="T298" s="111"/>
    </row>
    <row r="299" spans="2:20" ht="19.899999999999999" customHeight="1" x14ac:dyDescent="0.35">
      <c r="B299" s="109">
        <v>292</v>
      </c>
      <c r="C299" s="111" t="str">
        <f>IF('Dépenses de rémunération'!C299&lt;&gt;"",'Dépenses de rémunération'!C299,"")</f>
        <v/>
      </c>
      <c r="D299" s="111" t="str">
        <f>IF('Dépenses de rémunération'!D299&lt;&gt;"",'Dépenses de rémunération'!D299,"")</f>
        <v/>
      </c>
      <c r="E299" s="111" t="str">
        <f>IF('Dépenses de rémunération'!E299&lt;&gt;"",'Dépenses de rémunération'!E299,"")</f>
        <v/>
      </c>
      <c r="F299" s="111" t="str">
        <f>IF('Dépenses de rémunération'!F299&lt;&gt;"",'Dépenses de rémunération'!F299,"")</f>
        <v/>
      </c>
      <c r="G299" s="111" t="str">
        <f>IF('Dépenses de rémunération'!G299&lt;&gt;"",'Dépenses de rémunération'!G299,"")</f>
        <v/>
      </c>
      <c r="H299" s="246">
        <f>IF('Dépenses de rémunération'!I299&lt;&gt;0,ROUND('Dépenses de rémunération'!J299*'Dépenses de rémunération'!H299/'Dépenses de rémunération'!I299,2),0)</f>
        <v>0</v>
      </c>
      <c r="I299" s="81" t="str">
        <f>IF('Dépenses de rémunération'!H299&lt;&gt;0,'Dépenses de rémunération'!H299,"")</f>
        <v/>
      </c>
      <c r="J299" s="79" t="str">
        <f>IF('Dépenses de rémunération'!I299&lt;&gt;"",'Dépenses de rémunération'!I299,"")</f>
        <v/>
      </c>
      <c r="K299" s="79" t="str">
        <f>IF('Dépenses de rémunération'!J299&lt;&gt;"",'Dépenses de rémunération'!J299,"")</f>
        <v/>
      </c>
      <c r="L299" s="111" t="str">
        <f>IF('Dépenses de rémunération'!K299&lt;&gt;"",'Dépenses de rémunération'!K299,"")</f>
        <v/>
      </c>
      <c r="M299" s="246"/>
      <c r="N299" s="246">
        <f t="shared" si="20"/>
        <v>0</v>
      </c>
      <c r="O299" s="111"/>
      <c r="P299" s="81" t="str">
        <f t="shared" si="21"/>
        <v/>
      </c>
      <c r="Q299" s="111" t="str">
        <f t="shared" si="22"/>
        <v/>
      </c>
      <c r="R299" s="111" t="str">
        <f t="shared" si="23"/>
        <v/>
      </c>
      <c r="S299" s="246">
        <f t="shared" si="24"/>
        <v>0</v>
      </c>
      <c r="T299" s="111"/>
    </row>
    <row r="300" spans="2:20" ht="19.899999999999999" customHeight="1" x14ac:dyDescent="0.35">
      <c r="B300" s="109">
        <v>293</v>
      </c>
      <c r="C300" s="111" t="str">
        <f>IF('Dépenses de rémunération'!C300&lt;&gt;"",'Dépenses de rémunération'!C300,"")</f>
        <v/>
      </c>
      <c r="D300" s="111" t="str">
        <f>IF('Dépenses de rémunération'!D300&lt;&gt;"",'Dépenses de rémunération'!D300,"")</f>
        <v/>
      </c>
      <c r="E300" s="111" t="str">
        <f>IF('Dépenses de rémunération'!E300&lt;&gt;"",'Dépenses de rémunération'!E300,"")</f>
        <v/>
      </c>
      <c r="F300" s="111" t="str">
        <f>IF('Dépenses de rémunération'!F300&lt;&gt;"",'Dépenses de rémunération'!F300,"")</f>
        <v/>
      </c>
      <c r="G300" s="111" t="str">
        <f>IF('Dépenses de rémunération'!G300&lt;&gt;"",'Dépenses de rémunération'!G300,"")</f>
        <v/>
      </c>
      <c r="H300" s="246">
        <f>IF('Dépenses de rémunération'!I300&lt;&gt;0,ROUND('Dépenses de rémunération'!J300*'Dépenses de rémunération'!H300/'Dépenses de rémunération'!I300,2),0)</f>
        <v>0</v>
      </c>
      <c r="I300" s="81" t="str">
        <f>IF('Dépenses de rémunération'!H300&lt;&gt;0,'Dépenses de rémunération'!H300,"")</f>
        <v/>
      </c>
      <c r="J300" s="79" t="str">
        <f>IF('Dépenses de rémunération'!I300&lt;&gt;"",'Dépenses de rémunération'!I300,"")</f>
        <v/>
      </c>
      <c r="K300" s="79" t="str">
        <f>IF('Dépenses de rémunération'!J300&lt;&gt;"",'Dépenses de rémunération'!J300,"")</f>
        <v/>
      </c>
      <c r="L300" s="111" t="str">
        <f>IF('Dépenses de rémunération'!K300&lt;&gt;"",'Dépenses de rémunération'!K300,"")</f>
        <v/>
      </c>
      <c r="M300" s="246"/>
      <c r="N300" s="246">
        <f t="shared" si="20"/>
        <v>0</v>
      </c>
      <c r="O300" s="111"/>
      <c r="P300" s="81" t="str">
        <f t="shared" si="21"/>
        <v/>
      </c>
      <c r="Q300" s="111" t="str">
        <f t="shared" si="22"/>
        <v/>
      </c>
      <c r="R300" s="111" t="str">
        <f t="shared" si="23"/>
        <v/>
      </c>
      <c r="S300" s="246">
        <f t="shared" si="24"/>
        <v>0</v>
      </c>
      <c r="T300" s="111"/>
    </row>
    <row r="301" spans="2:20" ht="19.899999999999999" customHeight="1" x14ac:dyDescent="0.35">
      <c r="B301" s="109">
        <v>294</v>
      </c>
      <c r="C301" s="111" t="str">
        <f>IF('Dépenses de rémunération'!C301&lt;&gt;"",'Dépenses de rémunération'!C301,"")</f>
        <v/>
      </c>
      <c r="D301" s="111" t="str">
        <f>IF('Dépenses de rémunération'!D301&lt;&gt;"",'Dépenses de rémunération'!D301,"")</f>
        <v/>
      </c>
      <c r="E301" s="111" t="str">
        <f>IF('Dépenses de rémunération'!E301&lt;&gt;"",'Dépenses de rémunération'!E301,"")</f>
        <v/>
      </c>
      <c r="F301" s="111" t="str">
        <f>IF('Dépenses de rémunération'!F301&lt;&gt;"",'Dépenses de rémunération'!F301,"")</f>
        <v/>
      </c>
      <c r="G301" s="111" t="str">
        <f>IF('Dépenses de rémunération'!G301&lt;&gt;"",'Dépenses de rémunération'!G301,"")</f>
        <v/>
      </c>
      <c r="H301" s="246">
        <f>IF('Dépenses de rémunération'!I301&lt;&gt;0,ROUND('Dépenses de rémunération'!J301*'Dépenses de rémunération'!H301/'Dépenses de rémunération'!I301,2),0)</f>
        <v>0</v>
      </c>
      <c r="I301" s="81" t="str">
        <f>IF('Dépenses de rémunération'!H301&lt;&gt;0,'Dépenses de rémunération'!H301,"")</f>
        <v/>
      </c>
      <c r="J301" s="79" t="str">
        <f>IF('Dépenses de rémunération'!I301&lt;&gt;"",'Dépenses de rémunération'!I301,"")</f>
        <v/>
      </c>
      <c r="K301" s="79" t="str">
        <f>IF('Dépenses de rémunération'!J301&lt;&gt;"",'Dépenses de rémunération'!J301,"")</f>
        <v/>
      </c>
      <c r="L301" s="111" t="str">
        <f>IF('Dépenses de rémunération'!K301&lt;&gt;"",'Dépenses de rémunération'!K301,"")</f>
        <v/>
      </c>
      <c r="M301" s="246"/>
      <c r="N301" s="246">
        <f t="shared" si="20"/>
        <v>0</v>
      </c>
      <c r="O301" s="111"/>
      <c r="P301" s="81" t="str">
        <f t="shared" si="21"/>
        <v/>
      </c>
      <c r="Q301" s="111" t="str">
        <f t="shared" si="22"/>
        <v/>
      </c>
      <c r="R301" s="111" t="str">
        <f t="shared" si="23"/>
        <v/>
      </c>
      <c r="S301" s="246">
        <f t="shared" si="24"/>
        <v>0</v>
      </c>
      <c r="T301" s="111"/>
    </row>
    <row r="302" spans="2:20" ht="19.899999999999999" customHeight="1" x14ac:dyDescent="0.35">
      <c r="B302" s="109">
        <v>295</v>
      </c>
      <c r="C302" s="111" t="str">
        <f>IF('Dépenses de rémunération'!C302&lt;&gt;"",'Dépenses de rémunération'!C302,"")</f>
        <v/>
      </c>
      <c r="D302" s="111" t="str">
        <f>IF('Dépenses de rémunération'!D302&lt;&gt;"",'Dépenses de rémunération'!D302,"")</f>
        <v/>
      </c>
      <c r="E302" s="111" t="str">
        <f>IF('Dépenses de rémunération'!E302&lt;&gt;"",'Dépenses de rémunération'!E302,"")</f>
        <v/>
      </c>
      <c r="F302" s="111" t="str">
        <f>IF('Dépenses de rémunération'!F302&lt;&gt;"",'Dépenses de rémunération'!F302,"")</f>
        <v/>
      </c>
      <c r="G302" s="111" t="str">
        <f>IF('Dépenses de rémunération'!G302&lt;&gt;"",'Dépenses de rémunération'!G302,"")</f>
        <v/>
      </c>
      <c r="H302" s="246">
        <f>IF('Dépenses de rémunération'!I302&lt;&gt;0,ROUND('Dépenses de rémunération'!J302*'Dépenses de rémunération'!H302/'Dépenses de rémunération'!I302,2),0)</f>
        <v>0</v>
      </c>
      <c r="I302" s="81" t="str">
        <f>IF('Dépenses de rémunération'!H302&lt;&gt;0,'Dépenses de rémunération'!H302,"")</f>
        <v/>
      </c>
      <c r="J302" s="79" t="str">
        <f>IF('Dépenses de rémunération'!I302&lt;&gt;"",'Dépenses de rémunération'!I302,"")</f>
        <v/>
      </c>
      <c r="K302" s="79" t="str">
        <f>IF('Dépenses de rémunération'!J302&lt;&gt;"",'Dépenses de rémunération'!J302,"")</f>
        <v/>
      </c>
      <c r="L302" s="111" t="str">
        <f>IF('Dépenses de rémunération'!K302&lt;&gt;"",'Dépenses de rémunération'!K302,"")</f>
        <v/>
      </c>
      <c r="M302" s="246"/>
      <c r="N302" s="246">
        <f t="shared" si="20"/>
        <v>0</v>
      </c>
      <c r="O302" s="111"/>
      <c r="P302" s="81" t="str">
        <f t="shared" si="21"/>
        <v/>
      </c>
      <c r="Q302" s="111" t="str">
        <f t="shared" si="22"/>
        <v/>
      </c>
      <c r="R302" s="111" t="str">
        <f t="shared" si="23"/>
        <v/>
      </c>
      <c r="S302" s="246">
        <f t="shared" si="24"/>
        <v>0</v>
      </c>
      <c r="T302" s="111"/>
    </row>
    <row r="303" spans="2:20" ht="19.899999999999999" customHeight="1" x14ac:dyDescent="0.35">
      <c r="B303" s="109">
        <v>296</v>
      </c>
      <c r="C303" s="111" t="str">
        <f>IF('Dépenses de rémunération'!C303&lt;&gt;"",'Dépenses de rémunération'!C303,"")</f>
        <v/>
      </c>
      <c r="D303" s="111" t="str">
        <f>IF('Dépenses de rémunération'!D303&lt;&gt;"",'Dépenses de rémunération'!D303,"")</f>
        <v/>
      </c>
      <c r="E303" s="111" t="str">
        <f>IF('Dépenses de rémunération'!E303&lt;&gt;"",'Dépenses de rémunération'!E303,"")</f>
        <v/>
      </c>
      <c r="F303" s="111" t="str">
        <f>IF('Dépenses de rémunération'!F303&lt;&gt;"",'Dépenses de rémunération'!F303,"")</f>
        <v/>
      </c>
      <c r="G303" s="111" t="str">
        <f>IF('Dépenses de rémunération'!G303&lt;&gt;"",'Dépenses de rémunération'!G303,"")</f>
        <v/>
      </c>
      <c r="H303" s="246">
        <f>IF('Dépenses de rémunération'!I303&lt;&gt;0,ROUND('Dépenses de rémunération'!J303*'Dépenses de rémunération'!H303/'Dépenses de rémunération'!I303,2),0)</f>
        <v>0</v>
      </c>
      <c r="I303" s="81" t="str">
        <f>IF('Dépenses de rémunération'!H303&lt;&gt;0,'Dépenses de rémunération'!H303,"")</f>
        <v/>
      </c>
      <c r="J303" s="79" t="str">
        <f>IF('Dépenses de rémunération'!I303&lt;&gt;"",'Dépenses de rémunération'!I303,"")</f>
        <v/>
      </c>
      <c r="K303" s="79" t="str">
        <f>IF('Dépenses de rémunération'!J303&lt;&gt;"",'Dépenses de rémunération'!J303,"")</f>
        <v/>
      </c>
      <c r="L303" s="111" t="str">
        <f>IF('Dépenses de rémunération'!K303&lt;&gt;"",'Dépenses de rémunération'!K303,"")</f>
        <v/>
      </c>
      <c r="M303" s="246"/>
      <c r="N303" s="246">
        <f t="shared" si="20"/>
        <v>0</v>
      </c>
      <c r="O303" s="111"/>
      <c r="P303" s="81" t="str">
        <f t="shared" si="21"/>
        <v/>
      </c>
      <c r="Q303" s="111" t="str">
        <f t="shared" si="22"/>
        <v/>
      </c>
      <c r="R303" s="111" t="str">
        <f t="shared" si="23"/>
        <v/>
      </c>
      <c r="S303" s="246">
        <f t="shared" si="24"/>
        <v>0</v>
      </c>
      <c r="T303" s="111"/>
    </row>
    <row r="304" spans="2:20" ht="19.899999999999999" customHeight="1" x14ac:dyDescent="0.35">
      <c r="B304" s="109">
        <v>297</v>
      </c>
      <c r="C304" s="111" t="str">
        <f>IF('Dépenses de rémunération'!C304&lt;&gt;"",'Dépenses de rémunération'!C304,"")</f>
        <v/>
      </c>
      <c r="D304" s="111" t="str">
        <f>IF('Dépenses de rémunération'!D304&lt;&gt;"",'Dépenses de rémunération'!D304,"")</f>
        <v/>
      </c>
      <c r="E304" s="111" t="str">
        <f>IF('Dépenses de rémunération'!E304&lt;&gt;"",'Dépenses de rémunération'!E304,"")</f>
        <v/>
      </c>
      <c r="F304" s="111" t="str">
        <f>IF('Dépenses de rémunération'!F304&lt;&gt;"",'Dépenses de rémunération'!F304,"")</f>
        <v/>
      </c>
      <c r="G304" s="111" t="str">
        <f>IF('Dépenses de rémunération'!G304&lt;&gt;"",'Dépenses de rémunération'!G304,"")</f>
        <v/>
      </c>
      <c r="H304" s="246">
        <f>IF('Dépenses de rémunération'!I304&lt;&gt;0,ROUND('Dépenses de rémunération'!J304*'Dépenses de rémunération'!H304/'Dépenses de rémunération'!I304,2),0)</f>
        <v>0</v>
      </c>
      <c r="I304" s="81" t="str">
        <f>IF('Dépenses de rémunération'!H304&lt;&gt;0,'Dépenses de rémunération'!H304,"")</f>
        <v/>
      </c>
      <c r="J304" s="79" t="str">
        <f>IF('Dépenses de rémunération'!I304&lt;&gt;"",'Dépenses de rémunération'!I304,"")</f>
        <v/>
      </c>
      <c r="K304" s="79" t="str">
        <f>IF('Dépenses de rémunération'!J304&lt;&gt;"",'Dépenses de rémunération'!J304,"")</f>
        <v/>
      </c>
      <c r="L304" s="111" t="str">
        <f>IF('Dépenses de rémunération'!K304&lt;&gt;"",'Dépenses de rémunération'!K304,"")</f>
        <v/>
      </c>
      <c r="M304" s="246"/>
      <c r="N304" s="246">
        <f t="shared" si="20"/>
        <v>0</v>
      </c>
      <c r="O304" s="111"/>
      <c r="P304" s="81" t="str">
        <f t="shared" si="21"/>
        <v/>
      </c>
      <c r="Q304" s="111" t="str">
        <f t="shared" si="22"/>
        <v/>
      </c>
      <c r="R304" s="111" t="str">
        <f t="shared" si="23"/>
        <v/>
      </c>
      <c r="S304" s="246">
        <f t="shared" si="24"/>
        <v>0</v>
      </c>
      <c r="T304" s="111"/>
    </row>
    <row r="305" spans="2:20" ht="19.899999999999999" customHeight="1" x14ac:dyDescent="0.35">
      <c r="B305" s="109">
        <v>298</v>
      </c>
      <c r="C305" s="111" t="str">
        <f>IF('Dépenses de rémunération'!C305&lt;&gt;"",'Dépenses de rémunération'!C305,"")</f>
        <v/>
      </c>
      <c r="D305" s="111" t="str">
        <f>IF('Dépenses de rémunération'!D305&lt;&gt;"",'Dépenses de rémunération'!D305,"")</f>
        <v/>
      </c>
      <c r="E305" s="111" t="str">
        <f>IF('Dépenses de rémunération'!E305&lt;&gt;"",'Dépenses de rémunération'!E305,"")</f>
        <v/>
      </c>
      <c r="F305" s="111" t="str">
        <f>IF('Dépenses de rémunération'!F305&lt;&gt;"",'Dépenses de rémunération'!F305,"")</f>
        <v/>
      </c>
      <c r="G305" s="111" t="str">
        <f>IF('Dépenses de rémunération'!G305&lt;&gt;"",'Dépenses de rémunération'!G305,"")</f>
        <v/>
      </c>
      <c r="H305" s="246">
        <f>IF('Dépenses de rémunération'!I305&lt;&gt;0,ROUND('Dépenses de rémunération'!J305*'Dépenses de rémunération'!H305/'Dépenses de rémunération'!I305,2),0)</f>
        <v>0</v>
      </c>
      <c r="I305" s="81" t="str">
        <f>IF('Dépenses de rémunération'!H305&lt;&gt;0,'Dépenses de rémunération'!H305,"")</f>
        <v/>
      </c>
      <c r="J305" s="79" t="str">
        <f>IF('Dépenses de rémunération'!I305&lt;&gt;"",'Dépenses de rémunération'!I305,"")</f>
        <v/>
      </c>
      <c r="K305" s="79" t="str">
        <f>IF('Dépenses de rémunération'!J305&lt;&gt;"",'Dépenses de rémunération'!J305,"")</f>
        <v/>
      </c>
      <c r="L305" s="111" t="str">
        <f>IF('Dépenses de rémunération'!K305&lt;&gt;"",'Dépenses de rémunération'!K305,"")</f>
        <v/>
      </c>
      <c r="M305" s="246"/>
      <c r="N305" s="246">
        <f t="shared" si="20"/>
        <v>0</v>
      </c>
      <c r="O305" s="111"/>
      <c r="P305" s="81" t="str">
        <f t="shared" si="21"/>
        <v/>
      </c>
      <c r="Q305" s="111" t="str">
        <f t="shared" si="22"/>
        <v/>
      </c>
      <c r="R305" s="111" t="str">
        <f t="shared" si="23"/>
        <v/>
      </c>
      <c r="S305" s="246">
        <f t="shared" si="24"/>
        <v>0</v>
      </c>
      <c r="T305" s="111"/>
    </row>
    <row r="306" spans="2:20" ht="19.899999999999999" customHeight="1" x14ac:dyDescent="0.35">
      <c r="B306" s="109">
        <v>299</v>
      </c>
      <c r="C306" s="111" t="str">
        <f>IF('Dépenses de rémunération'!C306&lt;&gt;"",'Dépenses de rémunération'!C306,"")</f>
        <v/>
      </c>
      <c r="D306" s="111" t="str">
        <f>IF('Dépenses de rémunération'!D306&lt;&gt;"",'Dépenses de rémunération'!D306,"")</f>
        <v/>
      </c>
      <c r="E306" s="111" t="str">
        <f>IF('Dépenses de rémunération'!E306&lt;&gt;"",'Dépenses de rémunération'!E306,"")</f>
        <v/>
      </c>
      <c r="F306" s="111" t="str">
        <f>IF('Dépenses de rémunération'!F306&lt;&gt;"",'Dépenses de rémunération'!F306,"")</f>
        <v/>
      </c>
      <c r="G306" s="111" t="str">
        <f>IF('Dépenses de rémunération'!G306&lt;&gt;"",'Dépenses de rémunération'!G306,"")</f>
        <v/>
      </c>
      <c r="H306" s="246">
        <f>IF('Dépenses de rémunération'!I306&lt;&gt;0,ROUND('Dépenses de rémunération'!J306*'Dépenses de rémunération'!H306/'Dépenses de rémunération'!I306,2),0)</f>
        <v>0</v>
      </c>
      <c r="I306" s="81" t="str">
        <f>IF('Dépenses de rémunération'!H306&lt;&gt;0,'Dépenses de rémunération'!H306,"")</f>
        <v/>
      </c>
      <c r="J306" s="79" t="str">
        <f>IF('Dépenses de rémunération'!I306&lt;&gt;"",'Dépenses de rémunération'!I306,"")</f>
        <v/>
      </c>
      <c r="K306" s="79" t="str">
        <f>IF('Dépenses de rémunération'!J306&lt;&gt;"",'Dépenses de rémunération'!J306,"")</f>
        <v/>
      </c>
      <c r="L306" s="111" t="str">
        <f>IF('Dépenses de rémunération'!K306&lt;&gt;"",'Dépenses de rémunération'!K306,"")</f>
        <v/>
      </c>
      <c r="M306" s="246"/>
      <c r="N306" s="246">
        <f t="shared" si="20"/>
        <v>0</v>
      </c>
      <c r="O306" s="111"/>
      <c r="P306" s="81" t="str">
        <f t="shared" si="21"/>
        <v/>
      </c>
      <c r="Q306" s="111" t="str">
        <f t="shared" si="22"/>
        <v/>
      </c>
      <c r="R306" s="111" t="str">
        <f t="shared" si="23"/>
        <v/>
      </c>
      <c r="S306" s="246">
        <f t="shared" si="24"/>
        <v>0</v>
      </c>
      <c r="T306" s="111"/>
    </row>
    <row r="307" spans="2:20" ht="19.899999999999999" customHeight="1" x14ac:dyDescent="0.35">
      <c r="B307" s="109">
        <v>300</v>
      </c>
      <c r="C307" s="111" t="str">
        <f>IF('Dépenses de rémunération'!C307&lt;&gt;"",'Dépenses de rémunération'!C307,"")</f>
        <v/>
      </c>
      <c r="D307" s="111" t="str">
        <f>IF('Dépenses de rémunération'!D307&lt;&gt;"",'Dépenses de rémunération'!D307,"")</f>
        <v/>
      </c>
      <c r="E307" s="111" t="str">
        <f>IF('Dépenses de rémunération'!E307&lt;&gt;"",'Dépenses de rémunération'!E307,"")</f>
        <v/>
      </c>
      <c r="F307" s="111" t="str">
        <f>IF('Dépenses de rémunération'!F307&lt;&gt;"",'Dépenses de rémunération'!F307,"")</f>
        <v/>
      </c>
      <c r="G307" s="111" t="str">
        <f>IF('Dépenses de rémunération'!G307&lt;&gt;"",'Dépenses de rémunération'!G307,"")</f>
        <v/>
      </c>
      <c r="H307" s="246">
        <f>IF('Dépenses de rémunération'!I307&lt;&gt;0,ROUND('Dépenses de rémunération'!J307*'Dépenses de rémunération'!H307/'Dépenses de rémunération'!I307,2),0)</f>
        <v>0</v>
      </c>
      <c r="I307" s="81" t="str">
        <f>IF('Dépenses de rémunération'!H307&lt;&gt;0,'Dépenses de rémunération'!H307,"")</f>
        <v/>
      </c>
      <c r="J307" s="79" t="str">
        <f>IF('Dépenses de rémunération'!I307&lt;&gt;"",'Dépenses de rémunération'!I307,"")</f>
        <v/>
      </c>
      <c r="K307" s="79" t="str">
        <f>IF('Dépenses de rémunération'!J307&lt;&gt;"",'Dépenses de rémunération'!J307,"")</f>
        <v/>
      </c>
      <c r="L307" s="111" t="str">
        <f>IF('Dépenses de rémunération'!K307&lt;&gt;"",'Dépenses de rémunération'!K307,"")</f>
        <v/>
      </c>
      <c r="M307" s="246"/>
      <c r="N307" s="246">
        <f t="shared" si="20"/>
        <v>0</v>
      </c>
      <c r="O307" s="111"/>
      <c r="P307" s="81" t="str">
        <f t="shared" si="21"/>
        <v/>
      </c>
      <c r="Q307" s="111" t="str">
        <f t="shared" si="22"/>
        <v/>
      </c>
      <c r="R307" s="111" t="str">
        <f t="shared" si="23"/>
        <v/>
      </c>
      <c r="S307" s="246">
        <f t="shared" si="24"/>
        <v>0</v>
      </c>
      <c r="T307" s="111"/>
    </row>
    <row r="308" spans="2:20" ht="19.899999999999999" customHeight="1" x14ac:dyDescent="0.35">
      <c r="B308" s="109">
        <v>301</v>
      </c>
      <c r="C308" s="111" t="str">
        <f>IF('Dépenses de rémunération'!C308&lt;&gt;"",'Dépenses de rémunération'!C308,"")</f>
        <v/>
      </c>
      <c r="D308" s="111" t="str">
        <f>IF('Dépenses de rémunération'!D308&lt;&gt;"",'Dépenses de rémunération'!D308,"")</f>
        <v/>
      </c>
      <c r="E308" s="111" t="str">
        <f>IF('Dépenses de rémunération'!E308&lt;&gt;"",'Dépenses de rémunération'!E308,"")</f>
        <v/>
      </c>
      <c r="F308" s="111" t="str">
        <f>IF('Dépenses de rémunération'!F308&lt;&gt;"",'Dépenses de rémunération'!F308,"")</f>
        <v/>
      </c>
      <c r="G308" s="111" t="str">
        <f>IF('Dépenses de rémunération'!G308&lt;&gt;"",'Dépenses de rémunération'!G308,"")</f>
        <v/>
      </c>
      <c r="H308" s="246">
        <f>IF('Dépenses de rémunération'!I308&lt;&gt;0,ROUND('Dépenses de rémunération'!J308*'Dépenses de rémunération'!H308/'Dépenses de rémunération'!I308,2),0)</f>
        <v>0</v>
      </c>
      <c r="I308" s="81" t="str">
        <f>IF('Dépenses de rémunération'!H308&lt;&gt;0,'Dépenses de rémunération'!H308,"")</f>
        <v/>
      </c>
      <c r="J308" s="79" t="str">
        <f>IF('Dépenses de rémunération'!I308&lt;&gt;"",'Dépenses de rémunération'!I308,"")</f>
        <v/>
      </c>
      <c r="K308" s="79" t="str">
        <f>IF('Dépenses de rémunération'!J308&lt;&gt;"",'Dépenses de rémunération'!J308,"")</f>
        <v/>
      </c>
      <c r="L308" s="111" t="str">
        <f>IF('Dépenses de rémunération'!K308&lt;&gt;"",'Dépenses de rémunération'!K308,"")</f>
        <v/>
      </c>
      <c r="M308" s="246"/>
      <c r="N308" s="246">
        <f t="shared" si="20"/>
        <v>0</v>
      </c>
      <c r="O308" s="111"/>
      <c r="P308" s="81" t="str">
        <f t="shared" si="21"/>
        <v/>
      </c>
      <c r="Q308" s="111" t="str">
        <f t="shared" si="22"/>
        <v/>
      </c>
      <c r="R308" s="111" t="str">
        <f t="shared" si="23"/>
        <v/>
      </c>
      <c r="S308" s="246">
        <f t="shared" si="24"/>
        <v>0</v>
      </c>
      <c r="T308" s="111"/>
    </row>
    <row r="309" spans="2:20" ht="19.899999999999999" customHeight="1" x14ac:dyDescent="0.35">
      <c r="B309" s="109">
        <v>302</v>
      </c>
      <c r="C309" s="111" t="str">
        <f>IF('Dépenses de rémunération'!C309&lt;&gt;"",'Dépenses de rémunération'!C309,"")</f>
        <v/>
      </c>
      <c r="D309" s="111" t="str">
        <f>IF('Dépenses de rémunération'!D309&lt;&gt;"",'Dépenses de rémunération'!D309,"")</f>
        <v/>
      </c>
      <c r="E309" s="111" t="str">
        <f>IF('Dépenses de rémunération'!E309&lt;&gt;"",'Dépenses de rémunération'!E309,"")</f>
        <v/>
      </c>
      <c r="F309" s="111" t="str">
        <f>IF('Dépenses de rémunération'!F309&lt;&gt;"",'Dépenses de rémunération'!F309,"")</f>
        <v/>
      </c>
      <c r="G309" s="111" t="str">
        <f>IF('Dépenses de rémunération'!G309&lt;&gt;"",'Dépenses de rémunération'!G309,"")</f>
        <v/>
      </c>
      <c r="H309" s="246">
        <f>IF('Dépenses de rémunération'!I309&lt;&gt;0,ROUND('Dépenses de rémunération'!J309*'Dépenses de rémunération'!H309/'Dépenses de rémunération'!I309,2),0)</f>
        <v>0</v>
      </c>
      <c r="I309" s="81" t="str">
        <f>IF('Dépenses de rémunération'!H309&lt;&gt;0,'Dépenses de rémunération'!H309,"")</f>
        <v/>
      </c>
      <c r="J309" s="79" t="str">
        <f>IF('Dépenses de rémunération'!I309&lt;&gt;"",'Dépenses de rémunération'!I309,"")</f>
        <v/>
      </c>
      <c r="K309" s="79" t="str">
        <f>IF('Dépenses de rémunération'!J309&lt;&gt;"",'Dépenses de rémunération'!J309,"")</f>
        <v/>
      </c>
      <c r="L309" s="111" t="str">
        <f>IF('Dépenses de rémunération'!K309&lt;&gt;"",'Dépenses de rémunération'!K309,"")</f>
        <v/>
      </c>
      <c r="M309" s="246"/>
      <c r="N309" s="246">
        <f t="shared" si="20"/>
        <v>0</v>
      </c>
      <c r="O309" s="111"/>
      <c r="P309" s="81" t="str">
        <f t="shared" si="21"/>
        <v/>
      </c>
      <c r="Q309" s="111" t="str">
        <f t="shared" si="22"/>
        <v/>
      </c>
      <c r="R309" s="111" t="str">
        <f t="shared" si="23"/>
        <v/>
      </c>
      <c r="S309" s="246">
        <f t="shared" si="24"/>
        <v>0</v>
      </c>
      <c r="T309" s="111"/>
    </row>
    <row r="310" spans="2:20" ht="19.899999999999999" customHeight="1" x14ac:dyDescent="0.35">
      <c r="B310" s="109">
        <v>303</v>
      </c>
      <c r="C310" s="111" t="str">
        <f>IF('Dépenses de rémunération'!C310&lt;&gt;"",'Dépenses de rémunération'!C310,"")</f>
        <v/>
      </c>
      <c r="D310" s="111" t="str">
        <f>IF('Dépenses de rémunération'!D310&lt;&gt;"",'Dépenses de rémunération'!D310,"")</f>
        <v/>
      </c>
      <c r="E310" s="111" t="str">
        <f>IF('Dépenses de rémunération'!E310&lt;&gt;"",'Dépenses de rémunération'!E310,"")</f>
        <v/>
      </c>
      <c r="F310" s="111" t="str">
        <f>IF('Dépenses de rémunération'!F310&lt;&gt;"",'Dépenses de rémunération'!F310,"")</f>
        <v/>
      </c>
      <c r="G310" s="111" t="str">
        <f>IF('Dépenses de rémunération'!G310&lt;&gt;"",'Dépenses de rémunération'!G310,"")</f>
        <v/>
      </c>
      <c r="H310" s="246">
        <f>IF('Dépenses de rémunération'!I310&lt;&gt;0,ROUND('Dépenses de rémunération'!J310*'Dépenses de rémunération'!H310/'Dépenses de rémunération'!I310,2),0)</f>
        <v>0</v>
      </c>
      <c r="I310" s="81" t="str">
        <f>IF('Dépenses de rémunération'!H310&lt;&gt;0,'Dépenses de rémunération'!H310,"")</f>
        <v/>
      </c>
      <c r="J310" s="79" t="str">
        <f>IF('Dépenses de rémunération'!I310&lt;&gt;"",'Dépenses de rémunération'!I310,"")</f>
        <v/>
      </c>
      <c r="K310" s="79" t="str">
        <f>IF('Dépenses de rémunération'!J310&lt;&gt;"",'Dépenses de rémunération'!J310,"")</f>
        <v/>
      </c>
      <c r="L310" s="111" t="str">
        <f>IF('Dépenses de rémunération'!K310&lt;&gt;"",'Dépenses de rémunération'!K310,"")</f>
        <v/>
      </c>
      <c r="M310" s="246"/>
      <c r="N310" s="246">
        <f t="shared" si="20"/>
        <v>0</v>
      </c>
      <c r="O310" s="111"/>
      <c r="P310" s="81" t="str">
        <f t="shared" si="21"/>
        <v/>
      </c>
      <c r="Q310" s="111" t="str">
        <f t="shared" si="22"/>
        <v/>
      </c>
      <c r="R310" s="111" t="str">
        <f t="shared" si="23"/>
        <v/>
      </c>
      <c r="S310" s="246">
        <f t="shared" si="24"/>
        <v>0</v>
      </c>
      <c r="T310" s="111"/>
    </row>
    <row r="311" spans="2:20" ht="19.899999999999999" customHeight="1" x14ac:dyDescent="0.35">
      <c r="B311" s="109">
        <v>304</v>
      </c>
      <c r="C311" s="111" t="str">
        <f>IF('Dépenses de rémunération'!C311&lt;&gt;"",'Dépenses de rémunération'!C311,"")</f>
        <v/>
      </c>
      <c r="D311" s="111" t="str">
        <f>IF('Dépenses de rémunération'!D311&lt;&gt;"",'Dépenses de rémunération'!D311,"")</f>
        <v/>
      </c>
      <c r="E311" s="111" t="str">
        <f>IF('Dépenses de rémunération'!E311&lt;&gt;"",'Dépenses de rémunération'!E311,"")</f>
        <v/>
      </c>
      <c r="F311" s="111" t="str">
        <f>IF('Dépenses de rémunération'!F311&lt;&gt;"",'Dépenses de rémunération'!F311,"")</f>
        <v/>
      </c>
      <c r="G311" s="111" t="str">
        <f>IF('Dépenses de rémunération'!G311&lt;&gt;"",'Dépenses de rémunération'!G311,"")</f>
        <v/>
      </c>
      <c r="H311" s="246">
        <f>IF('Dépenses de rémunération'!I311&lt;&gt;0,ROUND('Dépenses de rémunération'!J311*'Dépenses de rémunération'!H311/'Dépenses de rémunération'!I311,2),0)</f>
        <v>0</v>
      </c>
      <c r="I311" s="81" t="str">
        <f>IF('Dépenses de rémunération'!H311&lt;&gt;0,'Dépenses de rémunération'!H311,"")</f>
        <v/>
      </c>
      <c r="J311" s="79" t="str">
        <f>IF('Dépenses de rémunération'!I311&lt;&gt;"",'Dépenses de rémunération'!I311,"")</f>
        <v/>
      </c>
      <c r="K311" s="79" t="str">
        <f>IF('Dépenses de rémunération'!J311&lt;&gt;"",'Dépenses de rémunération'!J311,"")</f>
        <v/>
      </c>
      <c r="L311" s="111" t="str">
        <f>IF('Dépenses de rémunération'!K311&lt;&gt;"",'Dépenses de rémunération'!K311,"")</f>
        <v/>
      </c>
      <c r="M311" s="246"/>
      <c r="N311" s="246">
        <f t="shared" si="20"/>
        <v>0</v>
      </c>
      <c r="O311" s="111"/>
      <c r="P311" s="81" t="str">
        <f t="shared" si="21"/>
        <v/>
      </c>
      <c r="Q311" s="111" t="str">
        <f t="shared" si="22"/>
        <v/>
      </c>
      <c r="R311" s="111" t="str">
        <f t="shared" si="23"/>
        <v/>
      </c>
      <c r="S311" s="246">
        <f t="shared" si="24"/>
        <v>0</v>
      </c>
      <c r="T311" s="111"/>
    </row>
    <row r="312" spans="2:20" ht="19.899999999999999" customHeight="1" x14ac:dyDescent="0.35">
      <c r="B312" s="109">
        <v>305</v>
      </c>
      <c r="C312" s="111" t="str">
        <f>IF('Dépenses de rémunération'!C312&lt;&gt;"",'Dépenses de rémunération'!C312,"")</f>
        <v/>
      </c>
      <c r="D312" s="111" t="str">
        <f>IF('Dépenses de rémunération'!D312&lt;&gt;"",'Dépenses de rémunération'!D312,"")</f>
        <v/>
      </c>
      <c r="E312" s="111" t="str">
        <f>IF('Dépenses de rémunération'!E312&lt;&gt;"",'Dépenses de rémunération'!E312,"")</f>
        <v/>
      </c>
      <c r="F312" s="111" t="str">
        <f>IF('Dépenses de rémunération'!F312&lt;&gt;"",'Dépenses de rémunération'!F312,"")</f>
        <v/>
      </c>
      <c r="G312" s="111" t="str">
        <f>IF('Dépenses de rémunération'!G312&lt;&gt;"",'Dépenses de rémunération'!G312,"")</f>
        <v/>
      </c>
      <c r="H312" s="246">
        <f>IF('Dépenses de rémunération'!I312&lt;&gt;0,ROUND('Dépenses de rémunération'!J312*'Dépenses de rémunération'!H312/'Dépenses de rémunération'!I312,2),0)</f>
        <v>0</v>
      </c>
      <c r="I312" s="81" t="str">
        <f>IF('Dépenses de rémunération'!H312&lt;&gt;0,'Dépenses de rémunération'!H312,"")</f>
        <v/>
      </c>
      <c r="J312" s="79" t="str">
        <f>IF('Dépenses de rémunération'!I312&lt;&gt;"",'Dépenses de rémunération'!I312,"")</f>
        <v/>
      </c>
      <c r="K312" s="79" t="str">
        <f>IF('Dépenses de rémunération'!J312&lt;&gt;"",'Dépenses de rémunération'!J312,"")</f>
        <v/>
      </c>
      <c r="L312" s="111" t="str">
        <f>IF('Dépenses de rémunération'!K312&lt;&gt;"",'Dépenses de rémunération'!K312,"")</f>
        <v/>
      </c>
      <c r="M312" s="246"/>
      <c r="N312" s="246">
        <f t="shared" si="20"/>
        <v>0</v>
      </c>
      <c r="O312" s="111"/>
      <c r="P312" s="81" t="str">
        <f t="shared" si="21"/>
        <v/>
      </c>
      <c r="Q312" s="111" t="str">
        <f t="shared" si="22"/>
        <v/>
      </c>
      <c r="R312" s="111" t="str">
        <f t="shared" si="23"/>
        <v/>
      </c>
      <c r="S312" s="246">
        <f t="shared" si="24"/>
        <v>0</v>
      </c>
      <c r="T312" s="111"/>
    </row>
    <row r="313" spans="2:20" ht="19.899999999999999" customHeight="1" x14ac:dyDescent="0.35">
      <c r="B313" s="109">
        <v>306</v>
      </c>
      <c r="C313" s="111" t="str">
        <f>IF('Dépenses de rémunération'!C313&lt;&gt;"",'Dépenses de rémunération'!C313,"")</f>
        <v/>
      </c>
      <c r="D313" s="111" t="str">
        <f>IF('Dépenses de rémunération'!D313&lt;&gt;"",'Dépenses de rémunération'!D313,"")</f>
        <v/>
      </c>
      <c r="E313" s="111" t="str">
        <f>IF('Dépenses de rémunération'!E313&lt;&gt;"",'Dépenses de rémunération'!E313,"")</f>
        <v/>
      </c>
      <c r="F313" s="111" t="str">
        <f>IF('Dépenses de rémunération'!F313&lt;&gt;"",'Dépenses de rémunération'!F313,"")</f>
        <v/>
      </c>
      <c r="G313" s="111" t="str">
        <f>IF('Dépenses de rémunération'!G313&lt;&gt;"",'Dépenses de rémunération'!G313,"")</f>
        <v/>
      </c>
      <c r="H313" s="246">
        <f>IF('Dépenses de rémunération'!I313&lt;&gt;0,ROUND('Dépenses de rémunération'!J313*'Dépenses de rémunération'!H313/'Dépenses de rémunération'!I313,2),0)</f>
        <v>0</v>
      </c>
      <c r="I313" s="81" t="str">
        <f>IF('Dépenses de rémunération'!H313&lt;&gt;0,'Dépenses de rémunération'!H313,"")</f>
        <v/>
      </c>
      <c r="J313" s="79" t="str">
        <f>IF('Dépenses de rémunération'!I313&lt;&gt;"",'Dépenses de rémunération'!I313,"")</f>
        <v/>
      </c>
      <c r="K313" s="79" t="str">
        <f>IF('Dépenses de rémunération'!J313&lt;&gt;"",'Dépenses de rémunération'!J313,"")</f>
        <v/>
      </c>
      <c r="L313" s="111" t="str">
        <f>IF('Dépenses de rémunération'!K313&lt;&gt;"",'Dépenses de rémunération'!K313,"")</f>
        <v/>
      </c>
      <c r="M313" s="246"/>
      <c r="N313" s="246">
        <f t="shared" si="20"/>
        <v>0</v>
      </c>
      <c r="O313" s="111"/>
      <c r="P313" s="81" t="str">
        <f t="shared" si="21"/>
        <v/>
      </c>
      <c r="Q313" s="111" t="str">
        <f t="shared" si="22"/>
        <v/>
      </c>
      <c r="R313" s="111" t="str">
        <f t="shared" si="23"/>
        <v/>
      </c>
      <c r="S313" s="246">
        <f t="shared" si="24"/>
        <v>0</v>
      </c>
      <c r="T313" s="111"/>
    </row>
    <row r="314" spans="2:20" ht="19.899999999999999" customHeight="1" x14ac:dyDescent="0.35">
      <c r="B314" s="109">
        <v>307</v>
      </c>
      <c r="C314" s="111" t="str">
        <f>IF('Dépenses de rémunération'!C314&lt;&gt;"",'Dépenses de rémunération'!C314,"")</f>
        <v/>
      </c>
      <c r="D314" s="111" t="str">
        <f>IF('Dépenses de rémunération'!D314&lt;&gt;"",'Dépenses de rémunération'!D314,"")</f>
        <v/>
      </c>
      <c r="E314" s="111" t="str">
        <f>IF('Dépenses de rémunération'!E314&lt;&gt;"",'Dépenses de rémunération'!E314,"")</f>
        <v/>
      </c>
      <c r="F314" s="111" t="str">
        <f>IF('Dépenses de rémunération'!F314&lt;&gt;"",'Dépenses de rémunération'!F314,"")</f>
        <v/>
      </c>
      <c r="G314" s="111" t="str">
        <f>IF('Dépenses de rémunération'!G314&lt;&gt;"",'Dépenses de rémunération'!G314,"")</f>
        <v/>
      </c>
      <c r="H314" s="246">
        <f>IF('Dépenses de rémunération'!I314&lt;&gt;0,ROUND('Dépenses de rémunération'!J314*'Dépenses de rémunération'!H314/'Dépenses de rémunération'!I314,2),0)</f>
        <v>0</v>
      </c>
      <c r="I314" s="81" t="str">
        <f>IF('Dépenses de rémunération'!H314&lt;&gt;0,'Dépenses de rémunération'!H314,"")</f>
        <v/>
      </c>
      <c r="J314" s="79" t="str">
        <f>IF('Dépenses de rémunération'!I314&lt;&gt;"",'Dépenses de rémunération'!I314,"")</f>
        <v/>
      </c>
      <c r="K314" s="79" t="str">
        <f>IF('Dépenses de rémunération'!J314&lt;&gt;"",'Dépenses de rémunération'!J314,"")</f>
        <v/>
      </c>
      <c r="L314" s="111" t="str">
        <f>IF('Dépenses de rémunération'!K314&lt;&gt;"",'Dépenses de rémunération'!K314,"")</f>
        <v/>
      </c>
      <c r="M314" s="246"/>
      <c r="N314" s="246">
        <f t="shared" si="20"/>
        <v>0</v>
      </c>
      <c r="O314" s="111"/>
      <c r="P314" s="81" t="str">
        <f t="shared" si="21"/>
        <v/>
      </c>
      <c r="Q314" s="111" t="str">
        <f t="shared" si="22"/>
        <v/>
      </c>
      <c r="R314" s="111" t="str">
        <f t="shared" si="23"/>
        <v/>
      </c>
      <c r="S314" s="246">
        <f t="shared" si="24"/>
        <v>0</v>
      </c>
      <c r="T314" s="111"/>
    </row>
    <row r="315" spans="2:20" ht="19.899999999999999" customHeight="1" x14ac:dyDescent="0.35">
      <c r="B315" s="109">
        <v>308</v>
      </c>
      <c r="C315" s="111" t="str">
        <f>IF('Dépenses de rémunération'!C315&lt;&gt;"",'Dépenses de rémunération'!C315,"")</f>
        <v/>
      </c>
      <c r="D315" s="111" t="str">
        <f>IF('Dépenses de rémunération'!D315&lt;&gt;"",'Dépenses de rémunération'!D315,"")</f>
        <v/>
      </c>
      <c r="E315" s="111" t="str">
        <f>IF('Dépenses de rémunération'!E315&lt;&gt;"",'Dépenses de rémunération'!E315,"")</f>
        <v/>
      </c>
      <c r="F315" s="111" t="str">
        <f>IF('Dépenses de rémunération'!F315&lt;&gt;"",'Dépenses de rémunération'!F315,"")</f>
        <v/>
      </c>
      <c r="G315" s="111" t="str">
        <f>IF('Dépenses de rémunération'!G315&lt;&gt;"",'Dépenses de rémunération'!G315,"")</f>
        <v/>
      </c>
      <c r="H315" s="246">
        <f>IF('Dépenses de rémunération'!I315&lt;&gt;0,ROUND('Dépenses de rémunération'!J315*'Dépenses de rémunération'!H315/'Dépenses de rémunération'!I315,2),0)</f>
        <v>0</v>
      </c>
      <c r="I315" s="81" t="str">
        <f>IF('Dépenses de rémunération'!H315&lt;&gt;0,'Dépenses de rémunération'!H315,"")</f>
        <v/>
      </c>
      <c r="J315" s="79" t="str">
        <f>IF('Dépenses de rémunération'!I315&lt;&gt;"",'Dépenses de rémunération'!I315,"")</f>
        <v/>
      </c>
      <c r="K315" s="79" t="str">
        <f>IF('Dépenses de rémunération'!J315&lt;&gt;"",'Dépenses de rémunération'!J315,"")</f>
        <v/>
      </c>
      <c r="L315" s="111" t="str">
        <f>IF('Dépenses de rémunération'!K315&lt;&gt;"",'Dépenses de rémunération'!K315,"")</f>
        <v/>
      </c>
      <c r="M315" s="246"/>
      <c r="N315" s="246">
        <f t="shared" si="20"/>
        <v>0</v>
      </c>
      <c r="O315" s="111"/>
      <c r="P315" s="81" t="str">
        <f t="shared" si="21"/>
        <v/>
      </c>
      <c r="Q315" s="111" t="str">
        <f t="shared" si="22"/>
        <v/>
      </c>
      <c r="R315" s="111" t="str">
        <f t="shared" si="23"/>
        <v/>
      </c>
      <c r="S315" s="246">
        <f t="shared" si="24"/>
        <v>0</v>
      </c>
      <c r="T315" s="111"/>
    </row>
    <row r="316" spans="2:20" ht="19.899999999999999" customHeight="1" x14ac:dyDescent="0.35">
      <c r="B316" s="109">
        <v>309</v>
      </c>
      <c r="C316" s="111" t="str">
        <f>IF('Dépenses de rémunération'!C316&lt;&gt;"",'Dépenses de rémunération'!C316,"")</f>
        <v/>
      </c>
      <c r="D316" s="111" t="str">
        <f>IF('Dépenses de rémunération'!D316&lt;&gt;"",'Dépenses de rémunération'!D316,"")</f>
        <v/>
      </c>
      <c r="E316" s="111" t="str">
        <f>IF('Dépenses de rémunération'!E316&lt;&gt;"",'Dépenses de rémunération'!E316,"")</f>
        <v/>
      </c>
      <c r="F316" s="111" t="str">
        <f>IF('Dépenses de rémunération'!F316&lt;&gt;"",'Dépenses de rémunération'!F316,"")</f>
        <v/>
      </c>
      <c r="G316" s="111" t="str">
        <f>IF('Dépenses de rémunération'!G316&lt;&gt;"",'Dépenses de rémunération'!G316,"")</f>
        <v/>
      </c>
      <c r="H316" s="246">
        <f>IF('Dépenses de rémunération'!I316&lt;&gt;0,ROUND('Dépenses de rémunération'!J316*'Dépenses de rémunération'!H316/'Dépenses de rémunération'!I316,2),0)</f>
        <v>0</v>
      </c>
      <c r="I316" s="81" t="str">
        <f>IF('Dépenses de rémunération'!H316&lt;&gt;0,'Dépenses de rémunération'!H316,"")</f>
        <v/>
      </c>
      <c r="J316" s="79" t="str">
        <f>IF('Dépenses de rémunération'!I316&lt;&gt;"",'Dépenses de rémunération'!I316,"")</f>
        <v/>
      </c>
      <c r="K316" s="79" t="str">
        <f>IF('Dépenses de rémunération'!J316&lt;&gt;"",'Dépenses de rémunération'!J316,"")</f>
        <v/>
      </c>
      <c r="L316" s="111" t="str">
        <f>IF('Dépenses de rémunération'!K316&lt;&gt;"",'Dépenses de rémunération'!K316,"")</f>
        <v/>
      </c>
      <c r="M316" s="246"/>
      <c r="N316" s="246">
        <f t="shared" si="20"/>
        <v>0</v>
      </c>
      <c r="O316" s="111"/>
      <c r="P316" s="81" t="str">
        <f t="shared" si="21"/>
        <v/>
      </c>
      <c r="Q316" s="111" t="str">
        <f t="shared" si="22"/>
        <v/>
      </c>
      <c r="R316" s="111" t="str">
        <f t="shared" si="23"/>
        <v/>
      </c>
      <c r="S316" s="246">
        <f t="shared" si="24"/>
        <v>0</v>
      </c>
      <c r="T316" s="111"/>
    </row>
    <row r="317" spans="2:20" ht="19.899999999999999" customHeight="1" x14ac:dyDescent="0.35">
      <c r="B317" s="109">
        <v>310</v>
      </c>
      <c r="C317" s="111" t="str">
        <f>IF('Dépenses de rémunération'!C317&lt;&gt;"",'Dépenses de rémunération'!C317,"")</f>
        <v/>
      </c>
      <c r="D317" s="111" t="str">
        <f>IF('Dépenses de rémunération'!D317&lt;&gt;"",'Dépenses de rémunération'!D317,"")</f>
        <v/>
      </c>
      <c r="E317" s="111" t="str">
        <f>IF('Dépenses de rémunération'!E317&lt;&gt;"",'Dépenses de rémunération'!E317,"")</f>
        <v/>
      </c>
      <c r="F317" s="111" t="str">
        <f>IF('Dépenses de rémunération'!F317&lt;&gt;"",'Dépenses de rémunération'!F317,"")</f>
        <v/>
      </c>
      <c r="G317" s="111" t="str">
        <f>IF('Dépenses de rémunération'!G317&lt;&gt;"",'Dépenses de rémunération'!G317,"")</f>
        <v/>
      </c>
      <c r="H317" s="246">
        <f>IF('Dépenses de rémunération'!I317&lt;&gt;0,ROUND('Dépenses de rémunération'!J317*'Dépenses de rémunération'!H317/'Dépenses de rémunération'!I317,2),0)</f>
        <v>0</v>
      </c>
      <c r="I317" s="81" t="str">
        <f>IF('Dépenses de rémunération'!H317&lt;&gt;0,'Dépenses de rémunération'!H317,"")</f>
        <v/>
      </c>
      <c r="J317" s="79" t="str">
        <f>IF('Dépenses de rémunération'!I317&lt;&gt;"",'Dépenses de rémunération'!I317,"")</f>
        <v/>
      </c>
      <c r="K317" s="79" t="str">
        <f>IF('Dépenses de rémunération'!J317&lt;&gt;"",'Dépenses de rémunération'!J317,"")</f>
        <v/>
      </c>
      <c r="L317" s="111" t="str">
        <f>IF('Dépenses de rémunération'!K317&lt;&gt;"",'Dépenses de rémunération'!K317,"")</f>
        <v/>
      </c>
      <c r="M317" s="246"/>
      <c r="N317" s="246">
        <f t="shared" si="20"/>
        <v>0</v>
      </c>
      <c r="O317" s="111"/>
      <c r="P317" s="81" t="str">
        <f t="shared" si="21"/>
        <v/>
      </c>
      <c r="Q317" s="111" t="str">
        <f t="shared" si="22"/>
        <v/>
      </c>
      <c r="R317" s="111" t="str">
        <f t="shared" si="23"/>
        <v/>
      </c>
      <c r="S317" s="246">
        <f t="shared" si="24"/>
        <v>0</v>
      </c>
      <c r="T317" s="111"/>
    </row>
    <row r="318" spans="2:20" ht="19.899999999999999" customHeight="1" x14ac:dyDescent="0.35">
      <c r="B318" s="109">
        <v>311</v>
      </c>
      <c r="C318" s="111" t="str">
        <f>IF('Dépenses de rémunération'!C318&lt;&gt;"",'Dépenses de rémunération'!C318,"")</f>
        <v/>
      </c>
      <c r="D318" s="111" t="str">
        <f>IF('Dépenses de rémunération'!D318&lt;&gt;"",'Dépenses de rémunération'!D318,"")</f>
        <v/>
      </c>
      <c r="E318" s="111" t="str">
        <f>IF('Dépenses de rémunération'!E318&lt;&gt;"",'Dépenses de rémunération'!E318,"")</f>
        <v/>
      </c>
      <c r="F318" s="111" t="str">
        <f>IF('Dépenses de rémunération'!F318&lt;&gt;"",'Dépenses de rémunération'!F318,"")</f>
        <v/>
      </c>
      <c r="G318" s="111" t="str">
        <f>IF('Dépenses de rémunération'!G318&lt;&gt;"",'Dépenses de rémunération'!G318,"")</f>
        <v/>
      </c>
      <c r="H318" s="246">
        <f>IF('Dépenses de rémunération'!I318&lt;&gt;0,ROUND('Dépenses de rémunération'!J318*'Dépenses de rémunération'!H318/'Dépenses de rémunération'!I318,2),0)</f>
        <v>0</v>
      </c>
      <c r="I318" s="81" t="str">
        <f>IF('Dépenses de rémunération'!H318&lt;&gt;0,'Dépenses de rémunération'!H318,"")</f>
        <v/>
      </c>
      <c r="J318" s="79" t="str">
        <f>IF('Dépenses de rémunération'!I318&lt;&gt;"",'Dépenses de rémunération'!I318,"")</f>
        <v/>
      </c>
      <c r="K318" s="79" t="str">
        <f>IF('Dépenses de rémunération'!J318&lt;&gt;"",'Dépenses de rémunération'!J318,"")</f>
        <v/>
      </c>
      <c r="L318" s="111" t="str">
        <f>IF('Dépenses de rémunération'!K318&lt;&gt;"",'Dépenses de rémunération'!K318,"")</f>
        <v/>
      </c>
      <c r="M318" s="246"/>
      <c r="N318" s="246">
        <f t="shared" si="20"/>
        <v>0</v>
      </c>
      <c r="O318" s="111"/>
      <c r="P318" s="81" t="str">
        <f t="shared" si="21"/>
        <v/>
      </c>
      <c r="Q318" s="111" t="str">
        <f t="shared" si="22"/>
        <v/>
      </c>
      <c r="R318" s="111" t="str">
        <f t="shared" si="23"/>
        <v/>
      </c>
      <c r="S318" s="246">
        <f t="shared" si="24"/>
        <v>0</v>
      </c>
      <c r="T318" s="111"/>
    </row>
    <row r="319" spans="2:20" ht="19.899999999999999" customHeight="1" x14ac:dyDescent="0.35">
      <c r="B319" s="109">
        <v>312</v>
      </c>
      <c r="C319" s="111" t="str">
        <f>IF('Dépenses de rémunération'!C319&lt;&gt;"",'Dépenses de rémunération'!C319,"")</f>
        <v/>
      </c>
      <c r="D319" s="111" t="str">
        <f>IF('Dépenses de rémunération'!D319&lt;&gt;"",'Dépenses de rémunération'!D319,"")</f>
        <v/>
      </c>
      <c r="E319" s="111" t="str">
        <f>IF('Dépenses de rémunération'!E319&lt;&gt;"",'Dépenses de rémunération'!E319,"")</f>
        <v/>
      </c>
      <c r="F319" s="111" t="str">
        <f>IF('Dépenses de rémunération'!F319&lt;&gt;"",'Dépenses de rémunération'!F319,"")</f>
        <v/>
      </c>
      <c r="G319" s="111" t="str">
        <f>IF('Dépenses de rémunération'!G319&lt;&gt;"",'Dépenses de rémunération'!G319,"")</f>
        <v/>
      </c>
      <c r="H319" s="246">
        <f>IF('Dépenses de rémunération'!I319&lt;&gt;0,ROUND('Dépenses de rémunération'!J319*'Dépenses de rémunération'!H319/'Dépenses de rémunération'!I319,2),0)</f>
        <v>0</v>
      </c>
      <c r="I319" s="81" t="str">
        <f>IF('Dépenses de rémunération'!H319&lt;&gt;0,'Dépenses de rémunération'!H319,"")</f>
        <v/>
      </c>
      <c r="J319" s="79" t="str">
        <f>IF('Dépenses de rémunération'!I319&lt;&gt;"",'Dépenses de rémunération'!I319,"")</f>
        <v/>
      </c>
      <c r="K319" s="79" t="str">
        <f>IF('Dépenses de rémunération'!J319&lt;&gt;"",'Dépenses de rémunération'!J319,"")</f>
        <v/>
      </c>
      <c r="L319" s="111" t="str">
        <f>IF('Dépenses de rémunération'!K319&lt;&gt;"",'Dépenses de rémunération'!K319,"")</f>
        <v/>
      </c>
      <c r="M319" s="246"/>
      <c r="N319" s="246">
        <f t="shared" si="20"/>
        <v>0</v>
      </c>
      <c r="O319" s="111"/>
      <c r="P319" s="81" t="str">
        <f t="shared" si="21"/>
        <v/>
      </c>
      <c r="Q319" s="111" t="str">
        <f t="shared" si="22"/>
        <v/>
      </c>
      <c r="R319" s="111" t="str">
        <f t="shared" si="23"/>
        <v/>
      </c>
      <c r="S319" s="246">
        <f t="shared" si="24"/>
        <v>0</v>
      </c>
      <c r="T319" s="111"/>
    </row>
    <row r="320" spans="2:20" ht="19.899999999999999" customHeight="1" x14ac:dyDescent="0.35">
      <c r="B320" s="109">
        <v>313</v>
      </c>
      <c r="C320" s="111" t="str">
        <f>IF('Dépenses de rémunération'!C320&lt;&gt;"",'Dépenses de rémunération'!C320,"")</f>
        <v/>
      </c>
      <c r="D320" s="111" t="str">
        <f>IF('Dépenses de rémunération'!D320&lt;&gt;"",'Dépenses de rémunération'!D320,"")</f>
        <v/>
      </c>
      <c r="E320" s="111" t="str">
        <f>IF('Dépenses de rémunération'!E320&lt;&gt;"",'Dépenses de rémunération'!E320,"")</f>
        <v/>
      </c>
      <c r="F320" s="111" t="str">
        <f>IF('Dépenses de rémunération'!F320&lt;&gt;"",'Dépenses de rémunération'!F320,"")</f>
        <v/>
      </c>
      <c r="G320" s="111" t="str">
        <f>IF('Dépenses de rémunération'!G320&lt;&gt;"",'Dépenses de rémunération'!G320,"")</f>
        <v/>
      </c>
      <c r="H320" s="246">
        <f>IF('Dépenses de rémunération'!I320&lt;&gt;0,ROUND('Dépenses de rémunération'!J320*'Dépenses de rémunération'!H320/'Dépenses de rémunération'!I320,2),0)</f>
        <v>0</v>
      </c>
      <c r="I320" s="81" t="str">
        <f>IF('Dépenses de rémunération'!H320&lt;&gt;0,'Dépenses de rémunération'!H320,"")</f>
        <v/>
      </c>
      <c r="J320" s="79" t="str">
        <f>IF('Dépenses de rémunération'!I320&lt;&gt;"",'Dépenses de rémunération'!I320,"")</f>
        <v/>
      </c>
      <c r="K320" s="79" t="str">
        <f>IF('Dépenses de rémunération'!J320&lt;&gt;"",'Dépenses de rémunération'!J320,"")</f>
        <v/>
      </c>
      <c r="L320" s="111" t="str">
        <f>IF('Dépenses de rémunération'!K320&lt;&gt;"",'Dépenses de rémunération'!K320,"")</f>
        <v/>
      </c>
      <c r="M320" s="246"/>
      <c r="N320" s="246">
        <f t="shared" si="20"/>
        <v>0</v>
      </c>
      <c r="O320" s="111"/>
      <c r="P320" s="81" t="str">
        <f t="shared" si="21"/>
        <v/>
      </c>
      <c r="Q320" s="111" t="str">
        <f t="shared" si="22"/>
        <v/>
      </c>
      <c r="R320" s="111" t="str">
        <f t="shared" si="23"/>
        <v/>
      </c>
      <c r="S320" s="246">
        <f t="shared" si="24"/>
        <v>0</v>
      </c>
      <c r="T320" s="111"/>
    </row>
    <row r="321" spans="2:20" ht="19.899999999999999" customHeight="1" x14ac:dyDescent="0.35">
      <c r="B321" s="109">
        <v>314</v>
      </c>
      <c r="C321" s="111" t="str">
        <f>IF('Dépenses de rémunération'!C321&lt;&gt;"",'Dépenses de rémunération'!C321,"")</f>
        <v/>
      </c>
      <c r="D321" s="111" t="str">
        <f>IF('Dépenses de rémunération'!D321&lt;&gt;"",'Dépenses de rémunération'!D321,"")</f>
        <v/>
      </c>
      <c r="E321" s="111" t="str">
        <f>IF('Dépenses de rémunération'!E321&lt;&gt;"",'Dépenses de rémunération'!E321,"")</f>
        <v/>
      </c>
      <c r="F321" s="111" t="str">
        <f>IF('Dépenses de rémunération'!F321&lt;&gt;"",'Dépenses de rémunération'!F321,"")</f>
        <v/>
      </c>
      <c r="G321" s="111" t="str">
        <f>IF('Dépenses de rémunération'!G321&lt;&gt;"",'Dépenses de rémunération'!G321,"")</f>
        <v/>
      </c>
      <c r="H321" s="246">
        <f>IF('Dépenses de rémunération'!I321&lt;&gt;0,ROUND('Dépenses de rémunération'!J321*'Dépenses de rémunération'!H321/'Dépenses de rémunération'!I321,2),0)</f>
        <v>0</v>
      </c>
      <c r="I321" s="81" t="str">
        <f>IF('Dépenses de rémunération'!H321&lt;&gt;0,'Dépenses de rémunération'!H321,"")</f>
        <v/>
      </c>
      <c r="J321" s="79" t="str">
        <f>IF('Dépenses de rémunération'!I321&lt;&gt;"",'Dépenses de rémunération'!I321,"")</f>
        <v/>
      </c>
      <c r="K321" s="79" t="str">
        <f>IF('Dépenses de rémunération'!J321&lt;&gt;"",'Dépenses de rémunération'!J321,"")</f>
        <v/>
      </c>
      <c r="L321" s="111" t="str">
        <f>IF('Dépenses de rémunération'!K321&lt;&gt;"",'Dépenses de rémunération'!K321,"")</f>
        <v/>
      </c>
      <c r="M321" s="246"/>
      <c r="N321" s="246">
        <f t="shared" si="20"/>
        <v>0</v>
      </c>
      <c r="O321" s="111"/>
      <c r="P321" s="81" t="str">
        <f t="shared" si="21"/>
        <v/>
      </c>
      <c r="Q321" s="111" t="str">
        <f t="shared" si="22"/>
        <v/>
      </c>
      <c r="R321" s="111" t="str">
        <f t="shared" si="23"/>
        <v/>
      </c>
      <c r="S321" s="246">
        <f t="shared" si="24"/>
        <v>0</v>
      </c>
      <c r="T321" s="111"/>
    </row>
    <row r="322" spans="2:20" ht="19.899999999999999" customHeight="1" x14ac:dyDescent="0.35">
      <c r="B322" s="109">
        <v>315</v>
      </c>
      <c r="C322" s="111" t="str">
        <f>IF('Dépenses de rémunération'!C322&lt;&gt;"",'Dépenses de rémunération'!C322,"")</f>
        <v/>
      </c>
      <c r="D322" s="111" t="str">
        <f>IF('Dépenses de rémunération'!D322&lt;&gt;"",'Dépenses de rémunération'!D322,"")</f>
        <v/>
      </c>
      <c r="E322" s="111" t="str">
        <f>IF('Dépenses de rémunération'!E322&lt;&gt;"",'Dépenses de rémunération'!E322,"")</f>
        <v/>
      </c>
      <c r="F322" s="111" t="str">
        <f>IF('Dépenses de rémunération'!F322&lt;&gt;"",'Dépenses de rémunération'!F322,"")</f>
        <v/>
      </c>
      <c r="G322" s="111" t="str">
        <f>IF('Dépenses de rémunération'!G322&lt;&gt;"",'Dépenses de rémunération'!G322,"")</f>
        <v/>
      </c>
      <c r="H322" s="246">
        <f>IF('Dépenses de rémunération'!I322&lt;&gt;0,ROUND('Dépenses de rémunération'!J322*'Dépenses de rémunération'!H322/'Dépenses de rémunération'!I322,2),0)</f>
        <v>0</v>
      </c>
      <c r="I322" s="81" t="str">
        <f>IF('Dépenses de rémunération'!H322&lt;&gt;0,'Dépenses de rémunération'!H322,"")</f>
        <v/>
      </c>
      <c r="J322" s="79" t="str">
        <f>IF('Dépenses de rémunération'!I322&lt;&gt;"",'Dépenses de rémunération'!I322,"")</f>
        <v/>
      </c>
      <c r="K322" s="79" t="str">
        <f>IF('Dépenses de rémunération'!J322&lt;&gt;"",'Dépenses de rémunération'!J322,"")</f>
        <v/>
      </c>
      <c r="L322" s="111" t="str">
        <f>IF('Dépenses de rémunération'!K322&lt;&gt;"",'Dépenses de rémunération'!K322,"")</f>
        <v/>
      </c>
      <c r="M322" s="246"/>
      <c r="N322" s="246">
        <f t="shared" si="20"/>
        <v>0</v>
      </c>
      <c r="O322" s="111"/>
      <c r="P322" s="81" t="str">
        <f t="shared" si="21"/>
        <v/>
      </c>
      <c r="Q322" s="111" t="str">
        <f t="shared" si="22"/>
        <v/>
      </c>
      <c r="R322" s="111" t="str">
        <f t="shared" si="23"/>
        <v/>
      </c>
      <c r="S322" s="246">
        <f t="shared" si="24"/>
        <v>0</v>
      </c>
      <c r="T322" s="111"/>
    </row>
    <row r="323" spans="2:20" ht="19.899999999999999" customHeight="1" x14ac:dyDescent="0.35">
      <c r="B323" s="109">
        <v>316</v>
      </c>
      <c r="C323" s="111" t="str">
        <f>IF('Dépenses de rémunération'!C323&lt;&gt;"",'Dépenses de rémunération'!C323,"")</f>
        <v/>
      </c>
      <c r="D323" s="111" t="str">
        <f>IF('Dépenses de rémunération'!D323&lt;&gt;"",'Dépenses de rémunération'!D323,"")</f>
        <v/>
      </c>
      <c r="E323" s="111" t="str">
        <f>IF('Dépenses de rémunération'!E323&lt;&gt;"",'Dépenses de rémunération'!E323,"")</f>
        <v/>
      </c>
      <c r="F323" s="111" t="str">
        <f>IF('Dépenses de rémunération'!F323&lt;&gt;"",'Dépenses de rémunération'!F323,"")</f>
        <v/>
      </c>
      <c r="G323" s="111" t="str">
        <f>IF('Dépenses de rémunération'!G323&lt;&gt;"",'Dépenses de rémunération'!G323,"")</f>
        <v/>
      </c>
      <c r="H323" s="246">
        <f>IF('Dépenses de rémunération'!I323&lt;&gt;0,ROUND('Dépenses de rémunération'!J323*'Dépenses de rémunération'!H323/'Dépenses de rémunération'!I323,2),0)</f>
        <v>0</v>
      </c>
      <c r="I323" s="81" t="str">
        <f>IF('Dépenses de rémunération'!H323&lt;&gt;0,'Dépenses de rémunération'!H323,"")</f>
        <v/>
      </c>
      <c r="J323" s="79" t="str">
        <f>IF('Dépenses de rémunération'!I323&lt;&gt;"",'Dépenses de rémunération'!I323,"")</f>
        <v/>
      </c>
      <c r="K323" s="79" t="str">
        <f>IF('Dépenses de rémunération'!J323&lt;&gt;"",'Dépenses de rémunération'!J323,"")</f>
        <v/>
      </c>
      <c r="L323" s="111" t="str">
        <f>IF('Dépenses de rémunération'!K323&lt;&gt;"",'Dépenses de rémunération'!K323,"")</f>
        <v/>
      </c>
      <c r="M323" s="246"/>
      <c r="N323" s="246">
        <f t="shared" si="20"/>
        <v>0</v>
      </c>
      <c r="O323" s="111"/>
      <c r="P323" s="81" t="str">
        <f t="shared" si="21"/>
        <v/>
      </c>
      <c r="Q323" s="111" t="str">
        <f t="shared" si="22"/>
        <v/>
      </c>
      <c r="R323" s="111" t="str">
        <f t="shared" si="23"/>
        <v/>
      </c>
      <c r="S323" s="246">
        <f t="shared" si="24"/>
        <v>0</v>
      </c>
      <c r="T323" s="111"/>
    </row>
    <row r="324" spans="2:20" ht="19.899999999999999" customHeight="1" x14ac:dyDescent="0.35">
      <c r="B324" s="109">
        <v>317</v>
      </c>
      <c r="C324" s="111" t="str">
        <f>IF('Dépenses de rémunération'!C324&lt;&gt;"",'Dépenses de rémunération'!C324,"")</f>
        <v/>
      </c>
      <c r="D324" s="111" t="str">
        <f>IF('Dépenses de rémunération'!D324&lt;&gt;"",'Dépenses de rémunération'!D324,"")</f>
        <v/>
      </c>
      <c r="E324" s="111" t="str">
        <f>IF('Dépenses de rémunération'!E324&lt;&gt;"",'Dépenses de rémunération'!E324,"")</f>
        <v/>
      </c>
      <c r="F324" s="111" t="str">
        <f>IF('Dépenses de rémunération'!F324&lt;&gt;"",'Dépenses de rémunération'!F324,"")</f>
        <v/>
      </c>
      <c r="G324" s="111" t="str">
        <f>IF('Dépenses de rémunération'!G324&lt;&gt;"",'Dépenses de rémunération'!G324,"")</f>
        <v/>
      </c>
      <c r="H324" s="246">
        <f>IF('Dépenses de rémunération'!I324&lt;&gt;0,ROUND('Dépenses de rémunération'!J324*'Dépenses de rémunération'!H324/'Dépenses de rémunération'!I324,2),0)</f>
        <v>0</v>
      </c>
      <c r="I324" s="81" t="str">
        <f>IF('Dépenses de rémunération'!H324&lt;&gt;0,'Dépenses de rémunération'!H324,"")</f>
        <v/>
      </c>
      <c r="J324" s="79" t="str">
        <f>IF('Dépenses de rémunération'!I324&lt;&gt;"",'Dépenses de rémunération'!I324,"")</f>
        <v/>
      </c>
      <c r="K324" s="79" t="str">
        <f>IF('Dépenses de rémunération'!J324&lt;&gt;"",'Dépenses de rémunération'!J324,"")</f>
        <v/>
      </c>
      <c r="L324" s="111" t="str">
        <f>IF('Dépenses de rémunération'!K324&lt;&gt;"",'Dépenses de rémunération'!K324,"")</f>
        <v/>
      </c>
      <c r="M324" s="246"/>
      <c r="N324" s="246">
        <f t="shared" si="20"/>
        <v>0</v>
      </c>
      <c r="O324" s="111"/>
      <c r="P324" s="81" t="str">
        <f t="shared" si="21"/>
        <v/>
      </c>
      <c r="Q324" s="111" t="str">
        <f t="shared" si="22"/>
        <v/>
      </c>
      <c r="R324" s="111" t="str">
        <f t="shared" si="23"/>
        <v/>
      </c>
      <c r="S324" s="246">
        <f t="shared" si="24"/>
        <v>0</v>
      </c>
      <c r="T324" s="111"/>
    </row>
    <row r="325" spans="2:20" ht="19.899999999999999" customHeight="1" x14ac:dyDescent="0.35">
      <c r="B325" s="109">
        <v>318</v>
      </c>
      <c r="C325" s="111" t="str">
        <f>IF('Dépenses de rémunération'!C325&lt;&gt;"",'Dépenses de rémunération'!C325,"")</f>
        <v/>
      </c>
      <c r="D325" s="111" t="str">
        <f>IF('Dépenses de rémunération'!D325&lt;&gt;"",'Dépenses de rémunération'!D325,"")</f>
        <v/>
      </c>
      <c r="E325" s="111" t="str">
        <f>IF('Dépenses de rémunération'!E325&lt;&gt;"",'Dépenses de rémunération'!E325,"")</f>
        <v/>
      </c>
      <c r="F325" s="111" t="str">
        <f>IF('Dépenses de rémunération'!F325&lt;&gt;"",'Dépenses de rémunération'!F325,"")</f>
        <v/>
      </c>
      <c r="G325" s="111" t="str">
        <f>IF('Dépenses de rémunération'!G325&lt;&gt;"",'Dépenses de rémunération'!G325,"")</f>
        <v/>
      </c>
      <c r="H325" s="246">
        <f>IF('Dépenses de rémunération'!I325&lt;&gt;0,ROUND('Dépenses de rémunération'!J325*'Dépenses de rémunération'!H325/'Dépenses de rémunération'!I325,2),0)</f>
        <v>0</v>
      </c>
      <c r="I325" s="81" t="str">
        <f>IF('Dépenses de rémunération'!H325&lt;&gt;0,'Dépenses de rémunération'!H325,"")</f>
        <v/>
      </c>
      <c r="J325" s="79" t="str">
        <f>IF('Dépenses de rémunération'!I325&lt;&gt;"",'Dépenses de rémunération'!I325,"")</f>
        <v/>
      </c>
      <c r="K325" s="79" t="str">
        <f>IF('Dépenses de rémunération'!J325&lt;&gt;"",'Dépenses de rémunération'!J325,"")</f>
        <v/>
      </c>
      <c r="L325" s="111" t="str">
        <f>IF('Dépenses de rémunération'!K325&lt;&gt;"",'Dépenses de rémunération'!K325,"")</f>
        <v/>
      </c>
      <c r="M325" s="246"/>
      <c r="N325" s="246">
        <f t="shared" si="20"/>
        <v>0</v>
      </c>
      <c r="O325" s="111"/>
      <c r="P325" s="81" t="str">
        <f t="shared" si="21"/>
        <v/>
      </c>
      <c r="Q325" s="111" t="str">
        <f t="shared" si="22"/>
        <v/>
      </c>
      <c r="R325" s="111" t="str">
        <f t="shared" si="23"/>
        <v/>
      </c>
      <c r="S325" s="246">
        <f t="shared" si="24"/>
        <v>0</v>
      </c>
      <c r="T325" s="111"/>
    </row>
    <row r="326" spans="2:20" ht="19.899999999999999" customHeight="1" x14ac:dyDescent="0.35">
      <c r="B326" s="109">
        <v>319</v>
      </c>
      <c r="C326" s="111" t="str">
        <f>IF('Dépenses de rémunération'!C326&lt;&gt;"",'Dépenses de rémunération'!C326,"")</f>
        <v/>
      </c>
      <c r="D326" s="111" t="str">
        <f>IF('Dépenses de rémunération'!D326&lt;&gt;"",'Dépenses de rémunération'!D326,"")</f>
        <v/>
      </c>
      <c r="E326" s="111" t="str">
        <f>IF('Dépenses de rémunération'!E326&lt;&gt;"",'Dépenses de rémunération'!E326,"")</f>
        <v/>
      </c>
      <c r="F326" s="111" t="str">
        <f>IF('Dépenses de rémunération'!F326&lt;&gt;"",'Dépenses de rémunération'!F326,"")</f>
        <v/>
      </c>
      <c r="G326" s="111" t="str">
        <f>IF('Dépenses de rémunération'!G326&lt;&gt;"",'Dépenses de rémunération'!G326,"")</f>
        <v/>
      </c>
      <c r="H326" s="246">
        <f>IF('Dépenses de rémunération'!I326&lt;&gt;0,ROUND('Dépenses de rémunération'!J326*'Dépenses de rémunération'!H326/'Dépenses de rémunération'!I326,2),0)</f>
        <v>0</v>
      </c>
      <c r="I326" s="81" t="str">
        <f>IF('Dépenses de rémunération'!H326&lt;&gt;0,'Dépenses de rémunération'!H326,"")</f>
        <v/>
      </c>
      <c r="J326" s="79" t="str">
        <f>IF('Dépenses de rémunération'!I326&lt;&gt;"",'Dépenses de rémunération'!I326,"")</f>
        <v/>
      </c>
      <c r="K326" s="79" t="str">
        <f>IF('Dépenses de rémunération'!J326&lt;&gt;"",'Dépenses de rémunération'!J326,"")</f>
        <v/>
      </c>
      <c r="L326" s="111" t="str">
        <f>IF('Dépenses de rémunération'!K326&lt;&gt;"",'Dépenses de rémunération'!K326,"")</f>
        <v/>
      </c>
      <c r="M326" s="246"/>
      <c r="N326" s="246">
        <f t="shared" si="20"/>
        <v>0</v>
      </c>
      <c r="O326" s="111"/>
      <c r="P326" s="81" t="str">
        <f t="shared" si="21"/>
        <v/>
      </c>
      <c r="Q326" s="111" t="str">
        <f t="shared" si="22"/>
        <v/>
      </c>
      <c r="R326" s="111" t="str">
        <f t="shared" si="23"/>
        <v/>
      </c>
      <c r="S326" s="246">
        <f t="shared" si="24"/>
        <v>0</v>
      </c>
      <c r="T326" s="111"/>
    </row>
    <row r="327" spans="2:20" ht="19.899999999999999" customHeight="1" x14ac:dyDescent="0.35">
      <c r="B327" s="109">
        <v>320</v>
      </c>
      <c r="C327" s="111" t="str">
        <f>IF('Dépenses de rémunération'!C327&lt;&gt;"",'Dépenses de rémunération'!C327,"")</f>
        <v/>
      </c>
      <c r="D327" s="111" t="str">
        <f>IF('Dépenses de rémunération'!D327&lt;&gt;"",'Dépenses de rémunération'!D327,"")</f>
        <v/>
      </c>
      <c r="E327" s="111" t="str">
        <f>IF('Dépenses de rémunération'!E327&lt;&gt;"",'Dépenses de rémunération'!E327,"")</f>
        <v/>
      </c>
      <c r="F327" s="111" t="str">
        <f>IF('Dépenses de rémunération'!F327&lt;&gt;"",'Dépenses de rémunération'!F327,"")</f>
        <v/>
      </c>
      <c r="G327" s="111" t="str">
        <f>IF('Dépenses de rémunération'!G327&lt;&gt;"",'Dépenses de rémunération'!G327,"")</f>
        <v/>
      </c>
      <c r="H327" s="246">
        <f>IF('Dépenses de rémunération'!I327&lt;&gt;0,ROUND('Dépenses de rémunération'!J327*'Dépenses de rémunération'!H327/'Dépenses de rémunération'!I327,2),0)</f>
        <v>0</v>
      </c>
      <c r="I327" s="81" t="str">
        <f>IF('Dépenses de rémunération'!H327&lt;&gt;0,'Dépenses de rémunération'!H327,"")</f>
        <v/>
      </c>
      <c r="J327" s="79" t="str">
        <f>IF('Dépenses de rémunération'!I327&lt;&gt;"",'Dépenses de rémunération'!I327,"")</f>
        <v/>
      </c>
      <c r="K327" s="79" t="str">
        <f>IF('Dépenses de rémunération'!J327&lt;&gt;"",'Dépenses de rémunération'!J327,"")</f>
        <v/>
      </c>
      <c r="L327" s="111" t="str">
        <f>IF('Dépenses de rémunération'!K327&lt;&gt;"",'Dépenses de rémunération'!K327,"")</f>
        <v/>
      </c>
      <c r="M327" s="246"/>
      <c r="N327" s="246">
        <f t="shared" si="20"/>
        <v>0</v>
      </c>
      <c r="O327" s="111"/>
      <c r="P327" s="81" t="str">
        <f t="shared" si="21"/>
        <v/>
      </c>
      <c r="Q327" s="111" t="str">
        <f t="shared" si="22"/>
        <v/>
      </c>
      <c r="R327" s="111" t="str">
        <f t="shared" si="23"/>
        <v/>
      </c>
      <c r="S327" s="246">
        <f t="shared" si="24"/>
        <v>0</v>
      </c>
      <c r="T327" s="111"/>
    </row>
    <row r="328" spans="2:20" ht="19.899999999999999" customHeight="1" x14ac:dyDescent="0.35">
      <c r="B328" s="109">
        <v>321</v>
      </c>
      <c r="C328" s="111" t="str">
        <f>IF('Dépenses de rémunération'!C328&lt;&gt;"",'Dépenses de rémunération'!C328,"")</f>
        <v/>
      </c>
      <c r="D328" s="111" t="str">
        <f>IF('Dépenses de rémunération'!D328&lt;&gt;"",'Dépenses de rémunération'!D328,"")</f>
        <v/>
      </c>
      <c r="E328" s="111" t="str">
        <f>IF('Dépenses de rémunération'!E328&lt;&gt;"",'Dépenses de rémunération'!E328,"")</f>
        <v/>
      </c>
      <c r="F328" s="111" t="str">
        <f>IF('Dépenses de rémunération'!F328&lt;&gt;"",'Dépenses de rémunération'!F328,"")</f>
        <v/>
      </c>
      <c r="G328" s="111" t="str">
        <f>IF('Dépenses de rémunération'!G328&lt;&gt;"",'Dépenses de rémunération'!G328,"")</f>
        <v/>
      </c>
      <c r="H328" s="246">
        <f>IF('Dépenses de rémunération'!I328&lt;&gt;0,ROUND('Dépenses de rémunération'!J328*'Dépenses de rémunération'!H328/'Dépenses de rémunération'!I328,2),0)</f>
        <v>0</v>
      </c>
      <c r="I328" s="81" t="str">
        <f>IF('Dépenses de rémunération'!H328&lt;&gt;0,'Dépenses de rémunération'!H328,"")</f>
        <v/>
      </c>
      <c r="J328" s="79" t="str">
        <f>IF('Dépenses de rémunération'!I328&lt;&gt;"",'Dépenses de rémunération'!I328,"")</f>
        <v/>
      </c>
      <c r="K328" s="79" t="str">
        <f>IF('Dépenses de rémunération'!J328&lt;&gt;"",'Dépenses de rémunération'!J328,"")</f>
        <v/>
      </c>
      <c r="L328" s="111" t="str">
        <f>IF('Dépenses de rémunération'!K328&lt;&gt;"",'Dépenses de rémunération'!K328,"")</f>
        <v/>
      </c>
      <c r="M328" s="246"/>
      <c r="N328" s="246">
        <f t="shared" si="20"/>
        <v>0</v>
      </c>
      <c r="O328" s="111"/>
      <c r="P328" s="81" t="str">
        <f t="shared" si="21"/>
        <v/>
      </c>
      <c r="Q328" s="111" t="str">
        <f t="shared" si="22"/>
        <v/>
      </c>
      <c r="R328" s="111" t="str">
        <f t="shared" si="23"/>
        <v/>
      </c>
      <c r="S328" s="246">
        <f t="shared" si="24"/>
        <v>0</v>
      </c>
      <c r="T328" s="111"/>
    </row>
    <row r="329" spans="2:20" ht="19.899999999999999" customHeight="1" x14ac:dyDescent="0.35">
      <c r="B329" s="109">
        <v>322</v>
      </c>
      <c r="C329" s="111" t="str">
        <f>IF('Dépenses de rémunération'!C329&lt;&gt;"",'Dépenses de rémunération'!C329,"")</f>
        <v/>
      </c>
      <c r="D329" s="111" t="str">
        <f>IF('Dépenses de rémunération'!D329&lt;&gt;"",'Dépenses de rémunération'!D329,"")</f>
        <v/>
      </c>
      <c r="E329" s="111" t="str">
        <f>IF('Dépenses de rémunération'!E329&lt;&gt;"",'Dépenses de rémunération'!E329,"")</f>
        <v/>
      </c>
      <c r="F329" s="111" t="str">
        <f>IF('Dépenses de rémunération'!F329&lt;&gt;"",'Dépenses de rémunération'!F329,"")</f>
        <v/>
      </c>
      <c r="G329" s="111" t="str">
        <f>IF('Dépenses de rémunération'!G329&lt;&gt;"",'Dépenses de rémunération'!G329,"")</f>
        <v/>
      </c>
      <c r="H329" s="246">
        <f>IF('Dépenses de rémunération'!I329&lt;&gt;0,ROUND('Dépenses de rémunération'!J329*'Dépenses de rémunération'!H329/'Dépenses de rémunération'!I329,2),0)</f>
        <v>0</v>
      </c>
      <c r="I329" s="81" t="str">
        <f>IF('Dépenses de rémunération'!H329&lt;&gt;0,'Dépenses de rémunération'!H329,"")</f>
        <v/>
      </c>
      <c r="J329" s="79" t="str">
        <f>IF('Dépenses de rémunération'!I329&lt;&gt;"",'Dépenses de rémunération'!I329,"")</f>
        <v/>
      </c>
      <c r="K329" s="79" t="str">
        <f>IF('Dépenses de rémunération'!J329&lt;&gt;"",'Dépenses de rémunération'!J329,"")</f>
        <v/>
      </c>
      <c r="L329" s="111" t="str">
        <f>IF('Dépenses de rémunération'!K329&lt;&gt;"",'Dépenses de rémunération'!K329,"")</f>
        <v/>
      </c>
      <c r="M329" s="246"/>
      <c r="N329" s="246">
        <f t="shared" ref="N329:N392" si="25">IF(AND(M329&lt;&gt;"",M329&lt;&gt;0),MIN(ROUND(M329,2),IF(AND(AND(J329&lt;&gt;0,J329&lt;&gt;""),AND(I329&lt;&gt;0,I329&lt;&gt;""),AND(K329&lt;&gt;0,K329&lt;&gt;"")),ROUND(I329*K329/J329,2),0)),IF(AND(AND(J329&lt;&gt;0,J329&lt;&gt;""),AND(I329&lt;&gt;0,I329&lt;&gt;""),AND(K329&lt;&gt;0,K329&lt;&gt;"")),ROUND(I329*K329/J329,2),0))</f>
        <v>0</v>
      </c>
      <c r="O329" s="111"/>
      <c r="P329" s="81" t="str">
        <f t="shared" ref="P329:P392" si="26">IF(I329&lt;&gt;"",I329,"")</f>
        <v/>
      </c>
      <c r="Q329" s="111" t="str">
        <f t="shared" ref="Q329:Q392" si="27">IF(J329&lt;&gt;"",J329,"")</f>
        <v/>
      </c>
      <c r="R329" s="111" t="str">
        <f t="shared" ref="R329:R392" si="28">IF(K329&lt;&gt;"",K329,"")</f>
        <v/>
      </c>
      <c r="S329" s="246">
        <f t="shared" ref="S329:S392" si="29">IF(AND(AND(Q329&lt;&gt;0,Q329&lt;&gt;""),AND(P329&lt;&gt;0,P329&lt;&gt;""),AND(R329&lt;&gt;0,R329&lt;&gt;"")),ROUND(P329*R329/Q329,2),N329)</f>
        <v>0</v>
      </c>
      <c r="T329" s="111"/>
    </row>
    <row r="330" spans="2:20" ht="19.899999999999999" customHeight="1" x14ac:dyDescent="0.35">
      <c r="B330" s="109">
        <v>323</v>
      </c>
      <c r="C330" s="111" t="str">
        <f>IF('Dépenses de rémunération'!C330&lt;&gt;"",'Dépenses de rémunération'!C330,"")</f>
        <v/>
      </c>
      <c r="D330" s="111" t="str">
        <f>IF('Dépenses de rémunération'!D330&lt;&gt;"",'Dépenses de rémunération'!D330,"")</f>
        <v/>
      </c>
      <c r="E330" s="111" t="str">
        <f>IF('Dépenses de rémunération'!E330&lt;&gt;"",'Dépenses de rémunération'!E330,"")</f>
        <v/>
      </c>
      <c r="F330" s="111" t="str">
        <f>IF('Dépenses de rémunération'!F330&lt;&gt;"",'Dépenses de rémunération'!F330,"")</f>
        <v/>
      </c>
      <c r="G330" s="111" t="str">
        <f>IF('Dépenses de rémunération'!G330&lt;&gt;"",'Dépenses de rémunération'!G330,"")</f>
        <v/>
      </c>
      <c r="H330" s="246">
        <f>IF('Dépenses de rémunération'!I330&lt;&gt;0,ROUND('Dépenses de rémunération'!J330*'Dépenses de rémunération'!H330/'Dépenses de rémunération'!I330,2),0)</f>
        <v>0</v>
      </c>
      <c r="I330" s="81" t="str">
        <f>IF('Dépenses de rémunération'!H330&lt;&gt;0,'Dépenses de rémunération'!H330,"")</f>
        <v/>
      </c>
      <c r="J330" s="79" t="str">
        <f>IF('Dépenses de rémunération'!I330&lt;&gt;"",'Dépenses de rémunération'!I330,"")</f>
        <v/>
      </c>
      <c r="K330" s="79" t="str">
        <f>IF('Dépenses de rémunération'!J330&lt;&gt;"",'Dépenses de rémunération'!J330,"")</f>
        <v/>
      </c>
      <c r="L330" s="111" t="str">
        <f>IF('Dépenses de rémunération'!K330&lt;&gt;"",'Dépenses de rémunération'!K330,"")</f>
        <v/>
      </c>
      <c r="M330" s="246"/>
      <c r="N330" s="246">
        <f t="shared" si="25"/>
        <v>0</v>
      </c>
      <c r="O330" s="111"/>
      <c r="P330" s="81" t="str">
        <f t="shared" si="26"/>
        <v/>
      </c>
      <c r="Q330" s="111" t="str">
        <f t="shared" si="27"/>
        <v/>
      </c>
      <c r="R330" s="111" t="str">
        <f t="shared" si="28"/>
        <v/>
      </c>
      <c r="S330" s="246">
        <f t="shared" si="29"/>
        <v>0</v>
      </c>
      <c r="T330" s="111"/>
    </row>
    <row r="331" spans="2:20" ht="19.899999999999999" customHeight="1" x14ac:dyDescent="0.35">
      <c r="B331" s="109">
        <v>324</v>
      </c>
      <c r="C331" s="111" t="str">
        <f>IF('Dépenses de rémunération'!C331&lt;&gt;"",'Dépenses de rémunération'!C331,"")</f>
        <v/>
      </c>
      <c r="D331" s="111" t="str">
        <f>IF('Dépenses de rémunération'!D331&lt;&gt;"",'Dépenses de rémunération'!D331,"")</f>
        <v/>
      </c>
      <c r="E331" s="111" t="str">
        <f>IF('Dépenses de rémunération'!E331&lt;&gt;"",'Dépenses de rémunération'!E331,"")</f>
        <v/>
      </c>
      <c r="F331" s="111" t="str">
        <f>IF('Dépenses de rémunération'!F331&lt;&gt;"",'Dépenses de rémunération'!F331,"")</f>
        <v/>
      </c>
      <c r="G331" s="111" t="str">
        <f>IF('Dépenses de rémunération'!G331&lt;&gt;"",'Dépenses de rémunération'!G331,"")</f>
        <v/>
      </c>
      <c r="H331" s="246">
        <f>IF('Dépenses de rémunération'!I331&lt;&gt;0,ROUND('Dépenses de rémunération'!J331*'Dépenses de rémunération'!H331/'Dépenses de rémunération'!I331,2),0)</f>
        <v>0</v>
      </c>
      <c r="I331" s="81" t="str">
        <f>IF('Dépenses de rémunération'!H331&lt;&gt;0,'Dépenses de rémunération'!H331,"")</f>
        <v/>
      </c>
      <c r="J331" s="79" t="str">
        <f>IF('Dépenses de rémunération'!I331&lt;&gt;"",'Dépenses de rémunération'!I331,"")</f>
        <v/>
      </c>
      <c r="K331" s="79" t="str">
        <f>IF('Dépenses de rémunération'!J331&lt;&gt;"",'Dépenses de rémunération'!J331,"")</f>
        <v/>
      </c>
      <c r="L331" s="111" t="str">
        <f>IF('Dépenses de rémunération'!K331&lt;&gt;"",'Dépenses de rémunération'!K331,"")</f>
        <v/>
      </c>
      <c r="M331" s="246"/>
      <c r="N331" s="246">
        <f t="shared" si="25"/>
        <v>0</v>
      </c>
      <c r="O331" s="111"/>
      <c r="P331" s="81" t="str">
        <f t="shared" si="26"/>
        <v/>
      </c>
      <c r="Q331" s="111" t="str">
        <f t="shared" si="27"/>
        <v/>
      </c>
      <c r="R331" s="111" t="str">
        <f t="shared" si="28"/>
        <v/>
      </c>
      <c r="S331" s="246">
        <f t="shared" si="29"/>
        <v>0</v>
      </c>
      <c r="T331" s="111"/>
    </row>
    <row r="332" spans="2:20" ht="19.899999999999999" customHeight="1" x14ac:dyDescent="0.35">
      <c r="B332" s="109">
        <v>325</v>
      </c>
      <c r="C332" s="111" t="str">
        <f>IF('Dépenses de rémunération'!C332&lt;&gt;"",'Dépenses de rémunération'!C332,"")</f>
        <v/>
      </c>
      <c r="D332" s="111" t="str">
        <f>IF('Dépenses de rémunération'!D332&lt;&gt;"",'Dépenses de rémunération'!D332,"")</f>
        <v/>
      </c>
      <c r="E332" s="111" t="str">
        <f>IF('Dépenses de rémunération'!E332&lt;&gt;"",'Dépenses de rémunération'!E332,"")</f>
        <v/>
      </c>
      <c r="F332" s="111" t="str">
        <f>IF('Dépenses de rémunération'!F332&lt;&gt;"",'Dépenses de rémunération'!F332,"")</f>
        <v/>
      </c>
      <c r="G332" s="111" t="str">
        <f>IF('Dépenses de rémunération'!G332&lt;&gt;"",'Dépenses de rémunération'!G332,"")</f>
        <v/>
      </c>
      <c r="H332" s="246">
        <f>IF('Dépenses de rémunération'!I332&lt;&gt;0,ROUND('Dépenses de rémunération'!J332*'Dépenses de rémunération'!H332/'Dépenses de rémunération'!I332,2),0)</f>
        <v>0</v>
      </c>
      <c r="I332" s="81" t="str">
        <f>IF('Dépenses de rémunération'!H332&lt;&gt;0,'Dépenses de rémunération'!H332,"")</f>
        <v/>
      </c>
      <c r="J332" s="79" t="str">
        <f>IF('Dépenses de rémunération'!I332&lt;&gt;"",'Dépenses de rémunération'!I332,"")</f>
        <v/>
      </c>
      <c r="K332" s="79" t="str">
        <f>IF('Dépenses de rémunération'!J332&lt;&gt;"",'Dépenses de rémunération'!J332,"")</f>
        <v/>
      </c>
      <c r="L332" s="111" t="str">
        <f>IF('Dépenses de rémunération'!K332&lt;&gt;"",'Dépenses de rémunération'!K332,"")</f>
        <v/>
      </c>
      <c r="M332" s="246"/>
      <c r="N332" s="246">
        <f t="shared" si="25"/>
        <v>0</v>
      </c>
      <c r="O332" s="111"/>
      <c r="P332" s="81" t="str">
        <f t="shared" si="26"/>
        <v/>
      </c>
      <c r="Q332" s="111" t="str">
        <f t="shared" si="27"/>
        <v/>
      </c>
      <c r="R332" s="111" t="str">
        <f t="shared" si="28"/>
        <v/>
      </c>
      <c r="S332" s="246">
        <f t="shared" si="29"/>
        <v>0</v>
      </c>
      <c r="T332" s="111"/>
    </row>
    <row r="333" spans="2:20" ht="19.899999999999999" customHeight="1" x14ac:dyDescent="0.35">
      <c r="B333" s="109">
        <v>326</v>
      </c>
      <c r="C333" s="111" t="str">
        <f>IF('Dépenses de rémunération'!C333&lt;&gt;"",'Dépenses de rémunération'!C333,"")</f>
        <v/>
      </c>
      <c r="D333" s="111" t="str">
        <f>IF('Dépenses de rémunération'!D333&lt;&gt;"",'Dépenses de rémunération'!D333,"")</f>
        <v/>
      </c>
      <c r="E333" s="111" t="str">
        <f>IF('Dépenses de rémunération'!E333&lt;&gt;"",'Dépenses de rémunération'!E333,"")</f>
        <v/>
      </c>
      <c r="F333" s="111" t="str">
        <f>IF('Dépenses de rémunération'!F333&lt;&gt;"",'Dépenses de rémunération'!F333,"")</f>
        <v/>
      </c>
      <c r="G333" s="111" t="str">
        <f>IF('Dépenses de rémunération'!G333&lt;&gt;"",'Dépenses de rémunération'!G333,"")</f>
        <v/>
      </c>
      <c r="H333" s="246">
        <f>IF('Dépenses de rémunération'!I333&lt;&gt;0,ROUND('Dépenses de rémunération'!J333*'Dépenses de rémunération'!H333/'Dépenses de rémunération'!I333,2),0)</f>
        <v>0</v>
      </c>
      <c r="I333" s="81" t="str">
        <f>IF('Dépenses de rémunération'!H333&lt;&gt;0,'Dépenses de rémunération'!H333,"")</f>
        <v/>
      </c>
      <c r="J333" s="79" t="str">
        <f>IF('Dépenses de rémunération'!I333&lt;&gt;"",'Dépenses de rémunération'!I333,"")</f>
        <v/>
      </c>
      <c r="K333" s="79" t="str">
        <f>IF('Dépenses de rémunération'!J333&lt;&gt;"",'Dépenses de rémunération'!J333,"")</f>
        <v/>
      </c>
      <c r="L333" s="111" t="str">
        <f>IF('Dépenses de rémunération'!K333&lt;&gt;"",'Dépenses de rémunération'!K333,"")</f>
        <v/>
      </c>
      <c r="M333" s="246"/>
      <c r="N333" s="246">
        <f t="shared" si="25"/>
        <v>0</v>
      </c>
      <c r="O333" s="111"/>
      <c r="P333" s="81" t="str">
        <f t="shared" si="26"/>
        <v/>
      </c>
      <c r="Q333" s="111" t="str">
        <f t="shared" si="27"/>
        <v/>
      </c>
      <c r="R333" s="111" t="str">
        <f t="shared" si="28"/>
        <v/>
      </c>
      <c r="S333" s="246">
        <f t="shared" si="29"/>
        <v>0</v>
      </c>
      <c r="T333" s="111"/>
    </row>
    <row r="334" spans="2:20" ht="19.899999999999999" customHeight="1" x14ac:dyDescent="0.35">
      <c r="B334" s="109">
        <v>327</v>
      </c>
      <c r="C334" s="111" t="str">
        <f>IF('Dépenses de rémunération'!C334&lt;&gt;"",'Dépenses de rémunération'!C334,"")</f>
        <v/>
      </c>
      <c r="D334" s="111" t="str">
        <f>IF('Dépenses de rémunération'!D334&lt;&gt;"",'Dépenses de rémunération'!D334,"")</f>
        <v/>
      </c>
      <c r="E334" s="111" t="str">
        <f>IF('Dépenses de rémunération'!E334&lt;&gt;"",'Dépenses de rémunération'!E334,"")</f>
        <v/>
      </c>
      <c r="F334" s="111" t="str">
        <f>IF('Dépenses de rémunération'!F334&lt;&gt;"",'Dépenses de rémunération'!F334,"")</f>
        <v/>
      </c>
      <c r="G334" s="111" t="str">
        <f>IF('Dépenses de rémunération'!G334&lt;&gt;"",'Dépenses de rémunération'!G334,"")</f>
        <v/>
      </c>
      <c r="H334" s="246">
        <f>IF('Dépenses de rémunération'!I334&lt;&gt;0,ROUND('Dépenses de rémunération'!J334*'Dépenses de rémunération'!H334/'Dépenses de rémunération'!I334,2),0)</f>
        <v>0</v>
      </c>
      <c r="I334" s="81" t="str">
        <f>IF('Dépenses de rémunération'!H334&lt;&gt;0,'Dépenses de rémunération'!H334,"")</f>
        <v/>
      </c>
      <c r="J334" s="79" t="str">
        <f>IF('Dépenses de rémunération'!I334&lt;&gt;"",'Dépenses de rémunération'!I334,"")</f>
        <v/>
      </c>
      <c r="K334" s="79" t="str">
        <f>IF('Dépenses de rémunération'!J334&lt;&gt;"",'Dépenses de rémunération'!J334,"")</f>
        <v/>
      </c>
      <c r="L334" s="111" t="str">
        <f>IF('Dépenses de rémunération'!K334&lt;&gt;"",'Dépenses de rémunération'!K334,"")</f>
        <v/>
      </c>
      <c r="M334" s="246"/>
      <c r="N334" s="246">
        <f t="shared" si="25"/>
        <v>0</v>
      </c>
      <c r="O334" s="111"/>
      <c r="P334" s="81" t="str">
        <f t="shared" si="26"/>
        <v/>
      </c>
      <c r="Q334" s="111" t="str">
        <f t="shared" si="27"/>
        <v/>
      </c>
      <c r="R334" s="111" t="str">
        <f t="shared" si="28"/>
        <v/>
      </c>
      <c r="S334" s="246">
        <f t="shared" si="29"/>
        <v>0</v>
      </c>
      <c r="T334" s="111"/>
    </row>
    <row r="335" spans="2:20" ht="19.899999999999999" customHeight="1" x14ac:dyDescent="0.35">
      <c r="B335" s="109">
        <v>328</v>
      </c>
      <c r="C335" s="111" t="str">
        <f>IF('Dépenses de rémunération'!C335&lt;&gt;"",'Dépenses de rémunération'!C335,"")</f>
        <v/>
      </c>
      <c r="D335" s="111" t="str">
        <f>IF('Dépenses de rémunération'!D335&lt;&gt;"",'Dépenses de rémunération'!D335,"")</f>
        <v/>
      </c>
      <c r="E335" s="111" t="str">
        <f>IF('Dépenses de rémunération'!E335&lt;&gt;"",'Dépenses de rémunération'!E335,"")</f>
        <v/>
      </c>
      <c r="F335" s="111" t="str">
        <f>IF('Dépenses de rémunération'!F335&lt;&gt;"",'Dépenses de rémunération'!F335,"")</f>
        <v/>
      </c>
      <c r="G335" s="111" t="str">
        <f>IF('Dépenses de rémunération'!G335&lt;&gt;"",'Dépenses de rémunération'!G335,"")</f>
        <v/>
      </c>
      <c r="H335" s="246">
        <f>IF('Dépenses de rémunération'!I335&lt;&gt;0,ROUND('Dépenses de rémunération'!J335*'Dépenses de rémunération'!H335/'Dépenses de rémunération'!I335,2),0)</f>
        <v>0</v>
      </c>
      <c r="I335" s="81" t="str">
        <f>IF('Dépenses de rémunération'!H335&lt;&gt;0,'Dépenses de rémunération'!H335,"")</f>
        <v/>
      </c>
      <c r="J335" s="79" t="str">
        <f>IF('Dépenses de rémunération'!I335&lt;&gt;"",'Dépenses de rémunération'!I335,"")</f>
        <v/>
      </c>
      <c r="K335" s="79" t="str">
        <f>IF('Dépenses de rémunération'!J335&lt;&gt;"",'Dépenses de rémunération'!J335,"")</f>
        <v/>
      </c>
      <c r="L335" s="111" t="str">
        <f>IF('Dépenses de rémunération'!K335&lt;&gt;"",'Dépenses de rémunération'!K335,"")</f>
        <v/>
      </c>
      <c r="M335" s="246"/>
      <c r="N335" s="246">
        <f t="shared" si="25"/>
        <v>0</v>
      </c>
      <c r="O335" s="111"/>
      <c r="P335" s="81" t="str">
        <f t="shared" si="26"/>
        <v/>
      </c>
      <c r="Q335" s="111" t="str">
        <f t="shared" si="27"/>
        <v/>
      </c>
      <c r="R335" s="111" t="str">
        <f t="shared" si="28"/>
        <v/>
      </c>
      <c r="S335" s="246">
        <f t="shared" si="29"/>
        <v>0</v>
      </c>
      <c r="T335" s="111"/>
    </row>
    <row r="336" spans="2:20" ht="19.899999999999999" customHeight="1" x14ac:dyDescent="0.35">
      <c r="B336" s="109">
        <v>329</v>
      </c>
      <c r="C336" s="111" t="str">
        <f>IF('Dépenses de rémunération'!C336&lt;&gt;"",'Dépenses de rémunération'!C336,"")</f>
        <v/>
      </c>
      <c r="D336" s="111" t="str">
        <f>IF('Dépenses de rémunération'!D336&lt;&gt;"",'Dépenses de rémunération'!D336,"")</f>
        <v/>
      </c>
      <c r="E336" s="111" t="str">
        <f>IF('Dépenses de rémunération'!E336&lt;&gt;"",'Dépenses de rémunération'!E336,"")</f>
        <v/>
      </c>
      <c r="F336" s="111" t="str">
        <f>IF('Dépenses de rémunération'!F336&lt;&gt;"",'Dépenses de rémunération'!F336,"")</f>
        <v/>
      </c>
      <c r="G336" s="111" t="str">
        <f>IF('Dépenses de rémunération'!G336&lt;&gt;"",'Dépenses de rémunération'!G336,"")</f>
        <v/>
      </c>
      <c r="H336" s="246">
        <f>IF('Dépenses de rémunération'!I336&lt;&gt;0,ROUND('Dépenses de rémunération'!J336*'Dépenses de rémunération'!H336/'Dépenses de rémunération'!I336,2),0)</f>
        <v>0</v>
      </c>
      <c r="I336" s="81" t="str">
        <f>IF('Dépenses de rémunération'!H336&lt;&gt;0,'Dépenses de rémunération'!H336,"")</f>
        <v/>
      </c>
      <c r="J336" s="79" t="str">
        <f>IF('Dépenses de rémunération'!I336&lt;&gt;"",'Dépenses de rémunération'!I336,"")</f>
        <v/>
      </c>
      <c r="K336" s="79" t="str">
        <f>IF('Dépenses de rémunération'!J336&lt;&gt;"",'Dépenses de rémunération'!J336,"")</f>
        <v/>
      </c>
      <c r="L336" s="111" t="str">
        <f>IF('Dépenses de rémunération'!K336&lt;&gt;"",'Dépenses de rémunération'!K336,"")</f>
        <v/>
      </c>
      <c r="M336" s="246"/>
      <c r="N336" s="246">
        <f t="shared" si="25"/>
        <v>0</v>
      </c>
      <c r="O336" s="111"/>
      <c r="P336" s="81" t="str">
        <f t="shared" si="26"/>
        <v/>
      </c>
      <c r="Q336" s="111" t="str">
        <f t="shared" si="27"/>
        <v/>
      </c>
      <c r="R336" s="111" t="str">
        <f t="shared" si="28"/>
        <v/>
      </c>
      <c r="S336" s="246">
        <f t="shared" si="29"/>
        <v>0</v>
      </c>
      <c r="T336" s="111"/>
    </row>
    <row r="337" spans="2:20" ht="19.899999999999999" customHeight="1" x14ac:dyDescent="0.35">
      <c r="B337" s="109">
        <v>330</v>
      </c>
      <c r="C337" s="111" t="str">
        <f>IF('Dépenses de rémunération'!C337&lt;&gt;"",'Dépenses de rémunération'!C337,"")</f>
        <v/>
      </c>
      <c r="D337" s="111" t="str">
        <f>IF('Dépenses de rémunération'!D337&lt;&gt;"",'Dépenses de rémunération'!D337,"")</f>
        <v/>
      </c>
      <c r="E337" s="111" t="str">
        <f>IF('Dépenses de rémunération'!E337&lt;&gt;"",'Dépenses de rémunération'!E337,"")</f>
        <v/>
      </c>
      <c r="F337" s="111" t="str">
        <f>IF('Dépenses de rémunération'!F337&lt;&gt;"",'Dépenses de rémunération'!F337,"")</f>
        <v/>
      </c>
      <c r="G337" s="111" t="str">
        <f>IF('Dépenses de rémunération'!G337&lt;&gt;"",'Dépenses de rémunération'!G337,"")</f>
        <v/>
      </c>
      <c r="H337" s="246">
        <f>IF('Dépenses de rémunération'!I337&lt;&gt;0,ROUND('Dépenses de rémunération'!J337*'Dépenses de rémunération'!H337/'Dépenses de rémunération'!I337,2),0)</f>
        <v>0</v>
      </c>
      <c r="I337" s="81" t="str">
        <f>IF('Dépenses de rémunération'!H337&lt;&gt;0,'Dépenses de rémunération'!H337,"")</f>
        <v/>
      </c>
      <c r="J337" s="79" t="str">
        <f>IF('Dépenses de rémunération'!I337&lt;&gt;"",'Dépenses de rémunération'!I337,"")</f>
        <v/>
      </c>
      <c r="K337" s="79" t="str">
        <f>IF('Dépenses de rémunération'!J337&lt;&gt;"",'Dépenses de rémunération'!J337,"")</f>
        <v/>
      </c>
      <c r="L337" s="111" t="str">
        <f>IF('Dépenses de rémunération'!K337&lt;&gt;"",'Dépenses de rémunération'!K337,"")</f>
        <v/>
      </c>
      <c r="M337" s="246"/>
      <c r="N337" s="246">
        <f t="shared" si="25"/>
        <v>0</v>
      </c>
      <c r="O337" s="111"/>
      <c r="P337" s="81" t="str">
        <f t="shared" si="26"/>
        <v/>
      </c>
      <c r="Q337" s="111" t="str">
        <f t="shared" si="27"/>
        <v/>
      </c>
      <c r="R337" s="111" t="str">
        <f t="shared" si="28"/>
        <v/>
      </c>
      <c r="S337" s="246">
        <f t="shared" si="29"/>
        <v>0</v>
      </c>
      <c r="T337" s="111"/>
    </row>
    <row r="338" spans="2:20" ht="19.899999999999999" customHeight="1" x14ac:dyDescent="0.35">
      <c r="B338" s="109">
        <v>331</v>
      </c>
      <c r="C338" s="111" t="str">
        <f>IF('Dépenses de rémunération'!C338&lt;&gt;"",'Dépenses de rémunération'!C338,"")</f>
        <v/>
      </c>
      <c r="D338" s="111" t="str">
        <f>IF('Dépenses de rémunération'!D338&lt;&gt;"",'Dépenses de rémunération'!D338,"")</f>
        <v/>
      </c>
      <c r="E338" s="111" t="str">
        <f>IF('Dépenses de rémunération'!E338&lt;&gt;"",'Dépenses de rémunération'!E338,"")</f>
        <v/>
      </c>
      <c r="F338" s="111" t="str">
        <f>IF('Dépenses de rémunération'!F338&lt;&gt;"",'Dépenses de rémunération'!F338,"")</f>
        <v/>
      </c>
      <c r="G338" s="111" t="str">
        <f>IF('Dépenses de rémunération'!G338&lt;&gt;"",'Dépenses de rémunération'!G338,"")</f>
        <v/>
      </c>
      <c r="H338" s="246">
        <f>IF('Dépenses de rémunération'!I338&lt;&gt;0,ROUND('Dépenses de rémunération'!J338*'Dépenses de rémunération'!H338/'Dépenses de rémunération'!I338,2),0)</f>
        <v>0</v>
      </c>
      <c r="I338" s="81" t="str">
        <f>IF('Dépenses de rémunération'!H338&lt;&gt;0,'Dépenses de rémunération'!H338,"")</f>
        <v/>
      </c>
      <c r="J338" s="79" t="str">
        <f>IF('Dépenses de rémunération'!I338&lt;&gt;"",'Dépenses de rémunération'!I338,"")</f>
        <v/>
      </c>
      <c r="K338" s="79" t="str">
        <f>IF('Dépenses de rémunération'!J338&lt;&gt;"",'Dépenses de rémunération'!J338,"")</f>
        <v/>
      </c>
      <c r="L338" s="111" t="str">
        <f>IF('Dépenses de rémunération'!K338&lt;&gt;"",'Dépenses de rémunération'!K338,"")</f>
        <v/>
      </c>
      <c r="M338" s="246"/>
      <c r="N338" s="246">
        <f t="shared" si="25"/>
        <v>0</v>
      </c>
      <c r="O338" s="111"/>
      <c r="P338" s="81" t="str">
        <f t="shared" si="26"/>
        <v/>
      </c>
      <c r="Q338" s="111" t="str">
        <f t="shared" si="27"/>
        <v/>
      </c>
      <c r="R338" s="111" t="str">
        <f t="shared" si="28"/>
        <v/>
      </c>
      <c r="S338" s="246">
        <f t="shared" si="29"/>
        <v>0</v>
      </c>
      <c r="T338" s="111"/>
    </row>
    <row r="339" spans="2:20" ht="19.899999999999999" customHeight="1" x14ac:dyDescent="0.35">
      <c r="B339" s="109">
        <v>332</v>
      </c>
      <c r="C339" s="111" t="str">
        <f>IF('Dépenses de rémunération'!C339&lt;&gt;"",'Dépenses de rémunération'!C339,"")</f>
        <v/>
      </c>
      <c r="D339" s="111" t="str">
        <f>IF('Dépenses de rémunération'!D339&lt;&gt;"",'Dépenses de rémunération'!D339,"")</f>
        <v/>
      </c>
      <c r="E339" s="111" t="str">
        <f>IF('Dépenses de rémunération'!E339&lt;&gt;"",'Dépenses de rémunération'!E339,"")</f>
        <v/>
      </c>
      <c r="F339" s="111" t="str">
        <f>IF('Dépenses de rémunération'!F339&lt;&gt;"",'Dépenses de rémunération'!F339,"")</f>
        <v/>
      </c>
      <c r="G339" s="111" t="str">
        <f>IF('Dépenses de rémunération'!G339&lt;&gt;"",'Dépenses de rémunération'!G339,"")</f>
        <v/>
      </c>
      <c r="H339" s="246">
        <f>IF('Dépenses de rémunération'!I339&lt;&gt;0,ROUND('Dépenses de rémunération'!J339*'Dépenses de rémunération'!H339/'Dépenses de rémunération'!I339,2),0)</f>
        <v>0</v>
      </c>
      <c r="I339" s="81" t="str">
        <f>IF('Dépenses de rémunération'!H339&lt;&gt;0,'Dépenses de rémunération'!H339,"")</f>
        <v/>
      </c>
      <c r="J339" s="79" t="str">
        <f>IF('Dépenses de rémunération'!I339&lt;&gt;"",'Dépenses de rémunération'!I339,"")</f>
        <v/>
      </c>
      <c r="K339" s="79" t="str">
        <f>IF('Dépenses de rémunération'!J339&lt;&gt;"",'Dépenses de rémunération'!J339,"")</f>
        <v/>
      </c>
      <c r="L339" s="111" t="str">
        <f>IF('Dépenses de rémunération'!K339&lt;&gt;"",'Dépenses de rémunération'!K339,"")</f>
        <v/>
      </c>
      <c r="M339" s="246"/>
      <c r="N339" s="246">
        <f t="shared" si="25"/>
        <v>0</v>
      </c>
      <c r="O339" s="111"/>
      <c r="P339" s="81" t="str">
        <f t="shared" si="26"/>
        <v/>
      </c>
      <c r="Q339" s="111" t="str">
        <f t="shared" si="27"/>
        <v/>
      </c>
      <c r="R339" s="111" t="str">
        <f t="shared" si="28"/>
        <v/>
      </c>
      <c r="S339" s="246">
        <f t="shared" si="29"/>
        <v>0</v>
      </c>
      <c r="T339" s="111"/>
    </row>
    <row r="340" spans="2:20" ht="19.899999999999999" customHeight="1" x14ac:dyDescent="0.35">
      <c r="B340" s="109">
        <v>333</v>
      </c>
      <c r="C340" s="111" t="str">
        <f>IF('Dépenses de rémunération'!C340&lt;&gt;"",'Dépenses de rémunération'!C340,"")</f>
        <v/>
      </c>
      <c r="D340" s="111" t="str">
        <f>IF('Dépenses de rémunération'!D340&lt;&gt;"",'Dépenses de rémunération'!D340,"")</f>
        <v/>
      </c>
      <c r="E340" s="111" t="str">
        <f>IF('Dépenses de rémunération'!E340&lt;&gt;"",'Dépenses de rémunération'!E340,"")</f>
        <v/>
      </c>
      <c r="F340" s="111" t="str">
        <f>IF('Dépenses de rémunération'!F340&lt;&gt;"",'Dépenses de rémunération'!F340,"")</f>
        <v/>
      </c>
      <c r="G340" s="111" t="str">
        <f>IF('Dépenses de rémunération'!G340&lt;&gt;"",'Dépenses de rémunération'!G340,"")</f>
        <v/>
      </c>
      <c r="H340" s="246">
        <f>IF('Dépenses de rémunération'!I340&lt;&gt;0,ROUND('Dépenses de rémunération'!J340*'Dépenses de rémunération'!H340/'Dépenses de rémunération'!I340,2),0)</f>
        <v>0</v>
      </c>
      <c r="I340" s="81" t="str">
        <f>IF('Dépenses de rémunération'!H340&lt;&gt;0,'Dépenses de rémunération'!H340,"")</f>
        <v/>
      </c>
      <c r="J340" s="79" t="str">
        <f>IF('Dépenses de rémunération'!I340&lt;&gt;"",'Dépenses de rémunération'!I340,"")</f>
        <v/>
      </c>
      <c r="K340" s="79" t="str">
        <f>IF('Dépenses de rémunération'!J340&lt;&gt;"",'Dépenses de rémunération'!J340,"")</f>
        <v/>
      </c>
      <c r="L340" s="111" t="str">
        <f>IF('Dépenses de rémunération'!K340&lt;&gt;"",'Dépenses de rémunération'!K340,"")</f>
        <v/>
      </c>
      <c r="M340" s="246"/>
      <c r="N340" s="246">
        <f t="shared" si="25"/>
        <v>0</v>
      </c>
      <c r="O340" s="111"/>
      <c r="P340" s="81" t="str">
        <f t="shared" si="26"/>
        <v/>
      </c>
      <c r="Q340" s="111" t="str">
        <f t="shared" si="27"/>
        <v/>
      </c>
      <c r="R340" s="111" t="str">
        <f t="shared" si="28"/>
        <v/>
      </c>
      <c r="S340" s="246">
        <f t="shared" si="29"/>
        <v>0</v>
      </c>
      <c r="T340" s="111"/>
    </row>
    <row r="341" spans="2:20" ht="19.899999999999999" customHeight="1" x14ac:dyDescent="0.35">
      <c r="B341" s="109">
        <v>334</v>
      </c>
      <c r="C341" s="111" t="str">
        <f>IF('Dépenses de rémunération'!C341&lt;&gt;"",'Dépenses de rémunération'!C341,"")</f>
        <v/>
      </c>
      <c r="D341" s="111" t="str">
        <f>IF('Dépenses de rémunération'!D341&lt;&gt;"",'Dépenses de rémunération'!D341,"")</f>
        <v/>
      </c>
      <c r="E341" s="111" t="str">
        <f>IF('Dépenses de rémunération'!E341&lt;&gt;"",'Dépenses de rémunération'!E341,"")</f>
        <v/>
      </c>
      <c r="F341" s="111" t="str">
        <f>IF('Dépenses de rémunération'!F341&lt;&gt;"",'Dépenses de rémunération'!F341,"")</f>
        <v/>
      </c>
      <c r="G341" s="111" t="str">
        <f>IF('Dépenses de rémunération'!G341&lt;&gt;"",'Dépenses de rémunération'!G341,"")</f>
        <v/>
      </c>
      <c r="H341" s="246">
        <f>IF('Dépenses de rémunération'!I341&lt;&gt;0,ROUND('Dépenses de rémunération'!J341*'Dépenses de rémunération'!H341/'Dépenses de rémunération'!I341,2),0)</f>
        <v>0</v>
      </c>
      <c r="I341" s="81" t="str">
        <f>IF('Dépenses de rémunération'!H341&lt;&gt;0,'Dépenses de rémunération'!H341,"")</f>
        <v/>
      </c>
      <c r="J341" s="79" t="str">
        <f>IF('Dépenses de rémunération'!I341&lt;&gt;"",'Dépenses de rémunération'!I341,"")</f>
        <v/>
      </c>
      <c r="K341" s="79" t="str">
        <f>IF('Dépenses de rémunération'!J341&lt;&gt;"",'Dépenses de rémunération'!J341,"")</f>
        <v/>
      </c>
      <c r="L341" s="111" t="str">
        <f>IF('Dépenses de rémunération'!K341&lt;&gt;"",'Dépenses de rémunération'!K341,"")</f>
        <v/>
      </c>
      <c r="M341" s="246"/>
      <c r="N341" s="246">
        <f t="shared" si="25"/>
        <v>0</v>
      </c>
      <c r="O341" s="111"/>
      <c r="P341" s="81" t="str">
        <f t="shared" si="26"/>
        <v/>
      </c>
      <c r="Q341" s="111" t="str">
        <f t="shared" si="27"/>
        <v/>
      </c>
      <c r="R341" s="111" t="str">
        <f t="shared" si="28"/>
        <v/>
      </c>
      <c r="S341" s="246">
        <f t="shared" si="29"/>
        <v>0</v>
      </c>
      <c r="T341" s="111"/>
    </row>
    <row r="342" spans="2:20" ht="19.899999999999999" customHeight="1" x14ac:dyDescent="0.35">
      <c r="B342" s="109">
        <v>335</v>
      </c>
      <c r="C342" s="111" t="str">
        <f>IF('Dépenses de rémunération'!C342&lt;&gt;"",'Dépenses de rémunération'!C342,"")</f>
        <v/>
      </c>
      <c r="D342" s="111" t="str">
        <f>IF('Dépenses de rémunération'!D342&lt;&gt;"",'Dépenses de rémunération'!D342,"")</f>
        <v/>
      </c>
      <c r="E342" s="111" t="str">
        <f>IF('Dépenses de rémunération'!E342&lt;&gt;"",'Dépenses de rémunération'!E342,"")</f>
        <v/>
      </c>
      <c r="F342" s="111" t="str">
        <f>IF('Dépenses de rémunération'!F342&lt;&gt;"",'Dépenses de rémunération'!F342,"")</f>
        <v/>
      </c>
      <c r="G342" s="111" t="str">
        <f>IF('Dépenses de rémunération'!G342&lt;&gt;"",'Dépenses de rémunération'!G342,"")</f>
        <v/>
      </c>
      <c r="H342" s="246">
        <f>IF('Dépenses de rémunération'!I342&lt;&gt;0,ROUND('Dépenses de rémunération'!J342*'Dépenses de rémunération'!H342/'Dépenses de rémunération'!I342,2),0)</f>
        <v>0</v>
      </c>
      <c r="I342" s="81" t="str">
        <f>IF('Dépenses de rémunération'!H342&lt;&gt;0,'Dépenses de rémunération'!H342,"")</f>
        <v/>
      </c>
      <c r="J342" s="79" t="str">
        <f>IF('Dépenses de rémunération'!I342&lt;&gt;"",'Dépenses de rémunération'!I342,"")</f>
        <v/>
      </c>
      <c r="K342" s="79" t="str">
        <f>IF('Dépenses de rémunération'!J342&lt;&gt;"",'Dépenses de rémunération'!J342,"")</f>
        <v/>
      </c>
      <c r="L342" s="111" t="str">
        <f>IF('Dépenses de rémunération'!K342&lt;&gt;"",'Dépenses de rémunération'!K342,"")</f>
        <v/>
      </c>
      <c r="M342" s="246"/>
      <c r="N342" s="246">
        <f t="shared" si="25"/>
        <v>0</v>
      </c>
      <c r="O342" s="111"/>
      <c r="P342" s="81" t="str">
        <f t="shared" si="26"/>
        <v/>
      </c>
      <c r="Q342" s="111" t="str">
        <f t="shared" si="27"/>
        <v/>
      </c>
      <c r="R342" s="111" t="str">
        <f t="shared" si="28"/>
        <v/>
      </c>
      <c r="S342" s="246">
        <f t="shared" si="29"/>
        <v>0</v>
      </c>
      <c r="T342" s="111"/>
    </row>
    <row r="343" spans="2:20" ht="19.899999999999999" customHeight="1" x14ac:dyDescent="0.35">
      <c r="B343" s="109">
        <v>336</v>
      </c>
      <c r="C343" s="111" t="str">
        <f>IF('Dépenses de rémunération'!C343&lt;&gt;"",'Dépenses de rémunération'!C343,"")</f>
        <v/>
      </c>
      <c r="D343" s="111" t="str">
        <f>IF('Dépenses de rémunération'!D343&lt;&gt;"",'Dépenses de rémunération'!D343,"")</f>
        <v/>
      </c>
      <c r="E343" s="111" t="str">
        <f>IF('Dépenses de rémunération'!E343&lt;&gt;"",'Dépenses de rémunération'!E343,"")</f>
        <v/>
      </c>
      <c r="F343" s="111" t="str">
        <f>IF('Dépenses de rémunération'!F343&lt;&gt;"",'Dépenses de rémunération'!F343,"")</f>
        <v/>
      </c>
      <c r="G343" s="111" t="str">
        <f>IF('Dépenses de rémunération'!G343&lt;&gt;"",'Dépenses de rémunération'!G343,"")</f>
        <v/>
      </c>
      <c r="H343" s="246">
        <f>IF('Dépenses de rémunération'!I343&lt;&gt;0,ROUND('Dépenses de rémunération'!J343*'Dépenses de rémunération'!H343/'Dépenses de rémunération'!I343,2),0)</f>
        <v>0</v>
      </c>
      <c r="I343" s="81" t="str">
        <f>IF('Dépenses de rémunération'!H343&lt;&gt;0,'Dépenses de rémunération'!H343,"")</f>
        <v/>
      </c>
      <c r="J343" s="79" t="str">
        <f>IF('Dépenses de rémunération'!I343&lt;&gt;"",'Dépenses de rémunération'!I343,"")</f>
        <v/>
      </c>
      <c r="K343" s="79" t="str">
        <f>IF('Dépenses de rémunération'!J343&lt;&gt;"",'Dépenses de rémunération'!J343,"")</f>
        <v/>
      </c>
      <c r="L343" s="111" t="str">
        <f>IF('Dépenses de rémunération'!K343&lt;&gt;"",'Dépenses de rémunération'!K343,"")</f>
        <v/>
      </c>
      <c r="M343" s="246"/>
      <c r="N343" s="246">
        <f t="shared" si="25"/>
        <v>0</v>
      </c>
      <c r="O343" s="111"/>
      <c r="P343" s="81" t="str">
        <f t="shared" si="26"/>
        <v/>
      </c>
      <c r="Q343" s="111" t="str">
        <f t="shared" si="27"/>
        <v/>
      </c>
      <c r="R343" s="111" t="str">
        <f t="shared" si="28"/>
        <v/>
      </c>
      <c r="S343" s="246">
        <f t="shared" si="29"/>
        <v>0</v>
      </c>
      <c r="T343" s="111"/>
    </row>
    <row r="344" spans="2:20" ht="19.899999999999999" customHeight="1" x14ac:dyDescent="0.35">
      <c r="B344" s="109">
        <v>337</v>
      </c>
      <c r="C344" s="111" t="str">
        <f>IF('Dépenses de rémunération'!C344&lt;&gt;"",'Dépenses de rémunération'!C344,"")</f>
        <v/>
      </c>
      <c r="D344" s="111" t="str">
        <f>IF('Dépenses de rémunération'!D344&lt;&gt;"",'Dépenses de rémunération'!D344,"")</f>
        <v/>
      </c>
      <c r="E344" s="111" t="str">
        <f>IF('Dépenses de rémunération'!E344&lt;&gt;"",'Dépenses de rémunération'!E344,"")</f>
        <v/>
      </c>
      <c r="F344" s="111" t="str">
        <f>IF('Dépenses de rémunération'!F344&lt;&gt;"",'Dépenses de rémunération'!F344,"")</f>
        <v/>
      </c>
      <c r="G344" s="111" t="str">
        <f>IF('Dépenses de rémunération'!G344&lt;&gt;"",'Dépenses de rémunération'!G344,"")</f>
        <v/>
      </c>
      <c r="H344" s="246">
        <f>IF('Dépenses de rémunération'!I344&lt;&gt;0,ROUND('Dépenses de rémunération'!J344*'Dépenses de rémunération'!H344/'Dépenses de rémunération'!I344,2),0)</f>
        <v>0</v>
      </c>
      <c r="I344" s="81" t="str">
        <f>IF('Dépenses de rémunération'!H344&lt;&gt;0,'Dépenses de rémunération'!H344,"")</f>
        <v/>
      </c>
      <c r="J344" s="79" t="str">
        <f>IF('Dépenses de rémunération'!I344&lt;&gt;"",'Dépenses de rémunération'!I344,"")</f>
        <v/>
      </c>
      <c r="K344" s="79" t="str">
        <f>IF('Dépenses de rémunération'!J344&lt;&gt;"",'Dépenses de rémunération'!J344,"")</f>
        <v/>
      </c>
      <c r="L344" s="111" t="str">
        <f>IF('Dépenses de rémunération'!K344&lt;&gt;"",'Dépenses de rémunération'!K344,"")</f>
        <v/>
      </c>
      <c r="M344" s="246"/>
      <c r="N344" s="246">
        <f t="shared" si="25"/>
        <v>0</v>
      </c>
      <c r="O344" s="111"/>
      <c r="P344" s="81" t="str">
        <f t="shared" si="26"/>
        <v/>
      </c>
      <c r="Q344" s="111" t="str">
        <f t="shared" si="27"/>
        <v/>
      </c>
      <c r="R344" s="111" t="str">
        <f t="shared" si="28"/>
        <v/>
      </c>
      <c r="S344" s="246">
        <f t="shared" si="29"/>
        <v>0</v>
      </c>
      <c r="T344" s="111"/>
    </row>
    <row r="345" spans="2:20" ht="19.899999999999999" customHeight="1" x14ac:dyDescent="0.35">
      <c r="B345" s="109">
        <v>338</v>
      </c>
      <c r="C345" s="111" t="str">
        <f>IF('Dépenses de rémunération'!C345&lt;&gt;"",'Dépenses de rémunération'!C345,"")</f>
        <v/>
      </c>
      <c r="D345" s="111" t="str">
        <f>IF('Dépenses de rémunération'!D345&lt;&gt;"",'Dépenses de rémunération'!D345,"")</f>
        <v/>
      </c>
      <c r="E345" s="111" t="str">
        <f>IF('Dépenses de rémunération'!E345&lt;&gt;"",'Dépenses de rémunération'!E345,"")</f>
        <v/>
      </c>
      <c r="F345" s="111" t="str">
        <f>IF('Dépenses de rémunération'!F345&lt;&gt;"",'Dépenses de rémunération'!F345,"")</f>
        <v/>
      </c>
      <c r="G345" s="111" t="str">
        <f>IF('Dépenses de rémunération'!G345&lt;&gt;"",'Dépenses de rémunération'!G345,"")</f>
        <v/>
      </c>
      <c r="H345" s="246">
        <f>IF('Dépenses de rémunération'!I345&lt;&gt;0,ROUND('Dépenses de rémunération'!J345*'Dépenses de rémunération'!H345/'Dépenses de rémunération'!I345,2),0)</f>
        <v>0</v>
      </c>
      <c r="I345" s="81" t="str">
        <f>IF('Dépenses de rémunération'!H345&lt;&gt;0,'Dépenses de rémunération'!H345,"")</f>
        <v/>
      </c>
      <c r="J345" s="79" t="str">
        <f>IF('Dépenses de rémunération'!I345&lt;&gt;"",'Dépenses de rémunération'!I345,"")</f>
        <v/>
      </c>
      <c r="K345" s="79" t="str">
        <f>IF('Dépenses de rémunération'!J345&lt;&gt;"",'Dépenses de rémunération'!J345,"")</f>
        <v/>
      </c>
      <c r="L345" s="111" t="str">
        <f>IF('Dépenses de rémunération'!K345&lt;&gt;"",'Dépenses de rémunération'!K345,"")</f>
        <v/>
      </c>
      <c r="M345" s="246"/>
      <c r="N345" s="246">
        <f t="shared" si="25"/>
        <v>0</v>
      </c>
      <c r="O345" s="111"/>
      <c r="P345" s="81" t="str">
        <f t="shared" si="26"/>
        <v/>
      </c>
      <c r="Q345" s="111" t="str">
        <f t="shared" si="27"/>
        <v/>
      </c>
      <c r="R345" s="111" t="str">
        <f t="shared" si="28"/>
        <v/>
      </c>
      <c r="S345" s="246">
        <f t="shared" si="29"/>
        <v>0</v>
      </c>
      <c r="T345" s="111"/>
    </row>
    <row r="346" spans="2:20" ht="19.899999999999999" customHeight="1" x14ac:dyDescent="0.35">
      <c r="B346" s="109">
        <v>339</v>
      </c>
      <c r="C346" s="111" t="str">
        <f>IF('Dépenses de rémunération'!C346&lt;&gt;"",'Dépenses de rémunération'!C346,"")</f>
        <v/>
      </c>
      <c r="D346" s="111" t="str">
        <f>IF('Dépenses de rémunération'!D346&lt;&gt;"",'Dépenses de rémunération'!D346,"")</f>
        <v/>
      </c>
      <c r="E346" s="111" t="str">
        <f>IF('Dépenses de rémunération'!E346&lt;&gt;"",'Dépenses de rémunération'!E346,"")</f>
        <v/>
      </c>
      <c r="F346" s="111" t="str">
        <f>IF('Dépenses de rémunération'!F346&lt;&gt;"",'Dépenses de rémunération'!F346,"")</f>
        <v/>
      </c>
      <c r="G346" s="111" t="str">
        <f>IF('Dépenses de rémunération'!G346&lt;&gt;"",'Dépenses de rémunération'!G346,"")</f>
        <v/>
      </c>
      <c r="H346" s="246">
        <f>IF('Dépenses de rémunération'!I346&lt;&gt;0,ROUND('Dépenses de rémunération'!J346*'Dépenses de rémunération'!H346/'Dépenses de rémunération'!I346,2),0)</f>
        <v>0</v>
      </c>
      <c r="I346" s="81" t="str">
        <f>IF('Dépenses de rémunération'!H346&lt;&gt;0,'Dépenses de rémunération'!H346,"")</f>
        <v/>
      </c>
      <c r="J346" s="79" t="str">
        <f>IF('Dépenses de rémunération'!I346&lt;&gt;"",'Dépenses de rémunération'!I346,"")</f>
        <v/>
      </c>
      <c r="K346" s="79" t="str">
        <f>IF('Dépenses de rémunération'!J346&lt;&gt;"",'Dépenses de rémunération'!J346,"")</f>
        <v/>
      </c>
      <c r="L346" s="111" t="str">
        <f>IF('Dépenses de rémunération'!K346&lt;&gt;"",'Dépenses de rémunération'!K346,"")</f>
        <v/>
      </c>
      <c r="M346" s="246"/>
      <c r="N346" s="246">
        <f t="shared" si="25"/>
        <v>0</v>
      </c>
      <c r="O346" s="111"/>
      <c r="P346" s="81" t="str">
        <f t="shared" si="26"/>
        <v/>
      </c>
      <c r="Q346" s="111" t="str">
        <f t="shared" si="27"/>
        <v/>
      </c>
      <c r="R346" s="111" t="str">
        <f t="shared" si="28"/>
        <v/>
      </c>
      <c r="S346" s="246">
        <f t="shared" si="29"/>
        <v>0</v>
      </c>
      <c r="T346" s="111"/>
    </row>
    <row r="347" spans="2:20" ht="19.899999999999999" customHeight="1" x14ac:dyDescent="0.35">
      <c r="B347" s="109">
        <v>340</v>
      </c>
      <c r="C347" s="111" t="str">
        <f>IF('Dépenses de rémunération'!C347&lt;&gt;"",'Dépenses de rémunération'!C347,"")</f>
        <v/>
      </c>
      <c r="D347" s="111" t="str">
        <f>IF('Dépenses de rémunération'!D347&lt;&gt;"",'Dépenses de rémunération'!D347,"")</f>
        <v/>
      </c>
      <c r="E347" s="111" t="str">
        <f>IF('Dépenses de rémunération'!E347&lt;&gt;"",'Dépenses de rémunération'!E347,"")</f>
        <v/>
      </c>
      <c r="F347" s="111" t="str">
        <f>IF('Dépenses de rémunération'!F347&lt;&gt;"",'Dépenses de rémunération'!F347,"")</f>
        <v/>
      </c>
      <c r="G347" s="111" t="str">
        <f>IF('Dépenses de rémunération'!G347&lt;&gt;"",'Dépenses de rémunération'!G347,"")</f>
        <v/>
      </c>
      <c r="H347" s="246">
        <f>IF('Dépenses de rémunération'!I347&lt;&gt;0,ROUND('Dépenses de rémunération'!J347*'Dépenses de rémunération'!H347/'Dépenses de rémunération'!I347,2),0)</f>
        <v>0</v>
      </c>
      <c r="I347" s="81" t="str">
        <f>IF('Dépenses de rémunération'!H347&lt;&gt;0,'Dépenses de rémunération'!H347,"")</f>
        <v/>
      </c>
      <c r="J347" s="79" t="str">
        <f>IF('Dépenses de rémunération'!I347&lt;&gt;"",'Dépenses de rémunération'!I347,"")</f>
        <v/>
      </c>
      <c r="K347" s="79" t="str">
        <f>IF('Dépenses de rémunération'!J347&lt;&gt;"",'Dépenses de rémunération'!J347,"")</f>
        <v/>
      </c>
      <c r="L347" s="111" t="str">
        <f>IF('Dépenses de rémunération'!K347&lt;&gt;"",'Dépenses de rémunération'!K347,"")</f>
        <v/>
      </c>
      <c r="M347" s="246"/>
      <c r="N347" s="246">
        <f t="shared" si="25"/>
        <v>0</v>
      </c>
      <c r="O347" s="111"/>
      <c r="P347" s="81" t="str">
        <f t="shared" si="26"/>
        <v/>
      </c>
      <c r="Q347" s="111" t="str">
        <f t="shared" si="27"/>
        <v/>
      </c>
      <c r="R347" s="111" t="str">
        <f t="shared" si="28"/>
        <v/>
      </c>
      <c r="S347" s="246">
        <f t="shared" si="29"/>
        <v>0</v>
      </c>
      <c r="T347" s="111"/>
    </row>
    <row r="348" spans="2:20" ht="19.899999999999999" customHeight="1" x14ac:dyDescent="0.35">
      <c r="B348" s="109">
        <v>341</v>
      </c>
      <c r="C348" s="111" t="str">
        <f>IF('Dépenses de rémunération'!C348&lt;&gt;"",'Dépenses de rémunération'!C348,"")</f>
        <v/>
      </c>
      <c r="D348" s="111" t="str">
        <f>IF('Dépenses de rémunération'!D348&lt;&gt;"",'Dépenses de rémunération'!D348,"")</f>
        <v/>
      </c>
      <c r="E348" s="111" t="str">
        <f>IF('Dépenses de rémunération'!E348&lt;&gt;"",'Dépenses de rémunération'!E348,"")</f>
        <v/>
      </c>
      <c r="F348" s="111" t="str">
        <f>IF('Dépenses de rémunération'!F348&lt;&gt;"",'Dépenses de rémunération'!F348,"")</f>
        <v/>
      </c>
      <c r="G348" s="111" t="str">
        <f>IF('Dépenses de rémunération'!G348&lt;&gt;"",'Dépenses de rémunération'!G348,"")</f>
        <v/>
      </c>
      <c r="H348" s="246">
        <f>IF('Dépenses de rémunération'!I348&lt;&gt;0,ROUND('Dépenses de rémunération'!J348*'Dépenses de rémunération'!H348/'Dépenses de rémunération'!I348,2),0)</f>
        <v>0</v>
      </c>
      <c r="I348" s="81" t="str">
        <f>IF('Dépenses de rémunération'!H348&lt;&gt;0,'Dépenses de rémunération'!H348,"")</f>
        <v/>
      </c>
      <c r="J348" s="79" t="str">
        <f>IF('Dépenses de rémunération'!I348&lt;&gt;"",'Dépenses de rémunération'!I348,"")</f>
        <v/>
      </c>
      <c r="K348" s="79" t="str">
        <f>IF('Dépenses de rémunération'!J348&lt;&gt;"",'Dépenses de rémunération'!J348,"")</f>
        <v/>
      </c>
      <c r="L348" s="111" t="str">
        <f>IF('Dépenses de rémunération'!K348&lt;&gt;"",'Dépenses de rémunération'!K348,"")</f>
        <v/>
      </c>
      <c r="M348" s="246"/>
      <c r="N348" s="246">
        <f t="shared" si="25"/>
        <v>0</v>
      </c>
      <c r="O348" s="111"/>
      <c r="P348" s="81" t="str">
        <f t="shared" si="26"/>
        <v/>
      </c>
      <c r="Q348" s="111" t="str">
        <f t="shared" si="27"/>
        <v/>
      </c>
      <c r="R348" s="111" t="str">
        <f t="shared" si="28"/>
        <v/>
      </c>
      <c r="S348" s="246">
        <f t="shared" si="29"/>
        <v>0</v>
      </c>
      <c r="T348" s="111"/>
    </row>
    <row r="349" spans="2:20" ht="19.899999999999999" customHeight="1" x14ac:dyDescent="0.35">
      <c r="B349" s="109">
        <v>342</v>
      </c>
      <c r="C349" s="111" t="str">
        <f>IF('Dépenses de rémunération'!C349&lt;&gt;"",'Dépenses de rémunération'!C349,"")</f>
        <v/>
      </c>
      <c r="D349" s="111" t="str">
        <f>IF('Dépenses de rémunération'!D349&lt;&gt;"",'Dépenses de rémunération'!D349,"")</f>
        <v/>
      </c>
      <c r="E349" s="111" t="str">
        <f>IF('Dépenses de rémunération'!E349&lt;&gt;"",'Dépenses de rémunération'!E349,"")</f>
        <v/>
      </c>
      <c r="F349" s="111" t="str">
        <f>IF('Dépenses de rémunération'!F349&lt;&gt;"",'Dépenses de rémunération'!F349,"")</f>
        <v/>
      </c>
      <c r="G349" s="111" t="str">
        <f>IF('Dépenses de rémunération'!G349&lt;&gt;"",'Dépenses de rémunération'!G349,"")</f>
        <v/>
      </c>
      <c r="H349" s="246">
        <f>IF('Dépenses de rémunération'!I349&lt;&gt;0,ROUND('Dépenses de rémunération'!J349*'Dépenses de rémunération'!H349/'Dépenses de rémunération'!I349,2),0)</f>
        <v>0</v>
      </c>
      <c r="I349" s="81" t="str">
        <f>IF('Dépenses de rémunération'!H349&lt;&gt;0,'Dépenses de rémunération'!H349,"")</f>
        <v/>
      </c>
      <c r="J349" s="79" t="str">
        <f>IF('Dépenses de rémunération'!I349&lt;&gt;"",'Dépenses de rémunération'!I349,"")</f>
        <v/>
      </c>
      <c r="K349" s="79" t="str">
        <f>IF('Dépenses de rémunération'!J349&lt;&gt;"",'Dépenses de rémunération'!J349,"")</f>
        <v/>
      </c>
      <c r="L349" s="111" t="str">
        <f>IF('Dépenses de rémunération'!K349&lt;&gt;"",'Dépenses de rémunération'!K349,"")</f>
        <v/>
      </c>
      <c r="M349" s="246"/>
      <c r="N349" s="246">
        <f t="shared" si="25"/>
        <v>0</v>
      </c>
      <c r="O349" s="111"/>
      <c r="P349" s="81" t="str">
        <f t="shared" si="26"/>
        <v/>
      </c>
      <c r="Q349" s="111" t="str">
        <f t="shared" si="27"/>
        <v/>
      </c>
      <c r="R349" s="111" t="str">
        <f t="shared" si="28"/>
        <v/>
      </c>
      <c r="S349" s="246">
        <f t="shared" si="29"/>
        <v>0</v>
      </c>
      <c r="T349" s="111"/>
    </row>
    <row r="350" spans="2:20" ht="19.899999999999999" customHeight="1" x14ac:dyDescent="0.35">
      <c r="B350" s="109">
        <v>343</v>
      </c>
      <c r="C350" s="111" t="str">
        <f>IF('Dépenses de rémunération'!C350&lt;&gt;"",'Dépenses de rémunération'!C350,"")</f>
        <v/>
      </c>
      <c r="D350" s="111" t="str">
        <f>IF('Dépenses de rémunération'!D350&lt;&gt;"",'Dépenses de rémunération'!D350,"")</f>
        <v/>
      </c>
      <c r="E350" s="111" t="str">
        <f>IF('Dépenses de rémunération'!E350&lt;&gt;"",'Dépenses de rémunération'!E350,"")</f>
        <v/>
      </c>
      <c r="F350" s="111" t="str">
        <f>IF('Dépenses de rémunération'!F350&lt;&gt;"",'Dépenses de rémunération'!F350,"")</f>
        <v/>
      </c>
      <c r="G350" s="111" t="str">
        <f>IF('Dépenses de rémunération'!G350&lt;&gt;"",'Dépenses de rémunération'!G350,"")</f>
        <v/>
      </c>
      <c r="H350" s="246">
        <f>IF('Dépenses de rémunération'!I350&lt;&gt;0,ROUND('Dépenses de rémunération'!J350*'Dépenses de rémunération'!H350/'Dépenses de rémunération'!I350,2),0)</f>
        <v>0</v>
      </c>
      <c r="I350" s="81" t="str">
        <f>IF('Dépenses de rémunération'!H350&lt;&gt;0,'Dépenses de rémunération'!H350,"")</f>
        <v/>
      </c>
      <c r="J350" s="79" t="str">
        <f>IF('Dépenses de rémunération'!I350&lt;&gt;"",'Dépenses de rémunération'!I350,"")</f>
        <v/>
      </c>
      <c r="K350" s="79" t="str">
        <f>IF('Dépenses de rémunération'!J350&lt;&gt;"",'Dépenses de rémunération'!J350,"")</f>
        <v/>
      </c>
      <c r="L350" s="111" t="str">
        <f>IF('Dépenses de rémunération'!K350&lt;&gt;"",'Dépenses de rémunération'!K350,"")</f>
        <v/>
      </c>
      <c r="M350" s="246"/>
      <c r="N350" s="246">
        <f t="shared" si="25"/>
        <v>0</v>
      </c>
      <c r="O350" s="111"/>
      <c r="P350" s="81" t="str">
        <f t="shared" si="26"/>
        <v/>
      </c>
      <c r="Q350" s="111" t="str">
        <f t="shared" si="27"/>
        <v/>
      </c>
      <c r="R350" s="111" t="str">
        <f t="shared" si="28"/>
        <v/>
      </c>
      <c r="S350" s="246">
        <f t="shared" si="29"/>
        <v>0</v>
      </c>
      <c r="T350" s="111"/>
    </row>
    <row r="351" spans="2:20" ht="19.899999999999999" customHeight="1" x14ac:dyDescent="0.35">
      <c r="B351" s="109">
        <v>344</v>
      </c>
      <c r="C351" s="111" t="str">
        <f>IF('Dépenses de rémunération'!C351&lt;&gt;"",'Dépenses de rémunération'!C351,"")</f>
        <v/>
      </c>
      <c r="D351" s="111" t="str">
        <f>IF('Dépenses de rémunération'!D351&lt;&gt;"",'Dépenses de rémunération'!D351,"")</f>
        <v/>
      </c>
      <c r="E351" s="111" t="str">
        <f>IF('Dépenses de rémunération'!E351&lt;&gt;"",'Dépenses de rémunération'!E351,"")</f>
        <v/>
      </c>
      <c r="F351" s="111" t="str">
        <f>IF('Dépenses de rémunération'!F351&lt;&gt;"",'Dépenses de rémunération'!F351,"")</f>
        <v/>
      </c>
      <c r="G351" s="111" t="str">
        <f>IF('Dépenses de rémunération'!G351&lt;&gt;"",'Dépenses de rémunération'!G351,"")</f>
        <v/>
      </c>
      <c r="H351" s="246">
        <f>IF('Dépenses de rémunération'!I351&lt;&gt;0,ROUND('Dépenses de rémunération'!J351*'Dépenses de rémunération'!H351/'Dépenses de rémunération'!I351,2),0)</f>
        <v>0</v>
      </c>
      <c r="I351" s="81" t="str">
        <f>IF('Dépenses de rémunération'!H351&lt;&gt;0,'Dépenses de rémunération'!H351,"")</f>
        <v/>
      </c>
      <c r="J351" s="79" t="str">
        <f>IF('Dépenses de rémunération'!I351&lt;&gt;"",'Dépenses de rémunération'!I351,"")</f>
        <v/>
      </c>
      <c r="K351" s="79" t="str">
        <f>IF('Dépenses de rémunération'!J351&lt;&gt;"",'Dépenses de rémunération'!J351,"")</f>
        <v/>
      </c>
      <c r="L351" s="111" t="str">
        <f>IF('Dépenses de rémunération'!K351&lt;&gt;"",'Dépenses de rémunération'!K351,"")</f>
        <v/>
      </c>
      <c r="M351" s="246"/>
      <c r="N351" s="246">
        <f t="shared" si="25"/>
        <v>0</v>
      </c>
      <c r="O351" s="111"/>
      <c r="P351" s="81" t="str">
        <f t="shared" si="26"/>
        <v/>
      </c>
      <c r="Q351" s="111" t="str">
        <f t="shared" si="27"/>
        <v/>
      </c>
      <c r="R351" s="111" t="str">
        <f t="shared" si="28"/>
        <v/>
      </c>
      <c r="S351" s="246">
        <f t="shared" si="29"/>
        <v>0</v>
      </c>
      <c r="T351" s="111"/>
    </row>
    <row r="352" spans="2:20" ht="19.899999999999999" customHeight="1" x14ac:dyDescent="0.35">
      <c r="B352" s="109">
        <v>345</v>
      </c>
      <c r="C352" s="111" t="str">
        <f>IF('Dépenses de rémunération'!C352&lt;&gt;"",'Dépenses de rémunération'!C352,"")</f>
        <v/>
      </c>
      <c r="D352" s="111" t="str">
        <f>IF('Dépenses de rémunération'!D352&lt;&gt;"",'Dépenses de rémunération'!D352,"")</f>
        <v/>
      </c>
      <c r="E352" s="111" t="str">
        <f>IF('Dépenses de rémunération'!E352&lt;&gt;"",'Dépenses de rémunération'!E352,"")</f>
        <v/>
      </c>
      <c r="F352" s="111" t="str">
        <f>IF('Dépenses de rémunération'!F352&lt;&gt;"",'Dépenses de rémunération'!F352,"")</f>
        <v/>
      </c>
      <c r="G352" s="111" t="str">
        <f>IF('Dépenses de rémunération'!G352&lt;&gt;"",'Dépenses de rémunération'!G352,"")</f>
        <v/>
      </c>
      <c r="H352" s="246">
        <f>IF('Dépenses de rémunération'!I352&lt;&gt;0,ROUND('Dépenses de rémunération'!J352*'Dépenses de rémunération'!H352/'Dépenses de rémunération'!I352,2),0)</f>
        <v>0</v>
      </c>
      <c r="I352" s="81" t="str">
        <f>IF('Dépenses de rémunération'!H352&lt;&gt;0,'Dépenses de rémunération'!H352,"")</f>
        <v/>
      </c>
      <c r="J352" s="79" t="str">
        <f>IF('Dépenses de rémunération'!I352&lt;&gt;"",'Dépenses de rémunération'!I352,"")</f>
        <v/>
      </c>
      <c r="K352" s="79" t="str">
        <f>IF('Dépenses de rémunération'!J352&lt;&gt;"",'Dépenses de rémunération'!J352,"")</f>
        <v/>
      </c>
      <c r="L352" s="111" t="str">
        <f>IF('Dépenses de rémunération'!K352&lt;&gt;"",'Dépenses de rémunération'!K352,"")</f>
        <v/>
      </c>
      <c r="M352" s="246"/>
      <c r="N352" s="246">
        <f t="shared" si="25"/>
        <v>0</v>
      </c>
      <c r="O352" s="111"/>
      <c r="P352" s="81" t="str">
        <f t="shared" si="26"/>
        <v/>
      </c>
      <c r="Q352" s="111" t="str">
        <f t="shared" si="27"/>
        <v/>
      </c>
      <c r="R352" s="111" t="str">
        <f t="shared" si="28"/>
        <v/>
      </c>
      <c r="S352" s="246">
        <f t="shared" si="29"/>
        <v>0</v>
      </c>
      <c r="T352" s="111"/>
    </row>
    <row r="353" spans="2:20" ht="19.899999999999999" customHeight="1" x14ac:dyDescent="0.35">
      <c r="B353" s="109">
        <v>346</v>
      </c>
      <c r="C353" s="111" t="str">
        <f>IF('Dépenses de rémunération'!C353&lt;&gt;"",'Dépenses de rémunération'!C353,"")</f>
        <v/>
      </c>
      <c r="D353" s="111" t="str">
        <f>IF('Dépenses de rémunération'!D353&lt;&gt;"",'Dépenses de rémunération'!D353,"")</f>
        <v/>
      </c>
      <c r="E353" s="111" t="str">
        <f>IF('Dépenses de rémunération'!E353&lt;&gt;"",'Dépenses de rémunération'!E353,"")</f>
        <v/>
      </c>
      <c r="F353" s="111" t="str">
        <f>IF('Dépenses de rémunération'!F353&lt;&gt;"",'Dépenses de rémunération'!F353,"")</f>
        <v/>
      </c>
      <c r="G353" s="111" t="str">
        <f>IF('Dépenses de rémunération'!G353&lt;&gt;"",'Dépenses de rémunération'!G353,"")</f>
        <v/>
      </c>
      <c r="H353" s="246">
        <f>IF('Dépenses de rémunération'!I353&lt;&gt;0,ROUND('Dépenses de rémunération'!J353*'Dépenses de rémunération'!H353/'Dépenses de rémunération'!I353,2),0)</f>
        <v>0</v>
      </c>
      <c r="I353" s="81" t="str">
        <f>IF('Dépenses de rémunération'!H353&lt;&gt;0,'Dépenses de rémunération'!H353,"")</f>
        <v/>
      </c>
      <c r="J353" s="79" t="str">
        <f>IF('Dépenses de rémunération'!I353&lt;&gt;"",'Dépenses de rémunération'!I353,"")</f>
        <v/>
      </c>
      <c r="K353" s="79" t="str">
        <f>IF('Dépenses de rémunération'!J353&lt;&gt;"",'Dépenses de rémunération'!J353,"")</f>
        <v/>
      </c>
      <c r="L353" s="111" t="str">
        <f>IF('Dépenses de rémunération'!K353&lt;&gt;"",'Dépenses de rémunération'!K353,"")</f>
        <v/>
      </c>
      <c r="M353" s="246"/>
      <c r="N353" s="246">
        <f t="shared" si="25"/>
        <v>0</v>
      </c>
      <c r="O353" s="111"/>
      <c r="P353" s="81" t="str">
        <f t="shared" si="26"/>
        <v/>
      </c>
      <c r="Q353" s="111" t="str">
        <f t="shared" si="27"/>
        <v/>
      </c>
      <c r="R353" s="111" t="str">
        <f t="shared" si="28"/>
        <v/>
      </c>
      <c r="S353" s="246">
        <f t="shared" si="29"/>
        <v>0</v>
      </c>
      <c r="T353" s="111"/>
    </row>
    <row r="354" spans="2:20" ht="19.899999999999999" customHeight="1" x14ac:dyDescent="0.35">
      <c r="B354" s="109">
        <v>347</v>
      </c>
      <c r="C354" s="111" t="str">
        <f>IF('Dépenses de rémunération'!C354&lt;&gt;"",'Dépenses de rémunération'!C354,"")</f>
        <v/>
      </c>
      <c r="D354" s="111" t="str">
        <f>IF('Dépenses de rémunération'!D354&lt;&gt;"",'Dépenses de rémunération'!D354,"")</f>
        <v/>
      </c>
      <c r="E354" s="111" t="str">
        <f>IF('Dépenses de rémunération'!E354&lt;&gt;"",'Dépenses de rémunération'!E354,"")</f>
        <v/>
      </c>
      <c r="F354" s="111" t="str">
        <f>IF('Dépenses de rémunération'!F354&lt;&gt;"",'Dépenses de rémunération'!F354,"")</f>
        <v/>
      </c>
      <c r="G354" s="111" t="str">
        <f>IF('Dépenses de rémunération'!G354&lt;&gt;"",'Dépenses de rémunération'!G354,"")</f>
        <v/>
      </c>
      <c r="H354" s="246">
        <f>IF('Dépenses de rémunération'!I354&lt;&gt;0,ROUND('Dépenses de rémunération'!J354*'Dépenses de rémunération'!H354/'Dépenses de rémunération'!I354,2),0)</f>
        <v>0</v>
      </c>
      <c r="I354" s="81" t="str">
        <f>IF('Dépenses de rémunération'!H354&lt;&gt;0,'Dépenses de rémunération'!H354,"")</f>
        <v/>
      </c>
      <c r="J354" s="79" t="str">
        <f>IF('Dépenses de rémunération'!I354&lt;&gt;"",'Dépenses de rémunération'!I354,"")</f>
        <v/>
      </c>
      <c r="K354" s="79" t="str">
        <f>IF('Dépenses de rémunération'!J354&lt;&gt;"",'Dépenses de rémunération'!J354,"")</f>
        <v/>
      </c>
      <c r="L354" s="111" t="str">
        <f>IF('Dépenses de rémunération'!K354&lt;&gt;"",'Dépenses de rémunération'!K354,"")</f>
        <v/>
      </c>
      <c r="M354" s="246"/>
      <c r="N354" s="246">
        <f t="shared" si="25"/>
        <v>0</v>
      </c>
      <c r="O354" s="111"/>
      <c r="P354" s="81" t="str">
        <f t="shared" si="26"/>
        <v/>
      </c>
      <c r="Q354" s="111" t="str">
        <f t="shared" si="27"/>
        <v/>
      </c>
      <c r="R354" s="111" t="str">
        <f t="shared" si="28"/>
        <v/>
      </c>
      <c r="S354" s="246">
        <f t="shared" si="29"/>
        <v>0</v>
      </c>
      <c r="T354" s="111"/>
    </row>
    <row r="355" spans="2:20" ht="19.899999999999999" customHeight="1" x14ac:dyDescent="0.35">
      <c r="B355" s="109">
        <v>348</v>
      </c>
      <c r="C355" s="111" t="str">
        <f>IF('Dépenses de rémunération'!C355&lt;&gt;"",'Dépenses de rémunération'!C355,"")</f>
        <v/>
      </c>
      <c r="D355" s="111" t="str">
        <f>IF('Dépenses de rémunération'!D355&lt;&gt;"",'Dépenses de rémunération'!D355,"")</f>
        <v/>
      </c>
      <c r="E355" s="111" t="str">
        <f>IF('Dépenses de rémunération'!E355&lt;&gt;"",'Dépenses de rémunération'!E355,"")</f>
        <v/>
      </c>
      <c r="F355" s="111" t="str">
        <f>IF('Dépenses de rémunération'!F355&lt;&gt;"",'Dépenses de rémunération'!F355,"")</f>
        <v/>
      </c>
      <c r="G355" s="111" t="str">
        <f>IF('Dépenses de rémunération'!G355&lt;&gt;"",'Dépenses de rémunération'!G355,"")</f>
        <v/>
      </c>
      <c r="H355" s="246">
        <f>IF('Dépenses de rémunération'!I355&lt;&gt;0,ROUND('Dépenses de rémunération'!J355*'Dépenses de rémunération'!H355/'Dépenses de rémunération'!I355,2),0)</f>
        <v>0</v>
      </c>
      <c r="I355" s="81" t="str">
        <f>IF('Dépenses de rémunération'!H355&lt;&gt;0,'Dépenses de rémunération'!H355,"")</f>
        <v/>
      </c>
      <c r="J355" s="79" t="str">
        <f>IF('Dépenses de rémunération'!I355&lt;&gt;"",'Dépenses de rémunération'!I355,"")</f>
        <v/>
      </c>
      <c r="K355" s="79" t="str">
        <f>IF('Dépenses de rémunération'!J355&lt;&gt;"",'Dépenses de rémunération'!J355,"")</f>
        <v/>
      </c>
      <c r="L355" s="111" t="str">
        <f>IF('Dépenses de rémunération'!K355&lt;&gt;"",'Dépenses de rémunération'!K355,"")</f>
        <v/>
      </c>
      <c r="M355" s="246"/>
      <c r="N355" s="246">
        <f t="shared" si="25"/>
        <v>0</v>
      </c>
      <c r="O355" s="111"/>
      <c r="P355" s="81" t="str">
        <f t="shared" si="26"/>
        <v/>
      </c>
      <c r="Q355" s="111" t="str">
        <f t="shared" si="27"/>
        <v/>
      </c>
      <c r="R355" s="111" t="str">
        <f t="shared" si="28"/>
        <v/>
      </c>
      <c r="S355" s="246">
        <f t="shared" si="29"/>
        <v>0</v>
      </c>
      <c r="T355" s="111"/>
    </row>
    <row r="356" spans="2:20" ht="19.899999999999999" customHeight="1" x14ac:dyDescent="0.35">
      <c r="B356" s="109">
        <v>349</v>
      </c>
      <c r="C356" s="111" t="str">
        <f>IF('Dépenses de rémunération'!C356&lt;&gt;"",'Dépenses de rémunération'!C356,"")</f>
        <v/>
      </c>
      <c r="D356" s="111" t="str">
        <f>IF('Dépenses de rémunération'!D356&lt;&gt;"",'Dépenses de rémunération'!D356,"")</f>
        <v/>
      </c>
      <c r="E356" s="111" t="str">
        <f>IF('Dépenses de rémunération'!E356&lt;&gt;"",'Dépenses de rémunération'!E356,"")</f>
        <v/>
      </c>
      <c r="F356" s="111" t="str">
        <f>IF('Dépenses de rémunération'!F356&lt;&gt;"",'Dépenses de rémunération'!F356,"")</f>
        <v/>
      </c>
      <c r="G356" s="111" t="str">
        <f>IF('Dépenses de rémunération'!G356&lt;&gt;"",'Dépenses de rémunération'!G356,"")</f>
        <v/>
      </c>
      <c r="H356" s="246">
        <f>IF('Dépenses de rémunération'!I356&lt;&gt;0,ROUND('Dépenses de rémunération'!J356*'Dépenses de rémunération'!H356/'Dépenses de rémunération'!I356,2),0)</f>
        <v>0</v>
      </c>
      <c r="I356" s="81" t="str">
        <f>IF('Dépenses de rémunération'!H356&lt;&gt;0,'Dépenses de rémunération'!H356,"")</f>
        <v/>
      </c>
      <c r="J356" s="79" t="str">
        <f>IF('Dépenses de rémunération'!I356&lt;&gt;"",'Dépenses de rémunération'!I356,"")</f>
        <v/>
      </c>
      <c r="K356" s="79" t="str">
        <f>IF('Dépenses de rémunération'!J356&lt;&gt;"",'Dépenses de rémunération'!J356,"")</f>
        <v/>
      </c>
      <c r="L356" s="111" t="str">
        <f>IF('Dépenses de rémunération'!K356&lt;&gt;"",'Dépenses de rémunération'!K356,"")</f>
        <v/>
      </c>
      <c r="M356" s="246"/>
      <c r="N356" s="246">
        <f t="shared" si="25"/>
        <v>0</v>
      </c>
      <c r="O356" s="111"/>
      <c r="P356" s="81" t="str">
        <f t="shared" si="26"/>
        <v/>
      </c>
      <c r="Q356" s="111" t="str">
        <f t="shared" si="27"/>
        <v/>
      </c>
      <c r="R356" s="111" t="str">
        <f t="shared" si="28"/>
        <v/>
      </c>
      <c r="S356" s="246">
        <f t="shared" si="29"/>
        <v>0</v>
      </c>
      <c r="T356" s="111"/>
    </row>
    <row r="357" spans="2:20" ht="19.899999999999999" customHeight="1" x14ac:dyDescent="0.35">
      <c r="B357" s="109">
        <v>350</v>
      </c>
      <c r="C357" s="111" t="str">
        <f>IF('Dépenses de rémunération'!C357&lt;&gt;"",'Dépenses de rémunération'!C357,"")</f>
        <v/>
      </c>
      <c r="D357" s="111" t="str">
        <f>IF('Dépenses de rémunération'!D357&lt;&gt;"",'Dépenses de rémunération'!D357,"")</f>
        <v/>
      </c>
      <c r="E357" s="111" t="str">
        <f>IF('Dépenses de rémunération'!E357&lt;&gt;"",'Dépenses de rémunération'!E357,"")</f>
        <v/>
      </c>
      <c r="F357" s="111" t="str">
        <f>IF('Dépenses de rémunération'!F357&lt;&gt;"",'Dépenses de rémunération'!F357,"")</f>
        <v/>
      </c>
      <c r="G357" s="111" t="str">
        <f>IF('Dépenses de rémunération'!G357&lt;&gt;"",'Dépenses de rémunération'!G357,"")</f>
        <v/>
      </c>
      <c r="H357" s="246">
        <f>IF('Dépenses de rémunération'!I357&lt;&gt;0,ROUND('Dépenses de rémunération'!J357*'Dépenses de rémunération'!H357/'Dépenses de rémunération'!I357,2),0)</f>
        <v>0</v>
      </c>
      <c r="I357" s="81" t="str">
        <f>IF('Dépenses de rémunération'!H357&lt;&gt;0,'Dépenses de rémunération'!H357,"")</f>
        <v/>
      </c>
      <c r="J357" s="79" t="str">
        <f>IF('Dépenses de rémunération'!I357&lt;&gt;"",'Dépenses de rémunération'!I357,"")</f>
        <v/>
      </c>
      <c r="K357" s="79" t="str">
        <f>IF('Dépenses de rémunération'!J357&lt;&gt;"",'Dépenses de rémunération'!J357,"")</f>
        <v/>
      </c>
      <c r="L357" s="111" t="str">
        <f>IF('Dépenses de rémunération'!K357&lt;&gt;"",'Dépenses de rémunération'!K357,"")</f>
        <v/>
      </c>
      <c r="M357" s="246"/>
      <c r="N357" s="246">
        <f t="shared" si="25"/>
        <v>0</v>
      </c>
      <c r="O357" s="111"/>
      <c r="P357" s="81" t="str">
        <f t="shared" si="26"/>
        <v/>
      </c>
      <c r="Q357" s="111" t="str">
        <f t="shared" si="27"/>
        <v/>
      </c>
      <c r="R357" s="111" t="str">
        <f t="shared" si="28"/>
        <v/>
      </c>
      <c r="S357" s="246">
        <f t="shared" si="29"/>
        <v>0</v>
      </c>
      <c r="T357" s="111"/>
    </row>
    <row r="358" spans="2:20" ht="19.899999999999999" customHeight="1" x14ac:dyDescent="0.35">
      <c r="B358" s="109">
        <v>351</v>
      </c>
      <c r="C358" s="111" t="str">
        <f>IF('Dépenses de rémunération'!C358&lt;&gt;"",'Dépenses de rémunération'!C358,"")</f>
        <v/>
      </c>
      <c r="D358" s="111" t="str">
        <f>IF('Dépenses de rémunération'!D358&lt;&gt;"",'Dépenses de rémunération'!D358,"")</f>
        <v/>
      </c>
      <c r="E358" s="111" t="str">
        <f>IF('Dépenses de rémunération'!E358&lt;&gt;"",'Dépenses de rémunération'!E358,"")</f>
        <v/>
      </c>
      <c r="F358" s="111" t="str">
        <f>IF('Dépenses de rémunération'!F358&lt;&gt;"",'Dépenses de rémunération'!F358,"")</f>
        <v/>
      </c>
      <c r="G358" s="111" t="str">
        <f>IF('Dépenses de rémunération'!G358&lt;&gt;"",'Dépenses de rémunération'!G358,"")</f>
        <v/>
      </c>
      <c r="H358" s="246">
        <f>IF('Dépenses de rémunération'!I358&lt;&gt;0,ROUND('Dépenses de rémunération'!J358*'Dépenses de rémunération'!H358/'Dépenses de rémunération'!I358,2),0)</f>
        <v>0</v>
      </c>
      <c r="I358" s="81" t="str">
        <f>IF('Dépenses de rémunération'!H358&lt;&gt;0,'Dépenses de rémunération'!H358,"")</f>
        <v/>
      </c>
      <c r="J358" s="79" t="str">
        <f>IF('Dépenses de rémunération'!I358&lt;&gt;"",'Dépenses de rémunération'!I358,"")</f>
        <v/>
      </c>
      <c r="K358" s="79" t="str">
        <f>IF('Dépenses de rémunération'!J358&lt;&gt;"",'Dépenses de rémunération'!J358,"")</f>
        <v/>
      </c>
      <c r="L358" s="111" t="str">
        <f>IF('Dépenses de rémunération'!K358&lt;&gt;"",'Dépenses de rémunération'!K358,"")</f>
        <v/>
      </c>
      <c r="M358" s="246"/>
      <c r="N358" s="246">
        <f t="shared" si="25"/>
        <v>0</v>
      </c>
      <c r="O358" s="111"/>
      <c r="P358" s="81" t="str">
        <f t="shared" si="26"/>
        <v/>
      </c>
      <c r="Q358" s="111" t="str">
        <f t="shared" si="27"/>
        <v/>
      </c>
      <c r="R358" s="111" t="str">
        <f t="shared" si="28"/>
        <v/>
      </c>
      <c r="S358" s="246">
        <f t="shared" si="29"/>
        <v>0</v>
      </c>
      <c r="T358" s="111"/>
    </row>
    <row r="359" spans="2:20" ht="19.899999999999999" customHeight="1" x14ac:dyDescent="0.35">
      <c r="B359" s="109">
        <v>352</v>
      </c>
      <c r="C359" s="111" t="str">
        <f>IF('Dépenses de rémunération'!C359&lt;&gt;"",'Dépenses de rémunération'!C359,"")</f>
        <v/>
      </c>
      <c r="D359" s="111" t="str">
        <f>IF('Dépenses de rémunération'!D359&lt;&gt;"",'Dépenses de rémunération'!D359,"")</f>
        <v/>
      </c>
      <c r="E359" s="111" t="str">
        <f>IF('Dépenses de rémunération'!E359&lt;&gt;"",'Dépenses de rémunération'!E359,"")</f>
        <v/>
      </c>
      <c r="F359" s="111" t="str">
        <f>IF('Dépenses de rémunération'!F359&lt;&gt;"",'Dépenses de rémunération'!F359,"")</f>
        <v/>
      </c>
      <c r="G359" s="111" t="str">
        <f>IF('Dépenses de rémunération'!G359&lt;&gt;"",'Dépenses de rémunération'!G359,"")</f>
        <v/>
      </c>
      <c r="H359" s="246">
        <f>IF('Dépenses de rémunération'!I359&lt;&gt;0,ROUND('Dépenses de rémunération'!J359*'Dépenses de rémunération'!H359/'Dépenses de rémunération'!I359,2),0)</f>
        <v>0</v>
      </c>
      <c r="I359" s="81" t="str">
        <f>IF('Dépenses de rémunération'!H359&lt;&gt;0,'Dépenses de rémunération'!H359,"")</f>
        <v/>
      </c>
      <c r="J359" s="79" t="str">
        <f>IF('Dépenses de rémunération'!I359&lt;&gt;"",'Dépenses de rémunération'!I359,"")</f>
        <v/>
      </c>
      <c r="K359" s="79" t="str">
        <f>IF('Dépenses de rémunération'!J359&lt;&gt;"",'Dépenses de rémunération'!J359,"")</f>
        <v/>
      </c>
      <c r="L359" s="111" t="str">
        <f>IF('Dépenses de rémunération'!K359&lt;&gt;"",'Dépenses de rémunération'!K359,"")</f>
        <v/>
      </c>
      <c r="M359" s="246"/>
      <c r="N359" s="246">
        <f t="shared" si="25"/>
        <v>0</v>
      </c>
      <c r="O359" s="111"/>
      <c r="P359" s="81" t="str">
        <f t="shared" si="26"/>
        <v/>
      </c>
      <c r="Q359" s="111" t="str">
        <f t="shared" si="27"/>
        <v/>
      </c>
      <c r="R359" s="111" t="str">
        <f t="shared" si="28"/>
        <v/>
      </c>
      <c r="S359" s="246">
        <f t="shared" si="29"/>
        <v>0</v>
      </c>
      <c r="T359" s="111"/>
    </row>
    <row r="360" spans="2:20" ht="19.899999999999999" customHeight="1" x14ac:dyDescent="0.35">
      <c r="B360" s="109">
        <v>353</v>
      </c>
      <c r="C360" s="111" t="str">
        <f>IF('Dépenses de rémunération'!C360&lt;&gt;"",'Dépenses de rémunération'!C360,"")</f>
        <v/>
      </c>
      <c r="D360" s="111" t="str">
        <f>IF('Dépenses de rémunération'!D360&lt;&gt;"",'Dépenses de rémunération'!D360,"")</f>
        <v/>
      </c>
      <c r="E360" s="111" t="str">
        <f>IF('Dépenses de rémunération'!E360&lt;&gt;"",'Dépenses de rémunération'!E360,"")</f>
        <v/>
      </c>
      <c r="F360" s="111" t="str">
        <f>IF('Dépenses de rémunération'!F360&lt;&gt;"",'Dépenses de rémunération'!F360,"")</f>
        <v/>
      </c>
      <c r="G360" s="111" t="str">
        <f>IF('Dépenses de rémunération'!G360&lt;&gt;"",'Dépenses de rémunération'!G360,"")</f>
        <v/>
      </c>
      <c r="H360" s="246">
        <f>IF('Dépenses de rémunération'!I360&lt;&gt;0,ROUND('Dépenses de rémunération'!J360*'Dépenses de rémunération'!H360/'Dépenses de rémunération'!I360,2),0)</f>
        <v>0</v>
      </c>
      <c r="I360" s="81" t="str">
        <f>IF('Dépenses de rémunération'!H360&lt;&gt;0,'Dépenses de rémunération'!H360,"")</f>
        <v/>
      </c>
      <c r="J360" s="79" t="str">
        <f>IF('Dépenses de rémunération'!I360&lt;&gt;"",'Dépenses de rémunération'!I360,"")</f>
        <v/>
      </c>
      <c r="K360" s="79" t="str">
        <f>IF('Dépenses de rémunération'!J360&lt;&gt;"",'Dépenses de rémunération'!J360,"")</f>
        <v/>
      </c>
      <c r="L360" s="111" t="str">
        <f>IF('Dépenses de rémunération'!K360&lt;&gt;"",'Dépenses de rémunération'!K360,"")</f>
        <v/>
      </c>
      <c r="M360" s="246"/>
      <c r="N360" s="246">
        <f t="shared" si="25"/>
        <v>0</v>
      </c>
      <c r="O360" s="111"/>
      <c r="P360" s="81" t="str">
        <f t="shared" si="26"/>
        <v/>
      </c>
      <c r="Q360" s="111" t="str">
        <f t="shared" si="27"/>
        <v/>
      </c>
      <c r="R360" s="111" t="str">
        <f t="shared" si="28"/>
        <v/>
      </c>
      <c r="S360" s="246">
        <f t="shared" si="29"/>
        <v>0</v>
      </c>
      <c r="T360" s="111"/>
    </row>
    <row r="361" spans="2:20" ht="19.899999999999999" customHeight="1" x14ac:dyDescent="0.35">
      <c r="B361" s="109">
        <v>354</v>
      </c>
      <c r="C361" s="111" t="str">
        <f>IF('Dépenses de rémunération'!C361&lt;&gt;"",'Dépenses de rémunération'!C361,"")</f>
        <v/>
      </c>
      <c r="D361" s="111" t="str">
        <f>IF('Dépenses de rémunération'!D361&lt;&gt;"",'Dépenses de rémunération'!D361,"")</f>
        <v/>
      </c>
      <c r="E361" s="111" t="str">
        <f>IF('Dépenses de rémunération'!E361&lt;&gt;"",'Dépenses de rémunération'!E361,"")</f>
        <v/>
      </c>
      <c r="F361" s="111" t="str">
        <f>IF('Dépenses de rémunération'!F361&lt;&gt;"",'Dépenses de rémunération'!F361,"")</f>
        <v/>
      </c>
      <c r="G361" s="111" t="str">
        <f>IF('Dépenses de rémunération'!G361&lt;&gt;"",'Dépenses de rémunération'!G361,"")</f>
        <v/>
      </c>
      <c r="H361" s="246">
        <f>IF('Dépenses de rémunération'!I361&lt;&gt;0,ROUND('Dépenses de rémunération'!J361*'Dépenses de rémunération'!H361/'Dépenses de rémunération'!I361,2),0)</f>
        <v>0</v>
      </c>
      <c r="I361" s="81" t="str">
        <f>IF('Dépenses de rémunération'!H361&lt;&gt;0,'Dépenses de rémunération'!H361,"")</f>
        <v/>
      </c>
      <c r="J361" s="79" t="str">
        <f>IF('Dépenses de rémunération'!I361&lt;&gt;"",'Dépenses de rémunération'!I361,"")</f>
        <v/>
      </c>
      <c r="K361" s="79" t="str">
        <f>IF('Dépenses de rémunération'!J361&lt;&gt;"",'Dépenses de rémunération'!J361,"")</f>
        <v/>
      </c>
      <c r="L361" s="111" t="str">
        <f>IF('Dépenses de rémunération'!K361&lt;&gt;"",'Dépenses de rémunération'!K361,"")</f>
        <v/>
      </c>
      <c r="M361" s="246"/>
      <c r="N361" s="246">
        <f t="shared" si="25"/>
        <v>0</v>
      </c>
      <c r="O361" s="111"/>
      <c r="P361" s="81" t="str">
        <f t="shared" si="26"/>
        <v/>
      </c>
      <c r="Q361" s="111" t="str">
        <f t="shared" si="27"/>
        <v/>
      </c>
      <c r="R361" s="111" t="str">
        <f t="shared" si="28"/>
        <v/>
      </c>
      <c r="S361" s="246">
        <f t="shared" si="29"/>
        <v>0</v>
      </c>
      <c r="T361" s="111"/>
    </row>
    <row r="362" spans="2:20" ht="19.899999999999999" customHeight="1" x14ac:dyDescent="0.35">
      <c r="B362" s="109">
        <v>355</v>
      </c>
      <c r="C362" s="111" t="str">
        <f>IF('Dépenses de rémunération'!C362&lt;&gt;"",'Dépenses de rémunération'!C362,"")</f>
        <v/>
      </c>
      <c r="D362" s="111" t="str">
        <f>IF('Dépenses de rémunération'!D362&lt;&gt;"",'Dépenses de rémunération'!D362,"")</f>
        <v/>
      </c>
      <c r="E362" s="111" t="str">
        <f>IF('Dépenses de rémunération'!E362&lt;&gt;"",'Dépenses de rémunération'!E362,"")</f>
        <v/>
      </c>
      <c r="F362" s="111" t="str">
        <f>IF('Dépenses de rémunération'!F362&lt;&gt;"",'Dépenses de rémunération'!F362,"")</f>
        <v/>
      </c>
      <c r="G362" s="111" t="str">
        <f>IF('Dépenses de rémunération'!G362&lt;&gt;"",'Dépenses de rémunération'!G362,"")</f>
        <v/>
      </c>
      <c r="H362" s="246">
        <f>IF('Dépenses de rémunération'!I362&lt;&gt;0,ROUND('Dépenses de rémunération'!J362*'Dépenses de rémunération'!H362/'Dépenses de rémunération'!I362,2),0)</f>
        <v>0</v>
      </c>
      <c r="I362" s="81" t="str">
        <f>IF('Dépenses de rémunération'!H362&lt;&gt;0,'Dépenses de rémunération'!H362,"")</f>
        <v/>
      </c>
      <c r="J362" s="79" t="str">
        <f>IF('Dépenses de rémunération'!I362&lt;&gt;"",'Dépenses de rémunération'!I362,"")</f>
        <v/>
      </c>
      <c r="K362" s="79" t="str">
        <f>IF('Dépenses de rémunération'!J362&lt;&gt;"",'Dépenses de rémunération'!J362,"")</f>
        <v/>
      </c>
      <c r="L362" s="111" t="str">
        <f>IF('Dépenses de rémunération'!K362&lt;&gt;"",'Dépenses de rémunération'!K362,"")</f>
        <v/>
      </c>
      <c r="M362" s="246"/>
      <c r="N362" s="246">
        <f t="shared" si="25"/>
        <v>0</v>
      </c>
      <c r="O362" s="111"/>
      <c r="P362" s="81" t="str">
        <f t="shared" si="26"/>
        <v/>
      </c>
      <c r="Q362" s="111" t="str">
        <f t="shared" si="27"/>
        <v/>
      </c>
      <c r="R362" s="111" t="str">
        <f t="shared" si="28"/>
        <v/>
      </c>
      <c r="S362" s="246">
        <f t="shared" si="29"/>
        <v>0</v>
      </c>
      <c r="T362" s="111"/>
    </row>
    <row r="363" spans="2:20" ht="19.899999999999999" customHeight="1" x14ac:dyDescent="0.35">
      <c r="B363" s="109">
        <v>356</v>
      </c>
      <c r="C363" s="111" t="str">
        <f>IF('Dépenses de rémunération'!C363&lt;&gt;"",'Dépenses de rémunération'!C363,"")</f>
        <v/>
      </c>
      <c r="D363" s="111" t="str">
        <f>IF('Dépenses de rémunération'!D363&lt;&gt;"",'Dépenses de rémunération'!D363,"")</f>
        <v/>
      </c>
      <c r="E363" s="111" t="str">
        <f>IF('Dépenses de rémunération'!E363&lt;&gt;"",'Dépenses de rémunération'!E363,"")</f>
        <v/>
      </c>
      <c r="F363" s="111" t="str">
        <f>IF('Dépenses de rémunération'!F363&lt;&gt;"",'Dépenses de rémunération'!F363,"")</f>
        <v/>
      </c>
      <c r="G363" s="111" t="str">
        <f>IF('Dépenses de rémunération'!G363&lt;&gt;"",'Dépenses de rémunération'!G363,"")</f>
        <v/>
      </c>
      <c r="H363" s="246">
        <f>IF('Dépenses de rémunération'!I363&lt;&gt;0,ROUND('Dépenses de rémunération'!J363*'Dépenses de rémunération'!H363/'Dépenses de rémunération'!I363,2),0)</f>
        <v>0</v>
      </c>
      <c r="I363" s="81" t="str">
        <f>IF('Dépenses de rémunération'!H363&lt;&gt;0,'Dépenses de rémunération'!H363,"")</f>
        <v/>
      </c>
      <c r="J363" s="79" t="str">
        <f>IF('Dépenses de rémunération'!I363&lt;&gt;"",'Dépenses de rémunération'!I363,"")</f>
        <v/>
      </c>
      <c r="K363" s="79" t="str">
        <f>IF('Dépenses de rémunération'!J363&lt;&gt;"",'Dépenses de rémunération'!J363,"")</f>
        <v/>
      </c>
      <c r="L363" s="111" t="str">
        <f>IF('Dépenses de rémunération'!K363&lt;&gt;"",'Dépenses de rémunération'!K363,"")</f>
        <v/>
      </c>
      <c r="M363" s="246"/>
      <c r="N363" s="246">
        <f t="shared" si="25"/>
        <v>0</v>
      </c>
      <c r="O363" s="111"/>
      <c r="P363" s="81" t="str">
        <f t="shared" si="26"/>
        <v/>
      </c>
      <c r="Q363" s="111" t="str">
        <f t="shared" si="27"/>
        <v/>
      </c>
      <c r="R363" s="111" t="str">
        <f t="shared" si="28"/>
        <v/>
      </c>
      <c r="S363" s="246">
        <f t="shared" si="29"/>
        <v>0</v>
      </c>
      <c r="T363" s="111"/>
    </row>
    <row r="364" spans="2:20" ht="19.899999999999999" customHeight="1" x14ac:dyDescent="0.35">
      <c r="B364" s="109">
        <v>357</v>
      </c>
      <c r="C364" s="111" t="str">
        <f>IF('Dépenses de rémunération'!C364&lt;&gt;"",'Dépenses de rémunération'!C364,"")</f>
        <v/>
      </c>
      <c r="D364" s="111" t="str">
        <f>IF('Dépenses de rémunération'!D364&lt;&gt;"",'Dépenses de rémunération'!D364,"")</f>
        <v/>
      </c>
      <c r="E364" s="111" t="str">
        <f>IF('Dépenses de rémunération'!E364&lt;&gt;"",'Dépenses de rémunération'!E364,"")</f>
        <v/>
      </c>
      <c r="F364" s="111" t="str">
        <f>IF('Dépenses de rémunération'!F364&lt;&gt;"",'Dépenses de rémunération'!F364,"")</f>
        <v/>
      </c>
      <c r="G364" s="111" t="str">
        <f>IF('Dépenses de rémunération'!G364&lt;&gt;"",'Dépenses de rémunération'!G364,"")</f>
        <v/>
      </c>
      <c r="H364" s="246">
        <f>IF('Dépenses de rémunération'!I364&lt;&gt;0,ROUND('Dépenses de rémunération'!J364*'Dépenses de rémunération'!H364/'Dépenses de rémunération'!I364,2),0)</f>
        <v>0</v>
      </c>
      <c r="I364" s="81" t="str">
        <f>IF('Dépenses de rémunération'!H364&lt;&gt;0,'Dépenses de rémunération'!H364,"")</f>
        <v/>
      </c>
      <c r="J364" s="79" t="str">
        <f>IF('Dépenses de rémunération'!I364&lt;&gt;"",'Dépenses de rémunération'!I364,"")</f>
        <v/>
      </c>
      <c r="K364" s="79" t="str">
        <f>IF('Dépenses de rémunération'!J364&lt;&gt;"",'Dépenses de rémunération'!J364,"")</f>
        <v/>
      </c>
      <c r="L364" s="111" t="str">
        <f>IF('Dépenses de rémunération'!K364&lt;&gt;"",'Dépenses de rémunération'!K364,"")</f>
        <v/>
      </c>
      <c r="M364" s="246"/>
      <c r="N364" s="246">
        <f t="shared" si="25"/>
        <v>0</v>
      </c>
      <c r="O364" s="111"/>
      <c r="P364" s="81" t="str">
        <f t="shared" si="26"/>
        <v/>
      </c>
      <c r="Q364" s="111" t="str">
        <f t="shared" si="27"/>
        <v/>
      </c>
      <c r="R364" s="111" t="str">
        <f t="shared" si="28"/>
        <v/>
      </c>
      <c r="S364" s="246">
        <f t="shared" si="29"/>
        <v>0</v>
      </c>
      <c r="T364" s="111"/>
    </row>
    <row r="365" spans="2:20" ht="19.899999999999999" customHeight="1" x14ac:dyDescent="0.35">
      <c r="B365" s="109">
        <v>358</v>
      </c>
      <c r="C365" s="111" t="str">
        <f>IF('Dépenses de rémunération'!C365&lt;&gt;"",'Dépenses de rémunération'!C365,"")</f>
        <v/>
      </c>
      <c r="D365" s="111" t="str">
        <f>IF('Dépenses de rémunération'!D365&lt;&gt;"",'Dépenses de rémunération'!D365,"")</f>
        <v/>
      </c>
      <c r="E365" s="111" t="str">
        <f>IF('Dépenses de rémunération'!E365&lt;&gt;"",'Dépenses de rémunération'!E365,"")</f>
        <v/>
      </c>
      <c r="F365" s="111" t="str">
        <f>IF('Dépenses de rémunération'!F365&lt;&gt;"",'Dépenses de rémunération'!F365,"")</f>
        <v/>
      </c>
      <c r="G365" s="111" t="str">
        <f>IF('Dépenses de rémunération'!G365&lt;&gt;"",'Dépenses de rémunération'!G365,"")</f>
        <v/>
      </c>
      <c r="H365" s="246">
        <f>IF('Dépenses de rémunération'!I365&lt;&gt;0,ROUND('Dépenses de rémunération'!J365*'Dépenses de rémunération'!H365/'Dépenses de rémunération'!I365,2),0)</f>
        <v>0</v>
      </c>
      <c r="I365" s="81" t="str">
        <f>IF('Dépenses de rémunération'!H365&lt;&gt;0,'Dépenses de rémunération'!H365,"")</f>
        <v/>
      </c>
      <c r="J365" s="79" t="str">
        <f>IF('Dépenses de rémunération'!I365&lt;&gt;"",'Dépenses de rémunération'!I365,"")</f>
        <v/>
      </c>
      <c r="K365" s="79" t="str">
        <f>IF('Dépenses de rémunération'!J365&lt;&gt;"",'Dépenses de rémunération'!J365,"")</f>
        <v/>
      </c>
      <c r="L365" s="111" t="str">
        <f>IF('Dépenses de rémunération'!K365&lt;&gt;"",'Dépenses de rémunération'!K365,"")</f>
        <v/>
      </c>
      <c r="M365" s="246"/>
      <c r="N365" s="246">
        <f t="shared" si="25"/>
        <v>0</v>
      </c>
      <c r="O365" s="111"/>
      <c r="P365" s="81" t="str">
        <f t="shared" si="26"/>
        <v/>
      </c>
      <c r="Q365" s="111" t="str">
        <f t="shared" si="27"/>
        <v/>
      </c>
      <c r="R365" s="111" t="str">
        <f t="shared" si="28"/>
        <v/>
      </c>
      <c r="S365" s="246">
        <f t="shared" si="29"/>
        <v>0</v>
      </c>
      <c r="T365" s="111"/>
    </row>
    <row r="366" spans="2:20" ht="19.899999999999999" customHeight="1" x14ac:dyDescent="0.35">
      <c r="B366" s="109">
        <v>359</v>
      </c>
      <c r="C366" s="111" t="str">
        <f>IF('Dépenses de rémunération'!C366&lt;&gt;"",'Dépenses de rémunération'!C366,"")</f>
        <v/>
      </c>
      <c r="D366" s="111" t="str">
        <f>IF('Dépenses de rémunération'!D366&lt;&gt;"",'Dépenses de rémunération'!D366,"")</f>
        <v/>
      </c>
      <c r="E366" s="111" t="str">
        <f>IF('Dépenses de rémunération'!E366&lt;&gt;"",'Dépenses de rémunération'!E366,"")</f>
        <v/>
      </c>
      <c r="F366" s="111" t="str">
        <f>IF('Dépenses de rémunération'!F366&lt;&gt;"",'Dépenses de rémunération'!F366,"")</f>
        <v/>
      </c>
      <c r="G366" s="111" t="str">
        <f>IF('Dépenses de rémunération'!G366&lt;&gt;"",'Dépenses de rémunération'!G366,"")</f>
        <v/>
      </c>
      <c r="H366" s="246">
        <f>IF('Dépenses de rémunération'!I366&lt;&gt;0,ROUND('Dépenses de rémunération'!J366*'Dépenses de rémunération'!H366/'Dépenses de rémunération'!I366,2),0)</f>
        <v>0</v>
      </c>
      <c r="I366" s="81" t="str">
        <f>IF('Dépenses de rémunération'!H366&lt;&gt;0,'Dépenses de rémunération'!H366,"")</f>
        <v/>
      </c>
      <c r="J366" s="79" t="str">
        <f>IF('Dépenses de rémunération'!I366&lt;&gt;"",'Dépenses de rémunération'!I366,"")</f>
        <v/>
      </c>
      <c r="K366" s="79" t="str">
        <f>IF('Dépenses de rémunération'!J366&lt;&gt;"",'Dépenses de rémunération'!J366,"")</f>
        <v/>
      </c>
      <c r="L366" s="111" t="str">
        <f>IF('Dépenses de rémunération'!K366&lt;&gt;"",'Dépenses de rémunération'!K366,"")</f>
        <v/>
      </c>
      <c r="M366" s="246"/>
      <c r="N366" s="246">
        <f t="shared" si="25"/>
        <v>0</v>
      </c>
      <c r="O366" s="111"/>
      <c r="P366" s="81" t="str">
        <f t="shared" si="26"/>
        <v/>
      </c>
      <c r="Q366" s="111" t="str">
        <f t="shared" si="27"/>
        <v/>
      </c>
      <c r="R366" s="111" t="str">
        <f t="shared" si="28"/>
        <v/>
      </c>
      <c r="S366" s="246">
        <f t="shared" si="29"/>
        <v>0</v>
      </c>
      <c r="T366" s="111"/>
    </row>
    <row r="367" spans="2:20" ht="19.899999999999999" customHeight="1" x14ac:dyDescent="0.35">
      <c r="B367" s="109">
        <v>360</v>
      </c>
      <c r="C367" s="111" t="str">
        <f>IF('Dépenses de rémunération'!C367&lt;&gt;"",'Dépenses de rémunération'!C367,"")</f>
        <v/>
      </c>
      <c r="D367" s="111" t="str">
        <f>IF('Dépenses de rémunération'!D367&lt;&gt;"",'Dépenses de rémunération'!D367,"")</f>
        <v/>
      </c>
      <c r="E367" s="111" t="str">
        <f>IF('Dépenses de rémunération'!E367&lt;&gt;"",'Dépenses de rémunération'!E367,"")</f>
        <v/>
      </c>
      <c r="F367" s="111" t="str">
        <f>IF('Dépenses de rémunération'!F367&lt;&gt;"",'Dépenses de rémunération'!F367,"")</f>
        <v/>
      </c>
      <c r="G367" s="111" t="str">
        <f>IF('Dépenses de rémunération'!G367&lt;&gt;"",'Dépenses de rémunération'!G367,"")</f>
        <v/>
      </c>
      <c r="H367" s="246">
        <f>IF('Dépenses de rémunération'!I367&lt;&gt;0,ROUND('Dépenses de rémunération'!J367*'Dépenses de rémunération'!H367/'Dépenses de rémunération'!I367,2),0)</f>
        <v>0</v>
      </c>
      <c r="I367" s="81" t="str">
        <f>IF('Dépenses de rémunération'!H367&lt;&gt;0,'Dépenses de rémunération'!H367,"")</f>
        <v/>
      </c>
      <c r="J367" s="79" t="str">
        <f>IF('Dépenses de rémunération'!I367&lt;&gt;"",'Dépenses de rémunération'!I367,"")</f>
        <v/>
      </c>
      <c r="K367" s="79" t="str">
        <f>IF('Dépenses de rémunération'!J367&lt;&gt;"",'Dépenses de rémunération'!J367,"")</f>
        <v/>
      </c>
      <c r="L367" s="111" t="str">
        <f>IF('Dépenses de rémunération'!K367&lt;&gt;"",'Dépenses de rémunération'!K367,"")</f>
        <v/>
      </c>
      <c r="M367" s="246"/>
      <c r="N367" s="246">
        <f t="shared" si="25"/>
        <v>0</v>
      </c>
      <c r="O367" s="111"/>
      <c r="P367" s="81" t="str">
        <f t="shared" si="26"/>
        <v/>
      </c>
      <c r="Q367" s="111" t="str">
        <f t="shared" si="27"/>
        <v/>
      </c>
      <c r="R367" s="111" t="str">
        <f t="shared" si="28"/>
        <v/>
      </c>
      <c r="S367" s="246">
        <f t="shared" si="29"/>
        <v>0</v>
      </c>
      <c r="T367" s="111"/>
    </row>
    <row r="368" spans="2:20" ht="19.899999999999999" customHeight="1" x14ac:dyDescent="0.35">
      <c r="B368" s="109">
        <v>361</v>
      </c>
      <c r="C368" s="111" t="str">
        <f>IF('Dépenses de rémunération'!C368&lt;&gt;"",'Dépenses de rémunération'!C368,"")</f>
        <v/>
      </c>
      <c r="D368" s="111" t="str">
        <f>IF('Dépenses de rémunération'!D368&lt;&gt;"",'Dépenses de rémunération'!D368,"")</f>
        <v/>
      </c>
      <c r="E368" s="111" t="str">
        <f>IF('Dépenses de rémunération'!E368&lt;&gt;"",'Dépenses de rémunération'!E368,"")</f>
        <v/>
      </c>
      <c r="F368" s="111" t="str">
        <f>IF('Dépenses de rémunération'!F368&lt;&gt;"",'Dépenses de rémunération'!F368,"")</f>
        <v/>
      </c>
      <c r="G368" s="111" t="str">
        <f>IF('Dépenses de rémunération'!G368&lt;&gt;"",'Dépenses de rémunération'!G368,"")</f>
        <v/>
      </c>
      <c r="H368" s="246">
        <f>IF('Dépenses de rémunération'!I368&lt;&gt;0,ROUND('Dépenses de rémunération'!J368*'Dépenses de rémunération'!H368/'Dépenses de rémunération'!I368,2),0)</f>
        <v>0</v>
      </c>
      <c r="I368" s="81" t="str">
        <f>IF('Dépenses de rémunération'!H368&lt;&gt;0,'Dépenses de rémunération'!H368,"")</f>
        <v/>
      </c>
      <c r="J368" s="79" t="str">
        <f>IF('Dépenses de rémunération'!I368&lt;&gt;"",'Dépenses de rémunération'!I368,"")</f>
        <v/>
      </c>
      <c r="K368" s="79" t="str">
        <f>IF('Dépenses de rémunération'!J368&lt;&gt;"",'Dépenses de rémunération'!J368,"")</f>
        <v/>
      </c>
      <c r="L368" s="111" t="str">
        <f>IF('Dépenses de rémunération'!K368&lt;&gt;"",'Dépenses de rémunération'!K368,"")</f>
        <v/>
      </c>
      <c r="M368" s="246"/>
      <c r="N368" s="246">
        <f t="shared" si="25"/>
        <v>0</v>
      </c>
      <c r="O368" s="111"/>
      <c r="P368" s="81" t="str">
        <f t="shared" si="26"/>
        <v/>
      </c>
      <c r="Q368" s="111" t="str">
        <f t="shared" si="27"/>
        <v/>
      </c>
      <c r="R368" s="111" t="str">
        <f t="shared" si="28"/>
        <v/>
      </c>
      <c r="S368" s="246">
        <f t="shared" si="29"/>
        <v>0</v>
      </c>
      <c r="T368" s="111"/>
    </row>
    <row r="369" spans="2:20" ht="19.899999999999999" customHeight="1" x14ac:dyDescent="0.35">
      <c r="B369" s="109">
        <v>362</v>
      </c>
      <c r="C369" s="111" t="str">
        <f>IF('Dépenses de rémunération'!C369&lt;&gt;"",'Dépenses de rémunération'!C369,"")</f>
        <v/>
      </c>
      <c r="D369" s="111" t="str">
        <f>IF('Dépenses de rémunération'!D369&lt;&gt;"",'Dépenses de rémunération'!D369,"")</f>
        <v/>
      </c>
      <c r="E369" s="111" t="str">
        <f>IF('Dépenses de rémunération'!E369&lt;&gt;"",'Dépenses de rémunération'!E369,"")</f>
        <v/>
      </c>
      <c r="F369" s="111" t="str">
        <f>IF('Dépenses de rémunération'!F369&lt;&gt;"",'Dépenses de rémunération'!F369,"")</f>
        <v/>
      </c>
      <c r="G369" s="111" t="str">
        <f>IF('Dépenses de rémunération'!G369&lt;&gt;"",'Dépenses de rémunération'!G369,"")</f>
        <v/>
      </c>
      <c r="H369" s="246">
        <f>IF('Dépenses de rémunération'!I369&lt;&gt;0,ROUND('Dépenses de rémunération'!J369*'Dépenses de rémunération'!H369/'Dépenses de rémunération'!I369,2),0)</f>
        <v>0</v>
      </c>
      <c r="I369" s="81" t="str">
        <f>IF('Dépenses de rémunération'!H369&lt;&gt;0,'Dépenses de rémunération'!H369,"")</f>
        <v/>
      </c>
      <c r="J369" s="79" t="str">
        <f>IF('Dépenses de rémunération'!I369&lt;&gt;"",'Dépenses de rémunération'!I369,"")</f>
        <v/>
      </c>
      <c r="K369" s="79" t="str">
        <f>IF('Dépenses de rémunération'!J369&lt;&gt;"",'Dépenses de rémunération'!J369,"")</f>
        <v/>
      </c>
      <c r="L369" s="111" t="str">
        <f>IF('Dépenses de rémunération'!K369&lt;&gt;"",'Dépenses de rémunération'!K369,"")</f>
        <v/>
      </c>
      <c r="M369" s="246"/>
      <c r="N369" s="246">
        <f t="shared" si="25"/>
        <v>0</v>
      </c>
      <c r="O369" s="111"/>
      <c r="P369" s="81" t="str">
        <f t="shared" si="26"/>
        <v/>
      </c>
      <c r="Q369" s="111" t="str">
        <f t="shared" si="27"/>
        <v/>
      </c>
      <c r="R369" s="111" t="str">
        <f t="shared" si="28"/>
        <v/>
      </c>
      <c r="S369" s="246">
        <f t="shared" si="29"/>
        <v>0</v>
      </c>
      <c r="T369" s="111"/>
    </row>
    <row r="370" spans="2:20" ht="19.899999999999999" customHeight="1" x14ac:dyDescent="0.35">
      <c r="B370" s="109">
        <v>363</v>
      </c>
      <c r="C370" s="111" t="str">
        <f>IF('Dépenses de rémunération'!C370&lt;&gt;"",'Dépenses de rémunération'!C370,"")</f>
        <v/>
      </c>
      <c r="D370" s="111" t="str">
        <f>IF('Dépenses de rémunération'!D370&lt;&gt;"",'Dépenses de rémunération'!D370,"")</f>
        <v/>
      </c>
      <c r="E370" s="111" t="str">
        <f>IF('Dépenses de rémunération'!E370&lt;&gt;"",'Dépenses de rémunération'!E370,"")</f>
        <v/>
      </c>
      <c r="F370" s="111" t="str">
        <f>IF('Dépenses de rémunération'!F370&lt;&gt;"",'Dépenses de rémunération'!F370,"")</f>
        <v/>
      </c>
      <c r="G370" s="111" t="str">
        <f>IF('Dépenses de rémunération'!G370&lt;&gt;"",'Dépenses de rémunération'!G370,"")</f>
        <v/>
      </c>
      <c r="H370" s="246">
        <f>IF('Dépenses de rémunération'!I370&lt;&gt;0,ROUND('Dépenses de rémunération'!J370*'Dépenses de rémunération'!H370/'Dépenses de rémunération'!I370,2),0)</f>
        <v>0</v>
      </c>
      <c r="I370" s="81" t="str">
        <f>IF('Dépenses de rémunération'!H370&lt;&gt;0,'Dépenses de rémunération'!H370,"")</f>
        <v/>
      </c>
      <c r="J370" s="79" t="str">
        <f>IF('Dépenses de rémunération'!I370&lt;&gt;"",'Dépenses de rémunération'!I370,"")</f>
        <v/>
      </c>
      <c r="K370" s="79" t="str">
        <f>IF('Dépenses de rémunération'!J370&lt;&gt;"",'Dépenses de rémunération'!J370,"")</f>
        <v/>
      </c>
      <c r="L370" s="111" t="str">
        <f>IF('Dépenses de rémunération'!K370&lt;&gt;"",'Dépenses de rémunération'!K370,"")</f>
        <v/>
      </c>
      <c r="M370" s="246"/>
      <c r="N370" s="246">
        <f t="shared" si="25"/>
        <v>0</v>
      </c>
      <c r="O370" s="111"/>
      <c r="P370" s="81" t="str">
        <f t="shared" si="26"/>
        <v/>
      </c>
      <c r="Q370" s="111" t="str">
        <f t="shared" si="27"/>
        <v/>
      </c>
      <c r="R370" s="111" t="str">
        <f t="shared" si="28"/>
        <v/>
      </c>
      <c r="S370" s="246">
        <f t="shared" si="29"/>
        <v>0</v>
      </c>
      <c r="T370" s="111"/>
    </row>
    <row r="371" spans="2:20" ht="19.899999999999999" customHeight="1" x14ac:dyDescent="0.35">
      <c r="B371" s="109">
        <v>364</v>
      </c>
      <c r="C371" s="111" t="str">
        <f>IF('Dépenses de rémunération'!C371&lt;&gt;"",'Dépenses de rémunération'!C371,"")</f>
        <v/>
      </c>
      <c r="D371" s="111" t="str">
        <f>IF('Dépenses de rémunération'!D371&lt;&gt;"",'Dépenses de rémunération'!D371,"")</f>
        <v/>
      </c>
      <c r="E371" s="111" t="str">
        <f>IF('Dépenses de rémunération'!E371&lt;&gt;"",'Dépenses de rémunération'!E371,"")</f>
        <v/>
      </c>
      <c r="F371" s="111" t="str">
        <f>IF('Dépenses de rémunération'!F371&lt;&gt;"",'Dépenses de rémunération'!F371,"")</f>
        <v/>
      </c>
      <c r="G371" s="111" t="str">
        <f>IF('Dépenses de rémunération'!G371&lt;&gt;"",'Dépenses de rémunération'!G371,"")</f>
        <v/>
      </c>
      <c r="H371" s="246">
        <f>IF('Dépenses de rémunération'!I371&lt;&gt;0,ROUND('Dépenses de rémunération'!J371*'Dépenses de rémunération'!H371/'Dépenses de rémunération'!I371,2),0)</f>
        <v>0</v>
      </c>
      <c r="I371" s="81" t="str">
        <f>IF('Dépenses de rémunération'!H371&lt;&gt;0,'Dépenses de rémunération'!H371,"")</f>
        <v/>
      </c>
      <c r="J371" s="79" t="str">
        <f>IF('Dépenses de rémunération'!I371&lt;&gt;"",'Dépenses de rémunération'!I371,"")</f>
        <v/>
      </c>
      <c r="K371" s="79" t="str">
        <f>IF('Dépenses de rémunération'!J371&lt;&gt;"",'Dépenses de rémunération'!J371,"")</f>
        <v/>
      </c>
      <c r="L371" s="111" t="str">
        <f>IF('Dépenses de rémunération'!K371&lt;&gt;"",'Dépenses de rémunération'!K371,"")</f>
        <v/>
      </c>
      <c r="M371" s="246"/>
      <c r="N371" s="246">
        <f t="shared" si="25"/>
        <v>0</v>
      </c>
      <c r="O371" s="111"/>
      <c r="P371" s="81" t="str">
        <f t="shared" si="26"/>
        <v/>
      </c>
      <c r="Q371" s="111" t="str">
        <f t="shared" si="27"/>
        <v/>
      </c>
      <c r="R371" s="111" t="str">
        <f t="shared" si="28"/>
        <v/>
      </c>
      <c r="S371" s="246">
        <f t="shared" si="29"/>
        <v>0</v>
      </c>
      <c r="T371" s="111"/>
    </row>
    <row r="372" spans="2:20" ht="19.899999999999999" customHeight="1" x14ac:dyDescent="0.35">
      <c r="B372" s="109">
        <v>365</v>
      </c>
      <c r="C372" s="111" t="str">
        <f>IF('Dépenses de rémunération'!C372&lt;&gt;"",'Dépenses de rémunération'!C372,"")</f>
        <v/>
      </c>
      <c r="D372" s="111" t="str">
        <f>IF('Dépenses de rémunération'!D372&lt;&gt;"",'Dépenses de rémunération'!D372,"")</f>
        <v/>
      </c>
      <c r="E372" s="111" t="str">
        <f>IF('Dépenses de rémunération'!E372&lt;&gt;"",'Dépenses de rémunération'!E372,"")</f>
        <v/>
      </c>
      <c r="F372" s="111" t="str">
        <f>IF('Dépenses de rémunération'!F372&lt;&gt;"",'Dépenses de rémunération'!F372,"")</f>
        <v/>
      </c>
      <c r="G372" s="111" t="str">
        <f>IF('Dépenses de rémunération'!G372&lt;&gt;"",'Dépenses de rémunération'!G372,"")</f>
        <v/>
      </c>
      <c r="H372" s="246">
        <f>IF('Dépenses de rémunération'!I372&lt;&gt;0,ROUND('Dépenses de rémunération'!J372*'Dépenses de rémunération'!H372/'Dépenses de rémunération'!I372,2),0)</f>
        <v>0</v>
      </c>
      <c r="I372" s="81" t="str">
        <f>IF('Dépenses de rémunération'!H372&lt;&gt;0,'Dépenses de rémunération'!H372,"")</f>
        <v/>
      </c>
      <c r="J372" s="79" t="str">
        <f>IF('Dépenses de rémunération'!I372&lt;&gt;"",'Dépenses de rémunération'!I372,"")</f>
        <v/>
      </c>
      <c r="K372" s="79" t="str">
        <f>IF('Dépenses de rémunération'!J372&lt;&gt;"",'Dépenses de rémunération'!J372,"")</f>
        <v/>
      </c>
      <c r="L372" s="111" t="str">
        <f>IF('Dépenses de rémunération'!K372&lt;&gt;"",'Dépenses de rémunération'!K372,"")</f>
        <v/>
      </c>
      <c r="M372" s="246"/>
      <c r="N372" s="246">
        <f t="shared" si="25"/>
        <v>0</v>
      </c>
      <c r="O372" s="111"/>
      <c r="P372" s="81" t="str">
        <f t="shared" si="26"/>
        <v/>
      </c>
      <c r="Q372" s="111" t="str">
        <f t="shared" si="27"/>
        <v/>
      </c>
      <c r="R372" s="111" t="str">
        <f t="shared" si="28"/>
        <v/>
      </c>
      <c r="S372" s="246">
        <f t="shared" si="29"/>
        <v>0</v>
      </c>
      <c r="T372" s="111"/>
    </row>
    <row r="373" spans="2:20" ht="19.899999999999999" customHeight="1" x14ac:dyDescent="0.35">
      <c r="B373" s="109">
        <v>366</v>
      </c>
      <c r="C373" s="111" t="str">
        <f>IF('Dépenses de rémunération'!C373&lt;&gt;"",'Dépenses de rémunération'!C373,"")</f>
        <v/>
      </c>
      <c r="D373" s="111" t="str">
        <f>IF('Dépenses de rémunération'!D373&lt;&gt;"",'Dépenses de rémunération'!D373,"")</f>
        <v/>
      </c>
      <c r="E373" s="111" t="str">
        <f>IF('Dépenses de rémunération'!E373&lt;&gt;"",'Dépenses de rémunération'!E373,"")</f>
        <v/>
      </c>
      <c r="F373" s="111" t="str">
        <f>IF('Dépenses de rémunération'!F373&lt;&gt;"",'Dépenses de rémunération'!F373,"")</f>
        <v/>
      </c>
      <c r="G373" s="111" t="str">
        <f>IF('Dépenses de rémunération'!G373&lt;&gt;"",'Dépenses de rémunération'!G373,"")</f>
        <v/>
      </c>
      <c r="H373" s="246">
        <f>IF('Dépenses de rémunération'!I373&lt;&gt;0,ROUND('Dépenses de rémunération'!J373*'Dépenses de rémunération'!H373/'Dépenses de rémunération'!I373,2),0)</f>
        <v>0</v>
      </c>
      <c r="I373" s="81" t="str">
        <f>IF('Dépenses de rémunération'!H373&lt;&gt;0,'Dépenses de rémunération'!H373,"")</f>
        <v/>
      </c>
      <c r="J373" s="79" t="str">
        <f>IF('Dépenses de rémunération'!I373&lt;&gt;"",'Dépenses de rémunération'!I373,"")</f>
        <v/>
      </c>
      <c r="K373" s="79" t="str">
        <f>IF('Dépenses de rémunération'!J373&lt;&gt;"",'Dépenses de rémunération'!J373,"")</f>
        <v/>
      </c>
      <c r="L373" s="111" t="str">
        <f>IF('Dépenses de rémunération'!K373&lt;&gt;"",'Dépenses de rémunération'!K373,"")</f>
        <v/>
      </c>
      <c r="M373" s="246"/>
      <c r="N373" s="246">
        <f t="shared" si="25"/>
        <v>0</v>
      </c>
      <c r="O373" s="111"/>
      <c r="P373" s="81" t="str">
        <f t="shared" si="26"/>
        <v/>
      </c>
      <c r="Q373" s="111" t="str">
        <f t="shared" si="27"/>
        <v/>
      </c>
      <c r="R373" s="111" t="str">
        <f t="shared" si="28"/>
        <v/>
      </c>
      <c r="S373" s="246">
        <f t="shared" si="29"/>
        <v>0</v>
      </c>
      <c r="T373" s="111"/>
    </row>
    <row r="374" spans="2:20" ht="19.899999999999999" customHeight="1" x14ac:dyDescent="0.35">
      <c r="B374" s="109">
        <v>367</v>
      </c>
      <c r="C374" s="111" t="str">
        <f>IF('Dépenses de rémunération'!C374&lt;&gt;"",'Dépenses de rémunération'!C374,"")</f>
        <v/>
      </c>
      <c r="D374" s="111" t="str">
        <f>IF('Dépenses de rémunération'!D374&lt;&gt;"",'Dépenses de rémunération'!D374,"")</f>
        <v/>
      </c>
      <c r="E374" s="111" t="str">
        <f>IF('Dépenses de rémunération'!E374&lt;&gt;"",'Dépenses de rémunération'!E374,"")</f>
        <v/>
      </c>
      <c r="F374" s="111" t="str">
        <f>IF('Dépenses de rémunération'!F374&lt;&gt;"",'Dépenses de rémunération'!F374,"")</f>
        <v/>
      </c>
      <c r="G374" s="111" t="str">
        <f>IF('Dépenses de rémunération'!G374&lt;&gt;"",'Dépenses de rémunération'!G374,"")</f>
        <v/>
      </c>
      <c r="H374" s="246">
        <f>IF('Dépenses de rémunération'!I374&lt;&gt;0,ROUND('Dépenses de rémunération'!J374*'Dépenses de rémunération'!H374/'Dépenses de rémunération'!I374,2),0)</f>
        <v>0</v>
      </c>
      <c r="I374" s="81" t="str">
        <f>IF('Dépenses de rémunération'!H374&lt;&gt;0,'Dépenses de rémunération'!H374,"")</f>
        <v/>
      </c>
      <c r="J374" s="79" t="str">
        <f>IF('Dépenses de rémunération'!I374&lt;&gt;"",'Dépenses de rémunération'!I374,"")</f>
        <v/>
      </c>
      <c r="K374" s="79" t="str">
        <f>IF('Dépenses de rémunération'!J374&lt;&gt;"",'Dépenses de rémunération'!J374,"")</f>
        <v/>
      </c>
      <c r="L374" s="111" t="str">
        <f>IF('Dépenses de rémunération'!K374&lt;&gt;"",'Dépenses de rémunération'!K374,"")</f>
        <v/>
      </c>
      <c r="M374" s="246"/>
      <c r="N374" s="246">
        <f t="shared" si="25"/>
        <v>0</v>
      </c>
      <c r="O374" s="111"/>
      <c r="P374" s="81" t="str">
        <f t="shared" si="26"/>
        <v/>
      </c>
      <c r="Q374" s="111" t="str">
        <f t="shared" si="27"/>
        <v/>
      </c>
      <c r="R374" s="111" t="str">
        <f t="shared" si="28"/>
        <v/>
      </c>
      <c r="S374" s="246">
        <f t="shared" si="29"/>
        <v>0</v>
      </c>
      <c r="T374" s="111"/>
    </row>
    <row r="375" spans="2:20" ht="19.899999999999999" customHeight="1" x14ac:dyDescent="0.35">
      <c r="B375" s="109">
        <v>368</v>
      </c>
      <c r="C375" s="111" t="str">
        <f>IF('Dépenses de rémunération'!C375&lt;&gt;"",'Dépenses de rémunération'!C375,"")</f>
        <v/>
      </c>
      <c r="D375" s="111" t="str">
        <f>IF('Dépenses de rémunération'!D375&lt;&gt;"",'Dépenses de rémunération'!D375,"")</f>
        <v/>
      </c>
      <c r="E375" s="111" t="str">
        <f>IF('Dépenses de rémunération'!E375&lt;&gt;"",'Dépenses de rémunération'!E375,"")</f>
        <v/>
      </c>
      <c r="F375" s="111" t="str">
        <f>IF('Dépenses de rémunération'!F375&lt;&gt;"",'Dépenses de rémunération'!F375,"")</f>
        <v/>
      </c>
      <c r="G375" s="111" t="str">
        <f>IF('Dépenses de rémunération'!G375&lt;&gt;"",'Dépenses de rémunération'!G375,"")</f>
        <v/>
      </c>
      <c r="H375" s="246">
        <f>IF('Dépenses de rémunération'!I375&lt;&gt;0,ROUND('Dépenses de rémunération'!J375*'Dépenses de rémunération'!H375/'Dépenses de rémunération'!I375,2),0)</f>
        <v>0</v>
      </c>
      <c r="I375" s="81" t="str">
        <f>IF('Dépenses de rémunération'!H375&lt;&gt;0,'Dépenses de rémunération'!H375,"")</f>
        <v/>
      </c>
      <c r="J375" s="79" t="str">
        <f>IF('Dépenses de rémunération'!I375&lt;&gt;"",'Dépenses de rémunération'!I375,"")</f>
        <v/>
      </c>
      <c r="K375" s="79" t="str">
        <f>IF('Dépenses de rémunération'!J375&lt;&gt;"",'Dépenses de rémunération'!J375,"")</f>
        <v/>
      </c>
      <c r="L375" s="111" t="str">
        <f>IF('Dépenses de rémunération'!K375&lt;&gt;"",'Dépenses de rémunération'!K375,"")</f>
        <v/>
      </c>
      <c r="M375" s="246"/>
      <c r="N375" s="246">
        <f t="shared" si="25"/>
        <v>0</v>
      </c>
      <c r="O375" s="111"/>
      <c r="P375" s="81" t="str">
        <f t="shared" si="26"/>
        <v/>
      </c>
      <c r="Q375" s="111" t="str">
        <f t="shared" si="27"/>
        <v/>
      </c>
      <c r="R375" s="111" t="str">
        <f t="shared" si="28"/>
        <v/>
      </c>
      <c r="S375" s="246">
        <f t="shared" si="29"/>
        <v>0</v>
      </c>
      <c r="T375" s="111"/>
    </row>
    <row r="376" spans="2:20" ht="19.899999999999999" customHeight="1" x14ac:dyDescent="0.35">
      <c r="B376" s="109">
        <v>369</v>
      </c>
      <c r="C376" s="111" t="str">
        <f>IF('Dépenses de rémunération'!C376&lt;&gt;"",'Dépenses de rémunération'!C376,"")</f>
        <v/>
      </c>
      <c r="D376" s="111" t="str">
        <f>IF('Dépenses de rémunération'!D376&lt;&gt;"",'Dépenses de rémunération'!D376,"")</f>
        <v/>
      </c>
      <c r="E376" s="111" t="str">
        <f>IF('Dépenses de rémunération'!E376&lt;&gt;"",'Dépenses de rémunération'!E376,"")</f>
        <v/>
      </c>
      <c r="F376" s="111" t="str">
        <f>IF('Dépenses de rémunération'!F376&lt;&gt;"",'Dépenses de rémunération'!F376,"")</f>
        <v/>
      </c>
      <c r="G376" s="111" t="str">
        <f>IF('Dépenses de rémunération'!G376&lt;&gt;"",'Dépenses de rémunération'!G376,"")</f>
        <v/>
      </c>
      <c r="H376" s="246">
        <f>IF('Dépenses de rémunération'!I376&lt;&gt;0,ROUND('Dépenses de rémunération'!J376*'Dépenses de rémunération'!H376/'Dépenses de rémunération'!I376,2),0)</f>
        <v>0</v>
      </c>
      <c r="I376" s="81" t="str">
        <f>IF('Dépenses de rémunération'!H376&lt;&gt;0,'Dépenses de rémunération'!H376,"")</f>
        <v/>
      </c>
      <c r="J376" s="79" t="str">
        <f>IF('Dépenses de rémunération'!I376&lt;&gt;"",'Dépenses de rémunération'!I376,"")</f>
        <v/>
      </c>
      <c r="K376" s="79" t="str">
        <f>IF('Dépenses de rémunération'!J376&lt;&gt;"",'Dépenses de rémunération'!J376,"")</f>
        <v/>
      </c>
      <c r="L376" s="111" t="str">
        <f>IF('Dépenses de rémunération'!K376&lt;&gt;"",'Dépenses de rémunération'!K376,"")</f>
        <v/>
      </c>
      <c r="M376" s="246"/>
      <c r="N376" s="246">
        <f t="shared" si="25"/>
        <v>0</v>
      </c>
      <c r="O376" s="111"/>
      <c r="P376" s="81" t="str">
        <f t="shared" si="26"/>
        <v/>
      </c>
      <c r="Q376" s="111" t="str">
        <f t="shared" si="27"/>
        <v/>
      </c>
      <c r="R376" s="111" t="str">
        <f t="shared" si="28"/>
        <v/>
      </c>
      <c r="S376" s="246">
        <f t="shared" si="29"/>
        <v>0</v>
      </c>
      <c r="T376" s="111"/>
    </row>
    <row r="377" spans="2:20" ht="19.899999999999999" customHeight="1" x14ac:dyDescent="0.35">
      <c r="B377" s="109">
        <v>370</v>
      </c>
      <c r="C377" s="111" t="str">
        <f>IF('Dépenses de rémunération'!C377&lt;&gt;"",'Dépenses de rémunération'!C377,"")</f>
        <v/>
      </c>
      <c r="D377" s="111" t="str">
        <f>IF('Dépenses de rémunération'!D377&lt;&gt;"",'Dépenses de rémunération'!D377,"")</f>
        <v/>
      </c>
      <c r="E377" s="111" t="str">
        <f>IF('Dépenses de rémunération'!E377&lt;&gt;"",'Dépenses de rémunération'!E377,"")</f>
        <v/>
      </c>
      <c r="F377" s="111" t="str">
        <f>IF('Dépenses de rémunération'!F377&lt;&gt;"",'Dépenses de rémunération'!F377,"")</f>
        <v/>
      </c>
      <c r="G377" s="111" t="str">
        <f>IF('Dépenses de rémunération'!G377&lt;&gt;"",'Dépenses de rémunération'!G377,"")</f>
        <v/>
      </c>
      <c r="H377" s="246">
        <f>IF('Dépenses de rémunération'!I377&lt;&gt;0,ROUND('Dépenses de rémunération'!J377*'Dépenses de rémunération'!H377/'Dépenses de rémunération'!I377,2),0)</f>
        <v>0</v>
      </c>
      <c r="I377" s="81" t="str">
        <f>IF('Dépenses de rémunération'!H377&lt;&gt;0,'Dépenses de rémunération'!H377,"")</f>
        <v/>
      </c>
      <c r="J377" s="79" t="str">
        <f>IF('Dépenses de rémunération'!I377&lt;&gt;"",'Dépenses de rémunération'!I377,"")</f>
        <v/>
      </c>
      <c r="K377" s="79" t="str">
        <f>IF('Dépenses de rémunération'!J377&lt;&gt;"",'Dépenses de rémunération'!J377,"")</f>
        <v/>
      </c>
      <c r="L377" s="111" t="str">
        <f>IF('Dépenses de rémunération'!K377&lt;&gt;"",'Dépenses de rémunération'!K377,"")</f>
        <v/>
      </c>
      <c r="M377" s="246"/>
      <c r="N377" s="246">
        <f t="shared" si="25"/>
        <v>0</v>
      </c>
      <c r="O377" s="111"/>
      <c r="P377" s="81" t="str">
        <f t="shared" si="26"/>
        <v/>
      </c>
      <c r="Q377" s="111" t="str">
        <f t="shared" si="27"/>
        <v/>
      </c>
      <c r="R377" s="111" t="str">
        <f t="shared" si="28"/>
        <v/>
      </c>
      <c r="S377" s="246">
        <f t="shared" si="29"/>
        <v>0</v>
      </c>
      <c r="T377" s="111"/>
    </row>
    <row r="378" spans="2:20" ht="19.899999999999999" customHeight="1" x14ac:dyDescent="0.35">
      <c r="B378" s="109">
        <v>371</v>
      </c>
      <c r="C378" s="111" t="str">
        <f>IF('Dépenses de rémunération'!C378&lt;&gt;"",'Dépenses de rémunération'!C378,"")</f>
        <v/>
      </c>
      <c r="D378" s="111" t="str">
        <f>IF('Dépenses de rémunération'!D378&lt;&gt;"",'Dépenses de rémunération'!D378,"")</f>
        <v/>
      </c>
      <c r="E378" s="111" t="str">
        <f>IF('Dépenses de rémunération'!E378&lt;&gt;"",'Dépenses de rémunération'!E378,"")</f>
        <v/>
      </c>
      <c r="F378" s="111" t="str">
        <f>IF('Dépenses de rémunération'!F378&lt;&gt;"",'Dépenses de rémunération'!F378,"")</f>
        <v/>
      </c>
      <c r="G378" s="111" t="str">
        <f>IF('Dépenses de rémunération'!G378&lt;&gt;"",'Dépenses de rémunération'!G378,"")</f>
        <v/>
      </c>
      <c r="H378" s="246">
        <f>IF('Dépenses de rémunération'!I378&lt;&gt;0,ROUND('Dépenses de rémunération'!J378*'Dépenses de rémunération'!H378/'Dépenses de rémunération'!I378,2),0)</f>
        <v>0</v>
      </c>
      <c r="I378" s="81" t="str">
        <f>IF('Dépenses de rémunération'!H378&lt;&gt;0,'Dépenses de rémunération'!H378,"")</f>
        <v/>
      </c>
      <c r="J378" s="79" t="str">
        <f>IF('Dépenses de rémunération'!I378&lt;&gt;"",'Dépenses de rémunération'!I378,"")</f>
        <v/>
      </c>
      <c r="K378" s="79" t="str">
        <f>IF('Dépenses de rémunération'!J378&lt;&gt;"",'Dépenses de rémunération'!J378,"")</f>
        <v/>
      </c>
      <c r="L378" s="111" t="str">
        <f>IF('Dépenses de rémunération'!K378&lt;&gt;"",'Dépenses de rémunération'!K378,"")</f>
        <v/>
      </c>
      <c r="M378" s="246"/>
      <c r="N378" s="246">
        <f t="shared" si="25"/>
        <v>0</v>
      </c>
      <c r="O378" s="111"/>
      <c r="P378" s="81" t="str">
        <f t="shared" si="26"/>
        <v/>
      </c>
      <c r="Q378" s="111" t="str">
        <f t="shared" si="27"/>
        <v/>
      </c>
      <c r="R378" s="111" t="str">
        <f t="shared" si="28"/>
        <v/>
      </c>
      <c r="S378" s="246">
        <f t="shared" si="29"/>
        <v>0</v>
      </c>
      <c r="T378" s="111"/>
    </row>
    <row r="379" spans="2:20" ht="19.899999999999999" customHeight="1" x14ac:dyDescent="0.35">
      <c r="B379" s="109">
        <v>372</v>
      </c>
      <c r="C379" s="111" t="str">
        <f>IF('Dépenses de rémunération'!C379&lt;&gt;"",'Dépenses de rémunération'!C379,"")</f>
        <v/>
      </c>
      <c r="D379" s="111" t="str">
        <f>IF('Dépenses de rémunération'!D379&lt;&gt;"",'Dépenses de rémunération'!D379,"")</f>
        <v/>
      </c>
      <c r="E379" s="111" t="str">
        <f>IF('Dépenses de rémunération'!E379&lt;&gt;"",'Dépenses de rémunération'!E379,"")</f>
        <v/>
      </c>
      <c r="F379" s="111" t="str">
        <f>IF('Dépenses de rémunération'!F379&lt;&gt;"",'Dépenses de rémunération'!F379,"")</f>
        <v/>
      </c>
      <c r="G379" s="111" t="str">
        <f>IF('Dépenses de rémunération'!G379&lt;&gt;"",'Dépenses de rémunération'!G379,"")</f>
        <v/>
      </c>
      <c r="H379" s="246">
        <f>IF('Dépenses de rémunération'!I379&lt;&gt;0,ROUND('Dépenses de rémunération'!J379*'Dépenses de rémunération'!H379/'Dépenses de rémunération'!I379,2),0)</f>
        <v>0</v>
      </c>
      <c r="I379" s="81" t="str">
        <f>IF('Dépenses de rémunération'!H379&lt;&gt;0,'Dépenses de rémunération'!H379,"")</f>
        <v/>
      </c>
      <c r="J379" s="79" t="str">
        <f>IF('Dépenses de rémunération'!I379&lt;&gt;"",'Dépenses de rémunération'!I379,"")</f>
        <v/>
      </c>
      <c r="K379" s="79" t="str">
        <f>IF('Dépenses de rémunération'!J379&lt;&gt;"",'Dépenses de rémunération'!J379,"")</f>
        <v/>
      </c>
      <c r="L379" s="111" t="str">
        <f>IF('Dépenses de rémunération'!K379&lt;&gt;"",'Dépenses de rémunération'!K379,"")</f>
        <v/>
      </c>
      <c r="M379" s="246"/>
      <c r="N379" s="246">
        <f t="shared" si="25"/>
        <v>0</v>
      </c>
      <c r="O379" s="111"/>
      <c r="P379" s="81" t="str">
        <f t="shared" si="26"/>
        <v/>
      </c>
      <c r="Q379" s="111" t="str">
        <f t="shared" si="27"/>
        <v/>
      </c>
      <c r="R379" s="111" t="str">
        <f t="shared" si="28"/>
        <v/>
      </c>
      <c r="S379" s="246">
        <f t="shared" si="29"/>
        <v>0</v>
      </c>
      <c r="T379" s="111"/>
    </row>
    <row r="380" spans="2:20" ht="19.899999999999999" customHeight="1" x14ac:dyDescent="0.35">
      <c r="B380" s="109">
        <v>373</v>
      </c>
      <c r="C380" s="111" t="str">
        <f>IF('Dépenses de rémunération'!C380&lt;&gt;"",'Dépenses de rémunération'!C380,"")</f>
        <v/>
      </c>
      <c r="D380" s="111" t="str">
        <f>IF('Dépenses de rémunération'!D380&lt;&gt;"",'Dépenses de rémunération'!D380,"")</f>
        <v/>
      </c>
      <c r="E380" s="111" t="str">
        <f>IF('Dépenses de rémunération'!E380&lt;&gt;"",'Dépenses de rémunération'!E380,"")</f>
        <v/>
      </c>
      <c r="F380" s="111" t="str">
        <f>IF('Dépenses de rémunération'!F380&lt;&gt;"",'Dépenses de rémunération'!F380,"")</f>
        <v/>
      </c>
      <c r="G380" s="111" t="str">
        <f>IF('Dépenses de rémunération'!G380&lt;&gt;"",'Dépenses de rémunération'!G380,"")</f>
        <v/>
      </c>
      <c r="H380" s="246">
        <f>IF('Dépenses de rémunération'!I380&lt;&gt;0,ROUND('Dépenses de rémunération'!J380*'Dépenses de rémunération'!H380/'Dépenses de rémunération'!I380,2),0)</f>
        <v>0</v>
      </c>
      <c r="I380" s="81" t="str">
        <f>IF('Dépenses de rémunération'!H380&lt;&gt;0,'Dépenses de rémunération'!H380,"")</f>
        <v/>
      </c>
      <c r="J380" s="79" t="str">
        <f>IF('Dépenses de rémunération'!I380&lt;&gt;"",'Dépenses de rémunération'!I380,"")</f>
        <v/>
      </c>
      <c r="K380" s="79" t="str">
        <f>IF('Dépenses de rémunération'!J380&lt;&gt;"",'Dépenses de rémunération'!J380,"")</f>
        <v/>
      </c>
      <c r="L380" s="111" t="str">
        <f>IF('Dépenses de rémunération'!K380&lt;&gt;"",'Dépenses de rémunération'!K380,"")</f>
        <v/>
      </c>
      <c r="M380" s="246"/>
      <c r="N380" s="246">
        <f t="shared" si="25"/>
        <v>0</v>
      </c>
      <c r="O380" s="111"/>
      <c r="P380" s="81" t="str">
        <f t="shared" si="26"/>
        <v/>
      </c>
      <c r="Q380" s="111" t="str">
        <f t="shared" si="27"/>
        <v/>
      </c>
      <c r="R380" s="111" t="str">
        <f t="shared" si="28"/>
        <v/>
      </c>
      <c r="S380" s="246">
        <f t="shared" si="29"/>
        <v>0</v>
      </c>
      <c r="T380" s="111"/>
    </row>
    <row r="381" spans="2:20" ht="19.899999999999999" customHeight="1" x14ac:dyDescent="0.35">
      <c r="B381" s="109">
        <v>374</v>
      </c>
      <c r="C381" s="111" t="str">
        <f>IF('Dépenses de rémunération'!C381&lt;&gt;"",'Dépenses de rémunération'!C381,"")</f>
        <v/>
      </c>
      <c r="D381" s="111" t="str">
        <f>IF('Dépenses de rémunération'!D381&lt;&gt;"",'Dépenses de rémunération'!D381,"")</f>
        <v/>
      </c>
      <c r="E381" s="111" t="str">
        <f>IF('Dépenses de rémunération'!E381&lt;&gt;"",'Dépenses de rémunération'!E381,"")</f>
        <v/>
      </c>
      <c r="F381" s="111" t="str">
        <f>IF('Dépenses de rémunération'!F381&lt;&gt;"",'Dépenses de rémunération'!F381,"")</f>
        <v/>
      </c>
      <c r="G381" s="111" t="str">
        <f>IF('Dépenses de rémunération'!G381&lt;&gt;"",'Dépenses de rémunération'!G381,"")</f>
        <v/>
      </c>
      <c r="H381" s="246">
        <f>IF('Dépenses de rémunération'!I381&lt;&gt;0,ROUND('Dépenses de rémunération'!J381*'Dépenses de rémunération'!H381/'Dépenses de rémunération'!I381,2),0)</f>
        <v>0</v>
      </c>
      <c r="I381" s="81" t="str">
        <f>IF('Dépenses de rémunération'!H381&lt;&gt;0,'Dépenses de rémunération'!H381,"")</f>
        <v/>
      </c>
      <c r="J381" s="79" t="str">
        <f>IF('Dépenses de rémunération'!I381&lt;&gt;"",'Dépenses de rémunération'!I381,"")</f>
        <v/>
      </c>
      <c r="K381" s="79" t="str">
        <f>IF('Dépenses de rémunération'!J381&lt;&gt;"",'Dépenses de rémunération'!J381,"")</f>
        <v/>
      </c>
      <c r="L381" s="111" t="str">
        <f>IF('Dépenses de rémunération'!K381&lt;&gt;"",'Dépenses de rémunération'!K381,"")</f>
        <v/>
      </c>
      <c r="M381" s="246"/>
      <c r="N381" s="246">
        <f t="shared" si="25"/>
        <v>0</v>
      </c>
      <c r="O381" s="111"/>
      <c r="P381" s="81" t="str">
        <f t="shared" si="26"/>
        <v/>
      </c>
      <c r="Q381" s="111" t="str">
        <f t="shared" si="27"/>
        <v/>
      </c>
      <c r="R381" s="111" t="str">
        <f t="shared" si="28"/>
        <v/>
      </c>
      <c r="S381" s="246">
        <f t="shared" si="29"/>
        <v>0</v>
      </c>
      <c r="T381" s="111"/>
    </row>
    <row r="382" spans="2:20" ht="19.899999999999999" customHeight="1" x14ac:dyDescent="0.35">
      <c r="B382" s="109">
        <v>375</v>
      </c>
      <c r="C382" s="111" t="str">
        <f>IF('Dépenses de rémunération'!C382&lt;&gt;"",'Dépenses de rémunération'!C382,"")</f>
        <v/>
      </c>
      <c r="D382" s="111" t="str">
        <f>IF('Dépenses de rémunération'!D382&lt;&gt;"",'Dépenses de rémunération'!D382,"")</f>
        <v/>
      </c>
      <c r="E382" s="111" t="str">
        <f>IF('Dépenses de rémunération'!E382&lt;&gt;"",'Dépenses de rémunération'!E382,"")</f>
        <v/>
      </c>
      <c r="F382" s="111" t="str">
        <f>IF('Dépenses de rémunération'!F382&lt;&gt;"",'Dépenses de rémunération'!F382,"")</f>
        <v/>
      </c>
      <c r="G382" s="111" t="str">
        <f>IF('Dépenses de rémunération'!G382&lt;&gt;"",'Dépenses de rémunération'!G382,"")</f>
        <v/>
      </c>
      <c r="H382" s="246">
        <f>IF('Dépenses de rémunération'!I382&lt;&gt;0,ROUND('Dépenses de rémunération'!J382*'Dépenses de rémunération'!H382/'Dépenses de rémunération'!I382,2),0)</f>
        <v>0</v>
      </c>
      <c r="I382" s="81" t="str">
        <f>IF('Dépenses de rémunération'!H382&lt;&gt;0,'Dépenses de rémunération'!H382,"")</f>
        <v/>
      </c>
      <c r="J382" s="79" t="str">
        <f>IF('Dépenses de rémunération'!I382&lt;&gt;"",'Dépenses de rémunération'!I382,"")</f>
        <v/>
      </c>
      <c r="K382" s="79" t="str">
        <f>IF('Dépenses de rémunération'!J382&lt;&gt;"",'Dépenses de rémunération'!J382,"")</f>
        <v/>
      </c>
      <c r="L382" s="111" t="str">
        <f>IF('Dépenses de rémunération'!K382&lt;&gt;"",'Dépenses de rémunération'!K382,"")</f>
        <v/>
      </c>
      <c r="M382" s="246"/>
      <c r="N382" s="246">
        <f t="shared" si="25"/>
        <v>0</v>
      </c>
      <c r="O382" s="111"/>
      <c r="P382" s="81" t="str">
        <f t="shared" si="26"/>
        <v/>
      </c>
      <c r="Q382" s="111" t="str">
        <f t="shared" si="27"/>
        <v/>
      </c>
      <c r="R382" s="111" t="str">
        <f t="shared" si="28"/>
        <v/>
      </c>
      <c r="S382" s="246">
        <f t="shared" si="29"/>
        <v>0</v>
      </c>
      <c r="T382" s="111"/>
    </row>
    <row r="383" spans="2:20" ht="19.899999999999999" customHeight="1" x14ac:dyDescent="0.35">
      <c r="B383" s="109">
        <v>376</v>
      </c>
      <c r="C383" s="111" t="str">
        <f>IF('Dépenses de rémunération'!C383&lt;&gt;"",'Dépenses de rémunération'!C383,"")</f>
        <v/>
      </c>
      <c r="D383" s="111" t="str">
        <f>IF('Dépenses de rémunération'!D383&lt;&gt;"",'Dépenses de rémunération'!D383,"")</f>
        <v/>
      </c>
      <c r="E383" s="111" t="str">
        <f>IF('Dépenses de rémunération'!E383&lt;&gt;"",'Dépenses de rémunération'!E383,"")</f>
        <v/>
      </c>
      <c r="F383" s="111" t="str">
        <f>IF('Dépenses de rémunération'!F383&lt;&gt;"",'Dépenses de rémunération'!F383,"")</f>
        <v/>
      </c>
      <c r="G383" s="111" t="str">
        <f>IF('Dépenses de rémunération'!G383&lt;&gt;"",'Dépenses de rémunération'!G383,"")</f>
        <v/>
      </c>
      <c r="H383" s="246">
        <f>IF('Dépenses de rémunération'!I383&lt;&gt;0,ROUND('Dépenses de rémunération'!J383*'Dépenses de rémunération'!H383/'Dépenses de rémunération'!I383,2),0)</f>
        <v>0</v>
      </c>
      <c r="I383" s="81" t="str">
        <f>IF('Dépenses de rémunération'!H383&lt;&gt;0,'Dépenses de rémunération'!H383,"")</f>
        <v/>
      </c>
      <c r="J383" s="79" t="str">
        <f>IF('Dépenses de rémunération'!I383&lt;&gt;"",'Dépenses de rémunération'!I383,"")</f>
        <v/>
      </c>
      <c r="K383" s="79" t="str">
        <f>IF('Dépenses de rémunération'!J383&lt;&gt;"",'Dépenses de rémunération'!J383,"")</f>
        <v/>
      </c>
      <c r="L383" s="111" t="str">
        <f>IF('Dépenses de rémunération'!K383&lt;&gt;"",'Dépenses de rémunération'!K383,"")</f>
        <v/>
      </c>
      <c r="M383" s="246"/>
      <c r="N383" s="246">
        <f t="shared" si="25"/>
        <v>0</v>
      </c>
      <c r="O383" s="111"/>
      <c r="P383" s="81" t="str">
        <f t="shared" si="26"/>
        <v/>
      </c>
      <c r="Q383" s="111" t="str">
        <f t="shared" si="27"/>
        <v/>
      </c>
      <c r="R383" s="111" t="str">
        <f t="shared" si="28"/>
        <v/>
      </c>
      <c r="S383" s="246">
        <f t="shared" si="29"/>
        <v>0</v>
      </c>
      <c r="T383" s="111"/>
    </row>
    <row r="384" spans="2:20" ht="19.899999999999999" customHeight="1" x14ac:dyDescent="0.35">
      <c r="B384" s="109">
        <v>377</v>
      </c>
      <c r="C384" s="111" t="str">
        <f>IF('Dépenses de rémunération'!C384&lt;&gt;"",'Dépenses de rémunération'!C384,"")</f>
        <v/>
      </c>
      <c r="D384" s="111" t="str">
        <f>IF('Dépenses de rémunération'!D384&lt;&gt;"",'Dépenses de rémunération'!D384,"")</f>
        <v/>
      </c>
      <c r="E384" s="111" t="str">
        <f>IF('Dépenses de rémunération'!E384&lt;&gt;"",'Dépenses de rémunération'!E384,"")</f>
        <v/>
      </c>
      <c r="F384" s="111" t="str">
        <f>IF('Dépenses de rémunération'!F384&lt;&gt;"",'Dépenses de rémunération'!F384,"")</f>
        <v/>
      </c>
      <c r="G384" s="111" t="str">
        <f>IF('Dépenses de rémunération'!G384&lt;&gt;"",'Dépenses de rémunération'!G384,"")</f>
        <v/>
      </c>
      <c r="H384" s="246">
        <f>IF('Dépenses de rémunération'!I384&lt;&gt;0,ROUND('Dépenses de rémunération'!J384*'Dépenses de rémunération'!H384/'Dépenses de rémunération'!I384,2),0)</f>
        <v>0</v>
      </c>
      <c r="I384" s="81" t="str">
        <f>IF('Dépenses de rémunération'!H384&lt;&gt;0,'Dépenses de rémunération'!H384,"")</f>
        <v/>
      </c>
      <c r="J384" s="79" t="str">
        <f>IF('Dépenses de rémunération'!I384&lt;&gt;"",'Dépenses de rémunération'!I384,"")</f>
        <v/>
      </c>
      <c r="K384" s="79" t="str">
        <f>IF('Dépenses de rémunération'!J384&lt;&gt;"",'Dépenses de rémunération'!J384,"")</f>
        <v/>
      </c>
      <c r="L384" s="111" t="str">
        <f>IF('Dépenses de rémunération'!K384&lt;&gt;"",'Dépenses de rémunération'!K384,"")</f>
        <v/>
      </c>
      <c r="M384" s="246"/>
      <c r="N384" s="246">
        <f t="shared" si="25"/>
        <v>0</v>
      </c>
      <c r="O384" s="111"/>
      <c r="P384" s="81" t="str">
        <f t="shared" si="26"/>
        <v/>
      </c>
      <c r="Q384" s="111" t="str">
        <f t="shared" si="27"/>
        <v/>
      </c>
      <c r="R384" s="111" t="str">
        <f t="shared" si="28"/>
        <v/>
      </c>
      <c r="S384" s="246">
        <f t="shared" si="29"/>
        <v>0</v>
      </c>
      <c r="T384" s="111"/>
    </row>
    <row r="385" spans="2:20" ht="19.899999999999999" customHeight="1" x14ac:dyDescent="0.35">
      <c r="B385" s="109">
        <v>378</v>
      </c>
      <c r="C385" s="111" t="str">
        <f>IF('Dépenses de rémunération'!C385&lt;&gt;"",'Dépenses de rémunération'!C385,"")</f>
        <v/>
      </c>
      <c r="D385" s="111" t="str">
        <f>IF('Dépenses de rémunération'!D385&lt;&gt;"",'Dépenses de rémunération'!D385,"")</f>
        <v/>
      </c>
      <c r="E385" s="111" t="str">
        <f>IF('Dépenses de rémunération'!E385&lt;&gt;"",'Dépenses de rémunération'!E385,"")</f>
        <v/>
      </c>
      <c r="F385" s="111" t="str">
        <f>IF('Dépenses de rémunération'!F385&lt;&gt;"",'Dépenses de rémunération'!F385,"")</f>
        <v/>
      </c>
      <c r="G385" s="111" t="str">
        <f>IF('Dépenses de rémunération'!G385&lt;&gt;"",'Dépenses de rémunération'!G385,"")</f>
        <v/>
      </c>
      <c r="H385" s="246">
        <f>IF('Dépenses de rémunération'!I385&lt;&gt;0,ROUND('Dépenses de rémunération'!J385*'Dépenses de rémunération'!H385/'Dépenses de rémunération'!I385,2),0)</f>
        <v>0</v>
      </c>
      <c r="I385" s="81" t="str">
        <f>IF('Dépenses de rémunération'!H385&lt;&gt;0,'Dépenses de rémunération'!H385,"")</f>
        <v/>
      </c>
      <c r="J385" s="79" t="str">
        <f>IF('Dépenses de rémunération'!I385&lt;&gt;"",'Dépenses de rémunération'!I385,"")</f>
        <v/>
      </c>
      <c r="K385" s="79" t="str">
        <f>IF('Dépenses de rémunération'!J385&lt;&gt;"",'Dépenses de rémunération'!J385,"")</f>
        <v/>
      </c>
      <c r="L385" s="111" t="str">
        <f>IF('Dépenses de rémunération'!K385&lt;&gt;"",'Dépenses de rémunération'!K385,"")</f>
        <v/>
      </c>
      <c r="M385" s="246"/>
      <c r="N385" s="246">
        <f t="shared" si="25"/>
        <v>0</v>
      </c>
      <c r="O385" s="111"/>
      <c r="P385" s="81" t="str">
        <f t="shared" si="26"/>
        <v/>
      </c>
      <c r="Q385" s="111" t="str">
        <f t="shared" si="27"/>
        <v/>
      </c>
      <c r="R385" s="111" t="str">
        <f t="shared" si="28"/>
        <v/>
      </c>
      <c r="S385" s="246">
        <f t="shared" si="29"/>
        <v>0</v>
      </c>
      <c r="T385" s="111"/>
    </row>
    <row r="386" spans="2:20" ht="19.899999999999999" customHeight="1" x14ac:dyDescent="0.35">
      <c r="B386" s="109">
        <v>379</v>
      </c>
      <c r="C386" s="111" t="str">
        <f>IF('Dépenses de rémunération'!C386&lt;&gt;"",'Dépenses de rémunération'!C386,"")</f>
        <v/>
      </c>
      <c r="D386" s="111" t="str">
        <f>IF('Dépenses de rémunération'!D386&lt;&gt;"",'Dépenses de rémunération'!D386,"")</f>
        <v/>
      </c>
      <c r="E386" s="111" t="str">
        <f>IF('Dépenses de rémunération'!E386&lt;&gt;"",'Dépenses de rémunération'!E386,"")</f>
        <v/>
      </c>
      <c r="F386" s="111" t="str">
        <f>IF('Dépenses de rémunération'!F386&lt;&gt;"",'Dépenses de rémunération'!F386,"")</f>
        <v/>
      </c>
      <c r="G386" s="111" t="str">
        <f>IF('Dépenses de rémunération'!G386&lt;&gt;"",'Dépenses de rémunération'!G386,"")</f>
        <v/>
      </c>
      <c r="H386" s="246">
        <f>IF('Dépenses de rémunération'!I386&lt;&gt;0,ROUND('Dépenses de rémunération'!J386*'Dépenses de rémunération'!H386/'Dépenses de rémunération'!I386,2),0)</f>
        <v>0</v>
      </c>
      <c r="I386" s="81" t="str">
        <f>IF('Dépenses de rémunération'!H386&lt;&gt;0,'Dépenses de rémunération'!H386,"")</f>
        <v/>
      </c>
      <c r="J386" s="79" t="str">
        <f>IF('Dépenses de rémunération'!I386&lt;&gt;"",'Dépenses de rémunération'!I386,"")</f>
        <v/>
      </c>
      <c r="K386" s="79" t="str">
        <f>IF('Dépenses de rémunération'!J386&lt;&gt;"",'Dépenses de rémunération'!J386,"")</f>
        <v/>
      </c>
      <c r="L386" s="111" t="str">
        <f>IF('Dépenses de rémunération'!K386&lt;&gt;"",'Dépenses de rémunération'!K386,"")</f>
        <v/>
      </c>
      <c r="M386" s="246"/>
      <c r="N386" s="246">
        <f t="shared" si="25"/>
        <v>0</v>
      </c>
      <c r="O386" s="111"/>
      <c r="P386" s="81" t="str">
        <f t="shared" si="26"/>
        <v/>
      </c>
      <c r="Q386" s="111" t="str">
        <f t="shared" si="27"/>
        <v/>
      </c>
      <c r="R386" s="111" t="str">
        <f t="shared" si="28"/>
        <v/>
      </c>
      <c r="S386" s="246">
        <f t="shared" si="29"/>
        <v>0</v>
      </c>
      <c r="T386" s="111"/>
    </row>
    <row r="387" spans="2:20" ht="19.899999999999999" customHeight="1" x14ac:dyDescent="0.35">
      <c r="B387" s="109">
        <v>380</v>
      </c>
      <c r="C387" s="111" t="str">
        <f>IF('Dépenses de rémunération'!C387&lt;&gt;"",'Dépenses de rémunération'!C387,"")</f>
        <v/>
      </c>
      <c r="D387" s="111" t="str">
        <f>IF('Dépenses de rémunération'!D387&lt;&gt;"",'Dépenses de rémunération'!D387,"")</f>
        <v/>
      </c>
      <c r="E387" s="111" t="str">
        <f>IF('Dépenses de rémunération'!E387&lt;&gt;"",'Dépenses de rémunération'!E387,"")</f>
        <v/>
      </c>
      <c r="F387" s="111" t="str">
        <f>IF('Dépenses de rémunération'!F387&lt;&gt;"",'Dépenses de rémunération'!F387,"")</f>
        <v/>
      </c>
      <c r="G387" s="111" t="str">
        <f>IF('Dépenses de rémunération'!G387&lt;&gt;"",'Dépenses de rémunération'!G387,"")</f>
        <v/>
      </c>
      <c r="H387" s="246">
        <f>IF('Dépenses de rémunération'!I387&lt;&gt;0,ROUND('Dépenses de rémunération'!J387*'Dépenses de rémunération'!H387/'Dépenses de rémunération'!I387,2),0)</f>
        <v>0</v>
      </c>
      <c r="I387" s="81" t="str">
        <f>IF('Dépenses de rémunération'!H387&lt;&gt;0,'Dépenses de rémunération'!H387,"")</f>
        <v/>
      </c>
      <c r="J387" s="79" t="str">
        <f>IF('Dépenses de rémunération'!I387&lt;&gt;"",'Dépenses de rémunération'!I387,"")</f>
        <v/>
      </c>
      <c r="K387" s="79" t="str">
        <f>IF('Dépenses de rémunération'!J387&lt;&gt;"",'Dépenses de rémunération'!J387,"")</f>
        <v/>
      </c>
      <c r="L387" s="111" t="str">
        <f>IF('Dépenses de rémunération'!K387&lt;&gt;"",'Dépenses de rémunération'!K387,"")</f>
        <v/>
      </c>
      <c r="M387" s="246"/>
      <c r="N387" s="246">
        <f t="shared" si="25"/>
        <v>0</v>
      </c>
      <c r="O387" s="111"/>
      <c r="P387" s="81" t="str">
        <f t="shared" si="26"/>
        <v/>
      </c>
      <c r="Q387" s="111" t="str">
        <f t="shared" si="27"/>
        <v/>
      </c>
      <c r="R387" s="111" t="str">
        <f t="shared" si="28"/>
        <v/>
      </c>
      <c r="S387" s="246">
        <f t="shared" si="29"/>
        <v>0</v>
      </c>
      <c r="T387" s="111"/>
    </row>
    <row r="388" spans="2:20" ht="19.899999999999999" customHeight="1" x14ac:dyDescent="0.35">
      <c r="B388" s="109">
        <v>381</v>
      </c>
      <c r="C388" s="111" t="str">
        <f>IF('Dépenses de rémunération'!C388&lt;&gt;"",'Dépenses de rémunération'!C388,"")</f>
        <v/>
      </c>
      <c r="D388" s="111" t="str">
        <f>IF('Dépenses de rémunération'!D388&lt;&gt;"",'Dépenses de rémunération'!D388,"")</f>
        <v/>
      </c>
      <c r="E388" s="111" t="str">
        <f>IF('Dépenses de rémunération'!E388&lt;&gt;"",'Dépenses de rémunération'!E388,"")</f>
        <v/>
      </c>
      <c r="F388" s="111" t="str">
        <f>IF('Dépenses de rémunération'!F388&lt;&gt;"",'Dépenses de rémunération'!F388,"")</f>
        <v/>
      </c>
      <c r="G388" s="111" t="str">
        <f>IF('Dépenses de rémunération'!G388&lt;&gt;"",'Dépenses de rémunération'!G388,"")</f>
        <v/>
      </c>
      <c r="H388" s="246">
        <f>IF('Dépenses de rémunération'!I388&lt;&gt;0,ROUND('Dépenses de rémunération'!J388*'Dépenses de rémunération'!H388/'Dépenses de rémunération'!I388,2),0)</f>
        <v>0</v>
      </c>
      <c r="I388" s="81" t="str">
        <f>IF('Dépenses de rémunération'!H388&lt;&gt;0,'Dépenses de rémunération'!H388,"")</f>
        <v/>
      </c>
      <c r="J388" s="79" t="str">
        <f>IF('Dépenses de rémunération'!I388&lt;&gt;"",'Dépenses de rémunération'!I388,"")</f>
        <v/>
      </c>
      <c r="K388" s="79" t="str">
        <f>IF('Dépenses de rémunération'!J388&lt;&gt;"",'Dépenses de rémunération'!J388,"")</f>
        <v/>
      </c>
      <c r="L388" s="111" t="str">
        <f>IF('Dépenses de rémunération'!K388&lt;&gt;"",'Dépenses de rémunération'!K388,"")</f>
        <v/>
      </c>
      <c r="M388" s="246"/>
      <c r="N388" s="246">
        <f t="shared" si="25"/>
        <v>0</v>
      </c>
      <c r="O388" s="111"/>
      <c r="P388" s="81" t="str">
        <f t="shared" si="26"/>
        <v/>
      </c>
      <c r="Q388" s="111" t="str">
        <f t="shared" si="27"/>
        <v/>
      </c>
      <c r="R388" s="111" t="str">
        <f t="shared" si="28"/>
        <v/>
      </c>
      <c r="S388" s="246">
        <f t="shared" si="29"/>
        <v>0</v>
      </c>
      <c r="T388" s="111"/>
    </row>
    <row r="389" spans="2:20" ht="19.899999999999999" customHeight="1" x14ac:dyDescent="0.35">
      <c r="B389" s="109">
        <v>382</v>
      </c>
      <c r="C389" s="111" t="str">
        <f>IF('Dépenses de rémunération'!C389&lt;&gt;"",'Dépenses de rémunération'!C389,"")</f>
        <v/>
      </c>
      <c r="D389" s="111" t="str">
        <f>IF('Dépenses de rémunération'!D389&lt;&gt;"",'Dépenses de rémunération'!D389,"")</f>
        <v/>
      </c>
      <c r="E389" s="111" t="str">
        <f>IF('Dépenses de rémunération'!E389&lt;&gt;"",'Dépenses de rémunération'!E389,"")</f>
        <v/>
      </c>
      <c r="F389" s="111" t="str">
        <f>IF('Dépenses de rémunération'!F389&lt;&gt;"",'Dépenses de rémunération'!F389,"")</f>
        <v/>
      </c>
      <c r="G389" s="111" t="str">
        <f>IF('Dépenses de rémunération'!G389&lt;&gt;"",'Dépenses de rémunération'!G389,"")</f>
        <v/>
      </c>
      <c r="H389" s="246">
        <f>IF('Dépenses de rémunération'!I389&lt;&gt;0,ROUND('Dépenses de rémunération'!J389*'Dépenses de rémunération'!H389/'Dépenses de rémunération'!I389,2),0)</f>
        <v>0</v>
      </c>
      <c r="I389" s="81" t="str">
        <f>IF('Dépenses de rémunération'!H389&lt;&gt;0,'Dépenses de rémunération'!H389,"")</f>
        <v/>
      </c>
      <c r="J389" s="79" t="str">
        <f>IF('Dépenses de rémunération'!I389&lt;&gt;"",'Dépenses de rémunération'!I389,"")</f>
        <v/>
      </c>
      <c r="K389" s="79" t="str">
        <f>IF('Dépenses de rémunération'!J389&lt;&gt;"",'Dépenses de rémunération'!J389,"")</f>
        <v/>
      </c>
      <c r="L389" s="111" t="str">
        <f>IF('Dépenses de rémunération'!K389&lt;&gt;"",'Dépenses de rémunération'!K389,"")</f>
        <v/>
      </c>
      <c r="M389" s="246"/>
      <c r="N389" s="246">
        <f t="shared" si="25"/>
        <v>0</v>
      </c>
      <c r="O389" s="111"/>
      <c r="P389" s="81" t="str">
        <f t="shared" si="26"/>
        <v/>
      </c>
      <c r="Q389" s="111" t="str">
        <f t="shared" si="27"/>
        <v/>
      </c>
      <c r="R389" s="111" t="str">
        <f t="shared" si="28"/>
        <v/>
      </c>
      <c r="S389" s="246">
        <f t="shared" si="29"/>
        <v>0</v>
      </c>
      <c r="T389" s="111"/>
    </row>
    <row r="390" spans="2:20" ht="19.899999999999999" customHeight="1" x14ac:dyDescent="0.35">
      <c r="B390" s="109">
        <v>383</v>
      </c>
      <c r="C390" s="111" t="str">
        <f>IF('Dépenses de rémunération'!C390&lt;&gt;"",'Dépenses de rémunération'!C390,"")</f>
        <v/>
      </c>
      <c r="D390" s="111" t="str">
        <f>IF('Dépenses de rémunération'!D390&lt;&gt;"",'Dépenses de rémunération'!D390,"")</f>
        <v/>
      </c>
      <c r="E390" s="111" t="str">
        <f>IF('Dépenses de rémunération'!E390&lt;&gt;"",'Dépenses de rémunération'!E390,"")</f>
        <v/>
      </c>
      <c r="F390" s="111" t="str">
        <f>IF('Dépenses de rémunération'!F390&lt;&gt;"",'Dépenses de rémunération'!F390,"")</f>
        <v/>
      </c>
      <c r="G390" s="111" t="str">
        <f>IF('Dépenses de rémunération'!G390&lt;&gt;"",'Dépenses de rémunération'!G390,"")</f>
        <v/>
      </c>
      <c r="H390" s="246">
        <f>IF('Dépenses de rémunération'!I390&lt;&gt;0,ROUND('Dépenses de rémunération'!J390*'Dépenses de rémunération'!H390/'Dépenses de rémunération'!I390,2),0)</f>
        <v>0</v>
      </c>
      <c r="I390" s="81" t="str">
        <f>IF('Dépenses de rémunération'!H390&lt;&gt;0,'Dépenses de rémunération'!H390,"")</f>
        <v/>
      </c>
      <c r="J390" s="79" t="str">
        <f>IF('Dépenses de rémunération'!I390&lt;&gt;"",'Dépenses de rémunération'!I390,"")</f>
        <v/>
      </c>
      <c r="K390" s="79" t="str">
        <f>IF('Dépenses de rémunération'!J390&lt;&gt;"",'Dépenses de rémunération'!J390,"")</f>
        <v/>
      </c>
      <c r="L390" s="111" t="str">
        <f>IF('Dépenses de rémunération'!K390&lt;&gt;"",'Dépenses de rémunération'!K390,"")</f>
        <v/>
      </c>
      <c r="M390" s="246"/>
      <c r="N390" s="246">
        <f t="shared" si="25"/>
        <v>0</v>
      </c>
      <c r="O390" s="111"/>
      <c r="P390" s="81" t="str">
        <f t="shared" si="26"/>
        <v/>
      </c>
      <c r="Q390" s="111" t="str">
        <f t="shared" si="27"/>
        <v/>
      </c>
      <c r="R390" s="111" t="str">
        <f t="shared" si="28"/>
        <v/>
      </c>
      <c r="S390" s="246">
        <f t="shared" si="29"/>
        <v>0</v>
      </c>
      <c r="T390" s="111"/>
    </row>
    <row r="391" spans="2:20" ht="19.899999999999999" customHeight="1" x14ac:dyDescent="0.35">
      <c r="B391" s="109">
        <v>384</v>
      </c>
      <c r="C391" s="111" t="str">
        <f>IF('Dépenses de rémunération'!C391&lt;&gt;"",'Dépenses de rémunération'!C391,"")</f>
        <v/>
      </c>
      <c r="D391" s="111" t="str">
        <f>IF('Dépenses de rémunération'!D391&lt;&gt;"",'Dépenses de rémunération'!D391,"")</f>
        <v/>
      </c>
      <c r="E391" s="111" t="str">
        <f>IF('Dépenses de rémunération'!E391&lt;&gt;"",'Dépenses de rémunération'!E391,"")</f>
        <v/>
      </c>
      <c r="F391" s="111" t="str">
        <f>IF('Dépenses de rémunération'!F391&lt;&gt;"",'Dépenses de rémunération'!F391,"")</f>
        <v/>
      </c>
      <c r="G391" s="111" t="str">
        <f>IF('Dépenses de rémunération'!G391&lt;&gt;"",'Dépenses de rémunération'!G391,"")</f>
        <v/>
      </c>
      <c r="H391" s="246">
        <f>IF('Dépenses de rémunération'!I391&lt;&gt;0,ROUND('Dépenses de rémunération'!J391*'Dépenses de rémunération'!H391/'Dépenses de rémunération'!I391,2),0)</f>
        <v>0</v>
      </c>
      <c r="I391" s="81" t="str">
        <f>IF('Dépenses de rémunération'!H391&lt;&gt;0,'Dépenses de rémunération'!H391,"")</f>
        <v/>
      </c>
      <c r="J391" s="79" t="str">
        <f>IF('Dépenses de rémunération'!I391&lt;&gt;"",'Dépenses de rémunération'!I391,"")</f>
        <v/>
      </c>
      <c r="K391" s="79" t="str">
        <f>IF('Dépenses de rémunération'!J391&lt;&gt;"",'Dépenses de rémunération'!J391,"")</f>
        <v/>
      </c>
      <c r="L391" s="111" t="str">
        <f>IF('Dépenses de rémunération'!K391&lt;&gt;"",'Dépenses de rémunération'!K391,"")</f>
        <v/>
      </c>
      <c r="M391" s="246"/>
      <c r="N391" s="246">
        <f t="shared" si="25"/>
        <v>0</v>
      </c>
      <c r="O391" s="111"/>
      <c r="P391" s="81" t="str">
        <f t="shared" si="26"/>
        <v/>
      </c>
      <c r="Q391" s="111" t="str">
        <f t="shared" si="27"/>
        <v/>
      </c>
      <c r="R391" s="111" t="str">
        <f t="shared" si="28"/>
        <v/>
      </c>
      <c r="S391" s="246">
        <f t="shared" si="29"/>
        <v>0</v>
      </c>
      <c r="T391" s="111"/>
    </row>
    <row r="392" spans="2:20" ht="19.899999999999999" customHeight="1" x14ac:dyDescent="0.35">
      <c r="B392" s="109">
        <v>385</v>
      </c>
      <c r="C392" s="111" t="str">
        <f>IF('Dépenses de rémunération'!C392&lt;&gt;"",'Dépenses de rémunération'!C392,"")</f>
        <v/>
      </c>
      <c r="D392" s="111" t="str">
        <f>IF('Dépenses de rémunération'!D392&lt;&gt;"",'Dépenses de rémunération'!D392,"")</f>
        <v/>
      </c>
      <c r="E392" s="111" t="str">
        <f>IF('Dépenses de rémunération'!E392&lt;&gt;"",'Dépenses de rémunération'!E392,"")</f>
        <v/>
      </c>
      <c r="F392" s="111" t="str">
        <f>IF('Dépenses de rémunération'!F392&lt;&gt;"",'Dépenses de rémunération'!F392,"")</f>
        <v/>
      </c>
      <c r="G392" s="111" t="str">
        <f>IF('Dépenses de rémunération'!G392&lt;&gt;"",'Dépenses de rémunération'!G392,"")</f>
        <v/>
      </c>
      <c r="H392" s="246">
        <f>IF('Dépenses de rémunération'!I392&lt;&gt;0,ROUND('Dépenses de rémunération'!J392*'Dépenses de rémunération'!H392/'Dépenses de rémunération'!I392,2),0)</f>
        <v>0</v>
      </c>
      <c r="I392" s="81" t="str">
        <f>IF('Dépenses de rémunération'!H392&lt;&gt;0,'Dépenses de rémunération'!H392,"")</f>
        <v/>
      </c>
      <c r="J392" s="79" t="str">
        <f>IF('Dépenses de rémunération'!I392&lt;&gt;"",'Dépenses de rémunération'!I392,"")</f>
        <v/>
      </c>
      <c r="K392" s="79" t="str">
        <f>IF('Dépenses de rémunération'!J392&lt;&gt;"",'Dépenses de rémunération'!J392,"")</f>
        <v/>
      </c>
      <c r="L392" s="111" t="str">
        <f>IF('Dépenses de rémunération'!K392&lt;&gt;"",'Dépenses de rémunération'!K392,"")</f>
        <v/>
      </c>
      <c r="M392" s="246"/>
      <c r="N392" s="246">
        <f t="shared" si="25"/>
        <v>0</v>
      </c>
      <c r="O392" s="111"/>
      <c r="P392" s="81" t="str">
        <f t="shared" si="26"/>
        <v/>
      </c>
      <c r="Q392" s="111" t="str">
        <f t="shared" si="27"/>
        <v/>
      </c>
      <c r="R392" s="111" t="str">
        <f t="shared" si="28"/>
        <v/>
      </c>
      <c r="S392" s="246">
        <f t="shared" si="29"/>
        <v>0</v>
      </c>
      <c r="T392" s="111"/>
    </row>
    <row r="393" spans="2:20" ht="19.899999999999999" customHeight="1" x14ac:dyDescent="0.35">
      <c r="B393" s="109">
        <v>386</v>
      </c>
      <c r="C393" s="111" t="str">
        <f>IF('Dépenses de rémunération'!C393&lt;&gt;"",'Dépenses de rémunération'!C393,"")</f>
        <v/>
      </c>
      <c r="D393" s="111" t="str">
        <f>IF('Dépenses de rémunération'!D393&lt;&gt;"",'Dépenses de rémunération'!D393,"")</f>
        <v/>
      </c>
      <c r="E393" s="111" t="str">
        <f>IF('Dépenses de rémunération'!E393&lt;&gt;"",'Dépenses de rémunération'!E393,"")</f>
        <v/>
      </c>
      <c r="F393" s="111" t="str">
        <f>IF('Dépenses de rémunération'!F393&lt;&gt;"",'Dépenses de rémunération'!F393,"")</f>
        <v/>
      </c>
      <c r="G393" s="111" t="str">
        <f>IF('Dépenses de rémunération'!G393&lt;&gt;"",'Dépenses de rémunération'!G393,"")</f>
        <v/>
      </c>
      <c r="H393" s="246">
        <f>IF('Dépenses de rémunération'!I393&lt;&gt;0,ROUND('Dépenses de rémunération'!J393*'Dépenses de rémunération'!H393/'Dépenses de rémunération'!I393,2),0)</f>
        <v>0</v>
      </c>
      <c r="I393" s="81" t="str">
        <f>IF('Dépenses de rémunération'!H393&lt;&gt;0,'Dépenses de rémunération'!H393,"")</f>
        <v/>
      </c>
      <c r="J393" s="79" t="str">
        <f>IF('Dépenses de rémunération'!I393&lt;&gt;"",'Dépenses de rémunération'!I393,"")</f>
        <v/>
      </c>
      <c r="K393" s="79" t="str">
        <f>IF('Dépenses de rémunération'!J393&lt;&gt;"",'Dépenses de rémunération'!J393,"")</f>
        <v/>
      </c>
      <c r="L393" s="111" t="str">
        <f>IF('Dépenses de rémunération'!K393&lt;&gt;"",'Dépenses de rémunération'!K393,"")</f>
        <v/>
      </c>
      <c r="M393" s="246"/>
      <c r="N393" s="246">
        <f t="shared" ref="N393:N456" si="30">IF(AND(M393&lt;&gt;"",M393&lt;&gt;0),MIN(ROUND(M393,2),IF(AND(AND(J393&lt;&gt;0,J393&lt;&gt;""),AND(I393&lt;&gt;0,I393&lt;&gt;""),AND(K393&lt;&gt;0,K393&lt;&gt;"")),ROUND(I393*K393/J393,2),0)),IF(AND(AND(J393&lt;&gt;0,J393&lt;&gt;""),AND(I393&lt;&gt;0,I393&lt;&gt;""),AND(K393&lt;&gt;0,K393&lt;&gt;"")),ROUND(I393*K393/J393,2),0))</f>
        <v>0</v>
      </c>
      <c r="O393" s="111"/>
      <c r="P393" s="81" t="str">
        <f t="shared" ref="P393:P456" si="31">IF(I393&lt;&gt;"",I393,"")</f>
        <v/>
      </c>
      <c r="Q393" s="111" t="str">
        <f t="shared" ref="Q393:Q456" si="32">IF(J393&lt;&gt;"",J393,"")</f>
        <v/>
      </c>
      <c r="R393" s="111" t="str">
        <f t="shared" ref="R393:R456" si="33">IF(K393&lt;&gt;"",K393,"")</f>
        <v/>
      </c>
      <c r="S393" s="246">
        <f t="shared" ref="S393:S456" si="34">IF(AND(AND(Q393&lt;&gt;0,Q393&lt;&gt;""),AND(P393&lt;&gt;0,P393&lt;&gt;""),AND(R393&lt;&gt;0,R393&lt;&gt;"")),ROUND(P393*R393/Q393,2),N393)</f>
        <v>0</v>
      </c>
      <c r="T393" s="111"/>
    </row>
    <row r="394" spans="2:20" ht="19.899999999999999" customHeight="1" x14ac:dyDescent="0.35">
      <c r="B394" s="109">
        <v>387</v>
      </c>
      <c r="C394" s="111" t="str">
        <f>IF('Dépenses de rémunération'!C394&lt;&gt;"",'Dépenses de rémunération'!C394,"")</f>
        <v/>
      </c>
      <c r="D394" s="111" t="str">
        <f>IF('Dépenses de rémunération'!D394&lt;&gt;"",'Dépenses de rémunération'!D394,"")</f>
        <v/>
      </c>
      <c r="E394" s="111" t="str">
        <f>IF('Dépenses de rémunération'!E394&lt;&gt;"",'Dépenses de rémunération'!E394,"")</f>
        <v/>
      </c>
      <c r="F394" s="111" t="str">
        <f>IF('Dépenses de rémunération'!F394&lt;&gt;"",'Dépenses de rémunération'!F394,"")</f>
        <v/>
      </c>
      <c r="G394" s="111" t="str">
        <f>IF('Dépenses de rémunération'!G394&lt;&gt;"",'Dépenses de rémunération'!G394,"")</f>
        <v/>
      </c>
      <c r="H394" s="246">
        <f>IF('Dépenses de rémunération'!I394&lt;&gt;0,ROUND('Dépenses de rémunération'!J394*'Dépenses de rémunération'!H394/'Dépenses de rémunération'!I394,2),0)</f>
        <v>0</v>
      </c>
      <c r="I394" s="81" t="str">
        <f>IF('Dépenses de rémunération'!H394&lt;&gt;0,'Dépenses de rémunération'!H394,"")</f>
        <v/>
      </c>
      <c r="J394" s="79" t="str">
        <f>IF('Dépenses de rémunération'!I394&lt;&gt;"",'Dépenses de rémunération'!I394,"")</f>
        <v/>
      </c>
      <c r="K394" s="79" t="str">
        <f>IF('Dépenses de rémunération'!J394&lt;&gt;"",'Dépenses de rémunération'!J394,"")</f>
        <v/>
      </c>
      <c r="L394" s="111" t="str">
        <f>IF('Dépenses de rémunération'!K394&lt;&gt;"",'Dépenses de rémunération'!K394,"")</f>
        <v/>
      </c>
      <c r="M394" s="246"/>
      <c r="N394" s="246">
        <f t="shared" si="30"/>
        <v>0</v>
      </c>
      <c r="O394" s="111"/>
      <c r="P394" s="81" t="str">
        <f t="shared" si="31"/>
        <v/>
      </c>
      <c r="Q394" s="111" t="str">
        <f t="shared" si="32"/>
        <v/>
      </c>
      <c r="R394" s="111" t="str">
        <f t="shared" si="33"/>
        <v/>
      </c>
      <c r="S394" s="246">
        <f t="shared" si="34"/>
        <v>0</v>
      </c>
      <c r="T394" s="111"/>
    </row>
    <row r="395" spans="2:20" ht="19.899999999999999" customHeight="1" x14ac:dyDescent="0.35">
      <c r="B395" s="109">
        <v>388</v>
      </c>
      <c r="C395" s="111" t="str">
        <f>IF('Dépenses de rémunération'!C395&lt;&gt;"",'Dépenses de rémunération'!C395,"")</f>
        <v/>
      </c>
      <c r="D395" s="111" t="str">
        <f>IF('Dépenses de rémunération'!D395&lt;&gt;"",'Dépenses de rémunération'!D395,"")</f>
        <v/>
      </c>
      <c r="E395" s="111" t="str">
        <f>IF('Dépenses de rémunération'!E395&lt;&gt;"",'Dépenses de rémunération'!E395,"")</f>
        <v/>
      </c>
      <c r="F395" s="111" t="str">
        <f>IF('Dépenses de rémunération'!F395&lt;&gt;"",'Dépenses de rémunération'!F395,"")</f>
        <v/>
      </c>
      <c r="G395" s="111" t="str">
        <f>IF('Dépenses de rémunération'!G395&lt;&gt;"",'Dépenses de rémunération'!G395,"")</f>
        <v/>
      </c>
      <c r="H395" s="246">
        <f>IF('Dépenses de rémunération'!I395&lt;&gt;0,ROUND('Dépenses de rémunération'!J395*'Dépenses de rémunération'!H395/'Dépenses de rémunération'!I395,2),0)</f>
        <v>0</v>
      </c>
      <c r="I395" s="81" t="str">
        <f>IF('Dépenses de rémunération'!H395&lt;&gt;0,'Dépenses de rémunération'!H395,"")</f>
        <v/>
      </c>
      <c r="J395" s="79" t="str">
        <f>IF('Dépenses de rémunération'!I395&lt;&gt;"",'Dépenses de rémunération'!I395,"")</f>
        <v/>
      </c>
      <c r="K395" s="79" t="str">
        <f>IF('Dépenses de rémunération'!J395&lt;&gt;"",'Dépenses de rémunération'!J395,"")</f>
        <v/>
      </c>
      <c r="L395" s="111" t="str">
        <f>IF('Dépenses de rémunération'!K395&lt;&gt;"",'Dépenses de rémunération'!K395,"")</f>
        <v/>
      </c>
      <c r="M395" s="246"/>
      <c r="N395" s="246">
        <f t="shared" si="30"/>
        <v>0</v>
      </c>
      <c r="O395" s="111"/>
      <c r="P395" s="81" t="str">
        <f t="shared" si="31"/>
        <v/>
      </c>
      <c r="Q395" s="111" t="str">
        <f t="shared" si="32"/>
        <v/>
      </c>
      <c r="R395" s="111" t="str">
        <f t="shared" si="33"/>
        <v/>
      </c>
      <c r="S395" s="246">
        <f t="shared" si="34"/>
        <v>0</v>
      </c>
      <c r="T395" s="111"/>
    </row>
    <row r="396" spans="2:20" ht="19.899999999999999" customHeight="1" x14ac:dyDescent="0.35">
      <c r="B396" s="109">
        <v>389</v>
      </c>
      <c r="C396" s="111" t="str">
        <f>IF('Dépenses de rémunération'!C396&lt;&gt;"",'Dépenses de rémunération'!C396,"")</f>
        <v/>
      </c>
      <c r="D396" s="111" t="str">
        <f>IF('Dépenses de rémunération'!D396&lt;&gt;"",'Dépenses de rémunération'!D396,"")</f>
        <v/>
      </c>
      <c r="E396" s="111" t="str">
        <f>IF('Dépenses de rémunération'!E396&lt;&gt;"",'Dépenses de rémunération'!E396,"")</f>
        <v/>
      </c>
      <c r="F396" s="111" t="str">
        <f>IF('Dépenses de rémunération'!F396&lt;&gt;"",'Dépenses de rémunération'!F396,"")</f>
        <v/>
      </c>
      <c r="G396" s="111" t="str">
        <f>IF('Dépenses de rémunération'!G396&lt;&gt;"",'Dépenses de rémunération'!G396,"")</f>
        <v/>
      </c>
      <c r="H396" s="246">
        <f>IF('Dépenses de rémunération'!I396&lt;&gt;0,ROUND('Dépenses de rémunération'!J396*'Dépenses de rémunération'!H396/'Dépenses de rémunération'!I396,2),0)</f>
        <v>0</v>
      </c>
      <c r="I396" s="81" t="str">
        <f>IF('Dépenses de rémunération'!H396&lt;&gt;0,'Dépenses de rémunération'!H396,"")</f>
        <v/>
      </c>
      <c r="J396" s="79" t="str">
        <f>IF('Dépenses de rémunération'!I396&lt;&gt;"",'Dépenses de rémunération'!I396,"")</f>
        <v/>
      </c>
      <c r="K396" s="79" t="str">
        <f>IF('Dépenses de rémunération'!J396&lt;&gt;"",'Dépenses de rémunération'!J396,"")</f>
        <v/>
      </c>
      <c r="L396" s="111" t="str">
        <f>IF('Dépenses de rémunération'!K396&lt;&gt;"",'Dépenses de rémunération'!K396,"")</f>
        <v/>
      </c>
      <c r="M396" s="246"/>
      <c r="N396" s="246">
        <f t="shared" si="30"/>
        <v>0</v>
      </c>
      <c r="O396" s="111"/>
      <c r="P396" s="81" t="str">
        <f t="shared" si="31"/>
        <v/>
      </c>
      <c r="Q396" s="111" t="str">
        <f t="shared" si="32"/>
        <v/>
      </c>
      <c r="R396" s="111" t="str">
        <f t="shared" si="33"/>
        <v/>
      </c>
      <c r="S396" s="246">
        <f t="shared" si="34"/>
        <v>0</v>
      </c>
      <c r="T396" s="111"/>
    </row>
    <row r="397" spans="2:20" ht="19.899999999999999" customHeight="1" x14ac:dyDescent="0.35">
      <c r="B397" s="109">
        <v>390</v>
      </c>
      <c r="C397" s="111" t="str">
        <f>IF('Dépenses de rémunération'!C397&lt;&gt;"",'Dépenses de rémunération'!C397,"")</f>
        <v/>
      </c>
      <c r="D397" s="111" t="str">
        <f>IF('Dépenses de rémunération'!D397&lt;&gt;"",'Dépenses de rémunération'!D397,"")</f>
        <v/>
      </c>
      <c r="E397" s="111" t="str">
        <f>IF('Dépenses de rémunération'!E397&lt;&gt;"",'Dépenses de rémunération'!E397,"")</f>
        <v/>
      </c>
      <c r="F397" s="111" t="str">
        <f>IF('Dépenses de rémunération'!F397&lt;&gt;"",'Dépenses de rémunération'!F397,"")</f>
        <v/>
      </c>
      <c r="G397" s="111" t="str">
        <f>IF('Dépenses de rémunération'!G397&lt;&gt;"",'Dépenses de rémunération'!G397,"")</f>
        <v/>
      </c>
      <c r="H397" s="246">
        <f>IF('Dépenses de rémunération'!I397&lt;&gt;0,ROUND('Dépenses de rémunération'!J397*'Dépenses de rémunération'!H397/'Dépenses de rémunération'!I397,2),0)</f>
        <v>0</v>
      </c>
      <c r="I397" s="81" t="str">
        <f>IF('Dépenses de rémunération'!H397&lt;&gt;0,'Dépenses de rémunération'!H397,"")</f>
        <v/>
      </c>
      <c r="J397" s="79" t="str">
        <f>IF('Dépenses de rémunération'!I397&lt;&gt;"",'Dépenses de rémunération'!I397,"")</f>
        <v/>
      </c>
      <c r="K397" s="79" t="str">
        <f>IF('Dépenses de rémunération'!J397&lt;&gt;"",'Dépenses de rémunération'!J397,"")</f>
        <v/>
      </c>
      <c r="L397" s="111" t="str">
        <f>IF('Dépenses de rémunération'!K397&lt;&gt;"",'Dépenses de rémunération'!K397,"")</f>
        <v/>
      </c>
      <c r="M397" s="246"/>
      <c r="N397" s="246">
        <f t="shared" si="30"/>
        <v>0</v>
      </c>
      <c r="O397" s="111"/>
      <c r="P397" s="81" t="str">
        <f t="shared" si="31"/>
        <v/>
      </c>
      <c r="Q397" s="111" t="str">
        <f t="shared" si="32"/>
        <v/>
      </c>
      <c r="R397" s="111" t="str">
        <f t="shared" si="33"/>
        <v/>
      </c>
      <c r="S397" s="246">
        <f t="shared" si="34"/>
        <v>0</v>
      </c>
      <c r="T397" s="111"/>
    </row>
    <row r="398" spans="2:20" ht="19.899999999999999" customHeight="1" x14ac:dyDescent="0.35">
      <c r="B398" s="109">
        <v>391</v>
      </c>
      <c r="C398" s="111" t="str">
        <f>IF('Dépenses de rémunération'!C398&lt;&gt;"",'Dépenses de rémunération'!C398,"")</f>
        <v/>
      </c>
      <c r="D398" s="111" t="str">
        <f>IF('Dépenses de rémunération'!D398&lt;&gt;"",'Dépenses de rémunération'!D398,"")</f>
        <v/>
      </c>
      <c r="E398" s="111" t="str">
        <f>IF('Dépenses de rémunération'!E398&lt;&gt;"",'Dépenses de rémunération'!E398,"")</f>
        <v/>
      </c>
      <c r="F398" s="111" t="str">
        <f>IF('Dépenses de rémunération'!F398&lt;&gt;"",'Dépenses de rémunération'!F398,"")</f>
        <v/>
      </c>
      <c r="G398" s="111" t="str">
        <f>IF('Dépenses de rémunération'!G398&lt;&gt;"",'Dépenses de rémunération'!G398,"")</f>
        <v/>
      </c>
      <c r="H398" s="246">
        <f>IF('Dépenses de rémunération'!I398&lt;&gt;0,ROUND('Dépenses de rémunération'!J398*'Dépenses de rémunération'!H398/'Dépenses de rémunération'!I398,2),0)</f>
        <v>0</v>
      </c>
      <c r="I398" s="81" t="str">
        <f>IF('Dépenses de rémunération'!H398&lt;&gt;0,'Dépenses de rémunération'!H398,"")</f>
        <v/>
      </c>
      <c r="J398" s="79" t="str">
        <f>IF('Dépenses de rémunération'!I398&lt;&gt;"",'Dépenses de rémunération'!I398,"")</f>
        <v/>
      </c>
      <c r="K398" s="79" t="str">
        <f>IF('Dépenses de rémunération'!J398&lt;&gt;"",'Dépenses de rémunération'!J398,"")</f>
        <v/>
      </c>
      <c r="L398" s="111" t="str">
        <f>IF('Dépenses de rémunération'!K398&lt;&gt;"",'Dépenses de rémunération'!K398,"")</f>
        <v/>
      </c>
      <c r="M398" s="246"/>
      <c r="N398" s="246">
        <f t="shared" si="30"/>
        <v>0</v>
      </c>
      <c r="O398" s="111"/>
      <c r="P398" s="81" t="str">
        <f t="shared" si="31"/>
        <v/>
      </c>
      <c r="Q398" s="111" t="str">
        <f t="shared" si="32"/>
        <v/>
      </c>
      <c r="R398" s="111" t="str">
        <f t="shared" si="33"/>
        <v/>
      </c>
      <c r="S398" s="246">
        <f t="shared" si="34"/>
        <v>0</v>
      </c>
      <c r="T398" s="111"/>
    </row>
    <row r="399" spans="2:20" ht="19.899999999999999" customHeight="1" x14ac:dyDescent="0.35">
      <c r="B399" s="109">
        <v>392</v>
      </c>
      <c r="C399" s="111" t="str">
        <f>IF('Dépenses de rémunération'!C399&lt;&gt;"",'Dépenses de rémunération'!C399,"")</f>
        <v/>
      </c>
      <c r="D399" s="111" t="str">
        <f>IF('Dépenses de rémunération'!D399&lt;&gt;"",'Dépenses de rémunération'!D399,"")</f>
        <v/>
      </c>
      <c r="E399" s="111" t="str">
        <f>IF('Dépenses de rémunération'!E399&lt;&gt;"",'Dépenses de rémunération'!E399,"")</f>
        <v/>
      </c>
      <c r="F399" s="111" t="str">
        <f>IF('Dépenses de rémunération'!F399&lt;&gt;"",'Dépenses de rémunération'!F399,"")</f>
        <v/>
      </c>
      <c r="G399" s="111" t="str">
        <f>IF('Dépenses de rémunération'!G399&lt;&gt;"",'Dépenses de rémunération'!G399,"")</f>
        <v/>
      </c>
      <c r="H399" s="246">
        <f>IF('Dépenses de rémunération'!I399&lt;&gt;0,ROUND('Dépenses de rémunération'!J399*'Dépenses de rémunération'!H399/'Dépenses de rémunération'!I399,2),0)</f>
        <v>0</v>
      </c>
      <c r="I399" s="81" t="str">
        <f>IF('Dépenses de rémunération'!H399&lt;&gt;0,'Dépenses de rémunération'!H399,"")</f>
        <v/>
      </c>
      <c r="J399" s="79" t="str">
        <f>IF('Dépenses de rémunération'!I399&lt;&gt;"",'Dépenses de rémunération'!I399,"")</f>
        <v/>
      </c>
      <c r="K399" s="79" t="str">
        <f>IF('Dépenses de rémunération'!J399&lt;&gt;"",'Dépenses de rémunération'!J399,"")</f>
        <v/>
      </c>
      <c r="L399" s="111" t="str">
        <f>IF('Dépenses de rémunération'!K399&lt;&gt;"",'Dépenses de rémunération'!K399,"")</f>
        <v/>
      </c>
      <c r="M399" s="246"/>
      <c r="N399" s="246">
        <f t="shared" si="30"/>
        <v>0</v>
      </c>
      <c r="O399" s="111"/>
      <c r="P399" s="81" t="str">
        <f t="shared" si="31"/>
        <v/>
      </c>
      <c r="Q399" s="111" t="str">
        <f t="shared" si="32"/>
        <v/>
      </c>
      <c r="R399" s="111" t="str">
        <f t="shared" si="33"/>
        <v/>
      </c>
      <c r="S399" s="246">
        <f t="shared" si="34"/>
        <v>0</v>
      </c>
      <c r="T399" s="111"/>
    </row>
    <row r="400" spans="2:20" ht="19.899999999999999" customHeight="1" x14ac:dyDescent="0.35">
      <c r="B400" s="109">
        <v>393</v>
      </c>
      <c r="C400" s="111" t="str">
        <f>IF('Dépenses de rémunération'!C400&lt;&gt;"",'Dépenses de rémunération'!C400,"")</f>
        <v/>
      </c>
      <c r="D400" s="111" t="str">
        <f>IF('Dépenses de rémunération'!D400&lt;&gt;"",'Dépenses de rémunération'!D400,"")</f>
        <v/>
      </c>
      <c r="E400" s="111" t="str">
        <f>IF('Dépenses de rémunération'!E400&lt;&gt;"",'Dépenses de rémunération'!E400,"")</f>
        <v/>
      </c>
      <c r="F400" s="111" t="str">
        <f>IF('Dépenses de rémunération'!F400&lt;&gt;"",'Dépenses de rémunération'!F400,"")</f>
        <v/>
      </c>
      <c r="G400" s="111" t="str">
        <f>IF('Dépenses de rémunération'!G400&lt;&gt;"",'Dépenses de rémunération'!G400,"")</f>
        <v/>
      </c>
      <c r="H400" s="246">
        <f>IF('Dépenses de rémunération'!I400&lt;&gt;0,ROUND('Dépenses de rémunération'!J400*'Dépenses de rémunération'!H400/'Dépenses de rémunération'!I400,2),0)</f>
        <v>0</v>
      </c>
      <c r="I400" s="81" t="str">
        <f>IF('Dépenses de rémunération'!H400&lt;&gt;0,'Dépenses de rémunération'!H400,"")</f>
        <v/>
      </c>
      <c r="J400" s="79" t="str">
        <f>IF('Dépenses de rémunération'!I400&lt;&gt;"",'Dépenses de rémunération'!I400,"")</f>
        <v/>
      </c>
      <c r="K400" s="79" t="str">
        <f>IF('Dépenses de rémunération'!J400&lt;&gt;"",'Dépenses de rémunération'!J400,"")</f>
        <v/>
      </c>
      <c r="L400" s="111" t="str">
        <f>IF('Dépenses de rémunération'!K400&lt;&gt;"",'Dépenses de rémunération'!K400,"")</f>
        <v/>
      </c>
      <c r="M400" s="246"/>
      <c r="N400" s="246">
        <f t="shared" si="30"/>
        <v>0</v>
      </c>
      <c r="O400" s="111"/>
      <c r="P400" s="81" t="str">
        <f t="shared" si="31"/>
        <v/>
      </c>
      <c r="Q400" s="111" t="str">
        <f t="shared" si="32"/>
        <v/>
      </c>
      <c r="R400" s="111" t="str">
        <f t="shared" si="33"/>
        <v/>
      </c>
      <c r="S400" s="246">
        <f t="shared" si="34"/>
        <v>0</v>
      </c>
      <c r="T400" s="111"/>
    </row>
    <row r="401" spans="2:20" ht="19.899999999999999" customHeight="1" x14ac:dyDescent="0.35">
      <c r="B401" s="109">
        <v>394</v>
      </c>
      <c r="C401" s="111" t="str">
        <f>IF('Dépenses de rémunération'!C401&lt;&gt;"",'Dépenses de rémunération'!C401,"")</f>
        <v/>
      </c>
      <c r="D401" s="111" t="str">
        <f>IF('Dépenses de rémunération'!D401&lt;&gt;"",'Dépenses de rémunération'!D401,"")</f>
        <v/>
      </c>
      <c r="E401" s="111" t="str">
        <f>IF('Dépenses de rémunération'!E401&lt;&gt;"",'Dépenses de rémunération'!E401,"")</f>
        <v/>
      </c>
      <c r="F401" s="111" t="str">
        <f>IF('Dépenses de rémunération'!F401&lt;&gt;"",'Dépenses de rémunération'!F401,"")</f>
        <v/>
      </c>
      <c r="G401" s="111" t="str">
        <f>IF('Dépenses de rémunération'!G401&lt;&gt;"",'Dépenses de rémunération'!G401,"")</f>
        <v/>
      </c>
      <c r="H401" s="246">
        <f>IF('Dépenses de rémunération'!I401&lt;&gt;0,ROUND('Dépenses de rémunération'!J401*'Dépenses de rémunération'!H401/'Dépenses de rémunération'!I401,2),0)</f>
        <v>0</v>
      </c>
      <c r="I401" s="81" t="str">
        <f>IF('Dépenses de rémunération'!H401&lt;&gt;0,'Dépenses de rémunération'!H401,"")</f>
        <v/>
      </c>
      <c r="J401" s="79" t="str">
        <f>IF('Dépenses de rémunération'!I401&lt;&gt;"",'Dépenses de rémunération'!I401,"")</f>
        <v/>
      </c>
      <c r="K401" s="79" t="str">
        <f>IF('Dépenses de rémunération'!J401&lt;&gt;"",'Dépenses de rémunération'!J401,"")</f>
        <v/>
      </c>
      <c r="L401" s="111" t="str">
        <f>IF('Dépenses de rémunération'!K401&lt;&gt;"",'Dépenses de rémunération'!K401,"")</f>
        <v/>
      </c>
      <c r="M401" s="246"/>
      <c r="N401" s="246">
        <f t="shared" si="30"/>
        <v>0</v>
      </c>
      <c r="O401" s="111"/>
      <c r="P401" s="81" t="str">
        <f t="shared" si="31"/>
        <v/>
      </c>
      <c r="Q401" s="111" t="str">
        <f t="shared" si="32"/>
        <v/>
      </c>
      <c r="R401" s="111" t="str">
        <f t="shared" si="33"/>
        <v/>
      </c>
      <c r="S401" s="246">
        <f t="shared" si="34"/>
        <v>0</v>
      </c>
      <c r="T401" s="111"/>
    </row>
    <row r="402" spans="2:20" ht="19.899999999999999" customHeight="1" x14ac:dyDescent="0.35">
      <c r="B402" s="109">
        <v>395</v>
      </c>
      <c r="C402" s="111" t="str">
        <f>IF('Dépenses de rémunération'!C402&lt;&gt;"",'Dépenses de rémunération'!C402,"")</f>
        <v/>
      </c>
      <c r="D402" s="111" t="str">
        <f>IF('Dépenses de rémunération'!D402&lt;&gt;"",'Dépenses de rémunération'!D402,"")</f>
        <v/>
      </c>
      <c r="E402" s="111" t="str">
        <f>IF('Dépenses de rémunération'!E402&lt;&gt;"",'Dépenses de rémunération'!E402,"")</f>
        <v/>
      </c>
      <c r="F402" s="111" t="str">
        <f>IF('Dépenses de rémunération'!F402&lt;&gt;"",'Dépenses de rémunération'!F402,"")</f>
        <v/>
      </c>
      <c r="G402" s="111" t="str">
        <f>IF('Dépenses de rémunération'!G402&lt;&gt;"",'Dépenses de rémunération'!G402,"")</f>
        <v/>
      </c>
      <c r="H402" s="246">
        <f>IF('Dépenses de rémunération'!I402&lt;&gt;0,ROUND('Dépenses de rémunération'!J402*'Dépenses de rémunération'!H402/'Dépenses de rémunération'!I402,2),0)</f>
        <v>0</v>
      </c>
      <c r="I402" s="81" t="str">
        <f>IF('Dépenses de rémunération'!H402&lt;&gt;0,'Dépenses de rémunération'!H402,"")</f>
        <v/>
      </c>
      <c r="J402" s="79" t="str">
        <f>IF('Dépenses de rémunération'!I402&lt;&gt;"",'Dépenses de rémunération'!I402,"")</f>
        <v/>
      </c>
      <c r="K402" s="79" t="str">
        <f>IF('Dépenses de rémunération'!J402&lt;&gt;"",'Dépenses de rémunération'!J402,"")</f>
        <v/>
      </c>
      <c r="L402" s="111" t="str">
        <f>IF('Dépenses de rémunération'!K402&lt;&gt;"",'Dépenses de rémunération'!K402,"")</f>
        <v/>
      </c>
      <c r="M402" s="246"/>
      <c r="N402" s="246">
        <f t="shared" si="30"/>
        <v>0</v>
      </c>
      <c r="O402" s="111"/>
      <c r="P402" s="81" t="str">
        <f t="shared" si="31"/>
        <v/>
      </c>
      <c r="Q402" s="111" t="str">
        <f t="shared" si="32"/>
        <v/>
      </c>
      <c r="R402" s="111" t="str">
        <f t="shared" si="33"/>
        <v/>
      </c>
      <c r="S402" s="246">
        <f t="shared" si="34"/>
        <v>0</v>
      </c>
      <c r="T402" s="111"/>
    </row>
    <row r="403" spans="2:20" ht="19.899999999999999" customHeight="1" x14ac:dyDescent="0.35">
      <c r="B403" s="109">
        <v>396</v>
      </c>
      <c r="C403" s="111" t="str">
        <f>IF('Dépenses de rémunération'!C403&lt;&gt;"",'Dépenses de rémunération'!C403,"")</f>
        <v/>
      </c>
      <c r="D403" s="111" t="str">
        <f>IF('Dépenses de rémunération'!D403&lt;&gt;"",'Dépenses de rémunération'!D403,"")</f>
        <v/>
      </c>
      <c r="E403" s="111" t="str">
        <f>IF('Dépenses de rémunération'!E403&lt;&gt;"",'Dépenses de rémunération'!E403,"")</f>
        <v/>
      </c>
      <c r="F403" s="111" t="str">
        <f>IF('Dépenses de rémunération'!F403&lt;&gt;"",'Dépenses de rémunération'!F403,"")</f>
        <v/>
      </c>
      <c r="G403" s="111" t="str">
        <f>IF('Dépenses de rémunération'!G403&lt;&gt;"",'Dépenses de rémunération'!G403,"")</f>
        <v/>
      </c>
      <c r="H403" s="246">
        <f>IF('Dépenses de rémunération'!I403&lt;&gt;0,ROUND('Dépenses de rémunération'!J403*'Dépenses de rémunération'!H403/'Dépenses de rémunération'!I403,2),0)</f>
        <v>0</v>
      </c>
      <c r="I403" s="81" t="str">
        <f>IF('Dépenses de rémunération'!H403&lt;&gt;0,'Dépenses de rémunération'!H403,"")</f>
        <v/>
      </c>
      <c r="J403" s="79" t="str">
        <f>IF('Dépenses de rémunération'!I403&lt;&gt;"",'Dépenses de rémunération'!I403,"")</f>
        <v/>
      </c>
      <c r="K403" s="79" t="str">
        <f>IF('Dépenses de rémunération'!J403&lt;&gt;"",'Dépenses de rémunération'!J403,"")</f>
        <v/>
      </c>
      <c r="L403" s="111" t="str">
        <f>IF('Dépenses de rémunération'!K403&lt;&gt;"",'Dépenses de rémunération'!K403,"")</f>
        <v/>
      </c>
      <c r="M403" s="246"/>
      <c r="N403" s="246">
        <f t="shared" si="30"/>
        <v>0</v>
      </c>
      <c r="O403" s="111"/>
      <c r="P403" s="81" t="str">
        <f t="shared" si="31"/>
        <v/>
      </c>
      <c r="Q403" s="111" t="str">
        <f t="shared" si="32"/>
        <v/>
      </c>
      <c r="R403" s="111" t="str">
        <f t="shared" si="33"/>
        <v/>
      </c>
      <c r="S403" s="246">
        <f t="shared" si="34"/>
        <v>0</v>
      </c>
      <c r="T403" s="111"/>
    </row>
    <row r="404" spans="2:20" ht="19.899999999999999" customHeight="1" x14ac:dyDescent="0.35">
      <c r="B404" s="109">
        <v>397</v>
      </c>
      <c r="C404" s="111" t="str">
        <f>IF('Dépenses de rémunération'!C404&lt;&gt;"",'Dépenses de rémunération'!C404,"")</f>
        <v/>
      </c>
      <c r="D404" s="111" t="str">
        <f>IF('Dépenses de rémunération'!D404&lt;&gt;"",'Dépenses de rémunération'!D404,"")</f>
        <v/>
      </c>
      <c r="E404" s="111" t="str">
        <f>IF('Dépenses de rémunération'!E404&lt;&gt;"",'Dépenses de rémunération'!E404,"")</f>
        <v/>
      </c>
      <c r="F404" s="111" t="str">
        <f>IF('Dépenses de rémunération'!F404&lt;&gt;"",'Dépenses de rémunération'!F404,"")</f>
        <v/>
      </c>
      <c r="G404" s="111" t="str">
        <f>IF('Dépenses de rémunération'!G404&lt;&gt;"",'Dépenses de rémunération'!G404,"")</f>
        <v/>
      </c>
      <c r="H404" s="246">
        <f>IF('Dépenses de rémunération'!I404&lt;&gt;0,ROUND('Dépenses de rémunération'!J404*'Dépenses de rémunération'!H404/'Dépenses de rémunération'!I404,2),0)</f>
        <v>0</v>
      </c>
      <c r="I404" s="81" t="str">
        <f>IF('Dépenses de rémunération'!H404&lt;&gt;0,'Dépenses de rémunération'!H404,"")</f>
        <v/>
      </c>
      <c r="J404" s="79" t="str">
        <f>IF('Dépenses de rémunération'!I404&lt;&gt;"",'Dépenses de rémunération'!I404,"")</f>
        <v/>
      </c>
      <c r="K404" s="79" t="str">
        <f>IF('Dépenses de rémunération'!J404&lt;&gt;"",'Dépenses de rémunération'!J404,"")</f>
        <v/>
      </c>
      <c r="L404" s="111" t="str">
        <f>IF('Dépenses de rémunération'!K404&lt;&gt;"",'Dépenses de rémunération'!K404,"")</f>
        <v/>
      </c>
      <c r="M404" s="246"/>
      <c r="N404" s="246">
        <f t="shared" si="30"/>
        <v>0</v>
      </c>
      <c r="O404" s="111"/>
      <c r="P404" s="81" t="str">
        <f t="shared" si="31"/>
        <v/>
      </c>
      <c r="Q404" s="111" t="str">
        <f t="shared" si="32"/>
        <v/>
      </c>
      <c r="R404" s="111" t="str">
        <f t="shared" si="33"/>
        <v/>
      </c>
      <c r="S404" s="246">
        <f t="shared" si="34"/>
        <v>0</v>
      </c>
      <c r="T404" s="111"/>
    </row>
    <row r="405" spans="2:20" ht="19.899999999999999" customHeight="1" x14ac:dyDescent="0.35">
      <c r="B405" s="109">
        <v>398</v>
      </c>
      <c r="C405" s="111" t="str">
        <f>IF('Dépenses de rémunération'!C405&lt;&gt;"",'Dépenses de rémunération'!C405,"")</f>
        <v/>
      </c>
      <c r="D405" s="111" t="str">
        <f>IF('Dépenses de rémunération'!D405&lt;&gt;"",'Dépenses de rémunération'!D405,"")</f>
        <v/>
      </c>
      <c r="E405" s="111" t="str">
        <f>IF('Dépenses de rémunération'!E405&lt;&gt;"",'Dépenses de rémunération'!E405,"")</f>
        <v/>
      </c>
      <c r="F405" s="111" t="str">
        <f>IF('Dépenses de rémunération'!F405&lt;&gt;"",'Dépenses de rémunération'!F405,"")</f>
        <v/>
      </c>
      <c r="G405" s="111" t="str">
        <f>IF('Dépenses de rémunération'!G405&lt;&gt;"",'Dépenses de rémunération'!G405,"")</f>
        <v/>
      </c>
      <c r="H405" s="246">
        <f>IF('Dépenses de rémunération'!I405&lt;&gt;0,ROUND('Dépenses de rémunération'!J405*'Dépenses de rémunération'!H405/'Dépenses de rémunération'!I405,2),0)</f>
        <v>0</v>
      </c>
      <c r="I405" s="81" t="str">
        <f>IF('Dépenses de rémunération'!H405&lt;&gt;0,'Dépenses de rémunération'!H405,"")</f>
        <v/>
      </c>
      <c r="J405" s="79" t="str">
        <f>IF('Dépenses de rémunération'!I405&lt;&gt;"",'Dépenses de rémunération'!I405,"")</f>
        <v/>
      </c>
      <c r="K405" s="79" t="str">
        <f>IF('Dépenses de rémunération'!J405&lt;&gt;"",'Dépenses de rémunération'!J405,"")</f>
        <v/>
      </c>
      <c r="L405" s="111" t="str">
        <f>IF('Dépenses de rémunération'!K405&lt;&gt;"",'Dépenses de rémunération'!K405,"")</f>
        <v/>
      </c>
      <c r="M405" s="246"/>
      <c r="N405" s="246">
        <f t="shared" si="30"/>
        <v>0</v>
      </c>
      <c r="O405" s="111"/>
      <c r="P405" s="81" t="str">
        <f t="shared" si="31"/>
        <v/>
      </c>
      <c r="Q405" s="111" t="str">
        <f t="shared" si="32"/>
        <v/>
      </c>
      <c r="R405" s="111" t="str">
        <f t="shared" si="33"/>
        <v/>
      </c>
      <c r="S405" s="246">
        <f t="shared" si="34"/>
        <v>0</v>
      </c>
      <c r="T405" s="111"/>
    </row>
    <row r="406" spans="2:20" ht="19.899999999999999" customHeight="1" x14ac:dyDescent="0.35">
      <c r="B406" s="109">
        <v>399</v>
      </c>
      <c r="C406" s="111" t="str">
        <f>IF('Dépenses de rémunération'!C406&lt;&gt;"",'Dépenses de rémunération'!C406,"")</f>
        <v/>
      </c>
      <c r="D406" s="111" t="str">
        <f>IF('Dépenses de rémunération'!D406&lt;&gt;"",'Dépenses de rémunération'!D406,"")</f>
        <v/>
      </c>
      <c r="E406" s="111" t="str">
        <f>IF('Dépenses de rémunération'!E406&lt;&gt;"",'Dépenses de rémunération'!E406,"")</f>
        <v/>
      </c>
      <c r="F406" s="111" t="str">
        <f>IF('Dépenses de rémunération'!F406&lt;&gt;"",'Dépenses de rémunération'!F406,"")</f>
        <v/>
      </c>
      <c r="G406" s="111" t="str">
        <f>IF('Dépenses de rémunération'!G406&lt;&gt;"",'Dépenses de rémunération'!G406,"")</f>
        <v/>
      </c>
      <c r="H406" s="246">
        <f>IF('Dépenses de rémunération'!I406&lt;&gt;0,ROUND('Dépenses de rémunération'!J406*'Dépenses de rémunération'!H406/'Dépenses de rémunération'!I406,2),0)</f>
        <v>0</v>
      </c>
      <c r="I406" s="81" t="str">
        <f>IF('Dépenses de rémunération'!H406&lt;&gt;0,'Dépenses de rémunération'!H406,"")</f>
        <v/>
      </c>
      <c r="J406" s="79" t="str">
        <f>IF('Dépenses de rémunération'!I406&lt;&gt;"",'Dépenses de rémunération'!I406,"")</f>
        <v/>
      </c>
      <c r="K406" s="79" t="str">
        <f>IF('Dépenses de rémunération'!J406&lt;&gt;"",'Dépenses de rémunération'!J406,"")</f>
        <v/>
      </c>
      <c r="L406" s="111" t="str">
        <f>IF('Dépenses de rémunération'!K406&lt;&gt;"",'Dépenses de rémunération'!K406,"")</f>
        <v/>
      </c>
      <c r="M406" s="246"/>
      <c r="N406" s="246">
        <f t="shared" si="30"/>
        <v>0</v>
      </c>
      <c r="O406" s="111"/>
      <c r="P406" s="81" t="str">
        <f t="shared" si="31"/>
        <v/>
      </c>
      <c r="Q406" s="111" t="str">
        <f t="shared" si="32"/>
        <v/>
      </c>
      <c r="R406" s="111" t="str">
        <f t="shared" si="33"/>
        <v/>
      </c>
      <c r="S406" s="246">
        <f t="shared" si="34"/>
        <v>0</v>
      </c>
      <c r="T406" s="111"/>
    </row>
    <row r="407" spans="2:20" ht="19.899999999999999" customHeight="1" x14ac:dyDescent="0.35">
      <c r="B407" s="109">
        <v>400</v>
      </c>
      <c r="C407" s="111" t="str">
        <f>IF('Dépenses de rémunération'!C407&lt;&gt;"",'Dépenses de rémunération'!C407,"")</f>
        <v/>
      </c>
      <c r="D407" s="111" t="str">
        <f>IF('Dépenses de rémunération'!D407&lt;&gt;"",'Dépenses de rémunération'!D407,"")</f>
        <v/>
      </c>
      <c r="E407" s="111" t="str">
        <f>IF('Dépenses de rémunération'!E407&lt;&gt;"",'Dépenses de rémunération'!E407,"")</f>
        <v/>
      </c>
      <c r="F407" s="111" t="str">
        <f>IF('Dépenses de rémunération'!F407&lt;&gt;"",'Dépenses de rémunération'!F407,"")</f>
        <v/>
      </c>
      <c r="G407" s="111" t="str">
        <f>IF('Dépenses de rémunération'!G407&lt;&gt;"",'Dépenses de rémunération'!G407,"")</f>
        <v/>
      </c>
      <c r="H407" s="246">
        <f>IF('Dépenses de rémunération'!I407&lt;&gt;0,ROUND('Dépenses de rémunération'!J407*'Dépenses de rémunération'!H407/'Dépenses de rémunération'!I407,2),0)</f>
        <v>0</v>
      </c>
      <c r="I407" s="81" t="str">
        <f>IF('Dépenses de rémunération'!H407&lt;&gt;0,'Dépenses de rémunération'!H407,"")</f>
        <v/>
      </c>
      <c r="J407" s="79" t="str">
        <f>IF('Dépenses de rémunération'!I407&lt;&gt;"",'Dépenses de rémunération'!I407,"")</f>
        <v/>
      </c>
      <c r="K407" s="79" t="str">
        <f>IF('Dépenses de rémunération'!J407&lt;&gt;"",'Dépenses de rémunération'!J407,"")</f>
        <v/>
      </c>
      <c r="L407" s="111" t="str">
        <f>IF('Dépenses de rémunération'!K407&lt;&gt;"",'Dépenses de rémunération'!K407,"")</f>
        <v/>
      </c>
      <c r="M407" s="246"/>
      <c r="N407" s="246">
        <f t="shared" si="30"/>
        <v>0</v>
      </c>
      <c r="O407" s="111"/>
      <c r="P407" s="81" t="str">
        <f t="shared" si="31"/>
        <v/>
      </c>
      <c r="Q407" s="111" t="str">
        <f t="shared" si="32"/>
        <v/>
      </c>
      <c r="R407" s="111" t="str">
        <f t="shared" si="33"/>
        <v/>
      </c>
      <c r="S407" s="246">
        <f t="shared" si="34"/>
        <v>0</v>
      </c>
      <c r="T407" s="111"/>
    </row>
    <row r="408" spans="2:20" ht="19.899999999999999" customHeight="1" x14ac:dyDescent="0.35">
      <c r="B408" s="109">
        <v>401</v>
      </c>
      <c r="C408" s="111" t="str">
        <f>IF('Dépenses de rémunération'!C408&lt;&gt;"",'Dépenses de rémunération'!C408,"")</f>
        <v/>
      </c>
      <c r="D408" s="111" t="str">
        <f>IF('Dépenses de rémunération'!D408&lt;&gt;"",'Dépenses de rémunération'!D408,"")</f>
        <v/>
      </c>
      <c r="E408" s="111" t="str">
        <f>IF('Dépenses de rémunération'!E408&lt;&gt;"",'Dépenses de rémunération'!E408,"")</f>
        <v/>
      </c>
      <c r="F408" s="111" t="str">
        <f>IF('Dépenses de rémunération'!F408&lt;&gt;"",'Dépenses de rémunération'!F408,"")</f>
        <v/>
      </c>
      <c r="G408" s="111" t="str">
        <f>IF('Dépenses de rémunération'!G408&lt;&gt;"",'Dépenses de rémunération'!G408,"")</f>
        <v/>
      </c>
      <c r="H408" s="246">
        <f>IF('Dépenses de rémunération'!I408&lt;&gt;0,ROUND('Dépenses de rémunération'!J408*'Dépenses de rémunération'!H408/'Dépenses de rémunération'!I408,2),0)</f>
        <v>0</v>
      </c>
      <c r="I408" s="81" t="str">
        <f>IF('Dépenses de rémunération'!H408&lt;&gt;0,'Dépenses de rémunération'!H408,"")</f>
        <v/>
      </c>
      <c r="J408" s="79" t="str">
        <f>IF('Dépenses de rémunération'!I408&lt;&gt;"",'Dépenses de rémunération'!I408,"")</f>
        <v/>
      </c>
      <c r="K408" s="79" t="str">
        <f>IF('Dépenses de rémunération'!J408&lt;&gt;"",'Dépenses de rémunération'!J408,"")</f>
        <v/>
      </c>
      <c r="L408" s="111" t="str">
        <f>IF('Dépenses de rémunération'!K408&lt;&gt;"",'Dépenses de rémunération'!K408,"")</f>
        <v/>
      </c>
      <c r="M408" s="246"/>
      <c r="N408" s="246">
        <f t="shared" si="30"/>
        <v>0</v>
      </c>
      <c r="O408" s="111"/>
      <c r="P408" s="81" t="str">
        <f t="shared" si="31"/>
        <v/>
      </c>
      <c r="Q408" s="111" t="str">
        <f t="shared" si="32"/>
        <v/>
      </c>
      <c r="R408" s="111" t="str">
        <f t="shared" si="33"/>
        <v/>
      </c>
      <c r="S408" s="246">
        <f t="shared" si="34"/>
        <v>0</v>
      </c>
      <c r="T408" s="111"/>
    </row>
    <row r="409" spans="2:20" ht="19.899999999999999" customHeight="1" x14ac:dyDescent="0.35">
      <c r="B409" s="109">
        <v>402</v>
      </c>
      <c r="C409" s="111" t="str">
        <f>IF('Dépenses de rémunération'!C409&lt;&gt;"",'Dépenses de rémunération'!C409,"")</f>
        <v/>
      </c>
      <c r="D409" s="111" t="str">
        <f>IF('Dépenses de rémunération'!D409&lt;&gt;"",'Dépenses de rémunération'!D409,"")</f>
        <v/>
      </c>
      <c r="E409" s="111" t="str">
        <f>IF('Dépenses de rémunération'!E409&lt;&gt;"",'Dépenses de rémunération'!E409,"")</f>
        <v/>
      </c>
      <c r="F409" s="111" t="str">
        <f>IF('Dépenses de rémunération'!F409&lt;&gt;"",'Dépenses de rémunération'!F409,"")</f>
        <v/>
      </c>
      <c r="G409" s="111" t="str">
        <f>IF('Dépenses de rémunération'!G409&lt;&gt;"",'Dépenses de rémunération'!G409,"")</f>
        <v/>
      </c>
      <c r="H409" s="246">
        <f>IF('Dépenses de rémunération'!I409&lt;&gt;0,ROUND('Dépenses de rémunération'!J409*'Dépenses de rémunération'!H409/'Dépenses de rémunération'!I409,2),0)</f>
        <v>0</v>
      </c>
      <c r="I409" s="81" t="str">
        <f>IF('Dépenses de rémunération'!H409&lt;&gt;0,'Dépenses de rémunération'!H409,"")</f>
        <v/>
      </c>
      <c r="J409" s="79" t="str">
        <f>IF('Dépenses de rémunération'!I409&lt;&gt;"",'Dépenses de rémunération'!I409,"")</f>
        <v/>
      </c>
      <c r="K409" s="79" t="str">
        <f>IF('Dépenses de rémunération'!J409&lt;&gt;"",'Dépenses de rémunération'!J409,"")</f>
        <v/>
      </c>
      <c r="L409" s="111" t="str">
        <f>IF('Dépenses de rémunération'!K409&lt;&gt;"",'Dépenses de rémunération'!K409,"")</f>
        <v/>
      </c>
      <c r="M409" s="246"/>
      <c r="N409" s="246">
        <f t="shared" si="30"/>
        <v>0</v>
      </c>
      <c r="O409" s="111"/>
      <c r="P409" s="81" t="str">
        <f t="shared" si="31"/>
        <v/>
      </c>
      <c r="Q409" s="111" t="str">
        <f t="shared" si="32"/>
        <v/>
      </c>
      <c r="R409" s="111" t="str">
        <f t="shared" si="33"/>
        <v/>
      </c>
      <c r="S409" s="246">
        <f t="shared" si="34"/>
        <v>0</v>
      </c>
      <c r="T409" s="111"/>
    </row>
    <row r="410" spans="2:20" ht="19.899999999999999" customHeight="1" x14ac:dyDescent="0.35">
      <c r="B410" s="109">
        <v>403</v>
      </c>
      <c r="C410" s="111" t="str">
        <f>IF('Dépenses de rémunération'!C410&lt;&gt;"",'Dépenses de rémunération'!C410,"")</f>
        <v/>
      </c>
      <c r="D410" s="111" t="str">
        <f>IF('Dépenses de rémunération'!D410&lt;&gt;"",'Dépenses de rémunération'!D410,"")</f>
        <v/>
      </c>
      <c r="E410" s="111" t="str">
        <f>IF('Dépenses de rémunération'!E410&lt;&gt;"",'Dépenses de rémunération'!E410,"")</f>
        <v/>
      </c>
      <c r="F410" s="111" t="str">
        <f>IF('Dépenses de rémunération'!F410&lt;&gt;"",'Dépenses de rémunération'!F410,"")</f>
        <v/>
      </c>
      <c r="G410" s="111" t="str">
        <f>IF('Dépenses de rémunération'!G410&lt;&gt;"",'Dépenses de rémunération'!G410,"")</f>
        <v/>
      </c>
      <c r="H410" s="246">
        <f>IF('Dépenses de rémunération'!I410&lt;&gt;0,ROUND('Dépenses de rémunération'!J410*'Dépenses de rémunération'!H410/'Dépenses de rémunération'!I410,2),0)</f>
        <v>0</v>
      </c>
      <c r="I410" s="81" t="str">
        <f>IF('Dépenses de rémunération'!H410&lt;&gt;0,'Dépenses de rémunération'!H410,"")</f>
        <v/>
      </c>
      <c r="J410" s="79" t="str">
        <f>IF('Dépenses de rémunération'!I410&lt;&gt;"",'Dépenses de rémunération'!I410,"")</f>
        <v/>
      </c>
      <c r="K410" s="79" t="str">
        <f>IF('Dépenses de rémunération'!J410&lt;&gt;"",'Dépenses de rémunération'!J410,"")</f>
        <v/>
      </c>
      <c r="L410" s="111" t="str">
        <f>IF('Dépenses de rémunération'!K410&lt;&gt;"",'Dépenses de rémunération'!K410,"")</f>
        <v/>
      </c>
      <c r="M410" s="246"/>
      <c r="N410" s="246">
        <f t="shared" si="30"/>
        <v>0</v>
      </c>
      <c r="O410" s="111"/>
      <c r="P410" s="81" t="str">
        <f t="shared" si="31"/>
        <v/>
      </c>
      <c r="Q410" s="111" t="str">
        <f t="shared" si="32"/>
        <v/>
      </c>
      <c r="R410" s="111" t="str">
        <f t="shared" si="33"/>
        <v/>
      </c>
      <c r="S410" s="246">
        <f t="shared" si="34"/>
        <v>0</v>
      </c>
      <c r="T410" s="111"/>
    </row>
    <row r="411" spans="2:20" ht="19.899999999999999" customHeight="1" x14ac:dyDescent="0.35">
      <c r="B411" s="109">
        <v>404</v>
      </c>
      <c r="C411" s="111" t="str">
        <f>IF('Dépenses de rémunération'!C411&lt;&gt;"",'Dépenses de rémunération'!C411,"")</f>
        <v/>
      </c>
      <c r="D411" s="111" t="str">
        <f>IF('Dépenses de rémunération'!D411&lt;&gt;"",'Dépenses de rémunération'!D411,"")</f>
        <v/>
      </c>
      <c r="E411" s="111" t="str">
        <f>IF('Dépenses de rémunération'!E411&lt;&gt;"",'Dépenses de rémunération'!E411,"")</f>
        <v/>
      </c>
      <c r="F411" s="111" t="str">
        <f>IF('Dépenses de rémunération'!F411&lt;&gt;"",'Dépenses de rémunération'!F411,"")</f>
        <v/>
      </c>
      <c r="G411" s="111" t="str">
        <f>IF('Dépenses de rémunération'!G411&lt;&gt;"",'Dépenses de rémunération'!G411,"")</f>
        <v/>
      </c>
      <c r="H411" s="246">
        <f>IF('Dépenses de rémunération'!I411&lt;&gt;0,ROUND('Dépenses de rémunération'!J411*'Dépenses de rémunération'!H411/'Dépenses de rémunération'!I411,2),0)</f>
        <v>0</v>
      </c>
      <c r="I411" s="81" t="str">
        <f>IF('Dépenses de rémunération'!H411&lt;&gt;0,'Dépenses de rémunération'!H411,"")</f>
        <v/>
      </c>
      <c r="J411" s="79" t="str">
        <f>IF('Dépenses de rémunération'!I411&lt;&gt;"",'Dépenses de rémunération'!I411,"")</f>
        <v/>
      </c>
      <c r="K411" s="79" t="str">
        <f>IF('Dépenses de rémunération'!J411&lt;&gt;"",'Dépenses de rémunération'!J411,"")</f>
        <v/>
      </c>
      <c r="L411" s="111" t="str">
        <f>IF('Dépenses de rémunération'!K411&lt;&gt;"",'Dépenses de rémunération'!K411,"")</f>
        <v/>
      </c>
      <c r="M411" s="246"/>
      <c r="N411" s="246">
        <f t="shared" si="30"/>
        <v>0</v>
      </c>
      <c r="O411" s="111"/>
      <c r="P411" s="81" t="str">
        <f t="shared" si="31"/>
        <v/>
      </c>
      <c r="Q411" s="111" t="str">
        <f t="shared" si="32"/>
        <v/>
      </c>
      <c r="R411" s="111" t="str">
        <f t="shared" si="33"/>
        <v/>
      </c>
      <c r="S411" s="246">
        <f t="shared" si="34"/>
        <v>0</v>
      </c>
      <c r="T411" s="111"/>
    </row>
    <row r="412" spans="2:20" ht="19.899999999999999" customHeight="1" x14ac:dyDescent="0.35">
      <c r="B412" s="109">
        <v>405</v>
      </c>
      <c r="C412" s="111" t="str">
        <f>IF('Dépenses de rémunération'!C412&lt;&gt;"",'Dépenses de rémunération'!C412,"")</f>
        <v/>
      </c>
      <c r="D412" s="111" t="str">
        <f>IF('Dépenses de rémunération'!D412&lt;&gt;"",'Dépenses de rémunération'!D412,"")</f>
        <v/>
      </c>
      <c r="E412" s="111" t="str">
        <f>IF('Dépenses de rémunération'!E412&lt;&gt;"",'Dépenses de rémunération'!E412,"")</f>
        <v/>
      </c>
      <c r="F412" s="111" t="str">
        <f>IF('Dépenses de rémunération'!F412&lt;&gt;"",'Dépenses de rémunération'!F412,"")</f>
        <v/>
      </c>
      <c r="G412" s="111" t="str">
        <f>IF('Dépenses de rémunération'!G412&lt;&gt;"",'Dépenses de rémunération'!G412,"")</f>
        <v/>
      </c>
      <c r="H412" s="246">
        <f>IF('Dépenses de rémunération'!I412&lt;&gt;0,ROUND('Dépenses de rémunération'!J412*'Dépenses de rémunération'!H412/'Dépenses de rémunération'!I412,2),0)</f>
        <v>0</v>
      </c>
      <c r="I412" s="81" t="str">
        <f>IF('Dépenses de rémunération'!H412&lt;&gt;0,'Dépenses de rémunération'!H412,"")</f>
        <v/>
      </c>
      <c r="J412" s="79" t="str">
        <f>IF('Dépenses de rémunération'!I412&lt;&gt;"",'Dépenses de rémunération'!I412,"")</f>
        <v/>
      </c>
      <c r="K412" s="79" t="str">
        <f>IF('Dépenses de rémunération'!J412&lt;&gt;"",'Dépenses de rémunération'!J412,"")</f>
        <v/>
      </c>
      <c r="L412" s="111" t="str">
        <f>IF('Dépenses de rémunération'!K412&lt;&gt;"",'Dépenses de rémunération'!K412,"")</f>
        <v/>
      </c>
      <c r="M412" s="246"/>
      <c r="N412" s="246">
        <f t="shared" si="30"/>
        <v>0</v>
      </c>
      <c r="O412" s="111"/>
      <c r="P412" s="81" t="str">
        <f t="shared" si="31"/>
        <v/>
      </c>
      <c r="Q412" s="111" t="str">
        <f t="shared" si="32"/>
        <v/>
      </c>
      <c r="R412" s="111" t="str">
        <f t="shared" si="33"/>
        <v/>
      </c>
      <c r="S412" s="246">
        <f t="shared" si="34"/>
        <v>0</v>
      </c>
      <c r="T412" s="111"/>
    </row>
    <row r="413" spans="2:20" ht="19.899999999999999" customHeight="1" x14ac:dyDescent="0.35">
      <c r="B413" s="109">
        <v>406</v>
      </c>
      <c r="C413" s="111" t="str">
        <f>IF('Dépenses de rémunération'!C413&lt;&gt;"",'Dépenses de rémunération'!C413,"")</f>
        <v/>
      </c>
      <c r="D413" s="111" t="str">
        <f>IF('Dépenses de rémunération'!D413&lt;&gt;"",'Dépenses de rémunération'!D413,"")</f>
        <v/>
      </c>
      <c r="E413" s="111" t="str">
        <f>IF('Dépenses de rémunération'!E413&lt;&gt;"",'Dépenses de rémunération'!E413,"")</f>
        <v/>
      </c>
      <c r="F413" s="111" t="str">
        <f>IF('Dépenses de rémunération'!F413&lt;&gt;"",'Dépenses de rémunération'!F413,"")</f>
        <v/>
      </c>
      <c r="G413" s="111" t="str">
        <f>IF('Dépenses de rémunération'!G413&lt;&gt;"",'Dépenses de rémunération'!G413,"")</f>
        <v/>
      </c>
      <c r="H413" s="246">
        <f>IF('Dépenses de rémunération'!I413&lt;&gt;0,ROUND('Dépenses de rémunération'!J413*'Dépenses de rémunération'!H413/'Dépenses de rémunération'!I413,2),0)</f>
        <v>0</v>
      </c>
      <c r="I413" s="81" t="str">
        <f>IF('Dépenses de rémunération'!H413&lt;&gt;0,'Dépenses de rémunération'!H413,"")</f>
        <v/>
      </c>
      <c r="J413" s="79" t="str">
        <f>IF('Dépenses de rémunération'!I413&lt;&gt;"",'Dépenses de rémunération'!I413,"")</f>
        <v/>
      </c>
      <c r="K413" s="79" t="str">
        <f>IF('Dépenses de rémunération'!J413&lt;&gt;"",'Dépenses de rémunération'!J413,"")</f>
        <v/>
      </c>
      <c r="L413" s="111" t="str">
        <f>IF('Dépenses de rémunération'!K413&lt;&gt;"",'Dépenses de rémunération'!K413,"")</f>
        <v/>
      </c>
      <c r="M413" s="246"/>
      <c r="N413" s="246">
        <f t="shared" si="30"/>
        <v>0</v>
      </c>
      <c r="O413" s="111"/>
      <c r="P413" s="81" t="str">
        <f t="shared" si="31"/>
        <v/>
      </c>
      <c r="Q413" s="111" t="str">
        <f t="shared" si="32"/>
        <v/>
      </c>
      <c r="R413" s="111" t="str">
        <f t="shared" si="33"/>
        <v/>
      </c>
      <c r="S413" s="246">
        <f t="shared" si="34"/>
        <v>0</v>
      </c>
      <c r="T413" s="111"/>
    </row>
    <row r="414" spans="2:20" ht="19.899999999999999" customHeight="1" x14ac:dyDescent="0.35">
      <c r="B414" s="109">
        <v>407</v>
      </c>
      <c r="C414" s="111" t="str">
        <f>IF('Dépenses de rémunération'!C414&lt;&gt;"",'Dépenses de rémunération'!C414,"")</f>
        <v/>
      </c>
      <c r="D414" s="111" t="str">
        <f>IF('Dépenses de rémunération'!D414&lt;&gt;"",'Dépenses de rémunération'!D414,"")</f>
        <v/>
      </c>
      <c r="E414" s="111" t="str">
        <f>IF('Dépenses de rémunération'!E414&lt;&gt;"",'Dépenses de rémunération'!E414,"")</f>
        <v/>
      </c>
      <c r="F414" s="111" t="str">
        <f>IF('Dépenses de rémunération'!F414&lt;&gt;"",'Dépenses de rémunération'!F414,"")</f>
        <v/>
      </c>
      <c r="G414" s="111" t="str">
        <f>IF('Dépenses de rémunération'!G414&lt;&gt;"",'Dépenses de rémunération'!G414,"")</f>
        <v/>
      </c>
      <c r="H414" s="246">
        <f>IF('Dépenses de rémunération'!I414&lt;&gt;0,ROUND('Dépenses de rémunération'!J414*'Dépenses de rémunération'!H414/'Dépenses de rémunération'!I414,2),0)</f>
        <v>0</v>
      </c>
      <c r="I414" s="81" t="str">
        <f>IF('Dépenses de rémunération'!H414&lt;&gt;0,'Dépenses de rémunération'!H414,"")</f>
        <v/>
      </c>
      <c r="J414" s="79" t="str">
        <f>IF('Dépenses de rémunération'!I414&lt;&gt;"",'Dépenses de rémunération'!I414,"")</f>
        <v/>
      </c>
      <c r="K414" s="79" t="str">
        <f>IF('Dépenses de rémunération'!J414&lt;&gt;"",'Dépenses de rémunération'!J414,"")</f>
        <v/>
      </c>
      <c r="L414" s="111" t="str">
        <f>IF('Dépenses de rémunération'!K414&lt;&gt;"",'Dépenses de rémunération'!K414,"")</f>
        <v/>
      </c>
      <c r="M414" s="246"/>
      <c r="N414" s="246">
        <f t="shared" si="30"/>
        <v>0</v>
      </c>
      <c r="O414" s="111"/>
      <c r="P414" s="81" t="str">
        <f t="shared" si="31"/>
        <v/>
      </c>
      <c r="Q414" s="111" t="str">
        <f t="shared" si="32"/>
        <v/>
      </c>
      <c r="R414" s="111" t="str">
        <f t="shared" si="33"/>
        <v/>
      </c>
      <c r="S414" s="246">
        <f t="shared" si="34"/>
        <v>0</v>
      </c>
      <c r="T414" s="111"/>
    </row>
    <row r="415" spans="2:20" ht="19.899999999999999" customHeight="1" x14ac:dyDescent="0.35">
      <c r="B415" s="109">
        <v>408</v>
      </c>
      <c r="C415" s="111" t="str">
        <f>IF('Dépenses de rémunération'!C415&lt;&gt;"",'Dépenses de rémunération'!C415,"")</f>
        <v/>
      </c>
      <c r="D415" s="111" t="str">
        <f>IF('Dépenses de rémunération'!D415&lt;&gt;"",'Dépenses de rémunération'!D415,"")</f>
        <v/>
      </c>
      <c r="E415" s="111" t="str">
        <f>IF('Dépenses de rémunération'!E415&lt;&gt;"",'Dépenses de rémunération'!E415,"")</f>
        <v/>
      </c>
      <c r="F415" s="111" t="str">
        <f>IF('Dépenses de rémunération'!F415&lt;&gt;"",'Dépenses de rémunération'!F415,"")</f>
        <v/>
      </c>
      <c r="G415" s="111" t="str">
        <f>IF('Dépenses de rémunération'!G415&lt;&gt;"",'Dépenses de rémunération'!G415,"")</f>
        <v/>
      </c>
      <c r="H415" s="246">
        <f>IF('Dépenses de rémunération'!I415&lt;&gt;0,ROUND('Dépenses de rémunération'!J415*'Dépenses de rémunération'!H415/'Dépenses de rémunération'!I415,2),0)</f>
        <v>0</v>
      </c>
      <c r="I415" s="81" t="str">
        <f>IF('Dépenses de rémunération'!H415&lt;&gt;0,'Dépenses de rémunération'!H415,"")</f>
        <v/>
      </c>
      <c r="J415" s="79" t="str">
        <f>IF('Dépenses de rémunération'!I415&lt;&gt;"",'Dépenses de rémunération'!I415,"")</f>
        <v/>
      </c>
      <c r="K415" s="79" t="str">
        <f>IF('Dépenses de rémunération'!J415&lt;&gt;"",'Dépenses de rémunération'!J415,"")</f>
        <v/>
      </c>
      <c r="L415" s="111" t="str">
        <f>IF('Dépenses de rémunération'!K415&lt;&gt;"",'Dépenses de rémunération'!K415,"")</f>
        <v/>
      </c>
      <c r="M415" s="246"/>
      <c r="N415" s="246">
        <f t="shared" si="30"/>
        <v>0</v>
      </c>
      <c r="O415" s="111"/>
      <c r="P415" s="81" t="str">
        <f t="shared" si="31"/>
        <v/>
      </c>
      <c r="Q415" s="111" t="str">
        <f t="shared" si="32"/>
        <v/>
      </c>
      <c r="R415" s="111" t="str">
        <f t="shared" si="33"/>
        <v/>
      </c>
      <c r="S415" s="246">
        <f t="shared" si="34"/>
        <v>0</v>
      </c>
      <c r="T415" s="111"/>
    </row>
    <row r="416" spans="2:20" ht="19.899999999999999" customHeight="1" x14ac:dyDescent="0.35">
      <c r="B416" s="109">
        <v>409</v>
      </c>
      <c r="C416" s="111" t="str">
        <f>IF('Dépenses de rémunération'!C416&lt;&gt;"",'Dépenses de rémunération'!C416,"")</f>
        <v/>
      </c>
      <c r="D416" s="111" t="str">
        <f>IF('Dépenses de rémunération'!D416&lt;&gt;"",'Dépenses de rémunération'!D416,"")</f>
        <v/>
      </c>
      <c r="E416" s="111" t="str">
        <f>IF('Dépenses de rémunération'!E416&lt;&gt;"",'Dépenses de rémunération'!E416,"")</f>
        <v/>
      </c>
      <c r="F416" s="111" t="str">
        <f>IF('Dépenses de rémunération'!F416&lt;&gt;"",'Dépenses de rémunération'!F416,"")</f>
        <v/>
      </c>
      <c r="G416" s="111" t="str">
        <f>IF('Dépenses de rémunération'!G416&lt;&gt;"",'Dépenses de rémunération'!G416,"")</f>
        <v/>
      </c>
      <c r="H416" s="246">
        <f>IF('Dépenses de rémunération'!I416&lt;&gt;0,ROUND('Dépenses de rémunération'!J416*'Dépenses de rémunération'!H416/'Dépenses de rémunération'!I416,2),0)</f>
        <v>0</v>
      </c>
      <c r="I416" s="81" t="str">
        <f>IF('Dépenses de rémunération'!H416&lt;&gt;0,'Dépenses de rémunération'!H416,"")</f>
        <v/>
      </c>
      <c r="J416" s="79" t="str">
        <f>IF('Dépenses de rémunération'!I416&lt;&gt;"",'Dépenses de rémunération'!I416,"")</f>
        <v/>
      </c>
      <c r="K416" s="79" t="str">
        <f>IF('Dépenses de rémunération'!J416&lt;&gt;"",'Dépenses de rémunération'!J416,"")</f>
        <v/>
      </c>
      <c r="L416" s="111" t="str">
        <f>IF('Dépenses de rémunération'!K416&lt;&gt;"",'Dépenses de rémunération'!K416,"")</f>
        <v/>
      </c>
      <c r="M416" s="246"/>
      <c r="N416" s="246">
        <f t="shared" si="30"/>
        <v>0</v>
      </c>
      <c r="O416" s="111"/>
      <c r="P416" s="81" t="str">
        <f t="shared" si="31"/>
        <v/>
      </c>
      <c r="Q416" s="111" t="str">
        <f t="shared" si="32"/>
        <v/>
      </c>
      <c r="R416" s="111" t="str">
        <f t="shared" si="33"/>
        <v/>
      </c>
      <c r="S416" s="246">
        <f t="shared" si="34"/>
        <v>0</v>
      </c>
      <c r="T416" s="111"/>
    </row>
    <row r="417" spans="2:20" ht="19.899999999999999" customHeight="1" x14ac:dyDescent="0.35">
      <c r="B417" s="109">
        <v>410</v>
      </c>
      <c r="C417" s="111" t="str">
        <f>IF('Dépenses de rémunération'!C417&lt;&gt;"",'Dépenses de rémunération'!C417,"")</f>
        <v/>
      </c>
      <c r="D417" s="111" t="str">
        <f>IF('Dépenses de rémunération'!D417&lt;&gt;"",'Dépenses de rémunération'!D417,"")</f>
        <v/>
      </c>
      <c r="E417" s="111" t="str">
        <f>IF('Dépenses de rémunération'!E417&lt;&gt;"",'Dépenses de rémunération'!E417,"")</f>
        <v/>
      </c>
      <c r="F417" s="111" t="str">
        <f>IF('Dépenses de rémunération'!F417&lt;&gt;"",'Dépenses de rémunération'!F417,"")</f>
        <v/>
      </c>
      <c r="G417" s="111" t="str">
        <f>IF('Dépenses de rémunération'!G417&lt;&gt;"",'Dépenses de rémunération'!G417,"")</f>
        <v/>
      </c>
      <c r="H417" s="246">
        <f>IF('Dépenses de rémunération'!I417&lt;&gt;0,ROUND('Dépenses de rémunération'!J417*'Dépenses de rémunération'!H417/'Dépenses de rémunération'!I417,2),0)</f>
        <v>0</v>
      </c>
      <c r="I417" s="81" t="str">
        <f>IF('Dépenses de rémunération'!H417&lt;&gt;0,'Dépenses de rémunération'!H417,"")</f>
        <v/>
      </c>
      <c r="J417" s="79" t="str">
        <f>IF('Dépenses de rémunération'!I417&lt;&gt;"",'Dépenses de rémunération'!I417,"")</f>
        <v/>
      </c>
      <c r="K417" s="79" t="str">
        <f>IF('Dépenses de rémunération'!J417&lt;&gt;"",'Dépenses de rémunération'!J417,"")</f>
        <v/>
      </c>
      <c r="L417" s="111" t="str">
        <f>IF('Dépenses de rémunération'!K417&lt;&gt;"",'Dépenses de rémunération'!K417,"")</f>
        <v/>
      </c>
      <c r="M417" s="246"/>
      <c r="N417" s="246">
        <f t="shared" si="30"/>
        <v>0</v>
      </c>
      <c r="O417" s="111"/>
      <c r="P417" s="81" t="str">
        <f t="shared" si="31"/>
        <v/>
      </c>
      <c r="Q417" s="111" t="str">
        <f t="shared" si="32"/>
        <v/>
      </c>
      <c r="R417" s="111" t="str">
        <f t="shared" si="33"/>
        <v/>
      </c>
      <c r="S417" s="246">
        <f t="shared" si="34"/>
        <v>0</v>
      </c>
      <c r="T417" s="111"/>
    </row>
    <row r="418" spans="2:20" ht="19.899999999999999" customHeight="1" x14ac:dyDescent="0.35">
      <c r="B418" s="109">
        <v>411</v>
      </c>
      <c r="C418" s="111" t="str">
        <f>IF('Dépenses de rémunération'!C418&lt;&gt;"",'Dépenses de rémunération'!C418,"")</f>
        <v/>
      </c>
      <c r="D418" s="111" t="str">
        <f>IF('Dépenses de rémunération'!D418&lt;&gt;"",'Dépenses de rémunération'!D418,"")</f>
        <v/>
      </c>
      <c r="E418" s="111" t="str">
        <f>IF('Dépenses de rémunération'!E418&lt;&gt;"",'Dépenses de rémunération'!E418,"")</f>
        <v/>
      </c>
      <c r="F418" s="111" t="str">
        <f>IF('Dépenses de rémunération'!F418&lt;&gt;"",'Dépenses de rémunération'!F418,"")</f>
        <v/>
      </c>
      <c r="G418" s="111" t="str">
        <f>IF('Dépenses de rémunération'!G418&lt;&gt;"",'Dépenses de rémunération'!G418,"")</f>
        <v/>
      </c>
      <c r="H418" s="246">
        <f>IF('Dépenses de rémunération'!I418&lt;&gt;0,ROUND('Dépenses de rémunération'!J418*'Dépenses de rémunération'!H418/'Dépenses de rémunération'!I418,2),0)</f>
        <v>0</v>
      </c>
      <c r="I418" s="81" t="str">
        <f>IF('Dépenses de rémunération'!H418&lt;&gt;0,'Dépenses de rémunération'!H418,"")</f>
        <v/>
      </c>
      <c r="J418" s="79" t="str">
        <f>IF('Dépenses de rémunération'!I418&lt;&gt;"",'Dépenses de rémunération'!I418,"")</f>
        <v/>
      </c>
      <c r="K418" s="79" t="str">
        <f>IF('Dépenses de rémunération'!J418&lt;&gt;"",'Dépenses de rémunération'!J418,"")</f>
        <v/>
      </c>
      <c r="L418" s="111" t="str">
        <f>IF('Dépenses de rémunération'!K418&lt;&gt;"",'Dépenses de rémunération'!K418,"")</f>
        <v/>
      </c>
      <c r="M418" s="246"/>
      <c r="N418" s="246">
        <f t="shared" si="30"/>
        <v>0</v>
      </c>
      <c r="O418" s="111"/>
      <c r="P418" s="81" t="str">
        <f t="shared" si="31"/>
        <v/>
      </c>
      <c r="Q418" s="111" t="str">
        <f t="shared" si="32"/>
        <v/>
      </c>
      <c r="R418" s="111" t="str">
        <f t="shared" si="33"/>
        <v/>
      </c>
      <c r="S418" s="246">
        <f t="shared" si="34"/>
        <v>0</v>
      </c>
      <c r="T418" s="111"/>
    </row>
    <row r="419" spans="2:20" ht="19.899999999999999" customHeight="1" x14ac:dyDescent="0.35">
      <c r="B419" s="109">
        <v>412</v>
      </c>
      <c r="C419" s="111" t="str">
        <f>IF('Dépenses de rémunération'!C419&lt;&gt;"",'Dépenses de rémunération'!C419,"")</f>
        <v/>
      </c>
      <c r="D419" s="111" t="str">
        <f>IF('Dépenses de rémunération'!D419&lt;&gt;"",'Dépenses de rémunération'!D419,"")</f>
        <v/>
      </c>
      <c r="E419" s="111" t="str">
        <f>IF('Dépenses de rémunération'!E419&lt;&gt;"",'Dépenses de rémunération'!E419,"")</f>
        <v/>
      </c>
      <c r="F419" s="111" t="str">
        <f>IF('Dépenses de rémunération'!F419&lt;&gt;"",'Dépenses de rémunération'!F419,"")</f>
        <v/>
      </c>
      <c r="G419" s="111" t="str">
        <f>IF('Dépenses de rémunération'!G419&lt;&gt;"",'Dépenses de rémunération'!G419,"")</f>
        <v/>
      </c>
      <c r="H419" s="246">
        <f>IF('Dépenses de rémunération'!I419&lt;&gt;0,ROUND('Dépenses de rémunération'!J419*'Dépenses de rémunération'!H419/'Dépenses de rémunération'!I419,2),0)</f>
        <v>0</v>
      </c>
      <c r="I419" s="81" t="str">
        <f>IF('Dépenses de rémunération'!H419&lt;&gt;0,'Dépenses de rémunération'!H419,"")</f>
        <v/>
      </c>
      <c r="J419" s="79" t="str">
        <f>IF('Dépenses de rémunération'!I419&lt;&gt;"",'Dépenses de rémunération'!I419,"")</f>
        <v/>
      </c>
      <c r="K419" s="79" t="str">
        <f>IF('Dépenses de rémunération'!J419&lt;&gt;"",'Dépenses de rémunération'!J419,"")</f>
        <v/>
      </c>
      <c r="L419" s="111" t="str">
        <f>IF('Dépenses de rémunération'!K419&lt;&gt;"",'Dépenses de rémunération'!K419,"")</f>
        <v/>
      </c>
      <c r="M419" s="246"/>
      <c r="N419" s="246">
        <f t="shared" si="30"/>
        <v>0</v>
      </c>
      <c r="O419" s="111"/>
      <c r="P419" s="81" t="str">
        <f t="shared" si="31"/>
        <v/>
      </c>
      <c r="Q419" s="111" t="str">
        <f t="shared" si="32"/>
        <v/>
      </c>
      <c r="R419" s="111" t="str">
        <f t="shared" si="33"/>
        <v/>
      </c>
      <c r="S419" s="246">
        <f t="shared" si="34"/>
        <v>0</v>
      </c>
      <c r="T419" s="111"/>
    </row>
    <row r="420" spans="2:20" ht="19.899999999999999" customHeight="1" x14ac:dyDescent="0.35">
      <c r="B420" s="109">
        <v>413</v>
      </c>
      <c r="C420" s="111" t="str">
        <f>IF('Dépenses de rémunération'!C420&lt;&gt;"",'Dépenses de rémunération'!C420,"")</f>
        <v/>
      </c>
      <c r="D420" s="111" t="str">
        <f>IF('Dépenses de rémunération'!D420&lt;&gt;"",'Dépenses de rémunération'!D420,"")</f>
        <v/>
      </c>
      <c r="E420" s="111" t="str">
        <f>IF('Dépenses de rémunération'!E420&lt;&gt;"",'Dépenses de rémunération'!E420,"")</f>
        <v/>
      </c>
      <c r="F420" s="111" t="str">
        <f>IF('Dépenses de rémunération'!F420&lt;&gt;"",'Dépenses de rémunération'!F420,"")</f>
        <v/>
      </c>
      <c r="G420" s="111" t="str">
        <f>IF('Dépenses de rémunération'!G420&lt;&gt;"",'Dépenses de rémunération'!G420,"")</f>
        <v/>
      </c>
      <c r="H420" s="246">
        <f>IF('Dépenses de rémunération'!I420&lt;&gt;0,ROUND('Dépenses de rémunération'!J420*'Dépenses de rémunération'!H420/'Dépenses de rémunération'!I420,2),0)</f>
        <v>0</v>
      </c>
      <c r="I420" s="81" t="str">
        <f>IF('Dépenses de rémunération'!H420&lt;&gt;0,'Dépenses de rémunération'!H420,"")</f>
        <v/>
      </c>
      <c r="J420" s="79" t="str">
        <f>IF('Dépenses de rémunération'!I420&lt;&gt;"",'Dépenses de rémunération'!I420,"")</f>
        <v/>
      </c>
      <c r="K420" s="79" t="str">
        <f>IF('Dépenses de rémunération'!J420&lt;&gt;"",'Dépenses de rémunération'!J420,"")</f>
        <v/>
      </c>
      <c r="L420" s="111" t="str">
        <f>IF('Dépenses de rémunération'!K420&lt;&gt;"",'Dépenses de rémunération'!K420,"")</f>
        <v/>
      </c>
      <c r="M420" s="246"/>
      <c r="N420" s="246">
        <f t="shared" si="30"/>
        <v>0</v>
      </c>
      <c r="O420" s="111"/>
      <c r="P420" s="81" t="str">
        <f t="shared" si="31"/>
        <v/>
      </c>
      <c r="Q420" s="111" t="str">
        <f t="shared" si="32"/>
        <v/>
      </c>
      <c r="R420" s="111" t="str">
        <f t="shared" si="33"/>
        <v/>
      </c>
      <c r="S420" s="246">
        <f t="shared" si="34"/>
        <v>0</v>
      </c>
      <c r="T420" s="111"/>
    </row>
    <row r="421" spans="2:20" ht="19.899999999999999" customHeight="1" x14ac:dyDescent="0.35">
      <c r="B421" s="109">
        <v>414</v>
      </c>
      <c r="C421" s="111" t="str">
        <f>IF('Dépenses de rémunération'!C421&lt;&gt;"",'Dépenses de rémunération'!C421,"")</f>
        <v/>
      </c>
      <c r="D421" s="111" t="str">
        <f>IF('Dépenses de rémunération'!D421&lt;&gt;"",'Dépenses de rémunération'!D421,"")</f>
        <v/>
      </c>
      <c r="E421" s="111" t="str">
        <f>IF('Dépenses de rémunération'!E421&lt;&gt;"",'Dépenses de rémunération'!E421,"")</f>
        <v/>
      </c>
      <c r="F421" s="111" t="str">
        <f>IF('Dépenses de rémunération'!F421&lt;&gt;"",'Dépenses de rémunération'!F421,"")</f>
        <v/>
      </c>
      <c r="G421" s="111" t="str">
        <f>IF('Dépenses de rémunération'!G421&lt;&gt;"",'Dépenses de rémunération'!G421,"")</f>
        <v/>
      </c>
      <c r="H421" s="246">
        <f>IF('Dépenses de rémunération'!I421&lt;&gt;0,ROUND('Dépenses de rémunération'!J421*'Dépenses de rémunération'!H421/'Dépenses de rémunération'!I421,2),0)</f>
        <v>0</v>
      </c>
      <c r="I421" s="81" t="str">
        <f>IF('Dépenses de rémunération'!H421&lt;&gt;0,'Dépenses de rémunération'!H421,"")</f>
        <v/>
      </c>
      <c r="J421" s="79" t="str">
        <f>IF('Dépenses de rémunération'!I421&lt;&gt;"",'Dépenses de rémunération'!I421,"")</f>
        <v/>
      </c>
      <c r="K421" s="79" t="str">
        <f>IF('Dépenses de rémunération'!J421&lt;&gt;"",'Dépenses de rémunération'!J421,"")</f>
        <v/>
      </c>
      <c r="L421" s="111" t="str">
        <f>IF('Dépenses de rémunération'!K421&lt;&gt;"",'Dépenses de rémunération'!K421,"")</f>
        <v/>
      </c>
      <c r="M421" s="246"/>
      <c r="N421" s="246">
        <f t="shared" si="30"/>
        <v>0</v>
      </c>
      <c r="O421" s="111"/>
      <c r="P421" s="81" t="str">
        <f t="shared" si="31"/>
        <v/>
      </c>
      <c r="Q421" s="111" t="str">
        <f t="shared" si="32"/>
        <v/>
      </c>
      <c r="R421" s="111" t="str">
        <f t="shared" si="33"/>
        <v/>
      </c>
      <c r="S421" s="246">
        <f t="shared" si="34"/>
        <v>0</v>
      </c>
      <c r="T421" s="111"/>
    </row>
    <row r="422" spans="2:20" ht="19.899999999999999" customHeight="1" x14ac:dyDescent="0.35">
      <c r="B422" s="109">
        <v>415</v>
      </c>
      <c r="C422" s="111" t="str">
        <f>IF('Dépenses de rémunération'!C422&lt;&gt;"",'Dépenses de rémunération'!C422,"")</f>
        <v/>
      </c>
      <c r="D422" s="111" t="str">
        <f>IF('Dépenses de rémunération'!D422&lt;&gt;"",'Dépenses de rémunération'!D422,"")</f>
        <v/>
      </c>
      <c r="E422" s="111" t="str">
        <f>IF('Dépenses de rémunération'!E422&lt;&gt;"",'Dépenses de rémunération'!E422,"")</f>
        <v/>
      </c>
      <c r="F422" s="111" t="str">
        <f>IF('Dépenses de rémunération'!F422&lt;&gt;"",'Dépenses de rémunération'!F422,"")</f>
        <v/>
      </c>
      <c r="G422" s="111" t="str">
        <f>IF('Dépenses de rémunération'!G422&lt;&gt;"",'Dépenses de rémunération'!G422,"")</f>
        <v/>
      </c>
      <c r="H422" s="246">
        <f>IF('Dépenses de rémunération'!I422&lt;&gt;0,ROUND('Dépenses de rémunération'!J422*'Dépenses de rémunération'!H422/'Dépenses de rémunération'!I422,2),0)</f>
        <v>0</v>
      </c>
      <c r="I422" s="81" t="str">
        <f>IF('Dépenses de rémunération'!H422&lt;&gt;0,'Dépenses de rémunération'!H422,"")</f>
        <v/>
      </c>
      <c r="J422" s="79" t="str">
        <f>IF('Dépenses de rémunération'!I422&lt;&gt;"",'Dépenses de rémunération'!I422,"")</f>
        <v/>
      </c>
      <c r="K422" s="79" t="str">
        <f>IF('Dépenses de rémunération'!J422&lt;&gt;"",'Dépenses de rémunération'!J422,"")</f>
        <v/>
      </c>
      <c r="L422" s="111" t="str">
        <f>IF('Dépenses de rémunération'!K422&lt;&gt;"",'Dépenses de rémunération'!K422,"")</f>
        <v/>
      </c>
      <c r="M422" s="246"/>
      <c r="N422" s="246">
        <f t="shared" si="30"/>
        <v>0</v>
      </c>
      <c r="O422" s="111"/>
      <c r="P422" s="81" t="str">
        <f t="shared" si="31"/>
        <v/>
      </c>
      <c r="Q422" s="111" t="str">
        <f t="shared" si="32"/>
        <v/>
      </c>
      <c r="R422" s="111" t="str">
        <f t="shared" si="33"/>
        <v/>
      </c>
      <c r="S422" s="246">
        <f t="shared" si="34"/>
        <v>0</v>
      </c>
      <c r="T422" s="111"/>
    </row>
    <row r="423" spans="2:20" ht="19.899999999999999" customHeight="1" x14ac:dyDescent="0.35">
      <c r="B423" s="109">
        <v>416</v>
      </c>
      <c r="C423" s="111" t="str">
        <f>IF('Dépenses de rémunération'!C423&lt;&gt;"",'Dépenses de rémunération'!C423,"")</f>
        <v/>
      </c>
      <c r="D423" s="111" t="str">
        <f>IF('Dépenses de rémunération'!D423&lt;&gt;"",'Dépenses de rémunération'!D423,"")</f>
        <v/>
      </c>
      <c r="E423" s="111" t="str">
        <f>IF('Dépenses de rémunération'!E423&lt;&gt;"",'Dépenses de rémunération'!E423,"")</f>
        <v/>
      </c>
      <c r="F423" s="111" t="str">
        <f>IF('Dépenses de rémunération'!F423&lt;&gt;"",'Dépenses de rémunération'!F423,"")</f>
        <v/>
      </c>
      <c r="G423" s="111" t="str">
        <f>IF('Dépenses de rémunération'!G423&lt;&gt;"",'Dépenses de rémunération'!G423,"")</f>
        <v/>
      </c>
      <c r="H423" s="246">
        <f>IF('Dépenses de rémunération'!I423&lt;&gt;0,ROUND('Dépenses de rémunération'!J423*'Dépenses de rémunération'!H423/'Dépenses de rémunération'!I423,2),0)</f>
        <v>0</v>
      </c>
      <c r="I423" s="81" t="str">
        <f>IF('Dépenses de rémunération'!H423&lt;&gt;0,'Dépenses de rémunération'!H423,"")</f>
        <v/>
      </c>
      <c r="J423" s="79" t="str">
        <f>IF('Dépenses de rémunération'!I423&lt;&gt;"",'Dépenses de rémunération'!I423,"")</f>
        <v/>
      </c>
      <c r="K423" s="79" t="str">
        <f>IF('Dépenses de rémunération'!J423&lt;&gt;"",'Dépenses de rémunération'!J423,"")</f>
        <v/>
      </c>
      <c r="L423" s="111" t="str">
        <f>IF('Dépenses de rémunération'!K423&lt;&gt;"",'Dépenses de rémunération'!K423,"")</f>
        <v/>
      </c>
      <c r="M423" s="246"/>
      <c r="N423" s="246">
        <f t="shared" si="30"/>
        <v>0</v>
      </c>
      <c r="O423" s="111"/>
      <c r="P423" s="81" t="str">
        <f t="shared" si="31"/>
        <v/>
      </c>
      <c r="Q423" s="111" t="str">
        <f t="shared" si="32"/>
        <v/>
      </c>
      <c r="R423" s="111" t="str">
        <f t="shared" si="33"/>
        <v/>
      </c>
      <c r="S423" s="246">
        <f t="shared" si="34"/>
        <v>0</v>
      </c>
      <c r="T423" s="111"/>
    </row>
    <row r="424" spans="2:20" ht="19.899999999999999" customHeight="1" x14ac:dyDescent="0.35">
      <c r="B424" s="109">
        <v>417</v>
      </c>
      <c r="C424" s="111" t="str">
        <f>IF('Dépenses de rémunération'!C424&lt;&gt;"",'Dépenses de rémunération'!C424,"")</f>
        <v/>
      </c>
      <c r="D424" s="111" t="str">
        <f>IF('Dépenses de rémunération'!D424&lt;&gt;"",'Dépenses de rémunération'!D424,"")</f>
        <v/>
      </c>
      <c r="E424" s="111" t="str">
        <f>IF('Dépenses de rémunération'!E424&lt;&gt;"",'Dépenses de rémunération'!E424,"")</f>
        <v/>
      </c>
      <c r="F424" s="111" t="str">
        <f>IF('Dépenses de rémunération'!F424&lt;&gt;"",'Dépenses de rémunération'!F424,"")</f>
        <v/>
      </c>
      <c r="G424" s="111" t="str">
        <f>IF('Dépenses de rémunération'!G424&lt;&gt;"",'Dépenses de rémunération'!G424,"")</f>
        <v/>
      </c>
      <c r="H424" s="246">
        <f>IF('Dépenses de rémunération'!I424&lt;&gt;0,ROUND('Dépenses de rémunération'!J424*'Dépenses de rémunération'!H424/'Dépenses de rémunération'!I424,2),0)</f>
        <v>0</v>
      </c>
      <c r="I424" s="81" t="str">
        <f>IF('Dépenses de rémunération'!H424&lt;&gt;0,'Dépenses de rémunération'!H424,"")</f>
        <v/>
      </c>
      <c r="J424" s="79" t="str">
        <f>IF('Dépenses de rémunération'!I424&lt;&gt;"",'Dépenses de rémunération'!I424,"")</f>
        <v/>
      </c>
      <c r="K424" s="79" t="str">
        <f>IF('Dépenses de rémunération'!J424&lt;&gt;"",'Dépenses de rémunération'!J424,"")</f>
        <v/>
      </c>
      <c r="L424" s="111" t="str">
        <f>IF('Dépenses de rémunération'!K424&lt;&gt;"",'Dépenses de rémunération'!K424,"")</f>
        <v/>
      </c>
      <c r="M424" s="246"/>
      <c r="N424" s="246">
        <f t="shared" si="30"/>
        <v>0</v>
      </c>
      <c r="O424" s="111"/>
      <c r="P424" s="81" t="str">
        <f t="shared" si="31"/>
        <v/>
      </c>
      <c r="Q424" s="111" t="str">
        <f t="shared" si="32"/>
        <v/>
      </c>
      <c r="R424" s="111" t="str">
        <f t="shared" si="33"/>
        <v/>
      </c>
      <c r="S424" s="246">
        <f t="shared" si="34"/>
        <v>0</v>
      </c>
      <c r="T424" s="111"/>
    </row>
    <row r="425" spans="2:20" ht="19.899999999999999" customHeight="1" x14ac:dyDescent="0.35">
      <c r="B425" s="109">
        <v>418</v>
      </c>
      <c r="C425" s="111" t="str">
        <f>IF('Dépenses de rémunération'!C425&lt;&gt;"",'Dépenses de rémunération'!C425,"")</f>
        <v/>
      </c>
      <c r="D425" s="111" t="str">
        <f>IF('Dépenses de rémunération'!D425&lt;&gt;"",'Dépenses de rémunération'!D425,"")</f>
        <v/>
      </c>
      <c r="E425" s="111" t="str">
        <f>IF('Dépenses de rémunération'!E425&lt;&gt;"",'Dépenses de rémunération'!E425,"")</f>
        <v/>
      </c>
      <c r="F425" s="111" t="str">
        <f>IF('Dépenses de rémunération'!F425&lt;&gt;"",'Dépenses de rémunération'!F425,"")</f>
        <v/>
      </c>
      <c r="G425" s="111" t="str">
        <f>IF('Dépenses de rémunération'!G425&lt;&gt;"",'Dépenses de rémunération'!G425,"")</f>
        <v/>
      </c>
      <c r="H425" s="246">
        <f>IF('Dépenses de rémunération'!I425&lt;&gt;0,ROUND('Dépenses de rémunération'!J425*'Dépenses de rémunération'!H425/'Dépenses de rémunération'!I425,2),0)</f>
        <v>0</v>
      </c>
      <c r="I425" s="81" t="str">
        <f>IF('Dépenses de rémunération'!H425&lt;&gt;0,'Dépenses de rémunération'!H425,"")</f>
        <v/>
      </c>
      <c r="J425" s="79" t="str">
        <f>IF('Dépenses de rémunération'!I425&lt;&gt;"",'Dépenses de rémunération'!I425,"")</f>
        <v/>
      </c>
      <c r="K425" s="79" t="str">
        <f>IF('Dépenses de rémunération'!J425&lt;&gt;"",'Dépenses de rémunération'!J425,"")</f>
        <v/>
      </c>
      <c r="L425" s="111" t="str">
        <f>IF('Dépenses de rémunération'!K425&lt;&gt;"",'Dépenses de rémunération'!K425,"")</f>
        <v/>
      </c>
      <c r="M425" s="246"/>
      <c r="N425" s="246">
        <f t="shared" si="30"/>
        <v>0</v>
      </c>
      <c r="O425" s="111"/>
      <c r="P425" s="81" t="str">
        <f t="shared" si="31"/>
        <v/>
      </c>
      <c r="Q425" s="111" t="str">
        <f t="shared" si="32"/>
        <v/>
      </c>
      <c r="R425" s="111" t="str">
        <f t="shared" si="33"/>
        <v/>
      </c>
      <c r="S425" s="246">
        <f t="shared" si="34"/>
        <v>0</v>
      </c>
      <c r="T425" s="111"/>
    </row>
    <row r="426" spans="2:20" ht="19.899999999999999" customHeight="1" x14ac:dyDescent="0.35">
      <c r="B426" s="109">
        <v>419</v>
      </c>
      <c r="C426" s="111" t="str">
        <f>IF('Dépenses de rémunération'!C426&lt;&gt;"",'Dépenses de rémunération'!C426,"")</f>
        <v/>
      </c>
      <c r="D426" s="111" t="str">
        <f>IF('Dépenses de rémunération'!D426&lt;&gt;"",'Dépenses de rémunération'!D426,"")</f>
        <v/>
      </c>
      <c r="E426" s="111" t="str">
        <f>IF('Dépenses de rémunération'!E426&lt;&gt;"",'Dépenses de rémunération'!E426,"")</f>
        <v/>
      </c>
      <c r="F426" s="111" t="str">
        <f>IF('Dépenses de rémunération'!F426&lt;&gt;"",'Dépenses de rémunération'!F426,"")</f>
        <v/>
      </c>
      <c r="G426" s="111" t="str">
        <f>IF('Dépenses de rémunération'!G426&lt;&gt;"",'Dépenses de rémunération'!G426,"")</f>
        <v/>
      </c>
      <c r="H426" s="246">
        <f>IF('Dépenses de rémunération'!I426&lt;&gt;0,ROUND('Dépenses de rémunération'!J426*'Dépenses de rémunération'!H426/'Dépenses de rémunération'!I426,2),0)</f>
        <v>0</v>
      </c>
      <c r="I426" s="81" t="str">
        <f>IF('Dépenses de rémunération'!H426&lt;&gt;0,'Dépenses de rémunération'!H426,"")</f>
        <v/>
      </c>
      <c r="J426" s="79" t="str">
        <f>IF('Dépenses de rémunération'!I426&lt;&gt;"",'Dépenses de rémunération'!I426,"")</f>
        <v/>
      </c>
      <c r="K426" s="79" t="str">
        <f>IF('Dépenses de rémunération'!J426&lt;&gt;"",'Dépenses de rémunération'!J426,"")</f>
        <v/>
      </c>
      <c r="L426" s="111" t="str">
        <f>IF('Dépenses de rémunération'!K426&lt;&gt;"",'Dépenses de rémunération'!K426,"")</f>
        <v/>
      </c>
      <c r="M426" s="246"/>
      <c r="N426" s="246">
        <f t="shared" si="30"/>
        <v>0</v>
      </c>
      <c r="O426" s="111"/>
      <c r="P426" s="81" t="str">
        <f t="shared" si="31"/>
        <v/>
      </c>
      <c r="Q426" s="111" t="str">
        <f t="shared" si="32"/>
        <v/>
      </c>
      <c r="R426" s="111" t="str">
        <f t="shared" si="33"/>
        <v/>
      </c>
      <c r="S426" s="246">
        <f t="shared" si="34"/>
        <v>0</v>
      </c>
      <c r="T426" s="111"/>
    </row>
    <row r="427" spans="2:20" ht="19.899999999999999" customHeight="1" x14ac:dyDescent="0.35">
      <c r="B427" s="109">
        <v>420</v>
      </c>
      <c r="C427" s="111" t="str">
        <f>IF('Dépenses de rémunération'!C427&lt;&gt;"",'Dépenses de rémunération'!C427,"")</f>
        <v/>
      </c>
      <c r="D427" s="111" t="str">
        <f>IF('Dépenses de rémunération'!D427&lt;&gt;"",'Dépenses de rémunération'!D427,"")</f>
        <v/>
      </c>
      <c r="E427" s="111" t="str">
        <f>IF('Dépenses de rémunération'!E427&lt;&gt;"",'Dépenses de rémunération'!E427,"")</f>
        <v/>
      </c>
      <c r="F427" s="111" t="str">
        <f>IF('Dépenses de rémunération'!F427&lt;&gt;"",'Dépenses de rémunération'!F427,"")</f>
        <v/>
      </c>
      <c r="G427" s="111" t="str">
        <f>IF('Dépenses de rémunération'!G427&lt;&gt;"",'Dépenses de rémunération'!G427,"")</f>
        <v/>
      </c>
      <c r="H427" s="246">
        <f>IF('Dépenses de rémunération'!I427&lt;&gt;0,ROUND('Dépenses de rémunération'!J427*'Dépenses de rémunération'!H427/'Dépenses de rémunération'!I427,2),0)</f>
        <v>0</v>
      </c>
      <c r="I427" s="81" t="str">
        <f>IF('Dépenses de rémunération'!H427&lt;&gt;0,'Dépenses de rémunération'!H427,"")</f>
        <v/>
      </c>
      <c r="J427" s="79" t="str">
        <f>IF('Dépenses de rémunération'!I427&lt;&gt;"",'Dépenses de rémunération'!I427,"")</f>
        <v/>
      </c>
      <c r="K427" s="79" t="str">
        <f>IF('Dépenses de rémunération'!J427&lt;&gt;"",'Dépenses de rémunération'!J427,"")</f>
        <v/>
      </c>
      <c r="L427" s="111" t="str">
        <f>IF('Dépenses de rémunération'!K427&lt;&gt;"",'Dépenses de rémunération'!K427,"")</f>
        <v/>
      </c>
      <c r="M427" s="246"/>
      <c r="N427" s="246">
        <f t="shared" si="30"/>
        <v>0</v>
      </c>
      <c r="O427" s="111"/>
      <c r="P427" s="81" t="str">
        <f t="shared" si="31"/>
        <v/>
      </c>
      <c r="Q427" s="111" t="str">
        <f t="shared" si="32"/>
        <v/>
      </c>
      <c r="R427" s="111" t="str">
        <f t="shared" si="33"/>
        <v/>
      </c>
      <c r="S427" s="246">
        <f t="shared" si="34"/>
        <v>0</v>
      </c>
      <c r="T427" s="111"/>
    </row>
    <row r="428" spans="2:20" ht="19.899999999999999" customHeight="1" x14ac:dyDescent="0.35">
      <c r="B428" s="109">
        <v>421</v>
      </c>
      <c r="C428" s="111" t="str">
        <f>IF('Dépenses de rémunération'!C428&lt;&gt;"",'Dépenses de rémunération'!C428,"")</f>
        <v/>
      </c>
      <c r="D428" s="111" t="str">
        <f>IF('Dépenses de rémunération'!D428&lt;&gt;"",'Dépenses de rémunération'!D428,"")</f>
        <v/>
      </c>
      <c r="E428" s="111" t="str">
        <f>IF('Dépenses de rémunération'!E428&lt;&gt;"",'Dépenses de rémunération'!E428,"")</f>
        <v/>
      </c>
      <c r="F428" s="111" t="str">
        <f>IF('Dépenses de rémunération'!F428&lt;&gt;"",'Dépenses de rémunération'!F428,"")</f>
        <v/>
      </c>
      <c r="G428" s="111" t="str">
        <f>IF('Dépenses de rémunération'!G428&lt;&gt;"",'Dépenses de rémunération'!G428,"")</f>
        <v/>
      </c>
      <c r="H428" s="246">
        <f>IF('Dépenses de rémunération'!I428&lt;&gt;0,ROUND('Dépenses de rémunération'!J428*'Dépenses de rémunération'!H428/'Dépenses de rémunération'!I428,2),0)</f>
        <v>0</v>
      </c>
      <c r="I428" s="81" t="str">
        <f>IF('Dépenses de rémunération'!H428&lt;&gt;0,'Dépenses de rémunération'!H428,"")</f>
        <v/>
      </c>
      <c r="J428" s="79" t="str">
        <f>IF('Dépenses de rémunération'!I428&lt;&gt;"",'Dépenses de rémunération'!I428,"")</f>
        <v/>
      </c>
      <c r="K428" s="79" t="str">
        <f>IF('Dépenses de rémunération'!J428&lt;&gt;"",'Dépenses de rémunération'!J428,"")</f>
        <v/>
      </c>
      <c r="L428" s="111" t="str">
        <f>IF('Dépenses de rémunération'!K428&lt;&gt;"",'Dépenses de rémunération'!K428,"")</f>
        <v/>
      </c>
      <c r="M428" s="246"/>
      <c r="N428" s="246">
        <f t="shared" si="30"/>
        <v>0</v>
      </c>
      <c r="O428" s="111"/>
      <c r="P428" s="81" t="str">
        <f t="shared" si="31"/>
        <v/>
      </c>
      <c r="Q428" s="111" t="str">
        <f t="shared" si="32"/>
        <v/>
      </c>
      <c r="R428" s="111" t="str">
        <f t="shared" si="33"/>
        <v/>
      </c>
      <c r="S428" s="246">
        <f t="shared" si="34"/>
        <v>0</v>
      </c>
      <c r="T428" s="111"/>
    </row>
    <row r="429" spans="2:20" ht="19.899999999999999" customHeight="1" x14ac:dyDescent="0.35">
      <c r="B429" s="109">
        <v>422</v>
      </c>
      <c r="C429" s="111" t="str">
        <f>IF('Dépenses de rémunération'!C429&lt;&gt;"",'Dépenses de rémunération'!C429,"")</f>
        <v/>
      </c>
      <c r="D429" s="111" t="str">
        <f>IF('Dépenses de rémunération'!D429&lt;&gt;"",'Dépenses de rémunération'!D429,"")</f>
        <v/>
      </c>
      <c r="E429" s="111" t="str">
        <f>IF('Dépenses de rémunération'!E429&lt;&gt;"",'Dépenses de rémunération'!E429,"")</f>
        <v/>
      </c>
      <c r="F429" s="111" t="str">
        <f>IF('Dépenses de rémunération'!F429&lt;&gt;"",'Dépenses de rémunération'!F429,"")</f>
        <v/>
      </c>
      <c r="G429" s="111" t="str">
        <f>IF('Dépenses de rémunération'!G429&lt;&gt;"",'Dépenses de rémunération'!G429,"")</f>
        <v/>
      </c>
      <c r="H429" s="246">
        <f>IF('Dépenses de rémunération'!I429&lt;&gt;0,ROUND('Dépenses de rémunération'!J429*'Dépenses de rémunération'!H429/'Dépenses de rémunération'!I429,2),0)</f>
        <v>0</v>
      </c>
      <c r="I429" s="81" t="str">
        <f>IF('Dépenses de rémunération'!H429&lt;&gt;0,'Dépenses de rémunération'!H429,"")</f>
        <v/>
      </c>
      <c r="J429" s="79" t="str">
        <f>IF('Dépenses de rémunération'!I429&lt;&gt;"",'Dépenses de rémunération'!I429,"")</f>
        <v/>
      </c>
      <c r="K429" s="79" t="str">
        <f>IF('Dépenses de rémunération'!J429&lt;&gt;"",'Dépenses de rémunération'!J429,"")</f>
        <v/>
      </c>
      <c r="L429" s="111" t="str">
        <f>IF('Dépenses de rémunération'!K429&lt;&gt;"",'Dépenses de rémunération'!K429,"")</f>
        <v/>
      </c>
      <c r="M429" s="246"/>
      <c r="N429" s="246">
        <f t="shared" si="30"/>
        <v>0</v>
      </c>
      <c r="O429" s="111"/>
      <c r="P429" s="81" t="str">
        <f t="shared" si="31"/>
        <v/>
      </c>
      <c r="Q429" s="111" t="str">
        <f t="shared" si="32"/>
        <v/>
      </c>
      <c r="R429" s="111" t="str">
        <f t="shared" si="33"/>
        <v/>
      </c>
      <c r="S429" s="246">
        <f t="shared" si="34"/>
        <v>0</v>
      </c>
      <c r="T429" s="111"/>
    </row>
    <row r="430" spans="2:20" ht="19.899999999999999" customHeight="1" x14ac:dyDescent="0.35">
      <c r="B430" s="109">
        <v>423</v>
      </c>
      <c r="C430" s="111" t="str">
        <f>IF('Dépenses de rémunération'!C430&lt;&gt;"",'Dépenses de rémunération'!C430,"")</f>
        <v/>
      </c>
      <c r="D430" s="111" t="str">
        <f>IF('Dépenses de rémunération'!D430&lt;&gt;"",'Dépenses de rémunération'!D430,"")</f>
        <v/>
      </c>
      <c r="E430" s="111" t="str">
        <f>IF('Dépenses de rémunération'!E430&lt;&gt;"",'Dépenses de rémunération'!E430,"")</f>
        <v/>
      </c>
      <c r="F430" s="111" t="str">
        <f>IF('Dépenses de rémunération'!F430&lt;&gt;"",'Dépenses de rémunération'!F430,"")</f>
        <v/>
      </c>
      <c r="G430" s="111" t="str">
        <f>IF('Dépenses de rémunération'!G430&lt;&gt;"",'Dépenses de rémunération'!G430,"")</f>
        <v/>
      </c>
      <c r="H430" s="246">
        <f>IF('Dépenses de rémunération'!I430&lt;&gt;0,ROUND('Dépenses de rémunération'!J430*'Dépenses de rémunération'!H430/'Dépenses de rémunération'!I430,2),0)</f>
        <v>0</v>
      </c>
      <c r="I430" s="81" t="str">
        <f>IF('Dépenses de rémunération'!H430&lt;&gt;0,'Dépenses de rémunération'!H430,"")</f>
        <v/>
      </c>
      <c r="J430" s="79" t="str">
        <f>IF('Dépenses de rémunération'!I430&lt;&gt;"",'Dépenses de rémunération'!I430,"")</f>
        <v/>
      </c>
      <c r="K430" s="79" t="str">
        <f>IF('Dépenses de rémunération'!J430&lt;&gt;"",'Dépenses de rémunération'!J430,"")</f>
        <v/>
      </c>
      <c r="L430" s="111" t="str">
        <f>IF('Dépenses de rémunération'!K430&lt;&gt;"",'Dépenses de rémunération'!K430,"")</f>
        <v/>
      </c>
      <c r="M430" s="246"/>
      <c r="N430" s="246">
        <f t="shared" si="30"/>
        <v>0</v>
      </c>
      <c r="O430" s="111"/>
      <c r="P430" s="81" t="str">
        <f t="shared" si="31"/>
        <v/>
      </c>
      <c r="Q430" s="111" t="str">
        <f t="shared" si="32"/>
        <v/>
      </c>
      <c r="R430" s="111" t="str">
        <f t="shared" si="33"/>
        <v/>
      </c>
      <c r="S430" s="246">
        <f t="shared" si="34"/>
        <v>0</v>
      </c>
      <c r="T430" s="111"/>
    </row>
    <row r="431" spans="2:20" ht="19.899999999999999" customHeight="1" x14ac:dyDescent="0.35">
      <c r="B431" s="109">
        <v>424</v>
      </c>
      <c r="C431" s="111" t="str">
        <f>IF('Dépenses de rémunération'!C431&lt;&gt;"",'Dépenses de rémunération'!C431,"")</f>
        <v/>
      </c>
      <c r="D431" s="111" t="str">
        <f>IF('Dépenses de rémunération'!D431&lt;&gt;"",'Dépenses de rémunération'!D431,"")</f>
        <v/>
      </c>
      <c r="E431" s="111" t="str">
        <f>IF('Dépenses de rémunération'!E431&lt;&gt;"",'Dépenses de rémunération'!E431,"")</f>
        <v/>
      </c>
      <c r="F431" s="111" t="str">
        <f>IF('Dépenses de rémunération'!F431&lt;&gt;"",'Dépenses de rémunération'!F431,"")</f>
        <v/>
      </c>
      <c r="G431" s="111" t="str">
        <f>IF('Dépenses de rémunération'!G431&lt;&gt;"",'Dépenses de rémunération'!G431,"")</f>
        <v/>
      </c>
      <c r="H431" s="246">
        <f>IF('Dépenses de rémunération'!I431&lt;&gt;0,ROUND('Dépenses de rémunération'!J431*'Dépenses de rémunération'!H431/'Dépenses de rémunération'!I431,2),0)</f>
        <v>0</v>
      </c>
      <c r="I431" s="81" t="str">
        <f>IF('Dépenses de rémunération'!H431&lt;&gt;0,'Dépenses de rémunération'!H431,"")</f>
        <v/>
      </c>
      <c r="J431" s="79" t="str">
        <f>IF('Dépenses de rémunération'!I431&lt;&gt;"",'Dépenses de rémunération'!I431,"")</f>
        <v/>
      </c>
      <c r="K431" s="79" t="str">
        <f>IF('Dépenses de rémunération'!J431&lt;&gt;"",'Dépenses de rémunération'!J431,"")</f>
        <v/>
      </c>
      <c r="L431" s="111" t="str">
        <f>IF('Dépenses de rémunération'!K431&lt;&gt;"",'Dépenses de rémunération'!K431,"")</f>
        <v/>
      </c>
      <c r="M431" s="246"/>
      <c r="N431" s="246">
        <f t="shared" si="30"/>
        <v>0</v>
      </c>
      <c r="O431" s="111"/>
      <c r="P431" s="81" t="str">
        <f t="shared" si="31"/>
        <v/>
      </c>
      <c r="Q431" s="111" t="str">
        <f t="shared" si="32"/>
        <v/>
      </c>
      <c r="R431" s="111" t="str">
        <f t="shared" si="33"/>
        <v/>
      </c>
      <c r="S431" s="246">
        <f t="shared" si="34"/>
        <v>0</v>
      </c>
      <c r="T431" s="111"/>
    </row>
    <row r="432" spans="2:20" ht="19.899999999999999" customHeight="1" x14ac:dyDescent="0.35">
      <c r="B432" s="109">
        <v>425</v>
      </c>
      <c r="C432" s="111" t="str">
        <f>IF('Dépenses de rémunération'!C432&lt;&gt;"",'Dépenses de rémunération'!C432,"")</f>
        <v/>
      </c>
      <c r="D432" s="111" t="str">
        <f>IF('Dépenses de rémunération'!D432&lt;&gt;"",'Dépenses de rémunération'!D432,"")</f>
        <v/>
      </c>
      <c r="E432" s="111" t="str">
        <f>IF('Dépenses de rémunération'!E432&lt;&gt;"",'Dépenses de rémunération'!E432,"")</f>
        <v/>
      </c>
      <c r="F432" s="111" t="str">
        <f>IF('Dépenses de rémunération'!F432&lt;&gt;"",'Dépenses de rémunération'!F432,"")</f>
        <v/>
      </c>
      <c r="G432" s="111" t="str">
        <f>IF('Dépenses de rémunération'!G432&lt;&gt;"",'Dépenses de rémunération'!G432,"")</f>
        <v/>
      </c>
      <c r="H432" s="246">
        <f>IF('Dépenses de rémunération'!I432&lt;&gt;0,ROUND('Dépenses de rémunération'!J432*'Dépenses de rémunération'!H432/'Dépenses de rémunération'!I432,2),0)</f>
        <v>0</v>
      </c>
      <c r="I432" s="81" t="str">
        <f>IF('Dépenses de rémunération'!H432&lt;&gt;0,'Dépenses de rémunération'!H432,"")</f>
        <v/>
      </c>
      <c r="J432" s="79" t="str">
        <f>IF('Dépenses de rémunération'!I432&lt;&gt;"",'Dépenses de rémunération'!I432,"")</f>
        <v/>
      </c>
      <c r="K432" s="79" t="str">
        <f>IF('Dépenses de rémunération'!J432&lt;&gt;"",'Dépenses de rémunération'!J432,"")</f>
        <v/>
      </c>
      <c r="L432" s="111" t="str">
        <f>IF('Dépenses de rémunération'!K432&lt;&gt;"",'Dépenses de rémunération'!K432,"")</f>
        <v/>
      </c>
      <c r="M432" s="246"/>
      <c r="N432" s="246">
        <f t="shared" si="30"/>
        <v>0</v>
      </c>
      <c r="O432" s="111"/>
      <c r="P432" s="81" t="str">
        <f t="shared" si="31"/>
        <v/>
      </c>
      <c r="Q432" s="111" t="str">
        <f t="shared" si="32"/>
        <v/>
      </c>
      <c r="R432" s="111" t="str">
        <f t="shared" si="33"/>
        <v/>
      </c>
      <c r="S432" s="246">
        <f t="shared" si="34"/>
        <v>0</v>
      </c>
      <c r="T432" s="111"/>
    </row>
    <row r="433" spans="2:20" ht="19.899999999999999" customHeight="1" x14ac:dyDescent="0.35">
      <c r="B433" s="109">
        <v>426</v>
      </c>
      <c r="C433" s="111" t="str">
        <f>IF('Dépenses de rémunération'!C433&lt;&gt;"",'Dépenses de rémunération'!C433,"")</f>
        <v/>
      </c>
      <c r="D433" s="111" t="str">
        <f>IF('Dépenses de rémunération'!D433&lt;&gt;"",'Dépenses de rémunération'!D433,"")</f>
        <v/>
      </c>
      <c r="E433" s="111" t="str">
        <f>IF('Dépenses de rémunération'!E433&lt;&gt;"",'Dépenses de rémunération'!E433,"")</f>
        <v/>
      </c>
      <c r="F433" s="111" t="str">
        <f>IF('Dépenses de rémunération'!F433&lt;&gt;"",'Dépenses de rémunération'!F433,"")</f>
        <v/>
      </c>
      <c r="G433" s="111" t="str">
        <f>IF('Dépenses de rémunération'!G433&lt;&gt;"",'Dépenses de rémunération'!G433,"")</f>
        <v/>
      </c>
      <c r="H433" s="246">
        <f>IF('Dépenses de rémunération'!I433&lt;&gt;0,ROUND('Dépenses de rémunération'!J433*'Dépenses de rémunération'!H433/'Dépenses de rémunération'!I433,2),0)</f>
        <v>0</v>
      </c>
      <c r="I433" s="81" t="str">
        <f>IF('Dépenses de rémunération'!H433&lt;&gt;0,'Dépenses de rémunération'!H433,"")</f>
        <v/>
      </c>
      <c r="J433" s="79" t="str">
        <f>IF('Dépenses de rémunération'!I433&lt;&gt;"",'Dépenses de rémunération'!I433,"")</f>
        <v/>
      </c>
      <c r="K433" s="79" t="str">
        <f>IF('Dépenses de rémunération'!J433&lt;&gt;"",'Dépenses de rémunération'!J433,"")</f>
        <v/>
      </c>
      <c r="L433" s="111" t="str">
        <f>IF('Dépenses de rémunération'!K433&lt;&gt;"",'Dépenses de rémunération'!K433,"")</f>
        <v/>
      </c>
      <c r="M433" s="246"/>
      <c r="N433" s="246">
        <f t="shared" si="30"/>
        <v>0</v>
      </c>
      <c r="O433" s="111"/>
      <c r="P433" s="81" t="str">
        <f t="shared" si="31"/>
        <v/>
      </c>
      <c r="Q433" s="111" t="str">
        <f t="shared" si="32"/>
        <v/>
      </c>
      <c r="R433" s="111" t="str">
        <f t="shared" si="33"/>
        <v/>
      </c>
      <c r="S433" s="246">
        <f t="shared" si="34"/>
        <v>0</v>
      </c>
      <c r="T433" s="111"/>
    </row>
    <row r="434" spans="2:20" ht="19.899999999999999" customHeight="1" x14ac:dyDescent="0.35">
      <c r="B434" s="109">
        <v>427</v>
      </c>
      <c r="C434" s="111" t="str">
        <f>IF('Dépenses de rémunération'!C434&lt;&gt;"",'Dépenses de rémunération'!C434,"")</f>
        <v/>
      </c>
      <c r="D434" s="111" t="str">
        <f>IF('Dépenses de rémunération'!D434&lt;&gt;"",'Dépenses de rémunération'!D434,"")</f>
        <v/>
      </c>
      <c r="E434" s="111" t="str">
        <f>IF('Dépenses de rémunération'!E434&lt;&gt;"",'Dépenses de rémunération'!E434,"")</f>
        <v/>
      </c>
      <c r="F434" s="111" t="str">
        <f>IF('Dépenses de rémunération'!F434&lt;&gt;"",'Dépenses de rémunération'!F434,"")</f>
        <v/>
      </c>
      <c r="G434" s="111" t="str">
        <f>IF('Dépenses de rémunération'!G434&lt;&gt;"",'Dépenses de rémunération'!G434,"")</f>
        <v/>
      </c>
      <c r="H434" s="246">
        <f>IF('Dépenses de rémunération'!I434&lt;&gt;0,ROUND('Dépenses de rémunération'!J434*'Dépenses de rémunération'!H434/'Dépenses de rémunération'!I434,2),0)</f>
        <v>0</v>
      </c>
      <c r="I434" s="81" t="str">
        <f>IF('Dépenses de rémunération'!H434&lt;&gt;0,'Dépenses de rémunération'!H434,"")</f>
        <v/>
      </c>
      <c r="J434" s="79" t="str">
        <f>IF('Dépenses de rémunération'!I434&lt;&gt;"",'Dépenses de rémunération'!I434,"")</f>
        <v/>
      </c>
      <c r="K434" s="79" t="str">
        <f>IF('Dépenses de rémunération'!J434&lt;&gt;"",'Dépenses de rémunération'!J434,"")</f>
        <v/>
      </c>
      <c r="L434" s="111" t="str">
        <f>IF('Dépenses de rémunération'!K434&lt;&gt;"",'Dépenses de rémunération'!K434,"")</f>
        <v/>
      </c>
      <c r="M434" s="246"/>
      <c r="N434" s="246">
        <f t="shared" si="30"/>
        <v>0</v>
      </c>
      <c r="O434" s="111"/>
      <c r="P434" s="81" t="str">
        <f t="shared" si="31"/>
        <v/>
      </c>
      <c r="Q434" s="111" t="str">
        <f t="shared" si="32"/>
        <v/>
      </c>
      <c r="R434" s="111" t="str">
        <f t="shared" si="33"/>
        <v/>
      </c>
      <c r="S434" s="246">
        <f t="shared" si="34"/>
        <v>0</v>
      </c>
      <c r="T434" s="111"/>
    </row>
    <row r="435" spans="2:20" ht="19.899999999999999" customHeight="1" x14ac:dyDescent="0.35">
      <c r="B435" s="109">
        <v>428</v>
      </c>
      <c r="C435" s="111" t="str">
        <f>IF('Dépenses de rémunération'!C435&lt;&gt;"",'Dépenses de rémunération'!C435,"")</f>
        <v/>
      </c>
      <c r="D435" s="111" t="str">
        <f>IF('Dépenses de rémunération'!D435&lt;&gt;"",'Dépenses de rémunération'!D435,"")</f>
        <v/>
      </c>
      <c r="E435" s="111" t="str">
        <f>IF('Dépenses de rémunération'!E435&lt;&gt;"",'Dépenses de rémunération'!E435,"")</f>
        <v/>
      </c>
      <c r="F435" s="111" t="str">
        <f>IF('Dépenses de rémunération'!F435&lt;&gt;"",'Dépenses de rémunération'!F435,"")</f>
        <v/>
      </c>
      <c r="G435" s="111" t="str">
        <f>IF('Dépenses de rémunération'!G435&lt;&gt;"",'Dépenses de rémunération'!G435,"")</f>
        <v/>
      </c>
      <c r="H435" s="246">
        <f>IF('Dépenses de rémunération'!I435&lt;&gt;0,ROUND('Dépenses de rémunération'!J435*'Dépenses de rémunération'!H435/'Dépenses de rémunération'!I435,2),0)</f>
        <v>0</v>
      </c>
      <c r="I435" s="81" t="str">
        <f>IF('Dépenses de rémunération'!H435&lt;&gt;0,'Dépenses de rémunération'!H435,"")</f>
        <v/>
      </c>
      <c r="J435" s="79" t="str">
        <f>IF('Dépenses de rémunération'!I435&lt;&gt;"",'Dépenses de rémunération'!I435,"")</f>
        <v/>
      </c>
      <c r="K435" s="79" t="str">
        <f>IF('Dépenses de rémunération'!J435&lt;&gt;"",'Dépenses de rémunération'!J435,"")</f>
        <v/>
      </c>
      <c r="L435" s="111" t="str">
        <f>IF('Dépenses de rémunération'!K435&lt;&gt;"",'Dépenses de rémunération'!K435,"")</f>
        <v/>
      </c>
      <c r="M435" s="246"/>
      <c r="N435" s="246">
        <f t="shared" si="30"/>
        <v>0</v>
      </c>
      <c r="O435" s="111"/>
      <c r="P435" s="81" t="str">
        <f t="shared" si="31"/>
        <v/>
      </c>
      <c r="Q435" s="111" t="str">
        <f t="shared" si="32"/>
        <v/>
      </c>
      <c r="R435" s="111" t="str">
        <f t="shared" si="33"/>
        <v/>
      </c>
      <c r="S435" s="246">
        <f t="shared" si="34"/>
        <v>0</v>
      </c>
      <c r="T435" s="111"/>
    </row>
    <row r="436" spans="2:20" ht="19.899999999999999" customHeight="1" x14ac:dyDescent="0.35">
      <c r="B436" s="109">
        <v>429</v>
      </c>
      <c r="C436" s="111" t="str">
        <f>IF('Dépenses de rémunération'!C436&lt;&gt;"",'Dépenses de rémunération'!C436,"")</f>
        <v/>
      </c>
      <c r="D436" s="111" t="str">
        <f>IF('Dépenses de rémunération'!D436&lt;&gt;"",'Dépenses de rémunération'!D436,"")</f>
        <v/>
      </c>
      <c r="E436" s="111" t="str">
        <f>IF('Dépenses de rémunération'!E436&lt;&gt;"",'Dépenses de rémunération'!E436,"")</f>
        <v/>
      </c>
      <c r="F436" s="111" t="str">
        <f>IF('Dépenses de rémunération'!F436&lt;&gt;"",'Dépenses de rémunération'!F436,"")</f>
        <v/>
      </c>
      <c r="G436" s="111" t="str">
        <f>IF('Dépenses de rémunération'!G436&lt;&gt;"",'Dépenses de rémunération'!G436,"")</f>
        <v/>
      </c>
      <c r="H436" s="246">
        <f>IF('Dépenses de rémunération'!I436&lt;&gt;0,ROUND('Dépenses de rémunération'!J436*'Dépenses de rémunération'!H436/'Dépenses de rémunération'!I436,2),0)</f>
        <v>0</v>
      </c>
      <c r="I436" s="81" t="str">
        <f>IF('Dépenses de rémunération'!H436&lt;&gt;0,'Dépenses de rémunération'!H436,"")</f>
        <v/>
      </c>
      <c r="J436" s="79" t="str">
        <f>IF('Dépenses de rémunération'!I436&lt;&gt;"",'Dépenses de rémunération'!I436,"")</f>
        <v/>
      </c>
      <c r="K436" s="79" t="str">
        <f>IF('Dépenses de rémunération'!J436&lt;&gt;"",'Dépenses de rémunération'!J436,"")</f>
        <v/>
      </c>
      <c r="L436" s="111" t="str">
        <f>IF('Dépenses de rémunération'!K436&lt;&gt;"",'Dépenses de rémunération'!K436,"")</f>
        <v/>
      </c>
      <c r="M436" s="246"/>
      <c r="N436" s="246">
        <f t="shared" si="30"/>
        <v>0</v>
      </c>
      <c r="O436" s="111"/>
      <c r="P436" s="81" t="str">
        <f t="shared" si="31"/>
        <v/>
      </c>
      <c r="Q436" s="111" t="str">
        <f t="shared" si="32"/>
        <v/>
      </c>
      <c r="R436" s="111" t="str">
        <f t="shared" si="33"/>
        <v/>
      </c>
      <c r="S436" s="246">
        <f t="shared" si="34"/>
        <v>0</v>
      </c>
      <c r="T436" s="111"/>
    </row>
    <row r="437" spans="2:20" ht="19.899999999999999" customHeight="1" x14ac:dyDescent="0.35">
      <c r="B437" s="109">
        <v>430</v>
      </c>
      <c r="C437" s="111" t="str">
        <f>IF('Dépenses de rémunération'!C437&lt;&gt;"",'Dépenses de rémunération'!C437,"")</f>
        <v/>
      </c>
      <c r="D437" s="111" t="str">
        <f>IF('Dépenses de rémunération'!D437&lt;&gt;"",'Dépenses de rémunération'!D437,"")</f>
        <v/>
      </c>
      <c r="E437" s="111" t="str">
        <f>IF('Dépenses de rémunération'!E437&lt;&gt;"",'Dépenses de rémunération'!E437,"")</f>
        <v/>
      </c>
      <c r="F437" s="111" t="str">
        <f>IF('Dépenses de rémunération'!F437&lt;&gt;"",'Dépenses de rémunération'!F437,"")</f>
        <v/>
      </c>
      <c r="G437" s="111" t="str">
        <f>IF('Dépenses de rémunération'!G437&lt;&gt;"",'Dépenses de rémunération'!G437,"")</f>
        <v/>
      </c>
      <c r="H437" s="246">
        <f>IF('Dépenses de rémunération'!I437&lt;&gt;0,ROUND('Dépenses de rémunération'!J437*'Dépenses de rémunération'!H437/'Dépenses de rémunération'!I437,2),0)</f>
        <v>0</v>
      </c>
      <c r="I437" s="81" t="str">
        <f>IF('Dépenses de rémunération'!H437&lt;&gt;0,'Dépenses de rémunération'!H437,"")</f>
        <v/>
      </c>
      <c r="J437" s="79" t="str">
        <f>IF('Dépenses de rémunération'!I437&lt;&gt;"",'Dépenses de rémunération'!I437,"")</f>
        <v/>
      </c>
      <c r="K437" s="79" t="str">
        <f>IF('Dépenses de rémunération'!J437&lt;&gt;"",'Dépenses de rémunération'!J437,"")</f>
        <v/>
      </c>
      <c r="L437" s="111" t="str">
        <f>IF('Dépenses de rémunération'!K437&lt;&gt;"",'Dépenses de rémunération'!K437,"")</f>
        <v/>
      </c>
      <c r="M437" s="246"/>
      <c r="N437" s="246">
        <f t="shared" si="30"/>
        <v>0</v>
      </c>
      <c r="O437" s="111"/>
      <c r="P437" s="81" t="str">
        <f t="shared" si="31"/>
        <v/>
      </c>
      <c r="Q437" s="111" t="str">
        <f t="shared" si="32"/>
        <v/>
      </c>
      <c r="R437" s="111" t="str">
        <f t="shared" si="33"/>
        <v/>
      </c>
      <c r="S437" s="246">
        <f t="shared" si="34"/>
        <v>0</v>
      </c>
      <c r="T437" s="111"/>
    </row>
    <row r="438" spans="2:20" ht="19.899999999999999" customHeight="1" x14ac:dyDescent="0.35">
      <c r="B438" s="109">
        <v>431</v>
      </c>
      <c r="C438" s="111" t="str">
        <f>IF('Dépenses de rémunération'!C438&lt;&gt;"",'Dépenses de rémunération'!C438,"")</f>
        <v/>
      </c>
      <c r="D438" s="111" t="str">
        <f>IF('Dépenses de rémunération'!D438&lt;&gt;"",'Dépenses de rémunération'!D438,"")</f>
        <v/>
      </c>
      <c r="E438" s="111" t="str">
        <f>IF('Dépenses de rémunération'!E438&lt;&gt;"",'Dépenses de rémunération'!E438,"")</f>
        <v/>
      </c>
      <c r="F438" s="111" t="str">
        <f>IF('Dépenses de rémunération'!F438&lt;&gt;"",'Dépenses de rémunération'!F438,"")</f>
        <v/>
      </c>
      <c r="G438" s="111" t="str">
        <f>IF('Dépenses de rémunération'!G438&lt;&gt;"",'Dépenses de rémunération'!G438,"")</f>
        <v/>
      </c>
      <c r="H438" s="246">
        <f>IF('Dépenses de rémunération'!I438&lt;&gt;0,ROUND('Dépenses de rémunération'!J438*'Dépenses de rémunération'!H438/'Dépenses de rémunération'!I438,2),0)</f>
        <v>0</v>
      </c>
      <c r="I438" s="81" t="str">
        <f>IF('Dépenses de rémunération'!H438&lt;&gt;0,'Dépenses de rémunération'!H438,"")</f>
        <v/>
      </c>
      <c r="J438" s="79" t="str">
        <f>IF('Dépenses de rémunération'!I438&lt;&gt;"",'Dépenses de rémunération'!I438,"")</f>
        <v/>
      </c>
      <c r="K438" s="79" t="str">
        <f>IF('Dépenses de rémunération'!J438&lt;&gt;"",'Dépenses de rémunération'!J438,"")</f>
        <v/>
      </c>
      <c r="L438" s="111" t="str">
        <f>IF('Dépenses de rémunération'!K438&lt;&gt;"",'Dépenses de rémunération'!K438,"")</f>
        <v/>
      </c>
      <c r="M438" s="246"/>
      <c r="N438" s="246">
        <f t="shared" si="30"/>
        <v>0</v>
      </c>
      <c r="O438" s="111"/>
      <c r="P438" s="81" t="str">
        <f t="shared" si="31"/>
        <v/>
      </c>
      <c r="Q438" s="111" t="str">
        <f t="shared" si="32"/>
        <v/>
      </c>
      <c r="R438" s="111" t="str">
        <f t="shared" si="33"/>
        <v/>
      </c>
      <c r="S438" s="246">
        <f t="shared" si="34"/>
        <v>0</v>
      </c>
      <c r="T438" s="111"/>
    </row>
    <row r="439" spans="2:20" ht="19.899999999999999" customHeight="1" x14ac:dyDescent="0.35">
      <c r="B439" s="109">
        <v>432</v>
      </c>
      <c r="C439" s="111" t="str">
        <f>IF('Dépenses de rémunération'!C439&lt;&gt;"",'Dépenses de rémunération'!C439,"")</f>
        <v/>
      </c>
      <c r="D439" s="111" t="str">
        <f>IF('Dépenses de rémunération'!D439&lt;&gt;"",'Dépenses de rémunération'!D439,"")</f>
        <v/>
      </c>
      <c r="E439" s="111" t="str">
        <f>IF('Dépenses de rémunération'!E439&lt;&gt;"",'Dépenses de rémunération'!E439,"")</f>
        <v/>
      </c>
      <c r="F439" s="111" t="str">
        <f>IF('Dépenses de rémunération'!F439&lt;&gt;"",'Dépenses de rémunération'!F439,"")</f>
        <v/>
      </c>
      <c r="G439" s="111" t="str">
        <f>IF('Dépenses de rémunération'!G439&lt;&gt;"",'Dépenses de rémunération'!G439,"")</f>
        <v/>
      </c>
      <c r="H439" s="246">
        <f>IF('Dépenses de rémunération'!I439&lt;&gt;0,ROUND('Dépenses de rémunération'!J439*'Dépenses de rémunération'!H439/'Dépenses de rémunération'!I439,2),0)</f>
        <v>0</v>
      </c>
      <c r="I439" s="81" t="str">
        <f>IF('Dépenses de rémunération'!H439&lt;&gt;0,'Dépenses de rémunération'!H439,"")</f>
        <v/>
      </c>
      <c r="J439" s="79" t="str">
        <f>IF('Dépenses de rémunération'!I439&lt;&gt;"",'Dépenses de rémunération'!I439,"")</f>
        <v/>
      </c>
      <c r="K439" s="79" t="str">
        <f>IF('Dépenses de rémunération'!J439&lt;&gt;"",'Dépenses de rémunération'!J439,"")</f>
        <v/>
      </c>
      <c r="L439" s="111" t="str">
        <f>IF('Dépenses de rémunération'!K439&lt;&gt;"",'Dépenses de rémunération'!K439,"")</f>
        <v/>
      </c>
      <c r="M439" s="246"/>
      <c r="N439" s="246">
        <f t="shared" si="30"/>
        <v>0</v>
      </c>
      <c r="O439" s="111"/>
      <c r="P439" s="81" t="str">
        <f t="shared" si="31"/>
        <v/>
      </c>
      <c r="Q439" s="111" t="str">
        <f t="shared" si="32"/>
        <v/>
      </c>
      <c r="R439" s="111" t="str">
        <f t="shared" si="33"/>
        <v/>
      </c>
      <c r="S439" s="246">
        <f t="shared" si="34"/>
        <v>0</v>
      </c>
      <c r="T439" s="111"/>
    </row>
    <row r="440" spans="2:20" ht="19.899999999999999" customHeight="1" x14ac:dyDescent="0.35">
      <c r="B440" s="109">
        <v>433</v>
      </c>
      <c r="C440" s="111" t="str">
        <f>IF('Dépenses de rémunération'!C440&lt;&gt;"",'Dépenses de rémunération'!C440,"")</f>
        <v/>
      </c>
      <c r="D440" s="111" t="str">
        <f>IF('Dépenses de rémunération'!D440&lt;&gt;"",'Dépenses de rémunération'!D440,"")</f>
        <v/>
      </c>
      <c r="E440" s="111" t="str">
        <f>IF('Dépenses de rémunération'!E440&lt;&gt;"",'Dépenses de rémunération'!E440,"")</f>
        <v/>
      </c>
      <c r="F440" s="111" t="str">
        <f>IF('Dépenses de rémunération'!F440&lt;&gt;"",'Dépenses de rémunération'!F440,"")</f>
        <v/>
      </c>
      <c r="G440" s="111" t="str">
        <f>IF('Dépenses de rémunération'!G440&lt;&gt;"",'Dépenses de rémunération'!G440,"")</f>
        <v/>
      </c>
      <c r="H440" s="246">
        <f>IF('Dépenses de rémunération'!I440&lt;&gt;0,ROUND('Dépenses de rémunération'!J440*'Dépenses de rémunération'!H440/'Dépenses de rémunération'!I440,2),0)</f>
        <v>0</v>
      </c>
      <c r="I440" s="81" t="str">
        <f>IF('Dépenses de rémunération'!H440&lt;&gt;0,'Dépenses de rémunération'!H440,"")</f>
        <v/>
      </c>
      <c r="J440" s="79" t="str">
        <f>IF('Dépenses de rémunération'!I440&lt;&gt;"",'Dépenses de rémunération'!I440,"")</f>
        <v/>
      </c>
      <c r="K440" s="79" t="str">
        <f>IF('Dépenses de rémunération'!J440&lt;&gt;"",'Dépenses de rémunération'!J440,"")</f>
        <v/>
      </c>
      <c r="L440" s="111" t="str">
        <f>IF('Dépenses de rémunération'!K440&lt;&gt;"",'Dépenses de rémunération'!K440,"")</f>
        <v/>
      </c>
      <c r="M440" s="246"/>
      <c r="N440" s="246">
        <f t="shared" si="30"/>
        <v>0</v>
      </c>
      <c r="O440" s="111"/>
      <c r="P440" s="81" t="str">
        <f t="shared" si="31"/>
        <v/>
      </c>
      <c r="Q440" s="111" t="str">
        <f t="shared" si="32"/>
        <v/>
      </c>
      <c r="R440" s="111" t="str">
        <f t="shared" si="33"/>
        <v/>
      </c>
      <c r="S440" s="246">
        <f t="shared" si="34"/>
        <v>0</v>
      </c>
      <c r="T440" s="111"/>
    </row>
    <row r="441" spans="2:20" ht="19.899999999999999" customHeight="1" x14ac:dyDescent="0.35">
      <c r="B441" s="109">
        <v>434</v>
      </c>
      <c r="C441" s="111" t="str">
        <f>IF('Dépenses de rémunération'!C441&lt;&gt;"",'Dépenses de rémunération'!C441,"")</f>
        <v/>
      </c>
      <c r="D441" s="111" t="str">
        <f>IF('Dépenses de rémunération'!D441&lt;&gt;"",'Dépenses de rémunération'!D441,"")</f>
        <v/>
      </c>
      <c r="E441" s="111" t="str">
        <f>IF('Dépenses de rémunération'!E441&lt;&gt;"",'Dépenses de rémunération'!E441,"")</f>
        <v/>
      </c>
      <c r="F441" s="111" t="str">
        <f>IF('Dépenses de rémunération'!F441&lt;&gt;"",'Dépenses de rémunération'!F441,"")</f>
        <v/>
      </c>
      <c r="G441" s="111" t="str">
        <f>IF('Dépenses de rémunération'!G441&lt;&gt;"",'Dépenses de rémunération'!G441,"")</f>
        <v/>
      </c>
      <c r="H441" s="246">
        <f>IF('Dépenses de rémunération'!I441&lt;&gt;0,ROUND('Dépenses de rémunération'!J441*'Dépenses de rémunération'!H441/'Dépenses de rémunération'!I441,2),0)</f>
        <v>0</v>
      </c>
      <c r="I441" s="81" t="str">
        <f>IF('Dépenses de rémunération'!H441&lt;&gt;0,'Dépenses de rémunération'!H441,"")</f>
        <v/>
      </c>
      <c r="J441" s="79" t="str">
        <f>IF('Dépenses de rémunération'!I441&lt;&gt;"",'Dépenses de rémunération'!I441,"")</f>
        <v/>
      </c>
      <c r="K441" s="79" t="str">
        <f>IF('Dépenses de rémunération'!J441&lt;&gt;"",'Dépenses de rémunération'!J441,"")</f>
        <v/>
      </c>
      <c r="L441" s="111" t="str">
        <f>IF('Dépenses de rémunération'!K441&lt;&gt;"",'Dépenses de rémunération'!K441,"")</f>
        <v/>
      </c>
      <c r="M441" s="246"/>
      <c r="N441" s="246">
        <f t="shared" si="30"/>
        <v>0</v>
      </c>
      <c r="O441" s="111"/>
      <c r="P441" s="81" t="str">
        <f t="shared" si="31"/>
        <v/>
      </c>
      <c r="Q441" s="111" t="str">
        <f t="shared" si="32"/>
        <v/>
      </c>
      <c r="R441" s="111" t="str">
        <f t="shared" si="33"/>
        <v/>
      </c>
      <c r="S441" s="246">
        <f t="shared" si="34"/>
        <v>0</v>
      </c>
      <c r="T441" s="111"/>
    </row>
    <row r="442" spans="2:20" ht="19.899999999999999" customHeight="1" x14ac:dyDescent="0.35">
      <c r="B442" s="109">
        <v>435</v>
      </c>
      <c r="C442" s="111" t="str">
        <f>IF('Dépenses de rémunération'!C442&lt;&gt;"",'Dépenses de rémunération'!C442,"")</f>
        <v/>
      </c>
      <c r="D442" s="111" t="str">
        <f>IF('Dépenses de rémunération'!D442&lt;&gt;"",'Dépenses de rémunération'!D442,"")</f>
        <v/>
      </c>
      <c r="E442" s="111" t="str">
        <f>IF('Dépenses de rémunération'!E442&lt;&gt;"",'Dépenses de rémunération'!E442,"")</f>
        <v/>
      </c>
      <c r="F442" s="111" t="str">
        <f>IF('Dépenses de rémunération'!F442&lt;&gt;"",'Dépenses de rémunération'!F442,"")</f>
        <v/>
      </c>
      <c r="G442" s="111" t="str">
        <f>IF('Dépenses de rémunération'!G442&lt;&gt;"",'Dépenses de rémunération'!G442,"")</f>
        <v/>
      </c>
      <c r="H442" s="246">
        <f>IF('Dépenses de rémunération'!I442&lt;&gt;0,ROUND('Dépenses de rémunération'!J442*'Dépenses de rémunération'!H442/'Dépenses de rémunération'!I442,2),0)</f>
        <v>0</v>
      </c>
      <c r="I442" s="81" t="str">
        <f>IF('Dépenses de rémunération'!H442&lt;&gt;0,'Dépenses de rémunération'!H442,"")</f>
        <v/>
      </c>
      <c r="J442" s="79" t="str">
        <f>IF('Dépenses de rémunération'!I442&lt;&gt;"",'Dépenses de rémunération'!I442,"")</f>
        <v/>
      </c>
      <c r="K442" s="79" t="str">
        <f>IF('Dépenses de rémunération'!J442&lt;&gt;"",'Dépenses de rémunération'!J442,"")</f>
        <v/>
      </c>
      <c r="L442" s="111" t="str">
        <f>IF('Dépenses de rémunération'!K442&lt;&gt;"",'Dépenses de rémunération'!K442,"")</f>
        <v/>
      </c>
      <c r="M442" s="246"/>
      <c r="N442" s="246">
        <f t="shared" si="30"/>
        <v>0</v>
      </c>
      <c r="O442" s="111"/>
      <c r="P442" s="81" t="str">
        <f t="shared" si="31"/>
        <v/>
      </c>
      <c r="Q442" s="111" t="str">
        <f t="shared" si="32"/>
        <v/>
      </c>
      <c r="R442" s="111" t="str">
        <f t="shared" si="33"/>
        <v/>
      </c>
      <c r="S442" s="246">
        <f t="shared" si="34"/>
        <v>0</v>
      </c>
      <c r="T442" s="111"/>
    </row>
    <row r="443" spans="2:20" ht="19.899999999999999" customHeight="1" x14ac:dyDescent="0.35">
      <c r="B443" s="109">
        <v>436</v>
      </c>
      <c r="C443" s="111" t="str">
        <f>IF('Dépenses de rémunération'!C443&lt;&gt;"",'Dépenses de rémunération'!C443,"")</f>
        <v/>
      </c>
      <c r="D443" s="111" t="str">
        <f>IF('Dépenses de rémunération'!D443&lt;&gt;"",'Dépenses de rémunération'!D443,"")</f>
        <v/>
      </c>
      <c r="E443" s="111" t="str">
        <f>IF('Dépenses de rémunération'!E443&lt;&gt;"",'Dépenses de rémunération'!E443,"")</f>
        <v/>
      </c>
      <c r="F443" s="111" t="str">
        <f>IF('Dépenses de rémunération'!F443&lt;&gt;"",'Dépenses de rémunération'!F443,"")</f>
        <v/>
      </c>
      <c r="G443" s="111" t="str">
        <f>IF('Dépenses de rémunération'!G443&lt;&gt;"",'Dépenses de rémunération'!G443,"")</f>
        <v/>
      </c>
      <c r="H443" s="246">
        <f>IF('Dépenses de rémunération'!I443&lt;&gt;0,ROUND('Dépenses de rémunération'!J443*'Dépenses de rémunération'!H443/'Dépenses de rémunération'!I443,2),0)</f>
        <v>0</v>
      </c>
      <c r="I443" s="81" t="str">
        <f>IF('Dépenses de rémunération'!H443&lt;&gt;0,'Dépenses de rémunération'!H443,"")</f>
        <v/>
      </c>
      <c r="J443" s="79" t="str">
        <f>IF('Dépenses de rémunération'!I443&lt;&gt;"",'Dépenses de rémunération'!I443,"")</f>
        <v/>
      </c>
      <c r="K443" s="79" t="str">
        <f>IF('Dépenses de rémunération'!J443&lt;&gt;"",'Dépenses de rémunération'!J443,"")</f>
        <v/>
      </c>
      <c r="L443" s="111" t="str">
        <f>IF('Dépenses de rémunération'!K443&lt;&gt;"",'Dépenses de rémunération'!K443,"")</f>
        <v/>
      </c>
      <c r="M443" s="246"/>
      <c r="N443" s="246">
        <f t="shared" si="30"/>
        <v>0</v>
      </c>
      <c r="O443" s="111"/>
      <c r="P443" s="81" t="str">
        <f t="shared" si="31"/>
        <v/>
      </c>
      <c r="Q443" s="111" t="str">
        <f t="shared" si="32"/>
        <v/>
      </c>
      <c r="R443" s="111" t="str">
        <f t="shared" si="33"/>
        <v/>
      </c>
      <c r="S443" s="246">
        <f t="shared" si="34"/>
        <v>0</v>
      </c>
      <c r="T443" s="111"/>
    </row>
    <row r="444" spans="2:20" ht="19.899999999999999" customHeight="1" x14ac:dyDescent="0.35">
      <c r="B444" s="109">
        <v>437</v>
      </c>
      <c r="C444" s="111" t="str">
        <f>IF('Dépenses de rémunération'!C444&lt;&gt;"",'Dépenses de rémunération'!C444,"")</f>
        <v/>
      </c>
      <c r="D444" s="111" t="str">
        <f>IF('Dépenses de rémunération'!D444&lt;&gt;"",'Dépenses de rémunération'!D444,"")</f>
        <v/>
      </c>
      <c r="E444" s="111" t="str">
        <f>IF('Dépenses de rémunération'!E444&lt;&gt;"",'Dépenses de rémunération'!E444,"")</f>
        <v/>
      </c>
      <c r="F444" s="111" t="str">
        <f>IF('Dépenses de rémunération'!F444&lt;&gt;"",'Dépenses de rémunération'!F444,"")</f>
        <v/>
      </c>
      <c r="G444" s="111" t="str">
        <f>IF('Dépenses de rémunération'!G444&lt;&gt;"",'Dépenses de rémunération'!G444,"")</f>
        <v/>
      </c>
      <c r="H444" s="246">
        <f>IF('Dépenses de rémunération'!I444&lt;&gt;0,ROUND('Dépenses de rémunération'!J444*'Dépenses de rémunération'!H444/'Dépenses de rémunération'!I444,2),0)</f>
        <v>0</v>
      </c>
      <c r="I444" s="81" t="str">
        <f>IF('Dépenses de rémunération'!H444&lt;&gt;0,'Dépenses de rémunération'!H444,"")</f>
        <v/>
      </c>
      <c r="J444" s="79" t="str">
        <f>IF('Dépenses de rémunération'!I444&lt;&gt;"",'Dépenses de rémunération'!I444,"")</f>
        <v/>
      </c>
      <c r="K444" s="79" t="str">
        <f>IF('Dépenses de rémunération'!J444&lt;&gt;"",'Dépenses de rémunération'!J444,"")</f>
        <v/>
      </c>
      <c r="L444" s="111" t="str">
        <f>IF('Dépenses de rémunération'!K444&lt;&gt;"",'Dépenses de rémunération'!K444,"")</f>
        <v/>
      </c>
      <c r="M444" s="246"/>
      <c r="N444" s="246">
        <f t="shared" si="30"/>
        <v>0</v>
      </c>
      <c r="O444" s="111"/>
      <c r="P444" s="81" t="str">
        <f t="shared" si="31"/>
        <v/>
      </c>
      <c r="Q444" s="111" t="str">
        <f t="shared" si="32"/>
        <v/>
      </c>
      <c r="R444" s="111" t="str">
        <f t="shared" si="33"/>
        <v/>
      </c>
      <c r="S444" s="246">
        <f t="shared" si="34"/>
        <v>0</v>
      </c>
      <c r="T444" s="111"/>
    </row>
    <row r="445" spans="2:20" ht="19.899999999999999" customHeight="1" x14ac:dyDescent="0.35">
      <c r="B445" s="109">
        <v>438</v>
      </c>
      <c r="C445" s="111" t="str">
        <f>IF('Dépenses de rémunération'!C445&lt;&gt;"",'Dépenses de rémunération'!C445,"")</f>
        <v/>
      </c>
      <c r="D445" s="111" t="str">
        <f>IF('Dépenses de rémunération'!D445&lt;&gt;"",'Dépenses de rémunération'!D445,"")</f>
        <v/>
      </c>
      <c r="E445" s="111" t="str">
        <f>IF('Dépenses de rémunération'!E445&lt;&gt;"",'Dépenses de rémunération'!E445,"")</f>
        <v/>
      </c>
      <c r="F445" s="111" t="str">
        <f>IF('Dépenses de rémunération'!F445&lt;&gt;"",'Dépenses de rémunération'!F445,"")</f>
        <v/>
      </c>
      <c r="G445" s="111" t="str">
        <f>IF('Dépenses de rémunération'!G445&lt;&gt;"",'Dépenses de rémunération'!G445,"")</f>
        <v/>
      </c>
      <c r="H445" s="246">
        <f>IF('Dépenses de rémunération'!I445&lt;&gt;0,ROUND('Dépenses de rémunération'!J445*'Dépenses de rémunération'!H445/'Dépenses de rémunération'!I445,2),0)</f>
        <v>0</v>
      </c>
      <c r="I445" s="81" t="str">
        <f>IF('Dépenses de rémunération'!H445&lt;&gt;0,'Dépenses de rémunération'!H445,"")</f>
        <v/>
      </c>
      <c r="J445" s="79" t="str">
        <f>IF('Dépenses de rémunération'!I445&lt;&gt;"",'Dépenses de rémunération'!I445,"")</f>
        <v/>
      </c>
      <c r="K445" s="79" t="str">
        <f>IF('Dépenses de rémunération'!J445&lt;&gt;"",'Dépenses de rémunération'!J445,"")</f>
        <v/>
      </c>
      <c r="L445" s="111" t="str">
        <f>IF('Dépenses de rémunération'!K445&lt;&gt;"",'Dépenses de rémunération'!K445,"")</f>
        <v/>
      </c>
      <c r="M445" s="246"/>
      <c r="N445" s="246">
        <f t="shared" si="30"/>
        <v>0</v>
      </c>
      <c r="O445" s="111"/>
      <c r="P445" s="81" t="str">
        <f t="shared" si="31"/>
        <v/>
      </c>
      <c r="Q445" s="111" t="str">
        <f t="shared" si="32"/>
        <v/>
      </c>
      <c r="R445" s="111" t="str">
        <f t="shared" si="33"/>
        <v/>
      </c>
      <c r="S445" s="246">
        <f t="shared" si="34"/>
        <v>0</v>
      </c>
      <c r="T445" s="111"/>
    </row>
    <row r="446" spans="2:20" ht="19.899999999999999" customHeight="1" x14ac:dyDescent="0.35">
      <c r="B446" s="109">
        <v>439</v>
      </c>
      <c r="C446" s="111" t="str">
        <f>IF('Dépenses de rémunération'!C446&lt;&gt;"",'Dépenses de rémunération'!C446,"")</f>
        <v/>
      </c>
      <c r="D446" s="111" t="str">
        <f>IF('Dépenses de rémunération'!D446&lt;&gt;"",'Dépenses de rémunération'!D446,"")</f>
        <v/>
      </c>
      <c r="E446" s="111" t="str">
        <f>IF('Dépenses de rémunération'!E446&lt;&gt;"",'Dépenses de rémunération'!E446,"")</f>
        <v/>
      </c>
      <c r="F446" s="111" t="str">
        <f>IF('Dépenses de rémunération'!F446&lt;&gt;"",'Dépenses de rémunération'!F446,"")</f>
        <v/>
      </c>
      <c r="G446" s="111" t="str">
        <f>IF('Dépenses de rémunération'!G446&lt;&gt;"",'Dépenses de rémunération'!G446,"")</f>
        <v/>
      </c>
      <c r="H446" s="246">
        <f>IF('Dépenses de rémunération'!I446&lt;&gt;0,ROUND('Dépenses de rémunération'!J446*'Dépenses de rémunération'!H446/'Dépenses de rémunération'!I446,2),0)</f>
        <v>0</v>
      </c>
      <c r="I446" s="81" t="str">
        <f>IF('Dépenses de rémunération'!H446&lt;&gt;0,'Dépenses de rémunération'!H446,"")</f>
        <v/>
      </c>
      <c r="J446" s="79" t="str">
        <f>IF('Dépenses de rémunération'!I446&lt;&gt;"",'Dépenses de rémunération'!I446,"")</f>
        <v/>
      </c>
      <c r="K446" s="79" t="str">
        <f>IF('Dépenses de rémunération'!J446&lt;&gt;"",'Dépenses de rémunération'!J446,"")</f>
        <v/>
      </c>
      <c r="L446" s="111" t="str">
        <f>IF('Dépenses de rémunération'!K446&lt;&gt;"",'Dépenses de rémunération'!K446,"")</f>
        <v/>
      </c>
      <c r="M446" s="246"/>
      <c r="N446" s="246">
        <f t="shared" si="30"/>
        <v>0</v>
      </c>
      <c r="O446" s="111"/>
      <c r="P446" s="81" t="str">
        <f t="shared" si="31"/>
        <v/>
      </c>
      <c r="Q446" s="111" t="str">
        <f t="shared" si="32"/>
        <v/>
      </c>
      <c r="R446" s="111" t="str">
        <f t="shared" si="33"/>
        <v/>
      </c>
      <c r="S446" s="246">
        <f t="shared" si="34"/>
        <v>0</v>
      </c>
      <c r="T446" s="111"/>
    </row>
    <row r="447" spans="2:20" ht="19.899999999999999" customHeight="1" x14ac:dyDescent="0.35">
      <c r="B447" s="109">
        <v>440</v>
      </c>
      <c r="C447" s="111" t="str">
        <f>IF('Dépenses de rémunération'!C447&lt;&gt;"",'Dépenses de rémunération'!C447,"")</f>
        <v/>
      </c>
      <c r="D447" s="111" t="str">
        <f>IF('Dépenses de rémunération'!D447&lt;&gt;"",'Dépenses de rémunération'!D447,"")</f>
        <v/>
      </c>
      <c r="E447" s="111" t="str">
        <f>IF('Dépenses de rémunération'!E447&lt;&gt;"",'Dépenses de rémunération'!E447,"")</f>
        <v/>
      </c>
      <c r="F447" s="111" t="str">
        <f>IF('Dépenses de rémunération'!F447&lt;&gt;"",'Dépenses de rémunération'!F447,"")</f>
        <v/>
      </c>
      <c r="G447" s="111" t="str">
        <f>IF('Dépenses de rémunération'!G447&lt;&gt;"",'Dépenses de rémunération'!G447,"")</f>
        <v/>
      </c>
      <c r="H447" s="246">
        <f>IF('Dépenses de rémunération'!I447&lt;&gt;0,ROUND('Dépenses de rémunération'!J447*'Dépenses de rémunération'!H447/'Dépenses de rémunération'!I447,2),0)</f>
        <v>0</v>
      </c>
      <c r="I447" s="81" t="str">
        <f>IF('Dépenses de rémunération'!H447&lt;&gt;0,'Dépenses de rémunération'!H447,"")</f>
        <v/>
      </c>
      <c r="J447" s="79" t="str">
        <f>IF('Dépenses de rémunération'!I447&lt;&gt;"",'Dépenses de rémunération'!I447,"")</f>
        <v/>
      </c>
      <c r="K447" s="79" t="str">
        <f>IF('Dépenses de rémunération'!J447&lt;&gt;"",'Dépenses de rémunération'!J447,"")</f>
        <v/>
      </c>
      <c r="L447" s="111" t="str">
        <f>IF('Dépenses de rémunération'!K447&lt;&gt;"",'Dépenses de rémunération'!K447,"")</f>
        <v/>
      </c>
      <c r="M447" s="246"/>
      <c r="N447" s="246">
        <f t="shared" si="30"/>
        <v>0</v>
      </c>
      <c r="O447" s="111"/>
      <c r="P447" s="81" t="str">
        <f t="shared" si="31"/>
        <v/>
      </c>
      <c r="Q447" s="111" t="str">
        <f t="shared" si="32"/>
        <v/>
      </c>
      <c r="R447" s="111" t="str">
        <f t="shared" si="33"/>
        <v/>
      </c>
      <c r="S447" s="246">
        <f t="shared" si="34"/>
        <v>0</v>
      </c>
      <c r="T447" s="111"/>
    </row>
    <row r="448" spans="2:20" ht="19.899999999999999" customHeight="1" x14ac:dyDescent="0.35">
      <c r="B448" s="109">
        <v>441</v>
      </c>
      <c r="C448" s="111" t="str">
        <f>IF('Dépenses de rémunération'!C448&lt;&gt;"",'Dépenses de rémunération'!C448,"")</f>
        <v/>
      </c>
      <c r="D448" s="111" t="str">
        <f>IF('Dépenses de rémunération'!D448&lt;&gt;"",'Dépenses de rémunération'!D448,"")</f>
        <v/>
      </c>
      <c r="E448" s="111" t="str">
        <f>IF('Dépenses de rémunération'!E448&lt;&gt;"",'Dépenses de rémunération'!E448,"")</f>
        <v/>
      </c>
      <c r="F448" s="111" t="str">
        <f>IF('Dépenses de rémunération'!F448&lt;&gt;"",'Dépenses de rémunération'!F448,"")</f>
        <v/>
      </c>
      <c r="G448" s="111" t="str">
        <f>IF('Dépenses de rémunération'!G448&lt;&gt;"",'Dépenses de rémunération'!G448,"")</f>
        <v/>
      </c>
      <c r="H448" s="246">
        <f>IF('Dépenses de rémunération'!I448&lt;&gt;0,ROUND('Dépenses de rémunération'!J448*'Dépenses de rémunération'!H448/'Dépenses de rémunération'!I448,2),0)</f>
        <v>0</v>
      </c>
      <c r="I448" s="81" t="str">
        <f>IF('Dépenses de rémunération'!H448&lt;&gt;0,'Dépenses de rémunération'!H448,"")</f>
        <v/>
      </c>
      <c r="J448" s="79" t="str">
        <f>IF('Dépenses de rémunération'!I448&lt;&gt;"",'Dépenses de rémunération'!I448,"")</f>
        <v/>
      </c>
      <c r="K448" s="79" t="str">
        <f>IF('Dépenses de rémunération'!J448&lt;&gt;"",'Dépenses de rémunération'!J448,"")</f>
        <v/>
      </c>
      <c r="L448" s="111" t="str">
        <f>IF('Dépenses de rémunération'!K448&lt;&gt;"",'Dépenses de rémunération'!K448,"")</f>
        <v/>
      </c>
      <c r="M448" s="246"/>
      <c r="N448" s="246">
        <f t="shared" si="30"/>
        <v>0</v>
      </c>
      <c r="O448" s="111"/>
      <c r="P448" s="81" t="str">
        <f t="shared" si="31"/>
        <v/>
      </c>
      <c r="Q448" s="111" t="str">
        <f t="shared" si="32"/>
        <v/>
      </c>
      <c r="R448" s="111" t="str">
        <f t="shared" si="33"/>
        <v/>
      </c>
      <c r="S448" s="246">
        <f t="shared" si="34"/>
        <v>0</v>
      </c>
      <c r="T448" s="111"/>
    </row>
    <row r="449" spans="2:20" ht="19.899999999999999" customHeight="1" x14ac:dyDescent="0.35">
      <c r="B449" s="109">
        <v>442</v>
      </c>
      <c r="C449" s="111" t="str">
        <f>IF('Dépenses de rémunération'!C449&lt;&gt;"",'Dépenses de rémunération'!C449,"")</f>
        <v/>
      </c>
      <c r="D449" s="111" t="str">
        <f>IF('Dépenses de rémunération'!D449&lt;&gt;"",'Dépenses de rémunération'!D449,"")</f>
        <v/>
      </c>
      <c r="E449" s="111" t="str">
        <f>IF('Dépenses de rémunération'!E449&lt;&gt;"",'Dépenses de rémunération'!E449,"")</f>
        <v/>
      </c>
      <c r="F449" s="111" t="str">
        <f>IF('Dépenses de rémunération'!F449&lt;&gt;"",'Dépenses de rémunération'!F449,"")</f>
        <v/>
      </c>
      <c r="G449" s="111" t="str">
        <f>IF('Dépenses de rémunération'!G449&lt;&gt;"",'Dépenses de rémunération'!G449,"")</f>
        <v/>
      </c>
      <c r="H449" s="246">
        <f>IF('Dépenses de rémunération'!I449&lt;&gt;0,ROUND('Dépenses de rémunération'!J449*'Dépenses de rémunération'!H449/'Dépenses de rémunération'!I449,2),0)</f>
        <v>0</v>
      </c>
      <c r="I449" s="81" t="str">
        <f>IF('Dépenses de rémunération'!H449&lt;&gt;0,'Dépenses de rémunération'!H449,"")</f>
        <v/>
      </c>
      <c r="J449" s="79" t="str">
        <f>IF('Dépenses de rémunération'!I449&lt;&gt;"",'Dépenses de rémunération'!I449,"")</f>
        <v/>
      </c>
      <c r="K449" s="79" t="str">
        <f>IF('Dépenses de rémunération'!J449&lt;&gt;"",'Dépenses de rémunération'!J449,"")</f>
        <v/>
      </c>
      <c r="L449" s="111" t="str">
        <f>IF('Dépenses de rémunération'!K449&lt;&gt;"",'Dépenses de rémunération'!K449,"")</f>
        <v/>
      </c>
      <c r="M449" s="246"/>
      <c r="N449" s="246">
        <f t="shared" si="30"/>
        <v>0</v>
      </c>
      <c r="O449" s="111"/>
      <c r="P449" s="81" t="str">
        <f t="shared" si="31"/>
        <v/>
      </c>
      <c r="Q449" s="111" t="str">
        <f t="shared" si="32"/>
        <v/>
      </c>
      <c r="R449" s="111" t="str">
        <f t="shared" si="33"/>
        <v/>
      </c>
      <c r="S449" s="246">
        <f t="shared" si="34"/>
        <v>0</v>
      </c>
      <c r="T449" s="111"/>
    </row>
    <row r="450" spans="2:20" ht="19.899999999999999" customHeight="1" x14ac:dyDescent="0.35">
      <c r="B450" s="109">
        <v>443</v>
      </c>
      <c r="C450" s="111" t="str">
        <f>IF('Dépenses de rémunération'!C450&lt;&gt;"",'Dépenses de rémunération'!C450,"")</f>
        <v/>
      </c>
      <c r="D450" s="111" t="str">
        <f>IF('Dépenses de rémunération'!D450&lt;&gt;"",'Dépenses de rémunération'!D450,"")</f>
        <v/>
      </c>
      <c r="E450" s="111" t="str">
        <f>IF('Dépenses de rémunération'!E450&lt;&gt;"",'Dépenses de rémunération'!E450,"")</f>
        <v/>
      </c>
      <c r="F450" s="111" t="str">
        <f>IF('Dépenses de rémunération'!F450&lt;&gt;"",'Dépenses de rémunération'!F450,"")</f>
        <v/>
      </c>
      <c r="G450" s="111" t="str">
        <f>IF('Dépenses de rémunération'!G450&lt;&gt;"",'Dépenses de rémunération'!G450,"")</f>
        <v/>
      </c>
      <c r="H450" s="246">
        <f>IF('Dépenses de rémunération'!I450&lt;&gt;0,ROUND('Dépenses de rémunération'!J450*'Dépenses de rémunération'!H450/'Dépenses de rémunération'!I450,2),0)</f>
        <v>0</v>
      </c>
      <c r="I450" s="81" t="str">
        <f>IF('Dépenses de rémunération'!H450&lt;&gt;0,'Dépenses de rémunération'!H450,"")</f>
        <v/>
      </c>
      <c r="J450" s="79" t="str">
        <f>IF('Dépenses de rémunération'!I450&lt;&gt;"",'Dépenses de rémunération'!I450,"")</f>
        <v/>
      </c>
      <c r="K450" s="79" t="str">
        <f>IF('Dépenses de rémunération'!J450&lt;&gt;"",'Dépenses de rémunération'!J450,"")</f>
        <v/>
      </c>
      <c r="L450" s="111" t="str">
        <f>IF('Dépenses de rémunération'!K450&lt;&gt;"",'Dépenses de rémunération'!K450,"")</f>
        <v/>
      </c>
      <c r="M450" s="246"/>
      <c r="N450" s="246">
        <f t="shared" si="30"/>
        <v>0</v>
      </c>
      <c r="O450" s="111"/>
      <c r="P450" s="81" t="str">
        <f t="shared" si="31"/>
        <v/>
      </c>
      <c r="Q450" s="111" t="str">
        <f t="shared" si="32"/>
        <v/>
      </c>
      <c r="R450" s="111" t="str">
        <f t="shared" si="33"/>
        <v/>
      </c>
      <c r="S450" s="246">
        <f t="shared" si="34"/>
        <v>0</v>
      </c>
      <c r="T450" s="111"/>
    </row>
    <row r="451" spans="2:20" ht="19.899999999999999" customHeight="1" x14ac:dyDescent="0.35">
      <c r="B451" s="109">
        <v>444</v>
      </c>
      <c r="C451" s="111" t="str">
        <f>IF('Dépenses de rémunération'!C451&lt;&gt;"",'Dépenses de rémunération'!C451,"")</f>
        <v/>
      </c>
      <c r="D451" s="111" t="str">
        <f>IF('Dépenses de rémunération'!D451&lt;&gt;"",'Dépenses de rémunération'!D451,"")</f>
        <v/>
      </c>
      <c r="E451" s="111" t="str">
        <f>IF('Dépenses de rémunération'!E451&lt;&gt;"",'Dépenses de rémunération'!E451,"")</f>
        <v/>
      </c>
      <c r="F451" s="111" t="str">
        <f>IF('Dépenses de rémunération'!F451&lt;&gt;"",'Dépenses de rémunération'!F451,"")</f>
        <v/>
      </c>
      <c r="G451" s="111" t="str">
        <f>IF('Dépenses de rémunération'!G451&lt;&gt;"",'Dépenses de rémunération'!G451,"")</f>
        <v/>
      </c>
      <c r="H451" s="246">
        <f>IF('Dépenses de rémunération'!I451&lt;&gt;0,ROUND('Dépenses de rémunération'!J451*'Dépenses de rémunération'!H451/'Dépenses de rémunération'!I451,2),0)</f>
        <v>0</v>
      </c>
      <c r="I451" s="81" t="str">
        <f>IF('Dépenses de rémunération'!H451&lt;&gt;0,'Dépenses de rémunération'!H451,"")</f>
        <v/>
      </c>
      <c r="J451" s="79" t="str">
        <f>IF('Dépenses de rémunération'!I451&lt;&gt;"",'Dépenses de rémunération'!I451,"")</f>
        <v/>
      </c>
      <c r="K451" s="79" t="str">
        <f>IF('Dépenses de rémunération'!J451&lt;&gt;"",'Dépenses de rémunération'!J451,"")</f>
        <v/>
      </c>
      <c r="L451" s="111" t="str">
        <f>IF('Dépenses de rémunération'!K451&lt;&gt;"",'Dépenses de rémunération'!K451,"")</f>
        <v/>
      </c>
      <c r="M451" s="246"/>
      <c r="N451" s="246">
        <f t="shared" si="30"/>
        <v>0</v>
      </c>
      <c r="O451" s="111"/>
      <c r="P451" s="81" t="str">
        <f t="shared" si="31"/>
        <v/>
      </c>
      <c r="Q451" s="111" t="str">
        <f t="shared" si="32"/>
        <v/>
      </c>
      <c r="R451" s="111" t="str">
        <f t="shared" si="33"/>
        <v/>
      </c>
      <c r="S451" s="246">
        <f t="shared" si="34"/>
        <v>0</v>
      </c>
      <c r="T451" s="111"/>
    </row>
    <row r="452" spans="2:20" ht="19.899999999999999" customHeight="1" x14ac:dyDescent="0.35">
      <c r="B452" s="109">
        <v>445</v>
      </c>
      <c r="C452" s="111" t="str">
        <f>IF('Dépenses de rémunération'!C452&lt;&gt;"",'Dépenses de rémunération'!C452,"")</f>
        <v/>
      </c>
      <c r="D452" s="111" t="str">
        <f>IF('Dépenses de rémunération'!D452&lt;&gt;"",'Dépenses de rémunération'!D452,"")</f>
        <v/>
      </c>
      <c r="E452" s="111" t="str">
        <f>IF('Dépenses de rémunération'!E452&lt;&gt;"",'Dépenses de rémunération'!E452,"")</f>
        <v/>
      </c>
      <c r="F452" s="111" t="str">
        <f>IF('Dépenses de rémunération'!F452&lt;&gt;"",'Dépenses de rémunération'!F452,"")</f>
        <v/>
      </c>
      <c r="G452" s="111" t="str">
        <f>IF('Dépenses de rémunération'!G452&lt;&gt;"",'Dépenses de rémunération'!G452,"")</f>
        <v/>
      </c>
      <c r="H452" s="246">
        <f>IF('Dépenses de rémunération'!I452&lt;&gt;0,ROUND('Dépenses de rémunération'!J452*'Dépenses de rémunération'!H452/'Dépenses de rémunération'!I452,2),0)</f>
        <v>0</v>
      </c>
      <c r="I452" s="81" t="str">
        <f>IF('Dépenses de rémunération'!H452&lt;&gt;0,'Dépenses de rémunération'!H452,"")</f>
        <v/>
      </c>
      <c r="J452" s="79" t="str">
        <f>IF('Dépenses de rémunération'!I452&lt;&gt;"",'Dépenses de rémunération'!I452,"")</f>
        <v/>
      </c>
      <c r="K452" s="79" t="str">
        <f>IF('Dépenses de rémunération'!J452&lt;&gt;"",'Dépenses de rémunération'!J452,"")</f>
        <v/>
      </c>
      <c r="L452" s="111" t="str">
        <f>IF('Dépenses de rémunération'!K452&lt;&gt;"",'Dépenses de rémunération'!K452,"")</f>
        <v/>
      </c>
      <c r="M452" s="246"/>
      <c r="N452" s="246">
        <f t="shared" si="30"/>
        <v>0</v>
      </c>
      <c r="O452" s="111"/>
      <c r="P452" s="81" t="str">
        <f t="shared" si="31"/>
        <v/>
      </c>
      <c r="Q452" s="111" t="str">
        <f t="shared" si="32"/>
        <v/>
      </c>
      <c r="R452" s="111" t="str">
        <f t="shared" si="33"/>
        <v/>
      </c>
      <c r="S452" s="246">
        <f t="shared" si="34"/>
        <v>0</v>
      </c>
      <c r="T452" s="111"/>
    </row>
    <row r="453" spans="2:20" ht="19.899999999999999" customHeight="1" x14ac:dyDescent="0.35">
      <c r="B453" s="109">
        <v>446</v>
      </c>
      <c r="C453" s="111" t="str">
        <f>IF('Dépenses de rémunération'!C453&lt;&gt;"",'Dépenses de rémunération'!C453,"")</f>
        <v/>
      </c>
      <c r="D453" s="111" t="str">
        <f>IF('Dépenses de rémunération'!D453&lt;&gt;"",'Dépenses de rémunération'!D453,"")</f>
        <v/>
      </c>
      <c r="E453" s="111" t="str">
        <f>IF('Dépenses de rémunération'!E453&lt;&gt;"",'Dépenses de rémunération'!E453,"")</f>
        <v/>
      </c>
      <c r="F453" s="111" t="str">
        <f>IF('Dépenses de rémunération'!F453&lt;&gt;"",'Dépenses de rémunération'!F453,"")</f>
        <v/>
      </c>
      <c r="G453" s="111" t="str">
        <f>IF('Dépenses de rémunération'!G453&lt;&gt;"",'Dépenses de rémunération'!G453,"")</f>
        <v/>
      </c>
      <c r="H453" s="246">
        <f>IF('Dépenses de rémunération'!I453&lt;&gt;0,ROUND('Dépenses de rémunération'!J453*'Dépenses de rémunération'!H453/'Dépenses de rémunération'!I453,2),0)</f>
        <v>0</v>
      </c>
      <c r="I453" s="81" t="str">
        <f>IF('Dépenses de rémunération'!H453&lt;&gt;0,'Dépenses de rémunération'!H453,"")</f>
        <v/>
      </c>
      <c r="J453" s="79" t="str">
        <f>IF('Dépenses de rémunération'!I453&lt;&gt;"",'Dépenses de rémunération'!I453,"")</f>
        <v/>
      </c>
      <c r="K453" s="79" t="str">
        <f>IF('Dépenses de rémunération'!J453&lt;&gt;"",'Dépenses de rémunération'!J453,"")</f>
        <v/>
      </c>
      <c r="L453" s="111" t="str">
        <f>IF('Dépenses de rémunération'!K453&lt;&gt;"",'Dépenses de rémunération'!K453,"")</f>
        <v/>
      </c>
      <c r="M453" s="246"/>
      <c r="N453" s="246">
        <f t="shared" si="30"/>
        <v>0</v>
      </c>
      <c r="O453" s="111"/>
      <c r="P453" s="81" t="str">
        <f t="shared" si="31"/>
        <v/>
      </c>
      <c r="Q453" s="111" t="str">
        <f t="shared" si="32"/>
        <v/>
      </c>
      <c r="R453" s="111" t="str">
        <f t="shared" si="33"/>
        <v/>
      </c>
      <c r="S453" s="246">
        <f t="shared" si="34"/>
        <v>0</v>
      </c>
      <c r="T453" s="111"/>
    </row>
    <row r="454" spans="2:20" ht="19.899999999999999" customHeight="1" x14ac:dyDescent="0.35">
      <c r="B454" s="109">
        <v>447</v>
      </c>
      <c r="C454" s="111" t="str">
        <f>IF('Dépenses de rémunération'!C454&lt;&gt;"",'Dépenses de rémunération'!C454,"")</f>
        <v/>
      </c>
      <c r="D454" s="111" t="str">
        <f>IF('Dépenses de rémunération'!D454&lt;&gt;"",'Dépenses de rémunération'!D454,"")</f>
        <v/>
      </c>
      <c r="E454" s="111" t="str">
        <f>IF('Dépenses de rémunération'!E454&lt;&gt;"",'Dépenses de rémunération'!E454,"")</f>
        <v/>
      </c>
      <c r="F454" s="111" t="str">
        <f>IF('Dépenses de rémunération'!F454&lt;&gt;"",'Dépenses de rémunération'!F454,"")</f>
        <v/>
      </c>
      <c r="G454" s="111" t="str">
        <f>IF('Dépenses de rémunération'!G454&lt;&gt;"",'Dépenses de rémunération'!G454,"")</f>
        <v/>
      </c>
      <c r="H454" s="246">
        <f>IF('Dépenses de rémunération'!I454&lt;&gt;0,ROUND('Dépenses de rémunération'!J454*'Dépenses de rémunération'!H454/'Dépenses de rémunération'!I454,2),0)</f>
        <v>0</v>
      </c>
      <c r="I454" s="81" t="str">
        <f>IF('Dépenses de rémunération'!H454&lt;&gt;0,'Dépenses de rémunération'!H454,"")</f>
        <v/>
      </c>
      <c r="J454" s="79" t="str">
        <f>IF('Dépenses de rémunération'!I454&lt;&gt;"",'Dépenses de rémunération'!I454,"")</f>
        <v/>
      </c>
      <c r="K454" s="79" t="str">
        <f>IF('Dépenses de rémunération'!J454&lt;&gt;"",'Dépenses de rémunération'!J454,"")</f>
        <v/>
      </c>
      <c r="L454" s="111" t="str">
        <f>IF('Dépenses de rémunération'!K454&lt;&gt;"",'Dépenses de rémunération'!K454,"")</f>
        <v/>
      </c>
      <c r="M454" s="246"/>
      <c r="N454" s="246">
        <f t="shared" si="30"/>
        <v>0</v>
      </c>
      <c r="O454" s="111"/>
      <c r="P454" s="81" t="str">
        <f t="shared" si="31"/>
        <v/>
      </c>
      <c r="Q454" s="111" t="str">
        <f t="shared" si="32"/>
        <v/>
      </c>
      <c r="R454" s="111" t="str">
        <f t="shared" si="33"/>
        <v/>
      </c>
      <c r="S454" s="246">
        <f t="shared" si="34"/>
        <v>0</v>
      </c>
      <c r="T454" s="111"/>
    </row>
    <row r="455" spans="2:20" ht="19.899999999999999" customHeight="1" x14ac:dyDescent="0.35">
      <c r="B455" s="109">
        <v>448</v>
      </c>
      <c r="C455" s="111" t="str">
        <f>IF('Dépenses de rémunération'!C455&lt;&gt;"",'Dépenses de rémunération'!C455,"")</f>
        <v/>
      </c>
      <c r="D455" s="111" t="str">
        <f>IF('Dépenses de rémunération'!D455&lt;&gt;"",'Dépenses de rémunération'!D455,"")</f>
        <v/>
      </c>
      <c r="E455" s="111" t="str">
        <f>IF('Dépenses de rémunération'!E455&lt;&gt;"",'Dépenses de rémunération'!E455,"")</f>
        <v/>
      </c>
      <c r="F455" s="111" t="str">
        <f>IF('Dépenses de rémunération'!F455&lt;&gt;"",'Dépenses de rémunération'!F455,"")</f>
        <v/>
      </c>
      <c r="G455" s="111" t="str">
        <f>IF('Dépenses de rémunération'!G455&lt;&gt;"",'Dépenses de rémunération'!G455,"")</f>
        <v/>
      </c>
      <c r="H455" s="246">
        <f>IF('Dépenses de rémunération'!I455&lt;&gt;0,ROUND('Dépenses de rémunération'!J455*'Dépenses de rémunération'!H455/'Dépenses de rémunération'!I455,2),0)</f>
        <v>0</v>
      </c>
      <c r="I455" s="81" t="str">
        <f>IF('Dépenses de rémunération'!H455&lt;&gt;0,'Dépenses de rémunération'!H455,"")</f>
        <v/>
      </c>
      <c r="J455" s="79" t="str">
        <f>IF('Dépenses de rémunération'!I455&lt;&gt;"",'Dépenses de rémunération'!I455,"")</f>
        <v/>
      </c>
      <c r="K455" s="79" t="str">
        <f>IF('Dépenses de rémunération'!J455&lt;&gt;"",'Dépenses de rémunération'!J455,"")</f>
        <v/>
      </c>
      <c r="L455" s="111" t="str">
        <f>IF('Dépenses de rémunération'!K455&lt;&gt;"",'Dépenses de rémunération'!K455,"")</f>
        <v/>
      </c>
      <c r="M455" s="246"/>
      <c r="N455" s="246">
        <f t="shared" si="30"/>
        <v>0</v>
      </c>
      <c r="O455" s="111"/>
      <c r="P455" s="81" t="str">
        <f t="shared" si="31"/>
        <v/>
      </c>
      <c r="Q455" s="111" t="str">
        <f t="shared" si="32"/>
        <v/>
      </c>
      <c r="R455" s="111" t="str">
        <f t="shared" si="33"/>
        <v/>
      </c>
      <c r="S455" s="246">
        <f t="shared" si="34"/>
        <v>0</v>
      </c>
      <c r="T455" s="111"/>
    </row>
    <row r="456" spans="2:20" ht="19.899999999999999" customHeight="1" x14ac:dyDescent="0.35">
      <c r="B456" s="109">
        <v>449</v>
      </c>
      <c r="C456" s="111" t="str">
        <f>IF('Dépenses de rémunération'!C456&lt;&gt;"",'Dépenses de rémunération'!C456,"")</f>
        <v/>
      </c>
      <c r="D456" s="111" t="str">
        <f>IF('Dépenses de rémunération'!D456&lt;&gt;"",'Dépenses de rémunération'!D456,"")</f>
        <v/>
      </c>
      <c r="E456" s="111" t="str">
        <f>IF('Dépenses de rémunération'!E456&lt;&gt;"",'Dépenses de rémunération'!E456,"")</f>
        <v/>
      </c>
      <c r="F456" s="111" t="str">
        <f>IF('Dépenses de rémunération'!F456&lt;&gt;"",'Dépenses de rémunération'!F456,"")</f>
        <v/>
      </c>
      <c r="G456" s="111" t="str">
        <f>IF('Dépenses de rémunération'!G456&lt;&gt;"",'Dépenses de rémunération'!G456,"")</f>
        <v/>
      </c>
      <c r="H456" s="246">
        <f>IF('Dépenses de rémunération'!I456&lt;&gt;0,ROUND('Dépenses de rémunération'!J456*'Dépenses de rémunération'!H456/'Dépenses de rémunération'!I456,2),0)</f>
        <v>0</v>
      </c>
      <c r="I456" s="81" t="str">
        <f>IF('Dépenses de rémunération'!H456&lt;&gt;0,'Dépenses de rémunération'!H456,"")</f>
        <v/>
      </c>
      <c r="J456" s="79" t="str">
        <f>IF('Dépenses de rémunération'!I456&lt;&gt;"",'Dépenses de rémunération'!I456,"")</f>
        <v/>
      </c>
      <c r="K456" s="79" t="str">
        <f>IF('Dépenses de rémunération'!J456&lt;&gt;"",'Dépenses de rémunération'!J456,"")</f>
        <v/>
      </c>
      <c r="L456" s="111" t="str">
        <f>IF('Dépenses de rémunération'!K456&lt;&gt;"",'Dépenses de rémunération'!K456,"")</f>
        <v/>
      </c>
      <c r="M456" s="246"/>
      <c r="N456" s="246">
        <f t="shared" si="30"/>
        <v>0</v>
      </c>
      <c r="O456" s="111"/>
      <c r="P456" s="81" t="str">
        <f t="shared" si="31"/>
        <v/>
      </c>
      <c r="Q456" s="111" t="str">
        <f t="shared" si="32"/>
        <v/>
      </c>
      <c r="R456" s="111" t="str">
        <f t="shared" si="33"/>
        <v/>
      </c>
      <c r="S456" s="246">
        <f t="shared" si="34"/>
        <v>0</v>
      </c>
      <c r="T456" s="111"/>
    </row>
    <row r="457" spans="2:20" ht="19.899999999999999" customHeight="1" x14ac:dyDescent="0.35">
      <c r="B457" s="109">
        <v>450</v>
      </c>
      <c r="C457" s="111" t="str">
        <f>IF('Dépenses de rémunération'!C457&lt;&gt;"",'Dépenses de rémunération'!C457,"")</f>
        <v/>
      </c>
      <c r="D457" s="111" t="str">
        <f>IF('Dépenses de rémunération'!D457&lt;&gt;"",'Dépenses de rémunération'!D457,"")</f>
        <v/>
      </c>
      <c r="E457" s="111" t="str">
        <f>IF('Dépenses de rémunération'!E457&lt;&gt;"",'Dépenses de rémunération'!E457,"")</f>
        <v/>
      </c>
      <c r="F457" s="111" t="str">
        <f>IF('Dépenses de rémunération'!F457&lt;&gt;"",'Dépenses de rémunération'!F457,"")</f>
        <v/>
      </c>
      <c r="G457" s="111" t="str">
        <f>IF('Dépenses de rémunération'!G457&lt;&gt;"",'Dépenses de rémunération'!G457,"")</f>
        <v/>
      </c>
      <c r="H457" s="246">
        <f>IF('Dépenses de rémunération'!I457&lt;&gt;0,ROUND('Dépenses de rémunération'!J457*'Dépenses de rémunération'!H457/'Dépenses de rémunération'!I457,2),0)</f>
        <v>0</v>
      </c>
      <c r="I457" s="81" t="str">
        <f>IF('Dépenses de rémunération'!H457&lt;&gt;0,'Dépenses de rémunération'!H457,"")</f>
        <v/>
      </c>
      <c r="J457" s="79" t="str">
        <f>IF('Dépenses de rémunération'!I457&lt;&gt;"",'Dépenses de rémunération'!I457,"")</f>
        <v/>
      </c>
      <c r="K457" s="79" t="str">
        <f>IF('Dépenses de rémunération'!J457&lt;&gt;"",'Dépenses de rémunération'!J457,"")</f>
        <v/>
      </c>
      <c r="L457" s="111" t="str">
        <f>IF('Dépenses de rémunération'!K457&lt;&gt;"",'Dépenses de rémunération'!K457,"")</f>
        <v/>
      </c>
      <c r="M457" s="246"/>
      <c r="N457" s="246">
        <f t="shared" ref="N457:N520" si="35">IF(AND(M457&lt;&gt;"",M457&lt;&gt;0),MIN(ROUND(M457,2),IF(AND(AND(J457&lt;&gt;0,J457&lt;&gt;""),AND(I457&lt;&gt;0,I457&lt;&gt;""),AND(K457&lt;&gt;0,K457&lt;&gt;"")),ROUND(I457*K457/J457,2),0)),IF(AND(AND(J457&lt;&gt;0,J457&lt;&gt;""),AND(I457&lt;&gt;0,I457&lt;&gt;""),AND(K457&lt;&gt;0,K457&lt;&gt;"")),ROUND(I457*K457/J457,2),0))</f>
        <v>0</v>
      </c>
      <c r="O457" s="111"/>
      <c r="P457" s="81" t="str">
        <f t="shared" ref="P457:P520" si="36">IF(I457&lt;&gt;"",I457,"")</f>
        <v/>
      </c>
      <c r="Q457" s="111" t="str">
        <f t="shared" ref="Q457:Q520" si="37">IF(J457&lt;&gt;"",J457,"")</f>
        <v/>
      </c>
      <c r="R457" s="111" t="str">
        <f t="shared" ref="R457:R520" si="38">IF(K457&lt;&gt;"",K457,"")</f>
        <v/>
      </c>
      <c r="S457" s="246">
        <f t="shared" ref="S457:S520" si="39">IF(AND(AND(Q457&lt;&gt;0,Q457&lt;&gt;""),AND(P457&lt;&gt;0,P457&lt;&gt;""),AND(R457&lt;&gt;0,R457&lt;&gt;"")),ROUND(P457*R457/Q457,2),N457)</f>
        <v>0</v>
      </c>
      <c r="T457" s="111"/>
    </row>
    <row r="458" spans="2:20" ht="19.899999999999999" customHeight="1" x14ac:dyDescent="0.35">
      <c r="B458" s="109">
        <v>451</v>
      </c>
      <c r="C458" s="111" t="str">
        <f>IF('Dépenses de rémunération'!C458&lt;&gt;"",'Dépenses de rémunération'!C458,"")</f>
        <v/>
      </c>
      <c r="D458" s="111" t="str">
        <f>IF('Dépenses de rémunération'!D458&lt;&gt;"",'Dépenses de rémunération'!D458,"")</f>
        <v/>
      </c>
      <c r="E458" s="111" t="str">
        <f>IF('Dépenses de rémunération'!E458&lt;&gt;"",'Dépenses de rémunération'!E458,"")</f>
        <v/>
      </c>
      <c r="F458" s="111" t="str">
        <f>IF('Dépenses de rémunération'!F458&lt;&gt;"",'Dépenses de rémunération'!F458,"")</f>
        <v/>
      </c>
      <c r="G458" s="111" t="str">
        <f>IF('Dépenses de rémunération'!G458&lt;&gt;"",'Dépenses de rémunération'!G458,"")</f>
        <v/>
      </c>
      <c r="H458" s="246">
        <f>IF('Dépenses de rémunération'!I458&lt;&gt;0,ROUND('Dépenses de rémunération'!J458*'Dépenses de rémunération'!H458/'Dépenses de rémunération'!I458,2),0)</f>
        <v>0</v>
      </c>
      <c r="I458" s="81" t="str">
        <f>IF('Dépenses de rémunération'!H458&lt;&gt;0,'Dépenses de rémunération'!H458,"")</f>
        <v/>
      </c>
      <c r="J458" s="79" t="str">
        <f>IF('Dépenses de rémunération'!I458&lt;&gt;"",'Dépenses de rémunération'!I458,"")</f>
        <v/>
      </c>
      <c r="K458" s="79" t="str">
        <f>IF('Dépenses de rémunération'!J458&lt;&gt;"",'Dépenses de rémunération'!J458,"")</f>
        <v/>
      </c>
      <c r="L458" s="111" t="str">
        <f>IF('Dépenses de rémunération'!K458&lt;&gt;"",'Dépenses de rémunération'!K458,"")</f>
        <v/>
      </c>
      <c r="M458" s="246"/>
      <c r="N458" s="246">
        <f t="shared" si="35"/>
        <v>0</v>
      </c>
      <c r="O458" s="111"/>
      <c r="P458" s="81" t="str">
        <f t="shared" si="36"/>
        <v/>
      </c>
      <c r="Q458" s="111" t="str">
        <f t="shared" si="37"/>
        <v/>
      </c>
      <c r="R458" s="111" t="str">
        <f t="shared" si="38"/>
        <v/>
      </c>
      <c r="S458" s="246">
        <f t="shared" si="39"/>
        <v>0</v>
      </c>
      <c r="T458" s="111"/>
    </row>
    <row r="459" spans="2:20" ht="19.899999999999999" customHeight="1" x14ac:dyDescent="0.35">
      <c r="B459" s="109">
        <v>452</v>
      </c>
      <c r="C459" s="111" t="str">
        <f>IF('Dépenses de rémunération'!C459&lt;&gt;"",'Dépenses de rémunération'!C459,"")</f>
        <v/>
      </c>
      <c r="D459" s="111" t="str">
        <f>IF('Dépenses de rémunération'!D459&lt;&gt;"",'Dépenses de rémunération'!D459,"")</f>
        <v/>
      </c>
      <c r="E459" s="111" t="str">
        <f>IF('Dépenses de rémunération'!E459&lt;&gt;"",'Dépenses de rémunération'!E459,"")</f>
        <v/>
      </c>
      <c r="F459" s="111" t="str">
        <f>IF('Dépenses de rémunération'!F459&lt;&gt;"",'Dépenses de rémunération'!F459,"")</f>
        <v/>
      </c>
      <c r="G459" s="111" t="str">
        <f>IF('Dépenses de rémunération'!G459&lt;&gt;"",'Dépenses de rémunération'!G459,"")</f>
        <v/>
      </c>
      <c r="H459" s="246">
        <f>IF('Dépenses de rémunération'!I459&lt;&gt;0,ROUND('Dépenses de rémunération'!J459*'Dépenses de rémunération'!H459/'Dépenses de rémunération'!I459,2),0)</f>
        <v>0</v>
      </c>
      <c r="I459" s="81" t="str">
        <f>IF('Dépenses de rémunération'!H459&lt;&gt;0,'Dépenses de rémunération'!H459,"")</f>
        <v/>
      </c>
      <c r="J459" s="79" t="str">
        <f>IF('Dépenses de rémunération'!I459&lt;&gt;"",'Dépenses de rémunération'!I459,"")</f>
        <v/>
      </c>
      <c r="K459" s="79" t="str">
        <f>IF('Dépenses de rémunération'!J459&lt;&gt;"",'Dépenses de rémunération'!J459,"")</f>
        <v/>
      </c>
      <c r="L459" s="111" t="str">
        <f>IF('Dépenses de rémunération'!K459&lt;&gt;"",'Dépenses de rémunération'!K459,"")</f>
        <v/>
      </c>
      <c r="M459" s="246"/>
      <c r="N459" s="246">
        <f t="shared" si="35"/>
        <v>0</v>
      </c>
      <c r="O459" s="111"/>
      <c r="P459" s="81" t="str">
        <f t="shared" si="36"/>
        <v/>
      </c>
      <c r="Q459" s="111" t="str">
        <f t="shared" si="37"/>
        <v/>
      </c>
      <c r="R459" s="111" t="str">
        <f t="shared" si="38"/>
        <v/>
      </c>
      <c r="S459" s="246">
        <f t="shared" si="39"/>
        <v>0</v>
      </c>
      <c r="T459" s="111"/>
    </row>
    <row r="460" spans="2:20" ht="19.899999999999999" customHeight="1" x14ac:dyDescent="0.35">
      <c r="B460" s="109">
        <v>453</v>
      </c>
      <c r="C460" s="111" t="str">
        <f>IF('Dépenses de rémunération'!C460&lt;&gt;"",'Dépenses de rémunération'!C460,"")</f>
        <v/>
      </c>
      <c r="D460" s="111" t="str">
        <f>IF('Dépenses de rémunération'!D460&lt;&gt;"",'Dépenses de rémunération'!D460,"")</f>
        <v/>
      </c>
      <c r="E460" s="111" t="str">
        <f>IF('Dépenses de rémunération'!E460&lt;&gt;"",'Dépenses de rémunération'!E460,"")</f>
        <v/>
      </c>
      <c r="F460" s="111" t="str">
        <f>IF('Dépenses de rémunération'!F460&lt;&gt;"",'Dépenses de rémunération'!F460,"")</f>
        <v/>
      </c>
      <c r="G460" s="111" t="str">
        <f>IF('Dépenses de rémunération'!G460&lt;&gt;"",'Dépenses de rémunération'!G460,"")</f>
        <v/>
      </c>
      <c r="H460" s="246">
        <f>IF('Dépenses de rémunération'!I460&lt;&gt;0,ROUND('Dépenses de rémunération'!J460*'Dépenses de rémunération'!H460/'Dépenses de rémunération'!I460,2),0)</f>
        <v>0</v>
      </c>
      <c r="I460" s="81" t="str">
        <f>IF('Dépenses de rémunération'!H460&lt;&gt;0,'Dépenses de rémunération'!H460,"")</f>
        <v/>
      </c>
      <c r="J460" s="79" t="str">
        <f>IF('Dépenses de rémunération'!I460&lt;&gt;"",'Dépenses de rémunération'!I460,"")</f>
        <v/>
      </c>
      <c r="K460" s="79" t="str">
        <f>IF('Dépenses de rémunération'!J460&lt;&gt;"",'Dépenses de rémunération'!J460,"")</f>
        <v/>
      </c>
      <c r="L460" s="111" t="str">
        <f>IF('Dépenses de rémunération'!K460&lt;&gt;"",'Dépenses de rémunération'!K460,"")</f>
        <v/>
      </c>
      <c r="M460" s="246"/>
      <c r="N460" s="246">
        <f t="shared" si="35"/>
        <v>0</v>
      </c>
      <c r="O460" s="111"/>
      <c r="P460" s="81" t="str">
        <f t="shared" si="36"/>
        <v/>
      </c>
      <c r="Q460" s="111" t="str">
        <f t="shared" si="37"/>
        <v/>
      </c>
      <c r="R460" s="111" t="str">
        <f t="shared" si="38"/>
        <v/>
      </c>
      <c r="S460" s="246">
        <f t="shared" si="39"/>
        <v>0</v>
      </c>
      <c r="T460" s="111"/>
    </row>
    <row r="461" spans="2:20" ht="19.899999999999999" customHeight="1" x14ac:dyDescent="0.35">
      <c r="B461" s="109">
        <v>454</v>
      </c>
      <c r="C461" s="111" t="str">
        <f>IF('Dépenses de rémunération'!C461&lt;&gt;"",'Dépenses de rémunération'!C461,"")</f>
        <v/>
      </c>
      <c r="D461" s="111" t="str">
        <f>IF('Dépenses de rémunération'!D461&lt;&gt;"",'Dépenses de rémunération'!D461,"")</f>
        <v/>
      </c>
      <c r="E461" s="111" t="str">
        <f>IF('Dépenses de rémunération'!E461&lt;&gt;"",'Dépenses de rémunération'!E461,"")</f>
        <v/>
      </c>
      <c r="F461" s="111" t="str">
        <f>IF('Dépenses de rémunération'!F461&lt;&gt;"",'Dépenses de rémunération'!F461,"")</f>
        <v/>
      </c>
      <c r="G461" s="111" t="str">
        <f>IF('Dépenses de rémunération'!G461&lt;&gt;"",'Dépenses de rémunération'!G461,"")</f>
        <v/>
      </c>
      <c r="H461" s="246">
        <f>IF('Dépenses de rémunération'!I461&lt;&gt;0,ROUND('Dépenses de rémunération'!J461*'Dépenses de rémunération'!H461/'Dépenses de rémunération'!I461,2),0)</f>
        <v>0</v>
      </c>
      <c r="I461" s="81" t="str">
        <f>IF('Dépenses de rémunération'!H461&lt;&gt;0,'Dépenses de rémunération'!H461,"")</f>
        <v/>
      </c>
      <c r="J461" s="79" t="str">
        <f>IF('Dépenses de rémunération'!I461&lt;&gt;"",'Dépenses de rémunération'!I461,"")</f>
        <v/>
      </c>
      <c r="K461" s="79" t="str">
        <f>IF('Dépenses de rémunération'!J461&lt;&gt;"",'Dépenses de rémunération'!J461,"")</f>
        <v/>
      </c>
      <c r="L461" s="111" t="str">
        <f>IF('Dépenses de rémunération'!K461&lt;&gt;"",'Dépenses de rémunération'!K461,"")</f>
        <v/>
      </c>
      <c r="M461" s="246"/>
      <c r="N461" s="246">
        <f t="shared" si="35"/>
        <v>0</v>
      </c>
      <c r="O461" s="111"/>
      <c r="P461" s="81" t="str">
        <f t="shared" si="36"/>
        <v/>
      </c>
      <c r="Q461" s="111" t="str">
        <f t="shared" si="37"/>
        <v/>
      </c>
      <c r="R461" s="111" t="str">
        <f t="shared" si="38"/>
        <v/>
      </c>
      <c r="S461" s="246">
        <f t="shared" si="39"/>
        <v>0</v>
      </c>
      <c r="T461" s="111"/>
    </row>
    <row r="462" spans="2:20" ht="19.899999999999999" customHeight="1" x14ac:dyDescent="0.35">
      <c r="B462" s="109">
        <v>455</v>
      </c>
      <c r="C462" s="111" t="str">
        <f>IF('Dépenses de rémunération'!C462&lt;&gt;"",'Dépenses de rémunération'!C462,"")</f>
        <v/>
      </c>
      <c r="D462" s="111" t="str">
        <f>IF('Dépenses de rémunération'!D462&lt;&gt;"",'Dépenses de rémunération'!D462,"")</f>
        <v/>
      </c>
      <c r="E462" s="111" t="str">
        <f>IF('Dépenses de rémunération'!E462&lt;&gt;"",'Dépenses de rémunération'!E462,"")</f>
        <v/>
      </c>
      <c r="F462" s="111" t="str">
        <f>IF('Dépenses de rémunération'!F462&lt;&gt;"",'Dépenses de rémunération'!F462,"")</f>
        <v/>
      </c>
      <c r="G462" s="111" t="str">
        <f>IF('Dépenses de rémunération'!G462&lt;&gt;"",'Dépenses de rémunération'!G462,"")</f>
        <v/>
      </c>
      <c r="H462" s="246">
        <f>IF('Dépenses de rémunération'!I462&lt;&gt;0,ROUND('Dépenses de rémunération'!J462*'Dépenses de rémunération'!H462/'Dépenses de rémunération'!I462,2),0)</f>
        <v>0</v>
      </c>
      <c r="I462" s="81" t="str">
        <f>IF('Dépenses de rémunération'!H462&lt;&gt;0,'Dépenses de rémunération'!H462,"")</f>
        <v/>
      </c>
      <c r="J462" s="79" t="str">
        <f>IF('Dépenses de rémunération'!I462&lt;&gt;"",'Dépenses de rémunération'!I462,"")</f>
        <v/>
      </c>
      <c r="K462" s="79" t="str">
        <f>IF('Dépenses de rémunération'!J462&lt;&gt;"",'Dépenses de rémunération'!J462,"")</f>
        <v/>
      </c>
      <c r="L462" s="111" t="str">
        <f>IF('Dépenses de rémunération'!K462&lt;&gt;"",'Dépenses de rémunération'!K462,"")</f>
        <v/>
      </c>
      <c r="M462" s="246"/>
      <c r="N462" s="246">
        <f t="shared" si="35"/>
        <v>0</v>
      </c>
      <c r="O462" s="111"/>
      <c r="P462" s="81" t="str">
        <f t="shared" si="36"/>
        <v/>
      </c>
      <c r="Q462" s="111" t="str">
        <f t="shared" si="37"/>
        <v/>
      </c>
      <c r="R462" s="111" t="str">
        <f t="shared" si="38"/>
        <v/>
      </c>
      <c r="S462" s="246">
        <f t="shared" si="39"/>
        <v>0</v>
      </c>
      <c r="T462" s="111"/>
    </row>
    <row r="463" spans="2:20" ht="19.899999999999999" customHeight="1" x14ac:dyDescent="0.35">
      <c r="B463" s="109">
        <v>456</v>
      </c>
      <c r="C463" s="111" t="str">
        <f>IF('Dépenses de rémunération'!C463&lt;&gt;"",'Dépenses de rémunération'!C463,"")</f>
        <v/>
      </c>
      <c r="D463" s="111" t="str">
        <f>IF('Dépenses de rémunération'!D463&lt;&gt;"",'Dépenses de rémunération'!D463,"")</f>
        <v/>
      </c>
      <c r="E463" s="111" t="str">
        <f>IF('Dépenses de rémunération'!E463&lt;&gt;"",'Dépenses de rémunération'!E463,"")</f>
        <v/>
      </c>
      <c r="F463" s="111" t="str">
        <f>IF('Dépenses de rémunération'!F463&lt;&gt;"",'Dépenses de rémunération'!F463,"")</f>
        <v/>
      </c>
      <c r="G463" s="111" t="str">
        <f>IF('Dépenses de rémunération'!G463&lt;&gt;"",'Dépenses de rémunération'!G463,"")</f>
        <v/>
      </c>
      <c r="H463" s="246">
        <f>IF('Dépenses de rémunération'!I463&lt;&gt;0,ROUND('Dépenses de rémunération'!J463*'Dépenses de rémunération'!H463/'Dépenses de rémunération'!I463,2),0)</f>
        <v>0</v>
      </c>
      <c r="I463" s="81" t="str">
        <f>IF('Dépenses de rémunération'!H463&lt;&gt;0,'Dépenses de rémunération'!H463,"")</f>
        <v/>
      </c>
      <c r="J463" s="79" t="str">
        <f>IF('Dépenses de rémunération'!I463&lt;&gt;"",'Dépenses de rémunération'!I463,"")</f>
        <v/>
      </c>
      <c r="K463" s="79" t="str">
        <f>IF('Dépenses de rémunération'!J463&lt;&gt;"",'Dépenses de rémunération'!J463,"")</f>
        <v/>
      </c>
      <c r="L463" s="111" t="str">
        <f>IF('Dépenses de rémunération'!K463&lt;&gt;"",'Dépenses de rémunération'!K463,"")</f>
        <v/>
      </c>
      <c r="M463" s="246"/>
      <c r="N463" s="246">
        <f t="shared" si="35"/>
        <v>0</v>
      </c>
      <c r="O463" s="111"/>
      <c r="P463" s="81" t="str">
        <f t="shared" si="36"/>
        <v/>
      </c>
      <c r="Q463" s="111" t="str">
        <f t="shared" si="37"/>
        <v/>
      </c>
      <c r="R463" s="111" t="str">
        <f t="shared" si="38"/>
        <v/>
      </c>
      <c r="S463" s="246">
        <f t="shared" si="39"/>
        <v>0</v>
      </c>
      <c r="T463" s="111"/>
    </row>
    <row r="464" spans="2:20" ht="19.899999999999999" customHeight="1" x14ac:dyDescent="0.35">
      <c r="B464" s="109">
        <v>457</v>
      </c>
      <c r="C464" s="111" t="str">
        <f>IF('Dépenses de rémunération'!C464&lt;&gt;"",'Dépenses de rémunération'!C464,"")</f>
        <v/>
      </c>
      <c r="D464" s="111" t="str">
        <f>IF('Dépenses de rémunération'!D464&lt;&gt;"",'Dépenses de rémunération'!D464,"")</f>
        <v/>
      </c>
      <c r="E464" s="111" t="str">
        <f>IF('Dépenses de rémunération'!E464&lt;&gt;"",'Dépenses de rémunération'!E464,"")</f>
        <v/>
      </c>
      <c r="F464" s="111" t="str">
        <f>IF('Dépenses de rémunération'!F464&lt;&gt;"",'Dépenses de rémunération'!F464,"")</f>
        <v/>
      </c>
      <c r="G464" s="111" t="str">
        <f>IF('Dépenses de rémunération'!G464&lt;&gt;"",'Dépenses de rémunération'!G464,"")</f>
        <v/>
      </c>
      <c r="H464" s="246">
        <f>IF('Dépenses de rémunération'!I464&lt;&gt;0,ROUND('Dépenses de rémunération'!J464*'Dépenses de rémunération'!H464/'Dépenses de rémunération'!I464,2),0)</f>
        <v>0</v>
      </c>
      <c r="I464" s="81" t="str">
        <f>IF('Dépenses de rémunération'!H464&lt;&gt;0,'Dépenses de rémunération'!H464,"")</f>
        <v/>
      </c>
      <c r="J464" s="79" t="str">
        <f>IF('Dépenses de rémunération'!I464&lt;&gt;"",'Dépenses de rémunération'!I464,"")</f>
        <v/>
      </c>
      <c r="K464" s="79" t="str">
        <f>IF('Dépenses de rémunération'!J464&lt;&gt;"",'Dépenses de rémunération'!J464,"")</f>
        <v/>
      </c>
      <c r="L464" s="111" t="str">
        <f>IF('Dépenses de rémunération'!K464&lt;&gt;"",'Dépenses de rémunération'!K464,"")</f>
        <v/>
      </c>
      <c r="M464" s="246"/>
      <c r="N464" s="246">
        <f t="shared" si="35"/>
        <v>0</v>
      </c>
      <c r="O464" s="111"/>
      <c r="P464" s="81" t="str">
        <f t="shared" si="36"/>
        <v/>
      </c>
      <c r="Q464" s="111" t="str">
        <f t="shared" si="37"/>
        <v/>
      </c>
      <c r="R464" s="111" t="str">
        <f t="shared" si="38"/>
        <v/>
      </c>
      <c r="S464" s="246">
        <f t="shared" si="39"/>
        <v>0</v>
      </c>
      <c r="T464" s="111"/>
    </row>
    <row r="465" spans="2:20" ht="19.899999999999999" customHeight="1" x14ac:dyDescent="0.35">
      <c r="B465" s="109">
        <v>458</v>
      </c>
      <c r="C465" s="111" t="str">
        <f>IF('Dépenses de rémunération'!C465&lt;&gt;"",'Dépenses de rémunération'!C465,"")</f>
        <v/>
      </c>
      <c r="D465" s="111" t="str">
        <f>IF('Dépenses de rémunération'!D465&lt;&gt;"",'Dépenses de rémunération'!D465,"")</f>
        <v/>
      </c>
      <c r="E465" s="111" t="str">
        <f>IF('Dépenses de rémunération'!E465&lt;&gt;"",'Dépenses de rémunération'!E465,"")</f>
        <v/>
      </c>
      <c r="F465" s="111" t="str">
        <f>IF('Dépenses de rémunération'!F465&lt;&gt;"",'Dépenses de rémunération'!F465,"")</f>
        <v/>
      </c>
      <c r="G465" s="111" t="str">
        <f>IF('Dépenses de rémunération'!G465&lt;&gt;"",'Dépenses de rémunération'!G465,"")</f>
        <v/>
      </c>
      <c r="H465" s="246">
        <f>IF('Dépenses de rémunération'!I465&lt;&gt;0,ROUND('Dépenses de rémunération'!J465*'Dépenses de rémunération'!H465/'Dépenses de rémunération'!I465,2),0)</f>
        <v>0</v>
      </c>
      <c r="I465" s="81" t="str">
        <f>IF('Dépenses de rémunération'!H465&lt;&gt;0,'Dépenses de rémunération'!H465,"")</f>
        <v/>
      </c>
      <c r="J465" s="79" t="str">
        <f>IF('Dépenses de rémunération'!I465&lt;&gt;"",'Dépenses de rémunération'!I465,"")</f>
        <v/>
      </c>
      <c r="K465" s="79" t="str">
        <f>IF('Dépenses de rémunération'!J465&lt;&gt;"",'Dépenses de rémunération'!J465,"")</f>
        <v/>
      </c>
      <c r="L465" s="111" t="str">
        <f>IF('Dépenses de rémunération'!K465&lt;&gt;"",'Dépenses de rémunération'!K465,"")</f>
        <v/>
      </c>
      <c r="M465" s="246"/>
      <c r="N465" s="246">
        <f t="shared" si="35"/>
        <v>0</v>
      </c>
      <c r="O465" s="111"/>
      <c r="P465" s="81" t="str">
        <f t="shared" si="36"/>
        <v/>
      </c>
      <c r="Q465" s="111" t="str">
        <f t="shared" si="37"/>
        <v/>
      </c>
      <c r="R465" s="111" t="str">
        <f t="shared" si="38"/>
        <v/>
      </c>
      <c r="S465" s="246">
        <f t="shared" si="39"/>
        <v>0</v>
      </c>
      <c r="T465" s="111"/>
    </row>
    <row r="466" spans="2:20" ht="19.899999999999999" customHeight="1" x14ac:dyDescent="0.35">
      <c r="B466" s="109">
        <v>459</v>
      </c>
      <c r="C466" s="111" t="str">
        <f>IF('Dépenses de rémunération'!C466&lt;&gt;"",'Dépenses de rémunération'!C466,"")</f>
        <v/>
      </c>
      <c r="D466" s="111" t="str">
        <f>IF('Dépenses de rémunération'!D466&lt;&gt;"",'Dépenses de rémunération'!D466,"")</f>
        <v/>
      </c>
      <c r="E466" s="111" t="str">
        <f>IF('Dépenses de rémunération'!E466&lt;&gt;"",'Dépenses de rémunération'!E466,"")</f>
        <v/>
      </c>
      <c r="F466" s="111" t="str">
        <f>IF('Dépenses de rémunération'!F466&lt;&gt;"",'Dépenses de rémunération'!F466,"")</f>
        <v/>
      </c>
      <c r="G466" s="111" t="str">
        <f>IF('Dépenses de rémunération'!G466&lt;&gt;"",'Dépenses de rémunération'!G466,"")</f>
        <v/>
      </c>
      <c r="H466" s="246">
        <f>IF('Dépenses de rémunération'!I466&lt;&gt;0,ROUND('Dépenses de rémunération'!J466*'Dépenses de rémunération'!H466/'Dépenses de rémunération'!I466,2),0)</f>
        <v>0</v>
      </c>
      <c r="I466" s="81" t="str">
        <f>IF('Dépenses de rémunération'!H466&lt;&gt;0,'Dépenses de rémunération'!H466,"")</f>
        <v/>
      </c>
      <c r="J466" s="79" t="str">
        <f>IF('Dépenses de rémunération'!I466&lt;&gt;"",'Dépenses de rémunération'!I466,"")</f>
        <v/>
      </c>
      <c r="K466" s="79" t="str">
        <f>IF('Dépenses de rémunération'!J466&lt;&gt;"",'Dépenses de rémunération'!J466,"")</f>
        <v/>
      </c>
      <c r="L466" s="111" t="str">
        <f>IF('Dépenses de rémunération'!K466&lt;&gt;"",'Dépenses de rémunération'!K466,"")</f>
        <v/>
      </c>
      <c r="M466" s="246"/>
      <c r="N466" s="246">
        <f t="shared" si="35"/>
        <v>0</v>
      </c>
      <c r="O466" s="111"/>
      <c r="P466" s="81" t="str">
        <f t="shared" si="36"/>
        <v/>
      </c>
      <c r="Q466" s="111" t="str">
        <f t="shared" si="37"/>
        <v/>
      </c>
      <c r="R466" s="111" t="str">
        <f t="shared" si="38"/>
        <v/>
      </c>
      <c r="S466" s="246">
        <f t="shared" si="39"/>
        <v>0</v>
      </c>
      <c r="T466" s="111"/>
    </row>
    <row r="467" spans="2:20" ht="19.899999999999999" customHeight="1" x14ac:dyDescent="0.35">
      <c r="B467" s="109">
        <v>460</v>
      </c>
      <c r="C467" s="111" t="str">
        <f>IF('Dépenses de rémunération'!C467&lt;&gt;"",'Dépenses de rémunération'!C467,"")</f>
        <v/>
      </c>
      <c r="D467" s="111" t="str">
        <f>IF('Dépenses de rémunération'!D467&lt;&gt;"",'Dépenses de rémunération'!D467,"")</f>
        <v/>
      </c>
      <c r="E467" s="111" t="str">
        <f>IF('Dépenses de rémunération'!E467&lt;&gt;"",'Dépenses de rémunération'!E467,"")</f>
        <v/>
      </c>
      <c r="F467" s="111" t="str">
        <f>IF('Dépenses de rémunération'!F467&lt;&gt;"",'Dépenses de rémunération'!F467,"")</f>
        <v/>
      </c>
      <c r="G467" s="111" t="str">
        <f>IF('Dépenses de rémunération'!G467&lt;&gt;"",'Dépenses de rémunération'!G467,"")</f>
        <v/>
      </c>
      <c r="H467" s="246">
        <f>IF('Dépenses de rémunération'!I467&lt;&gt;0,ROUND('Dépenses de rémunération'!J467*'Dépenses de rémunération'!H467/'Dépenses de rémunération'!I467,2),0)</f>
        <v>0</v>
      </c>
      <c r="I467" s="81" t="str">
        <f>IF('Dépenses de rémunération'!H467&lt;&gt;0,'Dépenses de rémunération'!H467,"")</f>
        <v/>
      </c>
      <c r="J467" s="79" t="str">
        <f>IF('Dépenses de rémunération'!I467&lt;&gt;"",'Dépenses de rémunération'!I467,"")</f>
        <v/>
      </c>
      <c r="K467" s="79" t="str">
        <f>IF('Dépenses de rémunération'!J467&lt;&gt;"",'Dépenses de rémunération'!J467,"")</f>
        <v/>
      </c>
      <c r="L467" s="111" t="str">
        <f>IF('Dépenses de rémunération'!K467&lt;&gt;"",'Dépenses de rémunération'!K467,"")</f>
        <v/>
      </c>
      <c r="M467" s="246"/>
      <c r="N467" s="246">
        <f t="shared" si="35"/>
        <v>0</v>
      </c>
      <c r="O467" s="111"/>
      <c r="P467" s="81" t="str">
        <f t="shared" si="36"/>
        <v/>
      </c>
      <c r="Q467" s="111" t="str">
        <f t="shared" si="37"/>
        <v/>
      </c>
      <c r="R467" s="111" t="str">
        <f t="shared" si="38"/>
        <v/>
      </c>
      <c r="S467" s="246">
        <f t="shared" si="39"/>
        <v>0</v>
      </c>
      <c r="T467" s="111"/>
    </row>
    <row r="468" spans="2:20" ht="19.899999999999999" customHeight="1" x14ac:dyDescent="0.35">
      <c r="B468" s="109">
        <v>461</v>
      </c>
      <c r="C468" s="111" t="str">
        <f>IF('Dépenses de rémunération'!C468&lt;&gt;"",'Dépenses de rémunération'!C468,"")</f>
        <v/>
      </c>
      <c r="D468" s="111" t="str">
        <f>IF('Dépenses de rémunération'!D468&lt;&gt;"",'Dépenses de rémunération'!D468,"")</f>
        <v/>
      </c>
      <c r="E468" s="111" t="str">
        <f>IF('Dépenses de rémunération'!E468&lt;&gt;"",'Dépenses de rémunération'!E468,"")</f>
        <v/>
      </c>
      <c r="F468" s="111" t="str">
        <f>IF('Dépenses de rémunération'!F468&lt;&gt;"",'Dépenses de rémunération'!F468,"")</f>
        <v/>
      </c>
      <c r="G468" s="111" t="str">
        <f>IF('Dépenses de rémunération'!G468&lt;&gt;"",'Dépenses de rémunération'!G468,"")</f>
        <v/>
      </c>
      <c r="H468" s="246">
        <f>IF('Dépenses de rémunération'!I468&lt;&gt;0,ROUND('Dépenses de rémunération'!J468*'Dépenses de rémunération'!H468/'Dépenses de rémunération'!I468,2),0)</f>
        <v>0</v>
      </c>
      <c r="I468" s="81" t="str">
        <f>IF('Dépenses de rémunération'!H468&lt;&gt;0,'Dépenses de rémunération'!H468,"")</f>
        <v/>
      </c>
      <c r="J468" s="79" t="str">
        <f>IF('Dépenses de rémunération'!I468&lt;&gt;"",'Dépenses de rémunération'!I468,"")</f>
        <v/>
      </c>
      <c r="K468" s="79" t="str">
        <f>IF('Dépenses de rémunération'!J468&lt;&gt;"",'Dépenses de rémunération'!J468,"")</f>
        <v/>
      </c>
      <c r="L468" s="111" t="str">
        <f>IF('Dépenses de rémunération'!K468&lt;&gt;"",'Dépenses de rémunération'!K468,"")</f>
        <v/>
      </c>
      <c r="M468" s="246"/>
      <c r="N468" s="246">
        <f t="shared" si="35"/>
        <v>0</v>
      </c>
      <c r="O468" s="111"/>
      <c r="P468" s="81" t="str">
        <f t="shared" si="36"/>
        <v/>
      </c>
      <c r="Q468" s="111" t="str">
        <f t="shared" si="37"/>
        <v/>
      </c>
      <c r="R468" s="111" t="str">
        <f t="shared" si="38"/>
        <v/>
      </c>
      <c r="S468" s="246">
        <f t="shared" si="39"/>
        <v>0</v>
      </c>
      <c r="T468" s="111"/>
    </row>
    <row r="469" spans="2:20" ht="19.899999999999999" customHeight="1" x14ac:dyDescent="0.35">
      <c r="B469" s="109">
        <v>462</v>
      </c>
      <c r="C469" s="111" t="str">
        <f>IF('Dépenses de rémunération'!C469&lt;&gt;"",'Dépenses de rémunération'!C469,"")</f>
        <v/>
      </c>
      <c r="D469" s="111" t="str">
        <f>IF('Dépenses de rémunération'!D469&lt;&gt;"",'Dépenses de rémunération'!D469,"")</f>
        <v/>
      </c>
      <c r="E469" s="111" t="str">
        <f>IF('Dépenses de rémunération'!E469&lt;&gt;"",'Dépenses de rémunération'!E469,"")</f>
        <v/>
      </c>
      <c r="F469" s="111" t="str">
        <f>IF('Dépenses de rémunération'!F469&lt;&gt;"",'Dépenses de rémunération'!F469,"")</f>
        <v/>
      </c>
      <c r="G469" s="111" t="str">
        <f>IF('Dépenses de rémunération'!G469&lt;&gt;"",'Dépenses de rémunération'!G469,"")</f>
        <v/>
      </c>
      <c r="H469" s="246">
        <f>IF('Dépenses de rémunération'!I469&lt;&gt;0,ROUND('Dépenses de rémunération'!J469*'Dépenses de rémunération'!H469/'Dépenses de rémunération'!I469,2),0)</f>
        <v>0</v>
      </c>
      <c r="I469" s="81" t="str">
        <f>IF('Dépenses de rémunération'!H469&lt;&gt;0,'Dépenses de rémunération'!H469,"")</f>
        <v/>
      </c>
      <c r="J469" s="79" t="str">
        <f>IF('Dépenses de rémunération'!I469&lt;&gt;"",'Dépenses de rémunération'!I469,"")</f>
        <v/>
      </c>
      <c r="K469" s="79" t="str">
        <f>IF('Dépenses de rémunération'!J469&lt;&gt;"",'Dépenses de rémunération'!J469,"")</f>
        <v/>
      </c>
      <c r="L469" s="111" t="str">
        <f>IF('Dépenses de rémunération'!K469&lt;&gt;"",'Dépenses de rémunération'!K469,"")</f>
        <v/>
      </c>
      <c r="M469" s="246"/>
      <c r="N469" s="246">
        <f t="shared" si="35"/>
        <v>0</v>
      </c>
      <c r="O469" s="111"/>
      <c r="P469" s="81" t="str">
        <f t="shared" si="36"/>
        <v/>
      </c>
      <c r="Q469" s="111" t="str">
        <f t="shared" si="37"/>
        <v/>
      </c>
      <c r="R469" s="111" t="str">
        <f t="shared" si="38"/>
        <v/>
      </c>
      <c r="S469" s="246">
        <f t="shared" si="39"/>
        <v>0</v>
      </c>
      <c r="T469" s="111"/>
    </row>
    <row r="470" spans="2:20" ht="19.899999999999999" customHeight="1" x14ac:dyDescent="0.35">
      <c r="B470" s="109">
        <v>463</v>
      </c>
      <c r="C470" s="111" t="str">
        <f>IF('Dépenses de rémunération'!C470&lt;&gt;"",'Dépenses de rémunération'!C470,"")</f>
        <v/>
      </c>
      <c r="D470" s="111" t="str">
        <f>IF('Dépenses de rémunération'!D470&lt;&gt;"",'Dépenses de rémunération'!D470,"")</f>
        <v/>
      </c>
      <c r="E470" s="111" t="str">
        <f>IF('Dépenses de rémunération'!E470&lt;&gt;"",'Dépenses de rémunération'!E470,"")</f>
        <v/>
      </c>
      <c r="F470" s="111" t="str">
        <f>IF('Dépenses de rémunération'!F470&lt;&gt;"",'Dépenses de rémunération'!F470,"")</f>
        <v/>
      </c>
      <c r="G470" s="111" t="str">
        <f>IF('Dépenses de rémunération'!G470&lt;&gt;"",'Dépenses de rémunération'!G470,"")</f>
        <v/>
      </c>
      <c r="H470" s="246">
        <f>IF('Dépenses de rémunération'!I470&lt;&gt;0,ROUND('Dépenses de rémunération'!J470*'Dépenses de rémunération'!H470/'Dépenses de rémunération'!I470,2),0)</f>
        <v>0</v>
      </c>
      <c r="I470" s="81" t="str">
        <f>IF('Dépenses de rémunération'!H470&lt;&gt;0,'Dépenses de rémunération'!H470,"")</f>
        <v/>
      </c>
      <c r="J470" s="79" t="str">
        <f>IF('Dépenses de rémunération'!I470&lt;&gt;"",'Dépenses de rémunération'!I470,"")</f>
        <v/>
      </c>
      <c r="K470" s="79" t="str">
        <f>IF('Dépenses de rémunération'!J470&lt;&gt;"",'Dépenses de rémunération'!J470,"")</f>
        <v/>
      </c>
      <c r="L470" s="111" t="str">
        <f>IF('Dépenses de rémunération'!K470&lt;&gt;"",'Dépenses de rémunération'!K470,"")</f>
        <v/>
      </c>
      <c r="M470" s="246"/>
      <c r="N470" s="246">
        <f t="shared" si="35"/>
        <v>0</v>
      </c>
      <c r="O470" s="111"/>
      <c r="P470" s="81" t="str">
        <f t="shared" si="36"/>
        <v/>
      </c>
      <c r="Q470" s="111" t="str">
        <f t="shared" si="37"/>
        <v/>
      </c>
      <c r="R470" s="111" t="str">
        <f t="shared" si="38"/>
        <v/>
      </c>
      <c r="S470" s="246">
        <f t="shared" si="39"/>
        <v>0</v>
      </c>
      <c r="T470" s="111"/>
    </row>
    <row r="471" spans="2:20" ht="19.899999999999999" customHeight="1" x14ac:dyDescent="0.35">
      <c r="B471" s="109">
        <v>464</v>
      </c>
      <c r="C471" s="111" t="str">
        <f>IF('Dépenses de rémunération'!C471&lt;&gt;"",'Dépenses de rémunération'!C471,"")</f>
        <v/>
      </c>
      <c r="D471" s="111" t="str">
        <f>IF('Dépenses de rémunération'!D471&lt;&gt;"",'Dépenses de rémunération'!D471,"")</f>
        <v/>
      </c>
      <c r="E471" s="111" t="str">
        <f>IF('Dépenses de rémunération'!E471&lt;&gt;"",'Dépenses de rémunération'!E471,"")</f>
        <v/>
      </c>
      <c r="F471" s="111" t="str">
        <f>IF('Dépenses de rémunération'!F471&lt;&gt;"",'Dépenses de rémunération'!F471,"")</f>
        <v/>
      </c>
      <c r="G471" s="111" t="str">
        <f>IF('Dépenses de rémunération'!G471&lt;&gt;"",'Dépenses de rémunération'!G471,"")</f>
        <v/>
      </c>
      <c r="H471" s="246">
        <f>IF('Dépenses de rémunération'!I471&lt;&gt;0,ROUND('Dépenses de rémunération'!J471*'Dépenses de rémunération'!H471/'Dépenses de rémunération'!I471,2),0)</f>
        <v>0</v>
      </c>
      <c r="I471" s="81" t="str">
        <f>IF('Dépenses de rémunération'!H471&lt;&gt;0,'Dépenses de rémunération'!H471,"")</f>
        <v/>
      </c>
      <c r="J471" s="79" t="str">
        <f>IF('Dépenses de rémunération'!I471&lt;&gt;"",'Dépenses de rémunération'!I471,"")</f>
        <v/>
      </c>
      <c r="K471" s="79" t="str">
        <f>IF('Dépenses de rémunération'!J471&lt;&gt;"",'Dépenses de rémunération'!J471,"")</f>
        <v/>
      </c>
      <c r="L471" s="111" t="str">
        <f>IF('Dépenses de rémunération'!K471&lt;&gt;"",'Dépenses de rémunération'!K471,"")</f>
        <v/>
      </c>
      <c r="M471" s="246"/>
      <c r="N471" s="246">
        <f t="shared" si="35"/>
        <v>0</v>
      </c>
      <c r="O471" s="111"/>
      <c r="P471" s="81" t="str">
        <f t="shared" si="36"/>
        <v/>
      </c>
      <c r="Q471" s="111" t="str">
        <f t="shared" si="37"/>
        <v/>
      </c>
      <c r="R471" s="111" t="str">
        <f t="shared" si="38"/>
        <v/>
      </c>
      <c r="S471" s="246">
        <f t="shared" si="39"/>
        <v>0</v>
      </c>
      <c r="T471" s="111"/>
    </row>
    <row r="472" spans="2:20" ht="19.899999999999999" customHeight="1" x14ac:dyDescent="0.35">
      <c r="B472" s="109">
        <v>465</v>
      </c>
      <c r="C472" s="111" t="str">
        <f>IF('Dépenses de rémunération'!C472&lt;&gt;"",'Dépenses de rémunération'!C472,"")</f>
        <v/>
      </c>
      <c r="D472" s="111" t="str">
        <f>IF('Dépenses de rémunération'!D472&lt;&gt;"",'Dépenses de rémunération'!D472,"")</f>
        <v/>
      </c>
      <c r="E472" s="111" t="str">
        <f>IF('Dépenses de rémunération'!E472&lt;&gt;"",'Dépenses de rémunération'!E472,"")</f>
        <v/>
      </c>
      <c r="F472" s="111" t="str">
        <f>IF('Dépenses de rémunération'!F472&lt;&gt;"",'Dépenses de rémunération'!F472,"")</f>
        <v/>
      </c>
      <c r="G472" s="111" t="str">
        <f>IF('Dépenses de rémunération'!G472&lt;&gt;"",'Dépenses de rémunération'!G472,"")</f>
        <v/>
      </c>
      <c r="H472" s="246">
        <f>IF('Dépenses de rémunération'!I472&lt;&gt;0,ROUND('Dépenses de rémunération'!J472*'Dépenses de rémunération'!H472/'Dépenses de rémunération'!I472,2),0)</f>
        <v>0</v>
      </c>
      <c r="I472" s="81" t="str">
        <f>IF('Dépenses de rémunération'!H472&lt;&gt;0,'Dépenses de rémunération'!H472,"")</f>
        <v/>
      </c>
      <c r="J472" s="79" t="str">
        <f>IF('Dépenses de rémunération'!I472&lt;&gt;"",'Dépenses de rémunération'!I472,"")</f>
        <v/>
      </c>
      <c r="K472" s="79" t="str">
        <f>IF('Dépenses de rémunération'!J472&lt;&gt;"",'Dépenses de rémunération'!J472,"")</f>
        <v/>
      </c>
      <c r="L472" s="111" t="str">
        <f>IF('Dépenses de rémunération'!K472&lt;&gt;"",'Dépenses de rémunération'!K472,"")</f>
        <v/>
      </c>
      <c r="M472" s="246"/>
      <c r="N472" s="246">
        <f t="shared" si="35"/>
        <v>0</v>
      </c>
      <c r="O472" s="111"/>
      <c r="P472" s="81" t="str">
        <f t="shared" si="36"/>
        <v/>
      </c>
      <c r="Q472" s="111" t="str">
        <f t="shared" si="37"/>
        <v/>
      </c>
      <c r="R472" s="111" t="str">
        <f t="shared" si="38"/>
        <v/>
      </c>
      <c r="S472" s="246">
        <f t="shared" si="39"/>
        <v>0</v>
      </c>
      <c r="T472" s="111"/>
    </row>
    <row r="473" spans="2:20" ht="19.899999999999999" customHeight="1" x14ac:dyDescent="0.35">
      <c r="B473" s="109">
        <v>466</v>
      </c>
      <c r="C473" s="111" t="str">
        <f>IF('Dépenses de rémunération'!C473&lt;&gt;"",'Dépenses de rémunération'!C473,"")</f>
        <v/>
      </c>
      <c r="D473" s="111" t="str">
        <f>IF('Dépenses de rémunération'!D473&lt;&gt;"",'Dépenses de rémunération'!D473,"")</f>
        <v/>
      </c>
      <c r="E473" s="111" t="str">
        <f>IF('Dépenses de rémunération'!E473&lt;&gt;"",'Dépenses de rémunération'!E473,"")</f>
        <v/>
      </c>
      <c r="F473" s="111" t="str">
        <f>IF('Dépenses de rémunération'!F473&lt;&gt;"",'Dépenses de rémunération'!F473,"")</f>
        <v/>
      </c>
      <c r="G473" s="111" t="str">
        <f>IF('Dépenses de rémunération'!G473&lt;&gt;"",'Dépenses de rémunération'!G473,"")</f>
        <v/>
      </c>
      <c r="H473" s="246">
        <f>IF('Dépenses de rémunération'!I473&lt;&gt;0,ROUND('Dépenses de rémunération'!J473*'Dépenses de rémunération'!H473/'Dépenses de rémunération'!I473,2),0)</f>
        <v>0</v>
      </c>
      <c r="I473" s="81" t="str">
        <f>IF('Dépenses de rémunération'!H473&lt;&gt;0,'Dépenses de rémunération'!H473,"")</f>
        <v/>
      </c>
      <c r="J473" s="79" t="str">
        <f>IF('Dépenses de rémunération'!I473&lt;&gt;"",'Dépenses de rémunération'!I473,"")</f>
        <v/>
      </c>
      <c r="K473" s="79" t="str">
        <f>IF('Dépenses de rémunération'!J473&lt;&gt;"",'Dépenses de rémunération'!J473,"")</f>
        <v/>
      </c>
      <c r="L473" s="111" t="str">
        <f>IF('Dépenses de rémunération'!K473&lt;&gt;"",'Dépenses de rémunération'!K473,"")</f>
        <v/>
      </c>
      <c r="M473" s="246"/>
      <c r="N473" s="246">
        <f t="shared" si="35"/>
        <v>0</v>
      </c>
      <c r="O473" s="111"/>
      <c r="P473" s="81" t="str">
        <f t="shared" si="36"/>
        <v/>
      </c>
      <c r="Q473" s="111" t="str">
        <f t="shared" si="37"/>
        <v/>
      </c>
      <c r="R473" s="111" t="str">
        <f t="shared" si="38"/>
        <v/>
      </c>
      <c r="S473" s="246">
        <f t="shared" si="39"/>
        <v>0</v>
      </c>
      <c r="T473" s="111"/>
    </row>
    <row r="474" spans="2:20" ht="19.899999999999999" customHeight="1" x14ac:dyDescent="0.35">
      <c r="B474" s="109">
        <v>467</v>
      </c>
      <c r="C474" s="111" t="str">
        <f>IF('Dépenses de rémunération'!C474&lt;&gt;"",'Dépenses de rémunération'!C474,"")</f>
        <v/>
      </c>
      <c r="D474" s="111" t="str">
        <f>IF('Dépenses de rémunération'!D474&lt;&gt;"",'Dépenses de rémunération'!D474,"")</f>
        <v/>
      </c>
      <c r="E474" s="111" t="str">
        <f>IF('Dépenses de rémunération'!E474&lt;&gt;"",'Dépenses de rémunération'!E474,"")</f>
        <v/>
      </c>
      <c r="F474" s="111" t="str">
        <f>IF('Dépenses de rémunération'!F474&lt;&gt;"",'Dépenses de rémunération'!F474,"")</f>
        <v/>
      </c>
      <c r="G474" s="111" t="str">
        <f>IF('Dépenses de rémunération'!G474&lt;&gt;"",'Dépenses de rémunération'!G474,"")</f>
        <v/>
      </c>
      <c r="H474" s="246">
        <f>IF('Dépenses de rémunération'!I474&lt;&gt;0,ROUND('Dépenses de rémunération'!J474*'Dépenses de rémunération'!H474/'Dépenses de rémunération'!I474,2),0)</f>
        <v>0</v>
      </c>
      <c r="I474" s="81" t="str">
        <f>IF('Dépenses de rémunération'!H474&lt;&gt;0,'Dépenses de rémunération'!H474,"")</f>
        <v/>
      </c>
      <c r="J474" s="79" t="str">
        <f>IF('Dépenses de rémunération'!I474&lt;&gt;"",'Dépenses de rémunération'!I474,"")</f>
        <v/>
      </c>
      <c r="K474" s="79" t="str">
        <f>IF('Dépenses de rémunération'!J474&lt;&gt;"",'Dépenses de rémunération'!J474,"")</f>
        <v/>
      </c>
      <c r="L474" s="111" t="str">
        <f>IF('Dépenses de rémunération'!K474&lt;&gt;"",'Dépenses de rémunération'!K474,"")</f>
        <v/>
      </c>
      <c r="M474" s="246"/>
      <c r="N474" s="246">
        <f t="shared" si="35"/>
        <v>0</v>
      </c>
      <c r="O474" s="111"/>
      <c r="P474" s="81" t="str">
        <f t="shared" si="36"/>
        <v/>
      </c>
      <c r="Q474" s="111" t="str">
        <f t="shared" si="37"/>
        <v/>
      </c>
      <c r="R474" s="111" t="str">
        <f t="shared" si="38"/>
        <v/>
      </c>
      <c r="S474" s="246">
        <f t="shared" si="39"/>
        <v>0</v>
      </c>
      <c r="T474" s="111"/>
    </row>
    <row r="475" spans="2:20" ht="19.899999999999999" customHeight="1" x14ac:dyDescent="0.35">
      <c r="B475" s="109">
        <v>468</v>
      </c>
      <c r="C475" s="111" t="str">
        <f>IF('Dépenses de rémunération'!C475&lt;&gt;"",'Dépenses de rémunération'!C475,"")</f>
        <v/>
      </c>
      <c r="D475" s="111" t="str">
        <f>IF('Dépenses de rémunération'!D475&lt;&gt;"",'Dépenses de rémunération'!D475,"")</f>
        <v/>
      </c>
      <c r="E475" s="111" t="str">
        <f>IF('Dépenses de rémunération'!E475&lt;&gt;"",'Dépenses de rémunération'!E475,"")</f>
        <v/>
      </c>
      <c r="F475" s="111" t="str">
        <f>IF('Dépenses de rémunération'!F475&lt;&gt;"",'Dépenses de rémunération'!F475,"")</f>
        <v/>
      </c>
      <c r="G475" s="111" t="str">
        <f>IF('Dépenses de rémunération'!G475&lt;&gt;"",'Dépenses de rémunération'!G475,"")</f>
        <v/>
      </c>
      <c r="H475" s="246">
        <f>IF('Dépenses de rémunération'!I475&lt;&gt;0,ROUND('Dépenses de rémunération'!J475*'Dépenses de rémunération'!H475/'Dépenses de rémunération'!I475,2),0)</f>
        <v>0</v>
      </c>
      <c r="I475" s="81" t="str">
        <f>IF('Dépenses de rémunération'!H475&lt;&gt;0,'Dépenses de rémunération'!H475,"")</f>
        <v/>
      </c>
      <c r="J475" s="79" t="str">
        <f>IF('Dépenses de rémunération'!I475&lt;&gt;"",'Dépenses de rémunération'!I475,"")</f>
        <v/>
      </c>
      <c r="K475" s="79" t="str">
        <f>IF('Dépenses de rémunération'!J475&lt;&gt;"",'Dépenses de rémunération'!J475,"")</f>
        <v/>
      </c>
      <c r="L475" s="111" t="str">
        <f>IF('Dépenses de rémunération'!K475&lt;&gt;"",'Dépenses de rémunération'!K475,"")</f>
        <v/>
      </c>
      <c r="M475" s="246"/>
      <c r="N475" s="246">
        <f t="shared" si="35"/>
        <v>0</v>
      </c>
      <c r="O475" s="111"/>
      <c r="P475" s="81" t="str">
        <f t="shared" si="36"/>
        <v/>
      </c>
      <c r="Q475" s="111" t="str">
        <f t="shared" si="37"/>
        <v/>
      </c>
      <c r="R475" s="111" t="str">
        <f t="shared" si="38"/>
        <v/>
      </c>
      <c r="S475" s="246">
        <f t="shared" si="39"/>
        <v>0</v>
      </c>
      <c r="T475" s="111"/>
    </row>
    <row r="476" spans="2:20" ht="19.899999999999999" customHeight="1" x14ac:dyDescent="0.35">
      <c r="B476" s="109">
        <v>469</v>
      </c>
      <c r="C476" s="111" t="str">
        <f>IF('Dépenses de rémunération'!C476&lt;&gt;"",'Dépenses de rémunération'!C476,"")</f>
        <v/>
      </c>
      <c r="D476" s="111" t="str">
        <f>IF('Dépenses de rémunération'!D476&lt;&gt;"",'Dépenses de rémunération'!D476,"")</f>
        <v/>
      </c>
      <c r="E476" s="111" t="str">
        <f>IF('Dépenses de rémunération'!E476&lt;&gt;"",'Dépenses de rémunération'!E476,"")</f>
        <v/>
      </c>
      <c r="F476" s="111" t="str">
        <f>IF('Dépenses de rémunération'!F476&lt;&gt;"",'Dépenses de rémunération'!F476,"")</f>
        <v/>
      </c>
      <c r="G476" s="111" t="str">
        <f>IF('Dépenses de rémunération'!G476&lt;&gt;"",'Dépenses de rémunération'!G476,"")</f>
        <v/>
      </c>
      <c r="H476" s="246">
        <f>IF('Dépenses de rémunération'!I476&lt;&gt;0,ROUND('Dépenses de rémunération'!J476*'Dépenses de rémunération'!H476/'Dépenses de rémunération'!I476,2),0)</f>
        <v>0</v>
      </c>
      <c r="I476" s="81" t="str">
        <f>IF('Dépenses de rémunération'!H476&lt;&gt;0,'Dépenses de rémunération'!H476,"")</f>
        <v/>
      </c>
      <c r="J476" s="79" t="str">
        <f>IF('Dépenses de rémunération'!I476&lt;&gt;"",'Dépenses de rémunération'!I476,"")</f>
        <v/>
      </c>
      <c r="K476" s="79" t="str">
        <f>IF('Dépenses de rémunération'!J476&lt;&gt;"",'Dépenses de rémunération'!J476,"")</f>
        <v/>
      </c>
      <c r="L476" s="111" t="str">
        <f>IF('Dépenses de rémunération'!K476&lt;&gt;"",'Dépenses de rémunération'!K476,"")</f>
        <v/>
      </c>
      <c r="M476" s="246"/>
      <c r="N476" s="246">
        <f t="shared" si="35"/>
        <v>0</v>
      </c>
      <c r="O476" s="111"/>
      <c r="P476" s="81" t="str">
        <f t="shared" si="36"/>
        <v/>
      </c>
      <c r="Q476" s="111" t="str">
        <f t="shared" si="37"/>
        <v/>
      </c>
      <c r="R476" s="111" t="str">
        <f t="shared" si="38"/>
        <v/>
      </c>
      <c r="S476" s="246">
        <f t="shared" si="39"/>
        <v>0</v>
      </c>
      <c r="T476" s="111"/>
    </row>
    <row r="477" spans="2:20" ht="19.899999999999999" customHeight="1" x14ac:dyDescent="0.35">
      <c r="B477" s="109">
        <v>470</v>
      </c>
      <c r="C477" s="111" t="str">
        <f>IF('Dépenses de rémunération'!C477&lt;&gt;"",'Dépenses de rémunération'!C477,"")</f>
        <v/>
      </c>
      <c r="D477" s="111" t="str">
        <f>IF('Dépenses de rémunération'!D477&lt;&gt;"",'Dépenses de rémunération'!D477,"")</f>
        <v/>
      </c>
      <c r="E477" s="111" t="str">
        <f>IF('Dépenses de rémunération'!E477&lt;&gt;"",'Dépenses de rémunération'!E477,"")</f>
        <v/>
      </c>
      <c r="F477" s="111" t="str">
        <f>IF('Dépenses de rémunération'!F477&lt;&gt;"",'Dépenses de rémunération'!F477,"")</f>
        <v/>
      </c>
      <c r="G477" s="111" t="str">
        <f>IF('Dépenses de rémunération'!G477&lt;&gt;"",'Dépenses de rémunération'!G477,"")</f>
        <v/>
      </c>
      <c r="H477" s="246">
        <f>IF('Dépenses de rémunération'!I477&lt;&gt;0,ROUND('Dépenses de rémunération'!J477*'Dépenses de rémunération'!H477/'Dépenses de rémunération'!I477,2),0)</f>
        <v>0</v>
      </c>
      <c r="I477" s="81" t="str">
        <f>IF('Dépenses de rémunération'!H477&lt;&gt;0,'Dépenses de rémunération'!H477,"")</f>
        <v/>
      </c>
      <c r="J477" s="79" t="str">
        <f>IF('Dépenses de rémunération'!I477&lt;&gt;"",'Dépenses de rémunération'!I477,"")</f>
        <v/>
      </c>
      <c r="K477" s="79" t="str">
        <f>IF('Dépenses de rémunération'!J477&lt;&gt;"",'Dépenses de rémunération'!J477,"")</f>
        <v/>
      </c>
      <c r="L477" s="111" t="str">
        <f>IF('Dépenses de rémunération'!K477&lt;&gt;"",'Dépenses de rémunération'!K477,"")</f>
        <v/>
      </c>
      <c r="M477" s="246"/>
      <c r="N477" s="246">
        <f t="shared" si="35"/>
        <v>0</v>
      </c>
      <c r="O477" s="111"/>
      <c r="P477" s="81" t="str">
        <f t="shared" si="36"/>
        <v/>
      </c>
      <c r="Q477" s="111" t="str">
        <f t="shared" si="37"/>
        <v/>
      </c>
      <c r="R477" s="111" t="str">
        <f t="shared" si="38"/>
        <v/>
      </c>
      <c r="S477" s="246">
        <f t="shared" si="39"/>
        <v>0</v>
      </c>
      <c r="T477" s="111"/>
    </row>
    <row r="478" spans="2:20" ht="19.899999999999999" customHeight="1" x14ac:dyDescent="0.35">
      <c r="B478" s="109">
        <v>471</v>
      </c>
      <c r="C478" s="111" t="str">
        <f>IF('Dépenses de rémunération'!C478&lt;&gt;"",'Dépenses de rémunération'!C478,"")</f>
        <v/>
      </c>
      <c r="D478" s="111" t="str">
        <f>IF('Dépenses de rémunération'!D478&lt;&gt;"",'Dépenses de rémunération'!D478,"")</f>
        <v/>
      </c>
      <c r="E478" s="111" t="str">
        <f>IF('Dépenses de rémunération'!E478&lt;&gt;"",'Dépenses de rémunération'!E478,"")</f>
        <v/>
      </c>
      <c r="F478" s="111" t="str">
        <f>IF('Dépenses de rémunération'!F478&lt;&gt;"",'Dépenses de rémunération'!F478,"")</f>
        <v/>
      </c>
      <c r="G478" s="111" t="str">
        <f>IF('Dépenses de rémunération'!G478&lt;&gt;"",'Dépenses de rémunération'!G478,"")</f>
        <v/>
      </c>
      <c r="H478" s="246">
        <f>IF('Dépenses de rémunération'!I478&lt;&gt;0,ROUND('Dépenses de rémunération'!J478*'Dépenses de rémunération'!H478/'Dépenses de rémunération'!I478,2),0)</f>
        <v>0</v>
      </c>
      <c r="I478" s="81" t="str">
        <f>IF('Dépenses de rémunération'!H478&lt;&gt;0,'Dépenses de rémunération'!H478,"")</f>
        <v/>
      </c>
      <c r="J478" s="79" t="str">
        <f>IF('Dépenses de rémunération'!I478&lt;&gt;"",'Dépenses de rémunération'!I478,"")</f>
        <v/>
      </c>
      <c r="K478" s="79" t="str">
        <f>IF('Dépenses de rémunération'!J478&lt;&gt;"",'Dépenses de rémunération'!J478,"")</f>
        <v/>
      </c>
      <c r="L478" s="111" t="str">
        <f>IF('Dépenses de rémunération'!K478&lt;&gt;"",'Dépenses de rémunération'!K478,"")</f>
        <v/>
      </c>
      <c r="M478" s="246"/>
      <c r="N478" s="246">
        <f t="shared" si="35"/>
        <v>0</v>
      </c>
      <c r="O478" s="111"/>
      <c r="P478" s="81" t="str">
        <f t="shared" si="36"/>
        <v/>
      </c>
      <c r="Q478" s="111" t="str">
        <f t="shared" si="37"/>
        <v/>
      </c>
      <c r="R478" s="111" t="str">
        <f t="shared" si="38"/>
        <v/>
      </c>
      <c r="S478" s="246">
        <f t="shared" si="39"/>
        <v>0</v>
      </c>
      <c r="T478" s="111"/>
    </row>
    <row r="479" spans="2:20" ht="19.899999999999999" customHeight="1" x14ac:dyDescent="0.35">
      <c r="B479" s="109">
        <v>472</v>
      </c>
      <c r="C479" s="111" t="str">
        <f>IF('Dépenses de rémunération'!C479&lt;&gt;"",'Dépenses de rémunération'!C479,"")</f>
        <v/>
      </c>
      <c r="D479" s="111" t="str">
        <f>IF('Dépenses de rémunération'!D479&lt;&gt;"",'Dépenses de rémunération'!D479,"")</f>
        <v/>
      </c>
      <c r="E479" s="111" t="str">
        <f>IF('Dépenses de rémunération'!E479&lt;&gt;"",'Dépenses de rémunération'!E479,"")</f>
        <v/>
      </c>
      <c r="F479" s="111" t="str">
        <f>IF('Dépenses de rémunération'!F479&lt;&gt;"",'Dépenses de rémunération'!F479,"")</f>
        <v/>
      </c>
      <c r="G479" s="111" t="str">
        <f>IF('Dépenses de rémunération'!G479&lt;&gt;"",'Dépenses de rémunération'!G479,"")</f>
        <v/>
      </c>
      <c r="H479" s="246">
        <f>IF('Dépenses de rémunération'!I479&lt;&gt;0,ROUND('Dépenses de rémunération'!J479*'Dépenses de rémunération'!H479/'Dépenses de rémunération'!I479,2),0)</f>
        <v>0</v>
      </c>
      <c r="I479" s="81" t="str">
        <f>IF('Dépenses de rémunération'!H479&lt;&gt;0,'Dépenses de rémunération'!H479,"")</f>
        <v/>
      </c>
      <c r="J479" s="79" t="str">
        <f>IF('Dépenses de rémunération'!I479&lt;&gt;"",'Dépenses de rémunération'!I479,"")</f>
        <v/>
      </c>
      <c r="K479" s="79" t="str">
        <f>IF('Dépenses de rémunération'!J479&lt;&gt;"",'Dépenses de rémunération'!J479,"")</f>
        <v/>
      </c>
      <c r="L479" s="111" t="str">
        <f>IF('Dépenses de rémunération'!K479&lt;&gt;"",'Dépenses de rémunération'!K479,"")</f>
        <v/>
      </c>
      <c r="M479" s="246"/>
      <c r="N479" s="246">
        <f t="shared" si="35"/>
        <v>0</v>
      </c>
      <c r="O479" s="111"/>
      <c r="P479" s="81" t="str">
        <f t="shared" si="36"/>
        <v/>
      </c>
      <c r="Q479" s="111" t="str">
        <f t="shared" si="37"/>
        <v/>
      </c>
      <c r="R479" s="111" t="str">
        <f t="shared" si="38"/>
        <v/>
      </c>
      <c r="S479" s="246">
        <f t="shared" si="39"/>
        <v>0</v>
      </c>
      <c r="T479" s="111"/>
    </row>
    <row r="480" spans="2:20" ht="19.899999999999999" customHeight="1" x14ac:dyDescent="0.35">
      <c r="B480" s="109">
        <v>473</v>
      </c>
      <c r="C480" s="111" t="str">
        <f>IF('Dépenses de rémunération'!C480&lt;&gt;"",'Dépenses de rémunération'!C480,"")</f>
        <v/>
      </c>
      <c r="D480" s="111" t="str">
        <f>IF('Dépenses de rémunération'!D480&lt;&gt;"",'Dépenses de rémunération'!D480,"")</f>
        <v/>
      </c>
      <c r="E480" s="111" t="str">
        <f>IF('Dépenses de rémunération'!E480&lt;&gt;"",'Dépenses de rémunération'!E480,"")</f>
        <v/>
      </c>
      <c r="F480" s="111" t="str">
        <f>IF('Dépenses de rémunération'!F480&lt;&gt;"",'Dépenses de rémunération'!F480,"")</f>
        <v/>
      </c>
      <c r="G480" s="111" t="str">
        <f>IF('Dépenses de rémunération'!G480&lt;&gt;"",'Dépenses de rémunération'!G480,"")</f>
        <v/>
      </c>
      <c r="H480" s="246">
        <f>IF('Dépenses de rémunération'!I480&lt;&gt;0,ROUND('Dépenses de rémunération'!J480*'Dépenses de rémunération'!H480/'Dépenses de rémunération'!I480,2),0)</f>
        <v>0</v>
      </c>
      <c r="I480" s="81" t="str">
        <f>IF('Dépenses de rémunération'!H480&lt;&gt;0,'Dépenses de rémunération'!H480,"")</f>
        <v/>
      </c>
      <c r="J480" s="79" t="str">
        <f>IF('Dépenses de rémunération'!I480&lt;&gt;"",'Dépenses de rémunération'!I480,"")</f>
        <v/>
      </c>
      <c r="K480" s="79" t="str">
        <f>IF('Dépenses de rémunération'!J480&lt;&gt;"",'Dépenses de rémunération'!J480,"")</f>
        <v/>
      </c>
      <c r="L480" s="111" t="str">
        <f>IF('Dépenses de rémunération'!K480&lt;&gt;"",'Dépenses de rémunération'!K480,"")</f>
        <v/>
      </c>
      <c r="M480" s="246"/>
      <c r="N480" s="246">
        <f t="shared" si="35"/>
        <v>0</v>
      </c>
      <c r="O480" s="111"/>
      <c r="P480" s="81" t="str">
        <f t="shared" si="36"/>
        <v/>
      </c>
      <c r="Q480" s="111" t="str">
        <f t="shared" si="37"/>
        <v/>
      </c>
      <c r="R480" s="111" t="str">
        <f t="shared" si="38"/>
        <v/>
      </c>
      <c r="S480" s="246">
        <f t="shared" si="39"/>
        <v>0</v>
      </c>
      <c r="T480" s="111"/>
    </row>
    <row r="481" spans="2:20" ht="19.899999999999999" customHeight="1" x14ac:dyDescent="0.35">
      <c r="B481" s="109">
        <v>474</v>
      </c>
      <c r="C481" s="111" t="str">
        <f>IF('Dépenses de rémunération'!C481&lt;&gt;"",'Dépenses de rémunération'!C481,"")</f>
        <v/>
      </c>
      <c r="D481" s="111" t="str">
        <f>IF('Dépenses de rémunération'!D481&lt;&gt;"",'Dépenses de rémunération'!D481,"")</f>
        <v/>
      </c>
      <c r="E481" s="111" t="str">
        <f>IF('Dépenses de rémunération'!E481&lt;&gt;"",'Dépenses de rémunération'!E481,"")</f>
        <v/>
      </c>
      <c r="F481" s="111" t="str">
        <f>IF('Dépenses de rémunération'!F481&lt;&gt;"",'Dépenses de rémunération'!F481,"")</f>
        <v/>
      </c>
      <c r="G481" s="111" t="str">
        <f>IF('Dépenses de rémunération'!G481&lt;&gt;"",'Dépenses de rémunération'!G481,"")</f>
        <v/>
      </c>
      <c r="H481" s="246">
        <f>IF('Dépenses de rémunération'!I481&lt;&gt;0,ROUND('Dépenses de rémunération'!J481*'Dépenses de rémunération'!H481/'Dépenses de rémunération'!I481,2),0)</f>
        <v>0</v>
      </c>
      <c r="I481" s="81" t="str">
        <f>IF('Dépenses de rémunération'!H481&lt;&gt;0,'Dépenses de rémunération'!H481,"")</f>
        <v/>
      </c>
      <c r="J481" s="79" t="str">
        <f>IF('Dépenses de rémunération'!I481&lt;&gt;"",'Dépenses de rémunération'!I481,"")</f>
        <v/>
      </c>
      <c r="K481" s="79" t="str">
        <f>IF('Dépenses de rémunération'!J481&lt;&gt;"",'Dépenses de rémunération'!J481,"")</f>
        <v/>
      </c>
      <c r="L481" s="111" t="str">
        <f>IF('Dépenses de rémunération'!K481&lt;&gt;"",'Dépenses de rémunération'!K481,"")</f>
        <v/>
      </c>
      <c r="M481" s="246"/>
      <c r="N481" s="246">
        <f t="shared" si="35"/>
        <v>0</v>
      </c>
      <c r="O481" s="111"/>
      <c r="P481" s="81" t="str">
        <f t="shared" si="36"/>
        <v/>
      </c>
      <c r="Q481" s="111" t="str">
        <f t="shared" si="37"/>
        <v/>
      </c>
      <c r="R481" s="111" t="str">
        <f t="shared" si="38"/>
        <v/>
      </c>
      <c r="S481" s="246">
        <f t="shared" si="39"/>
        <v>0</v>
      </c>
      <c r="T481" s="111"/>
    </row>
    <row r="482" spans="2:20" ht="19.899999999999999" customHeight="1" x14ac:dyDescent="0.35">
      <c r="B482" s="109">
        <v>475</v>
      </c>
      <c r="C482" s="111" t="str">
        <f>IF('Dépenses de rémunération'!C482&lt;&gt;"",'Dépenses de rémunération'!C482,"")</f>
        <v/>
      </c>
      <c r="D482" s="111" t="str">
        <f>IF('Dépenses de rémunération'!D482&lt;&gt;"",'Dépenses de rémunération'!D482,"")</f>
        <v/>
      </c>
      <c r="E482" s="111" t="str">
        <f>IF('Dépenses de rémunération'!E482&lt;&gt;"",'Dépenses de rémunération'!E482,"")</f>
        <v/>
      </c>
      <c r="F482" s="111" t="str">
        <f>IF('Dépenses de rémunération'!F482&lt;&gt;"",'Dépenses de rémunération'!F482,"")</f>
        <v/>
      </c>
      <c r="G482" s="111" t="str">
        <f>IF('Dépenses de rémunération'!G482&lt;&gt;"",'Dépenses de rémunération'!G482,"")</f>
        <v/>
      </c>
      <c r="H482" s="246">
        <f>IF('Dépenses de rémunération'!I482&lt;&gt;0,ROUND('Dépenses de rémunération'!J482*'Dépenses de rémunération'!H482/'Dépenses de rémunération'!I482,2),0)</f>
        <v>0</v>
      </c>
      <c r="I482" s="81" t="str">
        <f>IF('Dépenses de rémunération'!H482&lt;&gt;0,'Dépenses de rémunération'!H482,"")</f>
        <v/>
      </c>
      <c r="J482" s="79" t="str">
        <f>IF('Dépenses de rémunération'!I482&lt;&gt;"",'Dépenses de rémunération'!I482,"")</f>
        <v/>
      </c>
      <c r="K482" s="79" t="str">
        <f>IF('Dépenses de rémunération'!J482&lt;&gt;"",'Dépenses de rémunération'!J482,"")</f>
        <v/>
      </c>
      <c r="L482" s="111" t="str">
        <f>IF('Dépenses de rémunération'!K482&lt;&gt;"",'Dépenses de rémunération'!K482,"")</f>
        <v/>
      </c>
      <c r="M482" s="246"/>
      <c r="N482" s="246">
        <f t="shared" si="35"/>
        <v>0</v>
      </c>
      <c r="O482" s="111"/>
      <c r="P482" s="81" t="str">
        <f t="shared" si="36"/>
        <v/>
      </c>
      <c r="Q482" s="111" t="str">
        <f t="shared" si="37"/>
        <v/>
      </c>
      <c r="R482" s="111" t="str">
        <f t="shared" si="38"/>
        <v/>
      </c>
      <c r="S482" s="246">
        <f t="shared" si="39"/>
        <v>0</v>
      </c>
      <c r="T482" s="111"/>
    </row>
    <row r="483" spans="2:20" ht="19.899999999999999" customHeight="1" x14ac:dyDescent="0.35">
      <c r="B483" s="109">
        <v>476</v>
      </c>
      <c r="C483" s="111" t="str">
        <f>IF('Dépenses de rémunération'!C483&lt;&gt;"",'Dépenses de rémunération'!C483,"")</f>
        <v/>
      </c>
      <c r="D483" s="111" t="str">
        <f>IF('Dépenses de rémunération'!D483&lt;&gt;"",'Dépenses de rémunération'!D483,"")</f>
        <v/>
      </c>
      <c r="E483" s="111" t="str">
        <f>IF('Dépenses de rémunération'!E483&lt;&gt;"",'Dépenses de rémunération'!E483,"")</f>
        <v/>
      </c>
      <c r="F483" s="111" t="str">
        <f>IF('Dépenses de rémunération'!F483&lt;&gt;"",'Dépenses de rémunération'!F483,"")</f>
        <v/>
      </c>
      <c r="G483" s="111" t="str">
        <f>IF('Dépenses de rémunération'!G483&lt;&gt;"",'Dépenses de rémunération'!G483,"")</f>
        <v/>
      </c>
      <c r="H483" s="246">
        <f>IF('Dépenses de rémunération'!I483&lt;&gt;0,ROUND('Dépenses de rémunération'!J483*'Dépenses de rémunération'!H483/'Dépenses de rémunération'!I483,2),0)</f>
        <v>0</v>
      </c>
      <c r="I483" s="81" t="str">
        <f>IF('Dépenses de rémunération'!H483&lt;&gt;0,'Dépenses de rémunération'!H483,"")</f>
        <v/>
      </c>
      <c r="J483" s="79" t="str">
        <f>IF('Dépenses de rémunération'!I483&lt;&gt;"",'Dépenses de rémunération'!I483,"")</f>
        <v/>
      </c>
      <c r="K483" s="79" t="str">
        <f>IF('Dépenses de rémunération'!J483&lt;&gt;"",'Dépenses de rémunération'!J483,"")</f>
        <v/>
      </c>
      <c r="L483" s="111" t="str">
        <f>IF('Dépenses de rémunération'!K483&lt;&gt;"",'Dépenses de rémunération'!K483,"")</f>
        <v/>
      </c>
      <c r="M483" s="246"/>
      <c r="N483" s="246">
        <f t="shared" si="35"/>
        <v>0</v>
      </c>
      <c r="O483" s="111"/>
      <c r="P483" s="81" t="str">
        <f t="shared" si="36"/>
        <v/>
      </c>
      <c r="Q483" s="111" t="str">
        <f t="shared" si="37"/>
        <v/>
      </c>
      <c r="R483" s="111" t="str">
        <f t="shared" si="38"/>
        <v/>
      </c>
      <c r="S483" s="246">
        <f t="shared" si="39"/>
        <v>0</v>
      </c>
      <c r="T483" s="111"/>
    </row>
    <row r="484" spans="2:20" ht="19.899999999999999" customHeight="1" x14ac:dyDescent="0.35">
      <c r="B484" s="109">
        <v>477</v>
      </c>
      <c r="C484" s="111" t="str">
        <f>IF('Dépenses de rémunération'!C484&lt;&gt;"",'Dépenses de rémunération'!C484,"")</f>
        <v/>
      </c>
      <c r="D484" s="111" t="str">
        <f>IF('Dépenses de rémunération'!D484&lt;&gt;"",'Dépenses de rémunération'!D484,"")</f>
        <v/>
      </c>
      <c r="E484" s="111" t="str">
        <f>IF('Dépenses de rémunération'!E484&lt;&gt;"",'Dépenses de rémunération'!E484,"")</f>
        <v/>
      </c>
      <c r="F484" s="111" t="str">
        <f>IF('Dépenses de rémunération'!F484&lt;&gt;"",'Dépenses de rémunération'!F484,"")</f>
        <v/>
      </c>
      <c r="G484" s="111" t="str">
        <f>IF('Dépenses de rémunération'!G484&lt;&gt;"",'Dépenses de rémunération'!G484,"")</f>
        <v/>
      </c>
      <c r="H484" s="246">
        <f>IF('Dépenses de rémunération'!I484&lt;&gt;0,ROUND('Dépenses de rémunération'!J484*'Dépenses de rémunération'!H484/'Dépenses de rémunération'!I484,2),0)</f>
        <v>0</v>
      </c>
      <c r="I484" s="81" t="str">
        <f>IF('Dépenses de rémunération'!H484&lt;&gt;0,'Dépenses de rémunération'!H484,"")</f>
        <v/>
      </c>
      <c r="J484" s="79" t="str">
        <f>IF('Dépenses de rémunération'!I484&lt;&gt;"",'Dépenses de rémunération'!I484,"")</f>
        <v/>
      </c>
      <c r="K484" s="79" t="str">
        <f>IF('Dépenses de rémunération'!J484&lt;&gt;"",'Dépenses de rémunération'!J484,"")</f>
        <v/>
      </c>
      <c r="L484" s="111" t="str">
        <f>IF('Dépenses de rémunération'!K484&lt;&gt;"",'Dépenses de rémunération'!K484,"")</f>
        <v/>
      </c>
      <c r="M484" s="246"/>
      <c r="N484" s="246">
        <f t="shared" si="35"/>
        <v>0</v>
      </c>
      <c r="O484" s="111"/>
      <c r="P484" s="81" t="str">
        <f t="shared" si="36"/>
        <v/>
      </c>
      <c r="Q484" s="111" t="str">
        <f t="shared" si="37"/>
        <v/>
      </c>
      <c r="R484" s="111" t="str">
        <f t="shared" si="38"/>
        <v/>
      </c>
      <c r="S484" s="246">
        <f t="shared" si="39"/>
        <v>0</v>
      </c>
      <c r="T484" s="111"/>
    </row>
    <row r="485" spans="2:20" ht="19.899999999999999" customHeight="1" x14ac:dyDescent="0.35">
      <c r="B485" s="109">
        <v>478</v>
      </c>
      <c r="C485" s="111" t="str">
        <f>IF('Dépenses de rémunération'!C485&lt;&gt;"",'Dépenses de rémunération'!C485,"")</f>
        <v/>
      </c>
      <c r="D485" s="111" t="str">
        <f>IF('Dépenses de rémunération'!D485&lt;&gt;"",'Dépenses de rémunération'!D485,"")</f>
        <v/>
      </c>
      <c r="E485" s="111" t="str">
        <f>IF('Dépenses de rémunération'!E485&lt;&gt;"",'Dépenses de rémunération'!E485,"")</f>
        <v/>
      </c>
      <c r="F485" s="111" t="str">
        <f>IF('Dépenses de rémunération'!F485&lt;&gt;"",'Dépenses de rémunération'!F485,"")</f>
        <v/>
      </c>
      <c r="G485" s="111" t="str">
        <f>IF('Dépenses de rémunération'!G485&lt;&gt;"",'Dépenses de rémunération'!G485,"")</f>
        <v/>
      </c>
      <c r="H485" s="246">
        <f>IF('Dépenses de rémunération'!I485&lt;&gt;0,ROUND('Dépenses de rémunération'!J485*'Dépenses de rémunération'!H485/'Dépenses de rémunération'!I485,2),0)</f>
        <v>0</v>
      </c>
      <c r="I485" s="81" t="str">
        <f>IF('Dépenses de rémunération'!H485&lt;&gt;0,'Dépenses de rémunération'!H485,"")</f>
        <v/>
      </c>
      <c r="J485" s="79" t="str">
        <f>IF('Dépenses de rémunération'!I485&lt;&gt;"",'Dépenses de rémunération'!I485,"")</f>
        <v/>
      </c>
      <c r="K485" s="79" t="str">
        <f>IF('Dépenses de rémunération'!J485&lt;&gt;"",'Dépenses de rémunération'!J485,"")</f>
        <v/>
      </c>
      <c r="L485" s="111" t="str">
        <f>IF('Dépenses de rémunération'!K485&lt;&gt;"",'Dépenses de rémunération'!K485,"")</f>
        <v/>
      </c>
      <c r="M485" s="246"/>
      <c r="N485" s="246">
        <f t="shared" si="35"/>
        <v>0</v>
      </c>
      <c r="O485" s="111"/>
      <c r="P485" s="81" t="str">
        <f t="shared" si="36"/>
        <v/>
      </c>
      <c r="Q485" s="111" t="str">
        <f t="shared" si="37"/>
        <v/>
      </c>
      <c r="R485" s="111" t="str">
        <f t="shared" si="38"/>
        <v/>
      </c>
      <c r="S485" s="246">
        <f t="shared" si="39"/>
        <v>0</v>
      </c>
      <c r="T485" s="111"/>
    </row>
    <row r="486" spans="2:20" ht="19.899999999999999" customHeight="1" x14ac:dyDescent="0.35">
      <c r="B486" s="109">
        <v>479</v>
      </c>
      <c r="C486" s="111" t="str">
        <f>IF('Dépenses de rémunération'!C486&lt;&gt;"",'Dépenses de rémunération'!C486,"")</f>
        <v/>
      </c>
      <c r="D486" s="111" t="str">
        <f>IF('Dépenses de rémunération'!D486&lt;&gt;"",'Dépenses de rémunération'!D486,"")</f>
        <v/>
      </c>
      <c r="E486" s="111" t="str">
        <f>IF('Dépenses de rémunération'!E486&lt;&gt;"",'Dépenses de rémunération'!E486,"")</f>
        <v/>
      </c>
      <c r="F486" s="111" t="str">
        <f>IF('Dépenses de rémunération'!F486&lt;&gt;"",'Dépenses de rémunération'!F486,"")</f>
        <v/>
      </c>
      <c r="G486" s="111" t="str">
        <f>IF('Dépenses de rémunération'!G486&lt;&gt;"",'Dépenses de rémunération'!G486,"")</f>
        <v/>
      </c>
      <c r="H486" s="246">
        <f>IF('Dépenses de rémunération'!I486&lt;&gt;0,ROUND('Dépenses de rémunération'!J486*'Dépenses de rémunération'!H486/'Dépenses de rémunération'!I486,2),0)</f>
        <v>0</v>
      </c>
      <c r="I486" s="81" t="str">
        <f>IF('Dépenses de rémunération'!H486&lt;&gt;0,'Dépenses de rémunération'!H486,"")</f>
        <v/>
      </c>
      <c r="J486" s="79" t="str">
        <f>IF('Dépenses de rémunération'!I486&lt;&gt;"",'Dépenses de rémunération'!I486,"")</f>
        <v/>
      </c>
      <c r="K486" s="79" t="str">
        <f>IF('Dépenses de rémunération'!J486&lt;&gt;"",'Dépenses de rémunération'!J486,"")</f>
        <v/>
      </c>
      <c r="L486" s="111" t="str">
        <f>IF('Dépenses de rémunération'!K486&lt;&gt;"",'Dépenses de rémunération'!K486,"")</f>
        <v/>
      </c>
      <c r="M486" s="246"/>
      <c r="N486" s="246">
        <f t="shared" si="35"/>
        <v>0</v>
      </c>
      <c r="O486" s="111"/>
      <c r="P486" s="81" t="str">
        <f t="shared" si="36"/>
        <v/>
      </c>
      <c r="Q486" s="111" t="str">
        <f t="shared" si="37"/>
        <v/>
      </c>
      <c r="R486" s="111" t="str">
        <f t="shared" si="38"/>
        <v/>
      </c>
      <c r="S486" s="246">
        <f t="shared" si="39"/>
        <v>0</v>
      </c>
      <c r="T486" s="111"/>
    </row>
    <row r="487" spans="2:20" ht="19.899999999999999" customHeight="1" x14ac:dyDescent="0.35">
      <c r="B487" s="109">
        <v>480</v>
      </c>
      <c r="C487" s="111" t="str">
        <f>IF('Dépenses de rémunération'!C487&lt;&gt;"",'Dépenses de rémunération'!C487,"")</f>
        <v/>
      </c>
      <c r="D487" s="111" t="str">
        <f>IF('Dépenses de rémunération'!D487&lt;&gt;"",'Dépenses de rémunération'!D487,"")</f>
        <v/>
      </c>
      <c r="E487" s="111" t="str">
        <f>IF('Dépenses de rémunération'!E487&lt;&gt;"",'Dépenses de rémunération'!E487,"")</f>
        <v/>
      </c>
      <c r="F487" s="111" t="str">
        <f>IF('Dépenses de rémunération'!F487&lt;&gt;"",'Dépenses de rémunération'!F487,"")</f>
        <v/>
      </c>
      <c r="G487" s="111" t="str">
        <f>IF('Dépenses de rémunération'!G487&lt;&gt;"",'Dépenses de rémunération'!G487,"")</f>
        <v/>
      </c>
      <c r="H487" s="246">
        <f>IF('Dépenses de rémunération'!I487&lt;&gt;0,ROUND('Dépenses de rémunération'!J487*'Dépenses de rémunération'!H487/'Dépenses de rémunération'!I487,2),0)</f>
        <v>0</v>
      </c>
      <c r="I487" s="81" t="str">
        <f>IF('Dépenses de rémunération'!H487&lt;&gt;0,'Dépenses de rémunération'!H487,"")</f>
        <v/>
      </c>
      <c r="J487" s="79" t="str">
        <f>IF('Dépenses de rémunération'!I487&lt;&gt;"",'Dépenses de rémunération'!I487,"")</f>
        <v/>
      </c>
      <c r="K487" s="79" t="str">
        <f>IF('Dépenses de rémunération'!J487&lt;&gt;"",'Dépenses de rémunération'!J487,"")</f>
        <v/>
      </c>
      <c r="L487" s="111" t="str">
        <f>IF('Dépenses de rémunération'!K487&lt;&gt;"",'Dépenses de rémunération'!K487,"")</f>
        <v/>
      </c>
      <c r="M487" s="246"/>
      <c r="N487" s="246">
        <f t="shared" si="35"/>
        <v>0</v>
      </c>
      <c r="O487" s="111"/>
      <c r="P487" s="81" t="str">
        <f t="shared" si="36"/>
        <v/>
      </c>
      <c r="Q487" s="111" t="str">
        <f t="shared" si="37"/>
        <v/>
      </c>
      <c r="R487" s="111" t="str">
        <f t="shared" si="38"/>
        <v/>
      </c>
      <c r="S487" s="246">
        <f t="shared" si="39"/>
        <v>0</v>
      </c>
      <c r="T487" s="111"/>
    </row>
    <row r="488" spans="2:20" ht="19.899999999999999" customHeight="1" x14ac:dyDescent="0.35">
      <c r="B488" s="109">
        <v>481</v>
      </c>
      <c r="C488" s="111" t="str">
        <f>IF('Dépenses de rémunération'!C488&lt;&gt;"",'Dépenses de rémunération'!C488,"")</f>
        <v/>
      </c>
      <c r="D488" s="111" t="str">
        <f>IF('Dépenses de rémunération'!D488&lt;&gt;"",'Dépenses de rémunération'!D488,"")</f>
        <v/>
      </c>
      <c r="E488" s="111" t="str">
        <f>IF('Dépenses de rémunération'!E488&lt;&gt;"",'Dépenses de rémunération'!E488,"")</f>
        <v/>
      </c>
      <c r="F488" s="111" t="str">
        <f>IF('Dépenses de rémunération'!F488&lt;&gt;"",'Dépenses de rémunération'!F488,"")</f>
        <v/>
      </c>
      <c r="G488" s="111" t="str">
        <f>IF('Dépenses de rémunération'!G488&lt;&gt;"",'Dépenses de rémunération'!G488,"")</f>
        <v/>
      </c>
      <c r="H488" s="246">
        <f>IF('Dépenses de rémunération'!I488&lt;&gt;0,ROUND('Dépenses de rémunération'!J488*'Dépenses de rémunération'!H488/'Dépenses de rémunération'!I488,2),0)</f>
        <v>0</v>
      </c>
      <c r="I488" s="81" t="str">
        <f>IF('Dépenses de rémunération'!H488&lt;&gt;0,'Dépenses de rémunération'!H488,"")</f>
        <v/>
      </c>
      <c r="J488" s="79" t="str">
        <f>IF('Dépenses de rémunération'!I488&lt;&gt;"",'Dépenses de rémunération'!I488,"")</f>
        <v/>
      </c>
      <c r="K488" s="79" t="str">
        <f>IF('Dépenses de rémunération'!J488&lt;&gt;"",'Dépenses de rémunération'!J488,"")</f>
        <v/>
      </c>
      <c r="L488" s="111" t="str">
        <f>IF('Dépenses de rémunération'!K488&lt;&gt;"",'Dépenses de rémunération'!K488,"")</f>
        <v/>
      </c>
      <c r="M488" s="246"/>
      <c r="N488" s="246">
        <f t="shared" si="35"/>
        <v>0</v>
      </c>
      <c r="O488" s="111"/>
      <c r="P488" s="81" t="str">
        <f t="shared" si="36"/>
        <v/>
      </c>
      <c r="Q488" s="111" t="str">
        <f t="shared" si="37"/>
        <v/>
      </c>
      <c r="R488" s="111" t="str">
        <f t="shared" si="38"/>
        <v/>
      </c>
      <c r="S488" s="246">
        <f t="shared" si="39"/>
        <v>0</v>
      </c>
      <c r="T488" s="111"/>
    </row>
    <row r="489" spans="2:20" ht="19.899999999999999" customHeight="1" x14ac:dyDescent="0.35">
      <c r="B489" s="109">
        <v>482</v>
      </c>
      <c r="C489" s="111" t="str">
        <f>IF('Dépenses de rémunération'!C489&lt;&gt;"",'Dépenses de rémunération'!C489,"")</f>
        <v/>
      </c>
      <c r="D489" s="111" t="str">
        <f>IF('Dépenses de rémunération'!D489&lt;&gt;"",'Dépenses de rémunération'!D489,"")</f>
        <v/>
      </c>
      <c r="E489" s="111" t="str">
        <f>IF('Dépenses de rémunération'!E489&lt;&gt;"",'Dépenses de rémunération'!E489,"")</f>
        <v/>
      </c>
      <c r="F489" s="111" t="str">
        <f>IF('Dépenses de rémunération'!F489&lt;&gt;"",'Dépenses de rémunération'!F489,"")</f>
        <v/>
      </c>
      <c r="G489" s="111" t="str">
        <f>IF('Dépenses de rémunération'!G489&lt;&gt;"",'Dépenses de rémunération'!G489,"")</f>
        <v/>
      </c>
      <c r="H489" s="246">
        <f>IF('Dépenses de rémunération'!I489&lt;&gt;0,ROUND('Dépenses de rémunération'!J489*'Dépenses de rémunération'!H489/'Dépenses de rémunération'!I489,2),0)</f>
        <v>0</v>
      </c>
      <c r="I489" s="81" t="str">
        <f>IF('Dépenses de rémunération'!H489&lt;&gt;0,'Dépenses de rémunération'!H489,"")</f>
        <v/>
      </c>
      <c r="J489" s="79" t="str">
        <f>IF('Dépenses de rémunération'!I489&lt;&gt;"",'Dépenses de rémunération'!I489,"")</f>
        <v/>
      </c>
      <c r="K489" s="79" t="str">
        <f>IF('Dépenses de rémunération'!J489&lt;&gt;"",'Dépenses de rémunération'!J489,"")</f>
        <v/>
      </c>
      <c r="L489" s="111" t="str">
        <f>IF('Dépenses de rémunération'!K489&lt;&gt;"",'Dépenses de rémunération'!K489,"")</f>
        <v/>
      </c>
      <c r="M489" s="246"/>
      <c r="N489" s="246">
        <f t="shared" si="35"/>
        <v>0</v>
      </c>
      <c r="O489" s="111"/>
      <c r="P489" s="81" t="str">
        <f t="shared" si="36"/>
        <v/>
      </c>
      <c r="Q489" s="111" t="str">
        <f t="shared" si="37"/>
        <v/>
      </c>
      <c r="R489" s="111" t="str">
        <f t="shared" si="38"/>
        <v/>
      </c>
      <c r="S489" s="246">
        <f t="shared" si="39"/>
        <v>0</v>
      </c>
      <c r="T489" s="111"/>
    </row>
    <row r="490" spans="2:20" ht="19.899999999999999" customHeight="1" x14ac:dyDescent="0.35">
      <c r="B490" s="109">
        <v>483</v>
      </c>
      <c r="C490" s="111" t="str">
        <f>IF('Dépenses de rémunération'!C490&lt;&gt;"",'Dépenses de rémunération'!C490,"")</f>
        <v/>
      </c>
      <c r="D490" s="111" t="str">
        <f>IF('Dépenses de rémunération'!D490&lt;&gt;"",'Dépenses de rémunération'!D490,"")</f>
        <v/>
      </c>
      <c r="E490" s="111" t="str">
        <f>IF('Dépenses de rémunération'!E490&lt;&gt;"",'Dépenses de rémunération'!E490,"")</f>
        <v/>
      </c>
      <c r="F490" s="111" t="str">
        <f>IF('Dépenses de rémunération'!F490&lt;&gt;"",'Dépenses de rémunération'!F490,"")</f>
        <v/>
      </c>
      <c r="G490" s="111" t="str">
        <f>IF('Dépenses de rémunération'!G490&lt;&gt;"",'Dépenses de rémunération'!G490,"")</f>
        <v/>
      </c>
      <c r="H490" s="246">
        <f>IF('Dépenses de rémunération'!I490&lt;&gt;0,ROUND('Dépenses de rémunération'!J490*'Dépenses de rémunération'!H490/'Dépenses de rémunération'!I490,2),0)</f>
        <v>0</v>
      </c>
      <c r="I490" s="81" t="str">
        <f>IF('Dépenses de rémunération'!H490&lt;&gt;0,'Dépenses de rémunération'!H490,"")</f>
        <v/>
      </c>
      <c r="J490" s="79" t="str">
        <f>IF('Dépenses de rémunération'!I490&lt;&gt;"",'Dépenses de rémunération'!I490,"")</f>
        <v/>
      </c>
      <c r="K490" s="79" t="str">
        <f>IF('Dépenses de rémunération'!J490&lt;&gt;"",'Dépenses de rémunération'!J490,"")</f>
        <v/>
      </c>
      <c r="L490" s="111" t="str">
        <f>IF('Dépenses de rémunération'!K490&lt;&gt;"",'Dépenses de rémunération'!K490,"")</f>
        <v/>
      </c>
      <c r="M490" s="246"/>
      <c r="N490" s="246">
        <f t="shared" si="35"/>
        <v>0</v>
      </c>
      <c r="O490" s="111"/>
      <c r="P490" s="81" t="str">
        <f t="shared" si="36"/>
        <v/>
      </c>
      <c r="Q490" s="111" t="str">
        <f t="shared" si="37"/>
        <v/>
      </c>
      <c r="R490" s="111" t="str">
        <f t="shared" si="38"/>
        <v/>
      </c>
      <c r="S490" s="246">
        <f t="shared" si="39"/>
        <v>0</v>
      </c>
      <c r="T490" s="111"/>
    </row>
    <row r="491" spans="2:20" ht="19.899999999999999" customHeight="1" x14ac:dyDescent="0.35">
      <c r="B491" s="109">
        <v>484</v>
      </c>
      <c r="C491" s="111" t="str">
        <f>IF('Dépenses de rémunération'!C491&lt;&gt;"",'Dépenses de rémunération'!C491,"")</f>
        <v/>
      </c>
      <c r="D491" s="111" t="str">
        <f>IF('Dépenses de rémunération'!D491&lt;&gt;"",'Dépenses de rémunération'!D491,"")</f>
        <v/>
      </c>
      <c r="E491" s="111" t="str">
        <f>IF('Dépenses de rémunération'!E491&lt;&gt;"",'Dépenses de rémunération'!E491,"")</f>
        <v/>
      </c>
      <c r="F491" s="111" t="str">
        <f>IF('Dépenses de rémunération'!F491&lt;&gt;"",'Dépenses de rémunération'!F491,"")</f>
        <v/>
      </c>
      <c r="G491" s="111" t="str">
        <f>IF('Dépenses de rémunération'!G491&lt;&gt;"",'Dépenses de rémunération'!G491,"")</f>
        <v/>
      </c>
      <c r="H491" s="246">
        <f>IF('Dépenses de rémunération'!I491&lt;&gt;0,ROUND('Dépenses de rémunération'!J491*'Dépenses de rémunération'!H491/'Dépenses de rémunération'!I491,2),0)</f>
        <v>0</v>
      </c>
      <c r="I491" s="81" t="str">
        <f>IF('Dépenses de rémunération'!H491&lt;&gt;0,'Dépenses de rémunération'!H491,"")</f>
        <v/>
      </c>
      <c r="J491" s="79" t="str">
        <f>IF('Dépenses de rémunération'!I491&lt;&gt;"",'Dépenses de rémunération'!I491,"")</f>
        <v/>
      </c>
      <c r="K491" s="79" t="str">
        <f>IF('Dépenses de rémunération'!J491&lt;&gt;"",'Dépenses de rémunération'!J491,"")</f>
        <v/>
      </c>
      <c r="L491" s="111" t="str">
        <f>IF('Dépenses de rémunération'!K491&lt;&gt;"",'Dépenses de rémunération'!K491,"")</f>
        <v/>
      </c>
      <c r="M491" s="246"/>
      <c r="N491" s="246">
        <f t="shared" si="35"/>
        <v>0</v>
      </c>
      <c r="O491" s="111"/>
      <c r="P491" s="81" t="str">
        <f t="shared" si="36"/>
        <v/>
      </c>
      <c r="Q491" s="111" t="str">
        <f t="shared" si="37"/>
        <v/>
      </c>
      <c r="R491" s="111" t="str">
        <f t="shared" si="38"/>
        <v/>
      </c>
      <c r="S491" s="246">
        <f t="shared" si="39"/>
        <v>0</v>
      </c>
      <c r="T491" s="111"/>
    </row>
    <row r="492" spans="2:20" ht="19.899999999999999" customHeight="1" x14ac:dyDescent="0.35">
      <c r="B492" s="109">
        <v>485</v>
      </c>
      <c r="C492" s="111" t="str">
        <f>IF('Dépenses de rémunération'!C492&lt;&gt;"",'Dépenses de rémunération'!C492,"")</f>
        <v/>
      </c>
      <c r="D492" s="111" t="str">
        <f>IF('Dépenses de rémunération'!D492&lt;&gt;"",'Dépenses de rémunération'!D492,"")</f>
        <v/>
      </c>
      <c r="E492" s="111" t="str">
        <f>IF('Dépenses de rémunération'!E492&lt;&gt;"",'Dépenses de rémunération'!E492,"")</f>
        <v/>
      </c>
      <c r="F492" s="111" t="str">
        <f>IF('Dépenses de rémunération'!F492&lt;&gt;"",'Dépenses de rémunération'!F492,"")</f>
        <v/>
      </c>
      <c r="G492" s="111" t="str">
        <f>IF('Dépenses de rémunération'!G492&lt;&gt;"",'Dépenses de rémunération'!G492,"")</f>
        <v/>
      </c>
      <c r="H492" s="246">
        <f>IF('Dépenses de rémunération'!I492&lt;&gt;0,ROUND('Dépenses de rémunération'!J492*'Dépenses de rémunération'!H492/'Dépenses de rémunération'!I492,2),0)</f>
        <v>0</v>
      </c>
      <c r="I492" s="81" t="str">
        <f>IF('Dépenses de rémunération'!H492&lt;&gt;0,'Dépenses de rémunération'!H492,"")</f>
        <v/>
      </c>
      <c r="J492" s="79" t="str">
        <f>IF('Dépenses de rémunération'!I492&lt;&gt;"",'Dépenses de rémunération'!I492,"")</f>
        <v/>
      </c>
      <c r="K492" s="79" t="str">
        <f>IF('Dépenses de rémunération'!J492&lt;&gt;"",'Dépenses de rémunération'!J492,"")</f>
        <v/>
      </c>
      <c r="L492" s="111" t="str">
        <f>IF('Dépenses de rémunération'!K492&lt;&gt;"",'Dépenses de rémunération'!K492,"")</f>
        <v/>
      </c>
      <c r="M492" s="246"/>
      <c r="N492" s="246">
        <f t="shared" si="35"/>
        <v>0</v>
      </c>
      <c r="O492" s="111"/>
      <c r="P492" s="81" t="str">
        <f t="shared" si="36"/>
        <v/>
      </c>
      <c r="Q492" s="111" t="str">
        <f t="shared" si="37"/>
        <v/>
      </c>
      <c r="R492" s="111" t="str">
        <f t="shared" si="38"/>
        <v/>
      </c>
      <c r="S492" s="246">
        <f t="shared" si="39"/>
        <v>0</v>
      </c>
      <c r="T492" s="111"/>
    </row>
    <row r="493" spans="2:20" ht="19.899999999999999" customHeight="1" x14ac:dyDescent="0.35">
      <c r="B493" s="109">
        <v>486</v>
      </c>
      <c r="C493" s="111" t="str">
        <f>IF('Dépenses de rémunération'!C493&lt;&gt;"",'Dépenses de rémunération'!C493,"")</f>
        <v/>
      </c>
      <c r="D493" s="111" t="str">
        <f>IF('Dépenses de rémunération'!D493&lt;&gt;"",'Dépenses de rémunération'!D493,"")</f>
        <v/>
      </c>
      <c r="E493" s="111" t="str">
        <f>IF('Dépenses de rémunération'!E493&lt;&gt;"",'Dépenses de rémunération'!E493,"")</f>
        <v/>
      </c>
      <c r="F493" s="111" t="str">
        <f>IF('Dépenses de rémunération'!F493&lt;&gt;"",'Dépenses de rémunération'!F493,"")</f>
        <v/>
      </c>
      <c r="G493" s="111" t="str">
        <f>IF('Dépenses de rémunération'!G493&lt;&gt;"",'Dépenses de rémunération'!G493,"")</f>
        <v/>
      </c>
      <c r="H493" s="246">
        <f>IF('Dépenses de rémunération'!I493&lt;&gt;0,ROUND('Dépenses de rémunération'!J493*'Dépenses de rémunération'!H493/'Dépenses de rémunération'!I493,2),0)</f>
        <v>0</v>
      </c>
      <c r="I493" s="81" t="str">
        <f>IF('Dépenses de rémunération'!H493&lt;&gt;0,'Dépenses de rémunération'!H493,"")</f>
        <v/>
      </c>
      <c r="J493" s="79" t="str">
        <f>IF('Dépenses de rémunération'!I493&lt;&gt;"",'Dépenses de rémunération'!I493,"")</f>
        <v/>
      </c>
      <c r="K493" s="79" t="str">
        <f>IF('Dépenses de rémunération'!J493&lt;&gt;"",'Dépenses de rémunération'!J493,"")</f>
        <v/>
      </c>
      <c r="L493" s="111" t="str">
        <f>IF('Dépenses de rémunération'!K493&lt;&gt;"",'Dépenses de rémunération'!K493,"")</f>
        <v/>
      </c>
      <c r="M493" s="246"/>
      <c r="N493" s="246">
        <f t="shared" si="35"/>
        <v>0</v>
      </c>
      <c r="O493" s="111"/>
      <c r="P493" s="81" t="str">
        <f t="shared" si="36"/>
        <v/>
      </c>
      <c r="Q493" s="111" t="str">
        <f t="shared" si="37"/>
        <v/>
      </c>
      <c r="R493" s="111" t="str">
        <f t="shared" si="38"/>
        <v/>
      </c>
      <c r="S493" s="246">
        <f t="shared" si="39"/>
        <v>0</v>
      </c>
      <c r="T493" s="111"/>
    </row>
    <row r="494" spans="2:20" ht="19.899999999999999" customHeight="1" x14ac:dyDescent="0.35">
      <c r="B494" s="109">
        <v>487</v>
      </c>
      <c r="C494" s="111" t="str">
        <f>IF('Dépenses de rémunération'!C494&lt;&gt;"",'Dépenses de rémunération'!C494,"")</f>
        <v/>
      </c>
      <c r="D494" s="111" t="str">
        <f>IF('Dépenses de rémunération'!D494&lt;&gt;"",'Dépenses de rémunération'!D494,"")</f>
        <v/>
      </c>
      <c r="E494" s="111" t="str">
        <f>IF('Dépenses de rémunération'!E494&lt;&gt;"",'Dépenses de rémunération'!E494,"")</f>
        <v/>
      </c>
      <c r="F494" s="111" t="str">
        <f>IF('Dépenses de rémunération'!F494&lt;&gt;"",'Dépenses de rémunération'!F494,"")</f>
        <v/>
      </c>
      <c r="G494" s="111" t="str">
        <f>IF('Dépenses de rémunération'!G494&lt;&gt;"",'Dépenses de rémunération'!G494,"")</f>
        <v/>
      </c>
      <c r="H494" s="246">
        <f>IF('Dépenses de rémunération'!I494&lt;&gt;0,ROUND('Dépenses de rémunération'!J494*'Dépenses de rémunération'!H494/'Dépenses de rémunération'!I494,2),0)</f>
        <v>0</v>
      </c>
      <c r="I494" s="81" t="str">
        <f>IF('Dépenses de rémunération'!H494&lt;&gt;0,'Dépenses de rémunération'!H494,"")</f>
        <v/>
      </c>
      <c r="J494" s="79" t="str">
        <f>IF('Dépenses de rémunération'!I494&lt;&gt;"",'Dépenses de rémunération'!I494,"")</f>
        <v/>
      </c>
      <c r="K494" s="79" t="str">
        <f>IF('Dépenses de rémunération'!J494&lt;&gt;"",'Dépenses de rémunération'!J494,"")</f>
        <v/>
      </c>
      <c r="L494" s="111" t="str">
        <f>IF('Dépenses de rémunération'!K494&lt;&gt;"",'Dépenses de rémunération'!K494,"")</f>
        <v/>
      </c>
      <c r="M494" s="246"/>
      <c r="N494" s="246">
        <f t="shared" si="35"/>
        <v>0</v>
      </c>
      <c r="O494" s="111"/>
      <c r="P494" s="81" t="str">
        <f t="shared" si="36"/>
        <v/>
      </c>
      <c r="Q494" s="111" t="str">
        <f t="shared" si="37"/>
        <v/>
      </c>
      <c r="R494" s="111" t="str">
        <f t="shared" si="38"/>
        <v/>
      </c>
      <c r="S494" s="246">
        <f t="shared" si="39"/>
        <v>0</v>
      </c>
      <c r="T494" s="111"/>
    </row>
    <row r="495" spans="2:20" ht="19.899999999999999" customHeight="1" x14ac:dyDescent="0.35">
      <c r="B495" s="109">
        <v>488</v>
      </c>
      <c r="C495" s="111" t="str">
        <f>IF('Dépenses de rémunération'!C495&lt;&gt;"",'Dépenses de rémunération'!C495,"")</f>
        <v/>
      </c>
      <c r="D495" s="111" t="str">
        <f>IF('Dépenses de rémunération'!D495&lt;&gt;"",'Dépenses de rémunération'!D495,"")</f>
        <v/>
      </c>
      <c r="E495" s="111" t="str">
        <f>IF('Dépenses de rémunération'!E495&lt;&gt;"",'Dépenses de rémunération'!E495,"")</f>
        <v/>
      </c>
      <c r="F495" s="111" t="str">
        <f>IF('Dépenses de rémunération'!F495&lt;&gt;"",'Dépenses de rémunération'!F495,"")</f>
        <v/>
      </c>
      <c r="G495" s="111" t="str">
        <f>IF('Dépenses de rémunération'!G495&lt;&gt;"",'Dépenses de rémunération'!G495,"")</f>
        <v/>
      </c>
      <c r="H495" s="246">
        <f>IF('Dépenses de rémunération'!I495&lt;&gt;0,ROUND('Dépenses de rémunération'!J495*'Dépenses de rémunération'!H495/'Dépenses de rémunération'!I495,2),0)</f>
        <v>0</v>
      </c>
      <c r="I495" s="81" t="str">
        <f>IF('Dépenses de rémunération'!H495&lt;&gt;0,'Dépenses de rémunération'!H495,"")</f>
        <v/>
      </c>
      <c r="J495" s="79" t="str">
        <f>IF('Dépenses de rémunération'!I495&lt;&gt;"",'Dépenses de rémunération'!I495,"")</f>
        <v/>
      </c>
      <c r="K495" s="79" t="str">
        <f>IF('Dépenses de rémunération'!J495&lt;&gt;"",'Dépenses de rémunération'!J495,"")</f>
        <v/>
      </c>
      <c r="L495" s="111" t="str">
        <f>IF('Dépenses de rémunération'!K495&lt;&gt;"",'Dépenses de rémunération'!K495,"")</f>
        <v/>
      </c>
      <c r="M495" s="246"/>
      <c r="N495" s="246">
        <f t="shared" si="35"/>
        <v>0</v>
      </c>
      <c r="O495" s="111"/>
      <c r="P495" s="81" t="str">
        <f t="shared" si="36"/>
        <v/>
      </c>
      <c r="Q495" s="111" t="str">
        <f t="shared" si="37"/>
        <v/>
      </c>
      <c r="R495" s="111" t="str">
        <f t="shared" si="38"/>
        <v/>
      </c>
      <c r="S495" s="246">
        <f t="shared" si="39"/>
        <v>0</v>
      </c>
      <c r="T495" s="111"/>
    </row>
    <row r="496" spans="2:20" ht="19.899999999999999" customHeight="1" x14ac:dyDescent="0.35">
      <c r="B496" s="109">
        <v>489</v>
      </c>
      <c r="C496" s="111" t="str">
        <f>IF('Dépenses de rémunération'!C496&lt;&gt;"",'Dépenses de rémunération'!C496,"")</f>
        <v/>
      </c>
      <c r="D496" s="111" t="str">
        <f>IF('Dépenses de rémunération'!D496&lt;&gt;"",'Dépenses de rémunération'!D496,"")</f>
        <v/>
      </c>
      <c r="E496" s="111" t="str">
        <f>IF('Dépenses de rémunération'!E496&lt;&gt;"",'Dépenses de rémunération'!E496,"")</f>
        <v/>
      </c>
      <c r="F496" s="111" t="str">
        <f>IF('Dépenses de rémunération'!F496&lt;&gt;"",'Dépenses de rémunération'!F496,"")</f>
        <v/>
      </c>
      <c r="G496" s="111" t="str">
        <f>IF('Dépenses de rémunération'!G496&lt;&gt;"",'Dépenses de rémunération'!G496,"")</f>
        <v/>
      </c>
      <c r="H496" s="246">
        <f>IF('Dépenses de rémunération'!I496&lt;&gt;0,ROUND('Dépenses de rémunération'!J496*'Dépenses de rémunération'!H496/'Dépenses de rémunération'!I496,2),0)</f>
        <v>0</v>
      </c>
      <c r="I496" s="81" t="str">
        <f>IF('Dépenses de rémunération'!H496&lt;&gt;0,'Dépenses de rémunération'!H496,"")</f>
        <v/>
      </c>
      <c r="J496" s="79" t="str">
        <f>IF('Dépenses de rémunération'!I496&lt;&gt;"",'Dépenses de rémunération'!I496,"")</f>
        <v/>
      </c>
      <c r="K496" s="79" t="str">
        <f>IF('Dépenses de rémunération'!J496&lt;&gt;"",'Dépenses de rémunération'!J496,"")</f>
        <v/>
      </c>
      <c r="L496" s="111" t="str">
        <f>IF('Dépenses de rémunération'!K496&lt;&gt;"",'Dépenses de rémunération'!K496,"")</f>
        <v/>
      </c>
      <c r="M496" s="246"/>
      <c r="N496" s="246">
        <f t="shared" si="35"/>
        <v>0</v>
      </c>
      <c r="O496" s="111"/>
      <c r="P496" s="81" t="str">
        <f t="shared" si="36"/>
        <v/>
      </c>
      <c r="Q496" s="111" t="str">
        <f t="shared" si="37"/>
        <v/>
      </c>
      <c r="R496" s="111" t="str">
        <f t="shared" si="38"/>
        <v/>
      </c>
      <c r="S496" s="246">
        <f t="shared" si="39"/>
        <v>0</v>
      </c>
      <c r="T496" s="111"/>
    </row>
    <row r="497" spans="2:20" ht="19.899999999999999" customHeight="1" x14ac:dyDescent="0.35">
      <c r="B497" s="109">
        <v>490</v>
      </c>
      <c r="C497" s="111" t="str">
        <f>IF('Dépenses de rémunération'!C497&lt;&gt;"",'Dépenses de rémunération'!C497,"")</f>
        <v/>
      </c>
      <c r="D497" s="111" t="str">
        <f>IF('Dépenses de rémunération'!D497&lt;&gt;"",'Dépenses de rémunération'!D497,"")</f>
        <v/>
      </c>
      <c r="E497" s="111" t="str">
        <f>IF('Dépenses de rémunération'!E497&lt;&gt;"",'Dépenses de rémunération'!E497,"")</f>
        <v/>
      </c>
      <c r="F497" s="111" t="str">
        <f>IF('Dépenses de rémunération'!F497&lt;&gt;"",'Dépenses de rémunération'!F497,"")</f>
        <v/>
      </c>
      <c r="G497" s="111" t="str">
        <f>IF('Dépenses de rémunération'!G497&lt;&gt;"",'Dépenses de rémunération'!G497,"")</f>
        <v/>
      </c>
      <c r="H497" s="246">
        <f>IF('Dépenses de rémunération'!I497&lt;&gt;0,ROUND('Dépenses de rémunération'!J497*'Dépenses de rémunération'!H497/'Dépenses de rémunération'!I497,2),0)</f>
        <v>0</v>
      </c>
      <c r="I497" s="81" t="str">
        <f>IF('Dépenses de rémunération'!H497&lt;&gt;0,'Dépenses de rémunération'!H497,"")</f>
        <v/>
      </c>
      <c r="J497" s="79" t="str">
        <f>IF('Dépenses de rémunération'!I497&lt;&gt;"",'Dépenses de rémunération'!I497,"")</f>
        <v/>
      </c>
      <c r="K497" s="79" t="str">
        <f>IF('Dépenses de rémunération'!J497&lt;&gt;"",'Dépenses de rémunération'!J497,"")</f>
        <v/>
      </c>
      <c r="L497" s="111" t="str">
        <f>IF('Dépenses de rémunération'!K497&lt;&gt;"",'Dépenses de rémunération'!K497,"")</f>
        <v/>
      </c>
      <c r="M497" s="246"/>
      <c r="N497" s="246">
        <f t="shared" si="35"/>
        <v>0</v>
      </c>
      <c r="O497" s="111"/>
      <c r="P497" s="81" t="str">
        <f t="shared" si="36"/>
        <v/>
      </c>
      <c r="Q497" s="111" t="str">
        <f t="shared" si="37"/>
        <v/>
      </c>
      <c r="R497" s="111" t="str">
        <f t="shared" si="38"/>
        <v/>
      </c>
      <c r="S497" s="246">
        <f t="shared" si="39"/>
        <v>0</v>
      </c>
      <c r="T497" s="111"/>
    </row>
    <row r="498" spans="2:20" ht="19.899999999999999" customHeight="1" x14ac:dyDescent="0.35">
      <c r="B498" s="109">
        <v>491</v>
      </c>
      <c r="C498" s="111" t="str">
        <f>IF('Dépenses de rémunération'!C498&lt;&gt;"",'Dépenses de rémunération'!C498,"")</f>
        <v/>
      </c>
      <c r="D498" s="111" t="str">
        <f>IF('Dépenses de rémunération'!D498&lt;&gt;"",'Dépenses de rémunération'!D498,"")</f>
        <v/>
      </c>
      <c r="E498" s="111" t="str">
        <f>IF('Dépenses de rémunération'!E498&lt;&gt;"",'Dépenses de rémunération'!E498,"")</f>
        <v/>
      </c>
      <c r="F498" s="111" t="str">
        <f>IF('Dépenses de rémunération'!F498&lt;&gt;"",'Dépenses de rémunération'!F498,"")</f>
        <v/>
      </c>
      <c r="G498" s="111" t="str">
        <f>IF('Dépenses de rémunération'!G498&lt;&gt;"",'Dépenses de rémunération'!G498,"")</f>
        <v/>
      </c>
      <c r="H498" s="246">
        <f>IF('Dépenses de rémunération'!I498&lt;&gt;0,ROUND('Dépenses de rémunération'!J498*'Dépenses de rémunération'!H498/'Dépenses de rémunération'!I498,2),0)</f>
        <v>0</v>
      </c>
      <c r="I498" s="81" t="str">
        <f>IF('Dépenses de rémunération'!H498&lt;&gt;0,'Dépenses de rémunération'!H498,"")</f>
        <v/>
      </c>
      <c r="J498" s="79" t="str">
        <f>IF('Dépenses de rémunération'!I498&lt;&gt;"",'Dépenses de rémunération'!I498,"")</f>
        <v/>
      </c>
      <c r="K498" s="79" t="str">
        <f>IF('Dépenses de rémunération'!J498&lt;&gt;"",'Dépenses de rémunération'!J498,"")</f>
        <v/>
      </c>
      <c r="L498" s="111" t="str">
        <f>IF('Dépenses de rémunération'!K498&lt;&gt;"",'Dépenses de rémunération'!K498,"")</f>
        <v/>
      </c>
      <c r="M498" s="246"/>
      <c r="N498" s="246">
        <f t="shared" si="35"/>
        <v>0</v>
      </c>
      <c r="O498" s="111"/>
      <c r="P498" s="81" t="str">
        <f t="shared" si="36"/>
        <v/>
      </c>
      <c r="Q498" s="111" t="str">
        <f t="shared" si="37"/>
        <v/>
      </c>
      <c r="R498" s="111" t="str">
        <f t="shared" si="38"/>
        <v/>
      </c>
      <c r="S498" s="246">
        <f t="shared" si="39"/>
        <v>0</v>
      </c>
      <c r="T498" s="111"/>
    </row>
    <row r="499" spans="2:20" ht="19.899999999999999" customHeight="1" x14ac:dyDescent="0.35">
      <c r="B499" s="109">
        <v>492</v>
      </c>
      <c r="C499" s="111" t="str">
        <f>IF('Dépenses de rémunération'!C499&lt;&gt;"",'Dépenses de rémunération'!C499,"")</f>
        <v/>
      </c>
      <c r="D499" s="111" t="str">
        <f>IF('Dépenses de rémunération'!D499&lt;&gt;"",'Dépenses de rémunération'!D499,"")</f>
        <v/>
      </c>
      <c r="E499" s="111" t="str">
        <f>IF('Dépenses de rémunération'!E499&lt;&gt;"",'Dépenses de rémunération'!E499,"")</f>
        <v/>
      </c>
      <c r="F499" s="111" t="str">
        <f>IF('Dépenses de rémunération'!F499&lt;&gt;"",'Dépenses de rémunération'!F499,"")</f>
        <v/>
      </c>
      <c r="G499" s="111" t="str">
        <f>IF('Dépenses de rémunération'!G499&lt;&gt;"",'Dépenses de rémunération'!G499,"")</f>
        <v/>
      </c>
      <c r="H499" s="246">
        <f>IF('Dépenses de rémunération'!I499&lt;&gt;0,ROUND('Dépenses de rémunération'!J499*'Dépenses de rémunération'!H499/'Dépenses de rémunération'!I499,2),0)</f>
        <v>0</v>
      </c>
      <c r="I499" s="81" t="str">
        <f>IF('Dépenses de rémunération'!H499&lt;&gt;0,'Dépenses de rémunération'!H499,"")</f>
        <v/>
      </c>
      <c r="J499" s="79" t="str">
        <f>IF('Dépenses de rémunération'!I499&lt;&gt;"",'Dépenses de rémunération'!I499,"")</f>
        <v/>
      </c>
      <c r="K499" s="79" t="str">
        <f>IF('Dépenses de rémunération'!J499&lt;&gt;"",'Dépenses de rémunération'!J499,"")</f>
        <v/>
      </c>
      <c r="L499" s="111" t="str">
        <f>IF('Dépenses de rémunération'!K499&lt;&gt;"",'Dépenses de rémunération'!K499,"")</f>
        <v/>
      </c>
      <c r="M499" s="246"/>
      <c r="N499" s="246">
        <f t="shared" si="35"/>
        <v>0</v>
      </c>
      <c r="O499" s="111"/>
      <c r="P499" s="81" t="str">
        <f t="shared" si="36"/>
        <v/>
      </c>
      <c r="Q499" s="111" t="str">
        <f t="shared" si="37"/>
        <v/>
      </c>
      <c r="R499" s="111" t="str">
        <f t="shared" si="38"/>
        <v/>
      </c>
      <c r="S499" s="246">
        <f t="shared" si="39"/>
        <v>0</v>
      </c>
      <c r="T499" s="111"/>
    </row>
    <row r="500" spans="2:20" ht="19.899999999999999" customHeight="1" x14ac:dyDescent="0.35">
      <c r="B500" s="109">
        <v>493</v>
      </c>
      <c r="C500" s="111" t="str">
        <f>IF('Dépenses de rémunération'!C500&lt;&gt;"",'Dépenses de rémunération'!C500,"")</f>
        <v/>
      </c>
      <c r="D500" s="111" t="str">
        <f>IF('Dépenses de rémunération'!D500&lt;&gt;"",'Dépenses de rémunération'!D500,"")</f>
        <v/>
      </c>
      <c r="E500" s="111" t="str">
        <f>IF('Dépenses de rémunération'!E500&lt;&gt;"",'Dépenses de rémunération'!E500,"")</f>
        <v/>
      </c>
      <c r="F500" s="111" t="str">
        <f>IF('Dépenses de rémunération'!F500&lt;&gt;"",'Dépenses de rémunération'!F500,"")</f>
        <v/>
      </c>
      <c r="G500" s="111" t="str">
        <f>IF('Dépenses de rémunération'!G500&lt;&gt;"",'Dépenses de rémunération'!G500,"")</f>
        <v/>
      </c>
      <c r="H500" s="246">
        <f>IF('Dépenses de rémunération'!I500&lt;&gt;0,ROUND('Dépenses de rémunération'!J500*'Dépenses de rémunération'!H500/'Dépenses de rémunération'!I500,2),0)</f>
        <v>0</v>
      </c>
      <c r="I500" s="81" t="str">
        <f>IF('Dépenses de rémunération'!H500&lt;&gt;0,'Dépenses de rémunération'!H500,"")</f>
        <v/>
      </c>
      <c r="J500" s="79" t="str">
        <f>IF('Dépenses de rémunération'!I500&lt;&gt;"",'Dépenses de rémunération'!I500,"")</f>
        <v/>
      </c>
      <c r="K500" s="79" t="str">
        <f>IF('Dépenses de rémunération'!J500&lt;&gt;"",'Dépenses de rémunération'!J500,"")</f>
        <v/>
      </c>
      <c r="L500" s="111" t="str">
        <f>IF('Dépenses de rémunération'!K500&lt;&gt;"",'Dépenses de rémunération'!K500,"")</f>
        <v/>
      </c>
      <c r="M500" s="246"/>
      <c r="N500" s="246">
        <f t="shared" si="35"/>
        <v>0</v>
      </c>
      <c r="O500" s="111"/>
      <c r="P500" s="81" t="str">
        <f t="shared" si="36"/>
        <v/>
      </c>
      <c r="Q500" s="111" t="str">
        <f t="shared" si="37"/>
        <v/>
      </c>
      <c r="R500" s="111" t="str">
        <f t="shared" si="38"/>
        <v/>
      </c>
      <c r="S500" s="246">
        <f t="shared" si="39"/>
        <v>0</v>
      </c>
      <c r="T500" s="111"/>
    </row>
    <row r="501" spans="2:20" ht="19.899999999999999" customHeight="1" x14ac:dyDescent="0.35">
      <c r="B501" s="109">
        <v>494</v>
      </c>
      <c r="C501" s="111" t="str">
        <f>IF('Dépenses de rémunération'!C501&lt;&gt;"",'Dépenses de rémunération'!C501,"")</f>
        <v/>
      </c>
      <c r="D501" s="111" t="str">
        <f>IF('Dépenses de rémunération'!D501&lt;&gt;"",'Dépenses de rémunération'!D501,"")</f>
        <v/>
      </c>
      <c r="E501" s="111" t="str">
        <f>IF('Dépenses de rémunération'!E501&lt;&gt;"",'Dépenses de rémunération'!E501,"")</f>
        <v/>
      </c>
      <c r="F501" s="111" t="str">
        <f>IF('Dépenses de rémunération'!F501&lt;&gt;"",'Dépenses de rémunération'!F501,"")</f>
        <v/>
      </c>
      <c r="G501" s="111" t="str">
        <f>IF('Dépenses de rémunération'!G501&lt;&gt;"",'Dépenses de rémunération'!G501,"")</f>
        <v/>
      </c>
      <c r="H501" s="246">
        <f>IF('Dépenses de rémunération'!I501&lt;&gt;0,ROUND('Dépenses de rémunération'!J501*'Dépenses de rémunération'!H501/'Dépenses de rémunération'!I501,2),0)</f>
        <v>0</v>
      </c>
      <c r="I501" s="81" t="str">
        <f>IF('Dépenses de rémunération'!H501&lt;&gt;0,'Dépenses de rémunération'!H501,"")</f>
        <v/>
      </c>
      <c r="J501" s="79" t="str">
        <f>IF('Dépenses de rémunération'!I501&lt;&gt;"",'Dépenses de rémunération'!I501,"")</f>
        <v/>
      </c>
      <c r="K501" s="79" t="str">
        <f>IF('Dépenses de rémunération'!J501&lt;&gt;"",'Dépenses de rémunération'!J501,"")</f>
        <v/>
      </c>
      <c r="L501" s="111" t="str">
        <f>IF('Dépenses de rémunération'!K501&lt;&gt;"",'Dépenses de rémunération'!K501,"")</f>
        <v/>
      </c>
      <c r="M501" s="246"/>
      <c r="N501" s="246">
        <f t="shared" si="35"/>
        <v>0</v>
      </c>
      <c r="O501" s="111"/>
      <c r="P501" s="81" t="str">
        <f t="shared" si="36"/>
        <v/>
      </c>
      <c r="Q501" s="111" t="str">
        <f t="shared" si="37"/>
        <v/>
      </c>
      <c r="R501" s="111" t="str">
        <f t="shared" si="38"/>
        <v/>
      </c>
      <c r="S501" s="246">
        <f t="shared" si="39"/>
        <v>0</v>
      </c>
      <c r="T501" s="111"/>
    </row>
    <row r="502" spans="2:20" ht="19.899999999999999" customHeight="1" x14ac:dyDescent="0.35">
      <c r="B502" s="109">
        <v>495</v>
      </c>
      <c r="C502" s="111" t="str">
        <f>IF('Dépenses de rémunération'!C502&lt;&gt;"",'Dépenses de rémunération'!C502,"")</f>
        <v/>
      </c>
      <c r="D502" s="111" t="str">
        <f>IF('Dépenses de rémunération'!D502&lt;&gt;"",'Dépenses de rémunération'!D502,"")</f>
        <v/>
      </c>
      <c r="E502" s="111" t="str">
        <f>IF('Dépenses de rémunération'!E502&lt;&gt;"",'Dépenses de rémunération'!E502,"")</f>
        <v/>
      </c>
      <c r="F502" s="111" t="str">
        <f>IF('Dépenses de rémunération'!F502&lt;&gt;"",'Dépenses de rémunération'!F502,"")</f>
        <v/>
      </c>
      <c r="G502" s="111" t="str">
        <f>IF('Dépenses de rémunération'!G502&lt;&gt;"",'Dépenses de rémunération'!G502,"")</f>
        <v/>
      </c>
      <c r="H502" s="246">
        <f>IF('Dépenses de rémunération'!I502&lt;&gt;0,ROUND('Dépenses de rémunération'!J502*'Dépenses de rémunération'!H502/'Dépenses de rémunération'!I502,2),0)</f>
        <v>0</v>
      </c>
      <c r="I502" s="81" t="str">
        <f>IF('Dépenses de rémunération'!H502&lt;&gt;0,'Dépenses de rémunération'!H502,"")</f>
        <v/>
      </c>
      <c r="J502" s="79" t="str">
        <f>IF('Dépenses de rémunération'!I502&lt;&gt;"",'Dépenses de rémunération'!I502,"")</f>
        <v/>
      </c>
      <c r="K502" s="79" t="str">
        <f>IF('Dépenses de rémunération'!J502&lt;&gt;"",'Dépenses de rémunération'!J502,"")</f>
        <v/>
      </c>
      <c r="L502" s="111" t="str">
        <f>IF('Dépenses de rémunération'!K502&lt;&gt;"",'Dépenses de rémunération'!K502,"")</f>
        <v/>
      </c>
      <c r="M502" s="246"/>
      <c r="N502" s="246">
        <f t="shared" si="35"/>
        <v>0</v>
      </c>
      <c r="O502" s="111"/>
      <c r="P502" s="81" t="str">
        <f t="shared" si="36"/>
        <v/>
      </c>
      <c r="Q502" s="111" t="str">
        <f t="shared" si="37"/>
        <v/>
      </c>
      <c r="R502" s="111" t="str">
        <f t="shared" si="38"/>
        <v/>
      </c>
      <c r="S502" s="246">
        <f t="shared" si="39"/>
        <v>0</v>
      </c>
      <c r="T502" s="111"/>
    </row>
    <row r="503" spans="2:20" ht="19.899999999999999" customHeight="1" x14ac:dyDescent="0.35">
      <c r="B503" s="109">
        <v>496</v>
      </c>
      <c r="C503" s="111" t="str">
        <f>IF('Dépenses de rémunération'!C503&lt;&gt;"",'Dépenses de rémunération'!C503,"")</f>
        <v/>
      </c>
      <c r="D503" s="111" t="str">
        <f>IF('Dépenses de rémunération'!D503&lt;&gt;"",'Dépenses de rémunération'!D503,"")</f>
        <v/>
      </c>
      <c r="E503" s="111" t="str">
        <f>IF('Dépenses de rémunération'!E503&lt;&gt;"",'Dépenses de rémunération'!E503,"")</f>
        <v/>
      </c>
      <c r="F503" s="111" t="str">
        <f>IF('Dépenses de rémunération'!F503&lt;&gt;"",'Dépenses de rémunération'!F503,"")</f>
        <v/>
      </c>
      <c r="G503" s="111" t="str">
        <f>IF('Dépenses de rémunération'!G503&lt;&gt;"",'Dépenses de rémunération'!G503,"")</f>
        <v/>
      </c>
      <c r="H503" s="246">
        <f>IF('Dépenses de rémunération'!I503&lt;&gt;0,ROUND('Dépenses de rémunération'!J503*'Dépenses de rémunération'!H503/'Dépenses de rémunération'!I503,2),0)</f>
        <v>0</v>
      </c>
      <c r="I503" s="81" t="str">
        <f>IF('Dépenses de rémunération'!H503&lt;&gt;0,'Dépenses de rémunération'!H503,"")</f>
        <v/>
      </c>
      <c r="J503" s="79" t="str">
        <f>IF('Dépenses de rémunération'!I503&lt;&gt;"",'Dépenses de rémunération'!I503,"")</f>
        <v/>
      </c>
      <c r="K503" s="79" t="str">
        <f>IF('Dépenses de rémunération'!J503&lt;&gt;"",'Dépenses de rémunération'!J503,"")</f>
        <v/>
      </c>
      <c r="L503" s="111" t="str">
        <f>IF('Dépenses de rémunération'!K503&lt;&gt;"",'Dépenses de rémunération'!K503,"")</f>
        <v/>
      </c>
      <c r="M503" s="246"/>
      <c r="N503" s="246">
        <f t="shared" si="35"/>
        <v>0</v>
      </c>
      <c r="O503" s="111"/>
      <c r="P503" s="81" t="str">
        <f t="shared" si="36"/>
        <v/>
      </c>
      <c r="Q503" s="111" t="str">
        <f t="shared" si="37"/>
        <v/>
      </c>
      <c r="R503" s="111" t="str">
        <f t="shared" si="38"/>
        <v/>
      </c>
      <c r="S503" s="246">
        <f t="shared" si="39"/>
        <v>0</v>
      </c>
      <c r="T503" s="111"/>
    </row>
    <row r="504" spans="2:20" ht="19.899999999999999" customHeight="1" x14ac:dyDescent="0.35">
      <c r="B504" s="109">
        <v>497</v>
      </c>
      <c r="C504" s="111" t="str">
        <f>IF('Dépenses de rémunération'!C504&lt;&gt;"",'Dépenses de rémunération'!C504,"")</f>
        <v/>
      </c>
      <c r="D504" s="111" t="str">
        <f>IF('Dépenses de rémunération'!D504&lt;&gt;"",'Dépenses de rémunération'!D504,"")</f>
        <v/>
      </c>
      <c r="E504" s="111" t="str">
        <f>IF('Dépenses de rémunération'!E504&lt;&gt;"",'Dépenses de rémunération'!E504,"")</f>
        <v/>
      </c>
      <c r="F504" s="111" t="str">
        <f>IF('Dépenses de rémunération'!F504&lt;&gt;"",'Dépenses de rémunération'!F504,"")</f>
        <v/>
      </c>
      <c r="G504" s="111" t="str">
        <f>IF('Dépenses de rémunération'!G504&lt;&gt;"",'Dépenses de rémunération'!G504,"")</f>
        <v/>
      </c>
      <c r="H504" s="246">
        <f>IF('Dépenses de rémunération'!I504&lt;&gt;0,ROUND('Dépenses de rémunération'!J504*'Dépenses de rémunération'!H504/'Dépenses de rémunération'!I504,2),0)</f>
        <v>0</v>
      </c>
      <c r="I504" s="81" t="str">
        <f>IF('Dépenses de rémunération'!H504&lt;&gt;0,'Dépenses de rémunération'!H504,"")</f>
        <v/>
      </c>
      <c r="J504" s="79" t="str">
        <f>IF('Dépenses de rémunération'!I504&lt;&gt;"",'Dépenses de rémunération'!I504,"")</f>
        <v/>
      </c>
      <c r="K504" s="79" t="str">
        <f>IF('Dépenses de rémunération'!J504&lt;&gt;"",'Dépenses de rémunération'!J504,"")</f>
        <v/>
      </c>
      <c r="L504" s="111" t="str">
        <f>IF('Dépenses de rémunération'!K504&lt;&gt;"",'Dépenses de rémunération'!K504,"")</f>
        <v/>
      </c>
      <c r="M504" s="246"/>
      <c r="N504" s="246">
        <f t="shared" si="35"/>
        <v>0</v>
      </c>
      <c r="O504" s="111"/>
      <c r="P504" s="81" t="str">
        <f t="shared" si="36"/>
        <v/>
      </c>
      <c r="Q504" s="111" t="str">
        <f t="shared" si="37"/>
        <v/>
      </c>
      <c r="R504" s="111" t="str">
        <f t="shared" si="38"/>
        <v/>
      </c>
      <c r="S504" s="246">
        <f t="shared" si="39"/>
        <v>0</v>
      </c>
      <c r="T504" s="111"/>
    </row>
    <row r="505" spans="2:20" ht="19.899999999999999" customHeight="1" x14ac:dyDescent="0.35">
      <c r="B505" s="109">
        <v>498</v>
      </c>
      <c r="C505" s="111" t="str">
        <f>IF('Dépenses de rémunération'!C505&lt;&gt;"",'Dépenses de rémunération'!C505,"")</f>
        <v/>
      </c>
      <c r="D505" s="111" t="str">
        <f>IF('Dépenses de rémunération'!D505&lt;&gt;"",'Dépenses de rémunération'!D505,"")</f>
        <v/>
      </c>
      <c r="E505" s="111" t="str">
        <f>IF('Dépenses de rémunération'!E505&lt;&gt;"",'Dépenses de rémunération'!E505,"")</f>
        <v/>
      </c>
      <c r="F505" s="111" t="str">
        <f>IF('Dépenses de rémunération'!F505&lt;&gt;"",'Dépenses de rémunération'!F505,"")</f>
        <v/>
      </c>
      <c r="G505" s="111" t="str">
        <f>IF('Dépenses de rémunération'!G505&lt;&gt;"",'Dépenses de rémunération'!G505,"")</f>
        <v/>
      </c>
      <c r="H505" s="246">
        <f>IF('Dépenses de rémunération'!I505&lt;&gt;0,ROUND('Dépenses de rémunération'!J505*'Dépenses de rémunération'!H505/'Dépenses de rémunération'!I505,2),0)</f>
        <v>0</v>
      </c>
      <c r="I505" s="81" t="str">
        <f>IF('Dépenses de rémunération'!H505&lt;&gt;0,'Dépenses de rémunération'!H505,"")</f>
        <v/>
      </c>
      <c r="J505" s="79" t="str">
        <f>IF('Dépenses de rémunération'!I505&lt;&gt;"",'Dépenses de rémunération'!I505,"")</f>
        <v/>
      </c>
      <c r="K505" s="79" t="str">
        <f>IF('Dépenses de rémunération'!J505&lt;&gt;"",'Dépenses de rémunération'!J505,"")</f>
        <v/>
      </c>
      <c r="L505" s="111" t="str">
        <f>IF('Dépenses de rémunération'!K505&lt;&gt;"",'Dépenses de rémunération'!K505,"")</f>
        <v/>
      </c>
      <c r="M505" s="246"/>
      <c r="N505" s="246">
        <f t="shared" si="35"/>
        <v>0</v>
      </c>
      <c r="O505" s="111"/>
      <c r="P505" s="81" t="str">
        <f t="shared" si="36"/>
        <v/>
      </c>
      <c r="Q505" s="111" t="str">
        <f t="shared" si="37"/>
        <v/>
      </c>
      <c r="R505" s="111" t="str">
        <f t="shared" si="38"/>
        <v/>
      </c>
      <c r="S505" s="246">
        <f t="shared" si="39"/>
        <v>0</v>
      </c>
      <c r="T505" s="111"/>
    </row>
    <row r="506" spans="2:20" ht="19.899999999999999" customHeight="1" x14ac:dyDescent="0.35">
      <c r="B506" s="109">
        <v>499</v>
      </c>
      <c r="C506" s="111" t="str">
        <f>IF('Dépenses de rémunération'!C506&lt;&gt;"",'Dépenses de rémunération'!C506,"")</f>
        <v/>
      </c>
      <c r="D506" s="111" t="str">
        <f>IF('Dépenses de rémunération'!D506&lt;&gt;"",'Dépenses de rémunération'!D506,"")</f>
        <v/>
      </c>
      <c r="E506" s="111" t="str">
        <f>IF('Dépenses de rémunération'!E506&lt;&gt;"",'Dépenses de rémunération'!E506,"")</f>
        <v/>
      </c>
      <c r="F506" s="111" t="str">
        <f>IF('Dépenses de rémunération'!F506&lt;&gt;"",'Dépenses de rémunération'!F506,"")</f>
        <v/>
      </c>
      <c r="G506" s="111" t="str">
        <f>IF('Dépenses de rémunération'!G506&lt;&gt;"",'Dépenses de rémunération'!G506,"")</f>
        <v/>
      </c>
      <c r="H506" s="246">
        <f>IF('Dépenses de rémunération'!I506&lt;&gt;0,ROUND('Dépenses de rémunération'!J506*'Dépenses de rémunération'!H506/'Dépenses de rémunération'!I506,2),0)</f>
        <v>0</v>
      </c>
      <c r="I506" s="81" t="str">
        <f>IF('Dépenses de rémunération'!H506&lt;&gt;0,'Dépenses de rémunération'!H506,"")</f>
        <v/>
      </c>
      <c r="J506" s="79" t="str">
        <f>IF('Dépenses de rémunération'!I506&lt;&gt;"",'Dépenses de rémunération'!I506,"")</f>
        <v/>
      </c>
      <c r="K506" s="79" t="str">
        <f>IF('Dépenses de rémunération'!J506&lt;&gt;"",'Dépenses de rémunération'!J506,"")</f>
        <v/>
      </c>
      <c r="L506" s="111" t="str">
        <f>IF('Dépenses de rémunération'!K506&lt;&gt;"",'Dépenses de rémunération'!K506,"")</f>
        <v/>
      </c>
      <c r="M506" s="246"/>
      <c r="N506" s="246">
        <f t="shared" si="35"/>
        <v>0</v>
      </c>
      <c r="O506" s="111"/>
      <c r="P506" s="81" t="str">
        <f t="shared" si="36"/>
        <v/>
      </c>
      <c r="Q506" s="111" t="str">
        <f t="shared" si="37"/>
        <v/>
      </c>
      <c r="R506" s="111" t="str">
        <f t="shared" si="38"/>
        <v/>
      </c>
      <c r="S506" s="246">
        <f t="shared" si="39"/>
        <v>0</v>
      </c>
      <c r="T506" s="111"/>
    </row>
    <row r="507" spans="2:20" ht="19.899999999999999" customHeight="1" x14ac:dyDescent="0.35">
      <c r="B507" s="109">
        <v>500</v>
      </c>
      <c r="C507" s="111" t="str">
        <f>IF('Dépenses de rémunération'!C507&lt;&gt;"",'Dépenses de rémunération'!C507,"")</f>
        <v/>
      </c>
      <c r="D507" s="111" t="str">
        <f>IF('Dépenses de rémunération'!D507&lt;&gt;"",'Dépenses de rémunération'!D507,"")</f>
        <v/>
      </c>
      <c r="E507" s="111" t="str">
        <f>IF('Dépenses de rémunération'!E507&lt;&gt;"",'Dépenses de rémunération'!E507,"")</f>
        <v/>
      </c>
      <c r="F507" s="111" t="str">
        <f>IF('Dépenses de rémunération'!F507&lt;&gt;"",'Dépenses de rémunération'!F507,"")</f>
        <v/>
      </c>
      <c r="G507" s="111" t="str">
        <f>IF('Dépenses de rémunération'!G507&lt;&gt;"",'Dépenses de rémunération'!G507,"")</f>
        <v/>
      </c>
      <c r="H507" s="246">
        <f>IF('Dépenses de rémunération'!I507&lt;&gt;0,ROUND('Dépenses de rémunération'!J507*'Dépenses de rémunération'!H507/'Dépenses de rémunération'!I507,2),0)</f>
        <v>0</v>
      </c>
      <c r="I507" s="81" t="str">
        <f>IF('Dépenses de rémunération'!H507&lt;&gt;0,'Dépenses de rémunération'!H507,"")</f>
        <v/>
      </c>
      <c r="J507" s="79" t="str">
        <f>IF('Dépenses de rémunération'!I507&lt;&gt;"",'Dépenses de rémunération'!I507,"")</f>
        <v/>
      </c>
      <c r="K507" s="79" t="str">
        <f>IF('Dépenses de rémunération'!J507&lt;&gt;"",'Dépenses de rémunération'!J507,"")</f>
        <v/>
      </c>
      <c r="L507" s="111" t="str">
        <f>IF('Dépenses de rémunération'!K507&lt;&gt;"",'Dépenses de rémunération'!K507,"")</f>
        <v/>
      </c>
      <c r="M507" s="246"/>
      <c r="N507" s="246">
        <f t="shared" si="35"/>
        <v>0</v>
      </c>
      <c r="O507" s="111"/>
      <c r="P507" s="81" t="str">
        <f t="shared" si="36"/>
        <v/>
      </c>
      <c r="Q507" s="111" t="str">
        <f t="shared" si="37"/>
        <v/>
      </c>
      <c r="R507" s="111" t="str">
        <f t="shared" si="38"/>
        <v/>
      </c>
      <c r="S507" s="246">
        <f t="shared" si="39"/>
        <v>0</v>
      </c>
      <c r="T507" s="111"/>
    </row>
    <row r="508" spans="2:20" ht="19.899999999999999" customHeight="1" x14ac:dyDescent="0.35">
      <c r="B508" s="109">
        <v>501</v>
      </c>
      <c r="C508" s="111" t="str">
        <f>IF('Dépenses de rémunération'!C508&lt;&gt;"",'Dépenses de rémunération'!C508,"")</f>
        <v/>
      </c>
      <c r="D508" s="111" t="str">
        <f>IF('Dépenses de rémunération'!D508&lt;&gt;"",'Dépenses de rémunération'!D508,"")</f>
        <v/>
      </c>
      <c r="E508" s="111" t="str">
        <f>IF('Dépenses de rémunération'!E508&lt;&gt;"",'Dépenses de rémunération'!E508,"")</f>
        <v/>
      </c>
      <c r="F508" s="111" t="str">
        <f>IF('Dépenses de rémunération'!F508&lt;&gt;"",'Dépenses de rémunération'!F508,"")</f>
        <v/>
      </c>
      <c r="G508" s="111" t="str">
        <f>IF('Dépenses de rémunération'!G508&lt;&gt;"",'Dépenses de rémunération'!G508,"")</f>
        <v/>
      </c>
      <c r="H508" s="246">
        <f>IF('Dépenses de rémunération'!I508&lt;&gt;0,ROUND('Dépenses de rémunération'!J508*'Dépenses de rémunération'!H508/'Dépenses de rémunération'!I508,2),0)</f>
        <v>0</v>
      </c>
      <c r="I508" s="81" t="str">
        <f>IF('Dépenses de rémunération'!H508&lt;&gt;0,'Dépenses de rémunération'!H508,"")</f>
        <v/>
      </c>
      <c r="J508" s="79" t="str">
        <f>IF('Dépenses de rémunération'!I508&lt;&gt;"",'Dépenses de rémunération'!I508,"")</f>
        <v/>
      </c>
      <c r="K508" s="79" t="str">
        <f>IF('Dépenses de rémunération'!J508&lt;&gt;"",'Dépenses de rémunération'!J508,"")</f>
        <v/>
      </c>
      <c r="L508" s="111" t="str">
        <f>IF('Dépenses de rémunération'!K508&lt;&gt;"",'Dépenses de rémunération'!K508,"")</f>
        <v/>
      </c>
      <c r="M508" s="246"/>
      <c r="N508" s="246">
        <f t="shared" si="35"/>
        <v>0</v>
      </c>
      <c r="O508" s="111"/>
      <c r="P508" s="81" t="str">
        <f t="shared" si="36"/>
        <v/>
      </c>
      <c r="Q508" s="111" t="str">
        <f t="shared" si="37"/>
        <v/>
      </c>
      <c r="R508" s="111" t="str">
        <f t="shared" si="38"/>
        <v/>
      </c>
      <c r="S508" s="246">
        <f t="shared" si="39"/>
        <v>0</v>
      </c>
      <c r="T508" s="111"/>
    </row>
    <row r="509" spans="2:20" ht="19.899999999999999" customHeight="1" x14ac:dyDescent="0.35">
      <c r="B509" s="109">
        <v>502</v>
      </c>
      <c r="C509" s="111" t="str">
        <f>IF('Dépenses de rémunération'!C509&lt;&gt;"",'Dépenses de rémunération'!C509,"")</f>
        <v/>
      </c>
      <c r="D509" s="111" t="str">
        <f>IF('Dépenses de rémunération'!D509&lt;&gt;"",'Dépenses de rémunération'!D509,"")</f>
        <v/>
      </c>
      <c r="E509" s="111" t="str">
        <f>IF('Dépenses de rémunération'!E509&lt;&gt;"",'Dépenses de rémunération'!E509,"")</f>
        <v/>
      </c>
      <c r="F509" s="111" t="str">
        <f>IF('Dépenses de rémunération'!F509&lt;&gt;"",'Dépenses de rémunération'!F509,"")</f>
        <v/>
      </c>
      <c r="G509" s="111" t="str">
        <f>IF('Dépenses de rémunération'!G509&lt;&gt;"",'Dépenses de rémunération'!G509,"")</f>
        <v/>
      </c>
      <c r="H509" s="246">
        <f>IF('Dépenses de rémunération'!I509&lt;&gt;0,ROUND('Dépenses de rémunération'!J509*'Dépenses de rémunération'!H509/'Dépenses de rémunération'!I509,2),0)</f>
        <v>0</v>
      </c>
      <c r="I509" s="81" t="str">
        <f>IF('Dépenses de rémunération'!H509&lt;&gt;0,'Dépenses de rémunération'!H509,"")</f>
        <v/>
      </c>
      <c r="J509" s="79" t="str">
        <f>IF('Dépenses de rémunération'!I509&lt;&gt;"",'Dépenses de rémunération'!I509,"")</f>
        <v/>
      </c>
      <c r="K509" s="79" t="str">
        <f>IF('Dépenses de rémunération'!J509&lt;&gt;"",'Dépenses de rémunération'!J509,"")</f>
        <v/>
      </c>
      <c r="L509" s="111" t="str">
        <f>IF('Dépenses de rémunération'!K509&lt;&gt;"",'Dépenses de rémunération'!K509,"")</f>
        <v/>
      </c>
      <c r="M509" s="246"/>
      <c r="N509" s="246">
        <f t="shared" si="35"/>
        <v>0</v>
      </c>
      <c r="O509" s="111"/>
      <c r="P509" s="81" t="str">
        <f t="shared" si="36"/>
        <v/>
      </c>
      <c r="Q509" s="111" t="str">
        <f t="shared" si="37"/>
        <v/>
      </c>
      <c r="R509" s="111" t="str">
        <f t="shared" si="38"/>
        <v/>
      </c>
      <c r="S509" s="246">
        <f t="shared" si="39"/>
        <v>0</v>
      </c>
      <c r="T509" s="111"/>
    </row>
    <row r="510" spans="2:20" ht="19.899999999999999" customHeight="1" x14ac:dyDescent="0.35">
      <c r="B510" s="109">
        <v>503</v>
      </c>
      <c r="C510" s="111" t="str">
        <f>IF('Dépenses de rémunération'!C510&lt;&gt;"",'Dépenses de rémunération'!C510,"")</f>
        <v/>
      </c>
      <c r="D510" s="111" t="str">
        <f>IF('Dépenses de rémunération'!D510&lt;&gt;"",'Dépenses de rémunération'!D510,"")</f>
        <v/>
      </c>
      <c r="E510" s="111" t="str">
        <f>IF('Dépenses de rémunération'!E510&lt;&gt;"",'Dépenses de rémunération'!E510,"")</f>
        <v/>
      </c>
      <c r="F510" s="111" t="str">
        <f>IF('Dépenses de rémunération'!F510&lt;&gt;"",'Dépenses de rémunération'!F510,"")</f>
        <v/>
      </c>
      <c r="G510" s="111" t="str">
        <f>IF('Dépenses de rémunération'!G510&lt;&gt;"",'Dépenses de rémunération'!G510,"")</f>
        <v/>
      </c>
      <c r="H510" s="246">
        <f>IF('Dépenses de rémunération'!I510&lt;&gt;0,ROUND('Dépenses de rémunération'!J510*'Dépenses de rémunération'!H510/'Dépenses de rémunération'!I510,2),0)</f>
        <v>0</v>
      </c>
      <c r="I510" s="81" t="str">
        <f>IF('Dépenses de rémunération'!H510&lt;&gt;0,'Dépenses de rémunération'!H510,"")</f>
        <v/>
      </c>
      <c r="J510" s="79" t="str">
        <f>IF('Dépenses de rémunération'!I510&lt;&gt;"",'Dépenses de rémunération'!I510,"")</f>
        <v/>
      </c>
      <c r="K510" s="79" t="str">
        <f>IF('Dépenses de rémunération'!J510&lt;&gt;"",'Dépenses de rémunération'!J510,"")</f>
        <v/>
      </c>
      <c r="L510" s="111" t="str">
        <f>IF('Dépenses de rémunération'!K510&lt;&gt;"",'Dépenses de rémunération'!K510,"")</f>
        <v/>
      </c>
      <c r="M510" s="246"/>
      <c r="N510" s="246">
        <f t="shared" si="35"/>
        <v>0</v>
      </c>
      <c r="O510" s="111"/>
      <c r="P510" s="81" t="str">
        <f t="shared" si="36"/>
        <v/>
      </c>
      <c r="Q510" s="111" t="str">
        <f t="shared" si="37"/>
        <v/>
      </c>
      <c r="R510" s="111" t="str">
        <f t="shared" si="38"/>
        <v/>
      </c>
      <c r="S510" s="246">
        <f t="shared" si="39"/>
        <v>0</v>
      </c>
      <c r="T510" s="111"/>
    </row>
    <row r="511" spans="2:20" ht="19.899999999999999" customHeight="1" x14ac:dyDescent="0.35">
      <c r="B511" s="109">
        <v>504</v>
      </c>
      <c r="C511" s="111" t="str">
        <f>IF('Dépenses de rémunération'!C511&lt;&gt;"",'Dépenses de rémunération'!C511,"")</f>
        <v/>
      </c>
      <c r="D511" s="111" t="str">
        <f>IF('Dépenses de rémunération'!D511&lt;&gt;"",'Dépenses de rémunération'!D511,"")</f>
        <v/>
      </c>
      <c r="E511" s="111" t="str">
        <f>IF('Dépenses de rémunération'!E511&lt;&gt;"",'Dépenses de rémunération'!E511,"")</f>
        <v/>
      </c>
      <c r="F511" s="111" t="str">
        <f>IF('Dépenses de rémunération'!F511&lt;&gt;"",'Dépenses de rémunération'!F511,"")</f>
        <v/>
      </c>
      <c r="G511" s="111" t="str">
        <f>IF('Dépenses de rémunération'!G511&lt;&gt;"",'Dépenses de rémunération'!G511,"")</f>
        <v/>
      </c>
      <c r="H511" s="246">
        <f>IF('Dépenses de rémunération'!I511&lt;&gt;0,ROUND('Dépenses de rémunération'!J511*'Dépenses de rémunération'!H511/'Dépenses de rémunération'!I511,2),0)</f>
        <v>0</v>
      </c>
      <c r="I511" s="81" t="str">
        <f>IF('Dépenses de rémunération'!H511&lt;&gt;0,'Dépenses de rémunération'!H511,"")</f>
        <v/>
      </c>
      <c r="J511" s="79" t="str">
        <f>IF('Dépenses de rémunération'!I511&lt;&gt;"",'Dépenses de rémunération'!I511,"")</f>
        <v/>
      </c>
      <c r="K511" s="79" t="str">
        <f>IF('Dépenses de rémunération'!J511&lt;&gt;"",'Dépenses de rémunération'!J511,"")</f>
        <v/>
      </c>
      <c r="L511" s="111" t="str">
        <f>IF('Dépenses de rémunération'!K511&lt;&gt;"",'Dépenses de rémunération'!K511,"")</f>
        <v/>
      </c>
      <c r="M511" s="246"/>
      <c r="N511" s="246">
        <f t="shared" si="35"/>
        <v>0</v>
      </c>
      <c r="O511" s="111"/>
      <c r="P511" s="81" t="str">
        <f t="shared" si="36"/>
        <v/>
      </c>
      <c r="Q511" s="111" t="str">
        <f t="shared" si="37"/>
        <v/>
      </c>
      <c r="R511" s="111" t="str">
        <f t="shared" si="38"/>
        <v/>
      </c>
      <c r="S511" s="246">
        <f t="shared" si="39"/>
        <v>0</v>
      </c>
      <c r="T511" s="111"/>
    </row>
    <row r="512" spans="2:20" ht="19.899999999999999" customHeight="1" x14ac:dyDescent="0.35">
      <c r="B512" s="109">
        <v>505</v>
      </c>
      <c r="C512" s="111" t="str">
        <f>IF('Dépenses de rémunération'!C512&lt;&gt;"",'Dépenses de rémunération'!C512,"")</f>
        <v/>
      </c>
      <c r="D512" s="111" t="str">
        <f>IF('Dépenses de rémunération'!D512&lt;&gt;"",'Dépenses de rémunération'!D512,"")</f>
        <v/>
      </c>
      <c r="E512" s="111" t="str">
        <f>IF('Dépenses de rémunération'!E512&lt;&gt;"",'Dépenses de rémunération'!E512,"")</f>
        <v/>
      </c>
      <c r="F512" s="111" t="str">
        <f>IF('Dépenses de rémunération'!F512&lt;&gt;"",'Dépenses de rémunération'!F512,"")</f>
        <v/>
      </c>
      <c r="G512" s="111" t="str">
        <f>IF('Dépenses de rémunération'!G512&lt;&gt;"",'Dépenses de rémunération'!G512,"")</f>
        <v/>
      </c>
      <c r="H512" s="246">
        <f>IF('Dépenses de rémunération'!I512&lt;&gt;0,ROUND('Dépenses de rémunération'!J512*'Dépenses de rémunération'!H512/'Dépenses de rémunération'!I512,2),0)</f>
        <v>0</v>
      </c>
      <c r="I512" s="81" t="str">
        <f>IF('Dépenses de rémunération'!H512&lt;&gt;0,'Dépenses de rémunération'!H512,"")</f>
        <v/>
      </c>
      <c r="J512" s="79" t="str">
        <f>IF('Dépenses de rémunération'!I512&lt;&gt;"",'Dépenses de rémunération'!I512,"")</f>
        <v/>
      </c>
      <c r="K512" s="79" t="str">
        <f>IF('Dépenses de rémunération'!J512&lt;&gt;"",'Dépenses de rémunération'!J512,"")</f>
        <v/>
      </c>
      <c r="L512" s="111" t="str">
        <f>IF('Dépenses de rémunération'!K512&lt;&gt;"",'Dépenses de rémunération'!K512,"")</f>
        <v/>
      </c>
      <c r="M512" s="246"/>
      <c r="N512" s="246">
        <f t="shared" si="35"/>
        <v>0</v>
      </c>
      <c r="O512" s="111"/>
      <c r="P512" s="81" t="str">
        <f t="shared" si="36"/>
        <v/>
      </c>
      <c r="Q512" s="111" t="str">
        <f t="shared" si="37"/>
        <v/>
      </c>
      <c r="R512" s="111" t="str">
        <f t="shared" si="38"/>
        <v/>
      </c>
      <c r="S512" s="246">
        <f t="shared" si="39"/>
        <v>0</v>
      </c>
      <c r="T512" s="111"/>
    </row>
    <row r="513" spans="2:20" ht="19.899999999999999" customHeight="1" x14ac:dyDescent="0.35">
      <c r="B513" s="109">
        <v>506</v>
      </c>
      <c r="C513" s="111" t="str">
        <f>IF('Dépenses de rémunération'!C513&lt;&gt;"",'Dépenses de rémunération'!C513,"")</f>
        <v/>
      </c>
      <c r="D513" s="111" t="str">
        <f>IF('Dépenses de rémunération'!D513&lt;&gt;"",'Dépenses de rémunération'!D513,"")</f>
        <v/>
      </c>
      <c r="E513" s="111" t="str">
        <f>IF('Dépenses de rémunération'!E513&lt;&gt;"",'Dépenses de rémunération'!E513,"")</f>
        <v/>
      </c>
      <c r="F513" s="111" t="str">
        <f>IF('Dépenses de rémunération'!F513&lt;&gt;"",'Dépenses de rémunération'!F513,"")</f>
        <v/>
      </c>
      <c r="G513" s="111" t="str">
        <f>IF('Dépenses de rémunération'!G513&lt;&gt;"",'Dépenses de rémunération'!G513,"")</f>
        <v/>
      </c>
      <c r="H513" s="246">
        <f>IF('Dépenses de rémunération'!I513&lt;&gt;0,ROUND('Dépenses de rémunération'!J513*'Dépenses de rémunération'!H513/'Dépenses de rémunération'!I513,2),0)</f>
        <v>0</v>
      </c>
      <c r="I513" s="81" t="str">
        <f>IF('Dépenses de rémunération'!H513&lt;&gt;0,'Dépenses de rémunération'!H513,"")</f>
        <v/>
      </c>
      <c r="J513" s="79" t="str">
        <f>IF('Dépenses de rémunération'!I513&lt;&gt;"",'Dépenses de rémunération'!I513,"")</f>
        <v/>
      </c>
      <c r="K513" s="79" t="str">
        <f>IF('Dépenses de rémunération'!J513&lt;&gt;"",'Dépenses de rémunération'!J513,"")</f>
        <v/>
      </c>
      <c r="L513" s="111" t="str">
        <f>IF('Dépenses de rémunération'!K513&lt;&gt;"",'Dépenses de rémunération'!K513,"")</f>
        <v/>
      </c>
      <c r="M513" s="246"/>
      <c r="N513" s="246">
        <f t="shared" si="35"/>
        <v>0</v>
      </c>
      <c r="O513" s="111"/>
      <c r="P513" s="81" t="str">
        <f t="shared" si="36"/>
        <v/>
      </c>
      <c r="Q513" s="111" t="str">
        <f t="shared" si="37"/>
        <v/>
      </c>
      <c r="R513" s="111" t="str">
        <f t="shared" si="38"/>
        <v/>
      </c>
      <c r="S513" s="246">
        <f t="shared" si="39"/>
        <v>0</v>
      </c>
      <c r="T513" s="111"/>
    </row>
    <row r="514" spans="2:20" ht="19.899999999999999" customHeight="1" x14ac:dyDescent="0.35">
      <c r="B514" s="109">
        <v>507</v>
      </c>
      <c r="C514" s="111" t="str">
        <f>IF('Dépenses de rémunération'!C514&lt;&gt;"",'Dépenses de rémunération'!C514,"")</f>
        <v/>
      </c>
      <c r="D514" s="111" t="str">
        <f>IF('Dépenses de rémunération'!D514&lt;&gt;"",'Dépenses de rémunération'!D514,"")</f>
        <v/>
      </c>
      <c r="E514" s="111" t="str">
        <f>IF('Dépenses de rémunération'!E514&lt;&gt;"",'Dépenses de rémunération'!E514,"")</f>
        <v/>
      </c>
      <c r="F514" s="111" t="str">
        <f>IF('Dépenses de rémunération'!F514&lt;&gt;"",'Dépenses de rémunération'!F514,"")</f>
        <v/>
      </c>
      <c r="G514" s="111" t="str">
        <f>IF('Dépenses de rémunération'!G514&lt;&gt;"",'Dépenses de rémunération'!G514,"")</f>
        <v/>
      </c>
      <c r="H514" s="246">
        <f>IF('Dépenses de rémunération'!I514&lt;&gt;0,ROUND('Dépenses de rémunération'!J514*'Dépenses de rémunération'!H514/'Dépenses de rémunération'!I514,2),0)</f>
        <v>0</v>
      </c>
      <c r="I514" s="81" t="str">
        <f>IF('Dépenses de rémunération'!H514&lt;&gt;0,'Dépenses de rémunération'!H514,"")</f>
        <v/>
      </c>
      <c r="J514" s="79" t="str">
        <f>IF('Dépenses de rémunération'!I514&lt;&gt;"",'Dépenses de rémunération'!I514,"")</f>
        <v/>
      </c>
      <c r="K514" s="79" t="str">
        <f>IF('Dépenses de rémunération'!J514&lt;&gt;"",'Dépenses de rémunération'!J514,"")</f>
        <v/>
      </c>
      <c r="L514" s="111" t="str">
        <f>IF('Dépenses de rémunération'!K514&lt;&gt;"",'Dépenses de rémunération'!K514,"")</f>
        <v/>
      </c>
      <c r="M514" s="246"/>
      <c r="N514" s="246">
        <f t="shared" si="35"/>
        <v>0</v>
      </c>
      <c r="O514" s="111"/>
      <c r="P514" s="81" t="str">
        <f t="shared" si="36"/>
        <v/>
      </c>
      <c r="Q514" s="111" t="str">
        <f t="shared" si="37"/>
        <v/>
      </c>
      <c r="R514" s="111" t="str">
        <f t="shared" si="38"/>
        <v/>
      </c>
      <c r="S514" s="246">
        <f t="shared" si="39"/>
        <v>0</v>
      </c>
      <c r="T514" s="111"/>
    </row>
    <row r="515" spans="2:20" ht="19.899999999999999" customHeight="1" x14ac:dyDescent="0.35">
      <c r="B515" s="109">
        <v>508</v>
      </c>
      <c r="C515" s="111" t="str">
        <f>IF('Dépenses de rémunération'!C515&lt;&gt;"",'Dépenses de rémunération'!C515,"")</f>
        <v/>
      </c>
      <c r="D515" s="111" t="str">
        <f>IF('Dépenses de rémunération'!D515&lt;&gt;"",'Dépenses de rémunération'!D515,"")</f>
        <v/>
      </c>
      <c r="E515" s="111" t="str">
        <f>IF('Dépenses de rémunération'!E515&lt;&gt;"",'Dépenses de rémunération'!E515,"")</f>
        <v/>
      </c>
      <c r="F515" s="111" t="str">
        <f>IF('Dépenses de rémunération'!F515&lt;&gt;"",'Dépenses de rémunération'!F515,"")</f>
        <v/>
      </c>
      <c r="G515" s="111" t="str">
        <f>IF('Dépenses de rémunération'!G515&lt;&gt;"",'Dépenses de rémunération'!G515,"")</f>
        <v/>
      </c>
      <c r="H515" s="246">
        <f>IF('Dépenses de rémunération'!I515&lt;&gt;0,ROUND('Dépenses de rémunération'!J515*'Dépenses de rémunération'!H515/'Dépenses de rémunération'!I515,2),0)</f>
        <v>0</v>
      </c>
      <c r="I515" s="81" t="str">
        <f>IF('Dépenses de rémunération'!H515&lt;&gt;0,'Dépenses de rémunération'!H515,"")</f>
        <v/>
      </c>
      <c r="J515" s="79" t="str">
        <f>IF('Dépenses de rémunération'!I515&lt;&gt;"",'Dépenses de rémunération'!I515,"")</f>
        <v/>
      </c>
      <c r="K515" s="79" t="str">
        <f>IF('Dépenses de rémunération'!J515&lt;&gt;"",'Dépenses de rémunération'!J515,"")</f>
        <v/>
      </c>
      <c r="L515" s="111" t="str">
        <f>IF('Dépenses de rémunération'!K515&lt;&gt;"",'Dépenses de rémunération'!K515,"")</f>
        <v/>
      </c>
      <c r="M515" s="246"/>
      <c r="N515" s="246">
        <f t="shared" si="35"/>
        <v>0</v>
      </c>
      <c r="O515" s="111"/>
      <c r="P515" s="81" t="str">
        <f t="shared" si="36"/>
        <v/>
      </c>
      <c r="Q515" s="111" t="str">
        <f t="shared" si="37"/>
        <v/>
      </c>
      <c r="R515" s="111" t="str">
        <f t="shared" si="38"/>
        <v/>
      </c>
      <c r="S515" s="246">
        <f t="shared" si="39"/>
        <v>0</v>
      </c>
      <c r="T515" s="111"/>
    </row>
    <row r="516" spans="2:20" ht="19.899999999999999" customHeight="1" x14ac:dyDescent="0.35">
      <c r="B516" s="109">
        <v>509</v>
      </c>
      <c r="C516" s="111" t="str">
        <f>IF('Dépenses de rémunération'!C516&lt;&gt;"",'Dépenses de rémunération'!C516,"")</f>
        <v/>
      </c>
      <c r="D516" s="111" t="str">
        <f>IF('Dépenses de rémunération'!D516&lt;&gt;"",'Dépenses de rémunération'!D516,"")</f>
        <v/>
      </c>
      <c r="E516" s="111" t="str">
        <f>IF('Dépenses de rémunération'!E516&lt;&gt;"",'Dépenses de rémunération'!E516,"")</f>
        <v/>
      </c>
      <c r="F516" s="111" t="str">
        <f>IF('Dépenses de rémunération'!F516&lt;&gt;"",'Dépenses de rémunération'!F516,"")</f>
        <v/>
      </c>
      <c r="G516" s="111" t="str">
        <f>IF('Dépenses de rémunération'!G516&lt;&gt;"",'Dépenses de rémunération'!G516,"")</f>
        <v/>
      </c>
      <c r="H516" s="246">
        <f>IF('Dépenses de rémunération'!I516&lt;&gt;0,ROUND('Dépenses de rémunération'!J516*'Dépenses de rémunération'!H516/'Dépenses de rémunération'!I516,2),0)</f>
        <v>0</v>
      </c>
      <c r="I516" s="81" t="str">
        <f>IF('Dépenses de rémunération'!H516&lt;&gt;0,'Dépenses de rémunération'!H516,"")</f>
        <v/>
      </c>
      <c r="J516" s="79" t="str">
        <f>IF('Dépenses de rémunération'!I516&lt;&gt;"",'Dépenses de rémunération'!I516,"")</f>
        <v/>
      </c>
      <c r="K516" s="79" t="str">
        <f>IF('Dépenses de rémunération'!J516&lt;&gt;"",'Dépenses de rémunération'!J516,"")</f>
        <v/>
      </c>
      <c r="L516" s="111" t="str">
        <f>IF('Dépenses de rémunération'!K516&lt;&gt;"",'Dépenses de rémunération'!K516,"")</f>
        <v/>
      </c>
      <c r="M516" s="246"/>
      <c r="N516" s="246">
        <f t="shared" si="35"/>
        <v>0</v>
      </c>
      <c r="O516" s="111"/>
      <c r="P516" s="81" t="str">
        <f t="shared" si="36"/>
        <v/>
      </c>
      <c r="Q516" s="111" t="str">
        <f t="shared" si="37"/>
        <v/>
      </c>
      <c r="R516" s="111" t="str">
        <f t="shared" si="38"/>
        <v/>
      </c>
      <c r="S516" s="246">
        <f t="shared" si="39"/>
        <v>0</v>
      </c>
      <c r="T516" s="111"/>
    </row>
    <row r="517" spans="2:20" ht="19.899999999999999" customHeight="1" x14ac:dyDescent="0.35">
      <c r="B517" s="109">
        <v>510</v>
      </c>
      <c r="C517" s="111" t="str">
        <f>IF('Dépenses de rémunération'!C517&lt;&gt;"",'Dépenses de rémunération'!C517,"")</f>
        <v/>
      </c>
      <c r="D517" s="111" t="str">
        <f>IF('Dépenses de rémunération'!D517&lt;&gt;"",'Dépenses de rémunération'!D517,"")</f>
        <v/>
      </c>
      <c r="E517" s="111" t="str">
        <f>IF('Dépenses de rémunération'!E517&lt;&gt;"",'Dépenses de rémunération'!E517,"")</f>
        <v/>
      </c>
      <c r="F517" s="111" t="str">
        <f>IF('Dépenses de rémunération'!F517&lt;&gt;"",'Dépenses de rémunération'!F517,"")</f>
        <v/>
      </c>
      <c r="G517" s="111" t="str">
        <f>IF('Dépenses de rémunération'!G517&lt;&gt;"",'Dépenses de rémunération'!G517,"")</f>
        <v/>
      </c>
      <c r="H517" s="246">
        <f>IF('Dépenses de rémunération'!I517&lt;&gt;0,ROUND('Dépenses de rémunération'!J517*'Dépenses de rémunération'!H517/'Dépenses de rémunération'!I517,2),0)</f>
        <v>0</v>
      </c>
      <c r="I517" s="81" t="str">
        <f>IF('Dépenses de rémunération'!H517&lt;&gt;0,'Dépenses de rémunération'!H517,"")</f>
        <v/>
      </c>
      <c r="J517" s="79" t="str">
        <f>IF('Dépenses de rémunération'!I517&lt;&gt;"",'Dépenses de rémunération'!I517,"")</f>
        <v/>
      </c>
      <c r="K517" s="79" t="str">
        <f>IF('Dépenses de rémunération'!J517&lt;&gt;"",'Dépenses de rémunération'!J517,"")</f>
        <v/>
      </c>
      <c r="L517" s="111" t="str">
        <f>IF('Dépenses de rémunération'!K517&lt;&gt;"",'Dépenses de rémunération'!K517,"")</f>
        <v/>
      </c>
      <c r="M517" s="246"/>
      <c r="N517" s="246">
        <f t="shared" si="35"/>
        <v>0</v>
      </c>
      <c r="O517" s="111"/>
      <c r="P517" s="81" t="str">
        <f t="shared" si="36"/>
        <v/>
      </c>
      <c r="Q517" s="111" t="str">
        <f t="shared" si="37"/>
        <v/>
      </c>
      <c r="R517" s="111" t="str">
        <f t="shared" si="38"/>
        <v/>
      </c>
      <c r="S517" s="246">
        <f t="shared" si="39"/>
        <v>0</v>
      </c>
      <c r="T517" s="111"/>
    </row>
    <row r="518" spans="2:20" ht="19.899999999999999" customHeight="1" x14ac:dyDescent="0.35">
      <c r="B518" s="109">
        <v>511</v>
      </c>
      <c r="C518" s="111" t="str">
        <f>IF('Dépenses de rémunération'!C518&lt;&gt;"",'Dépenses de rémunération'!C518,"")</f>
        <v/>
      </c>
      <c r="D518" s="111" t="str">
        <f>IF('Dépenses de rémunération'!D518&lt;&gt;"",'Dépenses de rémunération'!D518,"")</f>
        <v/>
      </c>
      <c r="E518" s="111" t="str">
        <f>IF('Dépenses de rémunération'!E518&lt;&gt;"",'Dépenses de rémunération'!E518,"")</f>
        <v/>
      </c>
      <c r="F518" s="111" t="str">
        <f>IF('Dépenses de rémunération'!F518&lt;&gt;"",'Dépenses de rémunération'!F518,"")</f>
        <v/>
      </c>
      <c r="G518" s="111" t="str">
        <f>IF('Dépenses de rémunération'!G518&lt;&gt;"",'Dépenses de rémunération'!G518,"")</f>
        <v/>
      </c>
      <c r="H518" s="246">
        <f>IF('Dépenses de rémunération'!I518&lt;&gt;0,ROUND('Dépenses de rémunération'!J518*'Dépenses de rémunération'!H518/'Dépenses de rémunération'!I518,2),0)</f>
        <v>0</v>
      </c>
      <c r="I518" s="81" t="str">
        <f>IF('Dépenses de rémunération'!H518&lt;&gt;0,'Dépenses de rémunération'!H518,"")</f>
        <v/>
      </c>
      <c r="J518" s="79" t="str">
        <f>IF('Dépenses de rémunération'!I518&lt;&gt;"",'Dépenses de rémunération'!I518,"")</f>
        <v/>
      </c>
      <c r="K518" s="79" t="str">
        <f>IF('Dépenses de rémunération'!J518&lt;&gt;"",'Dépenses de rémunération'!J518,"")</f>
        <v/>
      </c>
      <c r="L518" s="111" t="str">
        <f>IF('Dépenses de rémunération'!K518&lt;&gt;"",'Dépenses de rémunération'!K518,"")</f>
        <v/>
      </c>
      <c r="M518" s="246"/>
      <c r="N518" s="246">
        <f t="shared" si="35"/>
        <v>0</v>
      </c>
      <c r="O518" s="111"/>
      <c r="P518" s="81" t="str">
        <f t="shared" si="36"/>
        <v/>
      </c>
      <c r="Q518" s="111" t="str">
        <f t="shared" si="37"/>
        <v/>
      </c>
      <c r="R518" s="111" t="str">
        <f t="shared" si="38"/>
        <v/>
      </c>
      <c r="S518" s="246">
        <f t="shared" si="39"/>
        <v>0</v>
      </c>
      <c r="T518" s="111"/>
    </row>
    <row r="519" spans="2:20" ht="19.899999999999999" customHeight="1" x14ac:dyDescent="0.35">
      <c r="B519" s="109">
        <v>512</v>
      </c>
      <c r="C519" s="111" t="str">
        <f>IF('Dépenses de rémunération'!C519&lt;&gt;"",'Dépenses de rémunération'!C519,"")</f>
        <v/>
      </c>
      <c r="D519" s="111" t="str">
        <f>IF('Dépenses de rémunération'!D519&lt;&gt;"",'Dépenses de rémunération'!D519,"")</f>
        <v/>
      </c>
      <c r="E519" s="111" t="str">
        <f>IF('Dépenses de rémunération'!E519&lt;&gt;"",'Dépenses de rémunération'!E519,"")</f>
        <v/>
      </c>
      <c r="F519" s="111" t="str">
        <f>IF('Dépenses de rémunération'!F519&lt;&gt;"",'Dépenses de rémunération'!F519,"")</f>
        <v/>
      </c>
      <c r="G519" s="111" t="str">
        <f>IF('Dépenses de rémunération'!G519&lt;&gt;"",'Dépenses de rémunération'!G519,"")</f>
        <v/>
      </c>
      <c r="H519" s="246">
        <f>IF('Dépenses de rémunération'!I519&lt;&gt;0,ROUND('Dépenses de rémunération'!J519*'Dépenses de rémunération'!H519/'Dépenses de rémunération'!I519,2),0)</f>
        <v>0</v>
      </c>
      <c r="I519" s="81" t="str">
        <f>IF('Dépenses de rémunération'!H519&lt;&gt;0,'Dépenses de rémunération'!H519,"")</f>
        <v/>
      </c>
      <c r="J519" s="79" t="str">
        <f>IF('Dépenses de rémunération'!I519&lt;&gt;"",'Dépenses de rémunération'!I519,"")</f>
        <v/>
      </c>
      <c r="K519" s="79" t="str">
        <f>IF('Dépenses de rémunération'!J519&lt;&gt;"",'Dépenses de rémunération'!J519,"")</f>
        <v/>
      </c>
      <c r="L519" s="111" t="str">
        <f>IF('Dépenses de rémunération'!K519&lt;&gt;"",'Dépenses de rémunération'!K519,"")</f>
        <v/>
      </c>
      <c r="M519" s="246"/>
      <c r="N519" s="246">
        <f t="shared" si="35"/>
        <v>0</v>
      </c>
      <c r="O519" s="111"/>
      <c r="P519" s="81" t="str">
        <f t="shared" si="36"/>
        <v/>
      </c>
      <c r="Q519" s="111" t="str">
        <f t="shared" si="37"/>
        <v/>
      </c>
      <c r="R519" s="111" t="str">
        <f t="shared" si="38"/>
        <v/>
      </c>
      <c r="S519" s="246">
        <f t="shared" si="39"/>
        <v>0</v>
      </c>
      <c r="T519" s="111"/>
    </row>
    <row r="520" spans="2:20" ht="19.899999999999999" customHeight="1" x14ac:dyDescent="0.35">
      <c r="B520" s="109">
        <v>513</v>
      </c>
      <c r="C520" s="111" t="str">
        <f>IF('Dépenses de rémunération'!C520&lt;&gt;"",'Dépenses de rémunération'!C520,"")</f>
        <v/>
      </c>
      <c r="D520" s="111" t="str">
        <f>IF('Dépenses de rémunération'!D520&lt;&gt;"",'Dépenses de rémunération'!D520,"")</f>
        <v/>
      </c>
      <c r="E520" s="111" t="str">
        <f>IF('Dépenses de rémunération'!E520&lt;&gt;"",'Dépenses de rémunération'!E520,"")</f>
        <v/>
      </c>
      <c r="F520" s="111" t="str">
        <f>IF('Dépenses de rémunération'!F520&lt;&gt;"",'Dépenses de rémunération'!F520,"")</f>
        <v/>
      </c>
      <c r="G520" s="111" t="str">
        <f>IF('Dépenses de rémunération'!G520&lt;&gt;"",'Dépenses de rémunération'!G520,"")</f>
        <v/>
      </c>
      <c r="H520" s="246">
        <f>IF('Dépenses de rémunération'!I520&lt;&gt;0,ROUND('Dépenses de rémunération'!J520*'Dépenses de rémunération'!H520/'Dépenses de rémunération'!I520,2),0)</f>
        <v>0</v>
      </c>
      <c r="I520" s="81" t="str">
        <f>IF('Dépenses de rémunération'!H520&lt;&gt;0,'Dépenses de rémunération'!H520,"")</f>
        <v/>
      </c>
      <c r="J520" s="79" t="str">
        <f>IF('Dépenses de rémunération'!I520&lt;&gt;"",'Dépenses de rémunération'!I520,"")</f>
        <v/>
      </c>
      <c r="K520" s="79" t="str">
        <f>IF('Dépenses de rémunération'!J520&lt;&gt;"",'Dépenses de rémunération'!J520,"")</f>
        <v/>
      </c>
      <c r="L520" s="111" t="str">
        <f>IF('Dépenses de rémunération'!K520&lt;&gt;"",'Dépenses de rémunération'!K520,"")</f>
        <v/>
      </c>
      <c r="M520" s="246"/>
      <c r="N520" s="246">
        <f t="shared" si="35"/>
        <v>0</v>
      </c>
      <c r="O520" s="111"/>
      <c r="P520" s="81" t="str">
        <f t="shared" si="36"/>
        <v/>
      </c>
      <c r="Q520" s="111" t="str">
        <f t="shared" si="37"/>
        <v/>
      </c>
      <c r="R520" s="111" t="str">
        <f t="shared" si="38"/>
        <v/>
      </c>
      <c r="S520" s="246">
        <f t="shared" si="39"/>
        <v>0</v>
      </c>
      <c r="T520" s="111"/>
    </row>
    <row r="521" spans="2:20" ht="19.899999999999999" customHeight="1" x14ac:dyDescent="0.35">
      <c r="B521" s="109">
        <v>514</v>
      </c>
      <c r="C521" s="111" t="str">
        <f>IF('Dépenses de rémunération'!C521&lt;&gt;"",'Dépenses de rémunération'!C521,"")</f>
        <v/>
      </c>
      <c r="D521" s="111" t="str">
        <f>IF('Dépenses de rémunération'!D521&lt;&gt;"",'Dépenses de rémunération'!D521,"")</f>
        <v/>
      </c>
      <c r="E521" s="111" t="str">
        <f>IF('Dépenses de rémunération'!E521&lt;&gt;"",'Dépenses de rémunération'!E521,"")</f>
        <v/>
      </c>
      <c r="F521" s="111" t="str">
        <f>IF('Dépenses de rémunération'!F521&lt;&gt;"",'Dépenses de rémunération'!F521,"")</f>
        <v/>
      </c>
      <c r="G521" s="111" t="str">
        <f>IF('Dépenses de rémunération'!G521&lt;&gt;"",'Dépenses de rémunération'!G521,"")</f>
        <v/>
      </c>
      <c r="H521" s="246">
        <f>IF('Dépenses de rémunération'!I521&lt;&gt;0,ROUND('Dépenses de rémunération'!J521*'Dépenses de rémunération'!H521/'Dépenses de rémunération'!I521,2),0)</f>
        <v>0</v>
      </c>
      <c r="I521" s="81" t="str">
        <f>IF('Dépenses de rémunération'!H521&lt;&gt;0,'Dépenses de rémunération'!H521,"")</f>
        <v/>
      </c>
      <c r="J521" s="79" t="str">
        <f>IF('Dépenses de rémunération'!I521&lt;&gt;"",'Dépenses de rémunération'!I521,"")</f>
        <v/>
      </c>
      <c r="K521" s="79" t="str">
        <f>IF('Dépenses de rémunération'!J521&lt;&gt;"",'Dépenses de rémunération'!J521,"")</f>
        <v/>
      </c>
      <c r="L521" s="111" t="str">
        <f>IF('Dépenses de rémunération'!K521&lt;&gt;"",'Dépenses de rémunération'!K521,"")</f>
        <v/>
      </c>
      <c r="M521" s="246"/>
      <c r="N521" s="246">
        <f t="shared" ref="N521:N584" si="40">IF(AND(M521&lt;&gt;"",M521&lt;&gt;0),MIN(ROUND(M521,2),IF(AND(AND(J521&lt;&gt;0,J521&lt;&gt;""),AND(I521&lt;&gt;0,I521&lt;&gt;""),AND(K521&lt;&gt;0,K521&lt;&gt;"")),ROUND(I521*K521/J521,2),0)),IF(AND(AND(J521&lt;&gt;0,J521&lt;&gt;""),AND(I521&lt;&gt;0,I521&lt;&gt;""),AND(K521&lt;&gt;0,K521&lt;&gt;"")),ROUND(I521*K521/J521,2),0))</f>
        <v>0</v>
      </c>
      <c r="O521" s="111"/>
      <c r="P521" s="81" t="str">
        <f t="shared" ref="P521:P584" si="41">IF(I521&lt;&gt;"",I521,"")</f>
        <v/>
      </c>
      <c r="Q521" s="111" t="str">
        <f t="shared" ref="Q521:Q584" si="42">IF(J521&lt;&gt;"",J521,"")</f>
        <v/>
      </c>
      <c r="R521" s="111" t="str">
        <f t="shared" ref="R521:R584" si="43">IF(K521&lt;&gt;"",K521,"")</f>
        <v/>
      </c>
      <c r="S521" s="246">
        <f t="shared" ref="S521:S584" si="44">IF(AND(AND(Q521&lt;&gt;0,Q521&lt;&gt;""),AND(P521&lt;&gt;0,P521&lt;&gt;""),AND(R521&lt;&gt;0,R521&lt;&gt;"")),ROUND(P521*R521/Q521,2),N521)</f>
        <v>0</v>
      </c>
      <c r="T521" s="111"/>
    </row>
    <row r="522" spans="2:20" ht="19.899999999999999" customHeight="1" x14ac:dyDescent="0.35">
      <c r="B522" s="109">
        <v>515</v>
      </c>
      <c r="C522" s="111" t="str">
        <f>IF('Dépenses de rémunération'!C522&lt;&gt;"",'Dépenses de rémunération'!C522,"")</f>
        <v/>
      </c>
      <c r="D522" s="111" t="str">
        <f>IF('Dépenses de rémunération'!D522&lt;&gt;"",'Dépenses de rémunération'!D522,"")</f>
        <v/>
      </c>
      <c r="E522" s="111" t="str">
        <f>IF('Dépenses de rémunération'!E522&lt;&gt;"",'Dépenses de rémunération'!E522,"")</f>
        <v/>
      </c>
      <c r="F522" s="111" t="str">
        <f>IF('Dépenses de rémunération'!F522&lt;&gt;"",'Dépenses de rémunération'!F522,"")</f>
        <v/>
      </c>
      <c r="G522" s="111" t="str">
        <f>IF('Dépenses de rémunération'!G522&lt;&gt;"",'Dépenses de rémunération'!G522,"")</f>
        <v/>
      </c>
      <c r="H522" s="246">
        <f>IF('Dépenses de rémunération'!I522&lt;&gt;0,ROUND('Dépenses de rémunération'!J522*'Dépenses de rémunération'!H522/'Dépenses de rémunération'!I522,2),0)</f>
        <v>0</v>
      </c>
      <c r="I522" s="81" t="str">
        <f>IF('Dépenses de rémunération'!H522&lt;&gt;0,'Dépenses de rémunération'!H522,"")</f>
        <v/>
      </c>
      <c r="J522" s="79" t="str">
        <f>IF('Dépenses de rémunération'!I522&lt;&gt;"",'Dépenses de rémunération'!I522,"")</f>
        <v/>
      </c>
      <c r="K522" s="79" t="str">
        <f>IF('Dépenses de rémunération'!J522&lt;&gt;"",'Dépenses de rémunération'!J522,"")</f>
        <v/>
      </c>
      <c r="L522" s="111" t="str">
        <f>IF('Dépenses de rémunération'!K522&lt;&gt;"",'Dépenses de rémunération'!K522,"")</f>
        <v/>
      </c>
      <c r="M522" s="246"/>
      <c r="N522" s="246">
        <f t="shared" si="40"/>
        <v>0</v>
      </c>
      <c r="O522" s="111"/>
      <c r="P522" s="81" t="str">
        <f t="shared" si="41"/>
        <v/>
      </c>
      <c r="Q522" s="111" t="str">
        <f t="shared" si="42"/>
        <v/>
      </c>
      <c r="R522" s="111" t="str">
        <f t="shared" si="43"/>
        <v/>
      </c>
      <c r="S522" s="246">
        <f t="shared" si="44"/>
        <v>0</v>
      </c>
      <c r="T522" s="111"/>
    </row>
    <row r="523" spans="2:20" ht="19.899999999999999" customHeight="1" x14ac:dyDescent="0.35">
      <c r="B523" s="109">
        <v>516</v>
      </c>
      <c r="C523" s="111" t="str">
        <f>IF('Dépenses de rémunération'!C523&lt;&gt;"",'Dépenses de rémunération'!C523,"")</f>
        <v/>
      </c>
      <c r="D523" s="111" t="str">
        <f>IF('Dépenses de rémunération'!D523&lt;&gt;"",'Dépenses de rémunération'!D523,"")</f>
        <v/>
      </c>
      <c r="E523" s="111" t="str">
        <f>IF('Dépenses de rémunération'!E523&lt;&gt;"",'Dépenses de rémunération'!E523,"")</f>
        <v/>
      </c>
      <c r="F523" s="111" t="str">
        <f>IF('Dépenses de rémunération'!F523&lt;&gt;"",'Dépenses de rémunération'!F523,"")</f>
        <v/>
      </c>
      <c r="G523" s="111" t="str">
        <f>IF('Dépenses de rémunération'!G523&lt;&gt;"",'Dépenses de rémunération'!G523,"")</f>
        <v/>
      </c>
      <c r="H523" s="246">
        <f>IF('Dépenses de rémunération'!I523&lt;&gt;0,ROUND('Dépenses de rémunération'!J523*'Dépenses de rémunération'!H523/'Dépenses de rémunération'!I523,2),0)</f>
        <v>0</v>
      </c>
      <c r="I523" s="81" t="str">
        <f>IF('Dépenses de rémunération'!H523&lt;&gt;0,'Dépenses de rémunération'!H523,"")</f>
        <v/>
      </c>
      <c r="J523" s="79" t="str">
        <f>IF('Dépenses de rémunération'!I523&lt;&gt;"",'Dépenses de rémunération'!I523,"")</f>
        <v/>
      </c>
      <c r="K523" s="79" t="str">
        <f>IF('Dépenses de rémunération'!J523&lt;&gt;"",'Dépenses de rémunération'!J523,"")</f>
        <v/>
      </c>
      <c r="L523" s="111" t="str">
        <f>IF('Dépenses de rémunération'!K523&lt;&gt;"",'Dépenses de rémunération'!K523,"")</f>
        <v/>
      </c>
      <c r="M523" s="246"/>
      <c r="N523" s="246">
        <f t="shared" si="40"/>
        <v>0</v>
      </c>
      <c r="O523" s="111"/>
      <c r="P523" s="81" t="str">
        <f t="shared" si="41"/>
        <v/>
      </c>
      <c r="Q523" s="111" t="str">
        <f t="shared" si="42"/>
        <v/>
      </c>
      <c r="R523" s="111" t="str">
        <f t="shared" si="43"/>
        <v/>
      </c>
      <c r="S523" s="246">
        <f t="shared" si="44"/>
        <v>0</v>
      </c>
      <c r="T523" s="111"/>
    </row>
    <row r="524" spans="2:20" ht="19.899999999999999" customHeight="1" x14ac:dyDescent="0.35">
      <c r="B524" s="109">
        <v>517</v>
      </c>
      <c r="C524" s="111" t="str">
        <f>IF('Dépenses de rémunération'!C524&lt;&gt;"",'Dépenses de rémunération'!C524,"")</f>
        <v/>
      </c>
      <c r="D524" s="111" t="str">
        <f>IF('Dépenses de rémunération'!D524&lt;&gt;"",'Dépenses de rémunération'!D524,"")</f>
        <v/>
      </c>
      <c r="E524" s="111" t="str">
        <f>IF('Dépenses de rémunération'!E524&lt;&gt;"",'Dépenses de rémunération'!E524,"")</f>
        <v/>
      </c>
      <c r="F524" s="111" t="str">
        <f>IF('Dépenses de rémunération'!F524&lt;&gt;"",'Dépenses de rémunération'!F524,"")</f>
        <v/>
      </c>
      <c r="G524" s="111" t="str">
        <f>IF('Dépenses de rémunération'!G524&lt;&gt;"",'Dépenses de rémunération'!G524,"")</f>
        <v/>
      </c>
      <c r="H524" s="246">
        <f>IF('Dépenses de rémunération'!I524&lt;&gt;0,ROUND('Dépenses de rémunération'!J524*'Dépenses de rémunération'!H524/'Dépenses de rémunération'!I524,2),0)</f>
        <v>0</v>
      </c>
      <c r="I524" s="81" t="str">
        <f>IF('Dépenses de rémunération'!H524&lt;&gt;0,'Dépenses de rémunération'!H524,"")</f>
        <v/>
      </c>
      <c r="J524" s="79" t="str">
        <f>IF('Dépenses de rémunération'!I524&lt;&gt;"",'Dépenses de rémunération'!I524,"")</f>
        <v/>
      </c>
      <c r="K524" s="79" t="str">
        <f>IF('Dépenses de rémunération'!J524&lt;&gt;"",'Dépenses de rémunération'!J524,"")</f>
        <v/>
      </c>
      <c r="L524" s="111" t="str">
        <f>IF('Dépenses de rémunération'!K524&lt;&gt;"",'Dépenses de rémunération'!K524,"")</f>
        <v/>
      </c>
      <c r="M524" s="246"/>
      <c r="N524" s="246">
        <f t="shared" si="40"/>
        <v>0</v>
      </c>
      <c r="O524" s="111"/>
      <c r="P524" s="81" t="str">
        <f t="shared" si="41"/>
        <v/>
      </c>
      <c r="Q524" s="111" t="str">
        <f t="shared" si="42"/>
        <v/>
      </c>
      <c r="R524" s="111" t="str">
        <f t="shared" si="43"/>
        <v/>
      </c>
      <c r="S524" s="246">
        <f t="shared" si="44"/>
        <v>0</v>
      </c>
      <c r="T524" s="111"/>
    </row>
    <row r="525" spans="2:20" ht="19.899999999999999" customHeight="1" x14ac:dyDescent="0.35">
      <c r="B525" s="109">
        <v>518</v>
      </c>
      <c r="C525" s="111" t="str">
        <f>IF('Dépenses de rémunération'!C525&lt;&gt;"",'Dépenses de rémunération'!C525,"")</f>
        <v/>
      </c>
      <c r="D525" s="111" t="str">
        <f>IF('Dépenses de rémunération'!D525&lt;&gt;"",'Dépenses de rémunération'!D525,"")</f>
        <v/>
      </c>
      <c r="E525" s="111" t="str">
        <f>IF('Dépenses de rémunération'!E525&lt;&gt;"",'Dépenses de rémunération'!E525,"")</f>
        <v/>
      </c>
      <c r="F525" s="111" t="str">
        <f>IF('Dépenses de rémunération'!F525&lt;&gt;"",'Dépenses de rémunération'!F525,"")</f>
        <v/>
      </c>
      <c r="G525" s="111" t="str">
        <f>IF('Dépenses de rémunération'!G525&lt;&gt;"",'Dépenses de rémunération'!G525,"")</f>
        <v/>
      </c>
      <c r="H525" s="246">
        <f>IF('Dépenses de rémunération'!I525&lt;&gt;0,ROUND('Dépenses de rémunération'!J525*'Dépenses de rémunération'!H525/'Dépenses de rémunération'!I525,2),0)</f>
        <v>0</v>
      </c>
      <c r="I525" s="81" t="str">
        <f>IF('Dépenses de rémunération'!H525&lt;&gt;0,'Dépenses de rémunération'!H525,"")</f>
        <v/>
      </c>
      <c r="J525" s="79" t="str">
        <f>IF('Dépenses de rémunération'!I525&lt;&gt;"",'Dépenses de rémunération'!I525,"")</f>
        <v/>
      </c>
      <c r="K525" s="79" t="str">
        <f>IF('Dépenses de rémunération'!J525&lt;&gt;"",'Dépenses de rémunération'!J525,"")</f>
        <v/>
      </c>
      <c r="L525" s="111" t="str">
        <f>IF('Dépenses de rémunération'!K525&lt;&gt;"",'Dépenses de rémunération'!K525,"")</f>
        <v/>
      </c>
      <c r="M525" s="246"/>
      <c r="N525" s="246">
        <f t="shared" si="40"/>
        <v>0</v>
      </c>
      <c r="O525" s="111"/>
      <c r="P525" s="81" t="str">
        <f t="shared" si="41"/>
        <v/>
      </c>
      <c r="Q525" s="111" t="str">
        <f t="shared" si="42"/>
        <v/>
      </c>
      <c r="R525" s="111" t="str">
        <f t="shared" si="43"/>
        <v/>
      </c>
      <c r="S525" s="246">
        <f t="shared" si="44"/>
        <v>0</v>
      </c>
      <c r="T525" s="111"/>
    </row>
    <row r="526" spans="2:20" ht="19.899999999999999" customHeight="1" x14ac:dyDescent="0.35">
      <c r="B526" s="109">
        <v>519</v>
      </c>
      <c r="C526" s="111" t="str">
        <f>IF('Dépenses de rémunération'!C526&lt;&gt;"",'Dépenses de rémunération'!C526,"")</f>
        <v/>
      </c>
      <c r="D526" s="111" t="str">
        <f>IF('Dépenses de rémunération'!D526&lt;&gt;"",'Dépenses de rémunération'!D526,"")</f>
        <v/>
      </c>
      <c r="E526" s="111" t="str">
        <f>IF('Dépenses de rémunération'!E526&lt;&gt;"",'Dépenses de rémunération'!E526,"")</f>
        <v/>
      </c>
      <c r="F526" s="111" t="str">
        <f>IF('Dépenses de rémunération'!F526&lt;&gt;"",'Dépenses de rémunération'!F526,"")</f>
        <v/>
      </c>
      <c r="G526" s="111" t="str">
        <f>IF('Dépenses de rémunération'!G526&lt;&gt;"",'Dépenses de rémunération'!G526,"")</f>
        <v/>
      </c>
      <c r="H526" s="246">
        <f>IF('Dépenses de rémunération'!I526&lt;&gt;0,ROUND('Dépenses de rémunération'!J526*'Dépenses de rémunération'!H526/'Dépenses de rémunération'!I526,2),0)</f>
        <v>0</v>
      </c>
      <c r="I526" s="81" t="str">
        <f>IF('Dépenses de rémunération'!H526&lt;&gt;0,'Dépenses de rémunération'!H526,"")</f>
        <v/>
      </c>
      <c r="J526" s="79" t="str">
        <f>IF('Dépenses de rémunération'!I526&lt;&gt;"",'Dépenses de rémunération'!I526,"")</f>
        <v/>
      </c>
      <c r="K526" s="79" t="str">
        <f>IF('Dépenses de rémunération'!J526&lt;&gt;"",'Dépenses de rémunération'!J526,"")</f>
        <v/>
      </c>
      <c r="L526" s="111" t="str">
        <f>IF('Dépenses de rémunération'!K526&lt;&gt;"",'Dépenses de rémunération'!K526,"")</f>
        <v/>
      </c>
      <c r="M526" s="246"/>
      <c r="N526" s="246">
        <f t="shared" si="40"/>
        <v>0</v>
      </c>
      <c r="O526" s="111"/>
      <c r="P526" s="81" t="str">
        <f t="shared" si="41"/>
        <v/>
      </c>
      <c r="Q526" s="111" t="str">
        <f t="shared" si="42"/>
        <v/>
      </c>
      <c r="R526" s="111" t="str">
        <f t="shared" si="43"/>
        <v/>
      </c>
      <c r="S526" s="246">
        <f t="shared" si="44"/>
        <v>0</v>
      </c>
      <c r="T526" s="111"/>
    </row>
    <row r="527" spans="2:20" ht="19.899999999999999" customHeight="1" x14ac:dyDescent="0.35">
      <c r="B527" s="109">
        <v>520</v>
      </c>
      <c r="C527" s="111" t="str">
        <f>IF('Dépenses de rémunération'!C527&lt;&gt;"",'Dépenses de rémunération'!C527,"")</f>
        <v/>
      </c>
      <c r="D527" s="111" t="str">
        <f>IF('Dépenses de rémunération'!D527&lt;&gt;"",'Dépenses de rémunération'!D527,"")</f>
        <v/>
      </c>
      <c r="E527" s="111" t="str">
        <f>IF('Dépenses de rémunération'!E527&lt;&gt;"",'Dépenses de rémunération'!E527,"")</f>
        <v/>
      </c>
      <c r="F527" s="111" t="str">
        <f>IF('Dépenses de rémunération'!F527&lt;&gt;"",'Dépenses de rémunération'!F527,"")</f>
        <v/>
      </c>
      <c r="G527" s="111" t="str">
        <f>IF('Dépenses de rémunération'!G527&lt;&gt;"",'Dépenses de rémunération'!G527,"")</f>
        <v/>
      </c>
      <c r="H527" s="246">
        <f>IF('Dépenses de rémunération'!I527&lt;&gt;0,ROUND('Dépenses de rémunération'!J527*'Dépenses de rémunération'!H527/'Dépenses de rémunération'!I527,2),0)</f>
        <v>0</v>
      </c>
      <c r="I527" s="81" t="str">
        <f>IF('Dépenses de rémunération'!H527&lt;&gt;0,'Dépenses de rémunération'!H527,"")</f>
        <v/>
      </c>
      <c r="J527" s="79" t="str">
        <f>IF('Dépenses de rémunération'!I527&lt;&gt;"",'Dépenses de rémunération'!I527,"")</f>
        <v/>
      </c>
      <c r="K527" s="79" t="str">
        <f>IF('Dépenses de rémunération'!J527&lt;&gt;"",'Dépenses de rémunération'!J527,"")</f>
        <v/>
      </c>
      <c r="L527" s="111" t="str">
        <f>IF('Dépenses de rémunération'!K527&lt;&gt;"",'Dépenses de rémunération'!K527,"")</f>
        <v/>
      </c>
      <c r="M527" s="246"/>
      <c r="N527" s="246">
        <f t="shared" si="40"/>
        <v>0</v>
      </c>
      <c r="O527" s="111"/>
      <c r="P527" s="81" t="str">
        <f t="shared" si="41"/>
        <v/>
      </c>
      <c r="Q527" s="111" t="str">
        <f t="shared" si="42"/>
        <v/>
      </c>
      <c r="R527" s="111" t="str">
        <f t="shared" si="43"/>
        <v/>
      </c>
      <c r="S527" s="246">
        <f t="shared" si="44"/>
        <v>0</v>
      </c>
      <c r="T527" s="111"/>
    </row>
    <row r="528" spans="2:20" ht="19.899999999999999" customHeight="1" x14ac:dyDescent="0.35">
      <c r="B528" s="109">
        <v>521</v>
      </c>
      <c r="C528" s="111" t="str">
        <f>IF('Dépenses de rémunération'!C528&lt;&gt;"",'Dépenses de rémunération'!C528,"")</f>
        <v/>
      </c>
      <c r="D528" s="111" t="str">
        <f>IF('Dépenses de rémunération'!D528&lt;&gt;"",'Dépenses de rémunération'!D528,"")</f>
        <v/>
      </c>
      <c r="E528" s="111" t="str">
        <f>IF('Dépenses de rémunération'!E528&lt;&gt;"",'Dépenses de rémunération'!E528,"")</f>
        <v/>
      </c>
      <c r="F528" s="111" t="str">
        <f>IF('Dépenses de rémunération'!F528&lt;&gt;"",'Dépenses de rémunération'!F528,"")</f>
        <v/>
      </c>
      <c r="G528" s="111" t="str">
        <f>IF('Dépenses de rémunération'!G528&lt;&gt;"",'Dépenses de rémunération'!G528,"")</f>
        <v/>
      </c>
      <c r="H528" s="246">
        <f>IF('Dépenses de rémunération'!I528&lt;&gt;0,ROUND('Dépenses de rémunération'!J528*'Dépenses de rémunération'!H528/'Dépenses de rémunération'!I528,2),0)</f>
        <v>0</v>
      </c>
      <c r="I528" s="81" t="str">
        <f>IF('Dépenses de rémunération'!H528&lt;&gt;0,'Dépenses de rémunération'!H528,"")</f>
        <v/>
      </c>
      <c r="J528" s="79" t="str">
        <f>IF('Dépenses de rémunération'!I528&lt;&gt;"",'Dépenses de rémunération'!I528,"")</f>
        <v/>
      </c>
      <c r="K528" s="79" t="str">
        <f>IF('Dépenses de rémunération'!J528&lt;&gt;"",'Dépenses de rémunération'!J528,"")</f>
        <v/>
      </c>
      <c r="L528" s="111" t="str">
        <f>IF('Dépenses de rémunération'!K528&lt;&gt;"",'Dépenses de rémunération'!K528,"")</f>
        <v/>
      </c>
      <c r="M528" s="246"/>
      <c r="N528" s="246">
        <f t="shared" si="40"/>
        <v>0</v>
      </c>
      <c r="O528" s="111"/>
      <c r="P528" s="81" t="str">
        <f t="shared" si="41"/>
        <v/>
      </c>
      <c r="Q528" s="111" t="str">
        <f t="shared" si="42"/>
        <v/>
      </c>
      <c r="R528" s="111" t="str">
        <f t="shared" si="43"/>
        <v/>
      </c>
      <c r="S528" s="246">
        <f t="shared" si="44"/>
        <v>0</v>
      </c>
      <c r="T528" s="111"/>
    </row>
    <row r="529" spans="2:20" ht="19.899999999999999" customHeight="1" x14ac:dyDescent="0.35">
      <c r="B529" s="109">
        <v>522</v>
      </c>
      <c r="C529" s="111" t="str">
        <f>IF('Dépenses de rémunération'!C529&lt;&gt;"",'Dépenses de rémunération'!C529,"")</f>
        <v/>
      </c>
      <c r="D529" s="111" t="str">
        <f>IF('Dépenses de rémunération'!D529&lt;&gt;"",'Dépenses de rémunération'!D529,"")</f>
        <v/>
      </c>
      <c r="E529" s="111" t="str">
        <f>IF('Dépenses de rémunération'!E529&lt;&gt;"",'Dépenses de rémunération'!E529,"")</f>
        <v/>
      </c>
      <c r="F529" s="111" t="str">
        <f>IF('Dépenses de rémunération'!F529&lt;&gt;"",'Dépenses de rémunération'!F529,"")</f>
        <v/>
      </c>
      <c r="G529" s="111" t="str">
        <f>IF('Dépenses de rémunération'!G529&lt;&gt;"",'Dépenses de rémunération'!G529,"")</f>
        <v/>
      </c>
      <c r="H529" s="246">
        <f>IF('Dépenses de rémunération'!I529&lt;&gt;0,ROUND('Dépenses de rémunération'!J529*'Dépenses de rémunération'!H529/'Dépenses de rémunération'!I529,2),0)</f>
        <v>0</v>
      </c>
      <c r="I529" s="81" t="str">
        <f>IF('Dépenses de rémunération'!H529&lt;&gt;0,'Dépenses de rémunération'!H529,"")</f>
        <v/>
      </c>
      <c r="J529" s="79" t="str">
        <f>IF('Dépenses de rémunération'!I529&lt;&gt;"",'Dépenses de rémunération'!I529,"")</f>
        <v/>
      </c>
      <c r="K529" s="79" t="str">
        <f>IF('Dépenses de rémunération'!J529&lt;&gt;"",'Dépenses de rémunération'!J529,"")</f>
        <v/>
      </c>
      <c r="L529" s="111" t="str">
        <f>IF('Dépenses de rémunération'!K529&lt;&gt;"",'Dépenses de rémunération'!K529,"")</f>
        <v/>
      </c>
      <c r="M529" s="246"/>
      <c r="N529" s="246">
        <f t="shared" si="40"/>
        <v>0</v>
      </c>
      <c r="O529" s="111"/>
      <c r="P529" s="81" t="str">
        <f t="shared" si="41"/>
        <v/>
      </c>
      <c r="Q529" s="111" t="str">
        <f t="shared" si="42"/>
        <v/>
      </c>
      <c r="R529" s="111" t="str">
        <f t="shared" si="43"/>
        <v/>
      </c>
      <c r="S529" s="246">
        <f t="shared" si="44"/>
        <v>0</v>
      </c>
      <c r="T529" s="111"/>
    </row>
    <row r="530" spans="2:20" ht="19.899999999999999" customHeight="1" x14ac:dyDescent="0.35">
      <c r="B530" s="109">
        <v>523</v>
      </c>
      <c r="C530" s="111" t="str">
        <f>IF('Dépenses de rémunération'!C530&lt;&gt;"",'Dépenses de rémunération'!C530,"")</f>
        <v/>
      </c>
      <c r="D530" s="111" t="str">
        <f>IF('Dépenses de rémunération'!D530&lt;&gt;"",'Dépenses de rémunération'!D530,"")</f>
        <v/>
      </c>
      <c r="E530" s="111" t="str">
        <f>IF('Dépenses de rémunération'!E530&lt;&gt;"",'Dépenses de rémunération'!E530,"")</f>
        <v/>
      </c>
      <c r="F530" s="111" t="str">
        <f>IF('Dépenses de rémunération'!F530&lt;&gt;"",'Dépenses de rémunération'!F530,"")</f>
        <v/>
      </c>
      <c r="G530" s="111" t="str">
        <f>IF('Dépenses de rémunération'!G530&lt;&gt;"",'Dépenses de rémunération'!G530,"")</f>
        <v/>
      </c>
      <c r="H530" s="246">
        <f>IF('Dépenses de rémunération'!I530&lt;&gt;0,ROUND('Dépenses de rémunération'!J530*'Dépenses de rémunération'!H530/'Dépenses de rémunération'!I530,2),0)</f>
        <v>0</v>
      </c>
      <c r="I530" s="81" t="str">
        <f>IF('Dépenses de rémunération'!H530&lt;&gt;0,'Dépenses de rémunération'!H530,"")</f>
        <v/>
      </c>
      <c r="J530" s="79" t="str">
        <f>IF('Dépenses de rémunération'!I530&lt;&gt;"",'Dépenses de rémunération'!I530,"")</f>
        <v/>
      </c>
      <c r="K530" s="79" t="str">
        <f>IF('Dépenses de rémunération'!J530&lt;&gt;"",'Dépenses de rémunération'!J530,"")</f>
        <v/>
      </c>
      <c r="L530" s="111" t="str">
        <f>IF('Dépenses de rémunération'!K530&lt;&gt;"",'Dépenses de rémunération'!K530,"")</f>
        <v/>
      </c>
      <c r="M530" s="246"/>
      <c r="N530" s="246">
        <f t="shared" si="40"/>
        <v>0</v>
      </c>
      <c r="O530" s="111"/>
      <c r="P530" s="81" t="str">
        <f t="shared" si="41"/>
        <v/>
      </c>
      <c r="Q530" s="111" t="str">
        <f t="shared" si="42"/>
        <v/>
      </c>
      <c r="R530" s="111" t="str">
        <f t="shared" si="43"/>
        <v/>
      </c>
      <c r="S530" s="246">
        <f t="shared" si="44"/>
        <v>0</v>
      </c>
      <c r="T530" s="111"/>
    </row>
    <row r="531" spans="2:20" ht="19.899999999999999" customHeight="1" x14ac:dyDescent="0.35">
      <c r="B531" s="109">
        <v>524</v>
      </c>
      <c r="C531" s="111" t="str">
        <f>IF('Dépenses de rémunération'!C531&lt;&gt;"",'Dépenses de rémunération'!C531,"")</f>
        <v/>
      </c>
      <c r="D531" s="111" t="str">
        <f>IF('Dépenses de rémunération'!D531&lt;&gt;"",'Dépenses de rémunération'!D531,"")</f>
        <v/>
      </c>
      <c r="E531" s="111" t="str">
        <f>IF('Dépenses de rémunération'!E531&lt;&gt;"",'Dépenses de rémunération'!E531,"")</f>
        <v/>
      </c>
      <c r="F531" s="111" t="str">
        <f>IF('Dépenses de rémunération'!F531&lt;&gt;"",'Dépenses de rémunération'!F531,"")</f>
        <v/>
      </c>
      <c r="G531" s="111" t="str">
        <f>IF('Dépenses de rémunération'!G531&lt;&gt;"",'Dépenses de rémunération'!G531,"")</f>
        <v/>
      </c>
      <c r="H531" s="246">
        <f>IF('Dépenses de rémunération'!I531&lt;&gt;0,ROUND('Dépenses de rémunération'!J531*'Dépenses de rémunération'!H531/'Dépenses de rémunération'!I531,2),0)</f>
        <v>0</v>
      </c>
      <c r="I531" s="81" t="str">
        <f>IF('Dépenses de rémunération'!H531&lt;&gt;0,'Dépenses de rémunération'!H531,"")</f>
        <v/>
      </c>
      <c r="J531" s="79" t="str">
        <f>IF('Dépenses de rémunération'!I531&lt;&gt;"",'Dépenses de rémunération'!I531,"")</f>
        <v/>
      </c>
      <c r="K531" s="79" t="str">
        <f>IF('Dépenses de rémunération'!J531&lt;&gt;"",'Dépenses de rémunération'!J531,"")</f>
        <v/>
      </c>
      <c r="L531" s="111" t="str">
        <f>IF('Dépenses de rémunération'!K531&lt;&gt;"",'Dépenses de rémunération'!K531,"")</f>
        <v/>
      </c>
      <c r="M531" s="246"/>
      <c r="N531" s="246">
        <f t="shared" si="40"/>
        <v>0</v>
      </c>
      <c r="O531" s="111"/>
      <c r="P531" s="81" t="str">
        <f t="shared" si="41"/>
        <v/>
      </c>
      <c r="Q531" s="111" t="str">
        <f t="shared" si="42"/>
        <v/>
      </c>
      <c r="R531" s="111" t="str">
        <f t="shared" si="43"/>
        <v/>
      </c>
      <c r="S531" s="246">
        <f t="shared" si="44"/>
        <v>0</v>
      </c>
      <c r="T531" s="111"/>
    </row>
    <row r="532" spans="2:20" ht="19.899999999999999" customHeight="1" x14ac:dyDescent="0.35">
      <c r="B532" s="109">
        <v>525</v>
      </c>
      <c r="C532" s="111" t="str">
        <f>IF('Dépenses de rémunération'!C532&lt;&gt;"",'Dépenses de rémunération'!C532,"")</f>
        <v/>
      </c>
      <c r="D532" s="111" t="str">
        <f>IF('Dépenses de rémunération'!D532&lt;&gt;"",'Dépenses de rémunération'!D532,"")</f>
        <v/>
      </c>
      <c r="E532" s="111" t="str">
        <f>IF('Dépenses de rémunération'!E532&lt;&gt;"",'Dépenses de rémunération'!E532,"")</f>
        <v/>
      </c>
      <c r="F532" s="111" t="str">
        <f>IF('Dépenses de rémunération'!F532&lt;&gt;"",'Dépenses de rémunération'!F532,"")</f>
        <v/>
      </c>
      <c r="G532" s="111" t="str">
        <f>IF('Dépenses de rémunération'!G532&lt;&gt;"",'Dépenses de rémunération'!G532,"")</f>
        <v/>
      </c>
      <c r="H532" s="246">
        <f>IF('Dépenses de rémunération'!I532&lt;&gt;0,ROUND('Dépenses de rémunération'!J532*'Dépenses de rémunération'!H532/'Dépenses de rémunération'!I532,2),0)</f>
        <v>0</v>
      </c>
      <c r="I532" s="81" t="str">
        <f>IF('Dépenses de rémunération'!H532&lt;&gt;0,'Dépenses de rémunération'!H532,"")</f>
        <v/>
      </c>
      <c r="J532" s="79" t="str">
        <f>IF('Dépenses de rémunération'!I532&lt;&gt;"",'Dépenses de rémunération'!I532,"")</f>
        <v/>
      </c>
      <c r="K532" s="79" t="str">
        <f>IF('Dépenses de rémunération'!J532&lt;&gt;"",'Dépenses de rémunération'!J532,"")</f>
        <v/>
      </c>
      <c r="L532" s="111" t="str">
        <f>IF('Dépenses de rémunération'!K532&lt;&gt;"",'Dépenses de rémunération'!K532,"")</f>
        <v/>
      </c>
      <c r="M532" s="246"/>
      <c r="N532" s="246">
        <f t="shared" si="40"/>
        <v>0</v>
      </c>
      <c r="O532" s="111"/>
      <c r="P532" s="81" t="str">
        <f t="shared" si="41"/>
        <v/>
      </c>
      <c r="Q532" s="111" t="str">
        <f t="shared" si="42"/>
        <v/>
      </c>
      <c r="R532" s="111" t="str">
        <f t="shared" si="43"/>
        <v/>
      </c>
      <c r="S532" s="246">
        <f t="shared" si="44"/>
        <v>0</v>
      </c>
      <c r="T532" s="111"/>
    </row>
    <row r="533" spans="2:20" ht="19.899999999999999" customHeight="1" x14ac:dyDescent="0.35">
      <c r="B533" s="109">
        <v>526</v>
      </c>
      <c r="C533" s="111" t="str">
        <f>IF('Dépenses de rémunération'!C533&lt;&gt;"",'Dépenses de rémunération'!C533,"")</f>
        <v/>
      </c>
      <c r="D533" s="111" t="str">
        <f>IF('Dépenses de rémunération'!D533&lt;&gt;"",'Dépenses de rémunération'!D533,"")</f>
        <v/>
      </c>
      <c r="E533" s="111" t="str">
        <f>IF('Dépenses de rémunération'!E533&lt;&gt;"",'Dépenses de rémunération'!E533,"")</f>
        <v/>
      </c>
      <c r="F533" s="111" t="str">
        <f>IF('Dépenses de rémunération'!F533&lt;&gt;"",'Dépenses de rémunération'!F533,"")</f>
        <v/>
      </c>
      <c r="G533" s="111" t="str">
        <f>IF('Dépenses de rémunération'!G533&lt;&gt;"",'Dépenses de rémunération'!G533,"")</f>
        <v/>
      </c>
      <c r="H533" s="246">
        <f>IF('Dépenses de rémunération'!I533&lt;&gt;0,ROUND('Dépenses de rémunération'!J533*'Dépenses de rémunération'!H533/'Dépenses de rémunération'!I533,2),0)</f>
        <v>0</v>
      </c>
      <c r="I533" s="81" t="str">
        <f>IF('Dépenses de rémunération'!H533&lt;&gt;0,'Dépenses de rémunération'!H533,"")</f>
        <v/>
      </c>
      <c r="J533" s="79" t="str">
        <f>IF('Dépenses de rémunération'!I533&lt;&gt;"",'Dépenses de rémunération'!I533,"")</f>
        <v/>
      </c>
      <c r="K533" s="79" t="str">
        <f>IF('Dépenses de rémunération'!J533&lt;&gt;"",'Dépenses de rémunération'!J533,"")</f>
        <v/>
      </c>
      <c r="L533" s="111" t="str">
        <f>IF('Dépenses de rémunération'!K533&lt;&gt;"",'Dépenses de rémunération'!K533,"")</f>
        <v/>
      </c>
      <c r="M533" s="246"/>
      <c r="N533" s="246">
        <f t="shared" si="40"/>
        <v>0</v>
      </c>
      <c r="O533" s="111"/>
      <c r="P533" s="81" t="str">
        <f t="shared" si="41"/>
        <v/>
      </c>
      <c r="Q533" s="111" t="str">
        <f t="shared" si="42"/>
        <v/>
      </c>
      <c r="R533" s="111" t="str">
        <f t="shared" si="43"/>
        <v/>
      </c>
      <c r="S533" s="246">
        <f t="shared" si="44"/>
        <v>0</v>
      </c>
      <c r="T533" s="111"/>
    </row>
    <row r="534" spans="2:20" ht="19.899999999999999" customHeight="1" x14ac:dyDescent="0.35">
      <c r="B534" s="109">
        <v>527</v>
      </c>
      <c r="C534" s="111" t="str">
        <f>IF('Dépenses de rémunération'!C534&lt;&gt;"",'Dépenses de rémunération'!C534,"")</f>
        <v/>
      </c>
      <c r="D534" s="111" t="str">
        <f>IF('Dépenses de rémunération'!D534&lt;&gt;"",'Dépenses de rémunération'!D534,"")</f>
        <v/>
      </c>
      <c r="E534" s="111" t="str">
        <f>IF('Dépenses de rémunération'!E534&lt;&gt;"",'Dépenses de rémunération'!E534,"")</f>
        <v/>
      </c>
      <c r="F534" s="111" t="str">
        <f>IF('Dépenses de rémunération'!F534&lt;&gt;"",'Dépenses de rémunération'!F534,"")</f>
        <v/>
      </c>
      <c r="G534" s="111" t="str">
        <f>IF('Dépenses de rémunération'!G534&lt;&gt;"",'Dépenses de rémunération'!G534,"")</f>
        <v/>
      </c>
      <c r="H534" s="246">
        <f>IF('Dépenses de rémunération'!I534&lt;&gt;0,ROUND('Dépenses de rémunération'!J534*'Dépenses de rémunération'!H534/'Dépenses de rémunération'!I534,2),0)</f>
        <v>0</v>
      </c>
      <c r="I534" s="81" t="str">
        <f>IF('Dépenses de rémunération'!H534&lt;&gt;0,'Dépenses de rémunération'!H534,"")</f>
        <v/>
      </c>
      <c r="J534" s="79" t="str">
        <f>IF('Dépenses de rémunération'!I534&lt;&gt;"",'Dépenses de rémunération'!I534,"")</f>
        <v/>
      </c>
      <c r="K534" s="79" t="str">
        <f>IF('Dépenses de rémunération'!J534&lt;&gt;"",'Dépenses de rémunération'!J534,"")</f>
        <v/>
      </c>
      <c r="L534" s="111" t="str">
        <f>IF('Dépenses de rémunération'!K534&lt;&gt;"",'Dépenses de rémunération'!K534,"")</f>
        <v/>
      </c>
      <c r="M534" s="246"/>
      <c r="N534" s="246">
        <f t="shared" si="40"/>
        <v>0</v>
      </c>
      <c r="O534" s="111"/>
      <c r="P534" s="81" t="str">
        <f t="shared" si="41"/>
        <v/>
      </c>
      <c r="Q534" s="111" t="str">
        <f t="shared" si="42"/>
        <v/>
      </c>
      <c r="R534" s="111" t="str">
        <f t="shared" si="43"/>
        <v/>
      </c>
      <c r="S534" s="246">
        <f t="shared" si="44"/>
        <v>0</v>
      </c>
      <c r="T534" s="111"/>
    </row>
    <row r="535" spans="2:20" ht="19.899999999999999" customHeight="1" x14ac:dyDescent="0.35">
      <c r="B535" s="109">
        <v>528</v>
      </c>
      <c r="C535" s="111" t="str">
        <f>IF('Dépenses de rémunération'!C535&lt;&gt;"",'Dépenses de rémunération'!C535,"")</f>
        <v/>
      </c>
      <c r="D535" s="111" t="str">
        <f>IF('Dépenses de rémunération'!D535&lt;&gt;"",'Dépenses de rémunération'!D535,"")</f>
        <v/>
      </c>
      <c r="E535" s="111" t="str">
        <f>IF('Dépenses de rémunération'!E535&lt;&gt;"",'Dépenses de rémunération'!E535,"")</f>
        <v/>
      </c>
      <c r="F535" s="111" t="str">
        <f>IF('Dépenses de rémunération'!F535&lt;&gt;"",'Dépenses de rémunération'!F535,"")</f>
        <v/>
      </c>
      <c r="G535" s="111" t="str">
        <f>IF('Dépenses de rémunération'!G535&lt;&gt;"",'Dépenses de rémunération'!G535,"")</f>
        <v/>
      </c>
      <c r="H535" s="246">
        <f>IF('Dépenses de rémunération'!I535&lt;&gt;0,ROUND('Dépenses de rémunération'!J535*'Dépenses de rémunération'!H535/'Dépenses de rémunération'!I535,2),0)</f>
        <v>0</v>
      </c>
      <c r="I535" s="81" t="str">
        <f>IF('Dépenses de rémunération'!H535&lt;&gt;0,'Dépenses de rémunération'!H535,"")</f>
        <v/>
      </c>
      <c r="J535" s="79" t="str">
        <f>IF('Dépenses de rémunération'!I535&lt;&gt;"",'Dépenses de rémunération'!I535,"")</f>
        <v/>
      </c>
      <c r="K535" s="79" t="str">
        <f>IF('Dépenses de rémunération'!J535&lt;&gt;"",'Dépenses de rémunération'!J535,"")</f>
        <v/>
      </c>
      <c r="L535" s="111" t="str">
        <f>IF('Dépenses de rémunération'!K535&lt;&gt;"",'Dépenses de rémunération'!K535,"")</f>
        <v/>
      </c>
      <c r="M535" s="246"/>
      <c r="N535" s="246">
        <f t="shared" si="40"/>
        <v>0</v>
      </c>
      <c r="O535" s="111"/>
      <c r="P535" s="81" t="str">
        <f t="shared" si="41"/>
        <v/>
      </c>
      <c r="Q535" s="111" t="str">
        <f t="shared" si="42"/>
        <v/>
      </c>
      <c r="R535" s="111" t="str">
        <f t="shared" si="43"/>
        <v/>
      </c>
      <c r="S535" s="246">
        <f t="shared" si="44"/>
        <v>0</v>
      </c>
      <c r="T535" s="111"/>
    </row>
    <row r="536" spans="2:20" ht="19.899999999999999" customHeight="1" x14ac:dyDescent="0.35">
      <c r="B536" s="109">
        <v>529</v>
      </c>
      <c r="C536" s="111" t="str">
        <f>IF('Dépenses de rémunération'!C536&lt;&gt;"",'Dépenses de rémunération'!C536,"")</f>
        <v/>
      </c>
      <c r="D536" s="111" t="str">
        <f>IF('Dépenses de rémunération'!D536&lt;&gt;"",'Dépenses de rémunération'!D536,"")</f>
        <v/>
      </c>
      <c r="E536" s="111" t="str">
        <f>IF('Dépenses de rémunération'!E536&lt;&gt;"",'Dépenses de rémunération'!E536,"")</f>
        <v/>
      </c>
      <c r="F536" s="111" t="str">
        <f>IF('Dépenses de rémunération'!F536&lt;&gt;"",'Dépenses de rémunération'!F536,"")</f>
        <v/>
      </c>
      <c r="G536" s="111" t="str">
        <f>IF('Dépenses de rémunération'!G536&lt;&gt;"",'Dépenses de rémunération'!G536,"")</f>
        <v/>
      </c>
      <c r="H536" s="246">
        <f>IF('Dépenses de rémunération'!I536&lt;&gt;0,ROUND('Dépenses de rémunération'!J536*'Dépenses de rémunération'!H536/'Dépenses de rémunération'!I536,2),0)</f>
        <v>0</v>
      </c>
      <c r="I536" s="81" t="str">
        <f>IF('Dépenses de rémunération'!H536&lt;&gt;0,'Dépenses de rémunération'!H536,"")</f>
        <v/>
      </c>
      <c r="J536" s="79" t="str">
        <f>IF('Dépenses de rémunération'!I536&lt;&gt;"",'Dépenses de rémunération'!I536,"")</f>
        <v/>
      </c>
      <c r="K536" s="79" t="str">
        <f>IF('Dépenses de rémunération'!J536&lt;&gt;"",'Dépenses de rémunération'!J536,"")</f>
        <v/>
      </c>
      <c r="L536" s="111" t="str">
        <f>IF('Dépenses de rémunération'!K536&lt;&gt;"",'Dépenses de rémunération'!K536,"")</f>
        <v/>
      </c>
      <c r="M536" s="246"/>
      <c r="N536" s="246">
        <f t="shared" si="40"/>
        <v>0</v>
      </c>
      <c r="O536" s="111"/>
      <c r="P536" s="81" t="str">
        <f t="shared" si="41"/>
        <v/>
      </c>
      <c r="Q536" s="111" t="str">
        <f t="shared" si="42"/>
        <v/>
      </c>
      <c r="R536" s="111" t="str">
        <f t="shared" si="43"/>
        <v/>
      </c>
      <c r="S536" s="246">
        <f t="shared" si="44"/>
        <v>0</v>
      </c>
      <c r="T536" s="111"/>
    </row>
    <row r="537" spans="2:20" ht="19.899999999999999" customHeight="1" x14ac:dyDescent="0.35">
      <c r="B537" s="109">
        <v>530</v>
      </c>
      <c r="C537" s="111" t="str">
        <f>IF('Dépenses de rémunération'!C537&lt;&gt;"",'Dépenses de rémunération'!C537,"")</f>
        <v/>
      </c>
      <c r="D537" s="111" t="str">
        <f>IF('Dépenses de rémunération'!D537&lt;&gt;"",'Dépenses de rémunération'!D537,"")</f>
        <v/>
      </c>
      <c r="E537" s="111" t="str">
        <f>IF('Dépenses de rémunération'!E537&lt;&gt;"",'Dépenses de rémunération'!E537,"")</f>
        <v/>
      </c>
      <c r="F537" s="111" t="str">
        <f>IF('Dépenses de rémunération'!F537&lt;&gt;"",'Dépenses de rémunération'!F537,"")</f>
        <v/>
      </c>
      <c r="G537" s="111" t="str">
        <f>IF('Dépenses de rémunération'!G537&lt;&gt;"",'Dépenses de rémunération'!G537,"")</f>
        <v/>
      </c>
      <c r="H537" s="246">
        <f>IF('Dépenses de rémunération'!I537&lt;&gt;0,ROUND('Dépenses de rémunération'!J537*'Dépenses de rémunération'!H537/'Dépenses de rémunération'!I537,2),0)</f>
        <v>0</v>
      </c>
      <c r="I537" s="81" t="str">
        <f>IF('Dépenses de rémunération'!H537&lt;&gt;0,'Dépenses de rémunération'!H537,"")</f>
        <v/>
      </c>
      <c r="J537" s="79" t="str">
        <f>IF('Dépenses de rémunération'!I537&lt;&gt;"",'Dépenses de rémunération'!I537,"")</f>
        <v/>
      </c>
      <c r="K537" s="79" t="str">
        <f>IF('Dépenses de rémunération'!J537&lt;&gt;"",'Dépenses de rémunération'!J537,"")</f>
        <v/>
      </c>
      <c r="L537" s="111" t="str">
        <f>IF('Dépenses de rémunération'!K537&lt;&gt;"",'Dépenses de rémunération'!K537,"")</f>
        <v/>
      </c>
      <c r="M537" s="246"/>
      <c r="N537" s="246">
        <f t="shared" si="40"/>
        <v>0</v>
      </c>
      <c r="O537" s="111"/>
      <c r="P537" s="81" t="str">
        <f t="shared" si="41"/>
        <v/>
      </c>
      <c r="Q537" s="111" t="str">
        <f t="shared" si="42"/>
        <v/>
      </c>
      <c r="R537" s="111" t="str">
        <f t="shared" si="43"/>
        <v/>
      </c>
      <c r="S537" s="246">
        <f t="shared" si="44"/>
        <v>0</v>
      </c>
      <c r="T537" s="111"/>
    </row>
    <row r="538" spans="2:20" ht="19.899999999999999" customHeight="1" x14ac:dyDescent="0.35">
      <c r="B538" s="109">
        <v>531</v>
      </c>
      <c r="C538" s="111" t="str">
        <f>IF('Dépenses de rémunération'!C538&lt;&gt;"",'Dépenses de rémunération'!C538,"")</f>
        <v/>
      </c>
      <c r="D538" s="111" t="str">
        <f>IF('Dépenses de rémunération'!D538&lt;&gt;"",'Dépenses de rémunération'!D538,"")</f>
        <v/>
      </c>
      <c r="E538" s="111" t="str">
        <f>IF('Dépenses de rémunération'!E538&lt;&gt;"",'Dépenses de rémunération'!E538,"")</f>
        <v/>
      </c>
      <c r="F538" s="111" t="str">
        <f>IF('Dépenses de rémunération'!F538&lt;&gt;"",'Dépenses de rémunération'!F538,"")</f>
        <v/>
      </c>
      <c r="G538" s="111" t="str">
        <f>IF('Dépenses de rémunération'!G538&lt;&gt;"",'Dépenses de rémunération'!G538,"")</f>
        <v/>
      </c>
      <c r="H538" s="246">
        <f>IF('Dépenses de rémunération'!I538&lt;&gt;0,ROUND('Dépenses de rémunération'!J538*'Dépenses de rémunération'!H538/'Dépenses de rémunération'!I538,2),0)</f>
        <v>0</v>
      </c>
      <c r="I538" s="81" t="str">
        <f>IF('Dépenses de rémunération'!H538&lt;&gt;0,'Dépenses de rémunération'!H538,"")</f>
        <v/>
      </c>
      <c r="J538" s="79" t="str">
        <f>IF('Dépenses de rémunération'!I538&lt;&gt;"",'Dépenses de rémunération'!I538,"")</f>
        <v/>
      </c>
      <c r="K538" s="79" t="str">
        <f>IF('Dépenses de rémunération'!J538&lt;&gt;"",'Dépenses de rémunération'!J538,"")</f>
        <v/>
      </c>
      <c r="L538" s="111" t="str">
        <f>IF('Dépenses de rémunération'!K538&lt;&gt;"",'Dépenses de rémunération'!K538,"")</f>
        <v/>
      </c>
      <c r="M538" s="246"/>
      <c r="N538" s="246">
        <f t="shared" si="40"/>
        <v>0</v>
      </c>
      <c r="O538" s="111"/>
      <c r="P538" s="81" t="str">
        <f t="shared" si="41"/>
        <v/>
      </c>
      <c r="Q538" s="111" t="str">
        <f t="shared" si="42"/>
        <v/>
      </c>
      <c r="R538" s="111" t="str">
        <f t="shared" si="43"/>
        <v/>
      </c>
      <c r="S538" s="246">
        <f t="shared" si="44"/>
        <v>0</v>
      </c>
      <c r="T538" s="111"/>
    </row>
    <row r="539" spans="2:20" ht="19.899999999999999" customHeight="1" x14ac:dyDescent="0.35">
      <c r="B539" s="109">
        <v>532</v>
      </c>
      <c r="C539" s="111" t="str">
        <f>IF('Dépenses de rémunération'!C539&lt;&gt;"",'Dépenses de rémunération'!C539,"")</f>
        <v/>
      </c>
      <c r="D539" s="111" t="str">
        <f>IF('Dépenses de rémunération'!D539&lt;&gt;"",'Dépenses de rémunération'!D539,"")</f>
        <v/>
      </c>
      <c r="E539" s="111" t="str">
        <f>IF('Dépenses de rémunération'!E539&lt;&gt;"",'Dépenses de rémunération'!E539,"")</f>
        <v/>
      </c>
      <c r="F539" s="111" t="str">
        <f>IF('Dépenses de rémunération'!F539&lt;&gt;"",'Dépenses de rémunération'!F539,"")</f>
        <v/>
      </c>
      <c r="G539" s="111" t="str">
        <f>IF('Dépenses de rémunération'!G539&lt;&gt;"",'Dépenses de rémunération'!G539,"")</f>
        <v/>
      </c>
      <c r="H539" s="246">
        <f>IF('Dépenses de rémunération'!I539&lt;&gt;0,ROUND('Dépenses de rémunération'!J539*'Dépenses de rémunération'!H539/'Dépenses de rémunération'!I539,2),0)</f>
        <v>0</v>
      </c>
      <c r="I539" s="81" t="str">
        <f>IF('Dépenses de rémunération'!H539&lt;&gt;0,'Dépenses de rémunération'!H539,"")</f>
        <v/>
      </c>
      <c r="J539" s="79" t="str">
        <f>IF('Dépenses de rémunération'!I539&lt;&gt;"",'Dépenses de rémunération'!I539,"")</f>
        <v/>
      </c>
      <c r="K539" s="79" t="str">
        <f>IF('Dépenses de rémunération'!J539&lt;&gt;"",'Dépenses de rémunération'!J539,"")</f>
        <v/>
      </c>
      <c r="L539" s="111" t="str">
        <f>IF('Dépenses de rémunération'!K539&lt;&gt;"",'Dépenses de rémunération'!K539,"")</f>
        <v/>
      </c>
      <c r="M539" s="246"/>
      <c r="N539" s="246">
        <f t="shared" si="40"/>
        <v>0</v>
      </c>
      <c r="O539" s="111"/>
      <c r="P539" s="81" t="str">
        <f t="shared" si="41"/>
        <v/>
      </c>
      <c r="Q539" s="111" t="str">
        <f t="shared" si="42"/>
        <v/>
      </c>
      <c r="R539" s="111" t="str">
        <f t="shared" si="43"/>
        <v/>
      </c>
      <c r="S539" s="246">
        <f t="shared" si="44"/>
        <v>0</v>
      </c>
      <c r="T539" s="111"/>
    </row>
    <row r="540" spans="2:20" ht="19.899999999999999" customHeight="1" x14ac:dyDescent="0.35">
      <c r="B540" s="109">
        <v>533</v>
      </c>
      <c r="C540" s="111" t="str">
        <f>IF('Dépenses de rémunération'!C540&lt;&gt;"",'Dépenses de rémunération'!C540,"")</f>
        <v/>
      </c>
      <c r="D540" s="111" t="str">
        <f>IF('Dépenses de rémunération'!D540&lt;&gt;"",'Dépenses de rémunération'!D540,"")</f>
        <v/>
      </c>
      <c r="E540" s="111" t="str">
        <f>IF('Dépenses de rémunération'!E540&lt;&gt;"",'Dépenses de rémunération'!E540,"")</f>
        <v/>
      </c>
      <c r="F540" s="111" t="str">
        <f>IF('Dépenses de rémunération'!F540&lt;&gt;"",'Dépenses de rémunération'!F540,"")</f>
        <v/>
      </c>
      <c r="G540" s="111" t="str">
        <f>IF('Dépenses de rémunération'!G540&lt;&gt;"",'Dépenses de rémunération'!G540,"")</f>
        <v/>
      </c>
      <c r="H540" s="246">
        <f>IF('Dépenses de rémunération'!I540&lt;&gt;0,ROUND('Dépenses de rémunération'!J540*'Dépenses de rémunération'!H540/'Dépenses de rémunération'!I540,2),0)</f>
        <v>0</v>
      </c>
      <c r="I540" s="81" t="str">
        <f>IF('Dépenses de rémunération'!H540&lt;&gt;0,'Dépenses de rémunération'!H540,"")</f>
        <v/>
      </c>
      <c r="J540" s="79" t="str">
        <f>IF('Dépenses de rémunération'!I540&lt;&gt;"",'Dépenses de rémunération'!I540,"")</f>
        <v/>
      </c>
      <c r="K540" s="79" t="str">
        <f>IF('Dépenses de rémunération'!J540&lt;&gt;"",'Dépenses de rémunération'!J540,"")</f>
        <v/>
      </c>
      <c r="L540" s="111" t="str">
        <f>IF('Dépenses de rémunération'!K540&lt;&gt;"",'Dépenses de rémunération'!K540,"")</f>
        <v/>
      </c>
      <c r="M540" s="246"/>
      <c r="N540" s="246">
        <f t="shared" si="40"/>
        <v>0</v>
      </c>
      <c r="O540" s="111"/>
      <c r="P540" s="81" t="str">
        <f t="shared" si="41"/>
        <v/>
      </c>
      <c r="Q540" s="111" t="str">
        <f t="shared" si="42"/>
        <v/>
      </c>
      <c r="R540" s="111" t="str">
        <f t="shared" si="43"/>
        <v/>
      </c>
      <c r="S540" s="246">
        <f t="shared" si="44"/>
        <v>0</v>
      </c>
      <c r="T540" s="111"/>
    </row>
    <row r="541" spans="2:20" ht="19.899999999999999" customHeight="1" x14ac:dyDescent="0.35">
      <c r="B541" s="109">
        <v>534</v>
      </c>
      <c r="C541" s="111" t="str">
        <f>IF('Dépenses de rémunération'!C541&lt;&gt;"",'Dépenses de rémunération'!C541,"")</f>
        <v/>
      </c>
      <c r="D541" s="111" t="str">
        <f>IF('Dépenses de rémunération'!D541&lt;&gt;"",'Dépenses de rémunération'!D541,"")</f>
        <v/>
      </c>
      <c r="E541" s="111" t="str">
        <f>IF('Dépenses de rémunération'!E541&lt;&gt;"",'Dépenses de rémunération'!E541,"")</f>
        <v/>
      </c>
      <c r="F541" s="111" t="str">
        <f>IF('Dépenses de rémunération'!F541&lt;&gt;"",'Dépenses de rémunération'!F541,"")</f>
        <v/>
      </c>
      <c r="G541" s="111" t="str">
        <f>IF('Dépenses de rémunération'!G541&lt;&gt;"",'Dépenses de rémunération'!G541,"")</f>
        <v/>
      </c>
      <c r="H541" s="246">
        <f>IF('Dépenses de rémunération'!I541&lt;&gt;0,ROUND('Dépenses de rémunération'!J541*'Dépenses de rémunération'!H541/'Dépenses de rémunération'!I541,2),0)</f>
        <v>0</v>
      </c>
      <c r="I541" s="81" t="str">
        <f>IF('Dépenses de rémunération'!H541&lt;&gt;0,'Dépenses de rémunération'!H541,"")</f>
        <v/>
      </c>
      <c r="J541" s="79" t="str">
        <f>IF('Dépenses de rémunération'!I541&lt;&gt;"",'Dépenses de rémunération'!I541,"")</f>
        <v/>
      </c>
      <c r="K541" s="79" t="str">
        <f>IF('Dépenses de rémunération'!J541&lt;&gt;"",'Dépenses de rémunération'!J541,"")</f>
        <v/>
      </c>
      <c r="L541" s="111" t="str">
        <f>IF('Dépenses de rémunération'!K541&lt;&gt;"",'Dépenses de rémunération'!K541,"")</f>
        <v/>
      </c>
      <c r="M541" s="246"/>
      <c r="N541" s="246">
        <f t="shared" si="40"/>
        <v>0</v>
      </c>
      <c r="O541" s="111"/>
      <c r="P541" s="81" t="str">
        <f t="shared" si="41"/>
        <v/>
      </c>
      <c r="Q541" s="111" t="str">
        <f t="shared" si="42"/>
        <v/>
      </c>
      <c r="R541" s="111" t="str">
        <f t="shared" si="43"/>
        <v/>
      </c>
      <c r="S541" s="246">
        <f t="shared" si="44"/>
        <v>0</v>
      </c>
      <c r="T541" s="111"/>
    </row>
    <row r="542" spans="2:20" ht="19.899999999999999" customHeight="1" x14ac:dyDescent="0.35">
      <c r="B542" s="109">
        <v>535</v>
      </c>
      <c r="C542" s="111" t="str">
        <f>IF('Dépenses de rémunération'!C542&lt;&gt;"",'Dépenses de rémunération'!C542,"")</f>
        <v/>
      </c>
      <c r="D542" s="111" t="str">
        <f>IF('Dépenses de rémunération'!D542&lt;&gt;"",'Dépenses de rémunération'!D542,"")</f>
        <v/>
      </c>
      <c r="E542" s="111" t="str">
        <f>IF('Dépenses de rémunération'!E542&lt;&gt;"",'Dépenses de rémunération'!E542,"")</f>
        <v/>
      </c>
      <c r="F542" s="111" t="str">
        <f>IF('Dépenses de rémunération'!F542&lt;&gt;"",'Dépenses de rémunération'!F542,"")</f>
        <v/>
      </c>
      <c r="G542" s="111" t="str">
        <f>IF('Dépenses de rémunération'!G542&lt;&gt;"",'Dépenses de rémunération'!G542,"")</f>
        <v/>
      </c>
      <c r="H542" s="246">
        <f>IF('Dépenses de rémunération'!I542&lt;&gt;0,ROUND('Dépenses de rémunération'!J542*'Dépenses de rémunération'!H542/'Dépenses de rémunération'!I542,2),0)</f>
        <v>0</v>
      </c>
      <c r="I542" s="81" t="str">
        <f>IF('Dépenses de rémunération'!H542&lt;&gt;0,'Dépenses de rémunération'!H542,"")</f>
        <v/>
      </c>
      <c r="J542" s="79" t="str">
        <f>IF('Dépenses de rémunération'!I542&lt;&gt;"",'Dépenses de rémunération'!I542,"")</f>
        <v/>
      </c>
      <c r="K542" s="79" t="str">
        <f>IF('Dépenses de rémunération'!J542&lt;&gt;"",'Dépenses de rémunération'!J542,"")</f>
        <v/>
      </c>
      <c r="L542" s="111" t="str">
        <f>IF('Dépenses de rémunération'!K542&lt;&gt;"",'Dépenses de rémunération'!K542,"")</f>
        <v/>
      </c>
      <c r="M542" s="246"/>
      <c r="N542" s="246">
        <f t="shared" si="40"/>
        <v>0</v>
      </c>
      <c r="O542" s="111"/>
      <c r="P542" s="81" t="str">
        <f t="shared" si="41"/>
        <v/>
      </c>
      <c r="Q542" s="111" t="str">
        <f t="shared" si="42"/>
        <v/>
      </c>
      <c r="R542" s="111" t="str">
        <f t="shared" si="43"/>
        <v/>
      </c>
      <c r="S542" s="246">
        <f t="shared" si="44"/>
        <v>0</v>
      </c>
      <c r="T542" s="111"/>
    </row>
    <row r="543" spans="2:20" ht="19.899999999999999" customHeight="1" x14ac:dyDescent="0.35">
      <c r="B543" s="109">
        <v>536</v>
      </c>
      <c r="C543" s="111" t="str">
        <f>IF('Dépenses de rémunération'!C543&lt;&gt;"",'Dépenses de rémunération'!C543,"")</f>
        <v/>
      </c>
      <c r="D543" s="111" t="str">
        <f>IF('Dépenses de rémunération'!D543&lt;&gt;"",'Dépenses de rémunération'!D543,"")</f>
        <v/>
      </c>
      <c r="E543" s="111" t="str">
        <f>IF('Dépenses de rémunération'!E543&lt;&gt;"",'Dépenses de rémunération'!E543,"")</f>
        <v/>
      </c>
      <c r="F543" s="111" t="str">
        <f>IF('Dépenses de rémunération'!F543&lt;&gt;"",'Dépenses de rémunération'!F543,"")</f>
        <v/>
      </c>
      <c r="G543" s="111" t="str">
        <f>IF('Dépenses de rémunération'!G543&lt;&gt;"",'Dépenses de rémunération'!G543,"")</f>
        <v/>
      </c>
      <c r="H543" s="246">
        <f>IF('Dépenses de rémunération'!I543&lt;&gt;0,ROUND('Dépenses de rémunération'!J543*'Dépenses de rémunération'!H543/'Dépenses de rémunération'!I543,2),0)</f>
        <v>0</v>
      </c>
      <c r="I543" s="81" t="str">
        <f>IF('Dépenses de rémunération'!H543&lt;&gt;0,'Dépenses de rémunération'!H543,"")</f>
        <v/>
      </c>
      <c r="J543" s="79" t="str">
        <f>IF('Dépenses de rémunération'!I543&lt;&gt;"",'Dépenses de rémunération'!I543,"")</f>
        <v/>
      </c>
      <c r="K543" s="79" t="str">
        <f>IF('Dépenses de rémunération'!J543&lt;&gt;"",'Dépenses de rémunération'!J543,"")</f>
        <v/>
      </c>
      <c r="L543" s="111" t="str">
        <f>IF('Dépenses de rémunération'!K543&lt;&gt;"",'Dépenses de rémunération'!K543,"")</f>
        <v/>
      </c>
      <c r="M543" s="246"/>
      <c r="N543" s="246">
        <f t="shared" si="40"/>
        <v>0</v>
      </c>
      <c r="O543" s="111"/>
      <c r="P543" s="81" t="str">
        <f t="shared" si="41"/>
        <v/>
      </c>
      <c r="Q543" s="111" t="str">
        <f t="shared" si="42"/>
        <v/>
      </c>
      <c r="R543" s="111" t="str">
        <f t="shared" si="43"/>
        <v/>
      </c>
      <c r="S543" s="246">
        <f t="shared" si="44"/>
        <v>0</v>
      </c>
      <c r="T543" s="111"/>
    </row>
    <row r="544" spans="2:20" ht="19.899999999999999" customHeight="1" x14ac:dyDescent="0.35">
      <c r="B544" s="109">
        <v>537</v>
      </c>
      <c r="C544" s="111" t="str">
        <f>IF('Dépenses de rémunération'!C544&lt;&gt;"",'Dépenses de rémunération'!C544,"")</f>
        <v/>
      </c>
      <c r="D544" s="111" t="str">
        <f>IF('Dépenses de rémunération'!D544&lt;&gt;"",'Dépenses de rémunération'!D544,"")</f>
        <v/>
      </c>
      <c r="E544" s="111" t="str">
        <f>IF('Dépenses de rémunération'!E544&lt;&gt;"",'Dépenses de rémunération'!E544,"")</f>
        <v/>
      </c>
      <c r="F544" s="111" t="str">
        <f>IF('Dépenses de rémunération'!F544&lt;&gt;"",'Dépenses de rémunération'!F544,"")</f>
        <v/>
      </c>
      <c r="G544" s="111" t="str">
        <f>IF('Dépenses de rémunération'!G544&lt;&gt;"",'Dépenses de rémunération'!G544,"")</f>
        <v/>
      </c>
      <c r="H544" s="246">
        <f>IF('Dépenses de rémunération'!I544&lt;&gt;0,ROUND('Dépenses de rémunération'!J544*'Dépenses de rémunération'!H544/'Dépenses de rémunération'!I544,2),0)</f>
        <v>0</v>
      </c>
      <c r="I544" s="81" t="str">
        <f>IF('Dépenses de rémunération'!H544&lt;&gt;0,'Dépenses de rémunération'!H544,"")</f>
        <v/>
      </c>
      <c r="J544" s="79" t="str">
        <f>IF('Dépenses de rémunération'!I544&lt;&gt;"",'Dépenses de rémunération'!I544,"")</f>
        <v/>
      </c>
      <c r="K544" s="79" t="str">
        <f>IF('Dépenses de rémunération'!J544&lt;&gt;"",'Dépenses de rémunération'!J544,"")</f>
        <v/>
      </c>
      <c r="L544" s="111" t="str">
        <f>IF('Dépenses de rémunération'!K544&lt;&gt;"",'Dépenses de rémunération'!K544,"")</f>
        <v/>
      </c>
      <c r="M544" s="246"/>
      <c r="N544" s="246">
        <f t="shared" si="40"/>
        <v>0</v>
      </c>
      <c r="O544" s="111"/>
      <c r="P544" s="81" t="str">
        <f t="shared" si="41"/>
        <v/>
      </c>
      <c r="Q544" s="111" t="str">
        <f t="shared" si="42"/>
        <v/>
      </c>
      <c r="R544" s="111" t="str">
        <f t="shared" si="43"/>
        <v/>
      </c>
      <c r="S544" s="246">
        <f t="shared" si="44"/>
        <v>0</v>
      </c>
      <c r="T544" s="111"/>
    </row>
    <row r="545" spans="2:20" ht="19.899999999999999" customHeight="1" x14ac:dyDescent="0.35">
      <c r="B545" s="109">
        <v>538</v>
      </c>
      <c r="C545" s="111" t="str">
        <f>IF('Dépenses de rémunération'!C545&lt;&gt;"",'Dépenses de rémunération'!C545,"")</f>
        <v/>
      </c>
      <c r="D545" s="111" t="str">
        <f>IF('Dépenses de rémunération'!D545&lt;&gt;"",'Dépenses de rémunération'!D545,"")</f>
        <v/>
      </c>
      <c r="E545" s="111" t="str">
        <f>IF('Dépenses de rémunération'!E545&lt;&gt;"",'Dépenses de rémunération'!E545,"")</f>
        <v/>
      </c>
      <c r="F545" s="111" t="str">
        <f>IF('Dépenses de rémunération'!F545&lt;&gt;"",'Dépenses de rémunération'!F545,"")</f>
        <v/>
      </c>
      <c r="G545" s="111" t="str">
        <f>IF('Dépenses de rémunération'!G545&lt;&gt;"",'Dépenses de rémunération'!G545,"")</f>
        <v/>
      </c>
      <c r="H545" s="246">
        <f>IF('Dépenses de rémunération'!I545&lt;&gt;0,ROUND('Dépenses de rémunération'!J545*'Dépenses de rémunération'!H545/'Dépenses de rémunération'!I545,2),0)</f>
        <v>0</v>
      </c>
      <c r="I545" s="81" t="str">
        <f>IF('Dépenses de rémunération'!H545&lt;&gt;0,'Dépenses de rémunération'!H545,"")</f>
        <v/>
      </c>
      <c r="J545" s="79" t="str">
        <f>IF('Dépenses de rémunération'!I545&lt;&gt;"",'Dépenses de rémunération'!I545,"")</f>
        <v/>
      </c>
      <c r="K545" s="79" t="str">
        <f>IF('Dépenses de rémunération'!J545&lt;&gt;"",'Dépenses de rémunération'!J545,"")</f>
        <v/>
      </c>
      <c r="L545" s="111" t="str">
        <f>IF('Dépenses de rémunération'!K545&lt;&gt;"",'Dépenses de rémunération'!K545,"")</f>
        <v/>
      </c>
      <c r="M545" s="246"/>
      <c r="N545" s="246">
        <f t="shared" si="40"/>
        <v>0</v>
      </c>
      <c r="O545" s="111"/>
      <c r="P545" s="81" t="str">
        <f t="shared" si="41"/>
        <v/>
      </c>
      <c r="Q545" s="111" t="str">
        <f t="shared" si="42"/>
        <v/>
      </c>
      <c r="R545" s="111" t="str">
        <f t="shared" si="43"/>
        <v/>
      </c>
      <c r="S545" s="246">
        <f t="shared" si="44"/>
        <v>0</v>
      </c>
      <c r="T545" s="111"/>
    </row>
    <row r="546" spans="2:20" ht="19.899999999999999" customHeight="1" x14ac:dyDescent="0.35">
      <c r="B546" s="109">
        <v>539</v>
      </c>
      <c r="C546" s="111" t="str">
        <f>IF('Dépenses de rémunération'!C546&lt;&gt;"",'Dépenses de rémunération'!C546,"")</f>
        <v/>
      </c>
      <c r="D546" s="111" t="str">
        <f>IF('Dépenses de rémunération'!D546&lt;&gt;"",'Dépenses de rémunération'!D546,"")</f>
        <v/>
      </c>
      <c r="E546" s="111" t="str">
        <f>IF('Dépenses de rémunération'!E546&lt;&gt;"",'Dépenses de rémunération'!E546,"")</f>
        <v/>
      </c>
      <c r="F546" s="111" t="str">
        <f>IF('Dépenses de rémunération'!F546&lt;&gt;"",'Dépenses de rémunération'!F546,"")</f>
        <v/>
      </c>
      <c r="G546" s="111" t="str">
        <f>IF('Dépenses de rémunération'!G546&lt;&gt;"",'Dépenses de rémunération'!G546,"")</f>
        <v/>
      </c>
      <c r="H546" s="246">
        <f>IF('Dépenses de rémunération'!I546&lt;&gt;0,ROUND('Dépenses de rémunération'!J546*'Dépenses de rémunération'!H546/'Dépenses de rémunération'!I546,2),0)</f>
        <v>0</v>
      </c>
      <c r="I546" s="81" t="str">
        <f>IF('Dépenses de rémunération'!H546&lt;&gt;0,'Dépenses de rémunération'!H546,"")</f>
        <v/>
      </c>
      <c r="J546" s="79" t="str">
        <f>IF('Dépenses de rémunération'!I546&lt;&gt;"",'Dépenses de rémunération'!I546,"")</f>
        <v/>
      </c>
      <c r="K546" s="79" t="str">
        <f>IF('Dépenses de rémunération'!J546&lt;&gt;"",'Dépenses de rémunération'!J546,"")</f>
        <v/>
      </c>
      <c r="L546" s="111" t="str">
        <f>IF('Dépenses de rémunération'!K546&lt;&gt;"",'Dépenses de rémunération'!K546,"")</f>
        <v/>
      </c>
      <c r="M546" s="246"/>
      <c r="N546" s="246">
        <f t="shared" si="40"/>
        <v>0</v>
      </c>
      <c r="O546" s="111"/>
      <c r="P546" s="81" t="str">
        <f t="shared" si="41"/>
        <v/>
      </c>
      <c r="Q546" s="111" t="str">
        <f t="shared" si="42"/>
        <v/>
      </c>
      <c r="R546" s="111" t="str">
        <f t="shared" si="43"/>
        <v/>
      </c>
      <c r="S546" s="246">
        <f t="shared" si="44"/>
        <v>0</v>
      </c>
      <c r="T546" s="111"/>
    </row>
    <row r="547" spans="2:20" ht="19.899999999999999" customHeight="1" x14ac:dyDescent="0.35">
      <c r="B547" s="109">
        <v>540</v>
      </c>
      <c r="C547" s="111" t="str">
        <f>IF('Dépenses de rémunération'!C547&lt;&gt;"",'Dépenses de rémunération'!C547,"")</f>
        <v/>
      </c>
      <c r="D547" s="111" t="str">
        <f>IF('Dépenses de rémunération'!D547&lt;&gt;"",'Dépenses de rémunération'!D547,"")</f>
        <v/>
      </c>
      <c r="E547" s="111" t="str">
        <f>IF('Dépenses de rémunération'!E547&lt;&gt;"",'Dépenses de rémunération'!E547,"")</f>
        <v/>
      </c>
      <c r="F547" s="111" t="str">
        <f>IF('Dépenses de rémunération'!F547&lt;&gt;"",'Dépenses de rémunération'!F547,"")</f>
        <v/>
      </c>
      <c r="G547" s="111" t="str">
        <f>IF('Dépenses de rémunération'!G547&lt;&gt;"",'Dépenses de rémunération'!G547,"")</f>
        <v/>
      </c>
      <c r="H547" s="246">
        <f>IF('Dépenses de rémunération'!I547&lt;&gt;0,ROUND('Dépenses de rémunération'!J547*'Dépenses de rémunération'!H547/'Dépenses de rémunération'!I547,2),0)</f>
        <v>0</v>
      </c>
      <c r="I547" s="81" t="str">
        <f>IF('Dépenses de rémunération'!H547&lt;&gt;0,'Dépenses de rémunération'!H547,"")</f>
        <v/>
      </c>
      <c r="J547" s="79" t="str">
        <f>IF('Dépenses de rémunération'!I547&lt;&gt;"",'Dépenses de rémunération'!I547,"")</f>
        <v/>
      </c>
      <c r="K547" s="79" t="str">
        <f>IF('Dépenses de rémunération'!J547&lt;&gt;"",'Dépenses de rémunération'!J547,"")</f>
        <v/>
      </c>
      <c r="L547" s="111" t="str">
        <f>IF('Dépenses de rémunération'!K547&lt;&gt;"",'Dépenses de rémunération'!K547,"")</f>
        <v/>
      </c>
      <c r="M547" s="246"/>
      <c r="N547" s="246">
        <f t="shared" si="40"/>
        <v>0</v>
      </c>
      <c r="O547" s="111"/>
      <c r="P547" s="81" t="str">
        <f t="shared" si="41"/>
        <v/>
      </c>
      <c r="Q547" s="111" t="str">
        <f t="shared" si="42"/>
        <v/>
      </c>
      <c r="R547" s="111" t="str">
        <f t="shared" si="43"/>
        <v/>
      </c>
      <c r="S547" s="246">
        <f t="shared" si="44"/>
        <v>0</v>
      </c>
      <c r="T547" s="111"/>
    </row>
    <row r="548" spans="2:20" ht="19.899999999999999" customHeight="1" x14ac:dyDescent="0.35">
      <c r="B548" s="109">
        <v>541</v>
      </c>
      <c r="C548" s="111" t="str">
        <f>IF('Dépenses de rémunération'!C548&lt;&gt;"",'Dépenses de rémunération'!C548,"")</f>
        <v/>
      </c>
      <c r="D548" s="111" t="str">
        <f>IF('Dépenses de rémunération'!D548&lt;&gt;"",'Dépenses de rémunération'!D548,"")</f>
        <v/>
      </c>
      <c r="E548" s="111" t="str">
        <f>IF('Dépenses de rémunération'!E548&lt;&gt;"",'Dépenses de rémunération'!E548,"")</f>
        <v/>
      </c>
      <c r="F548" s="111" t="str">
        <f>IF('Dépenses de rémunération'!F548&lt;&gt;"",'Dépenses de rémunération'!F548,"")</f>
        <v/>
      </c>
      <c r="G548" s="111" t="str">
        <f>IF('Dépenses de rémunération'!G548&lt;&gt;"",'Dépenses de rémunération'!G548,"")</f>
        <v/>
      </c>
      <c r="H548" s="246">
        <f>IF('Dépenses de rémunération'!I548&lt;&gt;0,ROUND('Dépenses de rémunération'!J548*'Dépenses de rémunération'!H548/'Dépenses de rémunération'!I548,2),0)</f>
        <v>0</v>
      </c>
      <c r="I548" s="81" t="str">
        <f>IF('Dépenses de rémunération'!H548&lt;&gt;0,'Dépenses de rémunération'!H548,"")</f>
        <v/>
      </c>
      <c r="J548" s="79" t="str">
        <f>IF('Dépenses de rémunération'!I548&lt;&gt;"",'Dépenses de rémunération'!I548,"")</f>
        <v/>
      </c>
      <c r="K548" s="79" t="str">
        <f>IF('Dépenses de rémunération'!J548&lt;&gt;"",'Dépenses de rémunération'!J548,"")</f>
        <v/>
      </c>
      <c r="L548" s="111" t="str">
        <f>IF('Dépenses de rémunération'!K548&lt;&gt;"",'Dépenses de rémunération'!K548,"")</f>
        <v/>
      </c>
      <c r="M548" s="246"/>
      <c r="N548" s="246">
        <f t="shared" si="40"/>
        <v>0</v>
      </c>
      <c r="O548" s="111"/>
      <c r="P548" s="81" t="str">
        <f t="shared" si="41"/>
        <v/>
      </c>
      <c r="Q548" s="111" t="str">
        <f t="shared" si="42"/>
        <v/>
      </c>
      <c r="R548" s="111" t="str">
        <f t="shared" si="43"/>
        <v/>
      </c>
      <c r="S548" s="246">
        <f t="shared" si="44"/>
        <v>0</v>
      </c>
      <c r="T548" s="111"/>
    </row>
    <row r="549" spans="2:20" ht="19.899999999999999" customHeight="1" x14ac:dyDescent="0.35">
      <c r="B549" s="109">
        <v>542</v>
      </c>
      <c r="C549" s="111" t="str">
        <f>IF('Dépenses de rémunération'!C549&lt;&gt;"",'Dépenses de rémunération'!C549,"")</f>
        <v/>
      </c>
      <c r="D549" s="111" t="str">
        <f>IF('Dépenses de rémunération'!D549&lt;&gt;"",'Dépenses de rémunération'!D549,"")</f>
        <v/>
      </c>
      <c r="E549" s="111" t="str">
        <f>IF('Dépenses de rémunération'!E549&lt;&gt;"",'Dépenses de rémunération'!E549,"")</f>
        <v/>
      </c>
      <c r="F549" s="111" t="str">
        <f>IF('Dépenses de rémunération'!F549&lt;&gt;"",'Dépenses de rémunération'!F549,"")</f>
        <v/>
      </c>
      <c r="G549" s="111" t="str">
        <f>IF('Dépenses de rémunération'!G549&lt;&gt;"",'Dépenses de rémunération'!G549,"")</f>
        <v/>
      </c>
      <c r="H549" s="246">
        <f>IF('Dépenses de rémunération'!I549&lt;&gt;0,ROUND('Dépenses de rémunération'!J549*'Dépenses de rémunération'!H549/'Dépenses de rémunération'!I549,2),0)</f>
        <v>0</v>
      </c>
      <c r="I549" s="81" t="str">
        <f>IF('Dépenses de rémunération'!H549&lt;&gt;0,'Dépenses de rémunération'!H549,"")</f>
        <v/>
      </c>
      <c r="J549" s="79" t="str">
        <f>IF('Dépenses de rémunération'!I549&lt;&gt;"",'Dépenses de rémunération'!I549,"")</f>
        <v/>
      </c>
      <c r="K549" s="79" t="str">
        <f>IF('Dépenses de rémunération'!J549&lt;&gt;"",'Dépenses de rémunération'!J549,"")</f>
        <v/>
      </c>
      <c r="L549" s="111" t="str">
        <f>IF('Dépenses de rémunération'!K549&lt;&gt;"",'Dépenses de rémunération'!K549,"")</f>
        <v/>
      </c>
      <c r="M549" s="246"/>
      <c r="N549" s="246">
        <f t="shared" si="40"/>
        <v>0</v>
      </c>
      <c r="O549" s="111"/>
      <c r="P549" s="81" t="str">
        <f t="shared" si="41"/>
        <v/>
      </c>
      <c r="Q549" s="111" t="str">
        <f t="shared" si="42"/>
        <v/>
      </c>
      <c r="R549" s="111" t="str">
        <f t="shared" si="43"/>
        <v/>
      </c>
      <c r="S549" s="246">
        <f t="shared" si="44"/>
        <v>0</v>
      </c>
      <c r="T549" s="111"/>
    </row>
    <row r="550" spans="2:20" ht="19.899999999999999" customHeight="1" x14ac:dyDescent="0.35">
      <c r="B550" s="109">
        <v>543</v>
      </c>
      <c r="C550" s="111" t="str">
        <f>IF('Dépenses de rémunération'!C550&lt;&gt;"",'Dépenses de rémunération'!C550,"")</f>
        <v/>
      </c>
      <c r="D550" s="111" t="str">
        <f>IF('Dépenses de rémunération'!D550&lt;&gt;"",'Dépenses de rémunération'!D550,"")</f>
        <v/>
      </c>
      <c r="E550" s="111" t="str">
        <f>IF('Dépenses de rémunération'!E550&lt;&gt;"",'Dépenses de rémunération'!E550,"")</f>
        <v/>
      </c>
      <c r="F550" s="111" t="str">
        <f>IF('Dépenses de rémunération'!F550&lt;&gt;"",'Dépenses de rémunération'!F550,"")</f>
        <v/>
      </c>
      <c r="G550" s="111" t="str">
        <f>IF('Dépenses de rémunération'!G550&lt;&gt;"",'Dépenses de rémunération'!G550,"")</f>
        <v/>
      </c>
      <c r="H550" s="246">
        <f>IF('Dépenses de rémunération'!I550&lt;&gt;0,ROUND('Dépenses de rémunération'!J550*'Dépenses de rémunération'!H550/'Dépenses de rémunération'!I550,2),0)</f>
        <v>0</v>
      </c>
      <c r="I550" s="81" t="str">
        <f>IF('Dépenses de rémunération'!H550&lt;&gt;0,'Dépenses de rémunération'!H550,"")</f>
        <v/>
      </c>
      <c r="J550" s="79" t="str">
        <f>IF('Dépenses de rémunération'!I550&lt;&gt;"",'Dépenses de rémunération'!I550,"")</f>
        <v/>
      </c>
      <c r="K550" s="79" t="str">
        <f>IF('Dépenses de rémunération'!J550&lt;&gt;"",'Dépenses de rémunération'!J550,"")</f>
        <v/>
      </c>
      <c r="L550" s="111" t="str">
        <f>IF('Dépenses de rémunération'!K550&lt;&gt;"",'Dépenses de rémunération'!K550,"")</f>
        <v/>
      </c>
      <c r="M550" s="246"/>
      <c r="N550" s="246">
        <f t="shared" si="40"/>
        <v>0</v>
      </c>
      <c r="O550" s="111"/>
      <c r="P550" s="81" t="str">
        <f t="shared" si="41"/>
        <v/>
      </c>
      <c r="Q550" s="111" t="str">
        <f t="shared" si="42"/>
        <v/>
      </c>
      <c r="R550" s="111" t="str">
        <f t="shared" si="43"/>
        <v/>
      </c>
      <c r="S550" s="246">
        <f t="shared" si="44"/>
        <v>0</v>
      </c>
      <c r="T550" s="111"/>
    </row>
    <row r="551" spans="2:20" ht="19.899999999999999" customHeight="1" x14ac:dyDescent="0.35">
      <c r="B551" s="109">
        <v>544</v>
      </c>
      <c r="C551" s="111" t="str">
        <f>IF('Dépenses de rémunération'!C551&lt;&gt;"",'Dépenses de rémunération'!C551,"")</f>
        <v/>
      </c>
      <c r="D551" s="111" t="str">
        <f>IF('Dépenses de rémunération'!D551&lt;&gt;"",'Dépenses de rémunération'!D551,"")</f>
        <v/>
      </c>
      <c r="E551" s="111" t="str">
        <f>IF('Dépenses de rémunération'!E551&lt;&gt;"",'Dépenses de rémunération'!E551,"")</f>
        <v/>
      </c>
      <c r="F551" s="111" t="str">
        <f>IF('Dépenses de rémunération'!F551&lt;&gt;"",'Dépenses de rémunération'!F551,"")</f>
        <v/>
      </c>
      <c r="G551" s="111" t="str">
        <f>IF('Dépenses de rémunération'!G551&lt;&gt;"",'Dépenses de rémunération'!G551,"")</f>
        <v/>
      </c>
      <c r="H551" s="246">
        <f>IF('Dépenses de rémunération'!I551&lt;&gt;0,ROUND('Dépenses de rémunération'!J551*'Dépenses de rémunération'!H551/'Dépenses de rémunération'!I551,2),0)</f>
        <v>0</v>
      </c>
      <c r="I551" s="81" t="str">
        <f>IF('Dépenses de rémunération'!H551&lt;&gt;0,'Dépenses de rémunération'!H551,"")</f>
        <v/>
      </c>
      <c r="J551" s="79" t="str">
        <f>IF('Dépenses de rémunération'!I551&lt;&gt;"",'Dépenses de rémunération'!I551,"")</f>
        <v/>
      </c>
      <c r="K551" s="79" t="str">
        <f>IF('Dépenses de rémunération'!J551&lt;&gt;"",'Dépenses de rémunération'!J551,"")</f>
        <v/>
      </c>
      <c r="L551" s="111" t="str">
        <f>IF('Dépenses de rémunération'!K551&lt;&gt;"",'Dépenses de rémunération'!K551,"")</f>
        <v/>
      </c>
      <c r="M551" s="246"/>
      <c r="N551" s="246">
        <f t="shared" si="40"/>
        <v>0</v>
      </c>
      <c r="O551" s="111"/>
      <c r="P551" s="81" t="str">
        <f t="shared" si="41"/>
        <v/>
      </c>
      <c r="Q551" s="111" t="str">
        <f t="shared" si="42"/>
        <v/>
      </c>
      <c r="R551" s="111" t="str">
        <f t="shared" si="43"/>
        <v/>
      </c>
      <c r="S551" s="246">
        <f t="shared" si="44"/>
        <v>0</v>
      </c>
      <c r="T551" s="111"/>
    </row>
    <row r="552" spans="2:20" ht="19.899999999999999" customHeight="1" x14ac:dyDescent="0.35">
      <c r="B552" s="109">
        <v>545</v>
      </c>
      <c r="C552" s="111" t="str">
        <f>IF('Dépenses de rémunération'!C552&lt;&gt;"",'Dépenses de rémunération'!C552,"")</f>
        <v/>
      </c>
      <c r="D552" s="111" t="str">
        <f>IF('Dépenses de rémunération'!D552&lt;&gt;"",'Dépenses de rémunération'!D552,"")</f>
        <v/>
      </c>
      <c r="E552" s="111" t="str">
        <f>IF('Dépenses de rémunération'!E552&lt;&gt;"",'Dépenses de rémunération'!E552,"")</f>
        <v/>
      </c>
      <c r="F552" s="111" t="str">
        <f>IF('Dépenses de rémunération'!F552&lt;&gt;"",'Dépenses de rémunération'!F552,"")</f>
        <v/>
      </c>
      <c r="G552" s="111" t="str">
        <f>IF('Dépenses de rémunération'!G552&lt;&gt;"",'Dépenses de rémunération'!G552,"")</f>
        <v/>
      </c>
      <c r="H552" s="246">
        <f>IF('Dépenses de rémunération'!I552&lt;&gt;0,ROUND('Dépenses de rémunération'!J552*'Dépenses de rémunération'!H552/'Dépenses de rémunération'!I552,2),0)</f>
        <v>0</v>
      </c>
      <c r="I552" s="81" t="str">
        <f>IF('Dépenses de rémunération'!H552&lt;&gt;0,'Dépenses de rémunération'!H552,"")</f>
        <v/>
      </c>
      <c r="J552" s="79" t="str">
        <f>IF('Dépenses de rémunération'!I552&lt;&gt;"",'Dépenses de rémunération'!I552,"")</f>
        <v/>
      </c>
      <c r="K552" s="79" t="str">
        <f>IF('Dépenses de rémunération'!J552&lt;&gt;"",'Dépenses de rémunération'!J552,"")</f>
        <v/>
      </c>
      <c r="L552" s="111" t="str">
        <f>IF('Dépenses de rémunération'!K552&lt;&gt;"",'Dépenses de rémunération'!K552,"")</f>
        <v/>
      </c>
      <c r="M552" s="246"/>
      <c r="N552" s="246">
        <f t="shared" si="40"/>
        <v>0</v>
      </c>
      <c r="O552" s="111"/>
      <c r="P552" s="81" t="str">
        <f t="shared" si="41"/>
        <v/>
      </c>
      <c r="Q552" s="111" t="str">
        <f t="shared" si="42"/>
        <v/>
      </c>
      <c r="R552" s="111" t="str">
        <f t="shared" si="43"/>
        <v/>
      </c>
      <c r="S552" s="246">
        <f t="shared" si="44"/>
        <v>0</v>
      </c>
      <c r="T552" s="111"/>
    </row>
    <row r="553" spans="2:20" ht="19.899999999999999" customHeight="1" x14ac:dyDescent="0.35">
      <c r="B553" s="109">
        <v>546</v>
      </c>
      <c r="C553" s="111" t="str">
        <f>IF('Dépenses de rémunération'!C553&lt;&gt;"",'Dépenses de rémunération'!C553,"")</f>
        <v/>
      </c>
      <c r="D553" s="111" t="str">
        <f>IF('Dépenses de rémunération'!D553&lt;&gt;"",'Dépenses de rémunération'!D553,"")</f>
        <v/>
      </c>
      <c r="E553" s="111" t="str">
        <f>IF('Dépenses de rémunération'!E553&lt;&gt;"",'Dépenses de rémunération'!E553,"")</f>
        <v/>
      </c>
      <c r="F553" s="111" t="str">
        <f>IF('Dépenses de rémunération'!F553&lt;&gt;"",'Dépenses de rémunération'!F553,"")</f>
        <v/>
      </c>
      <c r="G553" s="111" t="str">
        <f>IF('Dépenses de rémunération'!G553&lt;&gt;"",'Dépenses de rémunération'!G553,"")</f>
        <v/>
      </c>
      <c r="H553" s="246">
        <f>IF('Dépenses de rémunération'!I553&lt;&gt;0,ROUND('Dépenses de rémunération'!J553*'Dépenses de rémunération'!H553/'Dépenses de rémunération'!I553,2),0)</f>
        <v>0</v>
      </c>
      <c r="I553" s="81" t="str">
        <f>IF('Dépenses de rémunération'!H553&lt;&gt;0,'Dépenses de rémunération'!H553,"")</f>
        <v/>
      </c>
      <c r="J553" s="79" t="str">
        <f>IF('Dépenses de rémunération'!I553&lt;&gt;"",'Dépenses de rémunération'!I553,"")</f>
        <v/>
      </c>
      <c r="K553" s="79" t="str">
        <f>IF('Dépenses de rémunération'!J553&lt;&gt;"",'Dépenses de rémunération'!J553,"")</f>
        <v/>
      </c>
      <c r="L553" s="111" t="str">
        <f>IF('Dépenses de rémunération'!K553&lt;&gt;"",'Dépenses de rémunération'!K553,"")</f>
        <v/>
      </c>
      <c r="M553" s="246"/>
      <c r="N553" s="246">
        <f t="shared" si="40"/>
        <v>0</v>
      </c>
      <c r="O553" s="111"/>
      <c r="P553" s="81" t="str">
        <f t="shared" si="41"/>
        <v/>
      </c>
      <c r="Q553" s="111" t="str">
        <f t="shared" si="42"/>
        <v/>
      </c>
      <c r="R553" s="111" t="str">
        <f t="shared" si="43"/>
        <v/>
      </c>
      <c r="S553" s="246">
        <f t="shared" si="44"/>
        <v>0</v>
      </c>
      <c r="T553" s="111"/>
    </row>
    <row r="554" spans="2:20" ht="19.899999999999999" customHeight="1" x14ac:dyDescent="0.35">
      <c r="B554" s="109">
        <v>547</v>
      </c>
      <c r="C554" s="111" t="str">
        <f>IF('Dépenses de rémunération'!C554&lt;&gt;"",'Dépenses de rémunération'!C554,"")</f>
        <v/>
      </c>
      <c r="D554" s="111" t="str">
        <f>IF('Dépenses de rémunération'!D554&lt;&gt;"",'Dépenses de rémunération'!D554,"")</f>
        <v/>
      </c>
      <c r="E554" s="111" t="str">
        <f>IF('Dépenses de rémunération'!E554&lt;&gt;"",'Dépenses de rémunération'!E554,"")</f>
        <v/>
      </c>
      <c r="F554" s="111" t="str">
        <f>IF('Dépenses de rémunération'!F554&lt;&gt;"",'Dépenses de rémunération'!F554,"")</f>
        <v/>
      </c>
      <c r="G554" s="111" t="str">
        <f>IF('Dépenses de rémunération'!G554&lt;&gt;"",'Dépenses de rémunération'!G554,"")</f>
        <v/>
      </c>
      <c r="H554" s="246">
        <f>IF('Dépenses de rémunération'!I554&lt;&gt;0,ROUND('Dépenses de rémunération'!J554*'Dépenses de rémunération'!H554/'Dépenses de rémunération'!I554,2),0)</f>
        <v>0</v>
      </c>
      <c r="I554" s="81" t="str">
        <f>IF('Dépenses de rémunération'!H554&lt;&gt;0,'Dépenses de rémunération'!H554,"")</f>
        <v/>
      </c>
      <c r="J554" s="79" t="str">
        <f>IF('Dépenses de rémunération'!I554&lt;&gt;"",'Dépenses de rémunération'!I554,"")</f>
        <v/>
      </c>
      <c r="K554" s="79" t="str">
        <f>IF('Dépenses de rémunération'!J554&lt;&gt;"",'Dépenses de rémunération'!J554,"")</f>
        <v/>
      </c>
      <c r="L554" s="111" t="str">
        <f>IF('Dépenses de rémunération'!K554&lt;&gt;"",'Dépenses de rémunération'!K554,"")</f>
        <v/>
      </c>
      <c r="M554" s="246"/>
      <c r="N554" s="246">
        <f t="shared" si="40"/>
        <v>0</v>
      </c>
      <c r="O554" s="111"/>
      <c r="P554" s="81" t="str">
        <f t="shared" si="41"/>
        <v/>
      </c>
      <c r="Q554" s="111" t="str">
        <f t="shared" si="42"/>
        <v/>
      </c>
      <c r="R554" s="111" t="str">
        <f t="shared" si="43"/>
        <v/>
      </c>
      <c r="S554" s="246">
        <f t="shared" si="44"/>
        <v>0</v>
      </c>
      <c r="T554" s="111"/>
    </row>
    <row r="555" spans="2:20" ht="19.899999999999999" customHeight="1" x14ac:dyDescent="0.35">
      <c r="B555" s="109">
        <v>548</v>
      </c>
      <c r="C555" s="111" t="str">
        <f>IF('Dépenses de rémunération'!C555&lt;&gt;"",'Dépenses de rémunération'!C555,"")</f>
        <v/>
      </c>
      <c r="D555" s="111" t="str">
        <f>IF('Dépenses de rémunération'!D555&lt;&gt;"",'Dépenses de rémunération'!D555,"")</f>
        <v/>
      </c>
      <c r="E555" s="111" t="str">
        <f>IF('Dépenses de rémunération'!E555&lt;&gt;"",'Dépenses de rémunération'!E555,"")</f>
        <v/>
      </c>
      <c r="F555" s="111" t="str">
        <f>IF('Dépenses de rémunération'!F555&lt;&gt;"",'Dépenses de rémunération'!F555,"")</f>
        <v/>
      </c>
      <c r="G555" s="111" t="str">
        <f>IF('Dépenses de rémunération'!G555&lt;&gt;"",'Dépenses de rémunération'!G555,"")</f>
        <v/>
      </c>
      <c r="H555" s="246">
        <f>IF('Dépenses de rémunération'!I555&lt;&gt;0,ROUND('Dépenses de rémunération'!J555*'Dépenses de rémunération'!H555/'Dépenses de rémunération'!I555,2),0)</f>
        <v>0</v>
      </c>
      <c r="I555" s="81" t="str">
        <f>IF('Dépenses de rémunération'!H555&lt;&gt;0,'Dépenses de rémunération'!H555,"")</f>
        <v/>
      </c>
      <c r="J555" s="79" t="str">
        <f>IF('Dépenses de rémunération'!I555&lt;&gt;"",'Dépenses de rémunération'!I555,"")</f>
        <v/>
      </c>
      <c r="K555" s="79" t="str">
        <f>IF('Dépenses de rémunération'!J555&lt;&gt;"",'Dépenses de rémunération'!J555,"")</f>
        <v/>
      </c>
      <c r="L555" s="111" t="str">
        <f>IF('Dépenses de rémunération'!K555&lt;&gt;"",'Dépenses de rémunération'!K555,"")</f>
        <v/>
      </c>
      <c r="M555" s="246"/>
      <c r="N555" s="246">
        <f t="shared" si="40"/>
        <v>0</v>
      </c>
      <c r="O555" s="111"/>
      <c r="P555" s="81" t="str">
        <f t="shared" si="41"/>
        <v/>
      </c>
      <c r="Q555" s="111" t="str">
        <f t="shared" si="42"/>
        <v/>
      </c>
      <c r="R555" s="111" t="str">
        <f t="shared" si="43"/>
        <v/>
      </c>
      <c r="S555" s="246">
        <f t="shared" si="44"/>
        <v>0</v>
      </c>
      <c r="T555" s="111"/>
    </row>
    <row r="556" spans="2:20" ht="19.899999999999999" customHeight="1" x14ac:dyDescent="0.35">
      <c r="B556" s="109">
        <v>549</v>
      </c>
      <c r="C556" s="111" t="str">
        <f>IF('Dépenses de rémunération'!C556&lt;&gt;"",'Dépenses de rémunération'!C556,"")</f>
        <v/>
      </c>
      <c r="D556" s="111" t="str">
        <f>IF('Dépenses de rémunération'!D556&lt;&gt;"",'Dépenses de rémunération'!D556,"")</f>
        <v/>
      </c>
      <c r="E556" s="111" t="str">
        <f>IF('Dépenses de rémunération'!E556&lt;&gt;"",'Dépenses de rémunération'!E556,"")</f>
        <v/>
      </c>
      <c r="F556" s="111" t="str">
        <f>IF('Dépenses de rémunération'!F556&lt;&gt;"",'Dépenses de rémunération'!F556,"")</f>
        <v/>
      </c>
      <c r="G556" s="111" t="str">
        <f>IF('Dépenses de rémunération'!G556&lt;&gt;"",'Dépenses de rémunération'!G556,"")</f>
        <v/>
      </c>
      <c r="H556" s="246">
        <f>IF('Dépenses de rémunération'!I556&lt;&gt;0,ROUND('Dépenses de rémunération'!J556*'Dépenses de rémunération'!H556/'Dépenses de rémunération'!I556,2),0)</f>
        <v>0</v>
      </c>
      <c r="I556" s="81" t="str">
        <f>IF('Dépenses de rémunération'!H556&lt;&gt;0,'Dépenses de rémunération'!H556,"")</f>
        <v/>
      </c>
      <c r="J556" s="79" t="str">
        <f>IF('Dépenses de rémunération'!I556&lt;&gt;"",'Dépenses de rémunération'!I556,"")</f>
        <v/>
      </c>
      <c r="K556" s="79" t="str">
        <f>IF('Dépenses de rémunération'!J556&lt;&gt;"",'Dépenses de rémunération'!J556,"")</f>
        <v/>
      </c>
      <c r="L556" s="111" t="str">
        <f>IF('Dépenses de rémunération'!K556&lt;&gt;"",'Dépenses de rémunération'!K556,"")</f>
        <v/>
      </c>
      <c r="M556" s="246"/>
      <c r="N556" s="246">
        <f t="shared" si="40"/>
        <v>0</v>
      </c>
      <c r="O556" s="111"/>
      <c r="P556" s="81" t="str">
        <f t="shared" si="41"/>
        <v/>
      </c>
      <c r="Q556" s="111" t="str">
        <f t="shared" si="42"/>
        <v/>
      </c>
      <c r="R556" s="111" t="str">
        <f t="shared" si="43"/>
        <v/>
      </c>
      <c r="S556" s="246">
        <f t="shared" si="44"/>
        <v>0</v>
      </c>
      <c r="T556" s="111"/>
    </row>
    <row r="557" spans="2:20" ht="19.899999999999999" customHeight="1" x14ac:dyDescent="0.35">
      <c r="B557" s="109">
        <v>550</v>
      </c>
      <c r="C557" s="111" t="str">
        <f>IF('Dépenses de rémunération'!C557&lt;&gt;"",'Dépenses de rémunération'!C557,"")</f>
        <v/>
      </c>
      <c r="D557" s="111" t="str">
        <f>IF('Dépenses de rémunération'!D557&lt;&gt;"",'Dépenses de rémunération'!D557,"")</f>
        <v/>
      </c>
      <c r="E557" s="111" t="str">
        <f>IF('Dépenses de rémunération'!E557&lt;&gt;"",'Dépenses de rémunération'!E557,"")</f>
        <v/>
      </c>
      <c r="F557" s="111" t="str">
        <f>IF('Dépenses de rémunération'!F557&lt;&gt;"",'Dépenses de rémunération'!F557,"")</f>
        <v/>
      </c>
      <c r="G557" s="111" t="str">
        <f>IF('Dépenses de rémunération'!G557&lt;&gt;"",'Dépenses de rémunération'!G557,"")</f>
        <v/>
      </c>
      <c r="H557" s="246">
        <f>IF('Dépenses de rémunération'!I557&lt;&gt;0,ROUND('Dépenses de rémunération'!J557*'Dépenses de rémunération'!H557/'Dépenses de rémunération'!I557,2),0)</f>
        <v>0</v>
      </c>
      <c r="I557" s="81" t="str">
        <f>IF('Dépenses de rémunération'!H557&lt;&gt;0,'Dépenses de rémunération'!H557,"")</f>
        <v/>
      </c>
      <c r="J557" s="79" t="str">
        <f>IF('Dépenses de rémunération'!I557&lt;&gt;"",'Dépenses de rémunération'!I557,"")</f>
        <v/>
      </c>
      <c r="K557" s="79" t="str">
        <f>IF('Dépenses de rémunération'!J557&lt;&gt;"",'Dépenses de rémunération'!J557,"")</f>
        <v/>
      </c>
      <c r="L557" s="111" t="str">
        <f>IF('Dépenses de rémunération'!K557&lt;&gt;"",'Dépenses de rémunération'!K557,"")</f>
        <v/>
      </c>
      <c r="M557" s="246"/>
      <c r="N557" s="246">
        <f t="shared" si="40"/>
        <v>0</v>
      </c>
      <c r="O557" s="111"/>
      <c r="P557" s="81" t="str">
        <f t="shared" si="41"/>
        <v/>
      </c>
      <c r="Q557" s="111" t="str">
        <f t="shared" si="42"/>
        <v/>
      </c>
      <c r="R557" s="111" t="str">
        <f t="shared" si="43"/>
        <v/>
      </c>
      <c r="S557" s="246">
        <f t="shared" si="44"/>
        <v>0</v>
      </c>
      <c r="T557" s="111"/>
    </row>
    <row r="558" spans="2:20" ht="19.899999999999999" customHeight="1" x14ac:dyDescent="0.35">
      <c r="B558" s="109">
        <v>551</v>
      </c>
      <c r="C558" s="111" t="str">
        <f>IF('Dépenses de rémunération'!C558&lt;&gt;"",'Dépenses de rémunération'!C558,"")</f>
        <v/>
      </c>
      <c r="D558" s="111" t="str">
        <f>IF('Dépenses de rémunération'!D558&lt;&gt;"",'Dépenses de rémunération'!D558,"")</f>
        <v/>
      </c>
      <c r="E558" s="111" t="str">
        <f>IF('Dépenses de rémunération'!E558&lt;&gt;"",'Dépenses de rémunération'!E558,"")</f>
        <v/>
      </c>
      <c r="F558" s="111" t="str">
        <f>IF('Dépenses de rémunération'!F558&lt;&gt;"",'Dépenses de rémunération'!F558,"")</f>
        <v/>
      </c>
      <c r="G558" s="111" t="str">
        <f>IF('Dépenses de rémunération'!G558&lt;&gt;"",'Dépenses de rémunération'!G558,"")</f>
        <v/>
      </c>
      <c r="H558" s="246">
        <f>IF('Dépenses de rémunération'!I558&lt;&gt;0,ROUND('Dépenses de rémunération'!J558*'Dépenses de rémunération'!H558/'Dépenses de rémunération'!I558,2),0)</f>
        <v>0</v>
      </c>
      <c r="I558" s="81" t="str">
        <f>IF('Dépenses de rémunération'!H558&lt;&gt;0,'Dépenses de rémunération'!H558,"")</f>
        <v/>
      </c>
      <c r="J558" s="79" t="str">
        <f>IF('Dépenses de rémunération'!I558&lt;&gt;"",'Dépenses de rémunération'!I558,"")</f>
        <v/>
      </c>
      <c r="K558" s="79" t="str">
        <f>IF('Dépenses de rémunération'!J558&lt;&gt;"",'Dépenses de rémunération'!J558,"")</f>
        <v/>
      </c>
      <c r="L558" s="111" t="str">
        <f>IF('Dépenses de rémunération'!K558&lt;&gt;"",'Dépenses de rémunération'!K558,"")</f>
        <v/>
      </c>
      <c r="M558" s="246"/>
      <c r="N558" s="246">
        <f t="shared" si="40"/>
        <v>0</v>
      </c>
      <c r="O558" s="111"/>
      <c r="P558" s="81" t="str">
        <f t="shared" si="41"/>
        <v/>
      </c>
      <c r="Q558" s="111" t="str">
        <f t="shared" si="42"/>
        <v/>
      </c>
      <c r="R558" s="111" t="str">
        <f t="shared" si="43"/>
        <v/>
      </c>
      <c r="S558" s="246">
        <f t="shared" si="44"/>
        <v>0</v>
      </c>
      <c r="T558" s="111"/>
    </row>
    <row r="559" spans="2:20" ht="19.899999999999999" customHeight="1" x14ac:dyDescent="0.35">
      <c r="B559" s="109">
        <v>552</v>
      </c>
      <c r="C559" s="111" t="str">
        <f>IF('Dépenses de rémunération'!C559&lt;&gt;"",'Dépenses de rémunération'!C559,"")</f>
        <v/>
      </c>
      <c r="D559" s="111" t="str">
        <f>IF('Dépenses de rémunération'!D559&lt;&gt;"",'Dépenses de rémunération'!D559,"")</f>
        <v/>
      </c>
      <c r="E559" s="111" t="str">
        <f>IF('Dépenses de rémunération'!E559&lt;&gt;"",'Dépenses de rémunération'!E559,"")</f>
        <v/>
      </c>
      <c r="F559" s="111" t="str">
        <f>IF('Dépenses de rémunération'!F559&lt;&gt;"",'Dépenses de rémunération'!F559,"")</f>
        <v/>
      </c>
      <c r="G559" s="111" t="str">
        <f>IF('Dépenses de rémunération'!G559&lt;&gt;"",'Dépenses de rémunération'!G559,"")</f>
        <v/>
      </c>
      <c r="H559" s="246">
        <f>IF('Dépenses de rémunération'!I559&lt;&gt;0,ROUND('Dépenses de rémunération'!J559*'Dépenses de rémunération'!H559/'Dépenses de rémunération'!I559,2),0)</f>
        <v>0</v>
      </c>
      <c r="I559" s="81" t="str">
        <f>IF('Dépenses de rémunération'!H559&lt;&gt;0,'Dépenses de rémunération'!H559,"")</f>
        <v/>
      </c>
      <c r="J559" s="79" t="str">
        <f>IF('Dépenses de rémunération'!I559&lt;&gt;"",'Dépenses de rémunération'!I559,"")</f>
        <v/>
      </c>
      <c r="K559" s="79" t="str">
        <f>IF('Dépenses de rémunération'!J559&lt;&gt;"",'Dépenses de rémunération'!J559,"")</f>
        <v/>
      </c>
      <c r="L559" s="111" t="str">
        <f>IF('Dépenses de rémunération'!K559&lt;&gt;"",'Dépenses de rémunération'!K559,"")</f>
        <v/>
      </c>
      <c r="M559" s="246"/>
      <c r="N559" s="246">
        <f t="shared" si="40"/>
        <v>0</v>
      </c>
      <c r="O559" s="111"/>
      <c r="P559" s="81" t="str">
        <f t="shared" si="41"/>
        <v/>
      </c>
      <c r="Q559" s="111" t="str">
        <f t="shared" si="42"/>
        <v/>
      </c>
      <c r="R559" s="111" t="str">
        <f t="shared" si="43"/>
        <v/>
      </c>
      <c r="S559" s="246">
        <f t="shared" si="44"/>
        <v>0</v>
      </c>
      <c r="T559" s="111"/>
    </row>
    <row r="560" spans="2:20" ht="19.899999999999999" customHeight="1" x14ac:dyDescent="0.35">
      <c r="B560" s="109">
        <v>553</v>
      </c>
      <c r="C560" s="111" t="str">
        <f>IF('Dépenses de rémunération'!C560&lt;&gt;"",'Dépenses de rémunération'!C560,"")</f>
        <v/>
      </c>
      <c r="D560" s="111" t="str">
        <f>IF('Dépenses de rémunération'!D560&lt;&gt;"",'Dépenses de rémunération'!D560,"")</f>
        <v/>
      </c>
      <c r="E560" s="111" t="str">
        <f>IF('Dépenses de rémunération'!E560&lt;&gt;"",'Dépenses de rémunération'!E560,"")</f>
        <v/>
      </c>
      <c r="F560" s="111" t="str">
        <f>IF('Dépenses de rémunération'!F560&lt;&gt;"",'Dépenses de rémunération'!F560,"")</f>
        <v/>
      </c>
      <c r="G560" s="111" t="str">
        <f>IF('Dépenses de rémunération'!G560&lt;&gt;"",'Dépenses de rémunération'!G560,"")</f>
        <v/>
      </c>
      <c r="H560" s="246">
        <f>IF('Dépenses de rémunération'!I560&lt;&gt;0,ROUND('Dépenses de rémunération'!J560*'Dépenses de rémunération'!H560/'Dépenses de rémunération'!I560,2),0)</f>
        <v>0</v>
      </c>
      <c r="I560" s="81" t="str">
        <f>IF('Dépenses de rémunération'!H560&lt;&gt;0,'Dépenses de rémunération'!H560,"")</f>
        <v/>
      </c>
      <c r="J560" s="79" t="str">
        <f>IF('Dépenses de rémunération'!I560&lt;&gt;"",'Dépenses de rémunération'!I560,"")</f>
        <v/>
      </c>
      <c r="K560" s="79" t="str">
        <f>IF('Dépenses de rémunération'!J560&lt;&gt;"",'Dépenses de rémunération'!J560,"")</f>
        <v/>
      </c>
      <c r="L560" s="111" t="str">
        <f>IF('Dépenses de rémunération'!K560&lt;&gt;"",'Dépenses de rémunération'!K560,"")</f>
        <v/>
      </c>
      <c r="M560" s="246"/>
      <c r="N560" s="246">
        <f t="shared" si="40"/>
        <v>0</v>
      </c>
      <c r="O560" s="111"/>
      <c r="P560" s="81" t="str">
        <f t="shared" si="41"/>
        <v/>
      </c>
      <c r="Q560" s="111" t="str">
        <f t="shared" si="42"/>
        <v/>
      </c>
      <c r="R560" s="111" t="str">
        <f t="shared" si="43"/>
        <v/>
      </c>
      <c r="S560" s="246">
        <f t="shared" si="44"/>
        <v>0</v>
      </c>
      <c r="T560" s="111"/>
    </row>
    <row r="561" spans="2:20" ht="19.899999999999999" customHeight="1" x14ac:dyDescent="0.35">
      <c r="B561" s="109">
        <v>554</v>
      </c>
      <c r="C561" s="111" t="str">
        <f>IF('Dépenses de rémunération'!C561&lt;&gt;"",'Dépenses de rémunération'!C561,"")</f>
        <v/>
      </c>
      <c r="D561" s="111" t="str">
        <f>IF('Dépenses de rémunération'!D561&lt;&gt;"",'Dépenses de rémunération'!D561,"")</f>
        <v/>
      </c>
      <c r="E561" s="111" t="str">
        <f>IF('Dépenses de rémunération'!E561&lt;&gt;"",'Dépenses de rémunération'!E561,"")</f>
        <v/>
      </c>
      <c r="F561" s="111" t="str">
        <f>IF('Dépenses de rémunération'!F561&lt;&gt;"",'Dépenses de rémunération'!F561,"")</f>
        <v/>
      </c>
      <c r="G561" s="111" t="str">
        <f>IF('Dépenses de rémunération'!G561&lt;&gt;"",'Dépenses de rémunération'!G561,"")</f>
        <v/>
      </c>
      <c r="H561" s="246">
        <f>IF('Dépenses de rémunération'!I561&lt;&gt;0,ROUND('Dépenses de rémunération'!J561*'Dépenses de rémunération'!H561/'Dépenses de rémunération'!I561,2),0)</f>
        <v>0</v>
      </c>
      <c r="I561" s="81" t="str">
        <f>IF('Dépenses de rémunération'!H561&lt;&gt;0,'Dépenses de rémunération'!H561,"")</f>
        <v/>
      </c>
      <c r="J561" s="79" t="str">
        <f>IF('Dépenses de rémunération'!I561&lt;&gt;"",'Dépenses de rémunération'!I561,"")</f>
        <v/>
      </c>
      <c r="K561" s="79" t="str">
        <f>IF('Dépenses de rémunération'!J561&lt;&gt;"",'Dépenses de rémunération'!J561,"")</f>
        <v/>
      </c>
      <c r="L561" s="111" t="str">
        <f>IF('Dépenses de rémunération'!K561&lt;&gt;"",'Dépenses de rémunération'!K561,"")</f>
        <v/>
      </c>
      <c r="M561" s="246"/>
      <c r="N561" s="246">
        <f t="shared" si="40"/>
        <v>0</v>
      </c>
      <c r="O561" s="111"/>
      <c r="P561" s="81" t="str">
        <f t="shared" si="41"/>
        <v/>
      </c>
      <c r="Q561" s="111" t="str">
        <f t="shared" si="42"/>
        <v/>
      </c>
      <c r="R561" s="111" t="str">
        <f t="shared" si="43"/>
        <v/>
      </c>
      <c r="S561" s="246">
        <f t="shared" si="44"/>
        <v>0</v>
      </c>
      <c r="T561" s="111"/>
    </row>
    <row r="562" spans="2:20" ht="19.899999999999999" customHeight="1" x14ac:dyDescent="0.35">
      <c r="B562" s="109">
        <v>555</v>
      </c>
      <c r="C562" s="111" t="str">
        <f>IF('Dépenses de rémunération'!C562&lt;&gt;"",'Dépenses de rémunération'!C562,"")</f>
        <v/>
      </c>
      <c r="D562" s="111" t="str">
        <f>IF('Dépenses de rémunération'!D562&lt;&gt;"",'Dépenses de rémunération'!D562,"")</f>
        <v/>
      </c>
      <c r="E562" s="111" t="str">
        <f>IF('Dépenses de rémunération'!E562&lt;&gt;"",'Dépenses de rémunération'!E562,"")</f>
        <v/>
      </c>
      <c r="F562" s="111" t="str">
        <f>IF('Dépenses de rémunération'!F562&lt;&gt;"",'Dépenses de rémunération'!F562,"")</f>
        <v/>
      </c>
      <c r="G562" s="111" t="str">
        <f>IF('Dépenses de rémunération'!G562&lt;&gt;"",'Dépenses de rémunération'!G562,"")</f>
        <v/>
      </c>
      <c r="H562" s="246">
        <f>IF('Dépenses de rémunération'!I562&lt;&gt;0,ROUND('Dépenses de rémunération'!J562*'Dépenses de rémunération'!H562/'Dépenses de rémunération'!I562,2),0)</f>
        <v>0</v>
      </c>
      <c r="I562" s="81" t="str">
        <f>IF('Dépenses de rémunération'!H562&lt;&gt;0,'Dépenses de rémunération'!H562,"")</f>
        <v/>
      </c>
      <c r="J562" s="79" t="str">
        <f>IF('Dépenses de rémunération'!I562&lt;&gt;"",'Dépenses de rémunération'!I562,"")</f>
        <v/>
      </c>
      <c r="K562" s="79" t="str">
        <f>IF('Dépenses de rémunération'!J562&lt;&gt;"",'Dépenses de rémunération'!J562,"")</f>
        <v/>
      </c>
      <c r="L562" s="111" t="str">
        <f>IF('Dépenses de rémunération'!K562&lt;&gt;"",'Dépenses de rémunération'!K562,"")</f>
        <v/>
      </c>
      <c r="M562" s="246"/>
      <c r="N562" s="246">
        <f t="shared" si="40"/>
        <v>0</v>
      </c>
      <c r="O562" s="111"/>
      <c r="P562" s="81" t="str">
        <f t="shared" si="41"/>
        <v/>
      </c>
      <c r="Q562" s="111" t="str">
        <f t="shared" si="42"/>
        <v/>
      </c>
      <c r="R562" s="111" t="str">
        <f t="shared" si="43"/>
        <v/>
      </c>
      <c r="S562" s="246">
        <f t="shared" si="44"/>
        <v>0</v>
      </c>
      <c r="T562" s="111"/>
    </row>
    <row r="563" spans="2:20" ht="19.899999999999999" customHeight="1" x14ac:dyDescent="0.35">
      <c r="B563" s="109">
        <v>556</v>
      </c>
      <c r="C563" s="111" t="str">
        <f>IF('Dépenses de rémunération'!C563&lt;&gt;"",'Dépenses de rémunération'!C563,"")</f>
        <v/>
      </c>
      <c r="D563" s="111" t="str">
        <f>IF('Dépenses de rémunération'!D563&lt;&gt;"",'Dépenses de rémunération'!D563,"")</f>
        <v/>
      </c>
      <c r="E563" s="111" t="str">
        <f>IF('Dépenses de rémunération'!E563&lt;&gt;"",'Dépenses de rémunération'!E563,"")</f>
        <v/>
      </c>
      <c r="F563" s="111" t="str">
        <f>IF('Dépenses de rémunération'!F563&lt;&gt;"",'Dépenses de rémunération'!F563,"")</f>
        <v/>
      </c>
      <c r="G563" s="111" t="str">
        <f>IF('Dépenses de rémunération'!G563&lt;&gt;"",'Dépenses de rémunération'!G563,"")</f>
        <v/>
      </c>
      <c r="H563" s="246">
        <f>IF('Dépenses de rémunération'!I563&lt;&gt;0,ROUND('Dépenses de rémunération'!J563*'Dépenses de rémunération'!H563/'Dépenses de rémunération'!I563,2),0)</f>
        <v>0</v>
      </c>
      <c r="I563" s="81" t="str">
        <f>IF('Dépenses de rémunération'!H563&lt;&gt;0,'Dépenses de rémunération'!H563,"")</f>
        <v/>
      </c>
      <c r="J563" s="79" t="str">
        <f>IF('Dépenses de rémunération'!I563&lt;&gt;"",'Dépenses de rémunération'!I563,"")</f>
        <v/>
      </c>
      <c r="K563" s="79" t="str">
        <f>IF('Dépenses de rémunération'!J563&lt;&gt;"",'Dépenses de rémunération'!J563,"")</f>
        <v/>
      </c>
      <c r="L563" s="111" t="str">
        <f>IF('Dépenses de rémunération'!K563&lt;&gt;"",'Dépenses de rémunération'!K563,"")</f>
        <v/>
      </c>
      <c r="M563" s="246"/>
      <c r="N563" s="246">
        <f t="shared" si="40"/>
        <v>0</v>
      </c>
      <c r="O563" s="111"/>
      <c r="P563" s="81" t="str">
        <f t="shared" si="41"/>
        <v/>
      </c>
      <c r="Q563" s="111" t="str">
        <f t="shared" si="42"/>
        <v/>
      </c>
      <c r="R563" s="111" t="str">
        <f t="shared" si="43"/>
        <v/>
      </c>
      <c r="S563" s="246">
        <f t="shared" si="44"/>
        <v>0</v>
      </c>
      <c r="T563" s="111"/>
    </row>
    <row r="564" spans="2:20" ht="19.899999999999999" customHeight="1" x14ac:dyDescent="0.35">
      <c r="B564" s="109">
        <v>557</v>
      </c>
      <c r="C564" s="111" t="str">
        <f>IF('Dépenses de rémunération'!C564&lt;&gt;"",'Dépenses de rémunération'!C564,"")</f>
        <v/>
      </c>
      <c r="D564" s="111" t="str">
        <f>IF('Dépenses de rémunération'!D564&lt;&gt;"",'Dépenses de rémunération'!D564,"")</f>
        <v/>
      </c>
      <c r="E564" s="111" t="str">
        <f>IF('Dépenses de rémunération'!E564&lt;&gt;"",'Dépenses de rémunération'!E564,"")</f>
        <v/>
      </c>
      <c r="F564" s="111" t="str">
        <f>IF('Dépenses de rémunération'!F564&lt;&gt;"",'Dépenses de rémunération'!F564,"")</f>
        <v/>
      </c>
      <c r="G564" s="111" t="str">
        <f>IF('Dépenses de rémunération'!G564&lt;&gt;"",'Dépenses de rémunération'!G564,"")</f>
        <v/>
      </c>
      <c r="H564" s="246">
        <f>IF('Dépenses de rémunération'!I564&lt;&gt;0,ROUND('Dépenses de rémunération'!J564*'Dépenses de rémunération'!H564/'Dépenses de rémunération'!I564,2),0)</f>
        <v>0</v>
      </c>
      <c r="I564" s="81" t="str">
        <f>IF('Dépenses de rémunération'!H564&lt;&gt;0,'Dépenses de rémunération'!H564,"")</f>
        <v/>
      </c>
      <c r="J564" s="79" t="str">
        <f>IF('Dépenses de rémunération'!I564&lt;&gt;"",'Dépenses de rémunération'!I564,"")</f>
        <v/>
      </c>
      <c r="K564" s="79" t="str">
        <f>IF('Dépenses de rémunération'!J564&lt;&gt;"",'Dépenses de rémunération'!J564,"")</f>
        <v/>
      </c>
      <c r="L564" s="111" t="str">
        <f>IF('Dépenses de rémunération'!K564&lt;&gt;"",'Dépenses de rémunération'!K564,"")</f>
        <v/>
      </c>
      <c r="M564" s="246"/>
      <c r="N564" s="246">
        <f t="shared" si="40"/>
        <v>0</v>
      </c>
      <c r="O564" s="111"/>
      <c r="P564" s="81" t="str">
        <f t="shared" si="41"/>
        <v/>
      </c>
      <c r="Q564" s="111" t="str">
        <f t="shared" si="42"/>
        <v/>
      </c>
      <c r="R564" s="111" t="str">
        <f t="shared" si="43"/>
        <v/>
      </c>
      <c r="S564" s="246">
        <f t="shared" si="44"/>
        <v>0</v>
      </c>
      <c r="T564" s="111"/>
    </row>
    <row r="565" spans="2:20" ht="19.899999999999999" customHeight="1" x14ac:dyDescent="0.35">
      <c r="B565" s="109">
        <v>558</v>
      </c>
      <c r="C565" s="111" t="str">
        <f>IF('Dépenses de rémunération'!C565&lt;&gt;"",'Dépenses de rémunération'!C565,"")</f>
        <v/>
      </c>
      <c r="D565" s="111" t="str">
        <f>IF('Dépenses de rémunération'!D565&lt;&gt;"",'Dépenses de rémunération'!D565,"")</f>
        <v/>
      </c>
      <c r="E565" s="111" t="str">
        <f>IF('Dépenses de rémunération'!E565&lt;&gt;"",'Dépenses de rémunération'!E565,"")</f>
        <v/>
      </c>
      <c r="F565" s="111" t="str">
        <f>IF('Dépenses de rémunération'!F565&lt;&gt;"",'Dépenses de rémunération'!F565,"")</f>
        <v/>
      </c>
      <c r="G565" s="111" t="str">
        <f>IF('Dépenses de rémunération'!G565&lt;&gt;"",'Dépenses de rémunération'!G565,"")</f>
        <v/>
      </c>
      <c r="H565" s="246">
        <f>IF('Dépenses de rémunération'!I565&lt;&gt;0,ROUND('Dépenses de rémunération'!J565*'Dépenses de rémunération'!H565/'Dépenses de rémunération'!I565,2),0)</f>
        <v>0</v>
      </c>
      <c r="I565" s="81" t="str">
        <f>IF('Dépenses de rémunération'!H565&lt;&gt;0,'Dépenses de rémunération'!H565,"")</f>
        <v/>
      </c>
      <c r="J565" s="79" t="str">
        <f>IF('Dépenses de rémunération'!I565&lt;&gt;"",'Dépenses de rémunération'!I565,"")</f>
        <v/>
      </c>
      <c r="K565" s="79" t="str">
        <f>IF('Dépenses de rémunération'!J565&lt;&gt;"",'Dépenses de rémunération'!J565,"")</f>
        <v/>
      </c>
      <c r="L565" s="111" t="str">
        <f>IF('Dépenses de rémunération'!K565&lt;&gt;"",'Dépenses de rémunération'!K565,"")</f>
        <v/>
      </c>
      <c r="M565" s="246"/>
      <c r="N565" s="246">
        <f t="shared" si="40"/>
        <v>0</v>
      </c>
      <c r="O565" s="111"/>
      <c r="P565" s="81" t="str">
        <f t="shared" si="41"/>
        <v/>
      </c>
      <c r="Q565" s="111" t="str">
        <f t="shared" si="42"/>
        <v/>
      </c>
      <c r="R565" s="111" t="str">
        <f t="shared" si="43"/>
        <v/>
      </c>
      <c r="S565" s="246">
        <f t="shared" si="44"/>
        <v>0</v>
      </c>
      <c r="T565" s="111"/>
    </row>
    <row r="566" spans="2:20" ht="19.899999999999999" customHeight="1" x14ac:dyDescent="0.35">
      <c r="B566" s="109">
        <v>559</v>
      </c>
      <c r="C566" s="111" t="str">
        <f>IF('Dépenses de rémunération'!C566&lt;&gt;"",'Dépenses de rémunération'!C566,"")</f>
        <v/>
      </c>
      <c r="D566" s="111" t="str">
        <f>IF('Dépenses de rémunération'!D566&lt;&gt;"",'Dépenses de rémunération'!D566,"")</f>
        <v/>
      </c>
      <c r="E566" s="111" t="str">
        <f>IF('Dépenses de rémunération'!E566&lt;&gt;"",'Dépenses de rémunération'!E566,"")</f>
        <v/>
      </c>
      <c r="F566" s="111" t="str">
        <f>IF('Dépenses de rémunération'!F566&lt;&gt;"",'Dépenses de rémunération'!F566,"")</f>
        <v/>
      </c>
      <c r="G566" s="111" t="str">
        <f>IF('Dépenses de rémunération'!G566&lt;&gt;"",'Dépenses de rémunération'!G566,"")</f>
        <v/>
      </c>
      <c r="H566" s="246">
        <f>IF('Dépenses de rémunération'!I566&lt;&gt;0,ROUND('Dépenses de rémunération'!J566*'Dépenses de rémunération'!H566/'Dépenses de rémunération'!I566,2),0)</f>
        <v>0</v>
      </c>
      <c r="I566" s="81" t="str">
        <f>IF('Dépenses de rémunération'!H566&lt;&gt;0,'Dépenses de rémunération'!H566,"")</f>
        <v/>
      </c>
      <c r="J566" s="79" t="str">
        <f>IF('Dépenses de rémunération'!I566&lt;&gt;"",'Dépenses de rémunération'!I566,"")</f>
        <v/>
      </c>
      <c r="K566" s="79" t="str">
        <f>IF('Dépenses de rémunération'!J566&lt;&gt;"",'Dépenses de rémunération'!J566,"")</f>
        <v/>
      </c>
      <c r="L566" s="111" t="str">
        <f>IF('Dépenses de rémunération'!K566&lt;&gt;"",'Dépenses de rémunération'!K566,"")</f>
        <v/>
      </c>
      <c r="M566" s="246"/>
      <c r="N566" s="246">
        <f t="shared" si="40"/>
        <v>0</v>
      </c>
      <c r="O566" s="111"/>
      <c r="P566" s="81" t="str">
        <f t="shared" si="41"/>
        <v/>
      </c>
      <c r="Q566" s="111" t="str">
        <f t="shared" si="42"/>
        <v/>
      </c>
      <c r="R566" s="111" t="str">
        <f t="shared" si="43"/>
        <v/>
      </c>
      <c r="S566" s="246">
        <f t="shared" si="44"/>
        <v>0</v>
      </c>
      <c r="T566" s="111"/>
    </row>
    <row r="567" spans="2:20" ht="19.899999999999999" customHeight="1" x14ac:dyDescent="0.35">
      <c r="B567" s="109">
        <v>560</v>
      </c>
      <c r="C567" s="111" t="str">
        <f>IF('Dépenses de rémunération'!C567&lt;&gt;"",'Dépenses de rémunération'!C567,"")</f>
        <v/>
      </c>
      <c r="D567" s="111" t="str">
        <f>IF('Dépenses de rémunération'!D567&lt;&gt;"",'Dépenses de rémunération'!D567,"")</f>
        <v/>
      </c>
      <c r="E567" s="111" t="str">
        <f>IF('Dépenses de rémunération'!E567&lt;&gt;"",'Dépenses de rémunération'!E567,"")</f>
        <v/>
      </c>
      <c r="F567" s="111" t="str">
        <f>IF('Dépenses de rémunération'!F567&lt;&gt;"",'Dépenses de rémunération'!F567,"")</f>
        <v/>
      </c>
      <c r="G567" s="111" t="str">
        <f>IF('Dépenses de rémunération'!G567&lt;&gt;"",'Dépenses de rémunération'!G567,"")</f>
        <v/>
      </c>
      <c r="H567" s="246">
        <f>IF('Dépenses de rémunération'!I567&lt;&gt;0,ROUND('Dépenses de rémunération'!J567*'Dépenses de rémunération'!H567/'Dépenses de rémunération'!I567,2),0)</f>
        <v>0</v>
      </c>
      <c r="I567" s="81" t="str">
        <f>IF('Dépenses de rémunération'!H567&lt;&gt;0,'Dépenses de rémunération'!H567,"")</f>
        <v/>
      </c>
      <c r="J567" s="79" t="str">
        <f>IF('Dépenses de rémunération'!I567&lt;&gt;"",'Dépenses de rémunération'!I567,"")</f>
        <v/>
      </c>
      <c r="K567" s="79" t="str">
        <f>IF('Dépenses de rémunération'!J567&lt;&gt;"",'Dépenses de rémunération'!J567,"")</f>
        <v/>
      </c>
      <c r="L567" s="111" t="str">
        <f>IF('Dépenses de rémunération'!K567&lt;&gt;"",'Dépenses de rémunération'!K567,"")</f>
        <v/>
      </c>
      <c r="M567" s="246"/>
      <c r="N567" s="246">
        <f t="shared" si="40"/>
        <v>0</v>
      </c>
      <c r="O567" s="111"/>
      <c r="P567" s="81" t="str">
        <f t="shared" si="41"/>
        <v/>
      </c>
      <c r="Q567" s="111" t="str">
        <f t="shared" si="42"/>
        <v/>
      </c>
      <c r="R567" s="111" t="str">
        <f t="shared" si="43"/>
        <v/>
      </c>
      <c r="S567" s="246">
        <f t="shared" si="44"/>
        <v>0</v>
      </c>
      <c r="T567" s="111"/>
    </row>
    <row r="568" spans="2:20" ht="19.899999999999999" customHeight="1" x14ac:dyDescent="0.35">
      <c r="B568" s="109">
        <v>561</v>
      </c>
      <c r="C568" s="111" t="str">
        <f>IF('Dépenses de rémunération'!C568&lt;&gt;"",'Dépenses de rémunération'!C568,"")</f>
        <v/>
      </c>
      <c r="D568" s="111" t="str">
        <f>IF('Dépenses de rémunération'!D568&lt;&gt;"",'Dépenses de rémunération'!D568,"")</f>
        <v/>
      </c>
      <c r="E568" s="111" t="str">
        <f>IF('Dépenses de rémunération'!E568&lt;&gt;"",'Dépenses de rémunération'!E568,"")</f>
        <v/>
      </c>
      <c r="F568" s="111" t="str">
        <f>IF('Dépenses de rémunération'!F568&lt;&gt;"",'Dépenses de rémunération'!F568,"")</f>
        <v/>
      </c>
      <c r="G568" s="111" t="str">
        <f>IF('Dépenses de rémunération'!G568&lt;&gt;"",'Dépenses de rémunération'!G568,"")</f>
        <v/>
      </c>
      <c r="H568" s="246">
        <f>IF('Dépenses de rémunération'!I568&lt;&gt;0,ROUND('Dépenses de rémunération'!J568*'Dépenses de rémunération'!H568/'Dépenses de rémunération'!I568,2),0)</f>
        <v>0</v>
      </c>
      <c r="I568" s="81" t="str">
        <f>IF('Dépenses de rémunération'!H568&lt;&gt;0,'Dépenses de rémunération'!H568,"")</f>
        <v/>
      </c>
      <c r="J568" s="79" t="str">
        <f>IF('Dépenses de rémunération'!I568&lt;&gt;"",'Dépenses de rémunération'!I568,"")</f>
        <v/>
      </c>
      <c r="K568" s="79" t="str">
        <f>IF('Dépenses de rémunération'!J568&lt;&gt;"",'Dépenses de rémunération'!J568,"")</f>
        <v/>
      </c>
      <c r="L568" s="111" t="str">
        <f>IF('Dépenses de rémunération'!K568&lt;&gt;"",'Dépenses de rémunération'!K568,"")</f>
        <v/>
      </c>
      <c r="M568" s="246"/>
      <c r="N568" s="246">
        <f t="shared" si="40"/>
        <v>0</v>
      </c>
      <c r="O568" s="111"/>
      <c r="P568" s="81" t="str">
        <f t="shared" si="41"/>
        <v/>
      </c>
      <c r="Q568" s="111" t="str">
        <f t="shared" si="42"/>
        <v/>
      </c>
      <c r="R568" s="111" t="str">
        <f t="shared" si="43"/>
        <v/>
      </c>
      <c r="S568" s="246">
        <f t="shared" si="44"/>
        <v>0</v>
      </c>
      <c r="T568" s="111"/>
    </row>
    <row r="569" spans="2:20" ht="19.899999999999999" customHeight="1" x14ac:dyDescent="0.35">
      <c r="B569" s="109">
        <v>562</v>
      </c>
      <c r="C569" s="111" t="str">
        <f>IF('Dépenses de rémunération'!C569&lt;&gt;"",'Dépenses de rémunération'!C569,"")</f>
        <v/>
      </c>
      <c r="D569" s="111" t="str">
        <f>IF('Dépenses de rémunération'!D569&lt;&gt;"",'Dépenses de rémunération'!D569,"")</f>
        <v/>
      </c>
      <c r="E569" s="111" t="str">
        <f>IF('Dépenses de rémunération'!E569&lt;&gt;"",'Dépenses de rémunération'!E569,"")</f>
        <v/>
      </c>
      <c r="F569" s="111" t="str">
        <f>IF('Dépenses de rémunération'!F569&lt;&gt;"",'Dépenses de rémunération'!F569,"")</f>
        <v/>
      </c>
      <c r="G569" s="111" t="str">
        <f>IF('Dépenses de rémunération'!G569&lt;&gt;"",'Dépenses de rémunération'!G569,"")</f>
        <v/>
      </c>
      <c r="H569" s="246">
        <f>IF('Dépenses de rémunération'!I569&lt;&gt;0,ROUND('Dépenses de rémunération'!J569*'Dépenses de rémunération'!H569/'Dépenses de rémunération'!I569,2),0)</f>
        <v>0</v>
      </c>
      <c r="I569" s="81" t="str">
        <f>IF('Dépenses de rémunération'!H569&lt;&gt;0,'Dépenses de rémunération'!H569,"")</f>
        <v/>
      </c>
      <c r="J569" s="79" t="str">
        <f>IF('Dépenses de rémunération'!I569&lt;&gt;"",'Dépenses de rémunération'!I569,"")</f>
        <v/>
      </c>
      <c r="K569" s="79" t="str">
        <f>IF('Dépenses de rémunération'!J569&lt;&gt;"",'Dépenses de rémunération'!J569,"")</f>
        <v/>
      </c>
      <c r="L569" s="111" t="str">
        <f>IF('Dépenses de rémunération'!K569&lt;&gt;"",'Dépenses de rémunération'!K569,"")</f>
        <v/>
      </c>
      <c r="M569" s="246"/>
      <c r="N569" s="246">
        <f t="shared" si="40"/>
        <v>0</v>
      </c>
      <c r="O569" s="111"/>
      <c r="P569" s="81" t="str">
        <f t="shared" si="41"/>
        <v/>
      </c>
      <c r="Q569" s="111" t="str">
        <f t="shared" si="42"/>
        <v/>
      </c>
      <c r="R569" s="111" t="str">
        <f t="shared" si="43"/>
        <v/>
      </c>
      <c r="S569" s="246">
        <f t="shared" si="44"/>
        <v>0</v>
      </c>
      <c r="T569" s="111"/>
    </row>
    <row r="570" spans="2:20" ht="19.899999999999999" customHeight="1" x14ac:dyDescent="0.35">
      <c r="B570" s="109">
        <v>563</v>
      </c>
      <c r="C570" s="111" t="str">
        <f>IF('Dépenses de rémunération'!C570&lt;&gt;"",'Dépenses de rémunération'!C570,"")</f>
        <v/>
      </c>
      <c r="D570" s="111" t="str">
        <f>IF('Dépenses de rémunération'!D570&lt;&gt;"",'Dépenses de rémunération'!D570,"")</f>
        <v/>
      </c>
      <c r="E570" s="111" t="str">
        <f>IF('Dépenses de rémunération'!E570&lt;&gt;"",'Dépenses de rémunération'!E570,"")</f>
        <v/>
      </c>
      <c r="F570" s="111" t="str">
        <f>IF('Dépenses de rémunération'!F570&lt;&gt;"",'Dépenses de rémunération'!F570,"")</f>
        <v/>
      </c>
      <c r="G570" s="111" t="str">
        <f>IF('Dépenses de rémunération'!G570&lt;&gt;"",'Dépenses de rémunération'!G570,"")</f>
        <v/>
      </c>
      <c r="H570" s="246">
        <f>IF('Dépenses de rémunération'!I570&lt;&gt;0,ROUND('Dépenses de rémunération'!J570*'Dépenses de rémunération'!H570/'Dépenses de rémunération'!I570,2),0)</f>
        <v>0</v>
      </c>
      <c r="I570" s="81" t="str">
        <f>IF('Dépenses de rémunération'!H570&lt;&gt;0,'Dépenses de rémunération'!H570,"")</f>
        <v/>
      </c>
      <c r="J570" s="79" t="str">
        <f>IF('Dépenses de rémunération'!I570&lt;&gt;"",'Dépenses de rémunération'!I570,"")</f>
        <v/>
      </c>
      <c r="K570" s="79" t="str">
        <f>IF('Dépenses de rémunération'!J570&lt;&gt;"",'Dépenses de rémunération'!J570,"")</f>
        <v/>
      </c>
      <c r="L570" s="111" t="str">
        <f>IF('Dépenses de rémunération'!K570&lt;&gt;"",'Dépenses de rémunération'!K570,"")</f>
        <v/>
      </c>
      <c r="M570" s="246"/>
      <c r="N570" s="246">
        <f t="shared" si="40"/>
        <v>0</v>
      </c>
      <c r="O570" s="111"/>
      <c r="P570" s="81" t="str">
        <f t="shared" si="41"/>
        <v/>
      </c>
      <c r="Q570" s="111" t="str">
        <f t="shared" si="42"/>
        <v/>
      </c>
      <c r="R570" s="111" t="str">
        <f t="shared" si="43"/>
        <v/>
      </c>
      <c r="S570" s="246">
        <f t="shared" si="44"/>
        <v>0</v>
      </c>
      <c r="T570" s="111"/>
    </row>
    <row r="571" spans="2:20" ht="19.899999999999999" customHeight="1" x14ac:dyDescent="0.35">
      <c r="B571" s="109">
        <v>564</v>
      </c>
      <c r="C571" s="111" t="str">
        <f>IF('Dépenses de rémunération'!C571&lt;&gt;"",'Dépenses de rémunération'!C571,"")</f>
        <v/>
      </c>
      <c r="D571" s="111" t="str">
        <f>IF('Dépenses de rémunération'!D571&lt;&gt;"",'Dépenses de rémunération'!D571,"")</f>
        <v/>
      </c>
      <c r="E571" s="111" t="str">
        <f>IF('Dépenses de rémunération'!E571&lt;&gt;"",'Dépenses de rémunération'!E571,"")</f>
        <v/>
      </c>
      <c r="F571" s="111" t="str">
        <f>IF('Dépenses de rémunération'!F571&lt;&gt;"",'Dépenses de rémunération'!F571,"")</f>
        <v/>
      </c>
      <c r="G571" s="111" t="str">
        <f>IF('Dépenses de rémunération'!G571&lt;&gt;"",'Dépenses de rémunération'!G571,"")</f>
        <v/>
      </c>
      <c r="H571" s="246">
        <f>IF('Dépenses de rémunération'!I571&lt;&gt;0,ROUND('Dépenses de rémunération'!J571*'Dépenses de rémunération'!H571/'Dépenses de rémunération'!I571,2),0)</f>
        <v>0</v>
      </c>
      <c r="I571" s="81" t="str">
        <f>IF('Dépenses de rémunération'!H571&lt;&gt;0,'Dépenses de rémunération'!H571,"")</f>
        <v/>
      </c>
      <c r="J571" s="79" t="str">
        <f>IF('Dépenses de rémunération'!I571&lt;&gt;"",'Dépenses de rémunération'!I571,"")</f>
        <v/>
      </c>
      <c r="K571" s="79" t="str">
        <f>IF('Dépenses de rémunération'!J571&lt;&gt;"",'Dépenses de rémunération'!J571,"")</f>
        <v/>
      </c>
      <c r="L571" s="111" t="str">
        <f>IF('Dépenses de rémunération'!K571&lt;&gt;"",'Dépenses de rémunération'!K571,"")</f>
        <v/>
      </c>
      <c r="M571" s="246"/>
      <c r="N571" s="246">
        <f t="shared" si="40"/>
        <v>0</v>
      </c>
      <c r="O571" s="111"/>
      <c r="P571" s="81" t="str">
        <f t="shared" si="41"/>
        <v/>
      </c>
      <c r="Q571" s="111" t="str">
        <f t="shared" si="42"/>
        <v/>
      </c>
      <c r="R571" s="111" t="str">
        <f t="shared" si="43"/>
        <v/>
      </c>
      <c r="S571" s="246">
        <f t="shared" si="44"/>
        <v>0</v>
      </c>
      <c r="T571" s="111"/>
    </row>
    <row r="572" spans="2:20" ht="19.899999999999999" customHeight="1" x14ac:dyDescent="0.35">
      <c r="B572" s="109">
        <v>565</v>
      </c>
      <c r="C572" s="111" t="str">
        <f>IF('Dépenses de rémunération'!C572&lt;&gt;"",'Dépenses de rémunération'!C572,"")</f>
        <v/>
      </c>
      <c r="D572" s="111" t="str">
        <f>IF('Dépenses de rémunération'!D572&lt;&gt;"",'Dépenses de rémunération'!D572,"")</f>
        <v/>
      </c>
      <c r="E572" s="111" t="str">
        <f>IF('Dépenses de rémunération'!E572&lt;&gt;"",'Dépenses de rémunération'!E572,"")</f>
        <v/>
      </c>
      <c r="F572" s="111" t="str">
        <f>IF('Dépenses de rémunération'!F572&lt;&gt;"",'Dépenses de rémunération'!F572,"")</f>
        <v/>
      </c>
      <c r="G572" s="111" t="str">
        <f>IF('Dépenses de rémunération'!G572&lt;&gt;"",'Dépenses de rémunération'!G572,"")</f>
        <v/>
      </c>
      <c r="H572" s="246">
        <f>IF('Dépenses de rémunération'!I572&lt;&gt;0,ROUND('Dépenses de rémunération'!J572*'Dépenses de rémunération'!H572/'Dépenses de rémunération'!I572,2),0)</f>
        <v>0</v>
      </c>
      <c r="I572" s="81" t="str">
        <f>IF('Dépenses de rémunération'!H572&lt;&gt;0,'Dépenses de rémunération'!H572,"")</f>
        <v/>
      </c>
      <c r="J572" s="79" t="str">
        <f>IF('Dépenses de rémunération'!I572&lt;&gt;"",'Dépenses de rémunération'!I572,"")</f>
        <v/>
      </c>
      <c r="K572" s="79" t="str">
        <f>IF('Dépenses de rémunération'!J572&lt;&gt;"",'Dépenses de rémunération'!J572,"")</f>
        <v/>
      </c>
      <c r="L572" s="111" t="str">
        <f>IF('Dépenses de rémunération'!K572&lt;&gt;"",'Dépenses de rémunération'!K572,"")</f>
        <v/>
      </c>
      <c r="M572" s="246"/>
      <c r="N572" s="246">
        <f t="shared" si="40"/>
        <v>0</v>
      </c>
      <c r="O572" s="111"/>
      <c r="P572" s="81" t="str">
        <f t="shared" si="41"/>
        <v/>
      </c>
      <c r="Q572" s="111" t="str">
        <f t="shared" si="42"/>
        <v/>
      </c>
      <c r="R572" s="111" t="str">
        <f t="shared" si="43"/>
        <v/>
      </c>
      <c r="S572" s="246">
        <f t="shared" si="44"/>
        <v>0</v>
      </c>
      <c r="T572" s="111"/>
    </row>
    <row r="573" spans="2:20" ht="19.899999999999999" customHeight="1" x14ac:dyDescent="0.35">
      <c r="B573" s="109">
        <v>566</v>
      </c>
      <c r="C573" s="111" t="str">
        <f>IF('Dépenses de rémunération'!C573&lt;&gt;"",'Dépenses de rémunération'!C573,"")</f>
        <v/>
      </c>
      <c r="D573" s="111" t="str">
        <f>IF('Dépenses de rémunération'!D573&lt;&gt;"",'Dépenses de rémunération'!D573,"")</f>
        <v/>
      </c>
      <c r="E573" s="111" t="str">
        <f>IF('Dépenses de rémunération'!E573&lt;&gt;"",'Dépenses de rémunération'!E573,"")</f>
        <v/>
      </c>
      <c r="F573" s="111" t="str">
        <f>IF('Dépenses de rémunération'!F573&lt;&gt;"",'Dépenses de rémunération'!F573,"")</f>
        <v/>
      </c>
      <c r="G573" s="111" t="str">
        <f>IF('Dépenses de rémunération'!G573&lt;&gt;"",'Dépenses de rémunération'!G573,"")</f>
        <v/>
      </c>
      <c r="H573" s="246">
        <f>IF('Dépenses de rémunération'!I573&lt;&gt;0,ROUND('Dépenses de rémunération'!J573*'Dépenses de rémunération'!H573/'Dépenses de rémunération'!I573,2),0)</f>
        <v>0</v>
      </c>
      <c r="I573" s="81" t="str">
        <f>IF('Dépenses de rémunération'!H573&lt;&gt;0,'Dépenses de rémunération'!H573,"")</f>
        <v/>
      </c>
      <c r="J573" s="79" t="str">
        <f>IF('Dépenses de rémunération'!I573&lt;&gt;"",'Dépenses de rémunération'!I573,"")</f>
        <v/>
      </c>
      <c r="K573" s="79" t="str">
        <f>IF('Dépenses de rémunération'!J573&lt;&gt;"",'Dépenses de rémunération'!J573,"")</f>
        <v/>
      </c>
      <c r="L573" s="111" t="str">
        <f>IF('Dépenses de rémunération'!K573&lt;&gt;"",'Dépenses de rémunération'!K573,"")</f>
        <v/>
      </c>
      <c r="M573" s="246"/>
      <c r="N573" s="246">
        <f t="shared" si="40"/>
        <v>0</v>
      </c>
      <c r="O573" s="111"/>
      <c r="P573" s="81" t="str">
        <f t="shared" si="41"/>
        <v/>
      </c>
      <c r="Q573" s="111" t="str">
        <f t="shared" si="42"/>
        <v/>
      </c>
      <c r="R573" s="111" t="str">
        <f t="shared" si="43"/>
        <v/>
      </c>
      <c r="S573" s="246">
        <f t="shared" si="44"/>
        <v>0</v>
      </c>
      <c r="T573" s="111"/>
    </row>
    <row r="574" spans="2:20" ht="19.899999999999999" customHeight="1" x14ac:dyDescent="0.35">
      <c r="B574" s="109">
        <v>567</v>
      </c>
      <c r="C574" s="111" t="str">
        <f>IF('Dépenses de rémunération'!C574&lt;&gt;"",'Dépenses de rémunération'!C574,"")</f>
        <v/>
      </c>
      <c r="D574" s="111" t="str">
        <f>IF('Dépenses de rémunération'!D574&lt;&gt;"",'Dépenses de rémunération'!D574,"")</f>
        <v/>
      </c>
      <c r="E574" s="111" t="str">
        <f>IF('Dépenses de rémunération'!E574&lt;&gt;"",'Dépenses de rémunération'!E574,"")</f>
        <v/>
      </c>
      <c r="F574" s="111" t="str">
        <f>IF('Dépenses de rémunération'!F574&lt;&gt;"",'Dépenses de rémunération'!F574,"")</f>
        <v/>
      </c>
      <c r="G574" s="111" t="str">
        <f>IF('Dépenses de rémunération'!G574&lt;&gt;"",'Dépenses de rémunération'!G574,"")</f>
        <v/>
      </c>
      <c r="H574" s="246">
        <f>IF('Dépenses de rémunération'!I574&lt;&gt;0,ROUND('Dépenses de rémunération'!J574*'Dépenses de rémunération'!H574/'Dépenses de rémunération'!I574,2),0)</f>
        <v>0</v>
      </c>
      <c r="I574" s="81" t="str">
        <f>IF('Dépenses de rémunération'!H574&lt;&gt;0,'Dépenses de rémunération'!H574,"")</f>
        <v/>
      </c>
      <c r="J574" s="79" t="str">
        <f>IF('Dépenses de rémunération'!I574&lt;&gt;"",'Dépenses de rémunération'!I574,"")</f>
        <v/>
      </c>
      <c r="K574" s="79" t="str">
        <f>IF('Dépenses de rémunération'!J574&lt;&gt;"",'Dépenses de rémunération'!J574,"")</f>
        <v/>
      </c>
      <c r="L574" s="111" t="str">
        <f>IF('Dépenses de rémunération'!K574&lt;&gt;"",'Dépenses de rémunération'!K574,"")</f>
        <v/>
      </c>
      <c r="M574" s="246"/>
      <c r="N574" s="246">
        <f t="shared" si="40"/>
        <v>0</v>
      </c>
      <c r="O574" s="111"/>
      <c r="P574" s="81" t="str">
        <f t="shared" si="41"/>
        <v/>
      </c>
      <c r="Q574" s="111" t="str">
        <f t="shared" si="42"/>
        <v/>
      </c>
      <c r="R574" s="111" t="str">
        <f t="shared" si="43"/>
        <v/>
      </c>
      <c r="S574" s="246">
        <f t="shared" si="44"/>
        <v>0</v>
      </c>
      <c r="T574" s="111"/>
    </row>
    <row r="575" spans="2:20" ht="19.899999999999999" customHeight="1" x14ac:dyDescent="0.35">
      <c r="B575" s="109">
        <v>568</v>
      </c>
      <c r="C575" s="111" t="str">
        <f>IF('Dépenses de rémunération'!C575&lt;&gt;"",'Dépenses de rémunération'!C575,"")</f>
        <v/>
      </c>
      <c r="D575" s="111" t="str">
        <f>IF('Dépenses de rémunération'!D575&lt;&gt;"",'Dépenses de rémunération'!D575,"")</f>
        <v/>
      </c>
      <c r="E575" s="111" t="str">
        <f>IF('Dépenses de rémunération'!E575&lt;&gt;"",'Dépenses de rémunération'!E575,"")</f>
        <v/>
      </c>
      <c r="F575" s="111" t="str">
        <f>IF('Dépenses de rémunération'!F575&lt;&gt;"",'Dépenses de rémunération'!F575,"")</f>
        <v/>
      </c>
      <c r="G575" s="111" t="str">
        <f>IF('Dépenses de rémunération'!G575&lt;&gt;"",'Dépenses de rémunération'!G575,"")</f>
        <v/>
      </c>
      <c r="H575" s="246">
        <f>IF('Dépenses de rémunération'!I575&lt;&gt;0,ROUND('Dépenses de rémunération'!J575*'Dépenses de rémunération'!H575/'Dépenses de rémunération'!I575,2),0)</f>
        <v>0</v>
      </c>
      <c r="I575" s="81" t="str">
        <f>IF('Dépenses de rémunération'!H575&lt;&gt;0,'Dépenses de rémunération'!H575,"")</f>
        <v/>
      </c>
      <c r="J575" s="79" t="str">
        <f>IF('Dépenses de rémunération'!I575&lt;&gt;"",'Dépenses de rémunération'!I575,"")</f>
        <v/>
      </c>
      <c r="K575" s="79" t="str">
        <f>IF('Dépenses de rémunération'!J575&lt;&gt;"",'Dépenses de rémunération'!J575,"")</f>
        <v/>
      </c>
      <c r="L575" s="111" t="str">
        <f>IF('Dépenses de rémunération'!K575&lt;&gt;"",'Dépenses de rémunération'!K575,"")</f>
        <v/>
      </c>
      <c r="M575" s="246"/>
      <c r="N575" s="246">
        <f t="shared" si="40"/>
        <v>0</v>
      </c>
      <c r="O575" s="111"/>
      <c r="P575" s="81" t="str">
        <f t="shared" si="41"/>
        <v/>
      </c>
      <c r="Q575" s="111" t="str">
        <f t="shared" si="42"/>
        <v/>
      </c>
      <c r="R575" s="111" t="str">
        <f t="shared" si="43"/>
        <v/>
      </c>
      <c r="S575" s="246">
        <f t="shared" si="44"/>
        <v>0</v>
      </c>
      <c r="T575" s="111"/>
    </row>
    <row r="576" spans="2:20" ht="19.899999999999999" customHeight="1" x14ac:dyDescent="0.35">
      <c r="B576" s="109">
        <v>569</v>
      </c>
      <c r="C576" s="111" t="str">
        <f>IF('Dépenses de rémunération'!C576&lt;&gt;"",'Dépenses de rémunération'!C576,"")</f>
        <v/>
      </c>
      <c r="D576" s="111" t="str">
        <f>IF('Dépenses de rémunération'!D576&lt;&gt;"",'Dépenses de rémunération'!D576,"")</f>
        <v/>
      </c>
      <c r="E576" s="111" t="str">
        <f>IF('Dépenses de rémunération'!E576&lt;&gt;"",'Dépenses de rémunération'!E576,"")</f>
        <v/>
      </c>
      <c r="F576" s="111" t="str">
        <f>IF('Dépenses de rémunération'!F576&lt;&gt;"",'Dépenses de rémunération'!F576,"")</f>
        <v/>
      </c>
      <c r="G576" s="111" t="str">
        <f>IF('Dépenses de rémunération'!G576&lt;&gt;"",'Dépenses de rémunération'!G576,"")</f>
        <v/>
      </c>
      <c r="H576" s="246">
        <f>IF('Dépenses de rémunération'!I576&lt;&gt;0,ROUND('Dépenses de rémunération'!J576*'Dépenses de rémunération'!H576/'Dépenses de rémunération'!I576,2),0)</f>
        <v>0</v>
      </c>
      <c r="I576" s="81" t="str">
        <f>IF('Dépenses de rémunération'!H576&lt;&gt;0,'Dépenses de rémunération'!H576,"")</f>
        <v/>
      </c>
      <c r="J576" s="79" t="str">
        <f>IF('Dépenses de rémunération'!I576&lt;&gt;"",'Dépenses de rémunération'!I576,"")</f>
        <v/>
      </c>
      <c r="K576" s="79" t="str">
        <f>IF('Dépenses de rémunération'!J576&lt;&gt;"",'Dépenses de rémunération'!J576,"")</f>
        <v/>
      </c>
      <c r="L576" s="111" t="str">
        <f>IF('Dépenses de rémunération'!K576&lt;&gt;"",'Dépenses de rémunération'!K576,"")</f>
        <v/>
      </c>
      <c r="M576" s="246"/>
      <c r="N576" s="246">
        <f t="shared" si="40"/>
        <v>0</v>
      </c>
      <c r="O576" s="111"/>
      <c r="P576" s="81" t="str">
        <f t="shared" si="41"/>
        <v/>
      </c>
      <c r="Q576" s="111" t="str">
        <f t="shared" si="42"/>
        <v/>
      </c>
      <c r="R576" s="111" t="str">
        <f t="shared" si="43"/>
        <v/>
      </c>
      <c r="S576" s="246">
        <f t="shared" si="44"/>
        <v>0</v>
      </c>
      <c r="T576" s="111"/>
    </row>
    <row r="577" spans="2:20" ht="19.899999999999999" customHeight="1" x14ac:dyDescent="0.35">
      <c r="B577" s="109">
        <v>570</v>
      </c>
      <c r="C577" s="111" t="str">
        <f>IF('Dépenses de rémunération'!C577&lt;&gt;"",'Dépenses de rémunération'!C577,"")</f>
        <v/>
      </c>
      <c r="D577" s="111" t="str">
        <f>IF('Dépenses de rémunération'!D577&lt;&gt;"",'Dépenses de rémunération'!D577,"")</f>
        <v/>
      </c>
      <c r="E577" s="111" t="str">
        <f>IF('Dépenses de rémunération'!E577&lt;&gt;"",'Dépenses de rémunération'!E577,"")</f>
        <v/>
      </c>
      <c r="F577" s="111" t="str">
        <f>IF('Dépenses de rémunération'!F577&lt;&gt;"",'Dépenses de rémunération'!F577,"")</f>
        <v/>
      </c>
      <c r="G577" s="111" t="str">
        <f>IF('Dépenses de rémunération'!G577&lt;&gt;"",'Dépenses de rémunération'!G577,"")</f>
        <v/>
      </c>
      <c r="H577" s="246">
        <f>IF('Dépenses de rémunération'!I577&lt;&gt;0,ROUND('Dépenses de rémunération'!J577*'Dépenses de rémunération'!H577/'Dépenses de rémunération'!I577,2),0)</f>
        <v>0</v>
      </c>
      <c r="I577" s="81" t="str">
        <f>IF('Dépenses de rémunération'!H577&lt;&gt;0,'Dépenses de rémunération'!H577,"")</f>
        <v/>
      </c>
      <c r="J577" s="79" t="str">
        <f>IF('Dépenses de rémunération'!I577&lt;&gt;"",'Dépenses de rémunération'!I577,"")</f>
        <v/>
      </c>
      <c r="K577" s="79" t="str">
        <f>IF('Dépenses de rémunération'!J577&lt;&gt;"",'Dépenses de rémunération'!J577,"")</f>
        <v/>
      </c>
      <c r="L577" s="111" t="str">
        <f>IF('Dépenses de rémunération'!K577&lt;&gt;"",'Dépenses de rémunération'!K577,"")</f>
        <v/>
      </c>
      <c r="M577" s="246"/>
      <c r="N577" s="246">
        <f t="shared" si="40"/>
        <v>0</v>
      </c>
      <c r="O577" s="111"/>
      <c r="P577" s="81" t="str">
        <f t="shared" si="41"/>
        <v/>
      </c>
      <c r="Q577" s="111" t="str">
        <f t="shared" si="42"/>
        <v/>
      </c>
      <c r="R577" s="111" t="str">
        <f t="shared" si="43"/>
        <v/>
      </c>
      <c r="S577" s="246">
        <f t="shared" si="44"/>
        <v>0</v>
      </c>
      <c r="T577" s="111"/>
    </row>
    <row r="578" spans="2:20" ht="19.899999999999999" customHeight="1" x14ac:dyDescent="0.35">
      <c r="B578" s="109">
        <v>571</v>
      </c>
      <c r="C578" s="111" t="str">
        <f>IF('Dépenses de rémunération'!C578&lt;&gt;"",'Dépenses de rémunération'!C578,"")</f>
        <v/>
      </c>
      <c r="D578" s="111" t="str">
        <f>IF('Dépenses de rémunération'!D578&lt;&gt;"",'Dépenses de rémunération'!D578,"")</f>
        <v/>
      </c>
      <c r="E578" s="111" t="str">
        <f>IF('Dépenses de rémunération'!E578&lt;&gt;"",'Dépenses de rémunération'!E578,"")</f>
        <v/>
      </c>
      <c r="F578" s="111" t="str">
        <f>IF('Dépenses de rémunération'!F578&lt;&gt;"",'Dépenses de rémunération'!F578,"")</f>
        <v/>
      </c>
      <c r="G578" s="111" t="str">
        <f>IF('Dépenses de rémunération'!G578&lt;&gt;"",'Dépenses de rémunération'!G578,"")</f>
        <v/>
      </c>
      <c r="H578" s="246">
        <f>IF('Dépenses de rémunération'!I578&lt;&gt;0,ROUND('Dépenses de rémunération'!J578*'Dépenses de rémunération'!H578/'Dépenses de rémunération'!I578,2),0)</f>
        <v>0</v>
      </c>
      <c r="I578" s="81" t="str">
        <f>IF('Dépenses de rémunération'!H578&lt;&gt;0,'Dépenses de rémunération'!H578,"")</f>
        <v/>
      </c>
      <c r="J578" s="79" t="str">
        <f>IF('Dépenses de rémunération'!I578&lt;&gt;"",'Dépenses de rémunération'!I578,"")</f>
        <v/>
      </c>
      <c r="K578" s="79" t="str">
        <f>IF('Dépenses de rémunération'!J578&lt;&gt;"",'Dépenses de rémunération'!J578,"")</f>
        <v/>
      </c>
      <c r="L578" s="111" t="str">
        <f>IF('Dépenses de rémunération'!K578&lt;&gt;"",'Dépenses de rémunération'!K578,"")</f>
        <v/>
      </c>
      <c r="M578" s="246"/>
      <c r="N578" s="246">
        <f t="shared" si="40"/>
        <v>0</v>
      </c>
      <c r="O578" s="111"/>
      <c r="P578" s="81" t="str">
        <f t="shared" si="41"/>
        <v/>
      </c>
      <c r="Q578" s="111" t="str">
        <f t="shared" si="42"/>
        <v/>
      </c>
      <c r="R578" s="111" t="str">
        <f t="shared" si="43"/>
        <v/>
      </c>
      <c r="S578" s="246">
        <f t="shared" si="44"/>
        <v>0</v>
      </c>
      <c r="T578" s="111"/>
    </row>
    <row r="579" spans="2:20" ht="19.899999999999999" customHeight="1" x14ac:dyDescent="0.35">
      <c r="B579" s="109">
        <v>572</v>
      </c>
      <c r="C579" s="111" t="str">
        <f>IF('Dépenses de rémunération'!C579&lt;&gt;"",'Dépenses de rémunération'!C579,"")</f>
        <v/>
      </c>
      <c r="D579" s="111" t="str">
        <f>IF('Dépenses de rémunération'!D579&lt;&gt;"",'Dépenses de rémunération'!D579,"")</f>
        <v/>
      </c>
      <c r="E579" s="111" t="str">
        <f>IF('Dépenses de rémunération'!E579&lt;&gt;"",'Dépenses de rémunération'!E579,"")</f>
        <v/>
      </c>
      <c r="F579" s="111" t="str">
        <f>IF('Dépenses de rémunération'!F579&lt;&gt;"",'Dépenses de rémunération'!F579,"")</f>
        <v/>
      </c>
      <c r="G579" s="111" t="str">
        <f>IF('Dépenses de rémunération'!G579&lt;&gt;"",'Dépenses de rémunération'!G579,"")</f>
        <v/>
      </c>
      <c r="H579" s="246">
        <f>IF('Dépenses de rémunération'!I579&lt;&gt;0,ROUND('Dépenses de rémunération'!J579*'Dépenses de rémunération'!H579/'Dépenses de rémunération'!I579,2),0)</f>
        <v>0</v>
      </c>
      <c r="I579" s="81" t="str">
        <f>IF('Dépenses de rémunération'!H579&lt;&gt;0,'Dépenses de rémunération'!H579,"")</f>
        <v/>
      </c>
      <c r="J579" s="79" t="str">
        <f>IF('Dépenses de rémunération'!I579&lt;&gt;"",'Dépenses de rémunération'!I579,"")</f>
        <v/>
      </c>
      <c r="K579" s="79" t="str">
        <f>IF('Dépenses de rémunération'!J579&lt;&gt;"",'Dépenses de rémunération'!J579,"")</f>
        <v/>
      </c>
      <c r="L579" s="111" t="str">
        <f>IF('Dépenses de rémunération'!K579&lt;&gt;"",'Dépenses de rémunération'!K579,"")</f>
        <v/>
      </c>
      <c r="M579" s="246"/>
      <c r="N579" s="246">
        <f t="shared" si="40"/>
        <v>0</v>
      </c>
      <c r="O579" s="111"/>
      <c r="P579" s="81" t="str">
        <f t="shared" si="41"/>
        <v/>
      </c>
      <c r="Q579" s="111" t="str">
        <f t="shared" si="42"/>
        <v/>
      </c>
      <c r="R579" s="111" t="str">
        <f t="shared" si="43"/>
        <v/>
      </c>
      <c r="S579" s="246">
        <f t="shared" si="44"/>
        <v>0</v>
      </c>
      <c r="T579" s="111"/>
    </row>
    <row r="580" spans="2:20" ht="19.899999999999999" customHeight="1" x14ac:dyDescent="0.35">
      <c r="B580" s="109">
        <v>573</v>
      </c>
      <c r="C580" s="111" t="str">
        <f>IF('Dépenses de rémunération'!C580&lt;&gt;"",'Dépenses de rémunération'!C580,"")</f>
        <v/>
      </c>
      <c r="D580" s="111" t="str">
        <f>IF('Dépenses de rémunération'!D580&lt;&gt;"",'Dépenses de rémunération'!D580,"")</f>
        <v/>
      </c>
      <c r="E580" s="111" t="str">
        <f>IF('Dépenses de rémunération'!E580&lt;&gt;"",'Dépenses de rémunération'!E580,"")</f>
        <v/>
      </c>
      <c r="F580" s="111" t="str">
        <f>IF('Dépenses de rémunération'!F580&lt;&gt;"",'Dépenses de rémunération'!F580,"")</f>
        <v/>
      </c>
      <c r="G580" s="111" t="str">
        <f>IF('Dépenses de rémunération'!G580&lt;&gt;"",'Dépenses de rémunération'!G580,"")</f>
        <v/>
      </c>
      <c r="H580" s="246">
        <f>IF('Dépenses de rémunération'!I580&lt;&gt;0,ROUND('Dépenses de rémunération'!J580*'Dépenses de rémunération'!H580/'Dépenses de rémunération'!I580,2),0)</f>
        <v>0</v>
      </c>
      <c r="I580" s="81" t="str">
        <f>IF('Dépenses de rémunération'!H580&lt;&gt;0,'Dépenses de rémunération'!H580,"")</f>
        <v/>
      </c>
      <c r="J580" s="79" t="str">
        <f>IF('Dépenses de rémunération'!I580&lt;&gt;"",'Dépenses de rémunération'!I580,"")</f>
        <v/>
      </c>
      <c r="K580" s="79" t="str">
        <f>IF('Dépenses de rémunération'!J580&lt;&gt;"",'Dépenses de rémunération'!J580,"")</f>
        <v/>
      </c>
      <c r="L580" s="111" t="str">
        <f>IF('Dépenses de rémunération'!K580&lt;&gt;"",'Dépenses de rémunération'!K580,"")</f>
        <v/>
      </c>
      <c r="M580" s="246"/>
      <c r="N580" s="246">
        <f t="shared" si="40"/>
        <v>0</v>
      </c>
      <c r="O580" s="111"/>
      <c r="P580" s="81" t="str">
        <f t="shared" si="41"/>
        <v/>
      </c>
      <c r="Q580" s="111" t="str">
        <f t="shared" si="42"/>
        <v/>
      </c>
      <c r="R580" s="111" t="str">
        <f t="shared" si="43"/>
        <v/>
      </c>
      <c r="S580" s="246">
        <f t="shared" si="44"/>
        <v>0</v>
      </c>
      <c r="T580" s="111"/>
    </row>
    <row r="581" spans="2:20" ht="19.899999999999999" customHeight="1" x14ac:dyDescent="0.35">
      <c r="B581" s="109">
        <v>574</v>
      </c>
      <c r="C581" s="111" t="str">
        <f>IF('Dépenses de rémunération'!C581&lt;&gt;"",'Dépenses de rémunération'!C581,"")</f>
        <v/>
      </c>
      <c r="D581" s="111" t="str">
        <f>IF('Dépenses de rémunération'!D581&lt;&gt;"",'Dépenses de rémunération'!D581,"")</f>
        <v/>
      </c>
      <c r="E581" s="111" t="str">
        <f>IF('Dépenses de rémunération'!E581&lt;&gt;"",'Dépenses de rémunération'!E581,"")</f>
        <v/>
      </c>
      <c r="F581" s="111" t="str">
        <f>IF('Dépenses de rémunération'!F581&lt;&gt;"",'Dépenses de rémunération'!F581,"")</f>
        <v/>
      </c>
      <c r="G581" s="111" t="str">
        <f>IF('Dépenses de rémunération'!G581&lt;&gt;"",'Dépenses de rémunération'!G581,"")</f>
        <v/>
      </c>
      <c r="H581" s="246">
        <f>IF('Dépenses de rémunération'!I581&lt;&gt;0,ROUND('Dépenses de rémunération'!J581*'Dépenses de rémunération'!H581/'Dépenses de rémunération'!I581,2),0)</f>
        <v>0</v>
      </c>
      <c r="I581" s="81" t="str">
        <f>IF('Dépenses de rémunération'!H581&lt;&gt;0,'Dépenses de rémunération'!H581,"")</f>
        <v/>
      </c>
      <c r="J581" s="79" t="str">
        <f>IF('Dépenses de rémunération'!I581&lt;&gt;"",'Dépenses de rémunération'!I581,"")</f>
        <v/>
      </c>
      <c r="K581" s="79" t="str">
        <f>IF('Dépenses de rémunération'!J581&lt;&gt;"",'Dépenses de rémunération'!J581,"")</f>
        <v/>
      </c>
      <c r="L581" s="111" t="str">
        <f>IF('Dépenses de rémunération'!K581&lt;&gt;"",'Dépenses de rémunération'!K581,"")</f>
        <v/>
      </c>
      <c r="M581" s="246"/>
      <c r="N581" s="246">
        <f t="shared" si="40"/>
        <v>0</v>
      </c>
      <c r="O581" s="111"/>
      <c r="P581" s="81" t="str">
        <f t="shared" si="41"/>
        <v/>
      </c>
      <c r="Q581" s="111" t="str">
        <f t="shared" si="42"/>
        <v/>
      </c>
      <c r="R581" s="111" t="str">
        <f t="shared" si="43"/>
        <v/>
      </c>
      <c r="S581" s="246">
        <f t="shared" si="44"/>
        <v>0</v>
      </c>
      <c r="T581" s="111"/>
    </row>
    <row r="582" spans="2:20" ht="19.899999999999999" customHeight="1" x14ac:dyDescent="0.35">
      <c r="B582" s="109">
        <v>575</v>
      </c>
      <c r="C582" s="111" t="str">
        <f>IF('Dépenses de rémunération'!C582&lt;&gt;"",'Dépenses de rémunération'!C582,"")</f>
        <v/>
      </c>
      <c r="D582" s="111" t="str">
        <f>IF('Dépenses de rémunération'!D582&lt;&gt;"",'Dépenses de rémunération'!D582,"")</f>
        <v/>
      </c>
      <c r="E582" s="111" t="str">
        <f>IF('Dépenses de rémunération'!E582&lt;&gt;"",'Dépenses de rémunération'!E582,"")</f>
        <v/>
      </c>
      <c r="F582" s="111" t="str">
        <f>IF('Dépenses de rémunération'!F582&lt;&gt;"",'Dépenses de rémunération'!F582,"")</f>
        <v/>
      </c>
      <c r="G582" s="111" t="str">
        <f>IF('Dépenses de rémunération'!G582&lt;&gt;"",'Dépenses de rémunération'!G582,"")</f>
        <v/>
      </c>
      <c r="H582" s="246">
        <f>IF('Dépenses de rémunération'!I582&lt;&gt;0,ROUND('Dépenses de rémunération'!J582*'Dépenses de rémunération'!H582/'Dépenses de rémunération'!I582,2),0)</f>
        <v>0</v>
      </c>
      <c r="I582" s="81" t="str">
        <f>IF('Dépenses de rémunération'!H582&lt;&gt;0,'Dépenses de rémunération'!H582,"")</f>
        <v/>
      </c>
      <c r="J582" s="79" t="str">
        <f>IF('Dépenses de rémunération'!I582&lt;&gt;"",'Dépenses de rémunération'!I582,"")</f>
        <v/>
      </c>
      <c r="K582" s="79" t="str">
        <f>IF('Dépenses de rémunération'!J582&lt;&gt;"",'Dépenses de rémunération'!J582,"")</f>
        <v/>
      </c>
      <c r="L582" s="111" t="str">
        <f>IF('Dépenses de rémunération'!K582&lt;&gt;"",'Dépenses de rémunération'!K582,"")</f>
        <v/>
      </c>
      <c r="M582" s="246"/>
      <c r="N582" s="246">
        <f t="shared" si="40"/>
        <v>0</v>
      </c>
      <c r="O582" s="111"/>
      <c r="P582" s="81" t="str">
        <f t="shared" si="41"/>
        <v/>
      </c>
      <c r="Q582" s="111" t="str">
        <f t="shared" si="42"/>
        <v/>
      </c>
      <c r="R582" s="111" t="str">
        <f t="shared" si="43"/>
        <v/>
      </c>
      <c r="S582" s="246">
        <f t="shared" si="44"/>
        <v>0</v>
      </c>
      <c r="T582" s="111"/>
    </row>
    <row r="583" spans="2:20" ht="19.899999999999999" customHeight="1" x14ac:dyDescent="0.35">
      <c r="B583" s="109">
        <v>576</v>
      </c>
      <c r="C583" s="111" t="str">
        <f>IF('Dépenses de rémunération'!C583&lt;&gt;"",'Dépenses de rémunération'!C583,"")</f>
        <v/>
      </c>
      <c r="D583" s="111" t="str">
        <f>IF('Dépenses de rémunération'!D583&lt;&gt;"",'Dépenses de rémunération'!D583,"")</f>
        <v/>
      </c>
      <c r="E583" s="111" t="str">
        <f>IF('Dépenses de rémunération'!E583&lt;&gt;"",'Dépenses de rémunération'!E583,"")</f>
        <v/>
      </c>
      <c r="F583" s="111" t="str">
        <f>IF('Dépenses de rémunération'!F583&lt;&gt;"",'Dépenses de rémunération'!F583,"")</f>
        <v/>
      </c>
      <c r="G583" s="111" t="str">
        <f>IF('Dépenses de rémunération'!G583&lt;&gt;"",'Dépenses de rémunération'!G583,"")</f>
        <v/>
      </c>
      <c r="H583" s="246">
        <f>IF('Dépenses de rémunération'!I583&lt;&gt;0,ROUND('Dépenses de rémunération'!J583*'Dépenses de rémunération'!H583/'Dépenses de rémunération'!I583,2),0)</f>
        <v>0</v>
      </c>
      <c r="I583" s="81" t="str">
        <f>IF('Dépenses de rémunération'!H583&lt;&gt;0,'Dépenses de rémunération'!H583,"")</f>
        <v/>
      </c>
      <c r="J583" s="79" t="str">
        <f>IF('Dépenses de rémunération'!I583&lt;&gt;"",'Dépenses de rémunération'!I583,"")</f>
        <v/>
      </c>
      <c r="K583" s="79" t="str">
        <f>IF('Dépenses de rémunération'!J583&lt;&gt;"",'Dépenses de rémunération'!J583,"")</f>
        <v/>
      </c>
      <c r="L583" s="111" t="str">
        <f>IF('Dépenses de rémunération'!K583&lt;&gt;"",'Dépenses de rémunération'!K583,"")</f>
        <v/>
      </c>
      <c r="M583" s="246"/>
      <c r="N583" s="246">
        <f t="shared" si="40"/>
        <v>0</v>
      </c>
      <c r="O583" s="111"/>
      <c r="P583" s="81" t="str">
        <f t="shared" si="41"/>
        <v/>
      </c>
      <c r="Q583" s="111" t="str">
        <f t="shared" si="42"/>
        <v/>
      </c>
      <c r="R583" s="111" t="str">
        <f t="shared" si="43"/>
        <v/>
      </c>
      <c r="S583" s="246">
        <f t="shared" si="44"/>
        <v>0</v>
      </c>
      <c r="T583" s="111"/>
    </row>
    <row r="584" spans="2:20" ht="19.899999999999999" customHeight="1" x14ac:dyDescent="0.35">
      <c r="B584" s="109">
        <v>577</v>
      </c>
      <c r="C584" s="111" t="str">
        <f>IF('Dépenses de rémunération'!C584&lt;&gt;"",'Dépenses de rémunération'!C584,"")</f>
        <v/>
      </c>
      <c r="D584" s="111" t="str">
        <f>IF('Dépenses de rémunération'!D584&lt;&gt;"",'Dépenses de rémunération'!D584,"")</f>
        <v/>
      </c>
      <c r="E584" s="111" t="str">
        <f>IF('Dépenses de rémunération'!E584&lt;&gt;"",'Dépenses de rémunération'!E584,"")</f>
        <v/>
      </c>
      <c r="F584" s="111" t="str">
        <f>IF('Dépenses de rémunération'!F584&lt;&gt;"",'Dépenses de rémunération'!F584,"")</f>
        <v/>
      </c>
      <c r="G584" s="111" t="str">
        <f>IF('Dépenses de rémunération'!G584&lt;&gt;"",'Dépenses de rémunération'!G584,"")</f>
        <v/>
      </c>
      <c r="H584" s="246">
        <f>IF('Dépenses de rémunération'!I584&lt;&gt;0,ROUND('Dépenses de rémunération'!J584*'Dépenses de rémunération'!H584/'Dépenses de rémunération'!I584,2),0)</f>
        <v>0</v>
      </c>
      <c r="I584" s="81" t="str">
        <f>IF('Dépenses de rémunération'!H584&lt;&gt;0,'Dépenses de rémunération'!H584,"")</f>
        <v/>
      </c>
      <c r="J584" s="79" t="str">
        <f>IF('Dépenses de rémunération'!I584&lt;&gt;"",'Dépenses de rémunération'!I584,"")</f>
        <v/>
      </c>
      <c r="K584" s="79" t="str">
        <f>IF('Dépenses de rémunération'!J584&lt;&gt;"",'Dépenses de rémunération'!J584,"")</f>
        <v/>
      </c>
      <c r="L584" s="111" t="str">
        <f>IF('Dépenses de rémunération'!K584&lt;&gt;"",'Dépenses de rémunération'!K584,"")</f>
        <v/>
      </c>
      <c r="M584" s="246"/>
      <c r="N584" s="246">
        <f t="shared" si="40"/>
        <v>0</v>
      </c>
      <c r="O584" s="111"/>
      <c r="P584" s="81" t="str">
        <f t="shared" si="41"/>
        <v/>
      </c>
      <c r="Q584" s="111" t="str">
        <f t="shared" si="42"/>
        <v/>
      </c>
      <c r="R584" s="111" t="str">
        <f t="shared" si="43"/>
        <v/>
      </c>
      <c r="S584" s="246">
        <f t="shared" si="44"/>
        <v>0</v>
      </c>
      <c r="T584" s="111"/>
    </row>
    <row r="585" spans="2:20" ht="19.899999999999999" customHeight="1" x14ac:dyDescent="0.35">
      <c r="B585" s="109">
        <v>578</v>
      </c>
      <c r="C585" s="111" t="str">
        <f>IF('Dépenses de rémunération'!C585&lt;&gt;"",'Dépenses de rémunération'!C585,"")</f>
        <v/>
      </c>
      <c r="D585" s="111" t="str">
        <f>IF('Dépenses de rémunération'!D585&lt;&gt;"",'Dépenses de rémunération'!D585,"")</f>
        <v/>
      </c>
      <c r="E585" s="111" t="str">
        <f>IF('Dépenses de rémunération'!E585&lt;&gt;"",'Dépenses de rémunération'!E585,"")</f>
        <v/>
      </c>
      <c r="F585" s="111" t="str">
        <f>IF('Dépenses de rémunération'!F585&lt;&gt;"",'Dépenses de rémunération'!F585,"")</f>
        <v/>
      </c>
      <c r="G585" s="111" t="str">
        <f>IF('Dépenses de rémunération'!G585&lt;&gt;"",'Dépenses de rémunération'!G585,"")</f>
        <v/>
      </c>
      <c r="H585" s="246">
        <f>IF('Dépenses de rémunération'!I585&lt;&gt;0,ROUND('Dépenses de rémunération'!J585*'Dépenses de rémunération'!H585/'Dépenses de rémunération'!I585,2),0)</f>
        <v>0</v>
      </c>
      <c r="I585" s="81" t="str">
        <f>IF('Dépenses de rémunération'!H585&lt;&gt;0,'Dépenses de rémunération'!H585,"")</f>
        <v/>
      </c>
      <c r="J585" s="79" t="str">
        <f>IF('Dépenses de rémunération'!I585&lt;&gt;"",'Dépenses de rémunération'!I585,"")</f>
        <v/>
      </c>
      <c r="K585" s="79" t="str">
        <f>IF('Dépenses de rémunération'!J585&lt;&gt;"",'Dépenses de rémunération'!J585,"")</f>
        <v/>
      </c>
      <c r="L585" s="111" t="str">
        <f>IF('Dépenses de rémunération'!K585&lt;&gt;"",'Dépenses de rémunération'!K585,"")</f>
        <v/>
      </c>
      <c r="M585" s="246"/>
      <c r="N585" s="246">
        <f t="shared" ref="N585:N607" si="45">IF(AND(M585&lt;&gt;"",M585&lt;&gt;0),MIN(ROUND(M585,2),IF(AND(AND(J585&lt;&gt;0,J585&lt;&gt;""),AND(I585&lt;&gt;0,I585&lt;&gt;""),AND(K585&lt;&gt;0,K585&lt;&gt;"")),ROUND(I585*K585/J585,2),0)),IF(AND(AND(J585&lt;&gt;0,J585&lt;&gt;""),AND(I585&lt;&gt;0,I585&lt;&gt;""),AND(K585&lt;&gt;0,K585&lt;&gt;"")),ROUND(I585*K585/J585,2),0))</f>
        <v>0</v>
      </c>
      <c r="O585" s="111"/>
      <c r="P585" s="81" t="str">
        <f t="shared" ref="P585:P607" si="46">IF(I585&lt;&gt;"",I585,"")</f>
        <v/>
      </c>
      <c r="Q585" s="111" t="str">
        <f t="shared" ref="Q585:Q607" si="47">IF(J585&lt;&gt;"",J585,"")</f>
        <v/>
      </c>
      <c r="R585" s="111" t="str">
        <f t="shared" ref="R585:R607" si="48">IF(K585&lt;&gt;"",K585,"")</f>
        <v/>
      </c>
      <c r="S585" s="246">
        <f t="shared" ref="S585:S607" si="49">IF(AND(AND(Q585&lt;&gt;0,Q585&lt;&gt;""),AND(P585&lt;&gt;0,P585&lt;&gt;""),AND(R585&lt;&gt;0,R585&lt;&gt;"")),ROUND(P585*R585/Q585,2),N585)</f>
        <v>0</v>
      </c>
      <c r="T585" s="111"/>
    </row>
    <row r="586" spans="2:20" ht="19.899999999999999" customHeight="1" x14ac:dyDescent="0.35">
      <c r="B586" s="109">
        <v>579</v>
      </c>
      <c r="C586" s="111" t="str">
        <f>IF('Dépenses de rémunération'!C586&lt;&gt;"",'Dépenses de rémunération'!C586,"")</f>
        <v/>
      </c>
      <c r="D586" s="111" t="str">
        <f>IF('Dépenses de rémunération'!D586&lt;&gt;"",'Dépenses de rémunération'!D586,"")</f>
        <v/>
      </c>
      <c r="E586" s="111" t="str">
        <f>IF('Dépenses de rémunération'!E586&lt;&gt;"",'Dépenses de rémunération'!E586,"")</f>
        <v/>
      </c>
      <c r="F586" s="111" t="str">
        <f>IF('Dépenses de rémunération'!F586&lt;&gt;"",'Dépenses de rémunération'!F586,"")</f>
        <v/>
      </c>
      <c r="G586" s="111" t="str">
        <f>IF('Dépenses de rémunération'!G586&lt;&gt;"",'Dépenses de rémunération'!G586,"")</f>
        <v/>
      </c>
      <c r="H586" s="246">
        <f>IF('Dépenses de rémunération'!I586&lt;&gt;0,ROUND('Dépenses de rémunération'!J586*'Dépenses de rémunération'!H586/'Dépenses de rémunération'!I586,2),0)</f>
        <v>0</v>
      </c>
      <c r="I586" s="81" t="str">
        <f>IF('Dépenses de rémunération'!H586&lt;&gt;0,'Dépenses de rémunération'!H586,"")</f>
        <v/>
      </c>
      <c r="J586" s="79" t="str">
        <f>IF('Dépenses de rémunération'!I586&lt;&gt;"",'Dépenses de rémunération'!I586,"")</f>
        <v/>
      </c>
      <c r="K586" s="79" t="str">
        <f>IF('Dépenses de rémunération'!J586&lt;&gt;"",'Dépenses de rémunération'!J586,"")</f>
        <v/>
      </c>
      <c r="L586" s="111" t="str">
        <f>IF('Dépenses de rémunération'!K586&lt;&gt;"",'Dépenses de rémunération'!K586,"")</f>
        <v/>
      </c>
      <c r="M586" s="246"/>
      <c r="N586" s="246">
        <f t="shared" si="45"/>
        <v>0</v>
      </c>
      <c r="O586" s="111"/>
      <c r="P586" s="81" t="str">
        <f t="shared" si="46"/>
        <v/>
      </c>
      <c r="Q586" s="111" t="str">
        <f t="shared" si="47"/>
        <v/>
      </c>
      <c r="R586" s="111" t="str">
        <f t="shared" si="48"/>
        <v/>
      </c>
      <c r="S586" s="246">
        <f t="shared" si="49"/>
        <v>0</v>
      </c>
      <c r="T586" s="111"/>
    </row>
    <row r="587" spans="2:20" ht="19.899999999999999" customHeight="1" x14ac:dyDescent="0.35">
      <c r="B587" s="109">
        <v>580</v>
      </c>
      <c r="C587" s="111" t="str">
        <f>IF('Dépenses de rémunération'!C587&lt;&gt;"",'Dépenses de rémunération'!C587,"")</f>
        <v/>
      </c>
      <c r="D587" s="111" t="str">
        <f>IF('Dépenses de rémunération'!D587&lt;&gt;"",'Dépenses de rémunération'!D587,"")</f>
        <v/>
      </c>
      <c r="E587" s="111" t="str">
        <f>IF('Dépenses de rémunération'!E587&lt;&gt;"",'Dépenses de rémunération'!E587,"")</f>
        <v/>
      </c>
      <c r="F587" s="111" t="str">
        <f>IF('Dépenses de rémunération'!F587&lt;&gt;"",'Dépenses de rémunération'!F587,"")</f>
        <v/>
      </c>
      <c r="G587" s="111" t="str">
        <f>IF('Dépenses de rémunération'!G587&lt;&gt;"",'Dépenses de rémunération'!G587,"")</f>
        <v/>
      </c>
      <c r="H587" s="246">
        <f>IF('Dépenses de rémunération'!I587&lt;&gt;0,ROUND('Dépenses de rémunération'!J587*'Dépenses de rémunération'!H587/'Dépenses de rémunération'!I587,2),0)</f>
        <v>0</v>
      </c>
      <c r="I587" s="81" t="str">
        <f>IF('Dépenses de rémunération'!H587&lt;&gt;0,'Dépenses de rémunération'!H587,"")</f>
        <v/>
      </c>
      <c r="J587" s="79" t="str">
        <f>IF('Dépenses de rémunération'!I587&lt;&gt;"",'Dépenses de rémunération'!I587,"")</f>
        <v/>
      </c>
      <c r="K587" s="79" t="str">
        <f>IF('Dépenses de rémunération'!J587&lt;&gt;"",'Dépenses de rémunération'!J587,"")</f>
        <v/>
      </c>
      <c r="L587" s="111" t="str">
        <f>IF('Dépenses de rémunération'!K587&lt;&gt;"",'Dépenses de rémunération'!K587,"")</f>
        <v/>
      </c>
      <c r="M587" s="246"/>
      <c r="N587" s="246">
        <f t="shared" si="45"/>
        <v>0</v>
      </c>
      <c r="O587" s="111"/>
      <c r="P587" s="81" t="str">
        <f t="shared" si="46"/>
        <v/>
      </c>
      <c r="Q587" s="111" t="str">
        <f t="shared" si="47"/>
        <v/>
      </c>
      <c r="R587" s="111" t="str">
        <f t="shared" si="48"/>
        <v/>
      </c>
      <c r="S587" s="246">
        <f t="shared" si="49"/>
        <v>0</v>
      </c>
      <c r="T587" s="111"/>
    </row>
    <row r="588" spans="2:20" ht="19.899999999999999" customHeight="1" x14ac:dyDescent="0.35">
      <c r="B588" s="109">
        <v>581</v>
      </c>
      <c r="C588" s="111" t="str">
        <f>IF('Dépenses de rémunération'!C588&lt;&gt;"",'Dépenses de rémunération'!C588,"")</f>
        <v/>
      </c>
      <c r="D588" s="111" t="str">
        <f>IF('Dépenses de rémunération'!D588&lt;&gt;"",'Dépenses de rémunération'!D588,"")</f>
        <v/>
      </c>
      <c r="E588" s="111" t="str">
        <f>IF('Dépenses de rémunération'!E588&lt;&gt;"",'Dépenses de rémunération'!E588,"")</f>
        <v/>
      </c>
      <c r="F588" s="111" t="str">
        <f>IF('Dépenses de rémunération'!F588&lt;&gt;"",'Dépenses de rémunération'!F588,"")</f>
        <v/>
      </c>
      <c r="G588" s="111" t="str">
        <f>IF('Dépenses de rémunération'!G588&lt;&gt;"",'Dépenses de rémunération'!G588,"")</f>
        <v/>
      </c>
      <c r="H588" s="246">
        <f>IF('Dépenses de rémunération'!I588&lt;&gt;0,ROUND('Dépenses de rémunération'!J588*'Dépenses de rémunération'!H588/'Dépenses de rémunération'!I588,2),0)</f>
        <v>0</v>
      </c>
      <c r="I588" s="81" t="str">
        <f>IF('Dépenses de rémunération'!H588&lt;&gt;0,'Dépenses de rémunération'!H588,"")</f>
        <v/>
      </c>
      <c r="J588" s="79" t="str">
        <f>IF('Dépenses de rémunération'!I588&lt;&gt;"",'Dépenses de rémunération'!I588,"")</f>
        <v/>
      </c>
      <c r="K588" s="79" t="str">
        <f>IF('Dépenses de rémunération'!J588&lt;&gt;"",'Dépenses de rémunération'!J588,"")</f>
        <v/>
      </c>
      <c r="L588" s="111" t="str">
        <f>IF('Dépenses de rémunération'!K588&lt;&gt;"",'Dépenses de rémunération'!K588,"")</f>
        <v/>
      </c>
      <c r="M588" s="246"/>
      <c r="N588" s="246">
        <f t="shared" si="45"/>
        <v>0</v>
      </c>
      <c r="O588" s="111"/>
      <c r="P588" s="81" t="str">
        <f t="shared" si="46"/>
        <v/>
      </c>
      <c r="Q588" s="111" t="str">
        <f t="shared" si="47"/>
        <v/>
      </c>
      <c r="R588" s="111" t="str">
        <f t="shared" si="48"/>
        <v/>
      </c>
      <c r="S588" s="246">
        <f t="shared" si="49"/>
        <v>0</v>
      </c>
      <c r="T588" s="111"/>
    </row>
    <row r="589" spans="2:20" ht="19.899999999999999" customHeight="1" x14ac:dyDescent="0.35">
      <c r="B589" s="109">
        <v>582</v>
      </c>
      <c r="C589" s="111" t="str">
        <f>IF('Dépenses de rémunération'!C589&lt;&gt;"",'Dépenses de rémunération'!C589,"")</f>
        <v/>
      </c>
      <c r="D589" s="111" t="str">
        <f>IF('Dépenses de rémunération'!D589&lt;&gt;"",'Dépenses de rémunération'!D589,"")</f>
        <v/>
      </c>
      <c r="E589" s="111" t="str">
        <f>IF('Dépenses de rémunération'!E589&lt;&gt;"",'Dépenses de rémunération'!E589,"")</f>
        <v/>
      </c>
      <c r="F589" s="111" t="str">
        <f>IF('Dépenses de rémunération'!F589&lt;&gt;"",'Dépenses de rémunération'!F589,"")</f>
        <v/>
      </c>
      <c r="G589" s="111" t="str">
        <f>IF('Dépenses de rémunération'!G589&lt;&gt;"",'Dépenses de rémunération'!G589,"")</f>
        <v/>
      </c>
      <c r="H589" s="246">
        <f>IF('Dépenses de rémunération'!I589&lt;&gt;0,ROUND('Dépenses de rémunération'!J589*'Dépenses de rémunération'!H589/'Dépenses de rémunération'!I589,2),0)</f>
        <v>0</v>
      </c>
      <c r="I589" s="81" t="str">
        <f>IF('Dépenses de rémunération'!H589&lt;&gt;0,'Dépenses de rémunération'!H589,"")</f>
        <v/>
      </c>
      <c r="J589" s="79" t="str">
        <f>IF('Dépenses de rémunération'!I589&lt;&gt;"",'Dépenses de rémunération'!I589,"")</f>
        <v/>
      </c>
      <c r="K589" s="79" t="str">
        <f>IF('Dépenses de rémunération'!J589&lt;&gt;"",'Dépenses de rémunération'!J589,"")</f>
        <v/>
      </c>
      <c r="L589" s="111" t="str">
        <f>IF('Dépenses de rémunération'!K589&lt;&gt;"",'Dépenses de rémunération'!K589,"")</f>
        <v/>
      </c>
      <c r="M589" s="246"/>
      <c r="N589" s="246">
        <f t="shared" si="45"/>
        <v>0</v>
      </c>
      <c r="O589" s="111"/>
      <c r="P589" s="81" t="str">
        <f t="shared" si="46"/>
        <v/>
      </c>
      <c r="Q589" s="111" t="str">
        <f t="shared" si="47"/>
        <v/>
      </c>
      <c r="R589" s="111" t="str">
        <f t="shared" si="48"/>
        <v/>
      </c>
      <c r="S589" s="246">
        <f t="shared" si="49"/>
        <v>0</v>
      </c>
      <c r="T589" s="111"/>
    </row>
    <row r="590" spans="2:20" ht="19.899999999999999" customHeight="1" x14ac:dyDescent="0.35">
      <c r="B590" s="109">
        <v>583</v>
      </c>
      <c r="C590" s="111" t="str">
        <f>IF('Dépenses de rémunération'!C590&lt;&gt;"",'Dépenses de rémunération'!C590,"")</f>
        <v/>
      </c>
      <c r="D590" s="111" t="str">
        <f>IF('Dépenses de rémunération'!D590&lt;&gt;"",'Dépenses de rémunération'!D590,"")</f>
        <v/>
      </c>
      <c r="E590" s="111" t="str">
        <f>IF('Dépenses de rémunération'!E590&lt;&gt;"",'Dépenses de rémunération'!E590,"")</f>
        <v/>
      </c>
      <c r="F590" s="111" t="str">
        <f>IF('Dépenses de rémunération'!F590&lt;&gt;"",'Dépenses de rémunération'!F590,"")</f>
        <v/>
      </c>
      <c r="G590" s="111" t="str">
        <f>IF('Dépenses de rémunération'!G590&lt;&gt;"",'Dépenses de rémunération'!G590,"")</f>
        <v/>
      </c>
      <c r="H590" s="246">
        <f>IF('Dépenses de rémunération'!I590&lt;&gt;0,ROUND('Dépenses de rémunération'!J590*'Dépenses de rémunération'!H590/'Dépenses de rémunération'!I590,2),0)</f>
        <v>0</v>
      </c>
      <c r="I590" s="81" t="str">
        <f>IF('Dépenses de rémunération'!H590&lt;&gt;0,'Dépenses de rémunération'!H590,"")</f>
        <v/>
      </c>
      <c r="J590" s="79" t="str">
        <f>IF('Dépenses de rémunération'!I590&lt;&gt;"",'Dépenses de rémunération'!I590,"")</f>
        <v/>
      </c>
      <c r="K590" s="79" t="str">
        <f>IF('Dépenses de rémunération'!J590&lt;&gt;"",'Dépenses de rémunération'!J590,"")</f>
        <v/>
      </c>
      <c r="L590" s="111" t="str">
        <f>IF('Dépenses de rémunération'!K590&lt;&gt;"",'Dépenses de rémunération'!K590,"")</f>
        <v/>
      </c>
      <c r="M590" s="246"/>
      <c r="N590" s="246">
        <f t="shared" si="45"/>
        <v>0</v>
      </c>
      <c r="O590" s="111"/>
      <c r="P590" s="81" t="str">
        <f t="shared" si="46"/>
        <v/>
      </c>
      <c r="Q590" s="111" t="str">
        <f t="shared" si="47"/>
        <v/>
      </c>
      <c r="R590" s="111" t="str">
        <f t="shared" si="48"/>
        <v/>
      </c>
      <c r="S590" s="246">
        <f t="shared" si="49"/>
        <v>0</v>
      </c>
      <c r="T590" s="111"/>
    </row>
    <row r="591" spans="2:20" ht="19.899999999999999" customHeight="1" x14ac:dyDescent="0.35">
      <c r="B591" s="109">
        <v>584</v>
      </c>
      <c r="C591" s="111" t="str">
        <f>IF('Dépenses de rémunération'!C591&lt;&gt;"",'Dépenses de rémunération'!C591,"")</f>
        <v/>
      </c>
      <c r="D591" s="111" t="str">
        <f>IF('Dépenses de rémunération'!D591&lt;&gt;"",'Dépenses de rémunération'!D591,"")</f>
        <v/>
      </c>
      <c r="E591" s="111" t="str">
        <f>IF('Dépenses de rémunération'!E591&lt;&gt;"",'Dépenses de rémunération'!E591,"")</f>
        <v/>
      </c>
      <c r="F591" s="111" t="str">
        <f>IF('Dépenses de rémunération'!F591&lt;&gt;"",'Dépenses de rémunération'!F591,"")</f>
        <v/>
      </c>
      <c r="G591" s="111" t="str">
        <f>IF('Dépenses de rémunération'!G591&lt;&gt;"",'Dépenses de rémunération'!G591,"")</f>
        <v/>
      </c>
      <c r="H591" s="246">
        <f>IF('Dépenses de rémunération'!I591&lt;&gt;0,ROUND('Dépenses de rémunération'!J591*'Dépenses de rémunération'!H591/'Dépenses de rémunération'!I591,2),0)</f>
        <v>0</v>
      </c>
      <c r="I591" s="81" t="str">
        <f>IF('Dépenses de rémunération'!H591&lt;&gt;0,'Dépenses de rémunération'!H591,"")</f>
        <v/>
      </c>
      <c r="J591" s="79" t="str">
        <f>IF('Dépenses de rémunération'!I591&lt;&gt;"",'Dépenses de rémunération'!I591,"")</f>
        <v/>
      </c>
      <c r="K591" s="79" t="str">
        <f>IF('Dépenses de rémunération'!J591&lt;&gt;"",'Dépenses de rémunération'!J591,"")</f>
        <v/>
      </c>
      <c r="L591" s="111" t="str">
        <f>IF('Dépenses de rémunération'!K591&lt;&gt;"",'Dépenses de rémunération'!K591,"")</f>
        <v/>
      </c>
      <c r="M591" s="246"/>
      <c r="N591" s="246">
        <f t="shared" si="45"/>
        <v>0</v>
      </c>
      <c r="O591" s="111"/>
      <c r="P591" s="81" t="str">
        <f t="shared" si="46"/>
        <v/>
      </c>
      <c r="Q591" s="111" t="str">
        <f t="shared" si="47"/>
        <v/>
      </c>
      <c r="R591" s="111" t="str">
        <f t="shared" si="48"/>
        <v/>
      </c>
      <c r="S591" s="246">
        <f t="shared" si="49"/>
        <v>0</v>
      </c>
      <c r="T591" s="111"/>
    </row>
    <row r="592" spans="2:20" ht="19.899999999999999" customHeight="1" x14ac:dyDescent="0.35">
      <c r="B592" s="109">
        <v>585</v>
      </c>
      <c r="C592" s="111" t="str">
        <f>IF('Dépenses de rémunération'!C592&lt;&gt;"",'Dépenses de rémunération'!C592,"")</f>
        <v/>
      </c>
      <c r="D592" s="111" t="str">
        <f>IF('Dépenses de rémunération'!D592&lt;&gt;"",'Dépenses de rémunération'!D592,"")</f>
        <v/>
      </c>
      <c r="E592" s="111" t="str">
        <f>IF('Dépenses de rémunération'!E592&lt;&gt;"",'Dépenses de rémunération'!E592,"")</f>
        <v/>
      </c>
      <c r="F592" s="111" t="str">
        <f>IF('Dépenses de rémunération'!F592&lt;&gt;"",'Dépenses de rémunération'!F592,"")</f>
        <v/>
      </c>
      <c r="G592" s="111" t="str">
        <f>IF('Dépenses de rémunération'!G592&lt;&gt;"",'Dépenses de rémunération'!G592,"")</f>
        <v/>
      </c>
      <c r="H592" s="246">
        <f>IF('Dépenses de rémunération'!I592&lt;&gt;0,ROUND('Dépenses de rémunération'!J592*'Dépenses de rémunération'!H592/'Dépenses de rémunération'!I592,2),0)</f>
        <v>0</v>
      </c>
      <c r="I592" s="81" t="str">
        <f>IF('Dépenses de rémunération'!H592&lt;&gt;0,'Dépenses de rémunération'!H592,"")</f>
        <v/>
      </c>
      <c r="J592" s="79" t="str">
        <f>IF('Dépenses de rémunération'!I592&lt;&gt;"",'Dépenses de rémunération'!I592,"")</f>
        <v/>
      </c>
      <c r="K592" s="79" t="str">
        <f>IF('Dépenses de rémunération'!J592&lt;&gt;"",'Dépenses de rémunération'!J592,"")</f>
        <v/>
      </c>
      <c r="L592" s="111" t="str">
        <f>IF('Dépenses de rémunération'!K592&lt;&gt;"",'Dépenses de rémunération'!K592,"")</f>
        <v/>
      </c>
      <c r="M592" s="246"/>
      <c r="N592" s="246">
        <f t="shared" si="45"/>
        <v>0</v>
      </c>
      <c r="O592" s="111"/>
      <c r="P592" s="81" t="str">
        <f t="shared" si="46"/>
        <v/>
      </c>
      <c r="Q592" s="111" t="str">
        <f t="shared" si="47"/>
        <v/>
      </c>
      <c r="R592" s="111" t="str">
        <f t="shared" si="48"/>
        <v/>
      </c>
      <c r="S592" s="246">
        <f t="shared" si="49"/>
        <v>0</v>
      </c>
      <c r="T592" s="111"/>
    </row>
    <row r="593" spans="2:20" ht="19.899999999999999" customHeight="1" x14ac:dyDescent="0.35">
      <c r="B593" s="109">
        <v>586</v>
      </c>
      <c r="C593" s="111" t="str">
        <f>IF('Dépenses de rémunération'!C593&lt;&gt;"",'Dépenses de rémunération'!C593,"")</f>
        <v/>
      </c>
      <c r="D593" s="111" t="str">
        <f>IF('Dépenses de rémunération'!D593&lt;&gt;"",'Dépenses de rémunération'!D593,"")</f>
        <v/>
      </c>
      <c r="E593" s="111" t="str">
        <f>IF('Dépenses de rémunération'!E593&lt;&gt;"",'Dépenses de rémunération'!E593,"")</f>
        <v/>
      </c>
      <c r="F593" s="111" t="str">
        <f>IF('Dépenses de rémunération'!F593&lt;&gt;"",'Dépenses de rémunération'!F593,"")</f>
        <v/>
      </c>
      <c r="G593" s="111" t="str">
        <f>IF('Dépenses de rémunération'!G593&lt;&gt;"",'Dépenses de rémunération'!G593,"")</f>
        <v/>
      </c>
      <c r="H593" s="246">
        <f>IF('Dépenses de rémunération'!I593&lt;&gt;0,ROUND('Dépenses de rémunération'!J593*'Dépenses de rémunération'!H593/'Dépenses de rémunération'!I593,2),0)</f>
        <v>0</v>
      </c>
      <c r="I593" s="81" t="str">
        <f>IF('Dépenses de rémunération'!H593&lt;&gt;0,'Dépenses de rémunération'!H593,"")</f>
        <v/>
      </c>
      <c r="J593" s="79" t="str">
        <f>IF('Dépenses de rémunération'!I593&lt;&gt;"",'Dépenses de rémunération'!I593,"")</f>
        <v/>
      </c>
      <c r="K593" s="79" t="str">
        <f>IF('Dépenses de rémunération'!J593&lt;&gt;"",'Dépenses de rémunération'!J593,"")</f>
        <v/>
      </c>
      <c r="L593" s="111" t="str">
        <f>IF('Dépenses de rémunération'!K593&lt;&gt;"",'Dépenses de rémunération'!K593,"")</f>
        <v/>
      </c>
      <c r="M593" s="246"/>
      <c r="N593" s="246">
        <f t="shared" si="45"/>
        <v>0</v>
      </c>
      <c r="O593" s="111"/>
      <c r="P593" s="81" t="str">
        <f t="shared" si="46"/>
        <v/>
      </c>
      <c r="Q593" s="111" t="str">
        <f t="shared" si="47"/>
        <v/>
      </c>
      <c r="R593" s="111" t="str">
        <f t="shared" si="48"/>
        <v/>
      </c>
      <c r="S593" s="246">
        <f t="shared" si="49"/>
        <v>0</v>
      </c>
      <c r="T593" s="111"/>
    </row>
    <row r="594" spans="2:20" ht="19.899999999999999" customHeight="1" x14ac:dyDescent="0.35">
      <c r="B594" s="109">
        <v>587</v>
      </c>
      <c r="C594" s="111" t="str">
        <f>IF('Dépenses de rémunération'!C594&lt;&gt;"",'Dépenses de rémunération'!C594,"")</f>
        <v/>
      </c>
      <c r="D594" s="111" t="str">
        <f>IF('Dépenses de rémunération'!D594&lt;&gt;"",'Dépenses de rémunération'!D594,"")</f>
        <v/>
      </c>
      <c r="E594" s="111" t="str">
        <f>IF('Dépenses de rémunération'!E594&lt;&gt;"",'Dépenses de rémunération'!E594,"")</f>
        <v/>
      </c>
      <c r="F594" s="111" t="str">
        <f>IF('Dépenses de rémunération'!F594&lt;&gt;"",'Dépenses de rémunération'!F594,"")</f>
        <v/>
      </c>
      <c r="G594" s="111" t="str">
        <f>IF('Dépenses de rémunération'!G594&lt;&gt;"",'Dépenses de rémunération'!G594,"")</f>
        <v/>
      </c>
      <c r="H594" s="246">
        <f>IF('Dépenses de rémunération'!I594&lt;&gt;0,ROUND('Dépenses de rémunération'!J594*'Dépenses de rémunération'!H594/'Dépenses de rémunération'!I594,2),0)</f>
        <v>0</v>
      </c>
      <c r="I594" s="81" t="str">
        <f>IF('Dépenses de rémunération'!H594&lt;&gt;0,'Dépenses de rémunération'!H594,"")</f>
        <v/>
      </c>
      <c r="J594" s="79" t="str">
        <f>IF('Dépenses de rémunération'!I594&lt;&gt;"",'Dépenses de rémunération'!I594,"")</f>
        <v/>
      </c>
      <c r="K594" s="79" t="str">
        <f>IF('Dépenses de rémunération'!J594&lt;&gt;"",'Dépenses de rémunération'!J594,"")</f>
        <v/>
      </c>
      <c r="L594" s="111" t="str">
        <f>IF('Dépenses de rémunération'!K594&lt;&gt;"",'Dépenses de rémunération'!K594,"")</f>
        <v/>
      </c>
      <c r="M594" s="246"/>
      <c r="N594" s="246">
        <f t="shared" si="45"/>
        <v>0</v>
      </c>
      <c r="O594" s="111"/>
      <c r="P594" s="81" t="str">
        <f t="shared" si="46"/>
        <v/>
      </c>
      <c r="Q594" s="111" t="str">
        <f t="shared" si="47"/>
        <v/>
      </c>
      <c r="R594" s="111" t="str">
        <f t="shared" si="48"/>
        <v/>
      </c>
      <c r="S594" s="246">
        <f t="shared" si="49"/>
        <v>0</v>
      </c>
      <c r="T594" s="111"/>
    </row>
    <row r="595" spans="2:20" ht="19.899999999999999" customHeight="1" x14ac:dyDescent="0.35">
      <c r="B595" s="109">
        <v>588</v>
      </c>
      <c r="C595" s="111" t="str">
        <f>IF('Dépenses de rémunération'!C595&lt;&gt;"",'Dépenses de rémunération'!C595,"")</f>
        <v/>
      </c>
      <c r="D595" s="111" t="str">
        <f>IF('Dépenses de rémunération'!D595&lt;&gt;"",'Dépenses de rémunération'!D595,"")</f>
        <v/>
      </c>
      <c r="E595" s="111" t="str">
        <f>IF('Dépenses de rémunération'!E595&lt;&gt;"",'Dépenses de rémunération'!E595,"")</f>
        <v/>
      </c>
      <c r="F595" s="111" t="str">
        <f>IF('Dépenses de rémunération'!F595&lt;&gt;"",'Dépenses de rémunération'!F595,"")</f>
        <v/>
      </c>
      <c r="G595" s="111" t="str">
        <f>IF('Dépenses de rémunération'!G595&lt;&gt;"",'Dépenses de rémunération'!G595,"")</f>
        <v/>
      </c>
      <c r="H595" s="246">
        <f>IF('Dépenses de rémunération'!I595&lt;&gt;0,ROUND('Dépenses de rémunération'!J595*'Dépenses de rémunération'!H595/'Dépenses de rémunération'!I595,2),0)</f>
        <v>0</v>
      </c>
      <c r="I595" s="81" t="str">
        <f>IF('Dépenses de rémunération'!H595&lt;&gt;0,'Dépenses de rémunération'!H595,"")</f>
        <v/>
      </c>
      <c r="J595" s="79" t="str">
        <f>IF('Dépenses de rémunération'!I595&lt;&gt;"",'Dépenses de rémunération'!I595,"")</f>
        <v/>
      </c>
      <c r="K595" s="79" t="str">
        <f>IF('Dépenses de rémunération'!J595&lt;&gt;"",'Dépenses de rémunération'!J595,"")</f>
        <v/>
      </c>
      <c r="L595" s="111" t="str">
        <f>IF('Dépenses de rémunération'!K595&lt;&gt;"",'Dépenses de rémunération'!K595,"")</f>
        <v/>
      </c>
      <c r="M595" s="246"/>
      <c r="N595" s="246">
        <f t="shared" si="45"/>
        <v>0</v>
      </c>
      <c r="O595" s="111"/>
      <c r="P595" s="81" t="str">
        <f t="shared" si="46"/>
        <v/>
      </c>
      <c r="Q595" s="111" t="str">
        <f t="shared" si="47"/>
        <v/>
      </c>
      <c r="R595" s="111" t="str">
        <f t="shared" si="48"/>
        <v/>
      </c>
      <c r="S595" s="246">
        <f t="shared" si="49"/>
        <v>0</v>
      </c>
      <c r="T595" s="111"/>
    </row>
    <row r="596" spans="2:20" ht="19.899999999999999" customHeight="1" x14ac:dyDescent="0.35">
      <c r="B596" s="109">
        <v>589</v>
      </c>
      <c r="C596" s="111" t="str">
        <f>IF('Dépenses de rémunération'!C596&lt;&gt;"",'Dépenses de rémunération'!C596,"")</f>
        <v/>
      </c>
      <c r="D596" s="111" t="str">
        <f>IF('Dépenses de rémunération'!D596&lt;&gt;"",'Dépenses de rémunération'!D596,"")</f>
        <v/>
      </c>
      <c r="E596" s="111" t="str">
        <f>IF('Dépenses de rémunération'!E596&lt;&gt;"",'Dépenses de rémunération'!E596,"")</f>
        <v/>
      </c>
      <c r="F596" s="111" t="str">
        <f>IF('Dépenses de rémunération'!F596&lt;&gt;"",'Dépenses de rémunération'!F596,"")</f>
        <v/>
      </c>
      <c r="G596" s="111" t="str">
        <f>IF('Dépenses de rémunération'!G596&lt;&gt;"",'Dépenses de rémunération'!G596,"")</f>
        <v/>
      </c>
      <c r="H596" s="246">
        <f>IF('Dépenses de rémunération'!I596&lt;&gt;0,ROUND('Dépenses de rémunération'!J596*'Dépenses de rémunération'!H596/'Dépenses de rémunération'!I596,2),0)</f>
        <v>0</v>
      </c>
      <c r="I596" s="81" t="str">
        <f>IF('Dépenses de rémunération'!H596&lt;&gt;0,'Dépenses de rémunération'!H596,"")</f>
        <v/>
      </c>
      <c r="J596" s="79" t="str">
        <f>IF('Dépenses de rémunération'!I596&lt;&gt;"",'Dépenses de rémunération'!I596,"")</f>
        <v/>
      </c>
      <c r="K596" s="79" t="str">
        <f>IF('Dépenses de rémunération'!J596&lt;&gt;"",'Dépenses de rémunération'!J596,"")</f>
        <v/>
      </c>
      <c r="L596" s="111" t="str">
        <f>IF('Dépenses de rémunération'!K596&lt;&gt;"",'Dépenses de rémunération'!K596,"")</f>
        <v/>
      </c>
      <c r="M596" s="246"/>
      <c r="N596" s="246">
        <f t="shared" si="45"/>
        <v>0</v>
      </c>
      <c r="O596" s="111"/>
      <c r="P596" s="81" t="str">
        <f t="shared" si="46"/>
        <v/>
      </c>
      <c r="Q596" s="111" t="str">
        <f t="shared" si="47"/>
        <v/>
      </c>
      <c r="R596" s="111" t="str">
        <f t="shared" si="48"/>
        <v/>
      </c>
      <c r="S596" s="246">
        <f t="shared" si="49"/>
        <v>0</v>
      </c>
      <c r="T596" s="111"/>
    </row>
    <row r="597" spans="2:20" ht="19.899999999999999" customHeight="1" x14ac:dyDescent="0.35">
      <c r="B597" s="109">
        <v>590</v>
      </c>
      <c r="C597" s="111" t="str">
        <f>IF('Dépenses de rémunération'!C597&lt;&gt;"",'Dépenses de rémunération'!C597,"")</f>
        <v/>
      </c>
      <c r="D597" s="111" t="str">
        <f>IF('Dépenses de rémunération'!D597&lt;&gt;"",'Dépenses de rémunération'!D597,"")</f>
        <v/>
      </c>
      <c r="E597" s="111" t="str">
        <f>IF('Dépenses de rémunération'!E597&lt;&gt;"",'Dépenses de rémunération'!E597,"")</f>
        <v/>
      </c>
      <c r="F597" s="111" t="str">
        <f>IF('Dépenses de rémunération'!F597&lt;&gt;"",'Dépenses de rémunération'!F597,"")</f>
        <v/>
      </c>
      <c r="G597" s="111" t="str">
        <f>IF('Dépenses de rémunération'!G597&lt;&gt;"",'Dépenses de rémunération'!G597,"")</f>
        <v/>
      </c>
      <c r="H597" s="246">
        <f>IF('Dépenses de rémunération'!I597&lt;&gt;0,ROUND('Dépenses de rémunération'!J597*'Dépenses de rémunération'!H597/'Dépenses de rémunération'!I597,2),0)</f>
        <v>0</v>
      </c>
      <c r="I597" s="81" t="str">
        <f>IF('Dépenses de rémunération'!H597&lt;&gt;0,'Dépenses de rémunération'!H597,"")</f>
        <v/>
      </c>
      <c r="J597" s="79" t="str">
        <f>IF('Dépenses de rémunération'!I597&lt;&gt;"",'Dépenses de rémunération'!I597,"")</f>
        <v/>
      </c>
      <c r="K597" s="79" t="str">
        <f>IF('Dépenses de rémunération'!J597&lt;&gt;"",'Dépenses de rémunération'!J597,"")</f>
        <v/>
      </c>
      <c r="L597" s="111" t="str">
        <f>IF('Dépenses de rémunération'!K597&lt;&gt;"",'Dépenses de rémunération'!K597,"")</f>
        <v/>
      </c>
      <c r="M597" s="246"/>
      <c r="N597" s="246">
        <f t="shared" si="45"/>
        <v>0</v>
      </c>
      <c r="O597" s="111"/>
      <c r="P597" s="81" t="str">
        <f t="shared" si="46"/>
        <v/>
      </c>
      <c r="Q597" s="111" t="str">
        <f t="shared" si="47"/>
        <v/>
      </c>
      <c r="R597" s="111" t="str">
        <f t="shared" si="48"/>
        <v/>
      </c>
      <c r="S597" s="246">
        <f t="shared" si="49"/>
        <v>0</v>
      </c>
      <c r="T597" s="111"/>
    </row>
    <row r="598" spans="2:20" ht="19.899999999999999" customHeight="1" x14ac:dyDescent="0.35">
      <c r="B598" s="109">
        <v>591</v>
      </c>
      <c r="C598" s="111" t="str">
        <f>IF('Dépenses de rémunération'!C598&lt;&gt;"",'Dépenses de rémunération'!C598,"")</f>
        <v/>
      </c>
      <c r="D598" s="111" t="str">
        <f>IF('Dépenses de rémunération'!D598&lt;&gt;"",'Dépenses de rémunération'!D598,"")</f>
        <v/>
      </c>
      <c r="E598" s="111" t="str">
        <f>IF('Dépenses de rémunération'!E598&lt;&gt;"",'Dépenses de rémunération'!E598,"")</f>
        <v/>
      </c>
      <c r="F598" s="111" t="str">
        <f>IF('Dépenses de rémunération'!F598&lt;&gt;"",'Dépenses de rémunération'!F598,"")</f>
        <v/>
      </c>
      <c r="G598" s="111" t="str">
        <f>IF('Dépenses de rémunération'!G598&lt;&gt;"",'Dépenses de rémunération'!G598,"")</f>
        <v/>
      </c>
      <c r="H598" s="246">
        <f>IF('Dépenses de rémunération'!I598&lt;&gt;0,ROUND('Dépenses de rémunération'!J598*'Dépenses de rémunération'!H598/'Dépenses de rémunération'!I598,2),0)</f>
        <v>0</v>
      </c>
      <c r="I598" s="81" t="str">
        <f>IF('Dépenses de rémunération'!H598&lt;&gt;0,'Dépenses de rémunération'!H598,"")</f>
        <v/>
      </c>
      <c r="J598" s="79" t="str">
        <f>IF('Dépenses de rémunération'!I598&lt;&gt;"",'Dépenses de rémunération'!I598,"")</f>
        <v/>
      </c>
      <c r="K598" s="79" t="str">
        <f>IF('Dépenses de rémunération'!J598&lt;&gt;"",'Dépenses de rémunération'!J598,"")</f>
        <v/>
      </c>
      <c r="L598" s="111" t="str">
        <f>IF('Dépenses de rémunération'!K598&lt;&gt;"",'Dépenses de rémunération'!K598,"")</f>
        <v/>
      </c>
      <c r="M598" s="246"/>
      <c r="N598" s="246">
        <f t="shared" si="45"/>
        <v>0</v>
      </c>
      <c r="O598" s="111"/>
      <c r="P598" s="81" t="str">
        <f t="shared" si="46"/>
        <v/>
      </c>
      <c r="Q598" s="111" t="str">
        <f t="shared" si="47"/>
        <v/>
      </c>
      <c r="R598" s="111" t="str">
        <f t="shared" si="48"/>
        <v/>
      </c>
      <c r="S598" s="246">
        <f t="shared" si="49"/>
        <v>0</v>
      </c>
      <c r="T598" s="111"/>
    </row>
    <row r="599" spans="2:20" ht="19.899999999999999" customHeight="1" x14ac:dyDescent="0.35">
      <c r="B599" s="109">
        <v>592</v>
      </c>
      <c r="C599" s="111" t="str">
        <f>IF('Dépenses de rémunération'!C599&lt;&gt;"",'Dépenses de rémunération'!C599,"")</f>
        <v/>
      </c>
      <c r="D599" s="111" t="str">
        <f>IF('Dépenses de rémunération'!D599&lt;&gt;"",'Dépenses de rémunération'!D599,"")</f>
        <v/>
      </c>
      <c r="E599" s="111" t="str">
        <f>IF('Dépenses de rémunération'!E599&lt;&gt;"",'Dépenses de rémunération'!E599,"")</f>
        <v/>
      </c>
      <c r="F599" s="111" t="str">
        <f>IF('Dépenses de rémunération'!F599&lt;&gt;"",'Dépenses de rémunération'!F599,"")</f>
        <v/>
      </c>
      <c r="G599" s="111" t="str">
        <f>IF('Dépenses de rémunération'!G599&lt;&gt;"",'Dépenses de rémunération'!G599,"")</f>
        <v/>
      </c>
      <c r="H599" s="246">
        <f>IF('Dépenses de rémunération'!I599&lt;&gt;0,ROUND('Dépenses de rémunération'!J599*'Dépenses de rémunération'!H599/'Dépenses de rémunération'!I599,2),0)</f>
        <v>0</v>
      </c>
      <c r="I599" s="81" t="str">
        <f>IF('Dépenses de rémunération'!H599&lt;&gt;0,'Dépenses de rémunération'!H599,"")</f>
        <v/>
      </c>
      <c r="J599" s="79" t="str">
        <f>IF('Dépenses de rémunération'!I599&lt;&gt;"",'Dépenses de rémunération'!I599,"")</f>
        <v/>
      </c>
      <c r="K599" s="79" t="str">
        <f>IF('Dépenses de rémunération'!J599&lt;&gt;"",'Dépenses de rémunération'!J599,"")</f>
        <v/>
      </c>
      <c r="L599" s="111" t="str">
        <f>IF('Dépenses de rémunération'!K599&lt;&gt;"",'Dépenses de rémunération'!K599,"")</f>
        <v/>
      </c>
      <c r="M599" s="246"/>
      <c r="N599" s="246">
        <f t="shared" si="45"/>
        <v>0</v>
      </c>
      <c r="O599" s="111"/>
      <c r="P599" s="81" t="str">
        <f t="shared" si="46"/>
        <v/>
      </c>
      <c r="Q599" s="111" t="str">
        <f t="shared" si="47"/>
        <v/>
      </c>
      <c r="R599" s="111" t="str">
        <f t="shared" si="48"/>
        <v/>
      </c>
      <c r="S599" s="246">
        <f t="shared" si="49"/>
        <v>0</v>
      </c>
      <c r="T599" s="111"/>
    </row>
    <row r="600" spans="2:20" ht="19.899999999999999" customHeight="1" x14ac:dyDescent="0.35">
      <c r="B600" s="109">
        <v>593</v>
      </c>
      <c r="C600" s="111" t="str">
        <f>IF('Dépenses de rémunération'!C600&lt;&gt;"",'Dépenses de rémunération'!C600,"")</f>
        <v/>
      </c>
      <c r="D600" s="111" t="str">
        <f>IF('Dépenses de rémunération'!D600&lt;&gt;"",'Dépenses de rémunération'!D600,"")</f>
        <v/>
      </c>
      <c r="E600" s="111" t="str">
        <f>IF('Dépenses de rémunération'!E600&lt;&gt;"",'Dépenses de rémunération'!E600,"")</f>
        <v/>
      </c>
      <c r="F600" s="111" t="str">
        <f>IF('Dépenses de rémunération'!F600&lt;&gt;"",'Dépenses de rémunération'!F600,"")</f>
        <v/>
      </c>
      <c r="G600" s="111" t="str">
        <f>IF('Dépenses de rémunération'!G600&lt;&gt;"",'Dépenses de rémunération'!G600,"")</f>
        <v/>
      </c>
      <c r="H600" s="246">
        <f>IF('Dépenses de rémunération'!I600&lt;&gt;0,ROUND('Dépenses de rémunération'!J600*'Dépenses de rémunération'!H600/'Dépenses de rémunération'!I600,2),0)</f>
        <v>0</v>
      </c>
      <c r="I600" s="81" t="str">
        <f>IF('Dépenses de rémunération'!H600&lt;&gt;0,'Dépenses de rémunération'!H600,"")</f>
        <v/>
      </c>
      <c r="J600" s="79" t="str">
        <f>IF('Dépenses de rémunération'!I600&lt;&gt;"",'Dépenses de rémunération'!I600,"")</f>
        <v/>
      </c>
      <c r="K600" s="79" t="str">
        <f>IF('Dépenses de rémunération'!J600&lt;&gt;"",'Dépenses de rémunération'!J600,"")</f>
        <v/>
      </c>
      <c r="L600" s="111" t="str">
        <f>IF('Dépenses de rémunération'!K600&lt;&gt;"",'Dépenses de rémunération'!K600,"")</f>
        <v/>
      </c>
      <c r="M600" s="246"/>
      <c r="N600" s="246">
        <f t="shared" si="45"/>
        <v>0</v>
      </c>
      <c r="O600" s="111"/>
      <c r="P600" s="81" t="str">
        <f t="shared" si="46"/>
        <v/>
      </c>
      <c r="Q600" s="111" t="str">
        <f t="shared" si="47"/>
        <v/>
      </c>
      <c r="R600" s="111" t="str">
        <f t="shared" si="48"/>
        <v/>
      </c>
      <c r="S600" s="246">
        <f t="shared" si="49"/>
        <v>0</v>
      </c>
      <c r="T600" s="111"/>
    </row>
    <row r="601" spans="2:20" ht="19.899999999999999" customHeight="1" x14ac:dyDescent="0.35">
      <c r="B601" s="109">
        <v>594</v>
      </c>
      <c r="C601" s="111" t="str">
        <f>IF('Dépenses de rémunération'!C601&lt;&gt;"",'Dépenses de rémunération'!C601,"")</f>
        <v/>
      </c>
      <c r="D601" s="111" t="str">
        <f>IF('Dépenses de rémunération'!D601&lt;&gt;"",'Dépenses de rémunération'!D601,"")</f>
        <v/>
      </c>
      <c r="E601" s="111" t="str">
        <f>IF('Dépenses de rémunération'!E601&lt;&gt;"",'Dépenses de rémunération'!E601,"")</f>
        <v/>
      </c>
      <c r="F601" s="111" t="str">
        <f>IF('Dépenses de rémunération'!F601&lt;&gt;"",'Dépenses de rémunération'!F601,"")</f>
        <v/>
      </c>
      <c r="G601" s="111" t="str">
        <f>IF('Dépenses de rémunération'!G601&lt;&gt;"",'Dépenses de rémunération'!G601,"")</f>
        <v/>
      </c>
      <c r="H601" s="246">
        <f>IF('Dépenses de rémunération'!I601&lt;&gt;0,ROUND('Dépenses de rémunération'!J601*'Dépenses de rémunération'!H601/'Dépenses de rémunération'!I601,2),0)</f>
        <v>0</v>
      </c>
      <c r="I601" s="81" t="str">
        <f>IF('Dépenses de rémunération'!H601&lt;&gt;0,'Dépenses de rémunération'!H601,"")</f>
        <v/>
      </c>
      <c r="J601" s="79" t="str">
        <f>IF('Dépenses de rémunération'!I601&lt;&gt;"",'Dépenses de rémunération'!I601,"")</f>
        <v/>
      </c>
      <c r="K601" s="79" t="str">
        <f>IF('Dépenses de rémunération'!J601&lt;&gt;"",'Dépenses de rémunération'!J601,"")</f>
        <v/>
      </c>
      <c r="L601" s="111" t="str">
        <f>IF('Dépenses de rémunération'!K601&lt;&gt;"",'Dépenses de rémunération'!K601,"")</f>
        <v/>
      </c>
      <c r="M601" s="246"/>
      <c r="N601" s="246">
        <f t="shared" si="45"/>
        <v>0</v>
      </c>
      <c r="O601" s="111"/>
      <c r="P601" s="81" t="str">
        <f t="shared" si="46"/>
        <v/>
      </c>
      <c r="Q601" s="111" t="str">
        <f t="shared" si="47"/>
        <v/>
      </c>
      <c r="R601" s="111" t="str">
        <f t="shared" si="48"/>
        <v/>
      </c>
      <c r="S601" s="246">
        <f t="shared" si="49"/>
        <v>0</v>
      </c>
      <c r="T601" s="111"/>
    </row>
    <row r="602" spans="2:20" ht="19.899999999999999" customHeight="1" x14ac:dyDescent="0.35">
      <c r="B602" s="109">
        <v>595</v>
      </c>
      <c r="C602" s="111" t="str">
        <f>IF('Dépenses de rémunération'!C602&lt;&gt;"",'Dépenses de rémunération'!C602,"")</f>
        <v/>
      </c>
      <c r="D602" s="111" t="str">
        <f>IF('Dépenses de rémunération'!D602&lt;&gt;"",'Dépenses de rémunération'!D602,"")</f>
        <v/>
      </c>
      <c r="E602" s="111" t="str">
        <f>IF('Dépenses de rémunération'!E602&lt;&gt;"",'Dépenses de rémunération'!E602,"")</f>
        <v/>
      </c>
      <c r="F602" s="111" t="str">
        <f>IF('Dépenses de rémunération'!F602&lt;&gt;"",'Dépenses de rémunération'!F602,"")</f>
        <v/>
      </c>
      <c r="G602" s="111" t="str">
        <f>IF('Dépenses de rémunération'!G602&lt;&gt;"",'Dépenses de rémunération'!G602,"")</f>
        <v/>
      </c>
      <c r="H602" s="246">
        <f>IF('Dépenses de rémunération'!I602&lt;&gt;0,ROUND('Dépenses de rémunération'!J602*'Dépenses de rémunération'!H602/'Dépenses de rémunération'!I602,2),0)</f>
        <v>0</v>
      </c>
      <c r="I602" s="81" t="str">
        <f>IF('Dépenses de rémunération'!H602&lt;&gt;0,'Dépenses de rémunération'!H602,"")</f>
        <v/>
      </c>
      <c r="J602" s="79" t="str">
        <f>IF('Dépenses de rémunération'!I602&lt;&gt;"",'Dépenses de rémunération'!I602,"")</f>
        <v/>
      </c>
      <c r="K602" s="79" t="str">
        <f>IF('Dépenses de rémunération'!J602&lt;&gt;"",'Dépenses de rémunération'!J602,"")</f>
        <v/>
      </c>
      <c r="L602" s="111" t="str">
        <f>IF('Dépenses de rémunération'!K602&lt;&gt;"",'Dépenses de rémunération'!K602,"")</f>
        <v/>
      </c>
      <c r="M602" s="246"/>
      <c r="N602" s="246">
        <f t="shared" si="45"/>
        <v>0</v>
      </c>
      <c r="O602" s="111"/>
      <c r="P602" s="81" t="str">
        <f t="shared" si="46"/>
        <v/>
      </c>
      <c r="Q602" s="111" t="str">
        <f t="shared" si="47"/>
        <v/>
      </c>
      <c r="R602" s="111" t="str">
        <f t="shared" si="48"/>
        <v/>
      </c>
      <c r="S602" s="246">
        <f t="shared" si="49"/>
        <v>0</v>
      </c>
      <c r="T602" s="111"/>
    </row>
    <row r="603" spans="2:20" ht="19.899999999999999" customHeight="1" x14ac:dyDescent="0.35">
      <c r="B603" s="109">
        <v>596</v>
      </c>
      <c r="C603" s="111" t="str">
        <f>IF('Dépenses de rémunération'!C603&lt;&gt;"",'Dépenses de rémunération'!C603,"")</f>
        <v/>
      </c>
      <c r="D603" s="111" t="str">
        <f>IF('Dépenses de rémunération'!D603&lt;&gt;"",'Dépenses de rémunération'!D603,"")</f>
        <v/>
      </c>
      <c r="E603" s="111" t="str">
        <f>IF('Dépenses de rémunération'!E603&lt;&gt;"",'Dépenses de rémunération'!E603,"")</f>
        <v/>
      </c>
      <c r="F603" s="111" t="str">
        <f>IF('Dépenses de rémunération'!F603&lt;&gt;"",'Dépenses de rémunération'!F603,"")</f>
        <v/>
      </c>
      <c r="G603" s="111" t="str">
        <f>IF('Dépenses de rémunération'!G603&lt;&gt;"",'Dépenses de rémunération'!G603,"")</f>
        <v/>
      </c>
      <c r="H603" s="246">
        <f>IF('Dépenses de rémunération'!I603&lt;&gt;0,ROUND('Dépenses de rémunération'!J603*'Dépenses de rémunération'!H603/'Dépenses de rémunération'!I603,2),0)</f>
        <v>0</v>
      </c>
      <c r="I603" s="81" t="str">
        <f>IF('Dépenses de rémunération'!H603&lt;&gt;0,'Dépenses de rémunération'!H603,"")</f>
        <v/>
      </c>
      <c r="J603" s="79" t="str">
        <f>IF('Dépenses de rémunération'!I603&lt;&gt;"",'Dépenses de rémunération'!I603,"")</f>
        <v/>
      </c>
      <c r="K603" s="79" t="str">
        <f>IF('Dépenses de rémunération'!J603&lt;&gt;"",'Dépenses de rémunération'!J603,"")</f>
        <v/>
      </c>
      <c r="L603" s="111" t="str">
        <f>IF('Dépenses de rémunération'!K603&lt;&gt;"",'Dépenses de rémunération'!K603,"")</f>
        <v/>
      </c>
      <c r="M603" s="246"/>
      <c r="N603" s="246">
        <f t="shared" si="45"/>
        <v>0</v>
      </c>
      <c r="O603" s="111"/>
      <c r="P603" s="81" t="str">
        <f t="shared" si="46"/>
        <v/>
      </c>
      <c r="Q603" s="111" t="str">
        <f t="shared" si="47"/>
        <v/>
      </c>
      <c r="R603" s="111" t="str">
        <f t="shared" si="48"/>
        <v/>
      </c>
      <c r="S603" s="246">
        <f t="shared" si="49"/>
        <v>0</v>
      </c>
      <c r="T603" s="111"/>
    </row>
    <row r="604" spans="2:20" ht="19.899999999999999" customHeight="1" x14ac:dyDescent="0.35">
      <c r="B604" s="109">
        <v>597</v>
      </c>
      <c r="C604" s="111" t="str">
        <f>IF('Dépenses de rémunération'!C604&lt;&gt;"",'Dépenses de rémunération'!C604,"")</f>
        <v/>
      </c>
      <c r="D604" s="111" t="str">
        <f>IF('Dépenses de rémunération'!D604&lt;&gt;"",'Dépenses de rémunération'!D604,"")</f>
        <v/>
      </c>
      <c r="E604" s="111" t="str">
        <f>IF('Dépenses de rémunération'!E604&lt;&gt;"",'Dépenses de rémunération'!E604,"")</f>
        <v/>
      </c>
      <c r="F604" s="111" t="str">
        <f>IF('Dépenses de rémunération'!F604&lt;&gt;"",'Dépenses de rémunération'!F604,"")</f>
        <v/>
      </c>
      <c r="G604" s="111" t="str">
        <f>IF('Dépenses de rémunération'!G604&lt;&gt;"",'Dépenses de rémunération'!G604,"")</f>
        <v/>
      </c>
      <c r="H604" s="246">
        <f>IF('Dépenses de rémunération'!I604&lt;&gt;0,ROUND('Dépenses de rémunération'!J604*'Dépenses de rémunération'!H604/'Dépenses de rémunération'!I604,2),0)</f>
        <v>0</v>
      </c>
      <c r="I604" s="81" t="str">
        <f>IF('Dépenses de rémunération'!H604&lt;&gt;0,'Dépenses de rémunération'!H604,"")</f>
        <v/>
      </c>
      <c r="J604" s="79" t="str">
        <f>IF('Dépenses de rémunération'!I604&lt;&gt;"",'Dépenses de rémunération'!I604,"")</f>
        <v/>
      </c>
      <c r="K604" s="79" t="str">
        <f>IF('Dépenses de rémunération'!J604&lt;&gt;"",'Dépenses de rémunération'!J604,"")</f>
        <v/>
      </c>
      <c r="L604" s="111" t="str">
        <f>IF('Dépenses de rémunération'!K604&lt;&gt;"",'Dépenses de rémunération'!K604,"")</f>
        <v/>
      </c>
      <c r="M604" s="246"/>
      <c r="N604" s="246">
        <f t="shared" si="45"/>
        <v>0</v>
      </c>
      <c r="O604" s="111"/>
      <c r="P604" s="81" t="str">
        <f t="shared" si="46"/>
        <v/>
      </c>
      <c r="Q604" s="111" t="str">
        <f t="shared" si="47"/>
        <v/>
      </c>
      <c r="R604" s="111" t="str">
        <f t="shared" si="48"/>
        <v/>
      </c>
      <c r="S604" s="246">
        <f t="shared" si="49"/>
        <v>0</v>
      </c>
      <c r="T604" s="111"/>
    </row>
    <row r="605" spans="2:20" ht="19.899999999999999" customHeight="1" x14ac:dyDescent="0.35">
      <c r="B605" s="109">
        <v>598</v>
      </c>
      <c r="C605" s="111" t="str">
        <f>IF('Dépenses de rémunération'!C605&lt;&gt;"",'Dépenses de rémunération'!C605,"")</f>
        <v/>
      </c>
      <c r="D605" s="111" t="str">
        <f>IF('Dépenses de rémunération'!D605&lt;&gt;"",'Dépenses de rémunération'!D605,"")</f>
        <v/>
      </c>
      <c r="E605" s="111" t="str">
        <f>IF('Dépenses de rémunération'!E605&lt;&gt;"",'Dépenses de rémunération'!E605,"")</f>
        <v/>
      </c>
      <c r="F605" s="111" t="str">
        <f>IF('Dépenses de rémunération'!F605&lt;&gt;"",'Dépenses de rémunération'!F605,"")</f>
        <v/>
      </c>
      <c r="G605" s="111" t="str">
        <f>IF('Dépenses de rémunération'!G605&lt;&gt;"",'Dépenses de rémunération'!G605,"")</f>
        <v/>
      </c>
      <c r="H605" s="246">
        <f>IF('Dépenses de rémunération'!I605&lt;&gt;0,ROUND('Dépenses de rémunération'!J605*'Dépenses de rémunération'!H605/'Dépenses de rémunération'!I605,2),0)</f>
        <v>0</v>
      </c>
      <c r="I605" s="81" t="str">
        <f>IF('Dépenses de rémunération'!H605&lt;&gt;0,'Dépenses de rémunération'!H605,"")</f>
        <v/>
      </c>
      <c r="J605" s="79" t="str">
        <f>IF('Dépenses de rémunération'!I605&lt;&gt;"",'Dépenses de rémunération'!I605,"")</f>
        <v/>
      </c>
      <c r="K605" s="79" t="str">
        <f>IF('Dépenses de rémunération'!J605&lt;&gt;"",'Dépenses de rémunération'!J605,"")</f>
        <v/>
      </c>
      <c r="L605" s="111" t="str">
        <f>IF('Dépenses de rémunération'!K605&lt;&gt;"",'Dépenses de rémunération'!K605,"")</f>
        <v/>
      </c>
      <c r="M605" s="246"/>
      <c r="N605" s="246">
        <f t="shared" si="45"/>
        <v>0</v>
      </c>
      <c r="O605" s="111"/>
      <c r="P605" s="81" t="str">
        <f t="shared" si="46"/>
        <v/>
      </c>
      <c r="Q605" s="111" t="str">
        <f t="shared" si="47"/>
        <v/>
      </c>
      <c r="R605" s="111" t="str">
        <f t="shared" si="48"/>
        <v/>
      </c>
      <c r="S605" s="246">
        <f t="shared" si="49"/>
        <v>0</v>
      </c>
      <c r="T605" s="111"/>
    </row>
    <row r="606" spans="2:20" ht="19.899999999999999" customHeight="1" x14ac:dyDescent="0.35">
      <c r="B606" s="109">
        <v>599</v>
      </c>
      <c r="C606" s="111" t="str">
        <f>IF('Dépenses de rémunération'!C606&lt;&gt;"",'Dépenses de rémunération'!C606,"")</f>
        <v/>
      </c>
      <c r="D606" s="111" t="str">
        <f>IF('Dépenses de rémunération'!D606&lt;&gt;"",'Dépenses de rémunération'!D606,"")</f>
        <v/>
      </c>
      <c r="E606" s="111" t="str">
        <f>IF('Dépenses de rémunération'!E606&lt;&gt;"",'Dépenses de rémunération'!E606,"")</f>
        <v/>
      </c>
      <c r="F606" s="111" t="str">
        <f>IF('Dépenses de rémunération'!F606&lt;&gt;"",'Dépenses de rémunération'!F606,"")</f>
        <v/>
      </c>
      <c r="G606" s="111" t="str">
        <f>IF('Dépenses de rémunération'!G606&lt;&gt;"",'Dépenses de rémunération'!G606,"")</f>
        <v/>
      </c>
      <c r="H606" s="246">
        <f>IF('Dépenses de rémunération'!I606&lt;&gt;0,ROUND('Dépenses de rémunération'!J606*'Dépenses de rémunération'!H606/'Dépenses de rémunération'!I606,2),0)</f>
        <v>0</v>
      </c>
      <c r="I606" s="81" t="str">
        <f>IF('Dépenses de rémunération'!H606&lt;&gt;0,'Dépenses de rémunération'!H606,"")</f>
        <v/>
      </c>
      <c r="J606" s="79" t="str">
        <f>IF('Dépenses de rémunération'!I606&lt;&gt;"",'Dépenses de rémunération'!I606,"")</f>
        <v/>
      </c>
      <c r="K606" s="79" t="str">
        <f>IF('Dépenses de rémunération'!J606&lt;&gt;"",'Dépenses de rémunération'!J606,"")</f>
        <v/>
      </c>
      <c r="L606" s="111" t="str">
        <f>IF('Dépenses de rémunération'!K606&lt;&gt;"",'Dépenses de rémunération'!K606,"")</f>
        <v/>
      </c>
      <c r="M606" s="246"/>
      <c r="N606" s="246">
        <f t="shared" si="45"/>
        <v>0</v>
      </c>
      <c r="O606" s="111"/>
      <c r="P606" s="81" t="str">
        <f t="shared" si="46"/>
        <v/>
      </c>
      <c r="Q606" s="111" t="str">
        <f t="shared" si="47"/>
        <v/>
      </c>
      <c r="R606" s="111" t="str">
        <f t="shared" si="48"/>
        <v/>
      </c>
      <c r="S606" s="246">
        <f t="shared" si="49"/>
        <v>0</v>
      </c>
      <c r="T606" s="111"/>
    </row>
    <row r="607" spans="2:20" ht="19.899999999999999" customHeight="1" x14ac:dyDescent="0.35">
      <c r="B607" s="109">
        <v>600</v>
      </c>
      <c r="C607" s="111" t="str">
        <f>IF('Dépenses de rémunération'!C607&lt;&gt;"",'Dépenses de rémunération'!C607,"")</f>
        <v/>
      </c>
      <c r="D607" s="111" t="str">
        <f>IF('Dépenses de rémunération'!D607&lt;&gt;"",'Dépenses de rémunération'!D607,"")</f>
        <v/>
      </c>
      <c r="E607" s="111" t="str">
        <f>IF('Dépenses de rémunération'!E607&lt;&gt;"",'Dépenses de rémunération'!E607,"")</f>
        <v/>
      </c>
      <c r="F607" s="111" t="str">
        <f>IF('Dépenses de rémunération'!F607&lt;&gt;"",'Dépenses de rémunération'!F607,"")</f>
        <v/>
      </c>
      <c r="G607" s="111" t="str">
        <f>IF('Dépenses de rémunération'!G607&lt;&gt;"",'Dépenses de rémunération'!G607,"")</f>
        <v/>
      </c>
      <c r="H607" s="246">
        <f>IF('Dépenses de rémunération'!I607&lt;&gt;0,ROUND('Dépenses de rémunération'!J607*'Dépenses de rémunération'!H607/'Dépenses de rémunération'!I607,2),0)</f>
        <v>0</v>
      </c>
      <c r="I607" s="81" t="str">
        <f>IF('Dépenses de rémunération'!H607&lt;&gt;0,'Dépenses de rémunération'!H607,"")</f>
        <v/>
      </c>
      <c r="J607" s="79" t="str">
        <f>IF('Dépenses de rémunération'!I607&lt;&gt;"",'Dépenses de rémunération'!I607,"")</f>
        <v/>
      </c>
      <c r="K607" s="79" t="str">
        <f>IF('Dépenses de rémunération'!J607&lt;&gt;"",'Dépenses de rémunération'!J607,"")</f>
        <v/>
      </c>
      <c r="L607" s="111" t="str">
        <f>IF('Dépenses de rémunération'!K607&lt;&gt;"",'Dépenses de rémunération'!K607,"")</f>
        <v/>
      </c>
      <c r="M607" s="246"/>
      <c r="N607" s="246">
        <f t="shared" si="45"/>
        <v>0</v>
      </c>
      <c r="O607" s="111"/>
      <c r="P607" s="81" t="str">
        <f t="shared" si="46"/>
        <v/>
      </c>
      <c r="Q607" s="111" t="str">
        <f t="shared" si="47"/>
        <v/>
      </c>
      <c r="R607" s="111" t="str">
        <f t="shared" si="48"/>
        <v/>
      </c>
      <c r="S607" s="246">
        <f t="shared" si="49"/>
        <v>0</v>
      </c>
      <c r="T607" s="111"/>
    </row>
    <row r="608" spans="2:20" ht="19.899999999999999" customHeight="1" x14ac:dyDescent="0.35">
      <c r="B608" s="110" t="s">
        <v>230</v>
      </c>
      <c r="C608" s="113"/>
      <c r="D608" s="113"/>
      <c r="E608" s="113"/>
      <c r="F608" s="113"/>
      <c r="G608" s="113"/>
      <c r="H608" s="114">
        <f>SUM(H8:H607)</f>
        <v>0</v>
      </c>
      <c r="I608" s="113"/>
      <c r="J608" s="113"/>
      <c r="K608" s="113"/>
      <c r="L608" s="113"/>
      <c r="M608" s="113"/>
      <c r="N608" s="114">
        <f>SUM(N8:N607)</f>
        <v>0</v>
      </c>
      <c r="O608" s="113"/>
      <c r="P608" s="113"/>
      <c r="Q608" s="113"/>
      <c r="R608" s="113"/>
      <c r="S608" s="114">
        <f>SUM(S8:S607)</f>
        <v>0</v>
      </c>
      <c r="T608" s="113"/>
    </row>
  </sheetData>
  <sheetProtection algorithmName="SHA-512" hashValue="R1adx+kh6KlvGq17z9esugf2DY6Iu+k2y5eCEHS1xtX2ikgrR/BS2Iq/pbYFL+xDoB4ad9Kuu3Ih16pBc1LU9Q==" saltValue="hcJVGrshk9Bh7dazcRzvWw==" spinCount="100000" sheet="1" objects="1" scenarios="1" formatColumns="0" selectLockedCells="1"/>
  <mergeCells count="3">
    <mergeCell ref="B5:B6"/>
    <mergeCell ref="B1:T1"/>
    <mergeCell ref="B3:T3"/>
  </mergeCells>
  <conditionalFormatting sqref="O8:O607">
    <cfRule type="expression" dxfId="382" priority="13">
      <formula>O8&lt;&gt;""</formula>
    </cfRule>
  </conditionalFormatting>
  <conditionalFormatting sqref="N8:N607">
    <cfRule type="expression" dxfId="381" priority="12">
      <formula>N8&lt;&gt;H8</formula>
    </cfRule>
  </conditionalFormatting>
  <conditionalFormatting sqref="P8:P607">
    <cfRule type="expression" dxfId="380" priority="11">
      <formula>P8&lt;&gt;I8</formula>
    </cfRule>
  </conditionalFormatting>
  <conditionalFormatting sqref="Q8:Q607">
    <cfRule type="expression" dxfId="379" priority="10">
      <formula>Q8&lt;&gt;J8</formula>
    </cfRule>
  </conditionalFormatting>
  <conditionalFormatting sqref="R8:R607">
    <cfRule type="expression" dxfId="378" priority="9">
      <formula>R8&lt;&gt;K8</formula>
    </cfRule>
  </conditionalFormatting>
  <conditionalFormatting sqref="S8:S607">
    <cfRule type="expression" dxfId="377" priority="8">
      <formula>S8&lt;&gt;N8</formula>
    </cfRule>
  </conditionalFormatting>
  <conditionalFormatting sqref="A1:XFD1048576">
    <cfRule type="expression" dxfId="376" priority="7">
      <formula>P_Z_F_B_TYPE_4_ACTIVE&lt;&gt;P_Z_G_R_G_BOOLEEN_OUI</formula>
    </cfRule>
  </conditionalFormatting>
  <conditionalFormatting sqref="G5:G608">
    <cfRule type="expression" dxfId="375" priority="6">
      <formula>P_Z_0_B_UTILISATION_SOUS_OPERATIONS&lt;&gt;P_Z_G_R_G_BOOLEEN_OUI</formula>
    </cfRule>
  </conditionalFormatting>
  <conditionalFormatting sqref="E5:E608">
    <cfRule type="expression" dxfId="374" priority="5">
      <formula>P_Z_4_B_COLONNE_QUALIFICATION_ACTIVE&lt;&gt;P_Z_G_R_G_BOOLEEN_OUI</formula>
    </cfRule>
  </conditionalFormatting>
  <conditionalFormatting sqref="A7:XFD7">
    <cfRule type="expression" dxfId="373" priority="4">
      <formula>P_Z_4_B_EXEMPLE_UTILISATION&lt;&gt;P_Z_G_R_G_BOOLEEN_OUI</formula>
    </cfRule>
  </conditionalFormatting>
  <conditionalFormatting sqref="M5:M608">
    <cfRule type="expression" dxfId="372" priority="3">
      <formula>P_Z_4_B_COLONNE_MT_MAX_ACTIVE&lt;&gt;P_Z_G_R_G_BOOLEEN_OUI</formula>
    </cfRule>
  </conditionalFormatting>
  <conditionalFormatting sqref="P5:S608">
    <cfRule type="expression" dxfId="371" priority="2">
      <formula>P_Z_0_B_UTILISATION_COUT_RAISONNABLE&lt;&gt;P_Z_G_R_G_BOOLEEN_OUI</formula>
    </cfRule>
  </conditionalFormatting>
  <dataValidations count="5">
    <dataValidation type="list" allowBlank="1" showInputMessage="1" showErrorMessage="1" sqref="G8:H607" xr:uid="{499DD7F8-CEFE-4BF2-8480-F8C313DA5B5D}">
      <formula1>IF(P_Z_4_B_UTILISATION_FILTRE_SOUS_OPERATIONS=P_Z_G_R_G_BOOLEEN_OUI,INDIRECT("P_Z_4_R_LIBELLES_SOUS_OPERATIONS"&amp;"_"&amp;COUNTA(P_Z_4_R_LIBELLES_SOUS_OPERATIONS)),INDIRECT("P_Z_0_R_LIBELLES_SOUS_OPERATIONS"&amp;"_"&amp;COUNTA(P_Z_0_R_LIBELLES_SOUS_OPERATIONS)))</formula1>
    </dataValidation>
    <dataValidation type="list" allowBlank="1" showInputMessage="1" showErrorMessage="1" sqref="F8:F607" xr:uid="{5016B121-D933-410D-BCED-B9D068C9BA00}">
      <formula1>IF(P_Z_4_B_UTILISATION_FILTRE_POSTES=P_Z_G_R_G_BOOLEEN_OUI,INDIRECT("P_Z_4_R_LIBELLES_POSTES"&amp;"_"&amp;COUNTA(P_Z_4_R_LIBELLES_POSTES)),INDIRECT("P_Z_0_R_LIBELLES_POSTES"&amp;"_"&amp;COUNTA(P_Z_0_R_LIBELLES_POSTES)))</formula1>
    </dataValidation>
    <dataValidation type="list" allowBlank="1" showInputMessage="1" showErrorMessage="1" sqref="C8:C607" xr:uid="{178C2A42-501F-415C-AD4A-08731D4A969D}">
      <formula1>IF(P_Z_4_B_ULD=P_Z_G_R_G_BOOLEEN_OUI,IF(P_Z_4_B_UFD=P_Z_G_R_G_BOOLEEN_OUI,INDIRECT("P_Z_4_R_LIBELLES_DESCRIPTIONS"&amp;"_"&amp;COUNTA(P_Z_4_R_LIBELLES_DESCRIPTIONS)),INDIRECT("P_Z_0_R_LIBELLES_DESCRIPTIONS"&amp;"_"&amp;COUNTA(P_Z_0_R_LIBELLES_DESCRIPTIONS))),"")</formula1>
    </dataValidation>
    <dataValidation type="list" allowBlank="1" showInputMessage="1" showErrorMessage="1" sqref="O8:O607" xr:uid="{5731F781-5972-438A-9F5B-58ABE8C74A9B}">
      <formula1>P_Z_0_R_LIBELLES_MOTIFS_INELIGIBILITE</formula1>
    </dataValidation>
    <dataValidation type="list" allowBlank="1" showInputMessage="1" showErrorMessage="1" sqref="L8:L607" xr:uid="{3BBF11E2-A9B0-45BB-A1A4-E7C3446CC3DB}">
      <formula1>IF(P_Z_4_B_UTILISATION_FILTRE_UNITES=P_Z_G_R_G_BOOLEEN_OUI,INDIRECT("P_Z_4_R_LIBELLES_UNITES"&amp;"_"&amp;COUNTA(P_Z_4_R_LIBELLES_UNITES)),INDIRECT("P_Z_0_R_LIBELLES_UNITES"&amp;"_"&amp;COUNTA(P_Z_0_R_LIBELLES_UNITES)))</formula1>
    </dataValidation>
  </dataValidations>
  <pageMargins left="0.70866141732283472" right="0.70866141732283472" top="0.74803149606299213" bottom="0.74803149606299213" header="0.31496062992125984" footer="0.31496062992125984"/>
  <pageSetup paperSize="9" scale="10" orientation="portrait" r:id="rId1"/>
  <extLst>
    <ext xmlns:x14="http://schemas.microsoft.com/office/spreadsheetml/2009/9/main" uri="{78C0D931-6437-407d-A8EE-F0AAD7539E65}">
      <x14:conditionalFormattings>
        <x14:conditionalFormatting xmlns:xm="http://schemas.microsoft.com/office/excel/2006/main">
          <x14:cfRule type="expression" priority="22" id="{0A2C60AF-7201-4084-A115-45A923B1D4ED}">
            <xm:f>C8&lt;&gt;'Dépenses de rémunération'!C8</xm:f>
            <x14:dxf>
              <font>
                <color rgb="FFFF0000"/>
              </font>
            </x14:dxf>
          </x14:cfRule>
          <xm:sqref>C8:E607 G8:G607</xm:sqref>
        </x14:conditionalFormatting>
        <x14:conditionalFormatting xmlns:xm="http://schemas.microsoft.com/office/excel/2006/main">
          <x14:cfRule type="expression" priority="19" id="{70C0217F-1E16-4028-A34B-23236789D21F}">
            <xm:f>'Dépenses de rémunération'!F8&lt;&gt;F8</xm:f>
            <x14:dxf>
              <font>
                <color rgb="FFFF0000"/>
              </font>
            </x14:dxf>
          </x14:cfRule>
          <xm:sqref>F8:F607</xm:sqref>
        </x14:conditionalFormatting>
        <x14:conditionalFormatting xmlns:xm="http://schemas.microsoft.com/office/excel/2006/main">
          <x14:cfRule type="expression" priority="17" id="{836B30FA-DB5C-40A6-9478-3CE5A237B6C3}">
            <xm:f>I8&lt;&gt;'Dépenses de rémunération'!H8</xm:f>
            <x14:dxf>
              <font>
                <color rgb="FFFF0000"/>
              </font>
            </x14:dxf>
          </x14:cfRule>
          <xm:sqref>I8:L607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5144A-CD0F-43CD-A225-B6441B7C2568}">
  <sheetPr>
    <pageSetUpPr fitToPage="1"/>
  </sheetPr>
  <dimension ref="B1:L608"/>
  <sheetViews>
    <sheetView showGridLines="0" view="pageBreakPreview" topLeftCell="F7" zoomScaleNormal="100" zoomScaleSheetLayoutView="100" workbookViewId="0">
      <selection activeCell="G8" sqref="G8"/>
    </sheetView>
  </sheetViews>
  <sheetFormatPr baseColWidth="10" defaultColWidth="11.54296875" defaultRowHeight="14.5" x14ac:dyDescent="0.35"/>
  <cols>
    <col min="1" max="1" width="4.7265625" style="115" customWidth="1"/>
    <col min="2" max="2" width="8.7265625" style="115" customWidth="1"/>
    <col min="3" max="17" width="30.7265625" style="115" customWidth="1"/>
    <col min="18" max="16384" width="11.54296875" style="115"/>
  </cols>
  <sheetData>
    <row r="1" spans="2:12" ht="34.9" customHeight="1" x14ac:dyDescent="0.35">
      <c r="B1" s="329" t="str">
        <f>IF(P_Z_8_B_INTITULE_DEPENSES_BAREMES_STANDARD=P_Z_G_R_G_BOOLEEN_NON,P_Z_8_N_INTITULE_DEPENSES_BAREMES_SPECIFIQUE,P_Z_8_N_INTITULE_DEPENSES_BAREMES_DEFAUT)</f>
        <v>Dépenses prévisionnelles par application de barèmes</v>
      </c>
      <c r="C1" s="329"/>
      <c r="D1" s="329"/>
      <c r="E1" s="329"/>
      <c r="F1" s="329"/>
      <c r="G1" s="329"/>
      <c r="H1" s="329"/>
      <c r="I1" s="329"/>
      <c r="J1" s="329"/>
      <c r="K1" s="329"/>
      <c r="L1" s="329"/>
    </row>
    <row r="2" spans="2:12" ht="7.5" customHeight="1" x14ac:dyDescent="0.35"/>
    <row r="3" spans="2:12" ht="45" customHeight="1" x14ac:dyDescent="0.35">
      <c r="B3" s="330" t="str">
        <f>IF(P_Z_8_N_CONSIGNE_DEPENSES_BAREMES&lt;&gt;"",P_Z_8_N_CONSIGNE_DEPENSES_BAREMES,"")</f>
        <v>bareme P</v>
      </c>
      <c r="C3" s="330"/>
      <c r="D3" s="330"/>
      <c r="E3" s="330"/>
      <c r="F3" s="330"/>
      <c r="G3" s="330"/>
      <c r="H3" s="330"/>
      <c r="I3" s="330"/>
      <c r="J3" s="330"/>
      <c r="K3" s="330"/>
      <c r="L3" s="330"/>
    </row>
    <row r="4" spans="2:12" ht="7.5" customHeight="1" x14ac:dyDescent="0.35"/>
    <row r="5" spans="2:12" ht="28.9" customHeight="1" x14ac:dyDescent="0.35">
      <c r="B5" s="331" t="s">
        <v>0</v>
      </c>
      <c r="C5" s="136" t="str">
        <f>IF(P_Z_8_B_COLONNE_DESCRIPTION=P_Z_G_R_G_BOOLEEN_NON,P_Z_8_N_COLONNE_DESCRIPTION_SPECIFIQUE,P_Z_8_N_COLONNE_DESCRIPTION_STANDARD)</f>
        <v>Description de la dépense prévue</v>
      </c>
      <c r="D5" s="136" t="str">
        <f>IF(P_Z_8_B_COLONNE_BAREME=P_Z_G_R_G_BOOLEEN_NON,P_Z_8_N_COLONNE_BAREME_SPECIFIQUE,P_Z_8_N_COLONNE_BAREME_STANDARD)</f>
        <v>Barème</v>
      </c>
      <c r="E5" s="136" t="str">
        <f>IF(P_Z_8_B_COLONNE_POSTE=P_Z_G_R_G_BOOLEEN_NON,P_Z_8_N_COLONNE_POSTE_SPECIFIQUE,P_Z_8_N_COLONNE_POSTE_STANDARD)</f>
        <v>Poste</v>
      </c>
      <c r="F5" s="136" t="str">
        <f>IF(P_Z_8_B_COLONNE_SOUS_OPERATION=P_Z_G_R_G_BOOLEEN_NON,P_Z_8_N_COLONNE_SOUS_OPERATION_SPECIFIQUE,P_Z_8_N_COLONNE_SOUS_OPERATION_STANDARD)</f>
        <v>Sous-opération</v>
      </c>
      <c r="G5" s="136" t="str">
        <f>IF(P_Z_8_B_COLONNE_QUANTITE=P_Z_G_R_G_BOOLEEN_NON,P_Z_8_N_COLONNE_QUANTITE_SPECIFIQUE,P_Z_8_N_COLONNE_QUANTITE_STANDARD)</f>
        <v>Quantité</v>
      </c>
      <c r="H5" s="136" t="str">
        <f>IF(P_Z_8_B_COLONNE_UNITE=P_Z_G_R_G_BOOLEEN_NON,P_Z_8_N_COLONNE_UNITE_SPECIFIQUE,P_Z_8_N_COLONNE_UNITE_STANDARD)</f>
        <v>Unité</v>
      </c>
      <c r="I5" s="136" t="str" cm="1">
        <f t="array" ref="I5">IF(P_Z_8_B_COLONNE_VALEUR_BAREME=P_Z_G_R_G_BOOLEEN_NON,P_Z_8_N_COLONNE_VALEUR_BAREME_SPECIFIQUEE,P_Z_8_N_COLONNE_VALEUR_BAREME_STANDARD)</f>
        <v>Valeur barème</v>
      </c>
      <c r="J5" s="136" t="str">
        <f>IF(P_Z_8_B_COLONNE_MT_PRESENTE=P_Z_G_R_G_BOOLEEN_NON,P_Z_8_N_COLONNE_MT_PRESENTE_SPECIFIQUE,P_Z_8_N_COLONNE_MT_PRESENTE_STANDARD)</f>
        <v>Montant présenté</v>
      </c>
      <c r="K5" s="136" t="str">
        <f>IF(P_Z_8_B_COLONNE_JUSTIFICATIF=P_Z_G_R_G_BOOLEEN_NON,P_Z_8_N_COLONNE_JUSTIFICATIF_SPECIFIQUE,P_Z_8_N_COLONNE_JUSTIFICATIF_STANDARD)</f>
        <v>Justificatif(s)</v>
      </c>
      <c r="L5" s="136" t="str">
        <f>IF(P_Z_8_B_COLONNE_COMMENTAIRE=P_Z_G_R_G_BOOLEEN_NON,P_Z_8_N_COLONNE_COMMENTAIRE_SPECIFIQUE,P_Z_8_N_COLONNE_COMMENTAIRE_STANDARD)</f>
        <v>Commentaire(s)</v>
      </c>
    </row>
    <row r="6" spans="2:12" ht="86.5" customHeight="1" x14ac:dyDescent="0.35">
      <c r="B6" s="332"/>
      <c r="C6" s="137" t="str">
        <f>IF(P_Z_8_B_COLONNE_DESCRIPTION_INDICATION=P_Z_G_R_G_BOOLEEN_NON,P_Z_8_N_COLONNE_DESCRIPTION_INDICATION_SPECIFIQUE,P_Z_8_N_COLONNE_DESCRIPTION_INDICATION_STANDARD)</f>
        <v>(nature de la dépense envisagée)</v>
      </c>
      <c r="D6" s="137" t="str">
        <f>IF(P_Z_8_B_COLONNE_BAREME_INDICATION=P_Z_G_R_G_BOOLEEN_NON,P_Z_8_N_COLONNE_BAREME_INDICATION_SPECIFIQUE,P_Z_8_N_COLONNE_BAREME_INDICATION_STANDARD)</f>
        <v>(sélectionner dans la liste déroulante le barème correspondant à l'action projetée et à ses caractéristiques)</v>
      </c>
      <c r="E6" s="137" t="str">
        <f>IF(P_Z_8_B_COLONNE_POSTE_INDICATION=P_Z_G_R_G_BOOLEEN_NON,P_Z_8_N_COLONNE_POSTE_INDICATION_SPECIFIQUE,P_Z_8_N_COLONNE_POSTE_INDICATION_STANDARD)</f>
        <v>(à choisir dans le menu déroulant)</v>
      </c>
      <c r="F6" s="137" t="str">
        <f>IF(P_Z_8_B_COLONNE_SOUS_OPERATION_INDICATION=P_Z_G_R_G_BOOLEEN_NON,P_Z_8_N_COLONNE_SOUS_OPERATION_INDICATION_SPECIFIQUE,P_Z_8_N_COLONNE_SOUS_OPERATION_INDICATION_STANDARD)</f>
        <v>(à choisir dans le menu déroulant)</v>
      </c>
      <c r="G6" s="137" t="str">
        <f>IF(P_Z_8_B_COLONNE_QUANTITE_INDICATION=P_Z_G_R_G_BOOLEEN_NON,P_Z_8_N_COLONNE_QUANTITE_INDICATION_SPECIFIQUE,P_Z_8_N_COLONNE_QUANTITE_INDICATION_STANDARD)</f>
        <v>(nombre à appliquer au barème pour l'action prévue)</v>
      </c>
      <c r="H6" s="137" t="str">
        <f>IF(P_Z_8_B_COLONNE_UNITE_INDICATION=P_Z_G_R_G_BOOLEEN_NON,P_Z_8_N_COLONNE_UNITE_INDICATION_SPECIFIQUE,P_Z_8_N_COLONNE_UNITE_INDICATION_STANDARD)</f>
        <v>(unité liée au barème pour l'action prévue)</v>
      </c>
      <c r="I6" s="137" t="str">
        <f>IF(P_Z_8_B_COLONNE_VALEUR_BAREME_INDICATION=P_Z_G_R_G_BOOLEEN_NON,P_Z_8_N_COLONNE_VALEUR_BAREME_INDICATION_SPECIFIQUE,P_Z_8_N_COLONNE_VALEUR_BAREME_INDICATION_STANDARD)</f>
        <v>(pour information, montant unitaire du barème pour l'action prévue)</v>
      </c>
      <c r="J6" s="137" t="str">
        <f>IF(P_Z_8_B_COLONNE_MT_PRESENTE_INDICATION=P_Z_G_R_G_BOOLEEN_NON,P_Z_8_N_COLONNE_MT_PRESENTE_INDICATION_SPECIFIQUE,P_Z_8_N_COLONNE_MT_PRESENTE_INDICATION_STANDARD)</f>
        <v>(obtenu par la multiplication de la valeur unitaire fixée par le barème à la quantité prévue)</v>
      </c>
      <c r="K6" s="137" t="str">
        <f>IF(P_Z_8_B_COLONNE_JUSTIFICATIF_INDICATION=P_Z_G_R_G_BOOLEEN_NON,P_Z_8_N_COLONNE_JUSTIFICATIF_INDICATION_SPECIFIQUE,P_Z_8_N_COLONNE_JUSTIFICATIF_INDICATION_STANDARD)</f>
        <v>(toute pièce du projet permettant de référencer l'action)</v>
      </c>
      <c r="L6" s="137" t="str">
        <f>IF(P_Z_8_B_COLONNE_COMMENTAIRE_INDICATION=P_Z_G_R_G_BOOLEEN_NON,P_Z_8_N_COLONNE_COMMENTAIRE_INDICATION_SPECIFIQUE,P_Z_8_N_COLONNE_COMMENTAIRE_INDICATION_STANDARD)</f>
        <v>(toute précision pertinente le cas échéant pour la compréhension de l'action prévue...)</v>
      </c>
    </row>
    <row r="7" spans="2:12" ht="19.899999999999999" customHeight="1" x14ac:dyDescent="0.35">
      <c r="B7" s="134" t="s">
        <v>195</v>
      </c>
      <c r="C7" s="134" t="str">
        <f>IF(P_Z_8_B_EXEMPLE_UTILISATION&lt;&gt;P_Z_G_R_G_BOOLEEN_OUI,"",P_Z_8_N_EXEMPLE_DESCRIPTION)</f>
        <v>descrp 1</v>
      </c>
      <c r="D7" s="134" t="str">
        <f>IF(P_Z_8_B_EXEMPLE_UTILISATION&lt;&gt;P_Z_G_R_G_BOOLEEN_OUI,"",P_Z_8_N_EXEMPLE_BAREME)</f>
        <v>Bareme 01</v>
      </c>
      <c r="E7" s="134" t="str">
        <f>IF(P_Z_8_B_EXEMPLE_UTILISATION&lt;&gt;P_Z_G_R_G_BOOLEEN_OUI,"",P_Z_8_N_EXEMPLE_POSTE)</f>
        <v>Poste ex</v>
      </c>
      <c r="F7" s="134" t="str">
        <f>IF(P_Z_8_B_EXEMPLE_UTILISATION&lt;&gt;P_Z_G_R_G_BOOLEEN_OUI,"",P_Z_8_N_EXEMPLE_SOUS_OPERATION)</f>
        <v>Sous-op ex</v>
      </c>
      <c r="G7" s="134">
        <f>IF(P_Z_8_B_EXEMPLE_UTILISATION&lt;&gt;P_Z_G_R_G_BOOLEEN_OUI,"",P_Z_8_N_EXEMPLE_QUANTITE)</f>
        <v>0</v>
      </c>
      <c r="H7" s="134">
        <f>IF(P_Z_8_B_EXEMPLE_UTILISATION&lt;&gt;P_Z_G_R_G_BOOLEEN_OUI,"",P_Z_8_N_EXEMPLE_UNITE)</f>
        <v>0</v>
      </c>
      <c r="I7" s="134">
        <f>IF(P_Z_8_B_EXEMPLE_UTILISATION&lt;&gt;P_Z_G_R_G_BOOLEEN_OUI,"",P_Z_8_N_EXEMPLE_VALEUR_BAREME)</f>
        <v>0</v>
      </c>
      <c r="J7" s="199">
        <f>IF(P_Z_8_B_EXEMPLE_UTILISATION&lt;&gt;P_Z_G_R_G_BOOLEEN_OUI,"",P_Z_8_N_EXEMPLE_MT_PRESENTE)</f>
        <v>0</v>
      </c>
      <c r="K7" s="134">
        <f>IF(P_Z_8_B_EXEMPLE_UTILISATION&lt;&gt;P_Z_G_R_G_BOOLEEN_OUI,"",P_Z_8_N_EXEMPLE_JUSTIFICATIF)</f>
        <v>0</v>
      </c>
      <c r="L7" s="134">
        <f>IF(P_Z_8_B_EXEMPLE_UTILISATION&lt;&gt;P_Z_G_R_G_BOOLEEN_OUI,"",P_Z_8_N_EXEMPLE_COMMENTAIRE)</f>
        <v>0</v>
      </c>
    </row>
    <row r="8" spans="2:12" ht="19.899999999999999" customHeight="1" x14ac:dyDescent="0.35">
      <c r="B8" s="133">
        <v>1</v>
      </c>
      <c r="C8" s="50"/>
      <c r="D8" s="50"/>
      <c r="E8" s="50"/>
      <c r="F8" s="50"/>
      <c r="G8" s="49"/>
      <c r="H8" s="138" t="str">
        <f>IF(D8&lt;&gt;"",IF(ISNA(VLOOKUP(D8,P_Paramétrage!$B$3086:$D$3125,3,FALSE)),"",VLOOKUP(D8,P_Paramétrage!$B$3086:$D$3125,3,FALSE)),"")</f>
        <v/>
      </c>
      <c r="I8" s="101">
        <f>IF(D8&lt;&gt;"",IF(ISNA(VLOOKUP(D8,P_Paramétrage!$B$3086:$D$3125,3,FALSE)),0,VLOOKUP(D8,P_Paramétrage!$B$3086:$D$3125,2,FALSE)),0)</f>
        <v>0</v>
      </c>
      <c r="J8" s="101">
        <f>IF(AND(I8&lt;&gt;0,G8&lt;&gt;""),ROUND(G8*I8,2),0)</f>
        <v>0</v>
      </c>
      <c r="K8" s="50"/>
      <c r="L8" s="50"/>
    </row>
    <row r="9" spans="2:12" ht="19.899999999999999" customHeight="1" x14ac:dyDescent="0.35">
      <c r="B9" s="97">
        <v>2</v>
      </c>
      <c r="C9" s="50"/>
      <c r="D9" s="50"/>
      <c r="E9" s="50"/>
      <c r="F9" s="50"/>
      <c r="G9" s="49"/>
      <c r="H9" s="138" t="str">
        <f>IF(D9&lt;&gt;"",IF(ISNA(VLOOKUP(D9,P_Paramétrage!$B$3086:$D$3125,3,FALSE)),"",VLOOKUP(D9,P_Paramétrage!$B$3086:$D$3125,3,FALSE)),"")</f>
        <v/>
      </c>
      <c r="I9" s="101">
        <f>IF(D9&lt;&gt;"",IF(ISNA(VLOOKUP(D9,P_Paramétrage!$B$3086:$D$3125,3,FALSE)),0,VLOOKUP(D9,P_Paramétrage!$B$3086:$D$3125,2,FALSE)),0)</f>
        <v>0</v>
      </c>
      <c r="J9" s="101">
        <f t="shared" ref="J9:J72" si="0">IF(AND(I9&lt;&gt;0,G9&lt;&gt;""),ROUND(G9*I9,2),0)</f>
        <v>0</v>
      </c>
      <c r="K9" s="50"/>
      <c r="L9" s="50"/>
    </row>
    <row r="10" spans="2:12" ht="19.899999999999999" customHeight="1" x14ac:dyDescent="0.35">
      <c r="B10" s="97">
        <v>3</v>
      </c>
      <c r="C10" s="50"/>
      <c r="D10" s="50"/>
      <c r="E10" s="50"/>
      <c r="F10" s="50"/>
      <c r="G10" s="49"/>
      <c r="H10" s="138" t="str">
        <f>IF(D10&lt;&gt;"",IF(ISNA(VLOOKUP(D10,P_Paramétrage!$B$3086:$D$3125,3,FALSE)),"",VLOOKUP(D10,P_Paramétrage!$B$3086:$D$3125,3,FALSE)),"")</f>
        <v/>
      </c>
      <c r="I10" s="101">
        <f>IF(D10&lt;&gt;"",IF(ISNA(VLOOKUP(D10,P_Paramétrage!$B$3086:$D$3125,3,FALSE)),0,VLOOKUP(D10,P_Paramétrage!$B$3086:$D$3125,2,FALSE)),0)</f>
        <v>0</v>
      </c>
      <c r="J10" s="101">
        <f t="shared" si="0"/>
        <v>0</v>
      </c>
      <c r="K10" s="50"/>
      <c r="L10" s="50"/>
    </row>
    <row r="11" spans="2:12" ht="19.899999999999999" customHeight="1" x14ac:dyDescent="0.35">
      <c r="B11" s="97">
        <v>4</v>
      </c>
      <c r="C11" s="50"/>
      <c r="D11" s="50"/>
      <c r="E11" s="50"/>
      <c r="F11" s="50"/>
      <c r="G11" s="49"/>
      <c r="H11" s="138" t="str">
        <f>IF(D11&lt;&gt;"",IF(ISNA(VLOOKUP(D11,P_Paramétrage!$B$3086:$D$3125,3,FALSE)),"",VLOOKUP(D11,P_Paramétrage!$B$3086:$D$3125,3,FALSE)),"")</f>
        <v/>
      </c>
      <c r="I11" s="101">
        <f>IF(D11&lt;&gt;"",IF(ISNA(VLOOKUP(D11,P_Paramétrage!$B$3086:$D$3125,3,FALSE)),0,VLOOKUP(D11,P_Paramétrage!$B$3086:$D$3125,2,FALSE)),0)</f>
        <v>0</v>
      </c>
      <c r="J11" s="101">
        <f t="shared" si="0"/>
        <v>0</v>
      </c>
      <c r="K11" s="50"/>
      <c r="L11" s="50"/>
    </row>
    <row r="12" spans="2:12" ht="19.899999999999999" customHeight="1" x14ac:dyDescent="0.35">
      <c r="B12" s="97">
        <v>5</v>
      </c>
      <c r="C12" s="50"/>
      <c r="D12" s="50"/>
      <c r="E12" s="50"/>
      <c r="F12" s="50"/>
      <c r="G12" s="49"/>
      <c r="H12" s="138" t="str">
        <f>IF(D12&lt;&gt;"",IF(ISNA(VLOOKUP(D12,P_Paramétrage!$B$3086:$D$3125,3,FALSE)),"",VLOOKUP(D12,P_Paramétrage!$B$3086:$D$3125,3,FALSE)),"")</f>
        <v/>
      </c>
      <c r="I12" s="101">
        <f>IF(D12&lt;&gt;"",IF(ISNA(VLOOKUP(D12,P_Paramétrage!$B$3086:$D$3125,3,FALSE)),0,VLOOKUP(D12,P_Paramétrage!$B$3086:$D$3125,2,FALSE)),0)</f>
        <v>0</v>
      </c>
      <c r="J12" s="101">
        <f t="shared" si="0"/>
        <v>0</v>
      </c>
      <c r="K12" s="50"/>
      <c r="L12" s="50"/>
    </row>
    <row r="13" spans="2:12" ht="19.899999999999999" customHeight="1" x14ac:dyDescent="0.35">
      <c r="B13" s="97">
        <v>6</v>
      </c>
      <c r="C13" s="50"/>
      <c r="D13" s="50"/>
      <c r="E13" s="50"/>
      <c r="F13" s="50"/>
      <c r="G13" s="49"/>
      <c r="H13" s="138" t="str">
        <f>IF(D13&lt;&gt;"",IF(ISNA(VLOOKUP(D13,P_Paramétrage!$B$3086:$D$3125,3,FALSE)),"",VLOOKUP(D13,P_Paramétrage!$B$3086:$D$3125,3,FALSE)),"")</f>
        <v/>
      </c>
      <c r="I13" s="101">
        <f>IF(D13&lt;&gt;"",IF(ISNA(VLOOKUP(D13,P_Paramétrage!$B$3086:$D$3125,3,FALSE)),0,VLOOKUP(D13,P_Paramétrage!$B$3086:$D$3125,2,FALSE)),0)</f>
        <v>0</v>
      </c>
      <c r="J13" s="101">
        <f t="shared" si="0"/>
        <v>0</v>
      </c>
      <c r="K13" s="50"/>
      <c r="L13" s="50"/>
    </row>
    <row r="14" spans="2:12" ht="19.899999999999999" customHeight="1" x14ac:dyDescent="0.35">
      <c r="B14" s="97">
        <v>7</v>
      </c>
      <c r="C14" s="50"/>
      <c r="D14" s="50"/>
      <c r="E14" s="50"/>
      <c r="F14" s="50"/>
      <c r="G14" s="49"/>
      <c r="H14" s="138" t="str">
        <f>IF(D14&lt;&gt;"",IF(ISNA(VLOOKUP(D14,P_Paramétrage!$B$3086:$D$3125,3,FALSE)),"",VLOOKUP(D14,P_Paramétrage!$B$3086:$D$3125,3,FALSE)),"")</f>
        <v/>
      </c>
      <c r="I14" s="101">
        <f>IF(D14&lt;&gt;"",IF(ISNA(VLOOKUP(D14,P_Paramétrage!$B$3086:$D$3125,3,FALSE)),0,VLOOKUP(D14,P_Paramétrage!$B$3086:$D$3125,2,FALSE)),0)</f>
        <v>0</v>
      </c>
      <c r="J14" s="101">
        <f t="shared" si="0"/>
        <v>0</v>
      </c>
      <c r="K14" s="50"/>
      <c r="L14" s="50"/>
    </row>
    <row r="15" spans="2:12" ht="19.899999999999999" customHeight="1" x14ac:dyDescent="0.35">
      <c r="B15" s="97">
        <v>8</v>
      </c>
      <c r="C15" s="50"/>
      <c r="D15" s="50"/>
      <c r="E15" s="50"/>
      <c r="F15" s="50"/>
      <c r="G15" s="49"/>
      <c r="H15" s="138" t="str">
        <f>IF(D15&lt;&gt;"",IF(ISNA(VLOOKUP(D15,P_Paramétrage!$B$3086:$D$3125,3,FALSE)),"",VLOOKUP(D15,P_Paramétrage!$B$3086:$D$3125,3,FALSE)),"")</f>
        <v/>
      </c>
      <c r="I15" s="101">
        <f>IF(D15&lt;&gt;"",IF(ISNA(VLOOKUP(D15,P_Paramétrage!$B$3086:$D$3125,3,FALSE)),0,VLOOKUP(D15,P_Paramétrage!$B$3086:$D$3125,2,FALSE)),0)</f>
        <v>0</v>
      </c>
      <c r="J15" s="101">
        <f t="shared" si="0"/>
        <v>0</v>
      </c>
      <c r="K15" s="50"/>
      <c r="L15" s="50"/>
    </row>
    <row r="16" spans="2:12" ht="19.899999999999999" customHeight="1" x14ac:dyDescent="0.35">
      <c r="B16" s="97">
        <v>9</v>
      </c>
      <c r="C16" s="50"/>
      <c r="D16" s="50"/>
      <c r="E16" s="50"/>
      <c r="F16" s="50"/>
      <c r="G16" s="49"/>
      <c r="H16" s="138" t="str">
        <f>IF(D16&lt;&gt;"",IF(ISNA(VLOOKUP(D16,P_Paramétrage!$B$3086:$D$3125,3,FALSE)),"",VLOOKUP(D16,P_Paramétrage!$B$3086:$D$3125,3,FALSE)),"")</f>
        <v/>
      </c>
      <c r="I16" s="101">
        <f>IF(D16&lt;&gt;"",IF(ISNA(VLOOKUP(D16,P_Paramétrage!$B$3086:$D$3125,3,FALSE)),0,VLOOKUP(D16,P_Paramétrage!$B$3086:$D$3125,2,FALSE)),0)</f>
        <v>0</v>
      </c>
      <c r="J16" s="101">
        <f t="shared" si="0"/>
        <v>0</v>
      </c>
      <c r="K16" s="50"/>
      <c r="L16" s="50"/>
    </row>
    <row r="17" spans="2:12" ht="19.899999999999999" customHeight="1" x14ac:dyDescent="0.35">
      <c r="B17" s="97">
        <v>10</v>
      </c>
      <c r="C17" s="50"/>
      <c r="D17" s="50"/>
      <c r="E17" s="50"/>
      <c r="F17" s="50"/>
      <c r="G17" s="49"/>
      <c r="H17" s="138" t="str">
        <f>IF(D17&lt;&gt;"",IF(ISNA(VLOOKUP(D17,P_Paramétrage!$B$3086:$D$3125,3,FALSE)),"",VLOOKUP(D17,P_Paramétrage!$B$3086:$D$3125,3,FALSE)),"")</f>
        <v/>
      </c>
      <c r="I17" s="101">
        <f>IF(D17&lt;&gt;"",IF(ISNA(VLOOKUP(D17,P_Paramétrage!$B$3086:$D$3125,3,FALSE)),0,VLOOKUP(D17,P_Paramétrage!$B$3086:$D$3125,2,FALSE)),0)</f>
        <v>0</v>
      </c>
      <c r="J17" s="101">
        <f t="shared" si="0"/>
        <v>0</v>
      </c>
      <c r="K17" s="50"/>
      <c r="L17" s="50"/>
    </row>
    <row r="18" spans="2:12" ht="19.899999999999999" customHeight="1" x14ac:dyDescent="0.35">
      <c r="B18" s="97">
        <v>11</v>
      </c>
      <c r="C18" s="50"/>
      <c r="D18" s="50"/>
      <c r="E18" s="50"/>
      <c r="F18" s="50"/>
      <c r="G18" s="49"/>
      <c r="H18" s="138" t="str">
        <f>IF(D18&lt;&gt;"",IF(ISNA(VLOOKUP(D18,P_Paramétrage!$B$3086:$D$3125,3,FALSE)),"",VLOOKUP(D18,P_Paramétrage!$B$3086:$D$3125,3,FALSE)),"")</f>
        <v/>
      </c>
      <c r="I18" s="101">
        <f>IF(D18&lt;&gt;"",IF(ISNA(VLOOKUP(D18,P_Paramétrage!$B$3086:$D$3125,3,FALSE)),0,VLOOKUP(D18,P_Paramétrage!$B$3086:$D$3125,2,FALSE)),0)</f>
        <v>0</v>
      </c>
      <c r="J18" s="101">
        <f t="shared" si="0"/>
        <v>0</v>
      </c>
      <c r="K18" s="50"/>
      <c r="L18" s="50"/>
    </row>
    <row r="19" spans="2:12" ht="19.899999999999999" customHeight="1" x14ac:dyDescent="0.35">
      <c r="B19" s="97">
        <v>12</v>
      </c>
      <c r="C19" s="50"/>
      <c r="D19" s="50"/>
      <c r="E19" s="50"/>
      <c r="F19" s="50"/>
      <c r="G19" s="49"/>
      <c r="H19" s="138" t="str">
        <f>IF(D19&lt;&gt;"",IF(ISNA(VLOOKUP(D19,P_Paramétrage!$B$3086:$D$3125,3,FALSE)),"",VLOOKUP(D19,P_Paramétrage!$B$3086:$D$3125,3,FALSE)),"")</f>
        <v/>
      </c>
      <c r="I19" s="101">
        <f>IF(D19&lt;&gt;"",IF(ISNA(VLOOKUP(D19,P_Paramétrage!$B$3086:$D$3125,3,FALSE)),0,VLOOKUP(D19,P_Paramétrage!$B$3086:$D$3125,2,FALSE)),0)</f>
        <v>0</v>
      </c>
      <c r="J19" s="101">
        <f t="shared" si="0"/>
        <v>0</v>
      </c>
      <c r="K19" s="50"/>
      <c r="L19" s="50"/>
    </row>
    <row r="20" spans="2:12" ht="19.899999999999999" customHeight="1" x14ac:dyDescent="0.35">
      <c r="B20" s="97">
        <v>13</v>
      </c>
      <c r="C20" s="50"/>
      <c r="D20" s="50"/>
      <c r="E20" s="50"/>
      <c r="F20" s="50"/>
      <c r="G20" s="49"/>
      <c r="H20" s="138" t="str">
        <f>IF(D20&lt;&gt;"",IF(ISNA(VLOOKUP(D20,P_Paramétrage!$B$3086:$D$3125,3,FALSE)),"",VLOOKUP(D20,P_Paramétrage!$B$3086:$D$3125,3,FALSE)),"")</f>
        <v/>
      </c>
      <c r="I20" s="101">
        <f>IF(D20&lt;&gt;"",IF(ISNA(VLOOKUP(D20,P_Paramétrage!$B$3086:$D$3125,3,FALSE)),0,VLOOKUP(D20,P_Paramétrage!$B$3086:$D$3125,2,FALSE)),0)</f>
        <v>0</v>
      </c>
      <c r="J20" s="101">
        <f t="shared" si="0"/>
        <v>0</v>
      </c>
      <c r="K20" s="50"/>
      <c r="L20" s="50"/>
    </row>
    <row r="21" spans="2:12" ht="19.899999999999999" customHeight="1" x14ac:dyDescent="0.35">
      <c r="B21" s="97">
        <v>14</v>
      </c>
      <c r="C21" s="50"/>
      <c r="D21" s="50"/>
      <c r="E21" s="50"/>
      <c r="F21" s="50"/>
      <c r="G21" s="49"/>
      <c r="H21" s="138" t="str">
        <f>IF(D21&lt;&gt;"",IF(ISNA(VLOOKUP(D21,P_Paramétrage!$B$3086:$D$3125,3,FALSE)),"",VLOOKUP(D21,P_Paramétrage!$B$3086:$D$3125,3,FALSE)),"")</f>
        <v/>
      </c>
      <c r="I21" s="101">
        <f>IF(D21&lt;&gt;"",IF(ISNA(VLOOKUP(D21,P_Paramétrage!$B$3086:$D$3125,3,FALSE)),0,VLOOKUP(D21,P_Paramétrage!$B$3086:$D$3125,2,FALSE)),0)</f>
        <v>0</v>
      </c>
      <c r="J21" s="101">
        <f t="shared" si="0"/>
        <v>0</v>
      </c>
      <c r="K21" s="50"/>
      <c r="L21" s="50"/>
    </row>
    <row r="22" spans="2:12" ht="19.899999999999999" customHeight="1" x14ac:dyDescent="0.35">
      <c r="B22" s="97">
        <v>15</v>
      </c>
      <c r="C22" s="50"/>
      <c r="D22" s="50"/>
      <c r="E22" s="50"/>
      <c r="F22" s="50"/>
      <c r="G22" s="49"/>
      <c r="H22" s="138" t="str">
        <f>IF(D22&lt;&gt;"",IF(ISNA(VLOOKUP(D22,P_Paramétrage!$B$3086:$D$3125,3,FALSE)),"",VLOOKUP(D22,P_Paramétrage!$B$3086:$D$3125,3,FALSE)),"")</f>
        <v/>
      </c>
      <c r="I22" s="101">
        <f>IF(D22&lt;&gt;"",IF(ISNA(VLOOKUP(D22,P_Paramétrage!$B$3086:$D$3125,3,FALSE)),0,VLOOKUP(D22,P_Paramétrage!$B$3086:$D$3125,2,FALSE)),0)</f>
        <v>0</v>
      </c>
      <c r="J22" s="101">
        <f t="shared" si="0"/>
        <v>0</v>
      </c>
      <c r="K22" s="50"/>
      <c r="L22" s="50"/>
    </row>
    <row r="23" spans="2:12" ht="19.899999999999999" customHeight="1" x14ac:dyDescent="0.35">
      <c r="B23" s="97">
        <v>16</v>
      </c>
      <c r="C23" s="50"/>
      <c r="D23" s="50"/>
      <c r="E23" s="50"/>
      <c r="F23" s="50"/>
      <c r="G23" s="49"/>
      <c r="H23" s="138" t="str">
        <f>IF(D23&lt;&gt;"",IF(ISNA(VLOOKUP(D23,P_Paramétrage!$B$3086:$D$3125,3,FALSE)),"",VLOOKUP(D23,P_Paramétrage!$B$3086:$D$3125,3,FALSE)),"")</f>
        <v/>
      </c>
      <c r="I23" s="101">
        <f>IF(D23&lt;&gt;"",IF(ISNA(VLOOKUP(D23,P_Paramétrage!$B$3086:$D$3125,3,FALSE)),0,VLOOKUP(D23,P_Paramétrage!$B$3086:$D$3125,2,FALSE)),0)</f>
        <v>0</v>
      </c>
      <c r="J23" s="101">
        <f t="shared" si="0"/>
        <v>0</v>
      </c>
      <c r="K23" s="50"/>
      <c r="L23" s="50"/>
    </row>
    <row r="24" spans="2:12" ht="19.899999999999999" customHeight="1" x14ac:dyDescent="0.35">
      <c r="B24" s="97">
        <v>17</v>
      </c>
      <c r="C24" s="50"/>
      <c r="D24" s="50"/>
      <c r="E24" s="50"/>
      <c r="F24" s="50"/>
      <c r="G24" s="49"/>
      <c r="H24" s="138" t="str">
        <f>IF(D24&lt;&gt;"",IF(ISNA(VLOOKUP(D24,P_Paramétrage!$B$3086:$D$3125,3,FALSE)),"",VLOOKUP(D24,P_Paramétrage!$B$3086:$D$3125,3,FALSE)),"")</f>
        <v/>
      </c>
      <c r="I24" s="101">
        <f>IF(D24&lt;&gt;"",IF(ISNA(VLOOKUP(D24,P_Paramétrage!$B$3086:$D$3125,3,FALSE)),0,VLOOKUP(D24,P_Paramétrage!$B$3086:$D$3125,2,FALSE)),0)</f>
        <v>0</v>
      </c>
      <c r="J24" s="101">
        <f t="shared" si="0"/>
        <v>0</v>
      </c>
      <c r="K24" s="50"/>
      <c r="L24" s="50"/>
    </row>
    <row r="25" spans="2:12" ht="19.899999999999999" customHeight="1" x14ac:dyDescent="0.35">
      <c r="B25" s="97">
        <v>18</v>
      </c>
      <c r="C25" s="50"/>
      <c r="D25" s="50"/>
      <c r="E25" s="50"/>
      <c r="F25" s="50"/>
      <c r="G25" s="49"/>
      <c r="H25" s="138" t="str">
        <f>IF(D25&lt;&gt;"",IF(ISNA(VLOOKUP(D25,P_Paramétrage!$B$3086:$D$3125,3,FALSE)),"",VLOOKUP(D25,P_Paramétrage!$B$3086:$D$3125,3,FALSE)),"")</f>
        <v/>
      </c>
      <c r="I25" s="101">
        <f>IF(D25&lt;&gt;"",IF(ISNA(VLOOKUP(D25,P_Paramétrage!$B$3086:$D$3125,3,FALSE)),0,VLOOKUP(D25,P_Paramétrage!$B$3086:$D$3125,2,FALSE)),0)</f>
        <v>0</v>
      </c>
      <c r="J25" s="101">
        <f t="shared" si="0"/>
        <v>0</v>
      </c>
      <c r="K25" s="50"/>
      <c r="L25" s="50"/>
    </row>
    <row r="26" spans="2:12" ht="19.899999999999999" customHeight="1" x14ac:dyDescent="0.35">
      <c r="B26" s="97">
        <v>19</v>
      </c>
      <c r="C26" s="50"/>
      <c r="D26" s="50"/>
      <c r="E26" s="50"/>
      <c r="F26" s="50"/>
      <c r="G26" s="49"/>
      <c r="H26" s="138" t="str">
        <f>IF(D26&lt;&gt;"",IF(ISNA(VLOOKUP(D26,P_Paramétrage!$B$3086:$D$3125,3,FALSE)),"",VLOOKUP(D26,P_Paramétrage!$B$3086:$D$3125,3,FALSE)),"")</f>
        <v/>
      </c>
      <c r="I26" s="101">
        <f>IF(D26&lt;&gt;"",IF(ISNA(VLOOKUP(D26,P_Paramétrage!$B$3086:$D$3125,3,FALSE)),0,VLOOKUP(D26,P_Paramétrage!$B$3086:$D$3125,2,FALSE)),0)</f>
        <v>0</v>
      </c>
      <c r="J26" s="101">
        <f t="shared" si="0"/>
        <v>0</v>
      </c>
      <c r="K26" s="50"/>
      <c r="L26" s="50"/>
    </row>
    <row r="27" spans="2:12" ht="19.899999999999999" customHeight="1" x14ac:dyDescent="0.35">
      <c r="B27" s="97">
        <v>20</v>
      </c>
      <c r="C27" s="50"/>
      <c r="D27" s="50"/>
      <c r="E27" s="50"/>
      <c r="F27" s="50"/>
      <c r="G27" s="49"/>
      <c r="H27" s="138" t="str">
        <f>IF(D27&lt;&gt;"",IF(ISNA(VLOOKUP(D27,P_Paramétrage!$B$3086:$D$3125,3,FALSE)),"",VLOOKUP(D27,P_Paramétrage!$B$3086:$D$3125,3,FALSE)),"")</f>
        <v/>
      </c>
      <c r="I27" s="101">
        <f>IF(D27&lt;&gt;"",IF(ISNA(VLOOKUP(D27,P_Paramétrage!$B$3086:$D$3125,3,FALSE)),0,VLOOKUP(D27,P_Paramétrage!$B$3086:$D$3125,2,FALSE)),0)</f>
        <v>0</v>
      </c>
      <c r="J27" s="101">
        <f t="shared" si="0"/>
        <v>0</v>
      </c>
      <c r="K27" s="50"/>
      <c r="L27" s="50"/>
    </row>
    <row r="28" spans="2:12" ht="19.899999999999999" customHeight="1" x14ac:dyDescent="0.35">
      <c r="B28" s="97">
        <v>21</v>
      </c>
      <c r="C28" s="50"/>
      <c r="D28" s="50"/>
      <c r="E28" s="50"/>
      <c r="F28" s="50"/>
      <c r="G28" s="49"/>
      <c r="H28" s="138" t="str">
        <f>IF(D28&lt;&gt;"",IF(ISNA(VLOOKUP(D28,P_Paramétrage!$B$3086:$D$3125,3,FALSE)),"",VLOOKUP(D28,P_Paramétrage!$B$3086:$D$3125,3,FALSE)),"")</f>
        <v/>
      </c>
      <c r="I28" s="101">
        <f>IF(D28&lt;&gt;"",IF(ISNA(VLOOKUP(D28,P_Paramétrage!$B$3086:$D$3125,3,FALSE)),0,VLOOKUP(D28,P_Paramétrage!$B$3086:$D$3125,2,FALSE)),0)</f>
        <v>0</v>
      </c>
      <c r="J28" s="101">
        <f t="shared" si="0"/>
        <v>0</v>
      </c>
      <c r="K28" s="50"/>
      <c r="L28" s="50"/>
    </row>
    <row r="29" spans="2:12" ht="19.899999999999999" customHeight="1" x14ac:dyDescent="0.35">
      <c r="B29" s="97">
        <v>22</v>
      </c>
      <c r="C29" s="50"/>
      <c r="D29" s="50"/>
      <c r="E29" s="50"/>
      <c r="F29" s="50"/>
      <c r="G29" s="49"/>
      <c r="H29" s="138" t="str">
        <f>IF(D29&lt;&gt;"",IF(ISNA(VLOOKUP(D29,P_Paramétrage!$B$3086:$D$3125,3,FALSE)),"",VLOOKUP(D29,P_Paramétrage!$B$3086:$D$3125,3,FALSE)),"")</f>
        <v/>
      </c>
      <c r="I29" s="101">
        <f>IF(D29&lt;&gt;"",IF(ISNA(VLOOKUP(D29,P_Paramétrage!$B$3086:$D$3125,3,FALSE)),0,VLOOKUP(D29,P_Paramétrage!$B$3086:$D$3125,2,FALSE)),0)</f>
        <v>0</v>
      </c>
      <c r="J29" s="101">
        <f t="shared" si="0"/>
        <v>0</v>
      </c>
      <c r="K29" s="50"/>
      <c r="L29" s="50"/>
    </row>
    <row r="30" spans="2:12" ht="19.899999999999999" customHeight="1" x14ac:dyDescent="0.35">
      <c r="B30" s="97">
        <v>23</v>
      </c>
      <c r="C30" s="50"/>
      <c r="D30" s="50"/>
      <c r="E30" s="50"/>
      <c r="F30" s="50"/>
      <c r="G30" s="49"/>
      <c r="H30" s="138" t="str">
        <f>IF(D30&lt;&gt;"",IF(ISNA(VLOOKUP(D30,P_Paramétrage!$B$3086:$D$3125,3,FALSE)),"",VLOOKUP(D30,P_Paramétrage!$B$3086:$D$3125,3,FALSE)),"")</f>
        <v/>
      </c>
      <c r="I30" s="101">
        <f>IF(D30&lt;&gt;"",IF(ISNA(VLOOKUP(D30,P_Paramétrage!$B$3086:$D$3125,3,FALSE)),0,VLOOKUP(D30,P_Paramétrage!$B$3086:$D$3125,2,FALSE)),0)</f>
        <v>0</v>
      </c>
      <c r="J30" s="101">
        <f t="shared" si="0"/>
        <v>0</v>
      </c>
      <c r="K30" s="50"/>
      <c r="L30" s="50"/>
    </row>
    <row r="31" spans="2:12" ht="19.899999999999999" customHeight="1" x14ac:dyDescent="0.35">
      <c r="B31" s="97">
        <v>24</v>
      </c>
      <c r="C31" s="50"/>
      <c r="D31" s="50"/>
      <c r="E31" s="50"/>
      <c r="F31" s="50"/>
      <c r="G31" s="49"/>
      <c r="H31" s="138" t="str">
        <f>IF(D31&lt;&gt;"",IF(ISNA(VLOOKUP(D31,P_Paramétrage!$B$3086:$D$3125,3,FALSE)),"",VLOOKUP(D31,P_Paramétrage!$B$3086:$D$3125,3,FALSE)),"")</f>
        <v/>
      </c>
      <c r="I31" s="101">
        <f>IF(D31&lt;&gt;"",IF(ISNA(VLOOKUP(D31,P_Paramétrage!$B$3086:$D$3125,3,FALSE)),0,VLOOKUP(D31,P_Paramétrage!$B$3086:$D$3125,2,FALSE)),0)</f>
        <v>0</v>
      </c>
      <c r="J31" s="101">
        <f t="shared" si="0"/>
        <v>0</v>
      </c>
      <c r="K31" s="50"/>
      <c r="L31" s="50"/>
    </row>
    <row r="32" spans="2:12" ht="19.899999999999999" customHeight="1" x14ac:dyDescent="0.35">
      <c r="B32" s="97">
        <v>25</v>
      </c>
      <c r="C32" s="50"/>
      <c r="D32" s="50"/>
      <c r="E32" s="50"/>
      <c r="F32" s="50"/>
      <c r="G32" s="49"/>
      <c r="H32" s="138" t="str">
        <f>IF(D32&lt;&gt;"",IF(ISNA(VLOOKUP(D32,P_Paramétrage!$B$3086:$D$3125,3,FALSE)),"",VLOOKUP(D32,P_Paramétrage!$B$3086:$D$3125,3,FALSE)),"")</f>
        <v/>
      </c>
      <c r="I32" s="101">
        <f>IF(D32&lt;&gt;"",IF(ISNA(VLOOKUP(D32,P_Paramétrage!$B$3086:$D$3125,3,FALSE)),0,VLOOKUP(D32,P_Paramétrage!$B$3086:$D$3125,2,FALSE)),0)</f>
        <v>0</v>
      </c>
      <c r="J32" s="101">
        <f t="shared" si="0"/>
        <v>0</v>
      </c>
      <c r="K32" s="50"/>
      <c r="L32" s="50"/>
    </row>
    <row r="33" spans="2:12" ht="19.899999999999999" customHeight="1" x14ac:dyDescent="0.35">
      <c r="B33" s="97">
        <v>26</v>
      </c>
      <c r="C33" s="50"/>
      <c r="D33" s="50"/>
      <c r="E33" s="50"/>
      <c r="F33" s="50"/>
      <c r="G33" s="49"/>
      <c r="H33" s="138" t="str">
        <f>IF(D33&lt;&gt;"",IF(ISNA(VLOOKUP(D33,P_Paramétrage!$B$3086:$D$3125,3,FALSE)),"",VLOOKUP(D33,P_Paramétrage!$B$3086:$D$3125,3,FALSE)),"")</f>
        <v/>
      </c>
      <c r="I33" s="101">
        <f>IF(D33&lt;&gt;"",IF(ISNA(VLOOKUP(D33,P_Paramétrage!$B$3086:$D$3125,3,FALSE)),0,VLOOKUP(D33,P_Paramétrage!$B$3086:$D$3125,2,FALSE)),0)</f>
        <v>0</v>
      </c>
      <c r="J33" s="101">
        <f t="shared" si="0"/>
        <v>0</v>
      </c>
      <c r="K33" s="50"/>
      <c r="L33" s="50"/>
    </row>
    <row r="34" spans="2:12" ht="19.899999999999999" customHeight="1" x14ac:dyDescent="0.35">
      <c r="B34" s="97">
        <v>27</v>
      </c>
      <c r="C34" s="50"/>
      <c r="D34" s="50"/>
      <c r="E34" s="50"/>
      <c r="F34" s="50"/>
      <c r="G34" s="49"/>
      <c r="H34" s="138" t="str">
        <f>IF(D34&lt;&gt;"",IF(ISNA(VLOOKUP(D34,P_Paramétrage!$B$3086:$D$3125,3,FALSE)),"",VLOOKUP(D34,P_Paramétrage!$B$3086:$D$3125,3,FALSE)),"")</f>
        <v/>
      </c>
      <c r="I34" s="101">
        <f>IF(D34&lt;&gt;"",IF(ISNA(VLOOKUP(D34,P_Paramétrage!$B$3086:$D$3125,3,FALSE)),0,VLOOKUP(D34,P_Paramétrage!$B$3086:$D$3125,2,FALSE)),0)</f>
        <v>0</v>
      </c>
      <c r="J34" s="101">
        <f t="shared" si="0"/>
        <v>0</v>
      </c>
      <c r="K34" s="50"/>
      <c r="L34" s="50"/>
    </row>
    <row r="35" spans="2:12" ht="19.899999999999999" customHeight="1" x14ac:dyDescent="0.35">
      <c r="B35" s="97">
        <v>28</v>
      </c>
      <c r="C35" s="50"/>
      <c r="D35" s="50"/>
      <c r="E35" s="50"/>
      <c r="F35" s="50"/>
      <c r="G35" s="49"/>
      <c r="H35" s="138" t="str">
        <f>IF(D35&lt;&gt;"",IF(ISNA(VLOOKUP(D35,P_Paramétrage!$B$3086:$D$3125,3,FALSE)),"",VLOOKUP(D35,P_Paramétrage!$B$3086:$D$3125,3,FALSE)),"")</f>
        <v/>
      </c>
      <c r="I35" s="101">
        <f>IF(D35&lt;&gt;"",IF(ISNA(VLOOKUP(D35,P_Paramétrage!$B$3086:$D$3125,3,FALSE)),0,VLOOKUP(D35,P_Paramétrage!$B$3086:$D$3125,2,FALSE)),0)</f>
        <v>0</v>
      </c>
      <c r="J35" s="101">
        <f t="shared" si="0"/>
        <v>0</v>
      </c>
      <c r="K35" s="50"/>
      <c r="L35" s="50"/>
    </row>
    <row r="36" spans="2:12" ht="19.899999999999999" customHeight="1" x14ac:dyDescent="0.35">
      <c r="B36" s="97">
        <v>29</v>
      </c>
      <c r="C36" s="50"/>
      <c r="D36" s="50"/>
      <c r="E36" s="50"/>
      <c r="F36" s="50"/>
      <c r="G36" s="49"/>
      <c r="H36" s="138" t="str">
        <f>IF(D36&lt;&gt;"",IF(ISNA(VLOOKUP(D36,P_Paramétrage!$B$3086:$D$3125,3,FALSE)),"",VLOOKUP(D36,P_Paramétrage!$B$3086:$D$3125,3,FALSE)),"")</f>
        <v/>
      </c>
      <c r="I36" s="101">
        <f>IF(D36&lt;&gt;"",IF(ISNA(VLOOKUP(D36,P_Paramétrage!$B$3086:$D$3125,3,FALSE)),0,VLOOKUP(D36,P_Paramétrage!$B$3086:$D$3125,2,FALSE)),0)</f>
        <v>0</v>
      </c>
      <c r="J36" s="101">
        <f t="shared" si="0"/>
        <v>0</v>
      </c>
      <c r="K36" s="50"/>
      <c r="L36" s="50"/>
    </row>
    <row r="37" spans="2:12" ht="19.899999999999999" customHeight="1" x14ac:dyDescent="0.35">
      <c r="B37" s="97">
        <v>30</v>
      </c>
      <c r="C37" s="50"/>
      <c r="D37" s="50"/>
      <c r="E37" s="50"/>
      <c r="F37" s="50"/>
      <c r="G37" s="49"/>
      <c r="H37" s="138" t="str">
        <f>IF(D37&lt;&gt;"",IF(ISNA(VLOOKUP(D37,P_Paramétrage!$B$3086:$D$3125,3,FALSE)),"",VLOOKUP(D37,P_Paramétrage!$B$3086:$D$3125,3,FALSE)),"")</f>
        <v/>
      </c>
      <c r="I37" s="101">
        <f>IF(D37&lt;&gt;"",IF(ISNA(VLOOKUP(D37,P_Paramétrage!$B$3086:$D$3125,3,FALSE)),0,VLOOKUP(D37,P_Paramétrage!$B$3086:$D$3125,2,FALSE)),0)</f>
        <v>0</v>
      </c>
      <c r="J37" s="101">
        <f t="shared" si="0"/>
        <v>0</v>
      </c>
      <c r="K37" s="50"/>
      <c r="L37" s="50"/>
    </row>
    <row r="38" spans="2:12" ht="19.899999999999999" customHeight="1" x14ac:dyDescent="0.35">
      <c r="B38" s="97">
        <v>31</v>
      </c>
      <c r="C38" s="50"/>
      <c r="D38" s="50"/>
      <c r="E38" s="50"/>
      <c r="F38" s="50"/>
      <c r="G38" s="49"/>
      <c r="H38" s="138" t="str">
        <f>IF(D38&lt;&gt;"",IF(ISNA(VLOOKUP(D38,P_Paramétrage!$B$3086:$D$3125,3,FALSE)),"",VLOOKUP(D38,P_Paramétrage!$B$3086:$D$3125,3,FALSE)),"")</f>
        <v/>
      </c>
      <c r="I38" s="101">
        <f>IF(D38&lt;&gt;"",IF(ISNA(VLOOKUP(D38,P_Paramétrage!$B$3086:$D$3125,3,FALSE)),0,VLOOKUP(D38,P_Paramétrage!$B$3086:$D$3125,2,FALSE)),0)</f>
        <v>0</v>
      </c>
      <c r="J38" s="101">
        <f t="shared" si="0"/>
        <v>0</v>
      </c>
      <c r="K38" s="50"/>
      <c r="L38" s="50"/>
    </row>
    <row r="39" spans="2:12" ht="19.899999999999999" customHeight="1" x14ac:dyDescent="0.35">
      <c r="B39" s="97">
        <v>32</v>
      </c>
      <c r="C39" s="50"/>
      <c r="D39" s="50"/>
      <c r="E39" s="50"/>
      <c r="F39" s="50"/>
      <c r="G39" s="49"/>
      <c r="H39" s="138" t="str">
        <f>IF(D39&lt;&gt;"",IF(ISNA(VLOOKUP(D39,P_Paramétrage!$B$3086:$D$3125,3,FALSE)),"",VLOOKUP(D39,P_Paramétrage!$B$3086:$D$3125,3,FALSE)),"")</f>
        <v/>
      </c>
      <c r="I39" s="101">
        <f>IF(D39&lt;&gt;"",IF(ISNA(VLOOKUP(D39,P_Paramétrage!$B$3086:$D$3125,3,FALSE)),0,VLOOKUP(D39,P_Paramétrage!$B$3086:$D$3125,2,FALSE)),0)</f>
        <v>0</v>
      </c>
      <c r="J39" s="101">
        <f t="shared" si="0"/>
        <v>0</v>
      </c>
      <c r="K39" s="50"/>
      <c r="L39" s="50"/>
    </row>
    <row r="40" spans="2:12" ht="19.899999999999999" customHeight="1" x14ac:dyDescent="0.35">
      <c r="B40" s="97">
        <v>33</v>
      </c>
      <c r="C40" s="50"/>
      <c r="D40" s="50"/>
      <c r="E40" s="50"/>
      <c r="F40" s="50"/>
      <c r="G40" s="49"/>
      <c r="H40" s="138" t="str">
        <f>IF(D40&lt;&gt;"",IF(ISNA(VLOOKUP(D40,P_Paramétrage!$B$3086:$D$3125,3,FALSE)),"",VLOOKUP(D40,P_Paramétrage!$B$3086:$D$3125,3,FALSE)),"")</f>
        <v/>
      </c>
      <c r="I40" s="101">
        <f>IF(D40&lt;&gt;"",IF(ISNA(VLOOKUP(D40,P_Paramétrage!$B$3086:$D$3125,3,FALSE)),0,VLOOKUP(D40,P_Paramétrage!$B$3086:$D$3125,2,FALSE)),0)</f>
        <v>0</v>
      </c>
      <c r="J40" s="101">
        <f t="shared" si="0"/>
        <v>0</v>
      </c>
      <c r="K40" s="50"/>
      <c r="L40" s="50"/>
    </row>
    <row r="41" spans="2:12" ht="19.899999999999999" customHeight="1" x14ac:dyDescent="0.35">
      <c r="B41" s="97">
        <v>34</v>
      </c>
      <c r="C41" s="50"/>
      <c r="D41" s="50"/>
      <c r="E41" s="50"/>
      <c r="F41" s="50"/>
      <c r="G41" s="49"/>
      <c r="H41" s="138" t="str">
        <f>IF(D41&lt;&gt;"",IF(ISNA(VLOOKUP(D41,P_Paramétrage!$B$3086:$D$3125,3,FALSE)),"",VLOOKUP(D41,P_Paramétrage!$B$3086:$D$3125,3,FALSE)),"")</f>
        <v/>
      </c>
      <c r="I41" s="101">
        <f>IF(D41&lt;&gt;"",IF(ISNA(VLOOKUP(D41,P_Paramétrage!$B$3086:$D$3125,3,FALSE)),0,VLOOKUP(D41,P_Paramétrage!$B$3086:$D$3125,2,FALSE)),0)</f>
        <v>0</v>
      </c>
      <c r="J41" s="101">
        <f t="shared" si="0"/>
        <v>0</v>
      </c>
      <c r="K41" s="50"/>
      <c r="L41" s="50"/>
    </row>
    <row r="42" spans="2:12" ht="19.899999999999999" customHeight="1" x14ac:dyDescent="0.35">
      <c r="B42" s="97">
        <v>35</v>
      </c>
      <c r="C42" s="50"/>
      <c r="D42" s="50"/>
      <c r="E42" s="50"/>
      <c r="F42" s="50"/>
      <c r="G42" s="49"/>
      <c r="H42" s="138" t="str">
        <f>IF(D42&lt;&gt;"",IF(ISNA(VLOOKUP(D42,P_Paramétrage!$B$3086:$D$3125,3,FALSE)),"",VLOOKUP(D42,P_Paramétrage!$B$3086:$D$3125,3,FALSE)),"")</f>
        <v/>
      </c>
      <c r="I42" s="101">
        <f>IF(D42&lt;&gt;"",IF(ISNA(VLOOKUP(D42,P_Paramétrage!$B$3086:$D$3125,3,FALSE)),0,VLOOKUP(D42,P_Paramétrage!$B$3086:$D$3125,2,FALSE)),0)</f>
        <v>0</v>
      </c>
      <c r="J42" s="101">
        <f t="shared" si="0"/>
        <v>0</v>
      </c>
      <c r="K42" s="50"/>
      <c r="L42" s="50"/>
    </row>
    <row r="43" spans="2:12" ht="19.899999999999999" customHeight="1" x14ac:dyDescent="0.35">
      <c r="B43" s="97">
        <v>36</v>
      </c>
      <c r="C43" s="50"/>
      <c r="D43" s="50"/>
      <c r="E43" s="50"/>
      <c r="F43" s="50"/>
      <c r="G43" s="49"/>
      <c r="H43" s="138" t="str">
        <f>IF(D43&lt;&gt;"",IF(ISNA(VLOOKUP(D43,P_Paramétrage!$B$3086:$D$3125,3,FALSE)),"",VLOOKUP(D43,P_Paramétrage!$B$3086:$D$3125,3,FALSE)),"")</f>
        <v/>
      </c>
      <c r="I43" s="101">
        <f>IF(D43&lt;&gt;"",IF(ISNA(VLOOKUP(D43,P_Paramétrage!$B$3086:$D$3125,3,FALSE)),0,VLOOKUP(D43,P_Paramétrage!$B$3086:$D$3125,2,FALSE)),0)</f>
        <v>0</v>
      </c>
      <c r="J43" s="101">
        <f t="shared" si="0"/>
        <v>0</v>
      </c>
      <c r="K43" s="50"/>
      <c r="L43" s="50"/>
    </row>
    <row r="44" spans="2:12" ht="19.899999999999999" customHeight="1" x14ac:dyDescent="0.35">
      <c r="B44" s="97">
        <v>37</v>
      </c>
      <c r="C44" s="50"/>
      <c r="D44" s="50"/>
      <c r="E44" s="50"/>
      <c r="F44" s="50"/>
      <c r="G44" s="49"/>
      <c r="H44" s="138" t="str">
        <f>IF(D44&lt;&gt;"",IF(ISNA(VLOOKUP(D44,P_Paramétrage!$B$3086:$D$3125,3,FALSE)),"",VLOOKUP(D44,P_Paramétrage!$B$3086:$D$3125,3,FALSE)),"")</f>
        <v/>
      </c>
      <c r="I44" s="101">
        <f>IF(D44&lt;&gt;"",IF(ISNA(VLOOKUP(D44,P_Paramétrage!$B$3086:$D$3125,3,FALSE)),0,VLOOKUP(D44,P_Paramétrage!$B$3086:$D$3125,2,FALSE)),0)</f>
        <v>0</v>
      </c>
      <c r="J44" s="101">
        <f t="shared" si="0"/>
        <v>0</v>
      </c>
      <c r="K44" s="50"/>
      <c r="L44" s="50"/>
    </row>
    <row r="45" spans="2:12" ht="19.899999999999999" customHeight="1" x14ac:dyDescent="0.35">
      <c r="B45" s="97">
        <v>38</v>
      </c>
      <c r="C45" s="50"/>
      <c r="D45" s="50"/>
      <c r="E45" s="50"/>
      <c r="F45" s="50"/>
      <c r="G45" s="49"/>
      <c r="H45" s="138" t="str">
        <f>IF(D45&lt;&gt;"",IF(ISNA(VLOOKUP(D45,P_Paramétrage!$B$3086:$D$3125,3,FALSE)),"",VLOOKUP(D45,P_Paramétrage!$B$3086:$D$3125,3,FALSE)),"")</f>
        <v/>
      </c>
      <c r="I45" s="101">
        <f>IF(D45&lt;&gt;"",IF(ISNA(VLOOKUP(D45,P_Paramétrage!$B$3086:$D$3125,3,FALSE)),0,VLOOKUP(D45,P_Paramétrage!$B$3086:$D$3125,2,FALSE)),0)</f>
        <v>0</v>
      </c>
      <c r="J45" s="101">
        <f t="shared" si="0"/>
        <v>0</v>
      </c>
      <c r="K45" s="50"/>
      <c r="L45" s="50"/>
    </row>
    <row r="46" spans="2:12" ht="19.899999999999999" customHeight="1" x14ac:dyDescent="0.35">
      <c r="B46" s="97">
        <v>39</v>
      </c>
      <c r="C46" s="50"/>
      <c r="D46" s="50"/>
      <c r="E46" s="50"/>
      <c r="F46" s="50"/>
      <c r="G46" s="49"/>
      <c r="H46" s="138" t="str">
        <f>IF(D46&lt;&gt;"",IF(ISNA(VLOOKUP(D46,P_Paramétrage!$B$3086:$D$3125,3,FALSE)),"",VLOOKUP(D46,P_Paramétrage!$B$3086:$D$3125,3,FALSE)),"")</f>
        <v/>
      </c>
      <c r="I46" s="101">
        <f>IF(D46&lt;&gt;"",IF(ISNA(VLOOKUP(D46,P_Paramétrage!$B$3086:$D$3125,3,FALSE)),0,VLOOKUP(D46,P_Paramétrage!$B$3086:$D$3125,2,FALSE)),0)</f>
        <v>0</v>
      </c>
      <c r="J46" s="101">
        <f t="shared" si="0"/>
        <v>0</v>
      </c>
      <c r="K46" s="50"/>
      <c r="L46" s="50"/>
    </row>
    <row r="47" spans="2:12" ht="19.899999999999999" customHeight="1" x14ac:dyDescent="0.35">
      <c r="B47" s="97">
        <v>40</v>
      </c>
      <c r="C47" s="50"/>
      <c r="D47" s="50"/>
      <c r="E47" s="50"/>
      <c r="F47" s="50"/>
      <c r="G47" s="49"/>
      <c r="H47" s="138" t="str">
        <f>IF(D47&lt;&gt;"",IF(ISNA(VLOOKUP(D47,P_Paramétrage!$B$3086:$D$3125,3,FALSE)),"",VLOOKUP(D47,P_Paramétrage!$B$3086:$D$3125,3,FALSE)),"")</f>
        <v/>
      </c>
      <c r="I47" s="101">
        <f>IF(D47&lt;&gt;"",IF(ISNA(VLOOKUP(D47,P_Paramétrage!$B$3086:$D$3125,3,FALSE)),0,VLOOKUP(D47,P_Paramétrage!$B$3086:$D$3125,2,FALSE)),0)</f>
        <v>0</v>
      </c>
      <c r="J47" s="101">
        <f t="shared" si="0"/>
        <v>0</v>
      </c>
      <c r="K47" s="50"/>
      <c r="L47" s="50"/>
    </row>
    <row r="48" spans="2:12" ht="19.899999999999999" customHeight="1" x14ac:dyDescent="0.35">
      <c r="B48" s="97">
        <v>41</v>
      </c>
      <c r="C48" s="50"/>
      <c r="D48" s="50"/>
      <c r="E48" s="50"/>
      <c r="F48" s="50"/>
      <c r="G48" s="49"/>
      <c r="H48" s="138" t="str">
        <f>IF(D48&lt;&gt;"",IF(ISNA(VLOOKUP(D48,P_Paramétrage!$B$3086:$D$3125,3,FALSE)),"",VLOOKUP(D48,P_Paramétrage!$B$3086:$D$3125,3,FALSE)),"")</f>
        <v/>
      </c>
      <c r="I48" s="101">
        <f>IF(D48&lt;&gt;"",IF(ISNA(VLOOKUP(D48,P_Paramétrage!$B$3086:$D$3125,3,FALSE)),0,VLOOKUP(D48,P_Paramétrage!$B$3086:$D$3125,2,FALSE)),0)</f>
        <v>0</v>
      </c>
      <c r="J48" s="101">
        <f t="shared" si="0"/>
        <v>0</v>
      </c>
      <c r="K48" s="50"/>
      <c r="L48" s="50"/>
    </row>
    <row r="49" spans="2:12" ht="19.899999999999999" customHeight="1" x14ac:dyDescent="0.35">
      <c r="B49" s="97">
        <v>42</v>
      </c>
      <c r="C49" s="50"/>
      <c r="D49" s="50"/>
      <c r="E49" s="50"/>
      <c r="F49" s="50"/>
      <c r="G49" s="49"/>
      <c r="H49" s="138" t="str">
        <f>IF(D49&lt;&gt;"",IF(ISNA(VLOOKUP(D49,P_Paramétrage!$B$3086:$D$3125,3,FALSE)),"",VLOOKUP(D49,P_Paramétrage!$B$3086:$D$3125,3,FALSE)),"")</f>
        <v/>
      </c>
      <c r="I49" s="101">
        <f>IF(D49&lt;&gt;"",IF(ISNA(VLOOKUP(D49,P_Paramétrage!$B$3086:$D$3125,3,FALSE)),0,VLOOKUP(D49,P_Paramétrage!$B$3086:$D$3125,2,FALSE)),0)</f>
        <v>0</v>
      </c>
      <c r="J49" s="101">
        <f t="shared" si="0"/>
        <v>0</v>
      </c>
      <c r="K49" s="50"/>
      <c r="L49" s="50"/>
    </row>
    <row r="50" spans="2:12" ht="19.899999999999999" customHeight="1" x14ac:dyDescent="0.35">
      <c r="B50" s="97">
        <v>43</v>
      </c>
      <c r="C50" s="50"/>
      <c r="D50" s="50"/>
      <c r="E50" s="50"/>
      <c r="F50" s="50"/>
      <c r="G50" s="49"/>
      <c r="H50" s="138" t="str">
        <f>IF(D50&lt;&gt;"",IF(ISNA(VLOOKUP(D50,P_Paramétrage!$B$3086:$D$3125,3,FALSE)),"",VLOOKUP(D50,P_Paramétrage!$B$3086:$D$3125,3,FALSE)),"")</f>
        <v/>
      </c>
      <c r="I50" s="101">
        <f>IF(D50&lt;&gt;"",IF(ISNA(VLOOKUP(D50,P_Paramétrage!$B$3086:$D$3125,3,FALSE)),0,VLOOKUP(D50,P_Paramétrage!$B$3086:$D$3125,2,FALSE)),0)</f>
        <v>0</v>
      </c>
      <c r="J50" s="101">
        <f t="shared" si="0"/>
        <v>0</v>
      </c>
      <c r="K50" s="50"/>
      <c r="L50" s="50"/>
    </row>
    <row r="51" spans="2:12" ht="19.899999999999999" customHeight="1" x14ac:dyDescent="0.35">
      <c r="B51" s="97">
        <v>44</v>
      </c>
      <c r="C51" s="50"/>
      <c r="D51" s="50"/>
      <c r="E51" s="50"/>
      <c r="F51" s="50"/>
      <c r="G51" s="49"/>
      <c r="H51" s="138" t="str">
        <f>IF(D51&lt;&gt;"",IF(ISNA(VLOOKUP(D51,P_Paramétrage!$B$3086:$D$3125,3,FALSE)),"",VLOOKUP(D51,P_Paramétrage!$B$3086:$D$3125,3,FALSE)),"")</f>
        <v/>
      </c>
      <c r="I51" s="101">
        <f>IF(D51&lt;&gt;"",IF(ISNA(VLOOKUP(D51,P_Paramétrage!$B$3086:$D$3125,3,FALSE)),0,VLOOKUP(D51,P_Paramétrage!$B$3086:$D$3125,2,FALSE)),0)</f>
        <v>0</v>
      </c>
      <c r="J51" s="101">
        <f t="shared" si="0"/>
        <v>0</v>
      </c>
      <c r="K51" s="50"/>
      <c r="L51" s="50"/>
    </row>
    <row r="52" spans="2:12" ht="19.899999999999999" customHeight="1" x14ac:dyDescent="0.35">
      <c r="B52" s="97">
        <v>45</v>
      </c>
      <c r="C52" s="50"/>
      <c r="D52" s="50"/>
      <c r="E52" s="50"/>
      <c r="F52" s="50"/>
      <c r="G52" s="49"/>
      <c r="H52" s="138" t="str">
        <f>IF(D52&lt;&gt;"",IF(ISNA(VLOOKUP(D52,P_Paramétrage!$B$3086:$D$3125,3,FALSE)),"",VLOOKUP(D52,P_Paramétrage!$B$3086:$D$3125,3,FALSE)),"")</f>
        <v/>
      </c>
      <c r="I52" s="101">
        <f>IF(D52&lt;&gt;"",IF(ISNA(VLOOKUP(D52,P_Paramétrage!$B$3086:$D$3125,3,FALSE)),0,VLOOKUP(D52,P_Paramétrage!$B$3086:$D$3125,2,FALSE)),0)</f>
        <v>0</v>
      </c>
      <c r="J52" s="101">
        <f t="shared" si="0"/>
        <v>0</v>
      </c>
      <c r="K52" s="50"/>
      <c r="L52" s="50"/>
    </row>
    <row r="53" spans="2:12" ht="19.899999999999999" customHeight="1" x14ac:dyDescent="0.35">
      <c r="B53" s="97">
        <v>46</v>
      </c>
      <c r="C53" s="50"/>
      <c r="D53" s="50"/>
      <c r="E53" s="50"/>
      <c r="F53" s="50"/>
      <c r="G53" s="49"/>
      <c r="H53" s="138" t="str">
        <f>IF(D53&lt;&gt;"",IF(ISNA(VLOOKUP(D53,P_Paramétrage!$B$3086:$D$3125,3,FALSE)),"",VLOOKUP(D53,P_Paramétrage!$B$3086:$D$3125,3,FALSE)),"")</f>
        <v/>
      </c>
      <c r="I53" s="101">
        <f>IF(D53&lt;&gt;"",IF(ISNA(VLOOKUP(D53,P_Paramétrage!$B$3086:$D$3125,3,FALSE)),0,VLOOKUP(D53,P_Paramétrage!$B$3086:$D$3125,2,FALSE)),0)</f>
        <v>0</v>
      </c>
      <c r="J53" s="101">
        <f t="shared" si="0"/>
        <v>0</v>
      </c>
      <c r="K53" s="50"/>
      <c r="L53" s="50"/>
    </row>
    <row r="54" spans="2:12" ht="19.899999999999999" customHeight="1" x14ac:dyDescent="0.35">
      <c r="B54" s="97">
        <v>47</v>
      </c>
      <c r="C54" s="50"/>
      <c r="D54" s="50"/>
      <c r="E54" s="50"/>
      <c r="F54" s="50"/>
      <c r="G54" s="49"/>
      <c r="H54" s="138" t="str">
        <f>IF(D54&lt;&gt;"",IF(ISNA(VLOOKUP(D54,P_Paramétrage!$B$3086:$D$3125,3,FALSE)),"",VLOOKUP(D54,P_Paramétrage!$B$3086:$D$3125,3,FALSE)),"")</f>
        <v/>
      </c>
      <c r="I54" s="101">
        <f>IF(D54&lt;&gt;"",IF(ISNA(VLOOKUP(D54,P_Paramétrage!$B$3086:$D$3125,3,FALSE)),0,VLOOKUP(D54,P_Paramétrage!$B$3086:$D$3125,2,FALSE)),0)</f>
        <v>0</v>
      </c>
      <c r="J54" s="101">
        <f t="shared" si="0"/>
        <v>0</v>
      </c>
      <c r="K54" s="50"/>
      <c r="L54" s="50"/>
    </row>
    <row r="55" spans="2:12" ht="19.899999999999999" customHeight="1" x14ac:dyDescent="0.35">
      <c r="B55" s="97">
        <v>48</v>
      </c>
      <c r="C55" s="50"/>
      <c r="D55" s="50"/>
      <c r="E55" s="50"/>
      <c r="F55" s="50"/>
      <c r="G55" s="49"/>
      <c r="H55" s="138" t="str">
        <f>IF(D55&lt;&gt;"",IF(ISNA(VLOOKUP(D55,P_Paramétrage!$B$3086:$D$3125,3,FALSE)),"",VLOOKUP(D55,P_Paramétrage!$B$3086:$D$3125,3,FALSE)),"")</f>
        <v/>
      </c>
      <c r="I55" s="101">
        <f>IF(D55&lt;&gt;"",IF(ISNA(VLOOKUP(D55,P_Paramétrage!$B$3086:$D$3125,3,FALSE)),0,VLOOKUP(D55,P_Paramétrage!$B$3086:$D$3125,2,FALSE)),0)</f>
        <v>0</v>
      </c>
      <c r="J55" s="101">
        <f t="shared" si="0"/>
        <v>0</v>
      </c>
      <c r="K55" s="50"/>
      <c r="L55" s="50"/>
    </row>
    <row r="56" spans="2:12" ht="19.899999999999999" customHeight="1" x14ac:dyDescent="0.35">
      <c r="B56" s="97">
        <v>49</v>
      </c>
      <c r="C56" s="50"/>
      <c r="D56" s="50"/>
      <c r="E56" s="50"/>
      <c r="F56" s="50"/>
      <c r="G56" s="49"/>
      <c r="H56" s="138" t="str">
        <f>IF(D56&lt;&gt;"",IF(ISNA(VLOOKUP(D56,P_Paramétrage!$B$3086:$D$3125,3,FALSE)),"",VLOOKUP(D56,P_Paramétrage!$B$3086:$D$3125,3,FALSE)),"")</f>
        <v/>
      </c>
      <c r="I56" s="101">
        <f>IF(D56&lt;&gt;"",IF(ISNA(VLOOKUP(D56,P_Paramétrage!$B$3086:$D$3125,3,FALSE)),0,VLOOKUP(D56,P_Paramétrage!$B$3086:$D$3125,2,FALSE)),0)</f>
        <v>0</v>
      </c>
      <c r="J56" s="101">
        <f t="shared" si="0"/>
        <v>0</v>
      </c>
      <c r="K56" s="50"/>
      <c r="L56" s="50"/>
    </row>
    <row r="57" spans="2:12" ht="19.899999999999999" customHeight="1" x14ac:dyDescent="0.35">
      <c r="B57" s="97">
        <v>50</v>
      </c>
      <c r="C57" s="50"/>
      <c r="D57" s="50"/>
      <c r="E57" s="50"/>
      <c r="F57" s="50"/>
      <c r="G57" s="49"/>
      <c r="H57" s="138" t="str">
        <f>IF(D57&lt;&gt;"",IF(ISNA(VLOOKUP(D57,P_Paramétrage!$B$3086:$D$3125,3,FALSE)),"",VLOOKUP(D57,P_Paramétrage!$B$3086:$D$3125,3,FALSE)),"")</f>
        <v/>
      </c>
      <c r="I57" s="101">
        <f>IF(D57&lt;&gt;"",IF(ISNA(VLOOKUP(D57,P_Paramétrage!$B$3086:$D$3125,3,FALSE)),0,VLOOKUP(D57,P_Paramétrage!$B$3086:$D$3125,2,FALSE)),0)</f>
        <v>0</v>
      </c>
      <c r="J57" s="101">
        <f t="shared" si="0"/>
        <v>0</v>
      </c>
      <c r="K57" s="50"/>
      <c r="L57" s="50"/>
    </row>
    <row r="58" spans="2:12" ht="19.899999999999999" customHeight="1" x14ac:dyDescent="0.35">
      <c r="B58" s="97">
        <v>51</v>
      </c>
      <c r="C58" s="50"/>
      <c r="D58" s="50"/>
      <c r="E58" s="50"/>
      <c r="F58" s="50"/>
      <c r="G58" s="49"/>
      <c r="H58" s="138" t="str">
        <f>IF(D58&lt;&gt;"",IF(ISNA(VLOOKUP(D58,P_Paramétrage!$B$3086:$D$3125,3,FALSE)),"",VLOOKUP(D58,P_Paramétrage!$B$3086:$D$3125,3,FALSE)),"")</f>
        <v/>
      </c>
      <c r="I58" s="101">
        <f>IF(D58&lt;&gt;"",IF(ISNA(VLOOKUP(D58,P_Paramétrage!$B$3086:$D$3125,3,FALSE)),0,VLOOKUP(D58,P_Paramétrage!$B$3086:$D$3125,2,FALSE)),0)</f>
        <v>0</v>
      </c>
      <c r="J58" s="101">
        <f t="shared" si="0"/>
        <v>0</v>
      </c>
      <c r="K58" s="50"/>
      <c r="L58" s="50"/>
    </row>
    <row r="59" spans="2:12" ht="19.899999999999999" customHeight="1" x14ac:dyDescent="0.35">
      <c r="B59" s="97">
        <v>52</v>
      </c>
      <c r="C59" s="50"/>
      <c r="D59" s="50"/>
      <c r="E59" s="50"/>
      <c r="F59" s="50"/>
      <c r="G59" s="49"/>
      <c r="H59" s="138" t="str">
        <f>IF(D59&lt;&gt;"",IF(ISNA(VLOOKUP(D59,P_Paramétrage!$B$3086:$D$3125,3,FALSE)),"",VLOOKUP(D59,P_Paramétrage!$B$3086:$D$3125,3,FALSE)),"")</f>
        <v/>
      </c>
      <c r="I59" s="101">
        <f>IF(D59&lt;&gt;"",IF(ISNA(VLOOKUP(D59,P_Paramétrage!$B$3086:$D$3125,3,FALSE)),0,VLOOKUP(D59,P_Paramétrage!$B$3086:$D$3125,2,FALSE)),0)</f>
        <v>0</v>
      </c>
      <c r="J59" s="101">
        <f t="shared" si="0"/>
        <v>0</v>
      </c>
      <c r="K59" s="50"/>
      <c r="L59" s="50"/>
    </row>
    <row r="60" spans="2:12" ht="19.899999999999999" customHeight="1" x14ac:dyDescent="0.35">
      <c r="B60" s="97">
        <v>53</v>
      </c>
      <c r="C60" s="50"/>
      <c r="D60" s="50"/>
      <c r="E60" s="50"/>
      <c r="F60" s="50"/>
      <c r="G60" s="49"/>
      <c r="H60" s="138" t="str">
        <f>IF(D60&lt;&gt;"",IF(ISNA(VLOOKUP(D60,P_Paramétrage!$B$3086:$D$3125,3,FALSE)),"",VLOOKUP(D60,P_Paramétrage!$B$3086:$D$3125,3,FALSE)),"")</f>
        <v/>
      </c>
      <c r="I60" s="101">
        <f>IF(D60&lt;&gt;"",IF(ISNA(VLOOKUP(D60,P_Paramétrage!$B$3086:$D$3125,3,FALSE)),0,VLOOKUP(D60,P_Paramétrage!$B$3086:$D$3125,2,FALSE)),0)</f>
        <v>0</v>
      </c>
      <c r="J60" s="101">
        <f t="shared" si="0"/>
        <v>0</v>
      </c>
      <c r="K60" s="50"/>
      <c r="L60" s="50"/>
    </row>
    <row r="61" spans="2:12" ht="19.899999999999999" customHeight="1" x14ac:dyDescent="0.35">
      <c r="B61" s="97">
        <v>54</v>
      </c>
      <c r="C61" s="50"/>
      <c r="D61" s="50"/>
      <c r="E61" s="50"/>
      <c r="F61" s="50"/>
      <c r="G61" s="49"/>
      <c r="H61" s="138" t="str">
        <f>IF(D61&lt;&gt;"",IF(ISNA(VLOOKUP(D61,P_Paramétrage!$B$3086:$D$3125,3,FALSE)),"",VLOOKUP(D61,P_Paramétrage!$B$3086:$D$3125,3,FALSE)),"")</f>
        <v/>
      </c>
      <c r="I61" s="101">
        <f>IF(D61&lt;&gt;"",IF(ISNA(VLOOKUP(D61,P_Paramétrage!$B$3086:$D$3125,3,FALSE)),0,VLOOKUP(D61,P_Paramétrage!$B$3086:$D$3125,2,FALSE)),0)</f>
        <v>0</v>
      </c>
      <c r="J61" s="101">
        <f t="shared" si="0"/>
        <v>0</v>
      </c>
      <c r="K61" s="50"/>
      <c r="L61" s="50"/>
    </row>
    <row r="62" spans="2:12" ht="19.899999999999999" customHeight="1" x14ac:dyDescent="0.35">
      <c r="B62" s="97">
        <v>55</v>
      </c>
      <c r="C62" s="50"/>
      <c r="D62" s="50"/>
      <c r="E62" s="50"/>
      <c r="F62" s="50"/>
      <c r="G62" s="49"/>
      <c r="H62" s="138" t="str">
        <f>IF(D62&lt;&gt;"",IF(ISNA(VLOOKUP(D62,P_Paramétrage!$B$3086:$D$3125,3,FALSE)),"",VLOOKUP(D62,P_Paramétrage!$B$3086:$D$3125,3,FALSE)),"")</f>
        <v/>
      </c>
      <c r="I62" s="101">
        <f>IF(D62&lt;&gt;"",IF(ISNA(VLOOKUP(D62,P_Paramétrage!$B$3086:$D$3125,3,FALSE)),0,VLOOKUP(D62,P_Paramétrage!$B$3086:$D$3125,2,FALSE)),0)</f>
        <v>0</v>
      </c>
      <c r="J62" s="101">
        <f t="shared" si="0"/>
        <v>0</v>
      </c>
      <c r="K62" s="50"/>
      <c r="L62" s="50"/>
    </row>
    <row r="63" spans="2:12" ht="19.899999999999999" customHeight="1" x14ac:dyDescent="0.35">
      <c r="B63" s="97">
        <v>56</v>
      </c>
      <c r="C63" s="50"/>
      <c r="D63" s="50"/>
      <c r="E63" s="50"/>
      <c r="F63" s="50"/>
      <c r="G63" s="49"/>
      <c r="H63" s="138" t="str">
        <f>IF(D63&lt;&gt;"",IF(ISNA(VLOOKUP(D63,P_Paramétrage!$B$3086:$D$3125,3,FALSE)),"",VLOOKUP(D63,P_Paramétrage!$B$3086:$D$3125,3,FALSE)),"")</f>
        <v/>
      </c>
      <c r="I63" s="101">
        <f>IF(D63&lt;&gt;"",IF(ISNA(VLOOKUP(D63,P_Paramétrage!$B$3086:$D$3125,3,FALSE)),0,VLOOKUP(D63,P_Paramétrage!$B$3086:$D$3125,2,FALSE)),0)</f>
        <v>0</v>
      </c>
      <c r="J63" s="101">
        <f t="shared" si="0"/>
        <v>0</v>
      </c>
      <c r="K63" s="50"/>
      <c r="L63" s="50"/>
    </row>
    <row r="64" spans="2:12" ht="19.899999999999999" customHeight="1" x14ac:dyDescent="0.35">
      <c r="B64" s="97">
        <v>57</v>
      </c>
      <c r="C64" s="50"/>
      <c r="D64" s="50"/>
      <c r="E64" s="50"/>
      <c r="F64" s="50"/>
      <c r="G64" s="49"/>
      <c r="H64" s="138" t="str">
        <f>IF(D64&lt;&gt;"",IF(ISNA(VLOOKUP(D64,P_Paramétrage!$B$3086:$D$3125,3,FALSE)),"",VLOOKUP(D64,P_Paramétrage!$B$3086:$D$3125,3,FALSE)),"")</f>
        <v/>
      </c>
      <c r="I64" s="101">
        <f>IF(D64&lt;&gt;"",IF(ISNA(VLOOKUP(D64,P_Paramétrage!$B$3086:$D$3125,3,FALSE)),0,VLOOKUP(D64,P_Paramétrage!$B$3086:$D$3125,2,FALSE)),0)</f>
        <v>0</v>
      </c>
      <c r="J64" s="101">
        <f t="shared" si="0"/>
        <v>0</v>
      </c>
      <c r="K64" s="50"/>
      <c r="L64" s="50"/>
    </row>
    <row r="65" spans="2:12" ht="19.899999999999999" customHeight="1" x14ac:dyDescent="0.35">
      <c r="B65" s="97">
        <v>58</v>
      </c>
      <c r="C65" s="50"/>
      <c r="D65" s="50"/>
      <c r="E65" s="50"/>
      <c r="F65" s="50"/>
      <c r="G65" s="49"/>
      <c r="H65" s="138" t="str">
        <f>IF(D65&lt;&gt;"",IF(ISNA(VLOOKUP(D65,P_Paramétrage!$B$3086:$D$3125,3,FALSE)),"",VLOOKUP(D65,P_Paramétrage!$B$3086:$D$3125,3,FALSE)),"")</f>
        <v/>
      </c>
      <c r="I65" s="101">
        <f>IF(D65&lt;&gt;"",IF(ISNA(VLOOKUP(D65,P_Paramétrage!$B$3086:$D$3125,3,FALSE)),0,VLOOKUP(D65,P_Paramétrage!$B$3086:$D$3125,2,FALSE)),0)</f>
        <v>0</v>
      </c>
      <c r="J65" s="101">
        <f t="shared" si="0"/>
        <v>0</v>
      </c>
      <c r="K65" s="50"/>
      <c r="L65" s="50"/>
    </row>
    <row r="66" spans="2:12" ht="19.899999999999999" customHeight="1" x14ac:dyDescent="0.35">
      <c r="B66" s="97">
        <v>59</v>
      </c>
      <c r="C66" s="50"/>
      <c r="D66" s="50"/>
      <c r="E66" s="50"/>
      <c r="F66" s="50"/>
      <c r="G66" s="49"/>
      <c r="H66" s="138" t="str">
        <f>IF(D66&lt;&gt;"",IF(ISNA(VLOOKUP(D66,P_Paramétrage!$B$3086:$D$3125,3,FALSE)),"",VLOOKUP(D66,P_Paramétrage!$B$3086:$D$3125,3,FALSE)),"")</f>
        <v/>
      </c>
      <c r="I66" s="101">
        <f>IF(D66&lt;&gt;"",IF(ISNA(VLOOKUP(D66,P_Paramétrage!$B$3086:$D$3125,3,FALSE)),0,VLOOKUP(D66,P_Paramétrage!$B$3086:$D$3125,2,FALSE)),0)</f>
        <v>0</v>
      </c>
      <c r="J66" s="101">
        <f t="shared" si="0"/>
        <v>0</v>
      </c>
      <c r="K66" s="50"/>
      <c r="L66" s="50"/>
    </row>
    <row r="67" spans="2:12" ht="19.899999999999999" customHeight="1" x14ac:dyDescent="0.35">
      <c r="B67" s="97">
        <v>60</v>
      </c>
      <c r="C67" s="50"/>
      <c r="D67" s="50"/>
      <c r="E67" s="50"/>
      <c r="F67" s="50"/>
      <c r="G67" s="49"/>
      <c r="H67" s="138" t="str">
        <f>IF(D67&lt;&gt;"",IF(ISNA(VLOOKUP(D67,P_Paramétrage!$B$3086:$D$3125,3,FALSE)),"",VLOOKUP(D67,P_Paramétrage!$B$3086:$D$3125,3,FALSE)),"")</f>
        <v/>
      </c>
      <c r="I67" s="101">
        <f>IF(D67&lt;&gt;"",IF(ISNA(VLOOKUP(D67,P_Paramétrage!$B$3086:$D$3125,3,FALSE)),0,VLOOKUP(D67,P_Paramétrage!$B$3086:$D$3125,2,FALSE)),0)</f>
        <v>0</v>
      </c>
      <c r="J67" s="101">
        <f t="shared" si="0"/>
        <v>0</v>
      </c>
      <c r="K67" s="50"/>
      <c r="L67" s="50"/>
    </row>
    <row r="68" spans="2:12" ht="19.899999999999999" customHeight="1" x14ac:dyDescent="0.35">
      <c r="B68" s="97">
        <v>61</v>
      </c>
      <c r="C68" s="50"/>
      <c r="D68" s="50"/>
      <c r="E68" s="50"/>
      <c r="F68" s="50"/>
      <c r="G68" s="49"/>
      <c r="H68" s="138" t="str">
        <f>IF(D68&lt;&gt;"",IF(ISNA(VLOOKUP(D68,P_Paramétrage!$B$3086:$D$3125,3,FALSE)),"",VLOOKUP(D68,P_Paramétrage!$B$3086:$D$3125,3,FALSE)),"")</f>
        <v/>
      </c>
      <c r="I68" s="101">
        <f>IF(D68&lt;&gt;"",IF(ISNA(VLOOKUP(D68,P_Paramétrage!$B$3086:$D$3125,3,FALSE)),0,VLOOKUP(D68,P_Paramétrage!$B$3086:$D$3125,2,FALSE)),0)</f>
        <v>0</v>
      </c>
      <c r="J68" s="101">
        <f t="shared" si="0"/>
        <v>0</v>
      </c>
      <c r="K68" s="50"/>
      <c r="L68" s="50"/>
    </row>
    <row r="69" spans="2:12" ht="19.899999999999999" customHeight="1" x14ac:dyDescent="0.35">
      <c r="B69" s="97">
        <v>62</v>
      </c>
      <c r="C69" s="50"/>
      <c r="D69" s="50"/>
      <c r="E69" s="50"/>
      <c r="F69" s="50"/>
      <c r="G69" s="49"/>
      <c r="H69" s="138" t="str">
        <f>IF(D69&lt;&gt;"",IF(ISNA(VLOOKUP(D69,P_Paramétrage!$B$3086:$D$3125,3,FALSE)),"",VLOOKUP(D69,P_Paramétrage!$B$3086:$D$3125,3,FALSE)),"")</f>
        <v/>
      </c>
      <c r="I69" s="101">
        <f>IF(D69&lt;&gt;"",IF(ISNA(VLOOKUP(D69,P_Paramétrage!$B$3086:$D$3125,3,FALSE)),0,VLOOKUP(D69,P_Paramétrage!$B$3086:$D$3125,2,FALSE)),0)</f>
        <v>0</v>
      </c>
      <c r="J69" s="101">
        <f t="shared" si="0"/>
        <v>0</v>
      </c>
      <c r="K69" s="50"/>
      <c r="L69" s="50"/>
    </row>
    <row r="70" spans="2:12" ht="19.899999999999999" customHeight="1" x14ac:dyDescent="0.35">
      <c r="B70" s="97">
        <v>63</v>
      </c>
      <c r="C70" s="50"/>
      <c r="D70" s="50"/>
      <c r="E70" s="50"/>
      <c r="F70" s="50"/>
      <c r="G70" s="49"/>
      <c r="H70" s="138" t="str">
        <f>IF(D70&lt;&gt;"",IF(ISNA(VLOOKUP(D70,P_Paramétrage!$B$3086:$D$3125,3,FALSE)),"",VLOOKUP(D70,P_Paramétrage!$B$3086:$D$3125,3,FALSE)),"")</f>
        <v/>
      </c>
      <c r="I70" s="101">
        <f>IF(D70&lt;&gt;"",IF(ISNA(VLOOKUP(D70,P_Paramétrage!$B$3086:$D$3125,3,FALSE)),0,VLOOKUP(D70,P_Paramétrage!$B$3086:$D$3125,2,FALSE)),0)</f>
        <v>0</v>
      </c>
      <c r="J70" s="101">
        <f t="shared" si="0"/>
        <v>0</v>
      </c>
      <c r="K70" s="50"/>
      <c r="L70" s="50"/>
    </row>
    <row r="71" spans="2:12" ht="19.899999999999999" customHeight="1" x14ac:dyDescent="0.35">
      <c r="B71" s="97">
        <v>64</v>
      </c>
      <c r="C71" s="50"/>
      <c r="D71" s="50"/>
      <c r="E71" s="50"/>
      <c r="F71" s="50"/>
      <c r="G71" s="49"/>
      <c r="H71" s="138" t="str">
        <f>IF(D71&lt;&gt;"",IF(ISNA(VLOOKUP(D71,P_Paramétrage!$B$3086:$D$3125,3,FALSE)),"",VLOOKUP(D71,P_Paramétrage!$B$3086:$D$3125,3,FALSE)),"")</f>
        <v/>
      </c>
      <c r="I71" s="101">
        <f>IF(D71&lt;&gt;"",IF(ISNA(VLOOKUP(D71,P_Paramétrage!$B$3086:$D$3125,3,FALSE)),0,VLOOKUP(D71,P_Paramétrage!$B$3086:$D$3125,2,FALSE)),0)</f>
        <v>0</v>
      </c>
      <c r="J71" s="101">
        <f t="shared" si="0"/>
        <v>0</v>
      </c>
      <c r="K71" s="50"/>
      <c r="L71" s="50"/>
    </row>
    <row r="72" spans="2:12" ht="19.899999999999999" customHeight="1" x14ac:dyDescent="0.35">
      <c r="B72" s="97">
        <v>65</v>
      </c>
      <c r="C72" s="50"/>
      <c r="D72" s="50"/>
      <c r="E72" s="50"/>
      <c r="F72" s="50"/>
      <c r="G72" s="49"/>
      <c r="H72" s="138" t="str">
        <f>IF(D72&lt;&gt;"",IF(ISNA(VLOOKUP(D72,P_Paramétrage!$B$3086:$D$3125,3,FALSE)),"",VLOOKUP(D72,P_Paramétrage!$B$3086:$D$3125,3,FALSE)),"")</f>
        <v/>
      </c>
      <c r="I72" s="101">
        <f>IF(D72&lt;&gt;"",IF(ISNA(VLOOKUP(D72,P_Paramétrage!$B$3086:$D$3125,3,FALSE)),0,VLOOKUP(D72,P_Paramétrage!$B$3086:$D$3125,2,FALSE)),0)</f>
        <v>0</v>
      </c>
      <c r="J72" s="101">
        <f t="shared" si="0"/>
        <v>0</v>
      </c>
      <c r="K72" s="50"/>
      <c r="L72" s="50"/>
    </row>
    <row r="73" spans="2:12" ht="19.899999999999999" customHeight="1" x14ac:dyDescent="0.35">
      <c r="B73" s="97">
        <v>66</v>
      </c>
      <c r="C73" s="50"/>
      <c r="D73" s="50"/>
      <c r="E73" s="50"/>
      <c r="F73" s="50"/>
      <c r="G73" s="49"/>
      <c r="H73" s="138" t="str">
        <f>IF(D73&lt;&gt;"",IF(ISNA(VLOOKUP(D73,P_Paramétrage!$B$3086:$D$3125,3,FALSE)),"",VLOOKUP(D73,P_Paramétrage!$B$3086:$D$3125,3,FALSE)),"")</f>
        <v/>
      </c>
      <c r="I73" s="101">
        <f>IF(D73&lt;&gt;"",IF(ISNA(VLOOKUP(D73,P_Paramétrage!$B$3086:$D$3125,3,FALSE)),0,VLOOKUP(D73,P_Paramétrage!$B$3086:$D$3125,2,FALSE)),0)</f>
        <v>0</v>
      </c>
      <c r="J73" s="101">
        <f t="shared" ref="J73:J136" si="1">IF(AND(I73&lt;&gt;0,G73&lt;&gt;""),ROUND(G73*I73,2),0)</f>
        <v>0</v>
      </c>
      <c r="K73" s="50"/>
      <c r="L73" s="50"/>
    </row>
    <row r="74" spans="2:12" ht="19.899999999999999" customHeight="1" x14ac:dyDescent="0.35">
      <c r="B74" s="97">
        <v>67</v>
      </c>
      <c r="C74" s="50"/>
      <c r="D74" s="50"/>
      <c r="E74" s="50"/>
      <c r="F74" s="50"/>
      <c r="G74" s="49"/>
      <c r="H74" s="138" t="str">
        <f>IF(D74&lt;&gt;"",IF(ISNA(VLOOKUP(D74,P_Paramétrage!$B$3086:$D$3125,3,FALSE)),"",VLOOKUP(D74,P_Paramétrage!$B$3086:$D$3125,3,FALSE)),"")</f>
        <v/>
      </c>
      <c r="I74" s="101">
        <f>IF(D74&lt;&gt;"",IF(ISNA(VLOOKUP(D74,P_Paramétrage!$B$3086:$D$3125,3,FALSE)),0,VLOOKUP(D74,P_Paramétrage!$B$3086:$D$3125,2,FALSE)),0)</f>
        <v>0</v>
      </c>
      <c r="J74" s="101">
        <f t="shared" si="1"/>
        <v>0</v>
      </c>
      <c r="K74" s="50"/>
      <c r="L74" s="50"/>
    </row>
    <row r="75" spans="2:12" ht="19.899999999999999" customHeight="1" x14ac:dyDescent="0.35">
      <c r="B75" s="97">
        <v>68</v>
      </c>
      <c r="C75" s="50"/>
      <c r="D75" s="50"/>
      <c r="E75" s="50"/>
      <c r="F75" s="50"/>
      <c r="G75" s="49"/>
      <c r="H75" s="138" t="str">
        <f>IF(D75&lt;&gt;"",IF(ISNA(VLOOKUP(D75,P_Paramétrage!$B$3086:$D$3125,3,FALSE)),"",VLOOKUP(D75,P_Paramétrage!$B$3086:$D$3125,3,FALSE)),"")</f>
        <v/>
      </c>
      <c r="I75" s="101">
        <f>IF(D75&lt;&gt;"",IF(ISNA(VLOOKUP(D75,P_Paramétrage!$B$3086:$D$3125,3,FALSE)),0,VLOOKUP(D75,P_Paramétrage!$B$3086:$D$3125,2,FALSE)),0)</f>
        <v>0</v>
      </c>
      <c r="J75" s="101">
        <f t="shared" si="1"/>
        <v>0</v>
      </c>
      <c r="K75" s="50"/>
      <c r="L75" s="50"/>
    </row>
    <row r="76" spans="2:12" ht="19.899999999999999" customHeight="1" x14ac:dyDescent="0.35">
      <c r="B76" s="97">
        <v>69</v>
      </c>
      <c r="C76" s="50"/>
      <c r="D76" s="50"/>
      <c r="E76" s="50"/>
      <c r="F76" s="50"/>
      <c r="G76" s="49"/>
      <c r="H76" s="138" t="str">
        <f>IF(D76&lt;&gt;"",IF(ISNA(VLOOKUP(D76,P_Paramétrage!$B$3086:$D$3125,3,FALSE)),"",VLOOKUP(D76,P_Paramétrage!$B$3086:$D$3125,3,FALSE)),"")</f>
        <v/>
      </c>
      <c r="I76" s="101">
        <f>IF(D76&lt;&gt;"",IF(ISNA(VLOOKUP(D76,P_Paramétrage!$B$3086:$D$3125,3,FALSE)),0,VLOOKUP(D76,P_Paramétrage!$B$3086:$D$3125,2,FALSE)),0)</f>
        <v>0</v>
      </c>
      <c r="J76" s="101">
        <f t="shared" si="1"/>
        <v>0</v>
      </c>
      <c r="K76" s="50"/>
      <c r="L76" s="50"/>
    </row>
    <row r="77" spans="2:12" ht="19.899999999999999" customHeight="1" x14ac:dyDescent="0.35">
      <c r="B77" s="97">
        <v>70</v>
      </c>
      <c r="C77" s="50"/>
      <c r="D77" s="50"/>
      <c r="E77" s="50"/>
      <c r="F77" s="50"/>
      <c r="G77" s="49"/>
      <c r="H77" s="138" t="str">
        <f>IF(D77&lt;&gt;"",IF(ISNA(VLOOKUP(D77,P_Paramétrage!$B$3086:$D$3125,3,FALSE)),"",VLOOKUP(D77,P_Paramétrage!$B$3086:$D$3125,3,FALSE)),"")</f>
        <v/>
      </c>
      <c r="I77" s="101">
        <f>IF(D77&lt;&gt;"",IF(ISNA(VLOOKUP(D77,P_Paramétrage!$B$3086:$D$3125,3,FALSE)),0,VLOOKUP(D77,P_Paramétrage!$B$3086:$D$3125,2,FALSE)),0)</f>
        <v>0</v>
      </c>
      <c r="J77" s="101">
        <f t="shared" si="1"/>
        <v>0</v>
      </c>
      <c r="K77" s="50"/>
      <c r="L77" s="50"/>
    </row>
    <row r="78" spans="2:12" ht="19.899999999999999" customHeight="1" x14ac:dyDescent="0.35">
      <c r="B78" s="97">
        <v>71</v>
      </c>
      <c r="C78" s="50"/>
      <c r="D78" s="50"/>
      <c r="E78" s="50"/>
      <c r="F78" s="50"/>
      <c r="G78" s="49"/>
      <c r="H78" s="138" t="str">
        <f>IF(D78&lt;&gt;"",IF(ISNA(VLOOKUP(D78,P_Paramétrage!$B$3086:$D$3125,3,FALSE)),"",VLOOKUP(D78,P_Paramétrage!$B$3086:$D$3125,3,FALSE)),"")</f>
        <v/>
      </c>
      <c r="I78" s="101">
        <f>IF(D78&lt;&gt;"",IF(ISNA(VLOOKUP(D78,P_Paramétrage!$B$3086:$D$3125,3,FALSE)),0,VLOOKUP(D78,P_Paramétrage!$B$3086:$D$3125,2,FALSE)),0)</f>
        <v>0</v>
      </c>
      <c r="J78" s="101">
        <f t="shared" si="1"/>
        <v>0</v>
      </c>
      <c r="K78" s="50"/>
      <c r="L78" s="50"/>
    </row>
    <row r="79" spans="2:12" ht="19.899999999999999" customHeight="1" x14ac:dyDescent="0.35">
      <c r="B79" s="97">
        <v>72</v>
      </c>
      <c r="C79" s="50"/>
      <c r="D79" s="50"/>
      <c r="E79" s="50"/>
      <c r="F79" s="50"/>
      <c r="G79" s="49"/>
      <c r="H79" s="138" t="str">
        <f>IF(D79&lt;&gt;"",IF(ISNA(VLOOKUP(D79,P_Paramétrage!$B$3086:$D$3125,3,FALSE)),"",VLOOKUP(D79,P_Paramétrage!$B$3086:$D$3125,3,FALSE)),"")</f>
        <v/>
      </c>
      <c r="I79" s="101">
        <f>IF(D79&lt;&gt;"",IF(ISNA(VLOOKUP(D79,P_Paramétrage!$B$3086:$D$3125,3,FALSE)),0,VLOOKUP(D79,P_Paramétrage!$B$3086:$D$3125,2,FALSE)),0)</f>
        <v>0</v>
      </c>
      <c r="J79" s="101">
        <f t="shared" si="1"/>
        <v>0</v>
      </c>
      <c r="K79" s="50"/>
      <c r="L79" s="50"/>
    </row>
    <row r="80" spans="2:12" ht="19.899999999999999" customHeight="1" x14ac:dyDescent="0.35">
      <c r="B80" s="97">
        <v>73</v>
      </c>
      <c r="C80" s="50"/>
      <c r="D80" s="50"/>
      <c r="E80" s="50"/>
      <c r="F80" s="50"/>
      <c r="G80" s="49"/>
      <c r="H80" s="138" t="str">
        <f>IF(D80&lt;&gt;"",IF(ISNA(VLOOKUP(D80,P_Paramétrage!$B$3086:$D$3125,3,FALSE)),"",VLOOKUP(D80,P_Paramétrage!$B$3086:$D$3125,3,FALSE)),"")</f>
        <v/>
      </c>
      <c r="I80" s="101">
        <f>IF(D80&lt;&gt;"",IF(ISNA(VLOOKUP(D80,P_Paramétrage!$B$3086:$D$3125,3,FALSE)),0,VLOOKUP(D80,P_Paramétrage!$B$3086:$D$3125,2,FALSE)),0)</f>
        <v>0</v>
      </c>
      <c r="J80" s="101">
        <f t="shared" si="1"/>
        <v>0</v>
      </c>
      <c r="K80" s="50"/>
      <c r="L80" s="50"/>
    </row>
    <row r="81" spans="2:12" ht="19.899999999999999" customHeight="1" x14ac:dyDescent="0.35">
      <c r="B81" s="97">
        <v>74</v>
      </c>
      <c r="C81" s="50"/>
      <c r="D81" s="50"/>
      <c r="E81" s="50"/>
      <c r="F81" s="50"/>
      <c r="G81" s="49"/>
      <c r="H81" s="138" t="str">
        <f>IF(D81&lt;&gt;"",IF(ISNA(VLOOKUP(D81,P_Paramétrage!$B$3086:$D$3125,3,FALSE)),"",VLOOKUP(D81,P_Paramétrage!$B$3086:$D$3125,3,FALSE)),"")</f>
        <v/>
      </c>
      <c r="I81" s="101">
        <f>IF(D81&lt;&gt;"",IF(ISNA(VLOOKUP(D81,P_Paramétrage!$B$3086:$D$3125,3,FALSE)),0,VLOOKUP(D81,P_Paramétrage!$B$3086:$D$3125,2,FALSE)),0)</f>
        <v>0</v>
      </c>
      <c r="J81" s="101">
        <f t="shared" si="1"/>
        <v>0</v>
      </c>
      <c r="K81" s="50"/>
      <c r="L81" s="50"/>
    </row>
    <row r="82" spans="2:12" ht="19.899999999999999" customHeight="1" x14ac:dyDescent="0.35">
      <c r="B82" s="97">
        <v>75</v>
      </c>
      <c r="C82" s="50"/>
      <c r="D82" s="50"/>
      <c r="E82" s="50"/>
      <c r="F82" s="50"/>
      <c r="G82" s="49"/>
      <c r="H82" s="138" t="str">
        <f>IF(D82&lt;&gt;"",IF(ISNA(VLOOKUP(D82,P_Paramétrage!$B$3086:$D$3125,3,FALSE)),"",VLOOKUP(D82,P_Paramétrage!$B$3086:$D$3125,3,FALSE)),"")</f>
        <v/>
      </c>
      <c r="I82" s="101">
        <f>IF(D82&lt;&gt;"",IF(ISNA(VLOOKUP(D82,P_Paramétrage!$B$3086:$D$3125,3,FALSE)),0,VLOOKUP(D82,P_Paramétrage!$B$3086:$D$3125,2,FALSE)),0)</f>
        <v>0</v>
      </c>
      <c r="J82" s="101">
        <f t="shared" si="1"/>
        <v>0</v>
      </c>
      <c r="K82" s="50"/>
      <c r="L82" s="50"/>
    </row>
    <row r="83" spans="2:12" ht="19.899999999999999" customHeight="1" x14ac:dyDescent="0.35">
      <c r="B83" s="97">
        <v>76</v>
      </c>
      <c r="C83" s="50"/>
      <c r="D83" s="50"/>
      <c r="E83" s="50"/>
      <c r="F83" s="50"/>
      <c r="G83" s="49"/>
      <c r="H83" s="138" t="str">
        <f>IF(D83&lt;&gt;"",IF(ISNA(VLOOKUP(D83,P_Paramétrage!$B$3086:$D$3125,3,FALSE)),"",VLOOKUP(D83,P_Paramétrage!$B$3086:$D$3125,3,FALSE)),"")</f>
        <v/>
      </c>
      <c r="I83" s="101">
        <f>IF(D83&lt;&gt;"",IF(ISNA(VLOOKUP(D83,P_Paramétrage!$B$3086:$D$3125,3,FALSE)),0,VLOOKUP(D83,P_Paramétrage!$B$3086:$D$3125,2,FALSE)),0)</f>
        <v>0</v>
      </c>
      <c r="J83" s="101">
        <f t="shared" si="1"/>
        <v>0</v>
      </c>
      <c r="K83" s="50"/>
      <c r="L83" s="50"/>
    </row>
    <row r="84" spans="2:12" ht="19.899999999999999" customHeight="1" x14ac:dyDescent="0.35">
      <c r="B84" s="97">
        <v>77</v>
      </c>
      <c r="C84" s="50"/>
      <c r="D84" s="50"/>
      <c r="E84" s="50"/>
      <c r="F84" s="50"/>
      <c r="G84" s="49"/>
      <c r="H84" s="138" t="str">
        <f>IF(D84&lt;&gt;"",IF(ISNA(VLOOKUP(D84,P_Paramétrage!$B$3086:$D$3125,3,FALSE)),"",VLOOKUP(D84,P_Paramétrage!$B$3086:$D$3125,3,FALSE)),"")</f>
        <v/>
      </c>
      <c r="I84" s="101">
        <f>IF(D84&lt;&gt;"",IF(ISNA(VLOOKUP(D84,P_Paramétrage!$B$3086:$D$3125,3,FALSE)),0,VLOOKUP(D84,P_Paramétrage!$B$3086:$D$3125,2,FALSE)),0)</f>
        <v>0</v>
      </c>
      <c r="J84" s="101">
        <f t="shared" si="1"/>
        <v>0</v>
      </c>
      <c r="K84" s="50"/>
      <c r="L84" s="50"/>
    </row>
    <row r="85" spans="2:12" ht="19.899999999999999" customHeight="1" x14ac:dyDescent="0.35">
      <c r="B85" s="97">
        <v>78</v>
      </c>
      <c r="C85" s="50"/>
      <c r="D85" s="50"/>
      <c r="E85" s="50"/>
      <c r="F85" s="50"/>
      <c r="G85" s="49"/>
      <c r="H85" s="138" t="str">
        <f>IF(D85&lt;&gt;"",IF(ISNA(VLOOKUP(D85,P_Paramétrage!$B$3086:$D$3125,3,FALSE)),"",VLOOKUP(D85,P_Paramétrage!$B$3086:$D$3125,3,FALSE)),"")</f>
        <v/>
      </c>
      <c r="I85" s="101">
        <f>IF(D85&lt;&gt;"",IF(ISNA(VLOOKUP(D85,P_Paramétrage!$B$3086:$D$3125,3,FALSE)),0,VLOOKUP(D85,P_Paramétrage!$B$3086:$D$3125,2,FALSE)),0)</f>
        <v>0</v>
      </c>
      <c r="J85" s="101">
        <f t="shared" si="1"/>
        <v>0</v>
      </c>
      <c r="K85" s="50"/>
      <c r="L85" s="50"/>
    </row>
    <row r="86" spans="2:12" ht="19.899999999999999" customHeight="1" x14ac:dyDescent="0.35">
      <c r="B86" s="97">
        <v>79</v>
      </c>
      <c r="C86" s="50"/>
      <c r="D86" s="50"/>
      <c r="E86" s="50"/>
      <c r="F86" s="50"/>
      <c r="G86" s="49"/>
      <c r="H86" s="138" t="str">
        <f>IF(D86&lt;&gt;"",IF(ISNA(VLOOKUP(D86,P_Paramétrage!$B$3086:$D$3125,3,FALSE)),"",VLOOKUP(D86,P_Paramétrage!$B$3086:$D$3125,3,FALSE)),"")</f>
        <v/>
      </c>
      <c r="I86" s="101">
        <f>IF(D86&lt;&gt;"",IF(ISNA(VLOOKUP(D86,P_Paramétrage!$B$3086:$D$3125,3,FALSE)),0,VLOOKUP(D86,P_Paramétrage!$B$3086:$D$3125,2,FALSE)),0)</f>
        <v>0</v>
      </c>
      <c r="J86" s="101">
        <f t="shared" si="1"/>
        <v>0</v>
      </c>
      <c r="K86" s="50"/>
      <c r="L86" s="50"/>
    </row>
    <row r="87" spans="2:12" ht="19.899999999999999" customHeight="1" x14ac:dyDescent="0.35">
      <c r="B87" s="97">
        <v>80</v>
      </c>
      <c r="C87" s="50"/>
      <c r="D87" s="50"/>
      <c r="E87" s="50"/>
      <c r="F87" s="50"/>
      <c r="G87" s="49"/>
      <c r="H87" s="138" t="str">
        <f>IF(D87&lt;&gt;"",IF(ISNA(VLOOKUP(D87,P_Paramétrage!$B$3086:$D$3125,3,FALSE)),"",VLOOKUP(D87,P_Paramétrage!$B$3086:$D$3125,3,FALSE)),"")</f>
        <v/>
      </c>
      <c r="I87" s="101">
        <f>IF(D87&lt;&gt;"",IF(ISNA(VLOOKUP(D87,P_Paramétrage!$B$3086:$D$3125,3,FALSE)),0,VLOOKUP(D87,P_Paramétrage!$B$3086:$D$3125,2,FALSE)),0)</f>
        <v>0</v>
      </c>
      <c r="J87" s="101">
        <f t="shared" si="1"/>
        <v>0</v>
      </c>
      <c r="K87" s="50"/>
      <c r="L87" s="50"/>
    </row>
    <row r="88" spans="2:12" ht="19.899999999999999" customHeight="1" x14ac:dyDescent="0.35">
      <c r="B88" s="97">
        <v>81</v>
      </c>
      <c r="C88" s="50"/>
      <c r="D88" s="50"/>
      <c r="E88" s="50"/>
      <c r="F88" s="50"/>
      <c r="G88" s="49"/>
      <c r="H88" s="138" t="str">
        <f>IF(D88&lt;&gt;"",IF(ISNA(VLOOKUP(D88,P_Paramétrage!$B$3086:$D$3125,3,FALSE)),"",VLOOKUP(D88,P_Paramétrage!$B$3086:$D$3125,3,FALSE)),"")</f>
        <v/>
      </c>
      <c r="I88" s="101">
        <f>IF(D88&lt;&gt;"",IF(ISNA(VLOOKUP(D88,P_Paramétrage!$B$3086:$D$3125,3,FALSE)),0,VLOOKUP(D88,P_Paramétrage!$B$3086:$D$3125,2,FALSE)),0)</f>
        <v>0</v>
      </c>
      <c r="J88" s="101">
        <f t="shared" si="1"/>
        <v>0</v>
      </c>
      <c r="K88" s="50"/>
      <c r="L88" s="50"/>
    </row>
    <row r="89" spans="2:12" ht="19.899999999999999" customHeight="1" x14ac:dyDescent="0.35">
      <c r="B89" s="97">
        <v>82</v>
      </c>
      <c r="C89" s="50"/>
      <c r="D89" s="50"/>
      <c r="E89" s="50"/>
      <c r="F89" s="50"/>
      <c r="G89" s="49"/>
      <c r="H89" s="138" t="str">
        <f>IF(D89&lt;&gt;"",IF(ISNA(VLOOKUP(D89,P_Paramétrage!$B$3086:$D$3125,3,FALSE)),"",VLOOKUP(D89,P_Paramétrage!$B$3086:$D$3125,3,FALSE)),"")</f>
        <v/>
      </c>
      <c r="I89" s="101">
        <f>IF(D89&lt;&gt;"",IF(ISNA(VLOOKUP(D89,P_Paramétrage!$B$3086:$D$3125,3,FALSE)),0,VLOOKUP(D89,P_Paramétrage!$B$3086:$D$3125,2,FALSE)),0)</f>
        <v>0</v>
      </c>
      <c r="J89" s="101">
        <f t="shared" si="1"/>
        <v>0</v>
      </c>
      <c r="K89" s="50"/>
      <c r="L89" s="50"/>
    </row>
    <row r="90" spans="2:12" ht="19.899999999999999" customHeight="1" x14ac:dyDescent="0.35">
      <c r="B90" s="97">
        <v>83</v>
      </c>
      <c r="C90" s="50"/>
      <c r="D90" s="50"/>
      <c r="E90" s="50"/>
      <c r="F90" s="50"/>
      <c r="G90" s="49"/>
      <c r="H90" s="138" t="str">
        <f>IF(D90&lt;&gt;"",IF(ISNA(VLOOKUP(D90,P_Paramétrage!$B$3086:$D$3125,3,FALSE)),"",VLOOKUP(D90,P_Paramétrage!$B$3086:$D$3125,3,FALSE)),"")</f>
        <v/>
      </c>
      <c r="I90" s="101">
        <f>IF(D90&lt;&gt;"",IF(ISNA(VLOOKUP(D90,P_Paramétrage!$B$3086:$D$3125,3,FALSE)),0,VLOOKUP(D90,P_Paramétrage!$B$3086:$D$3125,2,FALSE)),0)</f>
        <v>0</v>
      </c>
      <c r="J90" s="101">
        <f t="shared" si="1"/>
        <v>0</v>
      </c>
      <c r="K90" s="50"/>
      <c r="L90" s="50"/>
    </row>
    <row r="91" spans="2:12" ht="19.899999999999999" customHeight="1" x14ac:dyDescent="0.35">
      <c r="B91" s="97">
        <v>84</v>
      </c>
      <c r="C91" s="50"/>
      <c r="D91" s="50"/>
      <c r="E91" s="50"/>
      <c r="F91" s="50"/>
      <c r="G91" s="49"/>
      <c r="H91" s="138" t="str">
        <f>IF(D91&lt;&gt;"",IF(ISNA(VLOOKUP(D91,P_Paramétrage!$B$3086:$D$3125,3,FALSE)),"",VLOOKUP(D91,P_Paramétrage!$B$3086:$D$3125,3,FALSE)),"")</f>
        <v/>
      </c>
      <c r="I91" s="101">
        <f>IF(D91&lt;&gt;"",IF(ISNA(VLOOKUP(D91,P_Paramétrage!$B$3086:$D$3125,3,FALSE)),0,VLOOKUP(D91,P_Paramétrage!$B$3086:$D$3125,2,FALSE)),0)</f>
        <v>0</v>
      </c>
      <c r="J91" s="101">
        <f t="shared" si="1"/>
        <v>0</v>
      </c>
      <c r="K91" s="50"/>
      <c r="L91" s="50"/>
    </row>
    <row r="92" spans="2:12" ht="19.899999999999999" customHeight="1" x14ac:dyDescent="0.35">
      <c r="B92" s="97">
        <v>85</v>
      </c>
      <c r="C92" s="50"/>
      <c r="D92" s="50"/>
      <c r="E92" s="50"/>
      <c r="F92" s="50"/>
      <c r="G92" s="49"/>
      <c r="H92" s="138" t="str">
        <f>IF(D92&lt;&gt;"",IF(ISNA(VLOOKUP(D92,P_Paramétrage!$B$3086:$D$3125,3,FALSE)),"",VLOOKUP(D92,P_Paramétrage!$B$3086:$D$3125,3,FALSE)),"")</f>
        <v/>
      </c>
      <c r="I92" s="101">
        <f>IF(D92&lt;&gt;"",IF(ISNA(VLOOKUP(D92,P_Paramétrage!$B$3086:$D$3125,3,FALSE)),0,VLOOKUP(D92,P_Paramétrage!$B$3086:$D$3125,2,FALSE)),0)</f>
        <v>0</v>
      </c>
      <c r="J92" s="101">
        <f t="shared" si="1"/>
        <v>0</v>
      </c>
      <c r="K92" s="50"/>
      <c r="L92" s="50"/>
    </row>
    <row r="93" spans="2:12" ht="19.899999999999999" customHeight="1" x14ac:dyDescent="0.35">
      <c r="B93" s="97">
        <v>86</v>
      </c>
      <c r="C93" s="50"/>
      <c r="D93" s="50"/>
      <c r="E93" s="50"/>
      <c r="F93" s="50"/>
      <c r="G93" s="49"/>
      <c r="H93" s="138" t="str">
        <f>IF(D93&lt;&gt;"",IF(ISNA(VLOOKUP(D93,P_Paramétrage!$B$3086:$D$3125,3,FALSE)),"",VLOOKUP(D93,P_Paramétrage!$B$3086:$D$3125,3,FALSE)),"")</f>
        <v/>
      </c>
      <c r="I93" s="101">
        <f>IF(D93&lt;&gt;"",IF(ISNA(VLOOKUP(D93,P_Paramétrage!$B$3086:$D$3125,3,FALSE)),0,VLOOKUP(D93,P_Paramétrage!$B$3086:$D$3125,2,FALSE)),0)</f>
        <v>0</v>
      </c>
      <c r="J93" s="101">
        <f t="shared" si="1"/>
        <v>0</v>
      </c>
      <c r="K93" s="50"/>
      <c r="L93" s="50"/>
    </row>
    <row r="94" spans="2:12" ht="19.899999999999999" customHeight="1" x14ac:dyDescent="0.35">
      <c r="B94" s="97">
        <v>87</v>
      </c>
      <c r="C94" s="50"/>
      <c r="D94" s="50"/>
      <c r="E94" s="50"/>
      <c r="F94" s="50"/>
      <c r="G94" s="49"/>
      <c r="H94" s="138" t="str">
        <f>IF(D94&lt;&gt;"",IF(ISNA(VLOOKUP(D94,P_Paramétrage!$B$3086:$D$3125,3,FALSE)),"",VLOOKUP(D94,P_Paramétrage!$B$3086:$D$3125,3,FALSE)),"")</f>
        <v/>
      </c>
      <c r="I94" s="101">
        <f>IF(D94&lt;&gt;"",IF(ISNA(VLOOKUP(D94,P_Paramétrage!$B$3086:$D$3125,3,FALSE)),0,VLOOKUP(D94,P_Paramétrage!$B$3086:$D$3125,2,FALSE)),0)</f>
        <v>0</v>
      </c>
      <c r="J94" s="101">
        <f t="shared" si="1"/>
        <v>0</v>
      </c>
      <c r="K94" s="50"/>
      <c r="L94" s="50"/>
    </row>
    <row r="95" spans="2:12" ht="19.899999999999999" customHeight="1" x14ac:dyDescent="0.35">
      <c r="B95" s="97">
        <v>88</v>
      </c>
      <c r="C95" s="50"/>
      <c r="D95" s="50"/>
      <c r="E95" s="50"/>
      <c r="F95" s="50"/>
      <c r="G95" s="49"/>
      <c r="H95" s="138" t="str">
        <f>IF(D95&lt;&gt;"",IF(ISNA(VLOOKUP(D95,P_Paramétrage!$B$3086:$D$3125,3,FALSE)),"",VLOOKUP(D95,P_Paramétrage!$B$3086:$D$3125,3,FALSE)),"")</f>
        <v/>
      </c>
      <c r="I95" s="101">
        <f>IF(D95&lt;&gt;"",IF(ISNA(VLOOKUP(D95,P_Paramétrage!$B$3086:$D$3125,3,FALSE)),0,VLOOKUP(D95,P_Paramétrage!$B$3086:$D$3125,2,FALSE)),0)</f>
        <v>0</v>
      </c>
      <c r="J95" s="101">
        <f t="shared" si="1"/>
        <v>0</v>
      </c>
      <c r="K95" s="50"/>
      <c r="L95" s="50"/>
    </row>
    <row r="96" spans="2:12" ht="19.899999999999999" customHeight="1" x14ac:dyDescent="0.35">
      <c r="B96" s="97">
        <v>89</v>
      </c>
      <c r="C96" s="50"/>
      <c r="D96" s="50"/>
      <c r="E96" s="50"/>
      <c r="F96" s="50"/>
      <c r="G96" s="49"/>
      <c r="H96" s="138" t="str">
        <f>IF(D96&lt;&gt;"",IF(ISNA(VLOOKUP(D96,P_Paramétrage!$B$3086:$D$3125,3,FALSE)),"",VLOOKUP(D96,P_Paramétrage!$B$3086:$D$3125,3,FALSE)),"")</f>
        <v/>
      </c>
      <c r="I96" s="101">
        <f>IF(D96&lt;&gt;"",IF(ISNA(VLOOKUP(D96,P_Paramétrage!$B$3086:$D$3125,3,FALSE)),0,VLOOKUP(D96,P_Paramétrage!$B$3086:$D$3125,2,FALSE)),0)</f>
        <v>0</v>
      </c>
      <c r="J96" s="101">
        <f t="shared" si="1"/>
        <v>0</v>
      </c>
      <c r="K96" s="50"/>
      <c r="L96" s="50"/>
    </row>
    <row r="97" spans="2:12" ht="19.899999999999999" customHeight="1" x14ac:dyDescent="0.35">
      <c r="B97" s="97">
        <v>90</v>
      </c>
      <c r="C97" s="50"/>
      <c r="D97" s="50"/>
      <c r="E97" s="50"/>
      <c r="F97" s="50"/>
      <c r="G97" s="49"/>
      <c r="H97" s="138" t="str">
        <f>IF(D97&lt;&gt;"",IF(ISNA(VLOOKUP(D97,P_Paramétrage!$B$3086:$D$3125,3,FALSE)),"",VLOOKUP(D97,P_Paramétrage!$B$3086:$D$3125,3,FALSE)),"")</f>
        <v/>
      </c>
      <c r="I97" s="101">
        <f>IF(D97&lt;&gt;"",IF(ISNA(VLOOKUP(D97,P_Paramétrage!$B$3086:$D$3125,3,FALSE)),0,VLOOKUP(D97,P_Paramétrage!$B$3086:$D$3125,2,FALSE)),0)</f>
        <v>0</v>
      </c>
      <c r="J97" s="101">
        <f t="shared" si="1"/>
        <v>0</v>
      </c>
      <c r="K97" s="50"/>
      <c r="L97" s="50"/>
    </row>
    <row r="98" spans="2:12" ht="19.899999999999999" customHeight="1" x14ac:dyDescent="0.35">
      <c r="B98" s="97">
        <v>91</v>
      </c>
      <c r="C98" s="50"/>
      <c r="D98" s="50"/>
      <c r="E98" s="50"/>
      <c r="F98" s="50"/>
      <c r="G98" s="49"/>
      <c r="H98" s="138" t="str">
        <f>IF(D98&lt;&gt;"",IF(ISNA(VLOOKUP(D98,P_Paramétrage!$B$3086:$D$3125,3,FALSE)),"",VLOOKUP(D98,P_Paramétrage!$B$3086:$D$3125,3,FALSE)),"")</f>
        <v/>
      </c>
      <c r="I98" s="101">
        <f>IF(D98&lt;&gt;"",IF(ISNA(VLOOKUP(D98,P_Paramétrage!$B$3086:$D$3125,3,FALSE)),0,VLOOKUP(D98,P_Paramétrage!$B$3086:$D$3125,2,FALSE)),0)</f>
        <v>0</v>
      </c>
      <c r="J98" s="101">
        <f t="shared" si="1"/>
        <v>0</v>
      </c>
      <c r="K98" s="50"/>
      <c r="L98" s="50"/>
    </row>
    <row r="99" spans="2:12" ht="19.899999999999999" customHeight="1" x14ac:dyDescent="0.35">
      <c r="B99" s="97">
        <v>92</v>
      </c>
      <c r="C99" s="50"/>
      <c r="D99" s="50"/>
      <c r="E99" s="50"/>
      <c r="F99" s="50"/>
      <c r="G99" s="49"/>
      <c r="H99" s="138" t="str">
        <f>IF(D99&lt;&gt;"",IF(ISNA(VLOOKUP(D99,P_Paramétrage!$B$3086:$D$3125,3,FALSE)),"",VLOOKUP(D99,P_Paramétrage!$B$3086:$D$3125,3,FALSE)),"")</f>
        <v/>
      </c>
      <c r="I99" s="101">
        <f>IF(D99&lt;&gt;"",IF(ISNA(VLOOKUP(D99,P_Paramétrage!$B$3086:$D$3125,3,FALSE)),0,VLOOKUP(D99,P_Paramétrage!$B$3086:$D$3125,2,FALSE)),0)</f>
        <v>0</v>
      </c>
      <c r="J99" s="101">
        <f t="shared" si="1"/>
        <v>0</v>
      </c>
      <c r="K99" s="50"/>
      <c r="L99" s="50"/>
    </row>
    <row r="100" spans="2:12" ht="19.899999999999999" customHeight="1" x14ac:dyDescent="0.35">
      <c r="B100" s="97">
        <v>93</v>
      </c>
      <c r="C100" s="50"/>
      <c r="D100" s="50"/>
      <c r="E100" s="50"/>
      <c r="F100" s="50"/>
      <c r="G100" s="49"/>
      <c r="H100" s="138" t="str">
        <f>IF(D100&lt;&gt;"",IF(ISNA(VLOOKUP(D100,P_Paramétrage!$B$3086:$D$3125,3,FALSE)),"",VLOOKUP(D100,P_Paramétrage!$B$3086:$D$3125,3,FALSE)),"")</f>
        <v/>
      </c>
      <c r="I100" s="101">
        <f>IF(D100&lt;&gt;"",IF(ISNA(VLOOKUP(D100,P_Paramétrage!$B$3086:$D$3125,3,FALSE)),0,VLOOKUP(D100,P_Paramétrage!$B$3086:$D$3125,2,FALSE)),0)</f>
        <v>0</v>
      </c>
      <c r="J100" s="101">
        <f t="shared" si="1"/>
        <v>0</v>
      </c>
      <c r="K100" s="50"/>
      <c r="L100" s="50"/>
    </row>
    <row r="101" spans="2:12" ht="19.899999999999999" customHeight="1" x14ac:dyDescent="0.35">
      <c r="B101" s="97">
        <v>94</v>
      </c>
      <c r="C101" s="50"/>
      <c r="D101" s="50"/>
      <c r="E101" s="50"/>
      <c r="F101" s="50"/>
      <c r="G101" s="49"/>
      <c r="H101" s="138" t="str">
        <f>IF(D101&lt;&gt;"",IF(ISNA(VLOOKUP(D101,P_Paramétrage!$B$3086:$D$3125,3,FALSE)),"",VLOOKUP(D101,P_Paramétrage!$B$3086:$D$3125,3,FALSE)),"")</f>
        <v/>
      </c>
      <c r="I101" s="101">
        <f>IF(D101&lt;&gt;"",IF(ISNA(VLOOKUP(D101,P_Paramétrage!$B$3086:$D$3125,3,FALSE)),0,VLOOKUP(D101,P_Paramétrage!$B$3086:$D$3125,2,FALSE)),0)</f>
        <v>0</v>
      </c>
      <c r="J101" s="101">
        <f t="shared" si="1"/>
        <v>0</v>
      </c>
      <c r="K101" s="50"/>
      <c r="L101" s="50"/>
    </row>
    <row r="102" spans="2:12" ht="19.899999999999999" customHeight="1" x14ac:dyDescent="0.35">
      <c r="B102" s="97">
        <v>95</v>
      </c>
      <c r="C102" s="50"/>
      <c r="D102" s="50"/>
      <c r="E102" s="50"/>
      <c r="F102" s="50"/>
      <c r="G102" s="49"/>
      <c r="H102" s="138" t="str">
        <f>IF(D102&lt;&gt;"",IF(ISNA(VLOOKUP(D102,P_Paramétrage!$B$3086:$D$3125,3,FALSE)),"",VLOOKUP(D102,P_Paramétrage!$B$3086:$D$3125,3,FALSE)),"")</f>
        <v/>
      </c>
      <c r="I102" s="101">
        <f>IF(D102&lt;&gt;"",IF(ISNA(VLOOKUP(D102,P_Paramétrage!$B$3086:$D$3125,3,FALSE)),0,VLOOKUP(D102,P_Paramétrage!$B$3086:$D$3125,2,FALSE)),0)</f>
        <v>0</v>
      </c>
      <c r="J102" s="101">
        <f t="shared" si="1"/>
        <v>0</v>
      </c>
      <c r="K102" s="50"/>
      <c r="L102" s="50"/>
    </row>
    <row r="103" spans="2:12" ht="19.899999999999999" customHeight="1" x14ac:dyDescent="0.35">
      <c r="B103" s="97">
        <v>96</v>
      </c>
      <c r="C103" s="50"/>
      <c r="D103" s="50"/>
      <c r="E103" s="50"/>
      <c r="F103" s="50"/>
      <c r="G103" s="49"/>
      <c r="H103" s="138" t="str">
        <f>IF(D103&lt;&gt;"",IF(ISNA(VLOOKUP(D103,P_Paramétrage!$B$3086:$D$3125,3,FALSE)),"",VLOOKUP(D103,P_Paramétrage!$B$3086:$D$3125,3,FALSE)),"")</f>
        <v/>
      </c>
      <c r="I103" s="101">
        <f>IF(D103&lt;&gt;"",IF(ISNA(VLOOKUP(D103,P_Paramétrage!$B$3086:$D$3125,3,FALSE)),0,VLOOKUP(D103,P_Paramétrage!$B$3086:$D$3125,2,FALSE)),0)</f>
        <v>0</v>
      </c>
      <c r="J103" s="101">
        <f t="shared" si="1"/>
        <v>0</v>
      </c>
      <c r="K103" s="50"/>
      <c r="L103" s="50"/>
    </row>
    <row r="104" spans="2:12" ht="19.899999999999999" customHeight="1" x14ac:dyDescent="0.35">
      <c r="B104" s="97">
        <v>97</v>
      </c>
      <c r="C104" s="50"/>
      <c r="D104" s="50"/>
      <c r="E104" s="50"/>
      <c r="F104" s="50"/>
      <c r="G104" s="49"/>
      <c r="H104" s="138" t="str">
        <f>IF(D104&lt;&gt;"",IF(ISNA(VLOOKUP(D104,P_Paramétrage!$B$3086:$D$3125,3,FALSE)),"",VLOOKUP(D104,P_Paramétrage!$B$3086:$D$3125,3,FALSE)),"")</f>
        <v/>
      </c>
      <c r="I104" s="101">
        <f>IF(D104&lt;&gt;"",IF(ISNA(VLOOKUP(D104,P_Paramétrage!$B$3086:$D$3125,3,FALSE)),0,VLOOKUP(D104,P_Paramétrage!$B$3086:$D$3125,2,FALSE)),0)</f>
        <v>0</v>
      </c>
      <c r="J104" s="101">
        <f t="shared" si="1"/>
        <v>0</v>
      </c>
      <c r="K104" s="50"/>
      <c r="L104" s="50"/>
    </row>
    <row r="105" spans="2:12" ht="19.899999999999999" customHeight="1" x14ac:dyDescent="0.35">
      <c r="B105" s="97">
        <v>98</v>
      </c>
      <c r="C105" s="50"/>
      <c r="D105" s="50"/>
      <c r="E105" s="50"/>
      <c r="F105" s="50"/>
      <c r="G105" s="49"/>
      <c r="H105" s="138" t="str">
        <f>IF(D105&lt;&gt;"",IF(ISNA(VLOOKUP(D105,P_Paramétrage!$B$3086:$D$3125,3,FALSE)),"",VLOOKUP(D105,P_Paramétrage!$B$3086:$D$3125,3,FALSE)),"")</f>
        <v/>
      </c>
      <c r="I105" s="101">
        <f>IF(D105&lt;&gt;"",IF(ISNA(VLOOKUP(D105,P_Paramétrage!$B$3086:$D$3125,3,FALSE)),0,VLOOKUP(D105,P_Paramétrage!$B$3086:$D$3125,2,FALSE)),0)</f>
        <v>0</v>
      </c>
      <c r="J105" s="101">
        <f t="shared" si="1"/>
        <v>0</v>
      </c>
      <c r="K105" s="50"/>
      <c r="L105" s="50"/>
    </row>
    <row r="106" spans="2:12" ht="19.899999999999999" customHeight="1" x14ac:dyDescent="0.35">
      <c r="B106" s="97">
        <v>99</v>
      </c>
      <c r="C106" s="50"/>
      <c r="D106" s="50"/>
      <c r="E106" s="50"/>
      <c r="F106" s="50"/>
      <c r="G106" s="49"/>
      <c r="H106" s="138" t="str">
        <f>IF(D106&lt;&gt;"",IF(ISNA(VLOOKUP(D106,P_Paramétrage!$B$3086:$D$3125,3,FALSE)),"",VLOOKUP(D106,P_Paramétrage!$B$3086:$D$3125,3,FALSE)),"")</f>
        <v/>
      </c>
      <c r="I106" s="101">
        <f>IF(D106&lt;&gt;"",IF(ISNA(VLOOKUP(D106,P_Paramétrage!$B$3086:$D$3125,3,FALSE)),0,VLOOKUP(D106,P_Paramétrage!$B$3086:$D$3125,2,FALSE)),0)</f>
        <v>0</v>
      </c>
      <c r="J106" s="101">
        <f t="shared" si="1"/>
        <v>0</v>
      </c>
      <c r="K106" s="50"/>
      <c r="L106" s="50"/>
    </row>
    <row r="107" spans="2:12" ht="19.899999999999999" customHeight="1" x14ac:dyDescent="0.35">
      <c r="B107" s="97">
        <v>100</v>
      </c>
      <c r="C107" s="50"/>
      <c r="D107" s="50"/>
      <c r="E107" s="50"/>
      <c r="F107" s="50"/>
      <c r="G107" s="49"/>
      <c r="H107" s="138" t="str">
        <f>IF(D107&lt;&gt;"",IF(ISNA(VLOOKUP(D107,P_Paramétrage!$B$3086:$D$3125,3,FALSE)),"",VLOOKUP(D107,P_Paramétrage!$B$3086:$D$3125,3,FALSE)),"")</f>
        <v/>
      </c>
      <c r="I107" s="101">
        <f>IF(D107&lt;&gt;"",IF(ISNA(VLOOKUP(D107,P_Paramétrage!$B$3086:$D$3125,3,FALSE)),0,VLOOKUP(D107,P_Paramétrage!$B$3086:$D$3125,2,FALSE)),0)</f>
        <v>0</v>
      </c>
      <c r="J107" s="101">
        <f t="shared" si="1"/>
        <v>0</v>
      </c>
      <c r="K107" s="50"/>
      <c r="L107" s="50"/>
    </row>
    <row r="108" spans="2:12" ht="19.899999999999999" customHeight="1" x14ac:dyDescent="0.35">
      <c r="B108" s="97">
        <v>101</v>
      </c>
      <c r="C108" s="50"/>
      <c r="D108" s="50"/>
      <c r="E108" s="50"/>
      <c r="F108" s="50"/>
      <c r="G108" s="49"/>
      <c r="H108" s="138" t="str">
        <f>IF(D108&lt;&gt;"",IF(ISNA(VLOOKUP(D108,P_Paramétrage!$B$3086:$D$3125,3,FALSE)),"",VLOOKUP(D108,P_Paramétrage!$B$3086:$D$3125,3,FALSE)),"")</f>
        <v/>
      </c>
      <c r="I108" s="101">
        <f>IF(D108&lt;&gt;"",IF(ISNA(VLOOKUP(D108,P_Paramétrage!$B$3086:$D$3125,3,FALSE)),0,VLOOKUP(D108,P_Paramétrage!$B$3086:$D$3125,2,FALSE)),0)</f>
        <v>0</v>
      </c>
      <c r="J108" s="101">
        <f t="shared" si="1"/>
        <v>0</v>
      </c>
      <c r="K108" s="50"/>
      <c r="L108" s="50"/>
    </row>
    <row r="109" spans="2:12" ht="19.899999999999999" customHeight="1" x14ac:dyDescent="0.35">
      <c r="B109" s="97">
        <v>102</v>
      </c>
      <c r="C109" s="50"/>
      <c r="D109" s="50"/>
      <c r="E109" s="50"/>
      <c r="F109" s="50"/>
      <c r="G109" s="49"/>
      <c r="H109" s="138" t="str">
        <f>IF(D109&lt;&gt;"",IF(ISNA(VLOOKUP(D109,P_Paramétrage!$B$3086:$D$3125,3,FALSE)),"",VLOOKUP(D109,P_Paramétrage!$B$3086:$D$3125,3,FALSE)),"")</f>
        <v/>
      </c>
      <c r="I109" s="101">
        <f>IF(D109&lt;&gt;"",IF(ISNA(VLOOKUP(D109,P_Paramétrage!$B$3086:$D$3125,3,FALSE)),0,VLOOKUP(D109,P_Paramétrage!$B$3086:$D$3125,2,FALSE)),0)</f>
        <v>0</v>
      </c>
      <c r="J109" s="101">
        <f t="shared" si="1"/>
        <v>0</v>
      </c>
      <c r="K109" s="50"/>
      <c r="L109" s="50"/>
    </row>
    <row r="110" spans="2:12" ht="19.899999999999999" customHeight="1" x14ac:dyDescent="0.35">
      <c r="B110" s="97">
        <v>103</v>
      </c>
      <c r="C110" s="50"/>
      <c r="D110" s="50"/>
      <c r="E110" s="50"/>
      <c r="F110" s="50"/>
      <c r="G110" s="49"/>
      <c r="H110" s="138" t="str">
        <f>IF(D110&lt;&gt;"",IF(ISNA(VLOOKUP(D110,P_Paramétrage!$B$3086:$D$3125,3,FALSE)),"",VLOOKUP(D110,P_Paramétrage!$B$3086:$D$3125,3,FALSE)),"")</f>
        <v/>
      </c>
      <c r="I110" s="101">
        <f>IF(D110&lt;&gt;"",IF(ISNA(VLOOKUP(D110,P_Paramétrage!$B$3086:$D$3125,3,FALSE)),0,VLOOKUP(D110,P_Paramétrage!$B$3086:$D$3125,2,FALSE)),0)</f>
        <v>0</v>
      </c>
      <c r="J110" s="101">
        <f t="shared" si="1"/>
        <v>0</v>
      </c>
      <c r="K110" s="50"/>
      <c r="L110" s="50"/>
    </row>
    <row r="111" spans="2:12" ht="19.899999999999999" customHeight="1" x14ac:dyDescent="0.35">
      <c r="B111" s="97">
        <v>104</v>
      </c>
      <c r="C111" s="50"/>
      <c r="D111" s="50"/>
      <c r="E111" s="50"/>
      <c r="F111" s="50"/>
      <c r="G111" s="49"/>
      <c r="H111" s="138" t="str">
        <f>IF(D111&lt;&gt;"",IF(ISNA(VLOOKUP(D111,P_Paramétrage!$B$3086:$D$3125,3,FALSE)),"",VLOOKUP(D111,P_Paramétrage!$B$3086:$D$3125,3,FALSE)),"")</f>
        <v/>
      </c>
      <c r="I111" s="101">
        <f>IF(D111&lt;&gt;"",IF(ISNA(VLOOKUP(D111,P_Paramétrage!$B$3086:$D$3125,3,FALSE)),0,VLOOKUP(D111,P_Paramétrage!$B$3086:$D$3125,2,FALSE)),0)</f>
        <v>0</v>
      </c>
      <c r="J111" s="101">
        <f t="shared" si="1"/>
        <v>0</v>
      </c>
      <c r="K111" s="50"/>
      <c r="L111" s="50"/>
    </row>
    <row r="112" spans="2:12" ht="19.899999999999999" customHeight="1" x14ac:dyDescent="0.35">
      <c r="B112" s="97">
        <v>105</v>
      </c>
      <c r="C112" s="50"/>
      <c r="D112" s="50"/>
      <c r="E112" s="50"/>
      <c r="F112" s="50"/>
      <c r="G112" s="49"/>
      <c r="H112" s="138" t="str">
        <f>IF(D112&lt;&gt;"",IF(ISNA(VLOOKUP(D112,P_Paramétrage!$B$3086:$D$3125,3,FALSE)),"",VLOOKUP(D112,P_Paramétrage!$B$3086:$D$3125,3,FALSE)),"")</f>
        <v/>
      </c>
      <c r="I112" s="101">
        <f>IF(D112&lt;&gt;"",IF(ISNA(VLOOKUP(D112,P_Paramétrage!$B$3086:$D$3125,3,FALSE)),0,VLOOKUP(D112,P_Paramétrage!$B$3086:$D$3125,2,FALSE)),0)</f>
        <v>0</v>
      </c>
      <c r="J112" s="101">
        <f t="shared" si="1"/>
        <v>0</v>
      </c>
      <c r="K112" s="50"/>
      <c r="L112" s="50"/>
    </row>
    <row r="113" spans="2:12" ht="19.899999999999999" customHeight="1" x14ac:dyDescent="0.35">
      <c r="B113" s="97">
        <v>106</v>
      </c>
      <c r="C113" s="50"/>
      <c r="D113" s="50"/>
      <c r="E113" s="50"/>
      <c r="F113" s="50"/>
      <c r="G113" s="49"/>
      <c r="H113" s="138" t="str">
        <f>IF(D113&lt;&gt;"",IF(ISNA(VLOOKUP(D113,P_Paramétrage!$B$3086:$D$3125,3,FALSE)),"",VLOOKUP(D113,P_Paramétrage!$B$3086:$D$3125,3,FALSE)),"")</f>
        <v/>
      </c>
      <c r="I113" s="101">
        <f>IF(D113&lt;&gt;"",IF(ISNA(VLOOKUP(D113,P_Paramétrage!$B$3086:$D$3125,3,FALSE)),0,VLOOKUP(D113,P_Paramétrage!$B$3086:$D$3125,2,FALSE)),0)</f>
        <v>0</v>
      </c>
      <c r="J113" s="101">
        <f t="shared" si="1"/>
        <v>0</v>
      </c>
      <c r="K113" s="50"/>
      <c r="L113" s="50"/>
    </row>
    <row r="114" spans="2:12" ht="19.899999999999999" customHeight="1" x14ac:dyDescent="0.35">
      <c r="B114" s="97">
        <v>107</v>
      </c>
      <c r="C114" s="50"/>
      <c r="D114" s="50"/>
      <c r="E114" s="50"/>
      <c r="F114" s="50"/>
      <c r="G114" s="49"/>
      <c r="H114" s="138" t="str">
        <f>IF(D114&lt;&gt;"",IF(ISNA(VLOOKUP(D114,P_Paramétrage!$B$3086:$D$3125,3,FALSE)),"",VLOOKUP(D114,P_Paramétrage!$B$3086:$D$3125,3,FALSE)),"")</f>
        <v/>
      </c>
      <c r="I114" s="101">
        <f>IF(D114&lt;&gt;"",IF(ISNA(VLOOKUP(D114,P_Paramétrage!$B$3086:$D$3125,3,FALSE)),0,VLOOKUP(D114,P_Paramétrage!$B$3086:$D$3125,2,FALSE)),0)</f>
        <v>0</v>
      </c>
      <c r="J114" s="101">
        <f t="shared" si="1"/>
        <v>0</v>
      </c>
      <c r="K114" s="50"/>
      <c r="L114" s="50"/>
    </row>
    <row r="115" spans="2:12" ht="19.899999999999999" customHeight="1" x14ac:dyDescent="0.35">
      <c r="B115" s="97">
        <v>108</v>
      </c>
      <c r="C115" s="50"/>
      <c r="D115" s="50"/>
      <c r="E115" s="50"/>
      <c r="F115" s="50"/>
      <c r="G115" s="49"/>
      <c r="H115" s="138" t="str">
        <f>IF(D115&lt;&gt;"",IF(ISNA(VLOOKUP(D115,P_Paramétrage!$B$3086:$D$3125,3,FALSE)),"",VLOOKUP(D115,P_Paramétrage!$B$3086:$D$3125,3,FALSE)),"")</f>
        <v/>
      </c>
      <c r="I115" s="101">
        <f>IF(D115&lt;&gt;"",IF(ISNA(VLOOKUP(D115,P_Paramétrage!$B$3086:$D$3125,3,FALSE)),0,VLOOKUP(D115,P_Paramétrage!$B$3086:$D$3125,2,FALSE)),0)</f>
        <v>0</v>
      </c>
      <c r="J115" s="101">
        <f t="shared" si="1"/>
        <v>0</v>
      </c>
      <c r="K115" s="50"/>
      <c r="L115" s="50"/>
    </row>
    <row r="116" spans="2:12" ht="19.899999999999999" customHeight="1" x14ac:dyDescent="0.35">
      <c r="B116" s="97">
        <v>109</v>
      </c>
      <c r="C116" s="50"/>
      <c r="D116" s="50"/>
      <c r="E116" s="50"/>
      <c r="F116" s="50"/>
      <c r="G116" s="49"/>
      <c r="H116" s="138" t="str">
        <f>IF(D116&lt;&gt;"",IF(ISNA(VLOOKUP(D116,P_Paramétrage!$B$3086:$D$3125,3,FALSE)),"",VLOOKUP(D116,P_Paramétrage!$B$3086:$D$3125,3,FALSE)),"")</f>
        <v/>
      </c>
      <c r="I116" s="101">
        <f>IF(D116&lt;&gt;"",IF(ISNA(VLOOKUP(D116,P_Paramétrage!$B$3086:$D$3125,3,FALSE)),0,VLOOKUP(D116,P_Paramétrage!$B$3086:$D$3125,2,FALSE)),0)</f>
        <v>0</v>
      </c>
      <c r="J116" s="101">
        <f t="shared" si="1"/>
        <v>0</v>
      </c>
      <c r="K116" s="50"/>
      <c r="L116" s="50"/>
    </row>
    <row r="117" spans="2:12" ht="19.899999999999999" customHeight="1" x14ac:dyDescent="0.35">
      <c r="B117" s="97">
        <v>110</v>
      </c>
      <c r="C117" s="50"/>
      <c r="D117" s="50"/>
      <c r="E117" s="50"/>
      <c r="F117" s="50"/>
      <c r="G117" s="49"/>
      <c r="H117" s="138" t="str">
        <f>IF(D117&lt;&gt;"",IF(ISNA(VLOOKUP(D117,P_Paramétrage!$B$3086:$D$3125,3,FALSE)),"",VLOOKUP(D117,P_Paramétrage!$B$3086:$D$3125,3,FALSE)),"")</f>
        <v/>
      </c>
      <c r="I117" s="101">
        <f>IF(D117&lt;&gt;"",IF(ISNA(VLOOKUP(D117,P_Paramétrage!$B$3086:$D$3125,3,FALSE)),0,VLOOKUP(D117,P_Paramétrage!$B$3086:$D$3125,2,FALSE)),0)</f>
        <v>0</v>
      </c>
      <c r="J117" s="101">
        <f t="shared" si="1"/>
        <v>0</v>
      </c>
      <c r="K117" s="50"/>
      <c r="L117" s="50"/>
    </row>
    <row r="118" spans="2:12" ht="19.899999999999999" customHeight="1" x14ac:dyDescent="0.35">
      <c r="B118" s="97">
        <v>111</v>
      </c>
      <c r="C118" s="50"/>
      <c r="D118" s="50"/>
      <c r="E118" s="50"/>
      <c r="F118" s="50"/>
      <c r="G118" s="49"/>
      <c r="H118" s="138" t="str">
        <f>IF(D118&lt;&gt;"",IF(ISNA(VLOOKUP(D118,P_Paramétrage!$B$3086:$D$3125,3,FALSE)),"",VLOOKUP(D118,P_Paramétrage!$B$3086:$D$3125,3,FALSE)),"")</f>
        <v/>
      </c>
      <c r="I118" s="101">
        <f>IF(D118&lt;&gt;"",IF(ISNA(VLOOKUP(D118,P_Paramétrage!$B$3086:$D$3125,3,FALSE)),0,VLOOKUP(D118,P_Paramétrage!$B$3086:$D$3125,2,FALSE)),0)</f>
        <v>0</v>
      </c>
      <c r="J118" s="101">
        <f t="shared" si="1"/>
        <v>0</v>
      </c>
      <c r="K118" s="50"/>
      <c r="L118" s="50"/>
    </row>
    <row r="119" spans="2:12" ht="19.899999999999999" customHeight="1" x14ac:dyDescent="0.35">
      <c r="B119" s="97">
        <v>112</v>
      </c>
      <c r="C119" s="50"/>
      <c r="D119" s="50"/>
      <c r="E119" s="50"/>
      <c r="F119" s="50"/>
      <c r="G119" s="49"/>
      <c r="H119" s="138" t="str">
        <f>IF(D119&lt;&gt;"",IF(ISNA(VLOOKUP(D119,P_Paramétrage!$B$3086:$D$3125,3,FALSE)),"",VLOOKUP(D119,P_Paramétrage!$B$3086:$D$3125,3,FALSE)),"")</f>
        <v/>
      </c>
      <c r="I119" s="101">
        <f>IF(D119&lt;&gt;"",IF(ISNA(VLOOKUP(D119,P_Paramétrage!$B$3086:$D$3125,3,FALSE)),0,VLOOKUP(D119,P_Paramétrage!$B$3086:$D$3125,2,FALSE)),0)</f>
        <v>0</v>
      </c>
      <c r="J119" s="101">
        <f t="shared" si="1"/>
        <v>0</v>
      </c>
      <c r="K119" s="50"/>
      <c r="L119" s="50"/>
    </row>
    <row r="120" spans="2:12" ht="19.899999999999999" customHeight="1" x14ac:dyDescent="0.35">
      <c r="B120" s="97">
        <v>113</v>
      </c>
      <c r="C120" s="50"/>
      <c r="D120" s="50"/>
      <c r="E120" s="50"/>
      <c r="F120" s="50"/>
      <c r="G120" s="49"/>
      <c r="H120" s="138" t="str">
        <f>IF(D120&lt;&gt;"",IF(ISNA(VLOOKUP(D120,P_Paramétrage!$B$3086:$D$3125,3,FALSE)),"",VLOOKUP(D120,P_Paramétrage!$B$3086:$D$3125,3,FALSE)),"")</f>
        <v/>
      </c>
      <c r="I120" s="101">
        <f>IF(D120&lt;&gt;"",IF(ISNA(VLOOKUP(D120,P_Paramétrage!$B$3086:$D$3125,3,FALSE)),0,VLOOKUP(D120,P_Paramétrage!$B$3086:$D$3125,2,FALSE)),0)</f>
        <v>0</v>
      </c>
      <c r="J120" s="101">
        <f t="shared" si="1"/>
        <v>0</v>
      </c>
      <c r="K120" s="50"/>
      <c r="L120" s="50"/>
    </row>
    <row r="121" spans="2:12" ht="19.899999999999999" customHeight="1" x14ac:dyDescent="0.35">
      <c r="B121" s="97">
        <v>114</v>
      </c>
      <c r="C121" s="50"/>
      <c r="D121" s="50"/>
      <c r="E121" s="50"/>
      <c r="F121" s="50"/>
      <c r="G121" s="49"/>
      <c r="H121" s="138" t="str">
        <f>IF(D121&lt;&gt;"",IF(ISNA(VLOOKUP(D121,P_Paramétrage!$B$3086:$D$3125,3,FALSE)),"",VLOOKUP(D121,P_Paramétrage!$B$3086:$D$3125,3,FALSE)),"")</f>
        <v/>
      </c>
      <c r="I121" s="101">
        <f>IF(D121&lt;&gt;"",IF(ISNA(VLOOKUP(D121,P_Paramétrage!$B$3086:$D$3125,3,FALSE)),0,VLOOKUP(D121,P_Paramétrage!$B$3086:$D$3125,2,FALSE)),0)</f>
        <v>0</v>
      </c>
      <c r="J121" s="101">
        <f t="shared" si="1"/>
        <v>0</v>
      </c>
      <c r="K121" s="50"/>
      <c r="L121" s="50"/>
    </row>
    <row r="122" spans="2:12" ht="19.899999999999999" customHeight="1" x14ac:dyDescent="0.35">
      <c r="B122" s="97">
        <v>115</v>
      </c>
      <c r="C122" s="50"/>
      <c r="D122" s="50"/>
      <c r="E122" s="50"/>
      <c r="F122" s="50"/>
      <c r="G122" s="49"/>
      <c r="H122" s="138" t="str">
        <f>IF(D122&lt;&gt;"",IF(ISNA(VLOOKUP(D122,P_Paramétrage!$B$3086:$D$3125,3,FALSE)),"",VLOOKUP(D122,P_Paramétrage!$B$3086:$D$3125,3,FALSE)),"")</f>
        <v/>
      </c>
      <c r="I122" s="101">
        <f>IF(D122&lt;&gt;"",IF(ISNA(VLOOKUP(D122,P_Paramétrage!$B$3086:$D$3125,3,FALSE)),0,VLOOKUP(D122,P_Paramétrage!$B$3086:$D$3125,2,FALSE)),0)</f>
        <v>0</v>
      </c>
      <c r="J122" s="101">
        <f t="shared" si="1"/>
        <v>0</v>
      </c>
      <c r="K122" s="50"/>
      <c r="L122" s="50"/>
    </row>
    <row r="123" spans="2:12" ht="19.899999999999999" customHeight="1" x14ac:dyDescent="0.35">
      <c r="B123" s="97">
        <v>116</v>
      </c>
      <c r="C123" s="50"/>
      <c r="D123" s="50"/>
      <c r="E123" s="50"/>
      <c r="F123" s="50"/>
      <c r="G123" s="49"/>
      <c r="H123" s="138" t="str">
        <f>IF(D123&lt;&gt;"",IF(ISNA(VLOOKUP(D123,P_Paramétrage!$B$3086:$D$3125,3,FALSE)),"",VLOOKUP(D123,P_Paramétrage!$B$3086:$D$3125,3,FALSE)),"")</f>
        <v/>
      </c>
      <c r="I123" s="101">
        <f>IF(D123&lt;&gt;"",IF(ISNA(VLOOKUP(D123,P_Paramétrage!$B$3086:$D$3125,3,FALSE)),0,VLOOKUP(D123,P_Paramétrage!$B$3086:$D$3125,2,FALSE)),0)</f>
        <v>0</v>
      </c>
      <c r="J123" s="101">
        <f t="shared" si="1"/>
        <v>0</v>
      </c>
      <c r="K123" s="50"/>
      <c r="L123" s="50"/>
    </row>
    <row r="124" spans="2:12" ht="19.899999999999999" customHeight="1" x14ac:dyDescent="0.35">
      <c r="B124" s="97">
        <v>117</v>
      </c>
      <c r="C124" s="50"/>
      <c r="D124" s="50"/>
      <c r="E124" s="50"/>
      <c r="F124" s="50"/>
      <c r="G124" s="49"/>
      <c r="H124" s="138" t="str">
        <f>IF(D124&lt;&gt;"",IF(ISNA(VLOOKUP(D124,P_Paramétrage!$B$3086:$D$3125,3,FALSE)),"",VLOOKUP(D124,P_Paramétrage!$B$3086:$D$3125,3,FALSE)),"")</f>
        <v/>
      </c>
      <c r="I124" s="101">
        <f>IF(D124&lt;&gt;"",IF(ISNA(VLOOKUP(D124,P_Paramétrage!$B$3086:$D$3125,3,FALSE)),0,VLOOKUP(D124,P_Paramétrage!$B$3086:$D$3125,2,FALSE)),0)</f>
        <v>0</v>
      </c>
      <c r="J124" s="101">
        <f t="shared" si="1"/>
        <v>0</v>
      </c>
      <c r="K124" s="50"/>
      <c r="L124" s="50"/>
    </row>
    <row r="125" spans="2:12" ht="19.899999999999999" customHeight="1" x14ac:dyDescent="0.35">
      <c r="B125" s="97">
        <v>118</v>
      </c>
      <c r="C125" s="50"/>
      <c r="D125" s="50"/>
      <c r="E125" s="50"/>
      <c r="F125" s="50"/>
      <c r="G125" s="49"/>
      <c r="H125" s="138" t="str">
        <f>IF(D125&lt;&gt;"",IF(ISNA(VLOOKUP(D125,P_Paramétrage!$B$3086:$D$3125,3,FALSE)),"",VLOOKUP(D125,P_Paramétrage!$B$3086:$D$3125,3,FALSE)),"")</f>
        <v/>
      </c>
      <c r="I125" s="101">
        <f>IF(D125&lt;&gt;"",IF(ISNA(VLOOKUP(D125,P_Paramétrage!$B$3086:$D$3125,3,FALSE)),0,VLOOKUP(D125,P_Paramétrage!$B$3086:$D$3125,2,FALSE)),0)</f>
        <v>0</v>
      </c>
      <c r="J125" s="101">
        <f t="shared" si="1"/>
        <v>0</v>
      </c>
      <c r="K125" s="50"/>
      <c r="L125" s="50"/>
    </row>
    <row r="126" spans="2:12" ht="19.899999999999999" customHeight="1" x14ac:dyDescent="0.35">
      <c r="B126" s="97">
        <v>119</v>
      </c>
      <c r="C126" s="50"/>
      <c r="D126" s="50"/>
      <c r="E126" s="50"/>
      <c r="F126" s="50"/>
      <c r="G126" s="49"/>
      <c r="H126" s="138" t="str">
        <f>IF(D126&lt;&gt;"",IF(ISNA(VLOOKUP(D126,P_Paramétrage!$B$3086:$D$3125,3,FALSE)),"",VLOOKUP(D126,P_Paramétrage!$B$3086:$D$3125,3,FALSE)),"")</f>
        <v/>
      </c>
      <c r="I126" s="101">
        <f>IF(D126&lt;&gt;"",IF(ISNA(VLOOKUP(D126,P_Paramétrage!$B$3086:$D$3125,3,FALSE)),0,VLOOKUP(D126,P_Paramétrage!$B$3086:$D$3125,2,FALSE)),0)</f>
        <v>0</v>
      </c>
      <c r="J126" s="101">
        <f t="shared" si="1"/>
        <v>0</v>
      </c>
      <c r="K126" s="50"/>
      <c r="L126" s="50"/>
    </row>
    <row r="127" spans="2:12" ht="19.899999999999999" customHeight="1" x14ac:dyDescent="0.35">
      <c r="B127" s="97">
        <v>120</v>
      </c>
      <c r="C127" s="50"/>
      <c r="D127" s="50"/>
      <c r="E127" s="50"/>
      <c r="F127" s="50"/>
      <c r="G127" s="49"/>
      <c r="H127" s="138" t="str">
        <f>IF(D127&lt;&gt;"",IF(ISNA(VLOOKUP(D127,P_Paramétrage!$B$3086:$D$3125,3,FALSE)),"",VLOOKUP(D127,P_Paramétrage!$B$3086:$D$3125,3,FALSE)),"")</f>
        <v/>
      </c>
      <c r="I127" s="101">
        <f>IF(D127&lt;&gt;"",IF(ISNA(VLOOKUP(D127,P_Paramétrage!$B$3086:$D$3125,3,FALSE)),0,VLOOKUP(D127,P_Paramétrage!$B$3086:$D$3125,2,FALSE)),0)</f>
        <v>0</v>
      </c>
      <c r="J127" s="101">
        <f t="shared" si="1"/>
        <v>0</v>
      </c>
      <c r="K127" s="50"/>
      <c r="L127" s="50"/>
    </row>
    <row r="128" spans="2:12" ht="19.899999999999999" customHeight="1" x14ac:dyDescent="0.35">
      <c r="B128" s="97">
        <v>121</v>
      </c>
      <c r="C128" s="50"/>
      <c r="D128" s="50"/>
      <c r="E128" s="50"/>
      <c r="F128" s="50"/>
      <c r="G128" s="49"/>
      <c r="H128" s="138" t="str">
        <f>IF(D128&lt;&gt;"",IF(ISNA(VLOOKUP(D128,P_Paramétrage!$B$3086:$D$3125,3,FALSE)),"",VLOOKUP(D128,P_Paramétrage!$B$3086:$D$3125,3,FALSE)),"")</f>
        <v/>
      </c>
      <c r="I128" s="101">
        <f>IF(D128&lt;&gt;"",IF(ISNA(VLOOKUP(D128,P_Paramétrage!$B$3086:$D$3125,3,FALSE)),0,VLOOKUP(D128,P_Paramétrage!$B$3086:$D$3125,2,FALSE)),0)</f>
        <v>0</v>
      </c>
      <c r="J128" s="101">
        <f t="shared" si="1"/>
        <v>0</v>
      </c>
      <c r="K128" s="50"/>
      <c r="L128" s="50"/>
    </row>
    <row r="129" spans="2:12" ht="19.899999999999999" customHeight="1" x14ac:dyDescent="0.35">
      <c r="B129" s="97">
        <v>122</v>
      </c>
      <c r="C129" s="50"/>
      <c r="D129" s="50"/>
      <c r="E129" s="50"/>
      <c r="F129" s="50"/>
      <c r="G129" s="49"/>
      <c r="H129" s="138" t="str">
        <f>IF(D129&lt;&gt;"",IF(ISNA(VLOOKUP(D129,P_Paramétrage!$B$3086:$D$3125,3,FALSE)),"",VLOOKUP(D129,P_Paramétrage!$B$3086:$D$3125,3,FALSE)),"")</f>
        <v/>
      </c>
      <c r="I129" s="101">
        <f>IF(D129&lt;&gt;"",IF(ISNA(VLOOKUP(D129,P_Paramétrage!$B$3086:$D$3125,3,FALSE)),0,VLOOKUP(D129,P_Paramétrage!$B$3086:$D$3125,2,FALSE)),0)</f>
        <v>0</v>
      </c>
      <c r="J129" s="101">
        <f t="shared" si="1"/>
        <v>0</v>
      </c>
      <c r="K129" s="50"/>
      <c r="L129" s="50"/>
    </row>
    <row r="130" spans="2:12" ht="19.899999999999999" customHeight="1" x14ac:dyDescent="0.35">
      <c r="B130" s="97">
        <v>123</v>
      </c>
      <c r="C130" s="50"/>
      <c r="D130" s="50"/>
      <c r="E130" s="50"/>
      <c r="F130" s="50"/>
      <c r="G130" s="49"/>
      <c r="H130" s="138" t="str">
        <f>IF(D130&lt;&gt;"",IF(ISNA(VLOOKUP(D130,P_Paramétrage!$B$3086:$D$3125,3,FALSE)),"",VLOOKUP(D130,P_Paramétrage!$B$3086:$D$3125,3,FALSE)),"")</f>
        <v/>
      </c>
      <c r="I130" s="101">
        <f>IF(D130&lt;&gt;"",IF(ISNA(VLOOKUP(D130,P_Paramétrage!$B$3086:$D$3125,3,FALSE)),0,VLOOKUP(D130,P_Paramétrage!$B$3086:$D$3125,2,FALSE)),0)</f>
        <v>0</v>
      </c>
      <c r="J130" s="101">
        <f t="shared" si="1"/>
        <v>0</v>
      </c>
      <c r="K130" s="50"/>
      <c r="L130" s="50"/>
    </row>
    <row r="131" spans="2:12" ht="19.899999999999999" customHeight="1" x14ac:dyDescent="0.35">
      <c r="B131" s="97">
        <v>124</v>
      </c>
      <c r="C131" s="50"/>
      <c r="D131" s="50"/>
      <c r="E131" s="50"/>
      <c r="F131" s="50"/>
      <c r="G131" s="49"/>
      <c r="H131" s="138" t="str">
        <f>IF(D131&lt;&gt;"",IF(ISNA(VLOOKUP(D131,P_Paramétrage!$B$3086:$D$3125,3,FALSE)),"",VLOOKUP(D131,P_Paramétrage!$B$3086:$D$3125,3,FALSE)),"")</f>
        <v/>
      </c>
      <c r="I131" s="101">
        <f>IF(D131&lt;&gt;"",IF(ISNA(VLOOKUP(D131,P_Paramétrage!$B$3086:$D$3125,3,FALSE)),0,VLOOKUP(D131,P_Paramétrage!$B$3086:$D$3125,2,FALSE)),0)</f>
        <v>0</v>
      </c>
      <c r="J131" s="101">
        <f t="shared" si="1"/>
        <v>0</v>
      </c>
      <c r="K131" s="50"/>
      <c r="L131" s="50"/>
    </row>
    <row r="132" spans="2:12" ht="19.899999999999999" customHeight="1" x14ac:dyDescent="0.35">
      <c r="B132" s="97">
        <v>125</v>
      </c>
      <c r="C132" s="50"/>
      <c r="D132" s="50"/>
      <c r="E132" s="50"/>
      <c r="F132" s="50"/>
      <c r="G132" s="49"/>
      <c r="H132" s="138" t="str">
        <f>IF(D132&lt;&gt;"",IF(ISNA(VLOOKUP(D132,P_Paramétrage!$B$3086:$D$3125,3,FALSE)),"",VLOOKUP(D132,P_Paramétrage!$B$3086:$D$3125,3,FALSE)),"")</f>
        <v/>
      </c>
      <c r="I132" s="101">
        <f>IF(D132&lt;&gt;"",IF(ISNA(VLOOKUP(D132,P_Paramétrage!$B$3086:$D$3125,3,FALSE)),0,VLOOKUP(D132,P_Paramétrage!$B$3086:$D$3125,2,FALSE)),0)</f>
        <v>0</v>
      </c>
      <c r="J132" s="101">
        <f t="shared" si="1"/>
        <v>0</v>
      </c>
      <c r="K132" s="50"/>
      <c r="L132" s="50"/>
    </row>
    <row r="133" spans="2:12" ht="19.899999999999999" customHeight="1" x14ac:dyDescent="0.35">
      <c r="B133" s="97">
        <v>126</v>
      </c>
      <c r="C133" s="50"/>
      <c r="D133" s="50"/>
      <c r="E133" s="50"/>
      <c r="F133" s="50"/>
      <c r="G133" s="49"/>
      <c r="H133" s="138" t="str">
        <f>IF(D133&lt;&gt;"",IF(ISNA(VLOOKUP(D133,P_Paramétrage!$B$3086:$D$3125,3,FALSE)),"",VLOOKUP(D133,P_Paramétrage!$B$3086:$D$3125,3,FALSE)),"")</f>
        <v/>
      </c>
      <c r="I133" s="101">
        <f>IF(D133&lt;&gt;"",IF(ISNA(VLOOKUP(D133,P_Paramétrage!$B$3086:$D$3125,3,FALSE)),0,VLOOKUP(D133,P_Paramétrage!$B$3086:$D$3125,2,FALSE)),0)</f>
        <v>0</v>
      </c>
      <c r="J133" s="101">
        <f t="shared" si="1"/>
        <v>0</v>
      </c>
      <c r="K133" s="50"/>
      <c r="L133" s="50"/>
    </row>
    <row r="134" spans="2:12" ht="19.899999999999999" customHeight="1" x14ac:dyDescent="0.35">
      <c r="B134" s="97">
        <v>127</v>
      </c>
      <c r="C134" s="50"/>
      <c r="D134" s="50"/>
      <c r="E134" s="50"/>
      <c r="F134" s="50"/>
      <c r="G134" s="49"/>
      <c r="H134" s="138" t="str">
        <f>IF(D134&lt;&gt;"",IF(ISNA(VLOOKUP(D134,P_Paramétrage!$B$3086:$D$3125,3,FALSE)),"",VLOOKUP(D134,P_Paramétrage!$B$3086:$D$3125,3,FALSE)),"")</f>
        <v/>
      </c>
      <c r="I134" s="101">
        <f>IF(D134&lt;&gt;"",IF(ISNA(VLOOKUP(D134,P_Paramétrage!$B$3086:$D$3125,3,FALSE)),0,VLOOKUP(D134,P_Paramétrage!$B$3086:$D$3125,2,FALSE)),0)</f>
        <v>0</v>
      </c>
      <c r="J134" s="101">
        <f t="shared" si="1"/>
        <v>0</v>
      </c>
      <c r="K134" s="50"/>
      <c r="L134" s="50"/>
    </row>
    <row r="135" spans="2:12" ht="19.899999999999999" customHeight="1" x14ac:dyDescent="0.35">
      <c r="B135" s="97">
        <v>128</v>
      </c>
      <c r="C135" s="50"/>
      <c r="D135" s="50"/>
      <c r="E135" s="50"/>
      <c r="F135" s="50"/>
      <c r="G135" s="49"/>
      <c r="H135" s="138" t="str">
        <f>IF(D135&lt;&gt;"",IF(ISNA(VLOOKUP(D135,P_Paramétrage!$B$3086:$D$3125,3,FALSE)),"",VLOOKUP(D135,P_Paramétrage!$B$3086:$D$3125,3,FALSE)),"")</f>
        <v/>
      </c>
      <c r="I135" s="101">
        <f>IF(D135&lt;&gt;"",IF(ISNA(VLOOKUP(D135,P_Paramétrage!$B$3086:$D$3125,3,FALSE)),0,VLOOKUP(D135,P_Paramétrage!$B$3086:$D$3125,2,FALSE)),0)</f>
        <v>0</v>
      </c>
      <c r="J135" s="101">
        <f t="shared" si="1"/>
        <v>0</v>
      </c>
      <c r="K135" s="50"/>
      <c r="L135" s="50"/>
    </row>
    <row r="136" spans="2:12" ht="19.899999999999999" customHeight="1" x14ac:dyDescent="0.35">
      <c r="B136" s="97">
        <v>129</v>
      </c>
      <c r="C136" s="50"/>
      <c r="D136" s="50"/>
      <c r="E136" s="50"/>
      <c r="F136" s="50"/>
      <c r="G136" s="49"/>
      <c r="H136" s="138" t="str">
        <f>IF(D136&lt;&gt;"",IF(ISNA(VLOOKUP(D136,P_Paramétrage!$B$3086:$D$3125,3,FALSE)),"",VLOOKUP(D136,P_Paramétrage!$B$3086:$D$3125,3,FALSE)),"")</f>
        <v/>
      </c>
      <c r="I136" s="101">
        <f>IF(D136&lt;&gt;"",IF(ISNA(VLOOKUP(D136,P_Paramétrage!$B$3086:$D$3125,3,FALSE)),0,VLOOKUP(D136,P_Paramétrage!$B$3086:$D$3125,2,FALSE)),0)</f>
        <v>0</v>
      </c>
      <c r="J136" s="101">
        <f t="shared" si="1"/>
        <v>0</v>
      </c>
      <c r="K136" s="50"/>
      <c r="L136" s="50"/>
    </row>
    <row r="137" spans="2:12" ht="19.899999999999999" customHeight="1" x14ac:dyDescent="0.35">
      <c r="B137" s="97">
        <v>130</v>
      </c>
      <c r="C137" s="50"/>
      <c r="D137" s="50"/>
      <c r="E137" s="50"/>
      <c r="F137" s="50"/>
      <c r="G137" s="49"/>
      <c r="H137" s="138" t="str">
        <f>IF(D137&lt;&gt;"",IF(ISNA(VLOOKUP(D137,P_Paramétrage!$B$3086:$D$3125,3,FALSE)),"",VLOOKUP(D137,P_Paramétrage!$B$3086:$D$3125,3,FALSE)),"")</f>
        <v/>
      </c>
      <c r="I137" s="101">
        <f>IF(D137&lt;&gt;"",IF(ISNA(VLOOKUP(D137,P_Paramétrage!$B$3086:$D$3125,3,FALSE)),0,VLOOKUP(D137,P_Paramétrage!$B$3086:$D$3125,2,FALSE)),0)</f>
        <v>0</v>
      </c>
      <c r="J137" s="101">
        <f t="shared" ref="J137:J200" si="2">IF(AND(I137&lt;&gt;0,G137&lt;&gt;""),ROUND(G137*I137,2),0)</f>
        <v>0</v>
      </c>
      <c r="K137" s="50"/>
      <c r="L137" s="50"/>
    </row>
    <row r="138" spans="2:12" ht="19.899999999999999" customHeight="1" x14ac:dyDescent="0.35">
      <c r="B138" s="97">
        <v>131</v>
      </c>
      <c r="C138" s="50"/>
      <c r="D138" s="50"/>
      <c r="E138" s="50"/>
      <c r="F138" s="50"/>
      <c r="G138" s="49"/>
      <c r="H138" s="138" t="str">
        <f>IF(D138&lt;&gt;"",IF(ISNA(VLOOKUP(D138,P_Paramétrage!$B$3086:$D$3125,3,FALSE)),"",VLOOKUP(D138,P_Paramétrage!$B$3086:$D$3125,3,FALSE)),"")</f>
        <v/>
      </c>
      <c r="I138" s="101">
        <f>IF(D138&lt;&gt;"",IF(ISNA(VLOOKUP(D138,P_Paramétrage!$B$3086:$D$3125,3,FALSE)),0,VLOOKUP(D138,P_Paramétrage!$B$3086:$D$3125,2,FALSE)),0)</f>
        <v>0</v>
      </c>
      <c r="J138" s="101">
        <f t="shared" si="2"/>
        <v>0</v>
      </c>
      <c r="K138" s="50"/>
      <c r="L138" s="50"/>
    </row>
    <row r="139" spans="2:12" ht="19.899999999999999" customHeight="1" x14ac:dyDescent="0.35">
      <c r="B139" s="97">
        <v>132</v>
      </c>
      <c r="C139" s="50"/>
      <c r="D139" s="50"/>
      <c r="E139" s="50"/>
      <c r="F139" s="50"/>
      <c r="G139" s="49"/>
      <c r="H139" s="138" t="str">
        <f>IF(D139&lt;&gt;"",IF(ISNA(VLOOKUP(D139,P_Paramétrage!$B$3086:$D$3125,3,FALSE)),"",VLOOKUP(D139,P_Paramétrage!$B$3086:$D$3125,3,FALSE)),"")</f>
        <v/>
      </c>
      <c r="I139" s="101">
        <f>IF(D139&lt;&gt;"",IF(ISNA(VLOOKUP(D139,P_Paramétrage!$B$3086:$D$3125,3,FALSE)),0,VLOOKUP(D139,P_Paramétrage!$B$3086:$D$3125,2,FALSE)),0)</f>
        <v>0</v>
      </c>
      <c r="J139" s="101">
        <f t="shared" si="2"/>
        <v>0</v>
      </c>
      <c r="K139" s="50"/>
      <c r="L139" s="50"/>
    </row>
    <row r="140" spans="2:12" ht="19.899999999999999" customHeight="1" x14ac:dyDescent="0.35">
      <c r="B140" s="97">
        <v>133</v>
      </c>
      <c r="C140" s="50"/>
      <c r="D140" s="50"/>
      <c r="E140" s="50"/>
      <c r="F140" s="50"/>
      <c r="G140" s="49"/>
      <c r="H140" s="138" t="str">
        <f>IF(D140&lt;&gt;"",IF(ISNA(VLOOKUP(D140,P_Paramétrage!$B$3086:$D$3125,3,FALSE)),"",VLOOKUP(D140,P_Paramétrage!$B$3086:$D$3125,3,FALSE)),"")</f>
        <v/>
      </c>
      <c r="I140" s="101">
        <f>IF(D140&lt;&gt;"",IF(ISNA(VLOOKUP(D140,P_Paramétrage!$B$3086:$D$3125,3,FALSE)),0,VLOOKUP(D140,P_Paramétrage!$B$3086:$D$3125,2,FALSE)),0)</f>
        <v>0</v>
      </c>
      <c r="J140" s="101">
        <f t="shared" si="2"/>
        <v>0</v>
      </c>
      <c r="K140" s="50"/>
      <c r="L140" s="50"/>
    </row>
    <row r="141" spans="2:12" ht="19.899999999999999" customHeight="1" x14ac:dyDescent="0.35">
      <c r="B141" s="97">
        <v>134</v>
      </c>
      <c r="C141" s="50"/>
      <c r="D141" s="50"/>
      <c r="E141" s="50"/>
      <c r="F141" s="50"/>
      <c r="G141" s="49"/>
      <c r="H141" s="138" t="str">
        <f>IF(D141&lt;&gt;"",IF(ISNA(VLOOKUP(D141,P_Paramétrage!$B$3086:$D$3125,3,FALSE)),"",VLOOKUP(D141,P_Paramétrage!$B$3086:$D$3125,3,FALSE)),"")</f>
        <v/>
      </c>
      <c r="I141" s="101">
        <f>IF(D141&lt;&gt;"",IF(ISNA(VLOOKUP(D141,P_Paramétrage!$B$3086:$D$3125,3,FALSE)),0,VLOOKUP(D141,P_Paramétrage!$B$3086:$D$3125,2,FALSE)),0)</f>
        <v>0</v>
      </c>
      <c r="J141" s="101">
        <f t="shared" si="2"/>
        <v>0</v>
      </c>
      <c r="K141" s="50"/>
      <c r="L141" s="50"/>
    </row>
    <row r="142" spans="2:12" ht="19.899999999999999" customHeight="1" x14ac:dyDescent="0.35">
      <c r="B142" s="97">
        <v>135</v>
      </c>
      <c r="C142" s="50"/>
      <c r="D142" s="50"/>
      <c r="E142" s="50"/>
      <c r="F142" s="50"/>
      <c r="G142" s="49"/>
      <c r="H142" s="138" t="str">
        <f>IF(D142&lt;&gt;"",IF(ISNA(VLOOKUP(D142,P_Paramétrage!$B$3086:$D$3125,3,FALSE)),"",VLOOKUP(D142,P_Paramétrage!$B$3086:$D$3125,3,FALSE)),"")</f>
        <v/>
      </c>
      <c r="I142" s="101">
        <f>IF(D142&lt;&gt;"",IF(ISNA(VLOOKUP(D142,P_Paramétrage!$B$3086:$D$3125,3,FALSE)),0,VLOOKUP(D142,P_Paramétrage!$B$3086:$D$3125,2,FALSE)),0)</f>
        <v>0</v>
      </c>
      <c r="J142" s="101">
        <f t="shared" si="2"/>
        <v>0</v>
      </c>
      <c r="K142" s="50"/>
      <c r="L142" s="50"/>
    </row>
    <row r="143" spans="2:12" ht="19.899999999999999" customHeight="1" x14ac:dyDescent="0.35">
      <c r="B143" s="97">
        <v>136</v>
      </c>
      <c r="C143" s="50"/>
      <c r="D143" s="50"/>
      <c r="E143" s="50"/>
      <c r="F143" s="50"/>
      <c r="G143" s="49"/>
      <c r="H143" s="138" t="str">
        <f>IF(D143&lt;&gt;"",IF(ISNA(VLOOKUP(D143,P_Paramétrage!$B$3086:$D$3125,3,FALSE)),"",VLOOKUP(D143,P_Paramétrage!$B$3086:$D$3125,3,FALSE)),"")</f>
        <v/>
      </c>
      <c r="I143" s="101">
        <f>IF(D143&lt;&gt;"",IF(ISNA(VLOOKUP(D143,P_Paramétrage!$B$3086:$D$3125,3,FALSE)),0,VLOOKUP(D143,P_Paramétrage!$B$3086:$D$3125,2,FALSE)),0)</f>
        <v>0</v>
      </c>
      <c r="J143" s="101">
        <f t="shared" si="2"/>
        <v>0</v>
      </c>
      <c r="K143" s="50"/>
      <c r="L143" s="50"/>
    </row>
    <row r="144" spans="2:12" ht="19.899999999999999" customHeight="1" x14ac:dyDescent="0.35">
      <c r="B144" s="97">
        <v>137</v>
      </c>
      <c r="C144" s="50"/>
      <c r="D144" s="50"/>
      <c r="E144" s="50"/>
      <c r="F144" s="50"/>
      <c r="G144" s="49"/>
      <c r="H144" s="138" t="str">
        <f>IF(D144&lt;&gt;"",IF(ISNA(VLOOKUP(D144,P_Paramétrage!$B$3086:$D$3125,3,FALSE)),"",VLOOKUP(D144,P_Paramétrage!$B$3086:$D$3125,3,FALSE)),"")</f>
        <v/>
      </c>
      <c r="I144" s="101">
        <f>IF(D144&lt;&gt;"",IF(ISNA(VLOOKUP(D144,P_Paramétrage!$B$3086:$D$3125,3,FALSE)),0,VLOOKUP(D144,P_Paramétrage!$B$3086:$D$3125,2,FALSE)),0)</f>
        <v>0</v>
      </c>
      <c r="J144" s="101">
        <f t="shared" si="2"/>
        <v>0</v>
      </c>
      <c r="K144" s="50"/>
      <c r="L144" s="50"/>
    </row>
    <row r="145" spans="2:12" ht="19.899999999999999" customHeight="1" x14ac:dyDescent="0.35">
      <c r="B145" s="97">
        <v>138</v>
      </c>
      <c r="C145" s="50"/>
      <c r="D145" s="50"/>
      <c r="E145" s="50"/>
      <c r="F145" s="50"/>
      <c r="G145" s="49"/>
      <c r="H145" s="138" t="str">
        <f>IF(D145&lt;&gt;"",IF(ISNA(VLOOKUP(D145,P_Paramétrage!$B$3086:$D$3125,3,FALSE)),"",VLOOKUP(D145,P_Paramétrage!$B$3086:$D$3125,3,FALSE)),"")</f>
        <v/>
      </c>
      <c r="I145" s="101">
        <f>IF(D145&lt;&gt;"",IF(ISNA(VLOOKUP(D145,P_Paramétrage!$B$3086:$D$3125,3,FALSE)),0,VLOOKUP(D145,P_Paramétrage!$B$3086:$D$3125,2,FALSE)),0)</f>
        <v>0</v>
      </c>
      <c r="J145" s="101">
        <f t="shared" si="2"/>
        <v>0</v>
      </c>
      <c r="K145" s="50"/>
      <c r="L145" s="50"/>
    </row>
    <row r="146" spans="2:12" ht="19.899999999999999" customHeight="1" x14ac:dyDescent="0.35">
      <c r="B146" s="97">
        <v>139</v>
      </c>
      <c r="C146" s="50"/>
      <c r="D146" s="50"/>
      <c r="E146" s="50"/>
      <c r="F146" s="50"/>
      <c r="G146" s="49"/>
      <c r="H146" s="138" t="str">
        <f>IF(D146&lt;&gt;"",IF(ISNA(VLOOKUP(D146,P_Paramétrage!$B$3086:$D$3125,3,FALSE)),"",VLOOKUP(D146,P_Paramétrage!$B$3086:$D$3125,3,FALSE)),"")</f>
        <v/>
      </c>
      <c r="I146" s="101">
        <f>IF(D146&lt;&gt;"",IF(ISNA(VLOOKUP(D146,P_Paramétrage!$B$3086:$D$3125,3,FALSE)),0,VLOOKUP(D146,P_Paramétrage!$B$3086:$D$3125,2,FALSE)),0)</f>
        <v>0</v>
      </c>
      <c r="J146" s="101">
        <f t="shared" si="2"/>
        <v>0</v>
      </c>
      <c r="K146" s="50"/>
      <c r="L146" s="50"/>
    </row>
    <row r="147" spans="2:12" ht="19.899999999999999" customHeight="1" x14ac:dyDescent="0.35">
      <c r="B147" s="97">
        <v>140</v>
      </c>
      <c r="C147" s="50"/>
      <c r="D147" s="50"/>
      <c r="E147" s="50"/>
      <c r="F147" s="50"/>
      <c r="G147" s="49"/>
      <c r="H147" s="138" t="str">
        <f>IF(D147&lt;&gt;"",IF(ISNA(VLOOKUP(D147,P_Paramétrage!$B$3086:$D$3125,3,FALSE)),"",VLOOKUP(D147,P_Paramétrage!$B$3086:$D$3125,3,FALSE)),"")</f>
        <v/>
      </c>
      <c r="I147" s="101">
        <f>IF(D147&lt;&gt;"",IF(ISNA(VLOOKUP(D147,P_Paramétrage!$B$3086:$D$3125,3,FALSE)),0,VLOOKUP(D147,P_Paramétrage!$B$3086:$D$3125,2,FALSE)),0)</f>
        <v>0</v>
      </c>
      <c r="J147" s="101">
        <f t="shared" si="2"/>
        <v>0</v>
      </c>
      <c r="K147" s="50"/>
      <c r="L147" s="50"/>
    </row>
    <row r="148" spans="2:12" ht="19.899999999999999" customHeight="1" x14ac:dyDescent="0.35">
      <c r="B148" s="97">
        <v>141</v>
      </c>
      <c r="C148" s="50"/>
      <c r="D148" s="50"/>
      <c r="E148" s="50"/>
      <c r="F148" s="50"/>
      <c r="G148" s="49"/>
      <c r="H148" s="138" t="str">
        <f>IF(D148&lt;&gt;"",IF(ISNA(VLOOKUP(D148,P_Paramétrage!$B$3086:$D$3125,3,FALSE)),"",VLOOKUP(D148,P_Paramétrage!$B$3086:$D$3125,3,FALSE)),"")</f>
        <v/>
      </c>
      <c r="I148" s="101">
        <f>IF(D148&lt;&gt;"",IF(ISNA(VLOOKUP(D148,P_Paramétrage!$B$3086:$D$3125,3,FALSE)),0,VLOOKUP(D148,P_Paramétrage!$B$3086:$D$3125,2,FALSE)),0)</f>
        <v>0</v>
      </c>
      <c r="J148" s="101">
        <f t="shared" si="2"/>
        <v>0</v>
      </c>
      <c r="K148" s="50"/>
      <c r="L148" s="50"/>
    </row>
    <row r="149" spans="2:12" ht="19.899999999999999" customHeight="1" x14ac:dyDescent="0.35">
      <c r="B149" s="97">
        <v>142</v>
      </c>
      <c r="C149" s="50"/>
      <c r="D149" s="50"/>
      <c r="E149" s="50"/>
      <c r="F149" s="50"/>
      <c r="G149" s="49"/>
      <c r="H149" s="138" t="str">
        <f>IF(D149&lt;&gt;"",IF(ISNA(VLOOKUP(D149,P_Paramétrage!$B$3086:$D$3125,3,FALSE)),"",VLOOKUP(D149,P_Paramétrage!$B$3086:$D$3125,3,FALSE)),"")</f>
        <v/>
      </c>
      <c r="I149" s="101">
        <f>IF(D149&lt;&gt;"",IF(ISNA(VLOOKUP(D149,P_Paramétrage!$B$3086:$D$3125,3,FALSE)),0,VLOOKUP(D149,P_Paramétrage!$B$3086:$D$3125,2,FALSE)),0)</f>
        <v>0</v>
      </c>
      <c r="J149" s="101">
        <f t="shared" si="2"/>
        <v>0</v>
      </c>
      <c r="K149" s="50"/>
      <c r="L149" s="50"/>
    </row>
    <row r="150" spans="2:12" ht="19.899999999999999" customHeight="1" x14ac:dyDescent="0.35">
      <c r="B150" s="97">
        <v>143</v>
      </c>
      <c r="C150" s="50"/>
      <c r="D150" s="50"/>
      <c r="E150" s="50"/>
      <c r="F150" s="50"/>
      <c r="G150" s="49"/>
      <c r="H150" s="138" t="str">
        <f>IF(D150&lt;&gt;"",IF(ISNA(VLOOKUP(D150,P_Paramétrage!$B$3086:$D$3125,3,FALSE)),"",VLOOKUP(D150,P_Paramétrage!$B$3086:$D$3125,3,FALSE)),"")</f>
        <v/>
      </c>
      <c r="I150" s="101">
        <f>IF(D150&lt;&gt;"",IF(ISNA(VLOOKUP(D150,P_Paramétrage!$B$3086:$D$3125,3,FALSE)),0,VLOOKUP(D150,P_Paramétrage!$B$3086:$D$3125,2,FALSE)),0)</f>
        <v>0</v>
      </c>
      <c r="J150" s="101">
        <f t="shared" si="2"/>
        <v>0</v>
      </c>
      <c r="K150" s="50"/>
      <c r="L150" s="50"/>
    </row>
    <row r="151" spans="2:12" ht="19.899999999999999" customHeight="1" x14ac:dyDescent="0.35">
      <c r="B151" s="97">
        <v>144</v>
      </c>
      <c r="C151" s="50"/>
      <c r="D151" s="50"/>
      <c r="E151" s="50"/>
      <c r="F151" s="50"/>
      <c r="G151" s="49"/>
      <c r="H151" s="138" t="str">
        <f>IF(D151&lt;&gt;"",IF(ISNA(VLOOKUP(D151,P_Paramétrage!$B$3086:$D$3125,3,FALSE)),"",VLOOKUP(D151,P_Paramétrage!$B$3086:$D$3125,3,FALSE)),"")</f>
        <v/>
      </c>
      <c r="I151" s="101">
        <f>IF(D151&lt;&gt;"",IF(ISNA(VLOOKUP(D151,P_Paramétrage!$B$3086:$D$3125,3,FALSE)),0,VLOOKUP(D151,P_Paramétrage!$B$3086:$D$3125,2,FALSE)),0)</f>
        <v>0</v>
      </c>
      <c r="J151" s="101">
        <f t="shared" si="2"/>
        <v>0</v>
      </c>
      <c r="K151" s="50"/>
      <c r="L151" s="50"/>
    </row>
    <row r="152" spans="2:12" ht="19.899999999999999" customHeight="1" x14ac:dyDescent="0.35">
      <c r="B152" s="97">
        <v>145</v>
      </c>
      <c r="C152" s="50"/>
      <c r="D152" s="50"/>
      <c r="E152" s="50"/>
      <c r="F152" s="50"/>
      <c r="G152" s="49"/>
      <c r="H152" s="138" t="str">
        <f>IF(D152&lt;&gt;"",IF(ISNA(VLOOKUP(D152,P_Paramétrage!$B$3086:$D$3125,3,FALSE)),"",VLOOKUP(D152,P_Paramétrage!$B$3086:$D$3125,3,FALSE)),"")</f>
        <v/>
      </c>
      <c r="I152" s="101">
        <f>IF(D152&lt;&gt;"",IF(ISNA(VLOOKUP(D152,P_Paramétrage!$B$3086:$D$3125,3,FALSE)),0,VLOOKUP(D152,P_Paramétrage!$B$3086:$D$3125,2,FALSE)),0)</f>
        <v>0</v>
      </c>
      <c r="J152" s="101">
        <f t="shared" si="2"/>
        <v>0</v>
      </c>
      <c r="K152" s="50"/>
      <c r="L152" s="50"/>
    </row>
    <row r="153" spans="2:12" ht="19.899999999999999" customHeight="1" x14ac:dyDescent="0.35">
      <c r="B153" s="97">
        <v>146</v>
      </c>
      <c r="C153" s="50"/>
      <c r="D153" s="50"/>
      <c r="E153" s="50"/>
      <c r="F153" s="50"/>
      <c r="G153" s="49"/>
      <c r="H153" s="138" t="str">
        <f>IF(D153&lt;&gt;"",IF(ISNA(VLOOKUP(D153,P_Paramétrage!$B$3086:$D$3125,3,FALSE)),"",VLOOKUP(D153,P_Paramétrage!$B$3086:$D$3125,3,FALSE)),"")</f>
        <v/>
      </c>
      <c r="I153" s="101">
        <f>IF(D153&lt;&gt;"",IF(ISNA(VLOOKUP(D153,P_Paramétrage!$B$3086:$D$3125,3,FALSE)),0,VLOOKUP(D153,P_Paramétrage!$B$3086:$D$3125,2,FALSE)),0)</f>
        <v>0</v>
      </c>
      <c r="J153" s="101">
        <f t="shared" si="2"/>
        <v>0</v>
      </c>
      <c r="K153" s="50"/>
      <c r="L153" s="50"/>
    </row>
    <row r="154" spans="2:12" ht="19.899999999999999" customHeight="1" x14ac:dyDescent="0.35">
      <c r="B154" s="97">
        <v>147</v>
      </c>
      <c r="C154" s="50"/>
      <c r="D154" s="50"/>
      <c r="E154" s="50"/>
      <c r="F154" s="50"/>
      <c r="G154" s="49"/>
      <c r="H154" s="138" t="str">
        <f>IF(D154&lt;&gt;"",IF(ISNA(VLOOKUP(D154,P_Paramétrage!$B$3086:$D$3125,3,FALSE)),"",VLOOKUP(D154,P_Paramétrage!$B$3086:$D$3125,3,FALSE)),"")</f>
        <v/>
      </c>
      <c r="I154" s="101">
        <f>IF(D154&lt;&gt;"",IF(ISNA(VLOOKUP(D154,P_Paramétrage!$B$3086:$D$3125,3,FALSE)),0,VLOOKUP(D154,P_Paramétrage!$B$3086:$D$3125,2,FALSE)),0)</f>
        <v>0</v>
      </c>
      <c r="J154" s="101">
        <f t="shared" si="2"/>
        <v>0</v>
      </c>
      <c r="K154" s="50"/>
      <c r="L154" s="50"/>
    </row>
    <row r="155" spans="2:12" ht="19.899999999999999" customHeight="1" x14ac:dyDescent="0.35">
      <c r="B155" s="97">
        <v>148</v>
      </c>
      <c r="C155" s="50"/>
      <c r="D155" s="50"/>
      <c r="E155" s="50"/>
      <c r="F155" s="50"/>
      <c r="G155" s="49"/>
      <c r="H155" s="138" t="str">
        <f>IF(D155&lt;&gt;"",IF(ISNA(VLOOKUP(D155,P_Paramétrage!$B$3086:$D$3125,3,FALSE)),"",VLOOKUP(D155,P_Paramétrage!$B$3086:$D$3125,3,FALSE)),"")</f>
        <v/>
      </c>
      <c r="I155" s="101">
        <f>IF(D155&lt;&gt;"",IF(ISNA(VLOOKUP(D155,P_Paramétrage!$B$3086:$D$3125,3,FALSE)),0,VLOOKUP(D155,P_Paramétrage!$B$3086:$D$3125,2,FALSE)),0)</f>
        <v>0</v>
      </c>
      <c r="J155" s="101">
        <f t="shared" si="2"/>
        <v>0</v>
      </c>
      <c r="K155" s="50"/>
      <c r="L155" s="50"/>
    </row>
    <row r="156" spans="2:12" ht="19.899999999999999" customHeight="1" x14ac:dyDescent="0.35">
      <c r="B156" s="97">
        <v>149</v>
      </c>
      <c r="C156" s="50"/>
      <c r="D156" s="50"/>
      <c r="E156" s="50"/>
      <c r="F156" s="50"/>
      <c r="G156" s="49"/>
      <c r="H156" s="138" t="str">
        <f>IF(D156&lt;&gt;"",IF(ISNA(VLOOKUP(D156,P_Paramétrage!$B$3086:$D$3125,3,FALSE)),"",VLOOKUP(D156,P_Paramétrage!$B$3086:$D$3125,3,FALSE)),"")</f>
        <v/>
      </c>
      <c r="I156" s="101">
        <f>IF(D156&lt;&gt;"",IF(ISNA(VLOOKUP(D156,P_Paramétrage!$B$3086:$D$3125,3,FALSE)),0,VLOOKUP(D156,P_Paramétrage!$B$3086:$D$3125,2,FALSE)),0)</f>
        <v>0</v>
      </c>
      <c r="J156" s="101">
        <f t="shared" si="2"/>
        <v>0</v>
      </c>
      <c r="K156" s="50"/>
      <c r="L156" s="50"/>
    </row>
    <row r="157" spans="2:12" ht="19.899999999999999" customHeight="1" x14ac:dyDescent="0.35">
      <c r="B157" s="97">
        <v>150</v>
      </c>
      <c r="C157" s="50"/>
      <c r="D157" s="50"/>
      <c r="E157" s="50"/>
      <c r="F157" s="50"/>
      <c r="G157" s="49"/>
      <c r="H157" s="138" t="str">
        <f>IF(D157&lt;&gt;"",IF(ISNA(VLOOKUP(D157,P_Paramétrage!$B$3086:$D$3125,3,FALSE)),"",VLOOKUP(D157,P_Paramétrage!$B$3086:$D$3125,3,FALSE)),"")</f>
        <v/>
      </c>
      <c r="I157" s="101">
        <f>IF(D157&lt;&gt;"",IF(ISNA(VLOOKUP(D157,P_Paramétrage!$B$3086:$D$3125,3,FALSE)),0,VLOOKUP(D157,P_Paramétrage!$B$3086:$D$3125,2,FALSE)),0)</f>
        <v>0</v>
      </c>
      <c r="J157" s="101">
        <f t="shared" si="2"/>
        <v>0</v>
      </c>
      <c r="K157" s="50"/>
      <c r="L157" s="50"/>
    </row>
    <row r="158" spans="2:12" ht="19.899999999999999" customHeight="1" x14ac:dyDescent="0.35">
      <c r="B158" s="97">
        <v>151</v>
      </c>
      <c r="C158" s="50"/>
      <c r="D158" s="50"/>
      <c r="E158" s="50"/>
      <c r="F158" s="50"/>
      <c r="G158" s="49"/>
      <c r="H158" s="138" t="str">
        <f>IF(D158&lt;&gt;"",IF(ISNA(VLOOKUP(D158,P_Paramétrage!$B$3086:$D$3125,3,FALSE)),"",VLOOKUP(D158,P_Paramétrage!$B$3086:$D$3125,3,FALSE)),"")</f>
        <v/>
      </c>
      <c r="I158" s="101">
        <f>IF(D158&lt;&gt;"",IF(ISNA(VLOOKUP(D158,P_Paramétrage!$B$3086:$D$3125,3,FALSE)),0,VLOOKUP(D158,P_Paramétrage!$B$3086:$D$3125,2,FALSE)),0)</f>
        <v>0</v>
      </c>
      <c r="J158" s="101">
        <f t="shared" si="2"/>
        <v>0</v>
      </c>
      <c r="K158" s="50"/>
      <c r="L158" s="50"/>
    </row>
    <row r="159" spans="2:12" ht="19.899999999999999" customHeight="1" x14ac:dyDescent="0.35">
      <c r="B159" s="97">
        <v>152</v>
      </c>
      <c r="C159" s="50"/>
      <c r="D159" s="50"/>
      <c r="E159" s="50"/>
      <c r="F159" s="50"/>
      <c r="G159" s="49"/>
      <c r="H159" s="138" t="str">
        <f>IF(D159&lt;&gt;"",IF(ISNA(VLOOKUP(D159,P_Paramétrage!$B$3086:$D$3125,3,FALSE)),"",VLOOKUP(D159,P_Paramétrage!$B$3086:$D$3125,3,FALSE)),"")</f>
        <v/>
      </c>
      <c r="I159" s="101">
        <f>IF(D159&lt;&gt;"",IF(ISNA(VLOOKUP(D159,P_Paramétrage!$B$3086:$D$3125,3,FALSE)),0,VLOOKUP(D159,P_Paramétrage!$B$3086:$D$3125,2,FALSE)),0)</f>
        <v>0</v>
      </c>
      <c r="J159" s="101">
        <f t="shared" si="2"/>
        <v>0</v>
      </c>
      <c r="K159" s="50"/>
      <c r="L159" s="50"/>
    </row>
    <row r="160" spans="2:12" ht="19.899999999999999" customHeight="1" x14ac:dyDescent="0.35">
      <c r="B160" s="97">
        <v>153</v>
      </c>
      <c r="C160" s="50"/>
      <c r="D160" s="50"/>
      <c r="E160" s="50"/>
      <c r="F160" s="50"/>
      <c r="G160" s="49"/>
      <c r="H160" s="138" t="str">
        <f>IF(D160&lt;&gt;"",IF(ISNA(VLOOKUP(D160,P_Paramétrage!$B$3086:$D$3125,3,FALSE)),"",VLOOKUP(D160,P_Paramétrage!$B$3086:$D$3125,3,FALSE)),"")</f>
        <v/>
      </c>
      <c r="I160" s="101">
        <f>IF(D160&lt;&gt;"",IF(ISNA(VLOOKUP(D160,P_Paramétrage!$B$3086:$D$3125,3,FALSE)),0,VLOOKUP(D160,P_Paramétrage!$B$3086:$D$3125,2,FALSE)),0)</f>
        <v>0</v>
      </c>
      <c r="J160" s="101">
        <f t="shared" si="2"/>
        <v>0</v>
      </c>
      <c r="K160" s="50"/>
      <c r="L160" s="50"/>
    </row>
    <row r="161" spans="2:12" ht="19.899999999999999" customHeight="1" x14ac:dyDescent="0.35">
      <c r="B161" s="97">
        <v>154</v>
      </c>
      <c r="C161" s="50"/>
      <c r="D161" s="50"/>
      <c r="E161" s="50"/>
      <c r="F161" s="50"/>
      <c r="G161" s="49"/>
      <c r="H161" s="138" t="str">
        <f>IF(D161&lt;&gt;"",IF(ISNA(VLOOKUP(D161,P_Paramétrage!$B$3086:$D$3125,3,FALSE)),"",VLOOKUP(D161,P_Paramétrage!$B$3086:$D$3125,3,FALSE)),"")</f>
        <v/>
      </c>
      <c r="I161" s="101">
        <f>IF(D161&lt;&gt;"",IF(ISNA(VLOOKUP(D161,P_Paramétrage!$B$3086:$D$3125,3,FALSE)),0,VLOOKUP(D161,P_Paramétrage!$B$3086:$D$3125,2,FALSE)),0)</f>
        <v>0</v>
      </c>
      <c r="J161" s="101">
        <f t="shared" si="2"/>
        <v>0</v>
      </c>
      <c r="K161" s="50"/>
      <c r="L161" s="50"/>
    </row>
    <row r="162" spans="2:12" ht="19.899999999999999" customHeight="1" x14ac:dyDescent="0.35">
      <c r="B162" s="97">
        <v>155</v>
      </c>
      <c r="C162" s="50"/>
      <c r="D162" s="50"/>
      <c r="E162" s="50"/>
      <c r="F162" s="50"/>
      <c r="G162" s="49"/>
      <c r="H162" s="138" t="str">
        <f>IF(D162&lt;&gt;"",IF(ISNA(VLOOKUP(D162,P_Paramétrage!$B$3086:$D$3125,3,FALSE)),"",VLOOKUP(D162,P_Paramétrage!$B$3086:$D$3125,3,FALSE)),"")</f>
        <v/>
      </c>
      <c r="I162" s="101">
        <f>IF(D162&lt;&gt;"",IF(ISNA(VLOOKUP(D162,P_Paramétrage!$B$3086:$D$3125,3,FALSE)),0,VLOOKUP(D162,P_Paramétrage!$B$3086:$D$3125,2,FALSE)),0)</f>
        <v>0</v>
      </c>
      <c r="J162" s="101">
        <f t="shared" si="2"/>
        <v>0</v>
      </c>
      <c r="K162" s="50"/>
      <c r="L162" s="50"/>
    </row>
    <row r="163" spans="2:12" ht="19.899999999999999" customHeight="1" x14ac:dyDescent="0.35">
      <c r="B163" s="97">
        <v>156</v>
      </c>
      <c r="C163" s="50"/>
      <c r="D163" s="50"/>
      <c r="E163" s="50"/>
      <c r="F163" s="50"/>
      <c r="G163" s="49"/>
      <c r="H163" s="138" t="str">
        <f>IF(D163&lt;&gt;"",IF(ISNA(VLOOKUP(D163,P_Paramétrage!$B$3086:$D$3125,3,FALSE)),"",VLOOKUP(D163,P_Paramétrage!$B$3086:$D$3125,3,FALSE)),"")</f>
        <v/>
      </c>
      <c r="I163" s="101">
        <f>IF(D163&lt;&gt;"",IF(ISNA(VLOOKUP(D163,P_Paramétrage!$B$3086:$D$3125,3,FALSE)),0,VLOOKUP(D163,P_Paramétrage!$B$3086:$D$3125,2,FALSE)),0)</f>
        <v>0</v>
      </c>
      <c r="J163" s="101">
        <f t="shared" si="2"/>
        <v>0</v>
      </c>
      <c r="K163" s="50"/>
      <c r="L163" s="50"/>
    </row>
    <row r="164" spans="2:12" ht="19.899999999999999" customHeight="1" x14ac:dyDescent="0.35">
      <c r="B164" s="97">
        <v>157</v>
      </c>
      <c r="C164" s="50"/>
      <c r="D164" s="50"/>
      <c r="E164" s="50"/>
      <c r="F164" s="50"/>
      <c r="G164" s="49"/>
      <c r="H164" s="138" t="str">
        <f>IF(D164&lt;&gt;"",IF(ISNA(VLOOKUP(D164,P_Paramétrage!$B$3086:$D$3125,3,FALSE)),"",VLOOKUP(D164,P_Paramétrage!$B$3086:$D$3125,3,FALSE)),"")</f>
        <v/>
      </c>
      <c r="I164" s="101">
        <f>IF(D164&lt;&gt;"",IF(ISNA(VLOOKUP(D164,P_Paramétrage!$B$3086:$D$3125,3,FALSE)),0,VLOOKUP(D164,P_Paramétrage!$B$3086:$D$3125,2,FALSE)),0)</f>
        <v>0</v>
      </c>
      <c r="J164" s="101">
        <f t="shared" si="2"/>
        <v>0</v>
      </c>
      <c r="K164" s="50"/>
      <c r="L164" s="50"/>
    </row>
    <row r="165" spans="2:12" ht="19.899999999999999" customHeight="1" x14ac:dyDescent="0.35">
      <c r="B165" s="97">
        <v>158</v>
      </c>
      <c r="C165" s="50"/>
      <c r="D165" s="50"/>
      <c r="E165" s="50"/>
      <c r="F165" s="50"/>
      <c r="G165" s="49"/>
      <c r="H165" s="138" t="str">
        <f>IF(D165&lt;&gt;"",IF(ISNA(VLOOKUP(D165,P_Paramétrage!$B$3086:$D$3125,3,FALSE)),"",VLOOKUP(D165,P_Paramétrage!$B$3086:$D$3125,3,FALSE)),"")</f>
        <v/>
      </c>
      <c r="I165" s="101">
        <f>IF(D165&lt;&gt;"",IF(ISNA(VLOOKUP(D165,P_Paramétrage!$B$3086:$D$3125,3,FALSE)),0,VLOOKUP(D165,P_Paramétrage!$B$3086:$D$3125,2,FALSE)),0)</f>
        <v>0</v>
      </c>
      <c r="J165" s="101">
        <f t="shared" si="2"/>
        <v>0</v>
      </c>
      <c r="K165" s="50"/>
      <c r="L165" s="50"/>
    </row>
    <row r="166" spans="2:12" ht="19.899999999999999" customHeight="1" x14ac:dyDescent="0.35">
      <c r="B166" s="97">
        <v>159</v>
      </c>
      <c r="C166" s="50"/>
      <c r="D166" s="50"/>
      <c r="E166" s="50"/>
      <c r="F166" s="50"/>
      <c r="G166" s="49"/>
      <c r="H166" s="138" t="str">
        <f>IF(D166&lt;&gt;"",IF(ISNA(VLOOKUP(D166,P_Paramétrage!$B$3086:$D$3125,3,FALSE)),"",VLOOKUP(D166,P_Paramétrage!$B$3086:$D$3125,3,FALSE)),"")</f>
        <v/>
      </c>
      <c r="I166" s="101">
        <f>IF(D166&lt;&gt;"",IF(ISNA(VLOOKUP(D166,P_Paramétrage!$B$3086:$D$3125,3,FALSE)),0,VLOOKUP(D166,P_Paramétrage!$B$3086:$D$3125,2,FALSE)),0)</f>
        <v>0</v>
      </c>
      <c r="J166" s="101">
        <f t="shared" si="2"/>
        <v>0</v>
      </c>
      <c r="K166" s="50"/>
      <c r="L166" s="50"/>
    </row>
    <row r="167" spans="2:12" ht="19.899999999999999" customHeight="1" x14ac:dyDescent="0.35">
      <c r="B167" s="97">
        <v>160</v>
      </c>
      <c r="C167" s="50"/>
      <c r="D167" s="50"/>
      <c r="E167" s="50"/>
      <c r="F167" s="50"/>
      <c r="G167" s="49"/>
      <c r="H167" s="138" t="str">
        <f>IF(D167&lt;&gt;"",IF(ISNA(VLOOKUP(D167,P_Paramétrage!$B$3086:$D$3125,3,FALSE)),"",VLOOKUP(D167,P_Paramétrage!$B$3086:$D$3125,3,FALSE)),"")</f>
        <v/>
      </c>
      <c r="I167" s="101">
        <f>IF(D167&lt;&gt;"",IF(ISNA(VLOOKUP(D167,P_Paramétrage!$B$3086:$D$3125,3,FALSE)),0,VLOOKUP(D167,P_Paramétrage!$B$3086:$D$3125,2,FALSE)),0)</f>
        <v>0</v>
      </c>
      <c r="J167" s="101">
        <f t="shared" si="2"/>
        <v>0</v>
      </c>
      <c r="K167" s="50"/>
      <c r="L167" s="50"/>
    </row>
    <row r="168" spans="2:12" ht="19.899999999999999" customHeight="1" x14ac:dyDescent="0.35">
      <c r="B168" s="97">
        <v>161</v>
      </c>
      <c r="C168" s="50"/>
      <c r="D168" s="50"/>
      <c r="E168" s="50"/>
      <c r="F168" s="50"/>
      <c r="G168" s="49"/>
      <c r="H168" s="138" t="str">
        <f>IF(D168&lt;&gt;"",IF(ISNA(VLOOKUP(D168,P_Paramétrage!$B$3086:$D$3125,3,FALSE)),"",VLOOKUP(D168,P_Paramétrage!$B$3086:$D$3125,3,FALSE)),"")</f>
        <v/>
      </c>
      <c r="I168" s="101">
        <f>IF(D168&lt;&gt;"",IF(ISNA(VLOOKUP(D168,P_Paramétrage!$B$3086:$D$3125,3,FALSE)),0,VLOOKUP(D168,P_Paramétrage!$B$3086:$D$3125,2,FALSE)),0)</f>
        <v>0</v>
      </c>
      <c r="J168" s="101">
        <f t="shared" si="2"/>
        <v>0</v>
      </c>
      <c r="K168" s="50"/>
      <c r="L168" s="50"/>
    </row>
    <row r="169" spans="2:12" ht="19.899999999999999" customHeight="1" x14ac:dyDescent="0.35">
      <c r="B169" s="97">
        <v>162</v>
      </c>
      <c r="C169" s="50"/>
      <c r="D169" s="50"/>
      <c r="E169" s="50"/>
      <c r="F169" s="50"/>
      <c r="G169" s="49"/>
      <c r="H169" s="138" t="str">
        <f>IF(D169&lt;&gt;"",IF(ISNA(VLOOKUP(D169,P_Paramétrage!$B$3086:$D$3125,3,FALSE)),"",VLOOKUP(D169,P_Paramétrage!$B$3086:$D$3125,3,FALSE)),"")</f>
        <v/>
      </c>
      <c r="I169" s="101">
        <f>IF(D169&lt;&gt;"",IF(ISNA(VLOOKUP(D169,P_Paramétrage!$B$3086:$D$3125,3,FALSE)),0,VLOOKUP(D169,P_Paramétrage!$B$3086:$D$3125,2,FALSE)),0)</f>
        <v>0</v>
      </c>
      <c r="J169" s="101">
        <f t="shared" si="2"/>
        <v>0</v>
      </c>
      <c r="K169" s="50"/>
      <c r="L169" s="50"/>
    </row>
    <row r="170" spans="2:12" ht="19.899999999999999" customHeight="1" x14ac:dyDescent="0.35">
      <c r="B170" s="97">
        <v>163</v>
      </c>
      <c r="C170" s="50"/>
      <c r="D170" s="50"/>
      <c r="E170" s="50"/>
      <c r="F170" s="50"/>
      <c r="G170" s="49"/>
      <c r="H170" s="138" t="str">
        <f>IF(D170&lt;&gt;"",IF(ISNA(VLOOKUP(D170,P_Paramétrage!$B$3086:$D$3125,3,FALSE)),"",VLOOKUP(D170,P_Paramétrage!$B$3086:$D$3125,3,FALSE)),"")</f>
        <v/>
      </c>
      <c r="I170" s="101">
        <f>IF(D170&lt;&gt;"",IF(ISNA(VLOOKUP(D170,P_Paramétrage!$B$3086:$D$3125,3,FALSE)),0,VLOOKUP(D170,P_Paramétrage!$B$3086:$D$3125,2,FALSE)),0)</f>
        <v>0</v>
      </c>
      <c r="J170" s="101">
        <f t="shared" si="2"/>
        <v>0</v>
      </c>
      <c r="K170" s="50"/>
      <c r="L170" s="50"/>
    </row>
    <row r="171" spans="2:12" ht="19.899999999999999" customHeight="1" x14ac:dyDescent="0.35">
      <c r="B171" s="97">
        <v>164</v>
      </c>
      <c r="C171" s="50"/>
      <c r="D171" s="50"/>
      <c r="E171" s="50"/>
      <c r="F171" s="50"/>
      <c r="G171" s="49"/>
      <c r="H171" s="138" t="str">
        <f>IF(D171&lt;&gt;"",IF(ISNA(VLOOKUP(D171,P_Paramétrage!$B$3086:$D$3125,3,FALSE)),"",VLOOKUP(D171,P_Paramétrage!$B$3086:$D$3125,3,FALSE)),"")</f>
        <v/>
      </c>
      <c r="I171" s="101">
        <f>IF(D171&lt;&gt;"",IF(ISNA(VLOOKUP(D171,P_Paramétrage!$B$3086:$D$3125,3,FALSE)),0,VLOOKUP(D171,P_Paramétrage!$B$3086:$D$3125,2,FALSE)),0)</f>
        <v>0</v>
      </c>
      <c r="J171" s="101">
        <f t="shared" si="2"/>
        <v>0</v>
      </c>
      <c r="K171" s="50"/>
      <c r="L171" s="50"/>
    </row>
    <row r="172" spans="2:12" ht="19.899999999999999" customHeight="1" x14ac:dyDescent="0.35">
      <c r="B172" s="97">
        <v>165</v>
      </c>
      <c r="C172" s="50"/>
      <c r="D172" s="50"/>
      <c r="E172" s="50"/>
      <c r="F172" s="50"/>
      <c r="G172" s="49"/>
      <c r="H172" s="138" t="str">
        <f>IF(D172&lt;&gt;"",IF(ISNA(VLOOKUP(D172,P_Paramétrage!$B$3086:$D$3125,3,FALSE)),"",VLOOKUP(D172,P_Paramétrage!$B$3086:$D$3125,3,FALSE)),"")</f>
        <v/>
      </c>
      <c r="I172" s="101">
        <f>IF(D172&lt;&gt;"",IF(ISNA(VLOOKUP(D172,P_Paramétrage!$B$3086:$D$3125,3,FALSE)),0,VLOOKUP(D172,P_Paramétrage!$B$3086:$D$3125,2,FALSE)),0)</f>
        <v>0</v>
      </c>
      <c r="J172" s="101">
        <f t="shared" si="2"/>
        <v>0</v>
      </c>
      <c r="K172" s="50"/>
      <c r="L172" s="50"/>
    </row>
    <row r="173" spans="2:12" ht="19.899999999999999" customHeight="1" x14ac:dyDescent="0.35">
      <c r="B173" s="97">
        <v>166</v>
      </c>
      <c r="C173" s="50"/>
      <c r="D173" s="50"/>
      <c r="E173" s="50"/>
      <c r="F173" s="50"/>
      <c r="G173" s="49"/>
      <c r="H173" s="138" t="str">
        <f>IF(D173&lt;&gt;"",IF(ISNA(VLOOKUP(D173,P_Paramétrage!$B$3086:$D$3125,3,FALSE)),"",VLOOKUP(D173,P_Paramétrage!$B$3086:$D$3125,3,FALSE)),"")</f>
        <v/>
      </c>
      <c r="I173" s="101">
        <f>IF(D173&lt;&gt;"",IF(ISNA(VLOOKUP(D173,P_Paramétrage!$B$3086:$D$3125,3,FALSE)),0,VLOOKUP(D173,P_Paramétrage!$B$3086:$D$3125,2,FALSE)),0)</f>
        <v>0</v>
      </c>
      <c r="J173" s="101">
        <f t="shared" si="2"/>
        <v>0</v>
      </c>
      <c r="K173" s="50"/>
      <c r="L173" s="50"/>
    </row>
    <row r="174" spans="2:12" ht="19.899999999999999" customHeight="1" x14ac:dyDescent="0.35">
      <c r="B174" s="97">
        <v>167</v>
      </c>
      <c r="C174" s="50"/>
      <c r="D174" s="50"/>
      <c r="E174" s="50"/>
      <c r="F174" s="50"/>
      <c r="G174" s="49"/>
      <c r="H174" s="138" t="str">
        <f>IF(D174&lt;&gt;"",IF(ISNA(VLOOKUP(D174,P_Paramétrage!$B$3086:$D$3125,3,FALSE)),"",VLOOKUP(D174,P_Paramétrage!$B$3086:$D$3125,3,FALSE)),"")</f>
        <v/>
      </c>
      <c r="I174" s="101">
        <f>IF(D174&lt;&gt;"",IF(ISNA(VLOOKUP(D174,P_Paramétrage!$B$3086:$D$3125,3,FALSE)),0,VLOOKUP(D174,P_Paramétrage!$B$3086:$D$3125,2,FALSE)),0)</f>
        <v>0</v>
      </c>
      <c r="J174" s="101">
        <f t="shared" si="2"/>
        <v>0</v>
      </c>
      <c r="K174" s="50"/>
      <c r="L174" s="50"/>
    </row>
    <row r="175" spans="2:12" ht="19.899999999999999" customHeight="1" x14ac:dyDescent="0.35">
      <c r="B175" s="97">
        <v>168</v>
      </c>
      <c r="C175" s="50"/>
      <c r="D175" s="50"/>
      <c r="E175" s="50"/>
      <c r="F175" s="50"/>
      <c r="G175" s="49"/>
      <c r="H175" s="138" t="str">
        <f>IF(D175&lt;&gt;"",IF(ISNA(VLOOKUP(D175,P_Paramétrage!$B$3086:$D$3125,3,FALSE)),"",VLOOKUP(D175,P_Paramétrage!$B$3086:$D$3125,3,FALSE)),"")</f>
        <v/>
      </c>
      <c r="I175" s="101">
        <f>IF(D175&lt;&gt;"",IF(ISNA(VLOOKUP(D175,P_Paramétrage!$B$3086:$D$3125,3,FALSE)),0,VLOOKUP(D175,P_Paramétrage!$B$3086:$D$3125,2,FALSE)),0)</f>
        <v>0</v>
      </c>
      <c r="J175" s="101">
        <f t="shared" si="2"/>
        <v>0</v>
      </c>
      <c r="K175" s="50"/>
      <c r="L175" s="50"/>
    </row>
    <row r="176" spans="2:12" ht="19.899999999999999" customHeight="1" x14ac:dyDescent="0.35">
      <c r="B176" s="97">
        <v>169</v>
      </c>
      <c r="C176" s="50"/>
      <c r="D176" s="50"/>
      <c r="E176" s="50"/>
      <c r="F176" s="50"/>
      <c r="G176" s="49"/>
      <c r="H176" s="138" t="str">
        <f>IF(D176&lt;&gt;"",IF(ISNA(VLOOKUP(D176,P_Paramétrage!$B$3086:$D$3125,3,FALSE)),"",VLOOKUP(D176,P_Paramétrage!$B$3086:$D$3125,3,FALSE)),"")</f>
        <v/>
      </c>
      <c r="I176" s="101">
        <f>IF(D176&lt;&gt;"",IF(ISNA(VLOOKUP(D176,P_Paramétrage!$B$3086:$D$3125,3,FALSE)),0,VLOOKUP(D176,P_Paramétrage!$B$3086:$D$3125,2,FALSE)),0)</f>
        <v>0</v>
      </c>
      <c r="J176" s="101">
        <f t="shared" si="2"/>
        <v>0</v>
      </c>
      <c r="K176" s="50"/>
      <c r="L176" s="50"/>
    </row>
    <row r="177" spans="2:12" ht="19.899999999999999" customHeight="1" x14ac:dyDescent="0.35">
      <c r="B177" s="97">
        <v>170</v>
      </c>
      <c r="C177" s="50"/>
      <c r="D177" s="50"/>
      <c r="E177" s="50"/>
      <c r="F177" s="50"/>
      <c r="G177" s="49"/>
      <c r="H177" s="138" t="str">
        <f>IF(D177&lt;&gt;"",IF(ISNA(VLOOKUP(D177,P_Paramétrage!$B$3086:$D$3125,3,FALSE)),"",VLOOKUP(D177,P_Paramétrage!$B$3086:$D$3125,3,FALSE)),"")</f>
        <v/>
      </c>
      <c r="I177" s="101">
        <f>IF(D177&lt;&gt;"",IF(ISNA(VLOOKUP(D177,P_Paramétrage!$B$3086:$D$3125,3,FALSE)),0,VLOOKUP(D177,P_Paramétrage!$B$3086:$D$3125,2,FALSE)),0)</f>
        <v>0</v>
      </c>
      <c r="J177" s="101">
        <f t="shared" si="2"/>
        <v>0</v>
      </c>
      <c r="K177" s="50"/>
      <c r="L177" s="50"/>
    </row>
    <row r="178" spans="2:12" ht="19.899999999999999" customHeight="1" x14ac:dyDescent="0.35">
      <c r="B178" s="97">
        <v>171</v>
      </c>
      <c r="C178" s="50"/>
      <c r="D178" s="50"/>
      <c r="E178" s="50"/>
      <c r="F178" s="50"/>
      <c r="G178" s="49"/>
      <c r="H178" s="138" t="str">
        <f>IF(D178&lt;&gt;"",IF(ISNA(VLOOKUP(D178,P_Paramétrage!$B$3086:$D$3125,3,FALSE)),"",VLOOKUP(D178,P_Paramétrage!$B$3086:$D$3125,3,FALSE)),"")</f>
        <v/>
      </c>
      <c r="I178" s="101">
        <f>IF(D178&lt;&gt;"",IF(ISNA(VLOOKUP(D178,P_Paramétrage!$B$3086:$D$3125,3,FALSE)),0,VLOOKUP(D178,P_Paramétrage!$B$3086:$D$3125,2,FALSE)),0)</f>
        <v>0</v>
      </c>
      <c r="J178" s="101">
        <f t="shared" si="2"/>
        <v>0</v>
      </c>
      <c r="K178" s="50"/>
      <c r="L178" s="50"/>
    </row>
    <row r="179" spans="2:12" ht="19.899999999999999" customHeight="1" x14ac:dyDescent="0.35">
      <c r="B179" s="97">
        <v>172</v>
      </c>
      <c r="C179" s="50"/>
      <c r="D179" s="50"/>
      <c r="E179" s="50"/>
      <c r="F179" s="50"/>
      <c r="G179" s="49"/>
      <c r="H179" s="138" t="str">
        <f>IF(D179&lt;&gt;"",IF(ISNA(VLOOKUP(D179,P_Paramétrage!$B$3086:$D$3125,3,FALSE)),"",VLOOKUP(D179,P_Paramétrage!$B$3086:$D$3125,3,FALSE)),"")</f>
        <v/>
      </c>
      <c r="I179" s="101">
        <f>IF(D179&lt;&gt;"",IF(ISNA(VLOOKUP(D179,P_Paramétrage!$B$3086:$D$3125,3,FALSE)),0,VLOOKUP(D179,P_Paramétrage!$B$3086:$D$3125,2,FALSE)),0)</f>
        <v>0</v>
      </c>
      <c r="J179" s="101">
        <f t="shared" si="2"/>
        <v>0</v>
      </c>
      <c r="K179" s="50"/>
      <c r="L179" s="50"/>
    </row>
    <row r="180" spans="2:12" ht="19.899999999999999" customHeight="1" x14ac:dyDescent="0.35">
      <c r="B180" s="97">
        <v>173</v>
      </c>
      <c r="C180" s="50"/>
      <c r="D180" s="50"/>
      <c r="E180" s="50"/>
      <c r="F180" s="50"/>
      <c r="G180" s="49"/>
      <c r="H180" s="138" t="str">
        <f>IF(D180&lt;&gt;"",IF(ISNA(VLOOKUP(D180,P_Paramétrage!$B$3086:$D$3125,3,FALSE)),"",VLOOKUP(D180,P_Paramétrage!$B$3086:$D$3125,3,FALSE)),"")</f>
        <v/>
      </c>
      <c r="I180" s="101">
        <f>IF(D180&lt;&gt;"",IF(ISNA(VLOOKUP(D180,P_Paramétrage!$B$3086:$D$3125,3,FALSE)),0,VLOOKUP(D180,P_Paramétrage!$B$3086:$D$3125,2,FALSE)),0)</f>
        <v>0</v>
      </c>
      <c r="J180" s="101">
        <f t="shared" si="2"/>
        <v>0</v>
      </c>
      <c r="K180" s="50"/>
      <c r="L180" s="50"/>
    </row>
    <row r="181" spans="2:12" ht="19.899999999999999" customHeight="1" x14ac:dyDescent="0.35">
      <c r="B181" s="97">
        <v>174</v>
      </c>
      <c r="C181" s="50"/>
      <c r="D181" s="50"/>
      <c r="E181" s="50"/>
      <c r="F181" s="50"/>
      <c r="G181" s="49"/>
      <c r="H181" s="138" t="str">
        <f>IF(D181&lt;&gt;"",IF(ISNA(VLOOKUP(D181,P_Paramétrage!$B$3086:$D$3125,3,FALSE)),"",VLOOKUP(D181,P_Paramétrage!$B$3086:$D$3125,3,FALSE)),"")</f>
        <v/>
      </c>
      <c r="I181" s="101">
        <f>IF(D181&lt;&gt;"",IF(ISNA(VLOOKUP(D181,P_Paramétrage!$B$3086:$D$3125,3,FALSE)),0,VLOOKUP(D181,P_Paramétrage!$B$3086:$D$3125,2,FALSE)),0)</f>
        <v>0</v>
      </c>
      <c r="J181" s="101">
        <f t="shared" si="2"/>
        <v>0</v>
      </c>
      <c r="K181" s="50"/>
      <c r="L181" s="50"/>
    </row>
    <row r="182" spans="2:12" ht="19.899999999999999" customHeight="1" x14ac:dyDescent="0.35">
      <c r="B182" s="97">
        <v>175</v>
      </c>
      <c r="C182" s="50"/>
      <c r="D182" s="50"/>
      <c r="E182" s="50"/>
      <c r="F182" s="50"/>
      <c r="G182" s="49"/>
      <c r="H182" s="138" t="str">
        <f>IF(D182&lt;&gt;"",IF(ISNA(VLOOKUP(D182,P_Paramétrage!$B$3086:$D$3125,3,FALSE)),"",VLOOKUP(D182,P_Paramétrage!$B$3086:$D$3125,3,FALSE)),"")</f>
        <v/>
      </c>
      <c r="I182" s="101">
        <f>IF(D182&lt;&gt;"",IF(ISNA(VLOOKUP(D182,P_Paramétrage!$B$3086:$D$3125,3,FALSE)),0,VLOOKUP(D182,P_Paramétrage!$B$3086:$D$3125,2,FALSE)),0)</f>
        <v>0</v>
      </c>
      <c r="J182" s="101">
        <f t="shared" si="2"/>
        <v>0</v>
      </c>
      <c r="K182" s="50"/>
      <c r="L182" s="50"/>
    </row>
    <row r="183" spans="2:12" ht="19.899999999999999" customHeight="1" x14ac:dyDescent="0.35">
      <c r="B183" s="97">
        <v>176</v>
      </c>
      <c r="C183" s="50"/>
      <c r="D183" s="50"/>
      <c r="E183" s="50"/>
      <c r="F183" s="50"/>
      <c r="G183" s="49"/>
      <c r="H183" s="138" t="str">
        <f>IF(D183&lt;&gt;"",IF(ISNA(VLOOKUP(D183,P_Paramétrage!$B$3086:$D$3125,3,FALSE)),"",VLOOKUP(D183,P_Paramétrage!$B$3086:$D$3125,3,FALSE)),"")</f>
        <v/>
      </c>
      <c r="I183" s="101">
        <f>IF(D183&lt;&gt;"",IF(ISNA(VLOOKUP(D183,P_Paramétrage!$B$3086:$D$3125,3,FALSE)),0,VLOOKUP(D183,P_Paramétrage!$B$3086:$D$3125,2,FALSE)),0)</f>
        <v>0</v>
      </c>
      <c r="J183" s="101">
        <f t="shared" si="2"/>
        <v>0</v>
      </c>
      <c r="K183" s="50"/>
      <c r="L183" s="50"/>
    </row>
    <row r="184" spans="2:12" ht="19.899999999999999" customHeight="1" x14ac:dyDescent="0.35">
      <c r="B184" s="97">
        <v>177</v>
      </c>
      <c r="C184" s="50"/>
      <c r="D184" s="50"/>
      <c r="E184" s="50"/>
      <c r="F184" s="50"/>
      <c r="G184" s="49"/>
      <c r="H184" s="138" t="str">
        <f>IF(D184&lt;&gt;"",IF(ISNA(VLOOKUP(D184,P_Paramétrage!$B$3086:$D$3125,3,FALSE)),"",VLOOKUP(D184,P_Paramétrage!$B$3086:$D$3125,3,FALSE)),"")</f>
        <v/>
      </c>
      <c r="I184" s="101">
        <f>IF(D184&lt;&gt;"",IF(ISNA(VLOOKUP(D184,P_Paramétrage!$B$3086:$D$3125,3,FALSE)),0,VLOOKUP(D184,P_Paramétrage!$B$3086:$D$3125,2,FALSE)),0)</f>
        <v>0</v>
      </c>
      <c r="J184" s="101">
        <f t="shared" si="2"/>
        <v>0</v>
      </c>
      <c r="K184" s="50"/>
      <c r="L184" s="50"/>
    </row>
    <row r="185" spans="2:12" ht="19.899999999999999" customHeight="1" x14ac:dyDescent="0.35">
      <c r="B185" s="97">
        <v>178</v>
      </c>
      <c r="C185" s="50"/>
      <c r="D185" s="50"/>
      <c r="E185" s="50"/>
      <c r="F185" s="50"/>
      <c r="G185" s="49"/>
      <c r="H185" s="138" t="str">
        <f>IF(D185&lt;&gt;"",IF(ISNA(VLOOKUP(D185,P_Paramétrage!$B$3086:$D$3125,3,FALSE)),"",VLOOKUP(D185,P_Paramétrage!$B$3086:$D$3125,3,FALSE)),"")</f>
        <v/>
      </c>
      <c r="I185" s="101">
        <f>IF(D185&lt;&gt;"",IF(ISNA(VLOOKUP(D185,P_Paramétrage!$B$3086:$D$3125,3,FALSE)),0,VLOOKUP(D185,P_Paramétrage!$B$3086:$D$3125,2,FALSE)),0)</f>
        <v>0</v>
      </c>
      <c r="J185" s="101">
        <f t="shared" si="2"/>
        <v>0</v>
      </c>
      <c r="K185" s="50"/>
      <c r="L185" s="50"/>
    </row>
    <row r="186" spans="2:12" ht="19.899999999999999" customHeight="1" x14ac:dyDescent="0.35">
      <c r="B186" s="97">
        <v>179</v>
      </c>
      <c r="C186" s="50"/>
      <c r="D186" s="50"/>
      <c r="E186" s="50"/>
      <c r="F186" s="50"/>
      <c r="G186" s="49"/>
      <c r="H186" s="138" t="str">
        <f>IF(D186&lt;&gt;"",IF(ISNA(VLOOKUP(D186,P_Paramétrage!$B$3086:$D$3125,3,FALSE)),"",VLOOKUP(D186,P_Paramétrage!$B$3086:$D$3125,3,FALSE)),"")</f>
        <v/>
      </c>
      <c r="I186" s="101">
        <f>IF(D186&lt;&gt;"",IF(ISNA(VLOOKUP(D186,P_Paramétrage!$B$3086:$D$3125,3,FALSE)),0,VLOOKUP(D186,P_Paramétrage!$B$3086:$D$3125,2,FALSE)),0)</f>
        <v>0</v>
      </c>
      <c r="J186" s="101">
        <f t="shared" si="2"/>
        <v>0</v>
      </c>
      <c r="K186" s="50"/>
      <c r="L186" s="50"/>
    </row>
    <row r="187" spans="2:12" ht="19.899999999999999" customHeight="1" x14ac:dyDescent="0.35">
      <c r="B187" s="97">
        <v>180</v>
      </c>
      <c r="C187" s="50"/>
      <c r="D187" s="50"/>
      <c r="E187" s="50"/>
      <c r="F187" s="50"/>
      <c r="G187" s="49"/>
      <c r="H187" s="138" t="str">
        <f>IF(D187&lt;&gt;"",IF(ISNA(VLOOKUP(D187,P_Paramétrage!$B$3086:$D$3125,3,FALSE)),"",VLOOKUP(D187,P_Paramétrage!$B$3086:$D$3125,3,FALSE)),"")</f>
        <v/>
      </c>
      <c r="I187" s="101">
        <f>IF(D187&lt;&gt;"",IF(ISNA(VLOOKUP(D187,P_Paramétrage!$B$3086:$D$3125,3,FALSE)),0,VLOOKUP(D187,P_Paramétrage!$B$3086:$D$3125,2,FALSE)),0)</f>
        <v>0</v>
      </c>
      <c r="J187" s="101">
        <f t="shared" si="2"/>
        <v>0</v>
      </c>
      <c r="K187" s="50"/>
      <c r="L187" s="50"/>
    </row>
    <row r="188" spans="2:12" ht="19.899999999999999" customHeight="1" x14ac:dyDescent="0.35">
      <c r="B188" s="97">
        <v>181</v>
      </c>
      <c r="C188" s="50"/>
      <c r="D188" s="50"/>
      <c r="E188" s="50"/>
      <c r="F188" s="50"/>
      <c r="G188" s="49"/>
      <c r="H188" s="138" t="str">
        <f>IF(D188&lt;&gt;"",IF(ISNA(VLOOKUP(D188,P_Paramétrage!$B$3086:$D$3125,3,FALSE)),"",VLOOKUP(D188,P_Paramétrage!$B$3086:$D$3125,3,FALSE)),"")</f>
        <v/>
      </c>
      <c r="I188" s="101">
        <f>IF(D188&lt;&gt;"",IF(ISNA(VLOOKUP(D188,P_Paramétrage!$B$3086:$D$3125,3,FALSE)),0,VLOOKUP(D188,P_Paramétrage!$B$3086:$D$3125,2,FALSE)),0)</f>
        <v>0</v>
      </c>
      <c r="J188" s="101">
        <f t="shared" si="2"/>
        <v>0</v>
      </c>
      <c r="K188" s="50"/>
      <c r="L188" s="50"/>
    </row>
    <row r="189" spans="2:12" ht="19.899999999999999" customHeight="1" x14ac:dyDescent="0.35">
      <c r="B189" s="97">
        <v>182</v>
      </c>
      <c r="C189" s="50"/>
      <c r="D189" s="50"/>
      <c r="E189" s="50"/>
      <c r="F189" s="50"/>
      <c r="G189" s="49"/>
      <c r="H189" s="138" t="str">
        <f>IF(D189&lt;&gt;"",IF(ISNA(VLOOKUP(D189,P_Paramétrage!$B$3086:$D$3125,3,FALSE)),"",VLOOKUP(D189,P_Paramétrage!$B$3086:$D$3125,3,FALSE)),"")</f>
        <v/>
      </c>
      <c r="I189" s="101">
        <f>IF(D189&lt;&gt;"",IF(ISNA(VLOOKUP(D189,P_Paramétrage!$B$3086:$D$3125,3,FALSE)),0,VLOOKUP(D189,P_Paramétrage!$B$3086:$D$3125,2,FALSE)),0)</f>
        <v>0</v>
      </c>
      <c r="J189" s="101">
        <f t="shared" si="2"/>
        <v>0</v>
      </c>
      <c r="K189" s="50"/>
      <c r="L189" s="50"/>
    </row>
    <row r="190" spans="2:12" ht="19.899999999999999" customHeight="1" x14ac:dyDescent="0.35">
      <c r="B190" s="97">
        <v>183</v>
      </c>
      <c r="C190" s="50"/>
      <c r="D190" s="50"/>
      <c r="E190" s="50"/>
      <c r="F190" s="50"/>
      <c r="G190" s="49"/>
      <c r="H190" s="138" t="str">
        <f>IF(D190&lt;&gt;"",IF(ISNA(VLOOKUP(D190,P_Paramétrage!$B$3086:$D$3125,3,FALSE)),"",VLOOKUP(D190,P_Paramétrage!$B$3086:$D$3125,3,FALSE)),"")</f>
        <v/>
      </c>
      <c r="I190" s="101">
        <f>IF(D190&lt;&gt;"",IF(ISNA(VLOOKUP(D190,P_Paramétrage!$B$3086:$D$3125,3,FALSE)),0,VLOOKUP(D190,P_Paramétrage!$B$3086:$D$3125,2,FALSE)),0)</f>
        <v>0</v>
      </c>
      <c r="J190" s="101">
        <f t="shared" si="2"/>
        <v>0</v>
      </c>
      <c r="K190" s="50"/>
      <c r="L190" s="50"/>
    </row>
    <row r="191" spans="2:12" ht="19.899999999999999" customHeight="1" x14ac:dyDescent="0.35">
      <c r="B191" s="97">
        <v>184</v>
      </c>
      <c r="C191" s="50"/>
      <c r="D191" s="50"/>
      <c r="E191" s="50"/>
      <c r="F191" s="50"/>
      <c r="G191" s="49"/>
      <c r="H191" s="138" t="str">
        <f>IF(D191&lt;&gt;"",IF(ISNA(VLOOKUP(D191,P_Paramétrage!$B$3086:$D$3125,3,FALSE)),"",VLOOKUP(D191,P_Paramétrage!$B$3086:$D$3125,3,FALSE)),"")</f>
        <v/>
      </c>
      <c r="I191" s="101">
        <f>IF(D191&lt;&gt;"",IF(ISNA(VLOOKUP(D191,P_Paramétrage!$B$3086:$D$3125,3,FALSE)),0,VLOOKUP(D191,P_Paramétrage!$B$3086:$D$3125,2,FALSE)),0)</f>
        <v>0</v>
      </c>
      <c r="J191" s="101">
        <f t="shared" si="2"/>
        <v>0</v>
      </c>
      <c r="K191" s="50"/>
      <c r="L191" s="50"/>
    </row>
    <row r="192" spans="2:12" ht="19.899999999999999" customHeight="1" x14ac:dyDescent="0.35">
      <c r="B192" s="97">
        <v>185</v>
      </c>
      <c r="C192" s="50"/>
      <c r="D192" s="50"/>
      <c r="E192" s="50"/>
      <c r="F192" s="50"/>
      <c r="G192" s="49"/>
      <c r="H192" s="138" t="str">
        <f>IF(D192&lt;&gt;"",IF(ISNA(VLOOKUP(D192,P_Paramétrage!$B$3086:$D$3125,3,FALSE)),"",VLOOKUP(D192,P_Paramétrage!$B$3086:$D$3125,3,FALSE)),"")</f>
        <v/>
      </c>
      <c r="I192" s="101">
        <f>IF(D192&lt;&gt;"",IF(ISNA(VLOOKUP(D192,P_Paramétrage!$B$3086:$D$3125,3,FALSE)),0,VLOOKUP(D192,P_Paramétrage!$B$3086:$D$3125,2,FALSE)),0)</f>
        <v>0</v>
      </c>
      <c r="J192" s="101">
        <f t="shared" si="2"/>
        <v>0</v>
      </c>
      <c r="K192" s="50"/>
      <c r="L192" s="50"/>
    </row>
    <row r="193" spans="2:12" ht="19.899999999999999" customHeight="1" x14ac:dyDescent="0.35">
      <c r="B193" s="97">
        <v>186</v>
      </c>
      <c r="C193" s="50"/>
      <c r="D193" s="50"/>
      <c r="E193" s="50"/>
      <c r="F193" s="50"/>
      <c r="G193" s="49"/>
      <c r="H193" s="138" t="str">
        <f>IF(D193&lt;&gt;"",IF(ISNA(VLOOKUP(D193,P_Paramétrage!$B$3086:$D$3125,3,FALSE)),"",VLOOKUP(D193,P_Paramétrage!$B$3086:$D$3125,3,FALSE)),"")</f>
        <v/>
      </c>
      <c r="I193" s="101">
        <f>IF(D193&lt;&gt;"",IF(ISNA(VLOOKUP(D193,P_Paramétrage!$B$3086:$D$3125,3,FALSE)),0,VLOOKUP(D193,P_Paramétrage!$B$3086:$D$3125,2,FALSE)),0)</f>
        <v>0</v>
      </c>
      <c r="J193" s="101">
        <f t="shared" si="2"/>
        <v>0</v>
      </c>
      <c r="K193" s="50"/>
      <c r="L193" s="50"/>
    </row>
    <row r="194" spans="2:12" ht="19.899999999999999" customHeight="1" x14ac:dyDescent="0.35">
      <c r="B194" s="97">
        <v>187</v>
      </c>
      <c r="C194" s="50"/>
      <c r="D194" s="50"/>
      <c r="E194" s="50"/>
      <c r="F194" s="50"/>
      <c r="G194" s="49"/>
      <c r="H194" s="138" t="str">
        <f>IF(D194&lt;&gt;"",IF(ISNA(VLOOKUP(D194,P_Paramétrage!$B$3086:$D$3125,3,FALSE)),"",VLOOKUP(D194,P_Paramétrage!$B$3086:$D$3125,3,FALSE)),"")</f>
        <v/>
      </c>
      <c r="I194" s="101">
        <f>IF(D194&lt;&gt;"",IF(ISNA(VLOOKUP(D194,P_Paramétrage!$B$3086:$D$3125,3,FALSE)),0,VLOOKUP(D194,P_Paramétrage!$B$3086:$D$3125,2,FALSE)),0)</f>
        <v>0</v>
      </c>
      <c r="J194" s="101">
        <f t="shared" si="2"/>
        <v>0</v>
      </c>
      <c r="K194" s="50"/>
      <c r="L194" s="50"/>
    </row>
    <row r="195" spans="2:12" ht="19.899999999999999" customHeight="1" x14ac:dyDescent="0.35">
      <c r="B195" s="97">
        <v>188</v>
      </c>
      <c r="C195" s="50"/>
      <c r="D195" s="50"/>
      <c r="E195" s="50"/>
      <c r="F195" s="50"/>
      <c r="G195" s="49"/>
      <c r="H195" s="138" t="str">
        <f>IF(D195&lt;&gt;"",IF(ISNA(VLOOKUP(D195,P_Paramétrage!$B$3086:$D$3125,3,FALSE)),"",VLOOKUP(D195,P_Paramétrage!$B$3086:$D$3125,3,FALSE)),"")</f>
        <v/>
      </c>
      <c r="I195" s="101">
        <f>IF(D195&lt;&gt;"",IF(ISNA(VLOOKUP(D195,P_Paramétrage!$B$3086:$D$3125,3,FALSE)),0,VLOOKUP(D195,P_Paramétrage!$B$3086:$D$3125,2,FALSE)),0)</f>
        <v>0</v>
      </c>
      <c r="J195" s="101">
        <f t="shared" si="2"/>
        <v>0</v>
      </c>
      <c r="K195" s="50"/>
      <c r="L195" s="50"/>
    </row>
    <row r="196" spans="2:12" ht="19.899999999999999" customHeight="1" x14ac:dyDescent="0.35">
      <c r="B196" s="97">
        <v>189</v>
      </c>
      <c r="C196" s="50"/>
      <c r="D196" s="50"/>
      <c r="E196" s="50"/>
      <c r="F196" s="50"/>
      <c r="G196" s="49"/>
      <c r="H196" s="138" t="str">
        <f>IF(D196&lt;&gt;"",IF(ISNA(VLOOKUP(D196,P_Paramétrage!$B$3086:$D$3125,3,FALSE)),"",VLOOKUP(D196,P_Paramétrage!$B$3086:$D$3125,3,FALSE)),"")</f>
        <v/>
      </c>
      <c r="I196" s="101">
        <f>IF(D196&lt;&gt;"",IF(ISNA(VLOOKUP(D196,P_Paramétrage!$B$3086:$D$3125,3,FALSE)),0,VLOOKUP(D196,P_Paramétrage!$B$3086:$D$3125,2,FALSE)),0)</f>
        <v>0</v>
      </c>
      <c r="J196" s="101">
        <f t="shared" si="2"/>
        <v>0</v>
      </c>
      <c r="K196" s="50"/>
      <c r="L196" s="50"/>
    </row>
    <row r="197" spans="2:12" ht="19.899999999999999" customHeight="1" x14ac:dyDescent="0.35">
      <c r="B197" s="97">
        <v>190</v>
      </c>
      <c r="C197" s="50"/>
      <c r="D197" s="50"/>
      <c r="E197" s="50"/>
      <c r="F197" s="50"/>
      <c r="G197" s="49"/>
      <c r="H197" s="138" t="str">
        <f>IF(D197&lt;&gt;"",IF(ISNA(VLOOKUP(D197,P_Paramétrage!$B$3086:$D$3125,3,FALSE)),"",VLOOKUP(D197,P_Paramétrage!$B$3086:$D$3125,3,FALSE)),"")</f>
        <v/>
      </c>
      <c r="I197" s="101">
        <f>IF(D197&lt;&gt;"",IF(ISNA(VLOOKUP(D197,P_Paramétrage!$B$3086:$D$3125,3,FALSE)),0,VLOOKUP(D197,P_Paramétrage!$B$3086:$D$3125,2,FALSE)),0)</f>
        <v>0</v>
      </c>
      <c r="J197" s="101">
        <f t="shared" si="2"/>
        <v>0</v>
      </c>
      <c r="K197" s="50"/>
      <c r="L197" s="50"/>
    </row>
    <row r="198" spans="2:12" ht="19.899999999999999" customHeight="1" x14ac:dyDescent="0.35">
      <c r="B198" s="97">
        <v>191</v>
      </c>
      <c r="C198" s="50"/>
      <c r="D198" s="50"/>
      <c r="E198" s="50"/>
      <c r="F198" s="50"/>
      <c r="G198" s="49"/>
      <c r="H198" s="138" t="str">
        <f>IF(D198&lt;&gt;"",IF(ISNA(VLOOKUP(D198,P_Paramétrage!$B$3086:$D$3125,3,FALSE)),"",VLOOKUP(D198,P_Paramétrage!$B$3086:$D$3125,3,FALSE)),"")</f>
        <v/>
      </c>
      <c r="I198" s="101">
        <f>IF(D198&lt;&gt;"",IF(ISNA(VLOOKUP(D198,P_Paramétrage!$B$3086:$D$3125,3,FALSE)),0,VLOOKUP(D198,P_Paramétrage!$B$3086:$D$3125,2,FALSE)),0)</f>
        <v>0</v>
      </c>
      <c r="J198" s="101">
        <f t="shared" si="2"/>
        <v>0</v>
      </c>
      <c r="K198" s="50"/>
      <c r="L198" s="50"/>
    </row>
    <row r="199" spans="2:12" ht="19.899999999999999" customHeight="1" x14ac:dyDescent="0.35">
      <c r="B199" s="97">
        <v>192</v>
      </c>
      <c r="C199" s="50"/>
      <c r="D199" s="50"/>
      <c r="E199" s="50"/>
      <c r="F199" s="50"/>
      <c r="G199" s="49"/>
      <c r="H199" s="138" t="str">
        <f>IF(D199&lt;&gt;"",IF(ISNA(VLOOKUP(D199,P_Paramétrage!$B$3086:$D$3125,3,FALSE)),"",VLOOKUP(D199,P_Paramétrage!$B$3086:$D$3125,3,FALSE)),"")</f>
        <v/>
      </c>
      <c r="I199" s="101">
        <f>IF(D199&lt;&gt;"",IF(ISNA(VLOOKUP(D199,P_Paramétrage!$B$3086:$D$3125,3,FALSE)),0,VLOOKUP(D199,P_Paramétrage!$B$3086:$D$3125,2,FALSE)),0)</f>
        <v>0</v>
      </c>
      <c r="J199" s="101">
        <f t="shared" si="2"/>
        <v>0</v>
      </c>
      <c r="K199" s="50"/>
      <c r="L199" s="50"/>
    </row>
    <row r="200" spans="2:12" ht="19.899999999999999" customHeight="1" x14ac:dyDescent="0.35">
      <c r="B200" s="97">
        <v>193</v>
      </c>
      <c r="C200" s="50"/>
      <c r="D200" s="50"/>
      <c r="E200" s="50"/>
      <c r="F200" s="50"/>
      <c r="G200" s="49"/>
      <c r="H200" s="138" t="str">
        <f>IF(D200&lt;&gt;"",IF(ISNA(VLOOKUP(D200,P_Paramétrage!$B$3086:$D$3125,3,FALSE)),"",VLOOKUP(D200,P_Paramétrage!$B$3086:$D$3125,3,FALSE)),"")</f>
        <v/>
      </c>
      <c r="I200" s="101">
        <f>IF(D200&lt;&gt;"",IF(ISNA(VLOOKUP(D200,P_Paramétrage!$B$3086:$D$3125,3,FALSE)),0,VLOOKUP(D200,P_Paramétrage!$B$3086:$D$3125,2,FALSE)),0)</f>
        <v>0</v>
      </c>
      <c r="J200" s="101">
        <f t="shared" si="2"/>
        <v>0</v>
      </c>
      <c r="K200" s="50"/>
      <c r="L200" s="50"/>
    </row>
    <row r="201" spans="2:12" ht="19.899999999999999" customHeight="1" x14ac:dyDescent="0.35">
      <c r="B201" s="97">
        <v>194</v>
      </c>
      <c r="C201" s="50"/>
      <c r="D201" s="50"/>
      <c r="E201" s="50"/>
      <c r="F201" s="50"/>
      <c r="G201" s="49"/>
      <c r="H201" s="138" t="str">
        <f>IF(D201&lt;&gt;"",IF(ISNA(VLOOKUP(D201,P_Paramétrage!$B$3086:$D$3125,3,FALSE)),"",VLOOKUP(D201,P_Paramétrage!$B$3086:$D$3125,3,FALSE)),"")</f>
        <v/>
      </c>
      <c r="I201" s="101">
        <f>IF(D201&lt;&gt;"",IF(ISNA(VLOOKUP(D201,P_Paramétrage!$B$3086:$D$3125,3,FALSE)),0,VLOOKUP(D201,P_Paramétrage!$B$3086:$D$3125,2,FALSE)),0)</f>
        <v>0</v>
      </c>
      <c r="J201" s="101">
        <f t="shared" ref="J201:J264" si="3">IF(AND(I201&lt;&gt;0,G201&lt;&gt;""),ROUND(G201*I201,2),0)</f>
        <v>0</v>
      </c>
      <c r="K201" s="50"/>
      <c r="L201" s="50"/>
    </row>
    <row r="202" spans="2:12" ht="19.899999999999999" customHeight="1" x14ac:dyDescent="0.35">
      <c r="B202" s="97">
        <v>195</v>
      </c>
      <c r="C202" s="50"/>
      <c r="D202" s="50"/>
      <c r="E202" s="50"/>
      <c r="F202" s="50"/>
      <c r="G202" s="49"/>
      <c r="H202" s="138" t="str">
        <f>IF(D202&lt;&gt;"",IF(ISNA(VLOOKUP(D202,P_Paramétrage!$B$3086:$D$3125,3,FALSE)),"",VLOOKUP(D202,P_Paramétrage!$B$3086:$D$3125,3,FALSE)),"")</f>
        <v/>
      </c>
      <c r="I202" s="101">
        <f>IF(D202&lt;&gt;"",IF(ISNA(VLOOKUP(D202,P_Paramétrage!$B$3086:$D$3125,3,FALSE)),0,VLOOKUP(D202,P_Paramétrage!$B$3086:$D$3125,2,FALSE)),0)</f>
        <v>0</v>
      </c>
      <c r="J202" s="101">
        <f t="shared" si="3"/>
        <v>0</v>
      </c>
      <c r="K202" s="50"/>
      <c r="L202" s="50"/>
    </row>
    <row r="203" spans="2:12" ht="19.899999999999999" customHeight="1" x14ac:dyDescent="0.35">
      <c r="B203" s="97">
        <v>196</v>
      </c>
      <c r="C203" s="50"/>
      <c r="D203" s="50"/>
      <c r="E203" s="50"/>
      <c r="F203" s="50"/>
      <c r="G203" s="49"/>
      <c r="H203" s="138" t="str">
        <f>IF(D203&lt;&gt;"",IF(ISNA(VLOOKUP(D203,P_Paramétrage!$B$3086:$D$3125,3,FALSE)),"",VLOOKUP(D203,P_Paramétrage!$B$3086:$D$3125,3,FALSE)),"")</f>
        <v/>
      </c>
      <c r="I203" s="101">
        <f>IF(D203&lt;&gt;"",IF(ISNA(VLOOKUP(D203,P_Paramétrage!$B$3086:$D$3125,3,FALSE)),0,VLOOKUP(D203,P_Paramétrage!$B$3086:$D$3125,2,FALSE)),0)</f>
        <v>0</v>
      </c>
      <c r="J203" s="101">
        <f t="shared" si="3"/>
        <v>0</v>
      </c>
      <c r="K203" s="50"/>
      <c r="L203" s="50"/>
    </row>
    <row r="204" spans="2:12" ht="19.899999999999999" customHeight="1" x14ac:dyDescent="0.35">
      <c r="B204" s="97">
        <v>197</v>
      </c>
      <c r="C204" s="50"/>
      <c r="D204" s="50"/>
      <c r="E204" s="50"/>
      <c r="F204" s="50"/>
      <c r="G204" s="49"/>
      <c r="H204" s="138" t="str">
        <f>IF(D204&lt;&gt;"",IF(ISNA(VLOOKUP(D204,P_Paramétrage!$B$3086:$D$3125,3,FALSE)),"",VLOOKUP(D204,P_Paramétrage!$B$3086:$D$3125,3,FALSE)),"")</f>
        <v/>
      </c>
      <c r="I204" s="101">
        <f>IF(D204&lt;&gt;"",IF(ISNA(VLOOKUP(D204,P_Paramétrage!$B$3086:$D$3125,3,FALSE)),0,VLOOKUP(D204,P_Paramétrage!$B$3086:$D$3125,2,FALSE)),0)</f>
        <v>0</v>
      </c>
      <c r="J204" s="101">
        <f t="shared" si="3"/>
        <v>0</v>
      </c>
      <c r="K204" s="50"/>
      <c r="L204" s="50"/>
    </row>
    <row r="205" spans="2:12" ht="19.899999999999999" customHeight="1" x14ac:dyDescent="0.35">
      <c r="B205" s="97">
        <v>198</v>
      </c>
      <c r="C205" s="50"/>
      <c r="D205" s="50"/>
      <c r="E205" s="50"/>
      <c r="F205" s="50"/>
      <c r="G205" s="49"/>
      <c r="H205" s="138" t="str">
        <f>IF(D205&lt;&gt;"",IF(ISNA(VLOOKUP(D205,P_Paramétrage!$B$3086:$D$3125,3,FALSE)),"",VLOOKUP(D205,P_Paramétrage!$B$3086:$D$3125,3,FALSE)),"")</f>
        <v/>
      </c>
      <c r="I205" s="101">
        <f>IF(D205&lt;&gt;"",IF(ISNA(VLOOKUP(D205,P_Paramétrage!$B$3086:$D$3125,3,FALSE)),0,VLOOKUP(D205,P_Paramétrage!$B$3086:$D$3125,2,FALSE)),0)</f>
        <v>0</v>
      </c>
      <c r="J205" s="101">
        <f t="shared" si="3"/>
        <v>0</v>
      </c>
      <c r="K205" s="50"/>
      <c r="L205" s="50"/>
    </row>
    <row r="206" spans="2:12" ht="19.899999999999999" customHeight="1" x14ac:dyDescent="0.35">
      <c r="B206" s="97">
        <v>199</v>
      </c>
      <c r="C206" s="50"/>
      <c r="D206" s="50"/>
      <c r="E206" s="50"/>
      <c r="F206" s="50"/>
      <c r="G206" s="49"/>
      <c r="H206" s="138" t="str">
        <f>IF(D206&lt;&gt;"",IF(ISNA(VLOOKUP(D206,P_Paramétrage!$B$3086:$D$3125,3,FALSE)),"",VLOOKUP(D206,P_Paramétrage!$B$3086:$D$3125,3,FALSE)),"")</f>
        <v/>
      </c>
      <c r="I206" s="101">
        <f>IF(D206&lt;&gt;"",IF(ISNA(VLOOKUP(D206,P_Paramétrage!$B$3086:$D$3125,3,FALSE)),0,VLOOKUP(D206,P_Paramétrage!$B$3086:$D$3125,2,FALSE)),0)</f>
        <v>0</v>
      </c>
      <c r="J206" s="101">
        <f t="shared" si="3"/>
        <v>0</v>
      </c>
      <c r="K206" s="50"/>
      <c r="L206" s="50"/>
    </row>
    <row r="207" spans="2:12" ht="19.899999999999999" customHeight="1" x14ac:dyDescent="0.35">
      <c r="B207" s="97">
        <v>200</v>
      </c>
      <c r="C207" s="50"/>
      <c r="D207" s="50"/>
      <c r="E207" s="50"/>
      <c r="F207" s="50"/>
      <c r="G207" s="49"/>
      <c r="H207" s="138" t="str">
        <f>IF(D207&lt;&gt;"",IF(ISNA(VLOOKUP(D207,P_Paramétrage!$B$3086:$D$3125,3,FALSE)),"",VLOOKUP(D207,P_Paramétrage!$B$3086:$D$3125,3,FALSE)),"")</f>
        <v/>
      </c>
      <c r="I207" s="101">
        <f>IF(D207&lt;&gt;"",IF(ISNA(VLOOKUP(D207,P_Paramétrage!$B$3086:$D$3125,3,FALSE)),0,VLOOKUP(D207,P_Paramétrage!$B$3086:$D$3125,2,FALSE)),0)</f>
        <v>0</v>
      </c>
      <c r="J207" s="101">
        <f t="shared" si="3"/>
        <v>0</v>
      </c>
      <c r="K207" s="50"/>
      <c r="L207" s="50"/>
    </row>
    <row r="208" spans="2:12" ht="19.899999999999999" customHeight="1" x14ac:dyDescent="0.35">
      <c r="B208" s="97">
        <v>201</v>
      </c>
      <c r="C208" s="50"/>
      <c r="D208" s="50"/>
      <c r="E208" s="50"/>
      <c r="F208" s="50"/>
      <c r="G208" s="49"/>
      <c r="H208" s="138" t="str">
        <f>IF(D208&lt;&gt;"",IF(ISNA(VLOOKUP(D208,P_Paramétrage!$B$3086:$D$3125,3,FALSE)),"",VLOOKUP(D208,P_Paramétrage!$B$3086:$D$3125,3,FALSE)),"")</f>
        <v/>
      </c>
      <c r="I208" s="101">
        <f>IF(D208&lt;&gt;"",IF(ISNA(VLOOKUP(D208,P_Paramétrage!$B$3086:$D$3125,3,FALSE)),0,VLOOKUP(D208,P_Paramétrage!$B$3086:$D$3125,2,FALSE)),0)</f>
        <v>0</v>
      </c>
      <c r="J208" s="101">
        <f t="shared" si="3"/>
        <v>0</v>
      </c>
      <c r="K208" s="50"/>
      <c r="L208" s="50"/>
    </row>
    <row r="209" spans="2:12" ht="19.899999999999999" customHeight="1" x14ac:dyDescent="0.35">
      <c r="B209" s="97">
        <v>202</v>
      </c>
      <c r="C209" s="50"/>
      <c r="D209" s="50"/>
      <c r="E209" s="50"/>
      <c r="F209" s="50"/>
      <c r="G209" s="49"/>
      <c r="H209" s="138" t="str">
        <f>IF(D209&lt;&gt;"",IF(ISNA(VLOOKUP(D209,P_Paramétrage!$B$3086:$D$3125,3,FALSE)),"",VLOOKUP(D209,P_Paramétrage!$B$3086:$D$3125,3,FALSE)),"")</f>
        <v/>
      </c>
      <c r="I209" s="101">
        <f>IF(D209&lt;&gt;"",IF(ISNA(VLOOKUP(D209,P_Paramétrage!$B$3086:$D$3125,3,FALSE)),0,VLOOKUP(D209,P_Paramétrage!$B$3086:$D$3125,2,FALSE)),0)</f>
        <v>0</v>
      </c>
      <c r="J209" s="101">
        <f t="shared" si="3"/>
        <v>0</v>
      </c>
      <c r="K209" s="50"/>
      <c r="L209" s="50"/>
    </row>
    <row r="210" spans="2:12" ht="19.899999999999999" customHeight="1" x14ac:dyDescent="0.35">
      <c r="B210" s="97">
        <v>203</v>
      </c>
      <c r="C210" s="50"/>
      <c r="D210" s="50"/>
      <c r="E210" s="50"/>
      <c r="F210" s="50"/>
      <c r="G210" s="49"/>
      <c r="H210" s="138" t="str">
        <f>IF(D210&lt;&gt;"",IF(ISNA(VLOOKUP(D210,P_Paramétrage!$B$3086:$D$3125,3,FALSE)),"",VLOOKUP(D210,P_Paramétrage!$B$3086:$D$3125,3,FALSE)),"")</f>
        <v/>
      </c>
      <c r="I210" s="101">
        <f>IF(D210&lt;&gt;"",IF(ISNA(VLOOKUP(D210,P_Paramétrage!$B$3086:$D$3125,3,FALSE)),0,VLOOKUP(D210,P_Paramétrage!$B$3086:$D$3125,2,FALSE)),0)</f>
        <v>0</v>
      </c>
      <c r="J210" s="101">
        <f t="shared" si="3"/>
        <v>0</v>
      </c>
      <c r="K210" s="50"/>
      <c r="L210" s="50"/>
    </row>
    <row r="211" spans="2:12" ht="19.899999999999999" customHeight="1" x14ac:dyDescent="0.35">
      <c r="B211" s="97">
        <v>204</v>
      </c>
      <c r="C211" s="50"/>
      <c r="D211" s="50"/>
      <c r="E211" s="50"/>
      <c r="F211" s="50"/>
      <c r="G211" s="49"/>
      <c r="H211" s="138" t="str">
        <f>IF(D211&lt;&gt;"",IF(ISNA(VLOOKUP(D211,P_Paramétrage!$B$3086:$D$3125,3,FALSE)),"",VLOOKUP(D211,P_Paramétrage!$B$3086:$D$3125,3,FALSE)),"")</f>
        <v/>
      </c>
      <c r="I211" s="101">
        <f>IF(D211&lt;&gt;"",IF(ISNA(VLOOKUP(D211,P_Paramétrage!$B$3086:$D$3125,3,FALSE)),0,VLOOKUP(D211,P_Paramétrage!$B$3086:$D$3125,2,FALSE)),0)</f>
        <v>0</v>
      </c>
      <c r="J211" s="101">
        <f t="shared" si="3"/>
        <v>0</v>
      </c>
      <c r="K211" s="50"/>
      <c r="L211" s="50"/>
    </row>
    <row r="212" spans="2:12" ht="19.899999999999999" customHeight="1" x14ac:dyDescent="0.35">
      <c r="B212" s="97">
        <v>205</v>
      </c>
      <c r="C212" s="50"/>
      <c r="D212" s="50"/>
      <c r="E212" s="50"/>
      <c r="F212" s="50"/>
      <c r="G212" s="49"/>
      <c r="H212" s="138" t="str">
        <f>IF(D212&lt;&gt;"",IF(ISNA(VLOOKUP(D212,P_Paramétrage!$B$3086:$D$3125,3,FALSE)),"",VLOOKUP(D212,P_Paramétrage!$B$3086:$D$3125,3,FALSE)),"")</f>
        <v/>
      </c>
      <c r="I212" s="101">
        <f>IF(D212&lt;&gt;"",IF(ISNA(VLOOKUP(D212,P_Paramétrage!$B$3086:$D$3125,3,FALSE)),0,VLOOKUP(D212,P_Paramétrage!$B$3086:$D$3125,2,FALSE)),0)</f>
        <v>0</v>
      </c>
      <c r="J212" s="101">
        <f t="shared" si="3"/>
        <v>0</v>
      </c>
      <c r="K212" s="50"/>
      <c r="L212" s="50"/>
    </row>
    <row r="213" spans="2:12" ht="19.899999999999999" customHeight="1" x14ac:dyDescent="0.35">
      <c r="B213" s="97">
        <v>206</v>
      </c>
      <c r="C213" s="50"/>
      <c r="D213" s="50"/>
      <c r="E213" s="50"/>
      <c r="F213" s="50"/>
      <c r="G213" s="49"/>
      <c r="H213" s="138" t="str">
        <f>IF(D213&lt;&gt;"",IF(ISNA(VLOOKUP(D213,P_Paramétrage!$B$3086:$D$3125,3,FALSE)),"",VLOOKUP(D213,P_Paramétrage!$B$3086:$D$3125,3,FALSE)),"")</f>
        <v/>
      </c>
      <c r="I213" s="101">
        <f>IF(D213&lt;&gt;"",IF(ISNA(VLOOKUP(D213,P_Paramétrage!$B$3086:$D$3125,3,FALSE)),0,VLOOKUP(D213,P_Paramétrage!$B$3086:$D$3125,2,FALSE)),0)</f>
        <v>0</v>
      </c>
      <c r="J213" s="101">
        <f t="shared" si="3"/>
        <v>0</v>
      </c>
      <c r="K213" s="50"/>
      <c r="L213" s="50"/>
    </row>
    <row r="214" spans="2:12" ht="19.899999999999999" customHeight="1" x14ac:dyDescent="0.35">
      <c r="B214" s="97">
        <v>207</v>
      </c>
      <c r="C214" s="50"/>
      <c r="D214" s="50"/>
      <c r="E214" s="50"/>
      <c r="F214" s="50"/>
      <c r="G214" s="49"/>
      <c r="H214" s="138" t="str">
        <f>IF(D214&lt;&gt;"",IF(ISNA(VLOOKUP(D214,P_Paramétrage!$B$3086:$D$3125,3,FALSE)),"",VLOOKUP(D214,P_Paramétrage!$B$3086:$D$3125,3,FALSE)),"")</f>
        <v/>
      </c>
      <c r="I214" s="101">
        <f>IF(D214&lt;&gt;"",IF(ISNA(VLOOKUP(D214,P_Paramétrage!$B$3086:$D$3125,3,FALSE)),0,VLOOKUP(D214,P_Paramétrage!$B$3086:$D$3125,2,FALSE)),0)</f>
        <v>0</v>
      </c>
      <c r="J214" s="101">
        <f t="shared" si="3"/>
        <v>0</v>
      </c>
      <c r="K214" s="50"/>
      <c r="L214" s="50"/>
    </row>
    <row r="215" spans="2:12" ht="19.899999999999999" customHeight="1" x14ac:dyDescent="0.35">
      <c r="B215" s="97">
        <v>208</v>
      </c>
      <c r="C215" s="50"/>
      <c r="D215" s="50"/>
      <c r="E215" s="50"/>
      <c r="F215" s="50"/>
      <c r="G215" s="49"/>
      <c r="H215" s="138" t="str">
        <f>IF(D215&lt;&gt;"",IF(ISNA(VLOOKUP(D215,P_Paramétrage!$B$3086:$D$3125,3,FALSE)),"",VLOOKUP(D215,P_Paramétrage!$B$3086:$D$3125,3,FALSE)),"")</f>
        <v/>
      </c>
      <c r="I215" s="101">
        <f>IF(D215&lt;&gt;"",IF(ISNA(VLOOKUP(D215,P_Paramétrage!$B$3086:$D$3125,3,FALSE)),0,VLOOKUP(D215,P_Paramétrage!$B$3086:$D$3125,2,FALSE)),0)</f>
        <v>0</v>
      </c>
      <c r="J215" s="101">
        <f t="shared" si="3"/>
        <v>0</v>
      </c>
      <c r="K215" s="50"/>
      <c r="L215" s="50"/>
    </row>
    <row r="216" spans="2:12" ht="19.899999999999999" customHeight="1" x14ac:dyDescent="0.35">
      <c r="B216" s="97">
        <v>209</v>
      </c>
      <c r="C216" s="50"/>
      <c r="D216" s="50"/>
      <c r="E216" s="50"/>
      <c r="F216" s="50"/>
      <c r="G216" s="49"/>
      <c r="H216" s="138" t="str">
        <f>IF(D216&lt;&gt;"",IF(ISNA(VLOOKUP(D216,P_Paramétrage!$B$3086:$D$3125,3,FALSE)),"",VLOOKUP(D216,P_Paramétrage!$B$3086:$D$3125,3,FALSE)),"")</f>
        <v/>
      </c>
      <c r="I216" s="101">
        <f>IF(D216&lt;&gt;"",IF(ISNA(VLOOKUP(D216,P_Paramétrage!$B$3086:$D$3125,3,FALSE)),0,VLOOKUP(D216,P_Paramétrage!$B$3086:$D$3125,2,FALSE)),0)</f>
        <v>0</v>
      </c>
      <c r="J216" s="101">
        <f t="shared" si="3"/>
        <v>0</v>
      </c>
      <c r="K216" s="50"/>
      <c r="L216" s="50"/>
    </row>
    <row r="217" spans="2:12" ht="19.899999999999999" customHeight="1" x14ac:dyDescent="0.35">
      <c r="B217" s="97">
        <v>210</v>
      </c>
      <c r="C217" s="50"/>
      <c r="D217" s="50"/>
      <c r="E217" s="50"/>
      <c r="F217" s="50"/>
      <c r="G217" s="49"/>
      <c r="H217" s="138" t="str">
        <f>IF(D217&lt;&gt;"",IF(ISNA(VLOOKUP(D217,P_Paramétrage!$B$3086:$D$3125,3,FALSE)),"",VLOOKUP(D217,P_Paramétrage!$B$3086:$D$3125,3,FALSE)),"")</f>
        <v/>
      </c>
      <c r="I217" s="101">
        <f>IF(D217&lt;&gt;"",IF(ISNA(VLOOKUP(D217,P_Paramétrage!$B$3086:$D$3125,3,FALSE)),0,VLOOKUP(D217,P_Paramétrage!$B$3086:$D$3125,2,FALSE)),0)</f>
        <v>0</v>
      </c>
      <c r="J217" s="101">
        <f t="shared" si="3"/>
        <v>0</v>
      </c>
      <c r="K217" s="50"/>
      <c r="L217" s="50"/>
    </row>
    <row r="218" spans="2:12" ht="19.899999999999999" customHeight="1" x14ac:dyDescent="0.35">
      <c r="B218" s="97">
        <v>211</v>
      </c>
      <c r="C218" s="50"/>
      <c r="D218" s="50"/>
      <c r="E218" s="50"/>
      <c r="F218" s="50"/>
      <c r="G218" s="49"/>
      <c r="H218" s="138" t="str">
        <f>IF(D218&lt;&gt;"",IF(ISNA(VLOOKUP(D218,P_Paramétrage!$B$3086:$D$3125,3,FALSE)),"",VLOOKUP(D218,P_Paramétrage!$B$3086:$D$3125,3,FALSE)),"")</f>
        <v/>
      </c>
      <c r="I218" s="101">
        <f>IF(D218&lt;&gt;"",IF(ISNA(VLOOKUP(D218,P_Paramétrage!$B$3086:$D$3125,3,FALSE)),0,VLOOKUP(D218,P_Paramétrage!$B$3086:$D$3125,2,FALSE)),0)</f>
        <v>0</v>
      </c>
      <c r="J218" s="101">
        <f t="shared" si="3"/>
        <v>0</v>
      </c>
      <c r="K218" s="50"/>
      <c r="L218" s="50"/>
    </row>
    <row r="219" spans="2:12" ht="19.899999999999999" customHeight="1" x14ac:dyDescent="0.35">
      <c r="B219" s="97">
        <v>212</v>
      </c>
      <c r="C219" s="50"/>
      <c r="D219" s="50"/>
      <c r="E219" s="50"/>
      <c r="F219" s="50"/>
      <c r="G219" s="49"/>
      <c r="H219" s="138" t="str">
        <f>IF(D219&lt;&gt;"",IF(ISNA(VLOOKUP(D219,P_Paramétrage!$B$3086:$D$3125,3,FALSE)),"",VLOOKUP(D219,P_Paramétrage!$B$3086:$D$3125,3,FALSE)),"")</f>
        <v/>
      </c>
      <c r="I219" s="101">
        <f>IF(D219&lt;&gt;"",IF(ISNA(VLOOKUP(D219,P_Paramétrage!$B$3086:$D$3125,3,FALSE)),0,VLOOKUP(D219,P_Paramétrage!$B$3086:$D$3125,2,FALSE)),0)</f>
        <v>0</v>
      </c>
      <c r="J219" s="101">
        <f t="shared" si="3"/>
        <v>0</v>
      </c>
      <c r="K219" s="50"/>
      <c r="L219" s="50"/>
    </row>
    <row r="220" spans="2:12" ht="19.899999999999999" customHeight="1" x14ac:dyDescent="0.35">
      <c r="B220" s="97">
        <v>213</v>
      </c>
      <c r="C220" s="50"/>
      <c r="D220" s="50"/>
      <c r="E220" s="50"/>
      <c r="F220" s="50"/>
      <c r="G220" s="49"/>
      <c r="H220" s="138" t="str">
        <f>IF(D220&lt;&gt;"",IF(ISNA(VLOOKUP(D220,P_Paramétrage!$B$3086:$D$3125,3,FALSE)),"",VLOOKUP(D220,P_Paramétrage!$B$3086:$D$3125,3,FALSE)),"")</f>
        <v/>
      </c>
      <c r="I220" s="101">
        <f>IF(D220&lt;&gt;"",IF(ISNA(VLOOKUP(D220,P_Paramétrage!$B$3086:$D$3125,3,FALSE)),0,VLOOKUP(D220,P_Paramétrage!$B$3086:$D$3125,2,FALSE)),0)</f>
        <v>0</v>
      </c>
      <c r="J220" s="101">
        <f t="shared" si="3"/>
        <v>0</v>
      </c>
      <c r="K220" s="50"/>
      <c r="L220" s="50"/>
    </row>
    <row r="221" spans="2:12" ht="19.899999999999999" customHeight="1" x14ac:dyDescent="0.35">
      <c r="B221" s="97">
        <v>214</v>
      </c>
      <c r="C221" s="50"/>
      <c r="D221" s="50"/>
      <c r="E221" s="50"/>
      <c r="F221" s="50"/>
      <c r="G221" s="49"/>
      <c r="H221" s="138" t="str">
        <f>IF(D221&lt;&gt;"",IF(ISNA(VLOOKUP(D221,P_Paramétrage!$B$3086:$D$3125,3,FALSE)),"",VLOOKUP(D221,P_Paramétrage!$B$3086:$D$3125,3,FALSE)),"")</f>
        <v/>
      </c>
      <c r="I221" s="101">
        <f>IF(D221&lt;&gt;"",IF(ISNA(VLOOKUP(D221,P_Paramétrage!$B$3086:$D$3125,3,FALSE)),0,VLOOKUP(D221,P_Paramétrage!$B$3086:$D$3125,2,FALSE)),0)</f>
        <v>0</v>
      </c>
      <c r="J221" s="101">
        <f t="shared" si="3"/>
        <v>0</v>
      </c>
      <c r="K221" s="50"/>
      <c r="L221" s="50"/>
    </row>
    <row r="222" spans="2:12" ht="19.899999999999999" customHeight="1" x14ac:dyDescent="0.35">
      <c r="B222" s="97">
        <v>215</v>
      </c>
      <c r="C222" s="50"/>
      <c r="D222" s="50"/>
      <c r="E222" s="50"/>
      <c r="F222" s="50"/>
      <c r="G222" s="49"/>
      <c r="H222" s="138" t="str">
        <f>IF(D222&lt;&gt;"",IF(ISNA(VLOOKUP(D222,P_Paramétrage!$B$3086:$D$3125,3,FALSE)),"",VLOOKUP(D222,P_Paramétrage!$B$3086:$D$3125,3,FALSE)),"")</f>
        <v/>
      </c>
      <c r="I222" s="101">
        <f>IF(D222&lt;&gt;"",IF(ISNA(VLOOKUP(D222,P_Paramétrage!$B$3086:$D$3125,3,FALSE)),0,VLOOKUP(D222,P_Paramétrage!$B$3086:$D$3125,2,FALSE)),0)</f>
        <v>0</v>
      </c>
      <c r="J222" s="101">
        <f t="shared" si="3"/>
        <v>0</v>
      </c>
      <c r="K222" s="50"/>
      <c r="L222" s="50"/>
    </row>
    <row r="223" spans="2:12" ht="19.899999999999999" customHeight="1" x14ac:dyDescent="0.35">
      <c r="B223" s="97">
        <v>216</v>
      </c>
      <c r="C223" s="50"/>
      <c r="D223" s="50"/>
      <c r="E223" s="50"/>
      <c r="F223" s="50"/>
      <c r="G223" s="49"/>
      <c r="H223" s="138" t="str">
        <f>IF(D223&lt;&gt;"",IF(ISNA(VLOOKUP(D223,P_Paramétrage!$B$3086:$D$3125,3,FALSE)),"",VLOOKUP(D223,P_Paramétrage!$B$3086:$D$3125,3,FALSE)),"")</f>
        <v/>
      </c>
      <c r="I223" s="101">
        <f>IF(D223&lt;&gt;"",IF(ISNA(VLOOKUP(D223,P_Paramétrage!$B$3086:$D$3125,3,FALSE)),0,VLOOKUP(D223,P_Paramétrage!$B$3086:$D$3125,2,FALSE)),0)</f>
        <v>0</v>
      </c>
      <c r="J223" s="101">
        <f t="shared" si="3"/>
        <v>0</v>
      </c>
      <c r="K223" s="50"/>
      <c r="L223" s="50"/>
    </row>
    <row r="224" spans="2:12" ht="19.899999999999999" customHeight="1" x14ac:dyDescent="0.35">
      <c r="B224" s="97">
        <v>217</v>
      </c>
      <c r="C224" s="50"/>
      <c r="D224" s="50"/>
      <c r="E224" s="50"/>
      <c r="F224" s="50"/>
      <c r="G224" s="49"/>
      <c r="H224" s="138" t="str">
        <f>IF(D224&lt;&gt;"",IF(ISNA(VLOOKUP(D224,P_Paramétrage!$B$3086:$D$3125,3,FALSE)),"",VLOOKUP(D224,P_Paramétrage!$B$3086:$D$3125,3,FALSE)),"")</f>
        <v/>
      </c>
      <c r="I224" s="101">
        <f>IF(D224&lt;&gt;"",IF(ISNA(VLOOKUP(D224,P_Paramétrage!$B$3086:$D$3125,3,FALSE)),0,VLOOKUP(D224,P_Paramétrage!$B$3086:$D$3125,2,FALSE)),0)</f>
        <v>0</v>
      </c>
      <c r="J224" s="101">
        <f t="shared" si="3"/>
        <v>0</v>
      </c>
      <c r="K224" s="50"/>
      <c r="L224" s="50"/>
    </row>
    <row r="225" spans="2:12" ht="19.899999999999999" customHeight="1" x14ac:dyDescent="0.35">
      <c r="B225" s="97">
        <v>218</v>
      </c>
      <c r="C225" s="50"/>
      <c r="D225" s="50"/>
      <c r="E225" s="50"/>
      <c r="F225" s="50"/>
      <c r="G225" s="49"/>
      <c r="H225" s="138" t="str">
        <f>IF(D225&lt;&gt;"",IF(ISNA(VLOOKUP(D225,P_Paramétrage!$B$3086:$D$3125,3,FALSE)),"",VLOOKUP(D225,P_Paramétrage!$B$3086:$D$3125,3,FALSE)),"")</f>
        <v/>
      </c>
      <c r="I225" s="101">
        <f>IF(D225&lt;&gt;"",IF(ISNA(VLOOKUP(D225,P_Paramétrage!$B$3086:$D$3125,3,FALSE)),0,VLOOKUP(D225,P_Paramétrage!$B$3086:$D$3125,2,FALSE)),0)</f>
        <v>0</v>
      </c>
      <c r="J225" s="101">
        <f t="shared" si="3"/>
        <v>0</v>
      </c>
      <c r="K225" s="50"/>
      <c r="L225" s="50"/>
    </row>
    <row r="226" spans="2:12" ht="19.899999999999999" customHeight="1" x14ac:dyDescent="0.35">
      <c r="B226" s="97">
        <v>219</v>
      </c>
      <c r="C226" s="50"/>
      <c r="D226" s="50"/>
      <c r="E226" s="50"/>
      <c r="F226" s="50"/>
      <c r="G226" s="49"/>
      <c r="H226" s="138" t="str">
        <f>IF(D226&lt;&gt;"",IF(ISNA(VLOOKUP(D226,P_Paramétrage!$B$3086:$D$3125,3,FALSE)),"",VLOOKUP(D226,P_Paramétrage!$B$3086:$D$3125,3,FALSE)),"")</f>
        <v/>
      </c>
      <c r="I226" s="101">
        <f>IF(D226&lt;&gt;"",IF(ISNA(VLOOKUP(D226,P_Paramétrage!$B$3086:$D$3125,3,FALSE)),0,VLOOKUP(D226,P_Paramétrage!$B$3086:$D$3125,2,FALSE)),0)</f>
        <v>0</v>
      </c>
      <c r="J226" s="101">
        <f t="shared" si="3"/>
        <v>0</v>
      </c>
      <c r="K226" s="50"/>
      <c r="L226" s="50"/>
    </row>
    <row r="227" spans="2:12" ht="19.899999999999999" customHeight="1" x14ac:dyDescent="0.35">
      <c r="B227" s="97">
        <v>220</v>
      </c>
      <c r="C227" s="50"/>
      <c r="D227" s="50"/>
      <c r="E227" s="50"/>
      <c r="F227" s="50"/>
      <c r="G227" s="49"/>
      <c r="H227" s="138" t="str">
        <f>IF(D227&lt;&gt;"",IF(ISNA(VLOOKUP(D227,P_Paramétrage!$B$3086:$D$3125,3,FALSE)),"",VLOOKUP(D227,P_Paramétrage!$B$3086:$D$3125,3,FALSE)),"")</f>
        <v/>
      </c>
      <c r="I227" s="101">
        <f>IF(D227&lt;&gt;"",IF(ISNA(VLOOKUP(D227,P_Paramétrage!$B$3086:$D$3125,3,FALSE)),0,VLOOKUP(D227,P_Paramétrage!$B$3086:$D$3125,2,FALSE)),0)</f>
        <v>0</v>
      </c>
      <c r="J227" s="101">
        <f t="shared" si="3"/>
        <v>0</v>
      </c>
      <c r="K227" s="50"/>
      <c r="L227" s="50"/>
    </row>
    <row r="228" spans="2:12" ht="19.899999999999999" customHeight="1" x14ac:dyDescent="0.35">
      <c r="B228" s="97">
        <v>221</v>
      </c>
      <c r="C228" s="50"/>
      <c r="D228" s="50"/>
      <c r="E228" s="50"/>
      <c r="F228" s="50"/>
      <c r="G228" s="49"/>
      <c r="H228" s="138" t="str">
        <f>IF(D228&lt;&gt;"",IF(ISNA(VLOOKUP(D228,P_Paramétrage!$B$3086:$D$3125,3,FALSE)),"",VLOOKUP(D228,P_Paramétrage!$B$3086:$D$3125,3,FALSE)),"")</f>
        <v/>
      </c>
      <c r="I228" s="101">
        <f>IF(D228&lt;&gt;"",IF(ISNA(VLOOKUP(D228,P_Paramétrage!$B$3086:$D$3125,3,FALSE)),0,VLOOKUP(D228,P_Paramétrage!$B$3086:$D$3125,2,FALSE)),0)</f>
        <v>0</v>
      </c>
      <c r="J228" s="101">
        <f t="shared" si="3"/>
        <v>0</v>
      </c>
      <c r="K228" s="50"/>
      <c r="L228" s="50"/>
    </row>
    <row r="229" spans="2:12" ht="19.899999999999999" customHeight="1" x14ac:dyDescent="0.35">
      <c r="B229" s="97">
        <v>222</v>
      </c>
      <c r="C229" s="50"/>
      <c r="D229" s="50"/>
      <c r="E229" s="50"/>
      <c r="F229" s="50"/>
      <c r="G229" s="49"/>
      <c r="H229" s="138" t="str">
        <f>IF(D229&lt;&gt;"",IF(ISNA(VLOOKUP(D229,P_Paramétrage!$B$3086:$D$3125,3,FALSE)),"",VLOOKUP(D229,P_Paramétrage!$B$3086:$D$3125,3,FALSE)),"")</f>
        <v/>
      </c>
      <c r="I229" s="101">
        <f>IF(D229&lt;&gt;"",IF(ISNA(VLOOKUP(D229,P_Paramétrage!$B$3086:$D$3125,3,FALSE)),0,VLOOKUP(D229,P_Paramétrage!$B$3086:$D$3125,2,FALSE)),0)</f>
        <v>0</v>
      </c>
      <c r="J229" s="101">
        <f t="shared" si="3"/>
        <v>0</v>
      </c>
      <c r="K229" s="50"/>
      <c r="L229" s="50"/>
    </row>
    <row r="230" spans="2:12" ht="19.899999999999999" customHeight="1" x14ac:dyDescent="0.35">
      <c r="B230" s="97">
        <v>223</v>
      </c>
      <c r="C230" s="50"/>
      <c r="D230" s="50"/>
      <c r="E230" s="50"/>
      <c r="F230" s="50"/>
      <c r="G230" s="49"/>
      <c r="H230" s="138" t="str">
        <f>IF(D230&lt;&gt;"",IF(ISNA(VLOOKUP(D230,P_Paramétrage!$B$3086:$D$3125,3,FALSE)),"",VLOOKUP(D230,P_Paramétrage!$B$3086:$D$3125,3,FALSE)),"")</f>
        <v/>
      </c>
      <c r="I230" s="101">
        <f>IF(D230&lt;&gt;"",IF(ISNA(VLOOKUP(D230,P_Paramétrage!$B$3086:$D$3125,3,FALSE)),0,VLOOKUP(D230,P_Paramétrage!$B$3086:$D$3125,2,FALSE)),0)</f>
        <v>0</v>
      </c>
      <c r="J230" s="101">
        <f t="shared" si="3"/>
        <v>0</v>
      </c>
      <c r="K230" s="50"/>
      <c r="L230" s="50"/>
    </row>
    <row r="231" spans="2:12" ht="19.899999999999999" customHeight="1" x14ac:dyDescent="0.35">
      <c r="B231" s="97">
        <v>224</v>
      </c>
      <c r="C231" s="50"/>
      <c r="D231" s="50"/>
      <c r="E231" s="50"/>
      <c r="F231" s="50"/>
      <c r="G231" s="49"/>
      <c r="H231" s="138" t="str">
        <f>IF(D231&lt;&gt;"",IF(ISNA(VLOOKUP(D231,P_Paramétrage!$B$3086:$D$3125,3,FALSE)),"",VLOOKUP(D231,P_Paramétrage!$B$3086:$D$3125,3,FALSE)),"")</f>
        <v/>
      </c>
      <c r="I231" s="101">
        <f>IF(D231&lt;&gt;"",IF(ISNA(VLOOKUP(D231,P_Paramétrage!$B$3086:$D$3125,3,FALSE)),0,VLOOKUP(D231,P_Paramétrage!$B$3086:$D$3125,2,FALSE)),0)</f>
        <v>0</v>
      </c>
      <c r="J231" s="101">
        <f t="shared" si="3"/>
        <v>0</v>
      </c>
      <c r="K231" s="50"/>
      <c r="L231" s="50"/>
    </row>
    <row r="232" spans="2:12" ht="19.899999999999999" customHeight="1" x14ac:dyDescent="0.35">
      <c r="B232" s="97">
        <v>225</v>
      </c>
      <c r="C232" s="50"/>
      <c r="D232" s="50"/>
      <c r="E232" s="50"/>
      <c r="F232" s="50"/>
      <c r="G232" s="49"/>
      <c r="H232" s="138" t="str">
        <f>IF(D232&lt;&gt;"",IF(ISNA(VLOOKUP(D232,P_Paramétrage!$B$3086:$D$3125,3,FALSE)),"",VLOOKUP(D232,P_Paramétrage!$B$3086:$D$3125,3,FALSE)),"")</f>
        <v/>
      </c>
      <c r="I232" s="101">
        <f>IF(D232&lt;&gt;"",IF(ISNA(VLOOKUP(D232,P_Paramétrage!$B$3086:$D$3125,3,FALSE)),0,VLOOKUP(D232,P_Paramétrage!$B$3086:$D$3125,2,FALSE)),0)</f>
        <v>0</v>
      </c>
      <c r="J232" s="101">
        <f t="shared" si="3"/>
        <v>0</v>
      </c>
      <c r="K232" s="50"/>
      <c r="L232" s="50"/>
    </row>
    <row r="233" spans="2:12" ht="19.899999999999999" customHeight="1" x14ac:dyDescent="0.35">
      <c r="B233" s="97">
        <v>226</v>
      </c>
      <c r="C233" s="50"/>
      <c r="D233" s="50"/>
      <c r="E233" s="50"/>
      <c r="F233" s="50"/>
      <c r="G233" s="49"/>
      <c r="H233" s="138" t="str">
        <f>IF(D233&lt;&gt;"",IF(ISNA(VLOOKUP(D233,P_Paramétrage!$B$3086:$D$3125,3,FALSE)),"",VLOOKUP(D233,P_Paramétrage!$B$3086:$D$3125,3,FALSE)),"")</f>
        <v/>
      </c>
      <c r="I233" s="101">
        <f>IF(D233&lt;&gt;"",IF(ISNA(VLOOKUP(D233,P_Paramétrage!$B$3086:$D$3125,3,FALSE)),0,VLOOKUP(D233,P_Paramétrage!$B$3086:$D$3125,2,FALSE)),0)</f>
        <v>0</v>
      </c>
      <c r="J233" s="101">
        <f t="shared" si="3"/>
        <v>0</v>
      </c>
      <c r="K233" s="50"/>
      <c r="L233" s="50"/>
    </row>
    <row r="234" spans="2:12" ht="19.899999999999999" customHeight="1" x14ac:dyDescent="0.35">
      <c r="B234" s="97">
        <v>227</v>
      </c>
      <c r="C234" s="50"/>
      <c r="D234" s="50"/>
      <c r="E234" s="50"/>
      <c r="F234" s="50"/>
      <c r="G234" s="49"/>
      <c r="H234" s="138" t="str">
        <f>IF(D234&lt;&gt;"",IF(ISNA(VLOOKUP(D234,P_Paramétrage!$B$3086:$D$3125,3,FALSE)),"",VLOOKUP(D234,P_Paramétrage!$B$3086:$D$3125,3,FALSE)),"")</f>
        <v/>
      </c>
      <c r="I234" s="101">
        <f>IF(D234&lt;&gt;"",IF(ISNA(VLOOKUP(D234,P_Paramétrage!$B$3086:$D$3125,3,FALSE)),0,VLOOKUP(D234,P_Paramétrage!$B$3086:$D$3125,2,FALSE)),0)</f>
        <v>0</v>
      </c>
      <c r="J234" s="101">
        <f t="shared" si="3"/>
        <v>0</v>
      </c>
      <c r="K234" s="50"/>
      <c r="L234" s="50"/>
    </row>
    <row r="235" spans="2:12" ht="19.899999999999999" customHeight="1" x14ac:dyDescent="0.35">
      <c r="B235" s="97">
        <v>228</v>
      </c>
      <c r="C235" s="50"/>
      <c r="D235" s="50"/>
      <c r="E235" s="50"/>
      <c r="F235" s="50"/>
      <c r="G235" s="49"/>
      <c r="H235" s="138" t="str">
        <f>IF(D235&lt;&gt;"",IF(ISNA(VLOOKUP(D235,P_Paramétrage!$B$3086:$D$3125,3,FALSE)),"",VLOOKUP(D235,P_Paramétrage!$B$3086:$D$3125,3,FALSE)),"")</f>
        <v/>
      </c>
      <c r="I235" s="101">
        <f>IF(D235&lt;&gt;"",IF(ISNA(VLOOKUP(D235,P_Paramétrage!$B$3086:$D$3125,3,FALSE)),0,VLOOKUP(D235,P_Paramétrage!$B$3086:$D$3125,2,FALSE)),0)</f>
        <v>0</v>
      </c>
      <c r="J235" s="101">
        <f t="shared" si="3"/>
        <v>0</v>
      </c>
      <c r="K235" s="50"/>
      <c r="L235" s="50"/>
    </row>
    <row r="236" spans="2:12" ht="19.899999999999999" customHeight="1" x14ac:dyDescent="0.35">
      <c r="B236" s="97">
        <v>229</v>
      </c>
      <c r="C236" s="50"/>
      <c r="D236" s="50"/>
      <c r="E236" s="50"/>
      <c r="F236" s="50"/>
      <c r="G236" s="49"/>
      <c r="H236" s="138" t="str">
        <f>IF(D236&lt;&gt;"",IF(ISNA(VLOOKUP(D236,P_Paramétrage!$B$3086:$D$3125,3,FALSE)),"",VLOOKUP(D236,P_Paramétrage!$B$3086:$D$3125,3,FALSE)),"")</f>
        <v/>
      </c>
      <c r="I236" s="101">
        <f>IF(D236&lt;&gt;"",IF(ISNA(VLOOKUP(D236,P_Paramétrage!$B$3086:$D$3125,3,FALSE)),0,VLOOKUP(D236,P_Paramétrage!$B$3086:$D$3125,2,FALSE)),0)</f>
        <v>0</v>
      </c>
      <c r="J236" s="101">
        <f t="shared" si="3"/>
        <v>0</v>
      </c>
      <c r="K236" s="50"/>
      <c r="L236" s="50"/>
    </row>
    <row r="237" spans="2:12" ht="19.899999999999999" customHeight="1" x14ac:dyDescent="0.35">
      <c r="B237" s="97">
        <v>230</v>
      </c>
      <c r="C237" s="50"/>
      <c r="D237" s="50"/>
      <c r="E237" s="50"/>
      <c r="F237" s="50"/>
      <c r="G237" s="49"/>
      <c r="H237" s="138" t="str">
        <f>IF(D237&lt;&gt;"",IF(ISNA(VLOOKUP(D237,P_Paramétrage!$B$3086:$D$3125,3,FALSE)),"",VLOOKUP(D237,P_Paramétrage!$B$3086:$D$3125,3,FALSE)),"")</f>
        <v/>
      </c>
      <c r="I237" s="101">
        <f>IF(D237&lt;&gt;"",IF(ISNA(VLOOKUP(D237,P_Paramétrage!$B$3086:$D$3125,3,FALSE)),0,VLOOKUP(D237,P_Paramétrage!$B$3086:$D$3125,2,FALSE)),0)</f>
        <v>0</v>
      </c>
      <c r="J237" s="101">
        <f t="shared" si="3"/>
        <v>0</v>
      </c>
      <c r="K237" s="50"/>
      <c r="L237" s="50"/>
    </row>
    <row r="238" spans="2:12" ht="19.899999999999999" customHeight="1" x14ac:dyDescent="0.35">
      <c r="B238" s="97">
        <v>231</v>
      </c>
      <c r="C238" s="50"/>
      <c r="D238" s="50"/>
      <c r="E238" s="50"/>
      <c r="F238" s="50"/>
      <c r="G238" s="49"/>
      <c r="H238" s="138" t="str">
        <f>IF(D238&lt;&gt;"",IF(ISNA(VLOOKUP(D238,P_Paramétrage!$B$3086:$D$3125,3,FALSE)),"",VLOOKUP(D238,P_Paramétrage!$B$3086:$D$3125,3,FALSE)),"")</f>
        <v/>
      </c>
      <c r="I238" s="101">
        <f>IF(D238&lt;&gt;"",IF(ISNA(VLOOKUP(D238,P_Paramétrage!$B$3086:$D$3125,3,FALSE)),0,VLOOKUP(D238,P_Paramétrage!$B$3086:$D$3125,2,FALSE)),0)</f>
        <v>0</v>
      </c>
      <c r="J238" s="101">
        <f t="shared" si="3"/>
        <v>0</v>
      </c>
      <c r="K238" s="50"/>
      <c r="L238" s="50"/>
    </row>
    <row r="239" spans="2:12" ht="19.899999999999999" customHeight="1" x14ac:dyDescent="0.35">
      <c r="B239" s="97">
        <v>232</v>
      </c>
      <c r="C239" s="50"/>
      <c r="D239" s="50"/>
      <c r="E239" s="50"/>
      <c r="F239" s="50"/>
      <c r="G239" s="49"/>
      <c r="H239" s="138" t="str">
        <f>IF(D239&lt;&gt;"",IF(ISNA(VLOOKUP(D239,P_Paramétrage!$B$3086:$D$3125,3,FALSE)),"",VLOOKUP(D239,P_Paramétrage!$B$3086:$D$3125,3,FALSE)),"")</f>
        <v/>
      </c>
      <c r="I239" s="101">
        <f>IF(D239&lt;&gt;"",IF(ISNA(VLOOKUP(D239,P_Paramétrage!$B$3086:$D$3125,3,FALSE)),0,VLOOKUP(D239,P_Paramétrage!$B$3086:$D$3125,2,FALSE)),0)</f>
        <v>0</v>
      </c>
      <c r="J239" s="101">
        <f t="shared" si="3"/>
        <v>0</v>
      </c>
      <c r="K239" s="50"/>
      <c r="L239" s="50"/>
    </row>
    <row r="240" spans="2:12" ht="19.899999999999999" customHeight="1" x14ac:dyDescent="0.35">
      <c r="B240" s="97">
        <v>233</v>
      </c>
      <c r="C240" s="50"/>
      <c r="D240" s="50"/>
      <c r="E240" s="50"/>
      <c r="F240" s="50"/>
      <c r="G240" s="49"/>
      <c r="H240" s="138" t="str">
        <f>IF(D240&lt;&gt;"",IF(ISNA(VLOOKUP(D240,P_Paramétrage!$B$3086:$D$3125,3,FALSE)),"",VLOOKUP(D240,P_Paramétrage!$B$3086:$D$3125,3,FALSE)),"")</f>
        <v/>
      </c>
      <c r="I240" s="101">
        <f>IF(D240&lt;&gt;"",IF(ISNA(VLOOKUP(D240,P_Paramétrage!$B$3086:$D$3125,3,FALSE)),0,VLOOKUP(D240,P_Paramétrage!$B$3086:$D$3125,2,FALSE)),0)</f>
        <v>0</v>
      </c>
      <c r="J240" s="101">
        <f t="shared" si="3"/>
        <v>0</v>
      </c>
      <c r="K240" s="50"/>
      <c r="L240" s="50"/>
    </row>
    <row r="241" spans="2:12" ht="19.899999999999999" customHeight="1" x14ac:dyDescent="0.35">
      <c r="B241" s="97">
        <v>234</v>
      </c>
      <c r="C241" s="50"/>
      <c r="D241" s="50"/>
      <c r="E241" s="50"/>
      <c r="F241" s="50"/>
      <c r="G241" s="49"/>
      <c r="H241" s="138" t="str">
        <f>IF(D241&lt;&gt;"",IF(ISNA(VLOOKUP(D241,P_Paramétrage!$B$3086:$D$3125,3,FALSE)),"",VLOOKUP(D241,P_Paramétrage!$B$3086:$D$3125,3,FALSE)),"")</f>
        <v/>
      </c>
      <c r="I241" s="101">
        <f>IF(D241&lt;&gt;"",IF(ISNA(VLOOKUP(D241,P_Paramétrage!$B$3086:$D$3125,3,FALSE)),0,VLOOKUP(D241,P_Paramétrage!$B$3086:$D$3125,2,FALSE)),0)</f>
        <v>0</v>
      </c>
      <c r="J241" s="101">
        <f t="shared" si="3"/>
        <v>0</v>
      </c>
      <c r="K241" s="50"/>
      <c r="L241" s="50"/>
    </row>
    <row r="242" spans="2:12" ht="19.899999999999999" customHeight="1" x14ac:dyDescent="0.35">
      <c r="B242" s="97">
        <v>235</v>
      </c>
      <c r="C242" s="50"/>
      <c r="D242" s="50"/>
      <c r="E242" s="50"/>
      <c r="F242" s="50"/>
      <c r="G242" s="49"/>
      <c r="H242" s="138" t="str">
        <f>IF(D242&lt;&gt;"",IF(ISNA(VLOOKUP(D242,P_Paramétrage!$B$3086:$D$3125,3,FALSE)),"",VLOOKUP(D242,P_Paramétrage!$B$3086:$D$3125,3,FALSE)),"")</f>
        <v/>
      </c>
      <c r="I242" s="101">
        <f>IF(D242&lt;&gt;"",IF(ISNA(VLOOKUP(D242,P_Paramétrage!$B$3086:$D$3125,3,FALSE)),0,VLOOKUP(D242,P_Paramétrage!$B$3086:$D$3125,2,FALSE)),0)</f>
        <v>0</v>
      </c>
      <c r="J242" s="101">
        <f t="shared" si="3"/>
        <v>0</v>
      </c>
      <c r="K242" s="50"/>
      <c r="L242" s="50"/>
    </row>
    <row r="243" spans="2:12" ht="19.899999999999999" customHeight="1" x14ac:dyDescent="0.35">
      <c r="B243" s="97">
        <v>236</v>
      </c>
      <c r="C243" s="50"/>
      <c r="D243" s="50"/>
      <c r="E243" s="50"/>
      <c r="F243" s="50"/>
      <c r="G243" s="49"/>
      <c r="H243" s="138" t="str">
        <f>IF(D243&lt;&gt;"",IF(ISNA(VLOOKUP(D243,P_Paramétrage!$B$3086:$D$3125,3,FALSE)),"",VLOOKUP(D243,P_Paramétrage!$B$3086:$D$3125,3,FALSE)),"")</f>
        <v/>
      </c>
      <c r="I243" s="101">
        <f>IF(D243&lt;&gt;"",IF(ISNA(VLOOKUP(D243,P_Paramétrage!$B$3086:$D$3125,3,FALSE)),0,VLOOKUP(D243,P_Paramétrage!$B$3086:$D$3125,2,FALSE)),0)</f>
        <v>0</v>
      </c>
      <c r="J243" s="101">
        <f t="shared" si="3"/>
        <v>0</v>
      </c>
      <c r="K243" s="50"/>
      <c r="L243" s="50"/>
    </row>
    <row r="244" spans="2:12" ht="19.899999999999999" customHeight="1" x14ac:dyDescent="0.35">
      <c r="B244" s="97">
        <v>237</v>
      </c>
      <c r="C244" s="50"/>
      <c r="D244" s="50"/>
      <c r="E244" s="50"/>
      <c r="F244" s="50"/>
      <c r="G244" s="49"/>
      <c r="H244" s="138" t="str">
        <f>IF(D244&lt;&gt;"",IF(ISNA(VLOOKUP(D244,P_Paramétrage!$B$3086:$D$3125,3,FALSE)),"",VLOOKUP(D244,P_Paramétrage!$B$3086:$D$3125,3,FALSE)),"")</f>
        <v/>
      </c>
      <c r="I244" s="101">
        <f>IF(D244&lt;&gt;"",IF(ISNA(VLOOKUP(D244,P_Paramétrage!$B$3086:$D$3125,3,FALSE)),0,VLOOKUP(D244,P_Paramétrage!$B$3086:$D$3125,2,FALSE)),0)</f>
        <v>0</v>
      </c>
      <c r="J244" s="101">
        <f t="shared" si="3"/>
        <v>0</v>
      </c>
      <c r="K244" s="50"/>
      <c r="L244" s="50"/>
    </row>
    <row r="245" spans="2:12" ht="19.899999999999999" customHeight="1" x14ac:dyDescent="0.35">
      <c r="B245" s="97">
        <v>238</v>
      </c>
      <c r="C245" s="50"/>
      <c r="D245" s="50"/>
      <c r="E245" s="50"/>
      <c r="F245" s="50"/>
      <c r="G245" s="49"/>
      <c r="H245" s="138" t="str">
        <f>IF(D245&lt;&gt;"",IF(ISNA(VLOOKUP(D245,P_Paramétrage!$B$3086:$D$3125,3,FALSE)),"",VLOOKUP(D245,P_Paramétrage!$B$3086:$D$3125,3,FALSE)),"")</f>
        <v/>
      </c>
      <c r="I245" s="101">
        <f>IF(D245&lt;&gt;"",IF(ISNA(VLOOKUP(D245,P_Paramétrage!$B$3086:$D$3125,3,FALSE)),0,VLOOKUP(D245,P_Paramétrage!$B$3086:$D$3125,2,FALSE)),0)</f>
        <v>0</v>
      </c>
      <c r="J245" s="101">
        <f t="shared" si="3"/>
        <v>0</v>
      </c>
      <c r="K245" s="50"/>
      <c r="L245" s="50"/>
    </row>
    <row r="246" spans="2:12" ht="19.899999999999999" customHeight="1" x14ac:dyDescent="0.35">
      <c r="B246" s="97">
        <v>239</v>
      </c>
      <c r="C246" s="50"/>
      <c r="D246" s="50"/>
      <c r="E246" s="50"/>
      <c r="F246" s="50"/>
      <c r="G246" s="49"/>
      <c r="H246" s="138" t="str">
        <f>IF(D246&lt;&gt;"",IF(ISNA(VLOOKUP(D246,P_Paramétrage!$B$3086:$D$3125,3,FALSE)),"",VLOOKUP(D246,P_Paramétrage!$B$3086:$D$3125,3,FALSE)),"")</f>
        <v/>
      </c>
      <c r="I246" s="101">
        <f>IF(D246&lt;&gt;"",IF(ISNA(VLOOKUP(D246,P_Paramétrage!$B$3086:$D$3125,3,FALSE)),0,VLOOKUP(D246,P_Paramétrage!$B$3086:$D$3125,2,FALSE)),0)</f>
        <v>0</v>
      </c>
      <c r="J246" s="101">
        <f t="shared" si="3"/>
        <v>0</v>
      </c>
      <c r="K246" s="50"/>
      <c r="L246" s="50"/>
    </row>
    <row r="247" spans="2:12" ht="19.899999999999999" customHeight="1" x14ac:dyDescent="0.35">
      <c r="B247" s="97">
        <v>240</v>
      </c>
      <c r="C247" s="50"/>
      <c r="D247" s="50"/>
      <c r="E247" s="50"/>
      <c r="F247" s="50"/>
      <c r="G247" s="49"/>
      <c r="H247" s="138" t="str">
        <f>IF(D247&lt;&gt;"",IF(ISNA(VLOOKUP(D247,P_Paramétrage!$B$3086:$D$3125,3,FALSE)),"",VLOOKUP(D247,P_Paramétrage!$B$3086:$D$3125,3,FALSE)),"")</f>
        <v/>
      </c>
      <c r="I247" s="101">
        <f>IF(D247&lt;&gt;"",IF(ISNA(VLOOKUP(D247,P_Paramétrage!$B$3086:$D$3125,3,FALSE)),0,VLOOKUP(D247,P_Paramétrage!$B$3086:$D$3125,2,FALSE)),0)</f>
        <v>0</v>
      </c>
      <c r="J247" s="101">
        <f t="shared" si="3"/>
        <v>0</v>
      </c>
      <c r="K247" s="50"/>
      <c r="L247" s="50"/>
    </row>
    <row r="248" spans="2:12" ht="19.899999999999999" customHeight="1" x14ac:dyDescent="0.35">
      <c r="B248" s="97">
        <v>241</v>
      </c>
      <c r="C248" s="50"/>
      <c r="D248" s="50"/>
      <c r="E248" s="50"/>
      <c r="F248" s="50"/>
      <c r="G248" s="49"/>
      <c r="H248" s="138" t="str">
        <f>IF(D248&lt;&gt;"",IF(ISNA(VLOOKUP(D248,P_Paramétrage!$B$3086:$D$3125,3,FALSE)),"",VLOOKUP(D248,P_Paramétrage!$B$3086:$D$3125,3,FALSE)),"")</f>
        <v/>
      </c>
      <c r="I248" s="101">
        <f>IF(D248&lt;&gt;"",IF(ISNA(VLOOKUP(D248,P_Paramétrage!$B$3086:$D$3125,3,FALSE)),0,VLOOKUP(D248,P_Paramétrage!$B$3086:$D$3125,2,FALSE)),0)</f>
        <v>0</v>
      </c>
      <c r="J248" s="101">
        <f t="shared" si="3"/>
        <v>0</v>
      </c>
      <c r="K248" s="50"/>
      <c r="L248" s="50"/>
    </row>
    <row r="249" spans="2:12" ht="19.899999999999999" customHeight="1" x14ac:dyDescent="0.35">
      <c r="B249" s="97">
        <v>242</v>
      </c>
      <c r="C249" s="50"/>
      <c r="D249" s="50"/>
      <c r="E249" s="50"/>
      <c r="F249" s="50"/>
      <c r="G249" s="49"/>
      <c r="H249" s="138" t="str">
        <f>IF(D249&lt;&gt;"",IF(ISNA(VLOOKUP(D249,P_Paramétrage!$B$3086:$D$3125,3,FALSE)),"",VLOOKUP(D249,P_Paramétrage!$B$3086:$D$3125,3,FALSE)),"")</f>
        <v/>
      </c>
      <c r="I249" s="101">
        <f>IF(D249&lt;&gt;"",IF(ISNA(VLOOKUP(D249,P_Paramétrage!$B$3086:$D$3125,3,FALSE)),0,VLOOKUP(D249,P_Paramétrage!$B$3086:$D$3125,2,FALSE)),0)</f>
        <v>0</v>
      </c>
      <c r="J249" s="101">
        <f t="shared" si="3"/>
        <v>0</v>
      </c>
      <c r="K249" s="50"/>
      <c r="L249" s="50"/>
    </row>
    <row r="250" spans="2:12" ht="19.899999999999999" customHeight="1" x14ac:dyDescent="0.35">
      <c r="B250" s="97">
        <v>243</v>
      </c>
      <c r="C250" s="50"/>
      <c r="D250" s="50"/>
      <c r="E250" s="50"/>
      <c r="F250" s="50"/>
      <c r="G250" s="49"/>
      <c r="H250" s="138" t="str">
        <f>IF(D250&lt;&gt;"",IF(ISNA(VLOOKUP(D250,P_Paramétrage!$B$3086:$D$3125,3,FALSE)),"",VLOOKUP(D250,P_Paramétrage!$B$3086:$D$3125,3,FALSE)),"")</f>
        <v/>
      </c>
      <c r="I250" s="101">
        <f>IF(D250&lt;&gt;"",IF(ISNA(VLOOKUP(D250,P_Paramétrage!$B$3086:$D$3125,3,FALSE)),0,VLOOKUP(D250,P_Paramétrage!$B$3086:$D$3125,2,FALSE)),0)</f>
        <v>0</v>
      </c>
      <c r="J250" s="101">
        <f t="shared" si="3"/>
        <v>0</v>
      </c>
      <c r="K250" s="50"/>
      <c r="L250" s="50"/>
    </row>
    <row r="251" spans="2:12" ht="19.899999999999999" customHeight="1" x14ac:dyDescent="0.35">
      <c r="B251" s="97">
        <v>244</v>
      </c>
      <c r="C251" s="50"/>
      <c r="D251" s="50"/>
      <c r="E251" s="50"/>
      <c r="F251" s="50"/>
      <c r="G251" s="49"/>
      <c r="H251" s="138" t="str">
        <f>IF(D251&lt;&gt;"",IF(ISNA(VLOOKUP(D251,P_Paramétrage!$B$3086:$D$3125,3,FALSE)),"",VLOOKUP(D251,P_Paramétrage!$B$3086:$D$3125,3,FALSE)),"")</f>
        <v/>
      </c>
      <c r="I251" s="101">
        <f>IF(D251&lt;&gt;"",IF(ISNA(VLOOKUP(D251,P_Paramétrage!$B$3086:$D$3125,3,FALSE)),0,VLOOKUP(D251,P_Paramétrage!$B$3086:$D$3125,2,FALSE)),0)</f>
        <v>0</v>
      </c>
      <c r="J251" s="101">
        <f t="shared" si="3"/>
        <v>0</v>
      </c>
      <c r="K251" s="50"/>
      <c r="L251" s="50"/>
    </row>
    <row r="252" spans="2:12" ht="19.899999999999999" customHeight="1" x14ac:dyDescent="0.35">
      <c r="B252" s="97">
        <v>245</v>
      </c>
      <c r="C252" s="50"/>
      <c r="D252" s="50"/>
      <c r="E252" s="50"/>
      <c r="F252" s="50"/>
      <c r="G252" s="49"/>
      <c r="H252" s="138" t="str">
        <f>IF(D252&lt;&gt;"",IF(ISNA(VLOOKUP(D252,P_Paramétrage!$B$3086:$D$3125,3,FALSE)),"",VLOOKUP(D252,P_Paramétrage!$B$3086:$D$3125,3,FALSE)),"")</f>
        <v/>
      </c>
      <c r="I252" s="101">
        <f>IF(D252&lt;&gt;"",IF(ISNA(VLOOKUP(D252,P_Paramétrage!$B$3086:$D$3125,3,FALSE)),0,VLOOKUP(D252,P_Paramétrage!$B$3086:$D$3125,2,FALSE)),0)</f>
        <v>0</v>
      </c>
      <c r="J252" s="101">
        <f t="shared" si="3"/>
        <v>0</v>
      </c>
      <c r="K252" s="50"/>
      <c r="L252" s="50"/>
    </row>
    <row r="253" spans="2:12" ht="19.899999999999999" customHeight="1" x14ac:dyDescent="0.35">
      <c r="B253" s="97">
        <v>246</v>
      </c>
      <c r="C253" s="50"/>
      <c r="D253" s="50"/>
      <c r="E253" s="50"/>
      <c r="F253" s="50"/>
      <c r="G253" s="49"/>
      <c r="H253" s="138" t="str">
        <f>IF(D253&lt;&gt;"",IF(ISNA(VLOOKUP(D253,P_Paramétrage!$B$3086:$D$3125,3,FALSE)),"",VLOOKUP(D253,P_Paramétrage!$B$3086:$D$3125,3,FALSE)),"")</f>
        <v/>
      </c>
      <c r="I253" s="101">
        <f>IF(D253&lt;&gt;"",IF(ISNA(VLOOKUP(D253,P_Paramétrage!$B$3086:$D$3125,3,FALSE)),0,VLOOKUP(D253,P_Paramétrage!$B$3086:$D$3125,2,FALSE)),0)</f>
        <v>0</v>
      </c>
      <c r="J253" s="101">
        <f t="shared" si="3"/>
        <v>0</v>
      </c>
      <c r="K253" s="50"/>
      <c r="L253" s="50"/>
    </row>
    <row r="254" spans="2:12" ht="19.899999999999999" customHeight="1" x14ac:dyDescent="0.35">
      <c r="B254" s="97">
        <v>247</v>
      </c>
      <c r="C254" s="50"/>
      <c r="D254" s="50"/>
      <c r="E254" s="50"/>
      <c r="F254" s="50"/>
      <c r="G254" s="49"/>
      <c r="H254" s="138" t="str">
        <f>IF(D254&lt;&gt;"",IF(ISNA(VLOOKUP(D254,P_Paramétrage!$B$3086:$D$3125,3,FALSE)),"",VLOOKUP(D254,P_Paramétrage!$B$3086:$D$3125,3,FALSE)),"")</f>
        <v/>
      </c>
      <c r="I254" s="101">
        <f>IF(D254&lt;&gt;"",IF(ISNA(VLOOKUP(D254,P_Paramétrage!$B$3086:$D$3125,3,FALSE)),0,VLOOKUP(D254,P_Paramétrage!$B$3086:$D$3125,2,FALSE)),0)</f>
        <v>0</v>
      </c>
      <c r="J254" s="101">
        <f t="shared" si="3"/>
        <v>0</v>
      </c>
      <c r="K254" s="50"/>
      <c r="L254" s="50"/>
    </row>
    <row r="255" spans="2:12" ht="19.899999999999999" customHeight="1" x14ac:dyDescent="0.35">
      <c r="B255" s="97">
        <v>248</v>
      </c>
      <c r="C255" s="50"/>
      <c r="D255" s="50"/>
      <c r="E255" s="50"/>
      <c r="F255" s="50"/>
      <c r="G255" s="49"/>
      <c r="H255" s="138" t="str">
        <f>IF(D255&lt;&gt;"",IF(ISNA(VLOOKUP(D255,P_Paramétrage!$B$3086:$D$3125,3,FALSE)),"",VLOOKUP(D255,P_Paramétrage!$B$3086:$D$3125,3,FALSE)),"")</f>
        <v/>
      </c>
      <c r="I255" s="101">
        <f>IF(D255&lt;&gt;"",IF(ISNA(VLOOKUP(D255,P_Paramétrage!$B$3086:$D$3125,3,FALSE)),0,VLOOKUP(D255,P_Paramétrage!$B$3086:$D$3125,2,FALSE)),0)</f>
        <v>0</v>
      </c>
      <c r="J255" s="101">
        <f t="shared" si="3"/>
        <v>0</v>
      </c>
      <c r="K255" s="50"/>
      <c r="L255" s="50"/>
    </row>
    <row r="256" spans="2:12" ht="19.899999999999999" customHeight="1" x14ac:dyDescent="0.35">
      <c r="B256" s="97">
        <v>249</v>
      </c>
      <c r="C256" s="50"/>
      <c r="D256" s="50"/>
      <c r="E256" s="50"/>
      <c r="F256" s="50"/>
      <c r="G256" s="49"/>
      <c r="H256" s="138" t="str">
        <f>IF(D256&lt;&gt;"",IF(ISNA(VLOOKUP(D256,P_Paramétrage!$B$3086:$D$3125,3,FALSE)),"",VLOOKUP(D256,P_Paramétrage!$B$3086:$D$3125,3,FALSE)),"")</f>
        <v/>
      </c>
      <c r="I256" s="101">
        <f>IF(D256&lt;&gt;"",IF(ISNA(VLOOKUP(D256,P_Paramétrage!$B$3086:$D$3125,3,FALSE)),0,VLOOKUP(D256,P_Paramétrage!$B$3086:$D$3125,2,FALSE)),0)</f>
        <v>0</v>
      </c>
      <c r="J256" s="101">
        <f t="shared" si="3"/>
        <v>0</v>
      </c>
      <c r="K256" s="50"/>
      <c r="L256" s="50"/>
    </row>
    <row r="257" spans="2:12" ht="19.899999999999999" customHeight="1" x14ac:dyDescent="0.35">
      <c r="B257" s="97">
        <v>250</v>
      </c>
      <c r="C257" s="50"/>
      <c r="D257" s="50"/>
      <c r="E257" s="50"/>
      <c r="F257" s="50"/>
      <c r="G257" s="49"/>
      <c r="H257" s="138" t="str">
        <f>IF(D257&lt;&gt;"",IF(ISNA(VLOOKUP(D257,P_Paramétrage!$B$3086:$D$3125,3,FALSE)),"",VLOOKUP(D257,P_Paramétrage!$B$3086:$D$3125,3,FALSE)),"")</f>
        <v/>
      </c>
      <c r="I257" s="101">
        <f>IF(D257&lt;&gt;"",IF(ISNA(VLOOKUP(D257,P_Paramétrage!$B$3086:$D$3125,3,FALSE)),0,VLOOKUP(D257,P_Paramétrage!$B$3086:$D$3125,2,FALSE)),0)</f>
        <v>0</v>
      </c>
      <c r="J257" s="101">
        <f t="shared" si="3"/>
        <v>0</v>
      </c>
      <c r="K257" s="50"/>
      <c r="L257" s="50"/>
    </row>
    <row r="258" spans="2:12" ht="19.899999999999999" customHeight="1" x14ac:dyDescent="0.35">
      <c r="B258" s="97">
        <v>251</v>
      </c>
      <c r="C258" s="50"/>
      <c r="D258" s="50"/>
      <c r="E258" s="50"/>
      <c r="F258" s="50"/>
      <c r="G258" s="49"/>
      <c r="H258" s="138" t="str">
        <f>IF(D258&lt;&gt;"",IF(ISNA(VLOOKUP(D258,P_Paramétrage!$B$3086:$D$3125,3,FALSE)),"",VLOOKUP(D258,P_Paramétrage!$B$3086:$D$3125,3,FALSE)),"")</f>
        <v/>
      </c>
      <c r="I258" s="101">
        <f>IF(D258&lt;&gt;"",IF(ISNA(VLOOKUP(D258,P_Paramétrage!$B$3086:$D$3125,3,FALSE)),0,VLOOKUP(D258,P_Paramétrage!$B$3086:$D$3125,2,FALSE)),0)</f>
        <v>0</v>
      </c>
      <c r="J258" s="101">
        <f t="shared" si="3"/>
        <v>0</v>
      </c>
      <c r="K258" s="50"/>
      <c r="L258" s="50"/>
    </row>
    <row r="259" spans="2:12" ht="19.899999999999999" customHeight="1" x14ac:dyDescent="0.35">
      <c r="B259" s="97">
        <v>252</v>
      </c>
      <c r="C259" s="50"/>
      <c r="D259" s="50"/>
      <c r="E259" s="50"/>
      <c r="F259" s="50"/>
      <c r="G259" s="49"/>
      <c r="H259" s="138" t="str">
        <f>IF(D259&lt;&gt;"",IF(ISNA(VLOOKUP(D259,P_Paramétrage!$B$3086:$D$3125,3,FALSE)),"",VLOOKUP(D259,P_Paramétrage!$B$3086:$D$3125,3,FALSE)),"")</f>
        <v/>
      </c>
      <c r="I259" s="101">
        <f>IF(D259&lt;&gt;"",IF(ISNA(VLOOKUP(D259,P_Paramétrage!$B$3086:$D$3125,3,FALSE)),0,VLOOKUP(D259,P_Paramétrage!$B$3086:$D$3125,2,FALSE)),0)</f>
        <v>0</v>
      </c>
      <c r="J259" s="101">
        <f t="shared" si="3"/>
        <v>0</v>
      </c>
      <c r="K259" s="50"/>
      <c r="L259" s="50"/>
    </row>
    <row r="260" spans="2:12" ht="19.899999999999999" customHeight="1" x14ac:dyDescent="0.35">
      <c r="B260" s="97">
        <v>253</v>
      </c>
      <c r="C260" s="50"/>
      <c r="D260" s="50"/>
      <c r="E260" s="50"/>
      <c r="F260" s="50"/>
      <c r="G260" s="49"/>
      <c r="H260" s="138" t="str">
        <f>IF(D260&lt;&gt;"",IF(ISNA(VLOOKUP(D260,P_Paramétrage!$B$3086:$D$3125,3,FALSE)),"",VLOOKUP(D260,P_Paramétrage!$B$3086:$D$3125,3,FALSE)),"")</f>
        <v/>
      </c>
      <c r="I260" s="101">
        <f>IF(D260&lt;&gt;"",IF(ISNA(VLOOKUP(D260,P_Paramétrage!$B$3086:$D$3125,3,FALSE)),0,VLOOKUP(D260,P_Paramétrage!$B$3086:$D$3125,2,FALSE)),0)</f>
        <v>0</v>
      </c>
      <c r="J260" s="101">
        <f t="shared" si="3"/>
        <v>0</v>
      </c>
      <c r="K260" s="50"/>
      <c r="L260" s="50"/>
    </row>
    <row r="261" spans="2:12" ht="19.899999999999999" customHeight="1" x14ac:dyDescent="0.35">
      <c r="B261" s="97">
        <v>254</v>
      </c>
      <c r="C261" s="50"/>
      <c r="D261" s="50"/>
      <c r="E261" s="50"/>
      <c r="F261" s="50"/>
      <c r="G261" s="49"/>
      <c r="H261" s="138" t="str">
        <f>IF(D261&lt;&gt;"",IF(ISNA(VLOOKUP(D261,P_Paramétrage!$B$3086:$D$3125,3,FALSE)),"",VLOOKUP(D261,P_Paramétrage!$B$3086:$D$3125,3,FALSE)),"")</f>
        <v/>
      </c>
      <c r="I261" s="101">
        <f>IF(D261&lt;&gt;"",IF(ISNA(VLOOKUP(D261,P_Paramétrage!$B$3086:$D$3125,3,FALSE)),0,VLOOKUP(D261,P_Paramétrage!$B$3086:$D$3125,2,FALSE)),0)</f>
        <v>0</v>
      </c>
      <c r="J261" s="101">
        <f t="shared" si="3"/>
        <v>0</v>
      </c>
      <c r="K261" s="50"/>
      <c r="L261" s="50"/>
    </row>
    <row r="262" spans="2:12" ht="19.899999999999999" customHeight="1" x14ac:dyDescent="0.35">
      <c r="B262" s="97">
        <v>255</v>
      </c>
      <c r="C262" s="50"/>
      <c r="D262" s="50"/>
      <c r="E262" s="50"/>
      <c r="F262" s="50"/>
      <c r="G262" s="49"/>
      <c r="H262" s="138" t="str">
        <f>IF(D262&lt;&gt;"",IF(ISNA(VLOOKUP(D262,P_Paramétrage!$B$3086:$D$3125,3,FALSE)),"",VLOOKUP(D262,P_Paramétrage!$B$3086:$D$3125,3,FALSE)),"")</f>
        <v/>
      </c>
      <c r="I262" s="101">
        <f>IF(D262&lt;&gt;"",IF(ISNA(VLOOKUP(D262,P_Paramétrage!$B$3086:$D$3125,3,FALSE)),0,VLOOKUP(D262,P_Paramétrage!$B$3086:$D$3125,2,FALSE)),0)</f>
        <v>0</v>
      </c>
      <c r="J262" s="101">
        <f t="shared" si="3"/>
        <v>0</v>
      </c>
      <c r="K262" s="50"/>
      <c r="L262" s="50"/>
    </row>
    <row r="263" spans="2:12" ht="19.899999999999999" customHeight="1" x14ac:dyDescent="0.35">
      <c r="B263" s="97">
        <v>256</v>
      </c>
      <c r="C263" s="50"/>
      <c r="D263" s="50"/>
      <c r="E263" s="50"/>
      <c r="F263" s="50"/>
      <c r="G263" s="49"/>
      <c r="H263" s="138" t="str">
        <f>IF(D263&lt;&gt;"",IF(ISNA(VLOOKUP(D263,P_Paramétrage!$B$3086:$D$3125,3,FALSE)),"",VLOOKUP(D263,P_Paramétrage!$B$3086:$D$3125,3,FALSE)),"")</f>
        <v/>
      </c>
      <c r="I263" s="101">
        <f>IF(D263&lt;&gt;"",IF(ISNA(VLOOKUP(D263,P_Paramétrage!$B$3086:$D$3125,3,FALSE)),0,VLOOKUP(D263,P_Paramétrage!$B$3086:$D$3125,2,FALSE)),0)</f>
        <v>0</v>
      </c>
      <c r="J263" s="101">
        <f t="shared" si="3"/>
        <v>0</v>
      </c>
      <c r="K263" s="50"/>
      <c r="L263" s="50"/>
    </row>
    <row r="264" spans="2:12" ht="19.899999999999999" customHeight="1" x14ac:dyDescent="0.35">
      <c r="B264" s="97">
        <v>257</v>
      </c>
      <c r="C264" s="50"/>
      <c r="D264" s="50"/>
      <c r="E264" s="50"/>
      <c r="F264" s="50"/>
      <c r="G264" s="49"/>
      <c r="H264" s="138" t="str">
        <f>IF(D264&lt;&gt;"",IF(ISNA(VLOOKUP(D264,P_Paramétrage!$B$3086:$D$3125,3,FALSE)),"",VLOOKUP(D264,P_Paramétrage!$B$3086:$D$3125,3,FALSE)),"")</f>
        <v/>
      </c>
      <c r="I264" s="101">
        <f>IF(D264&lt;&gt;"",IF(ISNA(VLOOKUP(D264,P_Paramétrage!$B$3086:$D$3125,3,FALSE)),0,VLOOKUP(D264,P_Paramétrage!$B$3086:$D$3125,2,FALSE)),0)</f>
        <v>0</v>
      </c>
      <c r="J264" s="101">
        <f t="shared" si="3"/>
        <v>0</v>
      </c>
      <c r="K264" s="50"/>
      <c r="L264" s="50"/>
    </row>
    <row r="265" spans="2:12" ht="19.899999999999999" customHeight="1" x14ac:dyDescent="0.35">
      <c r="B265" s="97">
        <v>258</v>
      </c>
      <c r="C265" s="50"/>
      <c r="D265" s="50"/>
      <c r="E265" s="50"/>
      <c r="F265" s="50"/>
      <c r="G265" s="49"/>
      <c r="H265" s="138" t="str">
        <f>IF(D265&lt;&gt;"",IF(ISNA(VLOOKUP(D265,P_Paramétrage!$B$3086:$D$3125,3,FALSE)),"",VLOOKUP(D265,P_Paramétrage!$B$3086:$D$3125,3,FALSE)),"")</f>
        <v/>
      </c>
      <c r="I265" s="101">
        <f>IF(D265&lt;&gt;"",IF(ISNA(VLOOKUP(D265,P_Paramétrage!$B$3086:$D$3125,3,FALSE)),0,VLOOKUP(D265,P_Paramétrage!$B$3086:$D$3125,2,FALSE)),0)</f>
        <v>0</v>
      </c>
      <c r="J265" s="101">
        <f t="shared" ref="J265:J328" si="4">IF(AND(I265&lt;&gt;0,G265&lt;&gt;""),ROUND(G265*I265,2),0)</f>
        <v>0</v>
      </c>
      <c r="K265" s="50"/>
      <c r="L265" s="50"/>
    </row>
    <row r="266" spans="2:12" ht="19.899999999999999" customHeight="1" x14ac:dyDescent="0.35">
      <c r="B266" s="97">
        <v>259</v>
      </c>
      <c r="C266" s="50"/>
      <c r="D266" s="50"/>
      <c r="E266" s="50"/>
      <c r="F266" s="50"/>
      <c r="G266" s="49"/>
      <c r="H266" s="138" t="str">
        <f>IF(D266&lt;&gt;"",IF(ISNA(VLOOKUP(D266,P_Paramétrage!$B$3086:$D$3125,3,FALSE)),"",VLOOKUP(D266,P_Paramétrage!$B$3086:$D$3125,3,FALSE)),"")</f>
        <v/>
      </c>
      <c r="I266" s="101">
        <f>IF(D266&lt;&gt;"",IF(ISNA(VLOOKUP(D266,P_Paramétrage!$B$3086:$D$3125,3,FALSE)),0,VLOOKUP(D266,P_Paramétrage!$B$3086:$D$3125,2,FALSE)),0)</f>
        <v>0</v>
      </c>
      <c r="J266" s="101">
        <f t="shared" si="4"/>
        <v>0</v>
      </c>
      <c r="K266" s="50"/>
      <c r="L266" s="50"/>
    </row>
    <row r="267" spans="2:12" ht="19.899999999999999" customHeight="1" x14ac:dyDescent="0.35">
      <c r="B267" s="97">
        <v>260</v>
      </c>
      <c r="C267" s="50"/>
      <c r="D267" s="50"/>
      <c r="E267" s="50"/>
      <c r="F267" s="50"/>
      <c r="G267" s="49"/>
      <c r="H267" s="138" t="str">
        <f>IF(D267&lt;&gt;"",IF(ISNA(VLOOKUP(D267,P_Paramétrage!$B$3086:$D$3125,3,FALSE)),"",VLOOKUP(D267,P_Paramétrage!$B$3086:$D$3125,3,FALSE)),"")</f>
        <v/>
      </c>
      <c r="I267" s="101">
        <f>IF(D267&lt;&gt;"",IF(ISNA(VLOOKUP(D267,P_Paramétrage!$B$3086:$D$3125,3,FALSE)),0,VLOOKUP(D267,P_Paramétrage!$B$3086:$D$3125,2,FALSE)),0)</f>
        <v>0</v>
      </c>
      <c r="J267" s="101">
        <f t="shared" si="4"/>
        <v>0</v>
      </c>
      <c r="K267" s="50"/>
      <c r="L267" s="50"/>
    </row>
    <row r="268" spans="2:12" ht="19.899999999999999" customHeight="1" x14ac:dyDescent="0.35">
      <c r="B268" s="97">
        <v>261</v>
      </c>
      <c r="C268" s="50"/>
      <c r="D268" s="50"/>
      <c r="E268" s="50"/>
      <c r="F268" s="50"/>
      <c r="G268" s="49"/>
      <c r="H268" s="138" t="str">
        <f>IF(D268&lt;&gt;"",IF(ISNA(VLOOKUP(D268,P_Paramétrage!$B$3086:$D$3125,3,FALSE)),"",VLOOKUP(D268,P_Paramétrage!$B$3086:$D$3125,3,FALSE)),"")</f>
        <v/>
      </c>
      <c r="I268" s="101">
        <f>IF(D268&lt;&gt;"",IF(ISNA(VLOOKUP(D268,P_Paramétrage!$B$3086:$D$3125,3,FALSE)),0,VLOOKUP(D268,P_Paramétrage!$B$3086:$D$3125,2,FALSE)),0)</f>
        <v>0</v>
      </c>
      <c r="J268" s="101">
        <f t="shared" si="4"/>
        <v>0</v>
      </c>
      <c r="K268" s="50"/>
      <c r="L268" s="50"/>
    </row>
    <row r="269" spans="2:12" ht="19.899999999999999" customHeight="1" x14ac:dyDescent="0.35">
      <c r="B269" s="97">
        <v>262</v>
      </c>
      <c r="C269" s="50"/>
      <c r="D269" s="50"/>
      <c r="E269" s="50"/>
      <c r="F269" s="50"/>
      <c r="G269" s="49"/>
      <c r="H269" s="138" t="str">
        <f>IF(D269&lt;&gt;"",IF(ISNA(VLOOKUP(D269,P_Paramétrage!$B$3086:$D$3125,3,FALSE)),"",VLOOKUP(D269,P_Paramétrage!$B$3086:$D$3125,3,FALSE)),"")</f>
        <v/>
      </c>
      <c r="I269" s="101">
        <f>IF(D269&lt;&gt;"",IF(ISNA(VLOOKUP(D269,P_Paramétrage!$B$3086:$D$3125,3,FALSE)),0,VLOOKUP(D269,P_Paramétrage!$B$3086:$D$3125,2,FALSE)),0)</f>
        <v>0</v>
      </c>
      <c r="J269" s="101">
        <f t="shared" si="4"/>
        <v>0</v>
      </c>
      <c r="K269" s="50"/>
      <c r="L269" s="50"/>
    </row>
    <row r="270" spans="2:12" ht="19.899999999999999" customHeight="1" x14ac:dyDescent="0.35">
      <c r="B270" s="97">
        <v>263</v>
      </c>
      <c r="C270" s="50"/>
      <c r="D270" s="50"/>
      <c r="E270" s="50"/>
      <c r="F270" s="50"/>
      <c r="G270" s="49"/>
      <c r="H270" s="138" t="str">
        <f>IF(D270&lt;&gt;"",IF(ISNA(VLOOKUP(D270,P_Paramétrage!$B$3086:$D$3125,3,FALSE)),"",VLOOKUP(D270,P_Paramétrage!$B$3086:$D$3125,3,FALSE)),"")</f>
        <v/>
      </c>
      <c r="I270" s="101">
        <f>IF(D270&lt;&gt;"",IF(ISNA(VLOOKUP(D270,P_Paramétrage!$B$3086:$D$3125,3,FALSE)),0,VLOOKUP(D270,P_Paramétrage!$B$3086:$D$3125,2,FALSE)),0)</f>
        <v>0</v>
      </c>
      <c r="J270" s="101">
        <f t="shared" si="4"/>
        <v>0</v>
      </c>
      <c r="K270" s="50"/>
      <c r="L270" s="50"/>
    </row>
    <row r="271" spans="2:12" ht="19.899999999999999" customHeight="1" x14ac:dyDescent="0.35">
      <c r="B271" s="97">
        <v>264</v>
      </c>
      <c r="C271" s="50"/>
      <c r="D271" s="50"/>
      <c r="E271" s="50"/>
      <c r="F271" s="50"/>
      <c r="G271" s="49"/>
      <c r="H271" s="138" t="str">
        <f>IF(D271&lt;&gt;"",IF(ISNA(VLOOKUP(D271,P_Paramétrage!$B$3086:$D$3125,3,FALSE)),"",VLOOKUP(D271,P_Paramétrage!$B$3086:$D$3125,3,FALSE)),"")</f>
        <v/>
      </c>
      <c r="I271" s="101">
        <f>IF(D271&lt;&gt;"",IF(ISNA(VLOOKUP(D271,P_Paramétrage!$B$3086:$D$3125,3,FALSE)),0,VLOOKUP(D271,P_Paramétrage!$B$3086:$D$3125,2,FALSE)),0)</f>
        <v>0</v>
      </c>
      <c r="J271" s="101">
        <f t="shared" si="4"/>
        <v>0</v>
      </c>
      <c r="K271" s="50"/>
      <c r="L271" s="50"/>
    </row>
    <row r="272" spans="2:12" ht="19.899999999999999" customHeight="1" x14ac:dyDescent="0.35">
      <c r="B272" s="97">
        <v>265</v>
      </c>
      <c r="C272" s="50"/>
      <c r="D272" s="50"/>
      <c r="E272" s="50"/>
      <c r="F272" s="50"/>
      <c r="G272" s="49"/>
      <c r="H272" s="138" t="str">
        <f>IF(D272&lt;&gt;"",IF(ISNA(VLOOKUP(D272,P_Paramétrage!$B$3086:$D$3125,3,FALSE)),"",VLOOKUP(D272,P_Paramétrage!$B$3086:$D$3125,3,FALSE)),"")</f>
        <v/>
      </c>
      <c r="I272" s="101">
        <f>IF(D272&lt;&gt;"",IF(ISNA(VLOOKUP(D272,P_Paramétrage!$B$3086:$D$3125,3,FALSE)),0,VLOOKUP(D272,P_Paramétrage!$B$3086:$D$3125,2,FALSE)),0)</f>
        <v>0</v>
      </c>
      <c r="J272" s="101">
        <f t="shared" si="4"/>
        <v>0</v>
      </c>
      <c r="K272" s="50"/>
      <c r="L272" s="50"/>
    </row>
    <row r="273" spans="2:12" ht="19.899999999999999" customHeight="1" x14ac:dyDescent="0.35">
      <c r="B273" s="97">
        <v>266</v>
      </c>
      <c r="C273" s="50"/>
      <c r="D273" s="50"/>
      <c r="E273" s="50"/>
      <c r="F273" s="50"/>
      <c r="G273" s="49"/>
      <c r="H273" s="138" t="str">
        <f>IF(D273&lt;&gt;"",IF(ISNA(VLOOKUP(D273,P_Paramétrage!$B$3086:$D$3125,3,FALSE)),"",VLOOKUP(D273,P_Paramétrage!$B$3086:$D$3125,3,FALSE)),"")</f>
        <v/>
      </c>
      <c r="I273" s="101">
        <f>IF(D273&lt;&gt;"",IF(ISNA(VLOOKUP(D273,P_Paramétrage!$B$3086:$D$3125,3,FALSE)),0,VLOOKUP(D273,P_Paramétrage!$B$3086:$D$3125,2,FALSE)),0)</f>
        <v>0</v>
      </c>
      <c r="J273" s="101">
        <f t="shared" si="4"/>
        <v>0</v>
      </c>
      <c r="K273" s="50"/>
      <c r="L273" s="50"/>
    </row>
    <row r="274" spans="2:12" ht="19.899999999999999" customHeight="1" x14ac:dyDescent="0.35">
      <c r="B274" s="97">
        <v>267</v>
      </c>
      <c r="C274" s="50"/>
      <c r="D274" s="50"/>
      <c r="E274" s="50"/>
      <c r="F274" s="50"/>
      <c r="G274" s="49"/>
      <c r="H274" s="138" t="str">
        <f>IF(D274&lt;&gt;"",IF(ISNA(VLOOKUP(D274,P_Paramétrage!$B$3086:$D$3125,3,FALSE)),"",VLOOKUP(D274,P_Paramétrage!$B$3086:$D$3125,3,FALSE)),"")</f>
        <v/>
      </c>
      <c r="I274" s="101">
        <f>IF(D274&lt;&gt;"",IF(ISNA(VLOOKUP(D274,P_Paramétrage!$B$3086:$D$3125,3,FALSE)),0,VLOOKUP(D274,P_Paramétrage!$B$3086:$D$3125,2,FALSE)),0)</f>
        <v>0</v>
      </c>
      <c r="J274" s="101">
        <f t="shared" si="4"/>
        <v>0</v>
      </c>
      <c r="K274" s="50"/>
      <c r="L274" s="50"/>
    </row>
    <row r="275" spans="2:12" ht="19.899999999999999" customHeight="1" x14ac:dyDescent="0.35">
      <c r="B275" s="97">
        <v>268</v>
      </c>
      <c r="C275" s="50"/>
      <c r="D275" s="50"/>
      <c r="E275" s="50"/>
      <c r="F275" s="50"/>
      <c r="G275" s="49"/>
      <c r="H275" s="138" t="str">
        <f>IF(D275&lt;&gt;"",IF(ISNA(VLOOKUP(D275,P_Paramétrage!$B$3086:$D$3125,3,FALSE)),"",VLOOKUP(D275,P_Paramétrage!$B$3086:$D$3125,3,FALSE)),"")</f>
        <v/>
      </c>
      <c r="I275" s="101">
        <f>IF(D275&lt;&gt;"",IF(ISNA(VLOOKUP(D275,P_Paramétrage!$B$3086:$D$3125,3,FALSE)),0,VLOOKUP(D275,P_Paramétrage!$B$3086:$D$3125,2,FALSE)),0)</f>
        <v>0</v>
      </c>
      <c r="J275" s="101">
        <f t="shared" si="4"/>
        <v>0</v>
      </c>
      <c r="K275" s="50"/>
      <c r="L275" s="50"/>
    </row>
    <row r="276" spans="2:12" ht="19.899999999999999" customHeight="1" x14ac:dyDescent="0.35">
      <c r="B276" s="97">
        <v>269</v>
      </c>
      <c r="C276" s="50"/>
      <c r="D276" s="50"/>
      <c r="E276" s="50"/>
      <c r="F276" s="50"/>
      <c r="G276" s="49"/>
      <c r="H276" s="138" t="str">
        <f>IF(D276&lt;&gt;"",IF(ISNA(VLOOKUP(D276,P_Paramétrage!$B$3086:$D$3125,3,FALSE)),"",VLOOKUP(D276,P_Paramétrage!$B$3086:$D$3125,3,FALSE)),"")</f>
        <v/>
      </c>
      <c r="I276" s="101">
        <f>IF(D276&lt;&gt;"",IF(ISNA(VLOOKUP(D276,P_Paramétrage!$B$3086:$D$3125,3,FALSE)),0,VLOOKUP(D276,P_Paramétrage!$B$3086:$D$3125,2,FALSE)),0)</f>
        <v>0</v>
      </c>
      <c r="J276" s="101">
        <f t="shared" si="4"/>
        <v>0</v>
      </c>
      <c r="K276" s="50"/>
      <c r="L276" s="50"/>
    </row>
    <row r="277" spans="2:12" ht="19.899999999999999" customHeight="1" x14ac:dyDescent="0.35">
      <c r="B277" s="97">
        <v>270</v>
      </c>
      <c r="C277" s="50"/>
      <c r="D277" s="50"/>
      <c r="E277" s="50"/>
      <c r="F277" s="50"/>
      <c r="G277" s="49"/>
      <c r="H277" s="138" t="str">
        <f>IF(D277&lt;&gt;"",IF(ISNA(VLOOKUP(D277,P_Paramétrage!$B$3086:$D$3125,3,FALSE)),"",VLOOKUP(D277,P_Paramétrage!$B$3086:$D$3125,3,FALSE)),"")</f>
        <v/>
      </c>
      <c r="I277" s="101">
        <f>IF(D277&lt;&gt;"",IF(ISNA(VLOOKUP(D277,P_Paramétrage!$B$3086:$D$3125,3,FALSE)),0,VLOOKUP(D277,P_Paramétrage!$B$3086:$D$3125,2,FALSE)),0)</f>
        <v>0</v>
      </c>
      <c r="J277" s="101">
        <f t="shared" si="4"/>
        <v>0</v>
      </c>
      <c r="K277" s="50"/>
      <c r="L277" s="50"/>
    </row>
    <row r="278" spans="2:12" ht="19.899999999999999" customHeight="1" x14ac:dyDescent="0.35">
      <c r="B278" s="97">
        <v>271</v>
      </c>
      <c r="C278" s="50"/>
      <c r="D278" s="50"/>
      <c r="E278" s="50"/>
      <c r="F278" s="50"/>
      <c r="G278" s="49"/>
      <c r="H278" s="138" t="str">
        <f>IF(D278&lt;&gt;"",IF(ISNA(VLOOKUP(D278,P_Paramétrage!$B$3086:$D$3125,3,FALSE)),"",VLOOKUP(D278,P_Paramétrage!$B$3086:$D$3125,3,FALSE)),"")</f>
        <v/>
      </c>
      <c r="I278" s="101">
        <f>IF(D278&lt;&gt;"",IF(ISNA(VLOOKUP(D278,P_Paramétrage!$B$3086:$D$3125,3,FALSE)),0,VLOOKUP(D278,P_Paramétrage!$B$3086:$D$3125,2,FALSE)),0)</f>
        <v>0</v>
      </c>
      <c r="J278" s="101">
        <f t="shared" si="4"/>
        <v>0</v>
      </c>
      <c r="K278" s="50"/>
      <c r="L278" s="50"/>
    </row>
    <row r="279" spans="2:12" ht="19.899999999999999" customHeight="1" x14ac:dyDescent="0.35">
      <c r="B279" s="97">
        <v>272</v>
      </c>
      <c r="C279" s="50"/>
      <c r="D279" s="50"/>
      <c r="E279" s="50"/>
      <c r="F279" s="50"/>
      <c r="G279" s="49"/>
      <c r="H279" s="138" t="str">
        <f>IF(D279&lt;&gt;"",IF(ISNA(VLOOKUP(D279,P_Paramétrage!$B$3086:$D$3125,3,FALSE)),"",VLOOKUP(D279,P_Paramétrage!$B$3086:$D$3125,3,FALSE)),"")</f>
        <v/>
      </c>
      <c r="I279" s="101">
        <f>IF(D279&lt;&gt;"",IF(ISNA(VLOOKUP(D279,P_Paramétrage!$B$3086:$D$3125,3,FALSE)),0,VLOOKUP(D279,P_Paramétrage!$B$3086:$D$3125,2,FALSE)),0)</f>
        <v>0</v>
      </c>
      <c r="J279" s="101">
        <f t="shared" si="4"/>
        <v>0</v>
      </c>
      <c r="K279" s="50"/>
      <c r="L279" s="50"/>
    </row>
    <row r="280" spans="2:12" ht="19.899999999999999" customHeight="1" x14ac:dyDescent="0.35">
      <c r="B280" s="97">
        <v>273</v>
      </c>
      <c r="C280" s="50"/>
      <c r="D280" s="50"/>
      <c r="E280" s="50"/>
      <c r="F280" s="50"/>
      <c r="G280" s="49"/>
      <c r="H280" s="138" t="str">
        <f>IF(D280&lt;&gt;"",IF(ISNA(VLOOKUP(D280,P_Paramétrage!$B$3086:$D$3125,3,FALSE)),"",VLOOKUP(D280,P_Paramétrage!$B$3086:$D$3125,3,FALSE)),"")</f>
        <v/>
      </c>
      <c r="I280" s="101">
        <f>IF(D280&lt;&gt;"",IF(ISNA(VLOOKUP(D280,P_Paramétrage!$B$3086:$D$3125,3,FALSE)),0,VLOOKUP(D280,P_Paramétrage!$B$3086:$D$3125,2,FALSE)),0)</f>
        <v>0</v>
      </c>
      <c r="J280" s="101">
        <f t="shared" si="4"/>
        <v>0</v>
      </c>
      <c r="K280" s="50"/>
      <c r="L280" s="50"/>
    </row>
    <row r="281" spans="2:12" ht="19.899999999999999" customHeight="1" x14ac:dyDescent="0.35">
      <c r="B281" s="97">
        <v>274</v>
      </c>
      <c r="C281" s="50"/>
      <c r="D281" s="50"/>
      <c r="E281" s="50"/>
      <c r="F281" s="50"/>
      <c r="G281" s="49"/>
      <c r="H281" s="138" t="str">
        <f>IF(D281&lt;&gt;"",IF(ISNA(VLOOKUP(D281,P_Paramétrage!$B$3086:$D$3125,3,FALSE)),"",VLOOKUP(D281,P_Paramétrage!$B$3086:$D$3125,3,FALSE)),"")</f>
        <v/>
      </c>
      <c r="I281" s="101">
        <f>IF(D281&lt;&gt;"",IF(ISNA(VLOOKUP(D281,P_Paramétrage!$B$3086:$D$3125,3,FALSE)),0,VLOOKUP(D281,P_Paramétrage!$B$3086:$D$3125,2,FALSE)),0)</f>
        <v>0</v>
      </c>
      <c r="J281" s="101">
        <f t="shared" si="4"/>
        <v>0</v>
      </c>
      <c r="K281" s="50"/>
      <c r="L281" s="50"/>
    </row>
    <row r="282" spans="2:12" ht="19.899999999999999" customHeight="1" x14ac:dyDescent="0.35">
      <c r="B282" s="97">
        <v>275</v>
      </c>
      <c r="C282" s="50"/>
      <c r="D282" s="50"/>
      <c r="E282" s="50"/>
      <c r="F282" s="50"/>
      <c r="G282" s="49"/>
      <c r="H282" s="138" t="str">
        <f>IF(D282&lt;&gt;"",IF(ISNA(VLOOKUP(D282,P_Paramétrage!$B$3086:$D$3125,3,FALSE)),"",VLOOKUP(D282,P_Paramétrage!$B$3086:$D$3125,3,FALSE)),"")</f>
        <v/>
      </c>
      <c r="I282" s="101">
        <f>IF(D282&lt;&gt;"",IF(ISNA(VLOOKUP(D282,P_Paramétrage!$B$3086:$D$3125,3,FALSE)),0,VLOOKUP(D282,P_Paramétrage!$B$3086:$D$3125,2,FALSE)),0)</f>
        <v>0</v>
      </c>
      <c r="J282" s="101">
        <f t="shared" si="4"/>
        <v>0</v>
      </c>
      <c r="K282" s="50"/>
      <c r="L282" s="50"/>
    </row>
    <row r="283" spans="2:12" ht="19.899999999999999" customHeight="1" x14ac:dyDescent="0.35">
      <c r="B283" s="97">
        <v>276</v>
      </c>
      <c r="C283" s="50"/>
      <c r="D283" s="50"/>
      <c r="E283" s="50"/>
      <c r="F283" s="50"/>
      <c r="G283" s="49"/>
      <c r="H283" s="138" t="str">
        <f>IF(D283&lt;&gt;"",IF(ISNA(VLOOKUP(D283,P_Paramétrage!$B$3086:$D$3125,3,FALSE)),"",VLOOKUP(D283,P_Paramétrage!$B$3086:$D$3125,3,FALSE)),"")</f>
        <v/>
      </c>
      <c r="I283" s="101">
        <f>IF(D283&lt;&gt;"",IF(ISNA(VLOOKUP(D283,P_Paramétrage!$B$3086:$D$3125,3,FALSE)),0,VLOOKUP(D283,P_Paramétrage!$B$3086:$D$3125,2,FALSE)),0)</f>
        <v>0</v>
      </c>
      <c r="J283" s="101">
        <f t="shared" si="4"/>
        <v>0</v>
      </c>
      <c r="K283" s="50"/>
      <c r="L283" s="50"/>
    </row>
    <row r="284" spans="2:12" ht="19.899999999999999" customHeight="1" x14ac:dyDescent="0.35">
      <c r="B284" s="97">
        <v>277</v>
      </c>
      <c r="C284" s="50"/>
      <c r="D284" s="50"/>
      <c r="E284" s="50"/>
      <c r="F284" s="50"/>
      <c r="G284" s="49"/>
      <c r="H284" s="138" t="str">
        <f>IF(D284&lt;&gt;"",IF(ISNA(VLOOKUP(D284,P_Paramétrage!$B$3086:$D$3125,3,FALSE)),"",VLOOKUP(D284,P_Paramétrage!$B$3086:$D$3125,3,FALSE)),"")</f>
        <v/>
      </c>
      <c r="I284" s="101">
        <f>IF(D284&lt;&gt;"",IF(ISNA(VLOOKUP(D284,P_Paramétrage!$B$3086:$D$3125,3,FALSE)),0,VLOOKUP(D284,P_Paramétrage!$B$3086:$D$3125,2,FALSE)),0)</f>
        <v>0</v>
      </c>
      <c r="J284" s="101">
        <f t="shared" si="4"/>
        <v>0</v>
      </c>
      <c r="K284" s="50"/>
      <c r="L284" s="50"/>
    </row>
    <row r="285" spans="2:12" ht="19.899999999999999" customHeight="1" x14ac:dyDescent="0.35">
      <c r="B285" s="97">
        <v>278</v>
      </c>
      <c r="C285" s="50"/>
      <c r="D285" s="50"/>
      <c r="E285" s="50"/>
      <c r="F285" s="50"/>
      <c r="G285" s="49"/>
      <c r="H285" s="138" t="str">
        <f>IF(D285&lt;&gt;"",IF(ISNA(VLOOKUP(D285,P_Paramétrage!$B$3086:$D$3125,3,FALSE)),"",VLOOKUP(D285,P_Paramétrage!$B$3086:$D$3125,3,FALSE)),"")</f>
        <v/>
      </c>
      <c r="I285" s="101">
        <f>IF(D285&lt;&gt;"",IF(ISNA(VLOOKUP(D285,P_Paramétrage!$B$3086:$D$3125,3,FALSE)),0,VLOOKUP(D285,P_Paramétrage!$B$3086:$D$3125,2,FALSE)),0)</f>
        <v>0</v>
      </c>
      <c r="J285" s="101">
        <f t="shared" si="4"/>
        <v>0</v>
      </c>
      <c r="K285" s="50"/>
      <c r="L285" s="50"/>
    </row>
    <row r="286" spans="2:12" ht="19.899999999999999" customHeight="1" x14ac:dyDescent="0.35">
      <c r="B286" s="97">
        <v>279</v>
      </c>
      <c r="C286" s="50"/>
      <c r="D286" s="50"/>
      <c r="E286" s="50"/>
      <c r="F286" s="50"/>
      <c r="G286" s="49"/>
      <c r="H286" s="138" t="str">
        <f>IF(D286&lt;&gt;"",IF(ISNA(VLOOKUP(D286,P_Paramétrage!$B$3086:$D$3125,3,FALSE)),"",VLOOKUP(D286,P_Paramétrage!$B$3086:$D$3125,3,FALSE)),"")</f>
        <v/>
      </c>
      <c r="I286" s="101">
        <f>IF(D286&lt;&gt;"",IF(ISNA(VLOOKUP(D286,P_Paramétrage!$B$3086:$D$3125,3,FALSE)),0,VLOOKUP(D286,P_Paramétrage!$B$3086:$D$3125,2,FALSE)),0)</f>
        <v>0</v>
      </c>
      <c r="J286" s="101">
        <f t="shared" si="4"/>
        <v>0</v>
      </c>
      <c r="K286" s="50"/>
      <c r="L286" s="50"/>
    </row>
    <row r="287" spans="2:12" ht="19.899999999999999" customHeight="1" x14ac:dyDescent="0.35">
      <c r="B287" s="97">
        <v>280</v>
      </c>
      <c r="C287" s="50"/>
      <c r="D287" s="50"/>
      <c r="E287" s="50"/>
      <c r="F287" s="50"/>
      <c r="G287" s="49"/>
      <c r="H287" s="138" t="str">
        <f>IF(D287&lt;&gt;"",IF(ISNA(VLOOKUP(D287,P_Paramétrage!$B$3086:$D$3125,3,FALSE)),"",VLOOKUP(D287,P_Paramétrage!$B$3086:$D$3125,3,FALSE)),"")</f>
        <v/>
      </c>
      <c r="I287" s="101">
        <f>IF(D287&lt;&gt;"",IF(ISNA(VLOOKUP(D287,P_Paramétrage!$B$3086:$D$3125,3,FALSE)),0,VLOOKUP(D287,P_Paramétrage!$B$3086:$D$3125,2,FALSE)),0)</f>
        <v>0</v>
      </c>
      <c r="J287" s="101">
        <f t="shared" si="4"/>
        <v>0</v>
      </c>
      <c r="K287" s="50"/>
      <c r="L287" s="50"/>
    </row>
    <row r="288" spans="2:12" ht="19.899999999999999" customHeight="1" x14ac:dyDescent="0.35">
      <c r="B288" s="97">
        <v>281</v>
      </c>
      <c r="C288" s="50"/>
      <c r="D288" s="50"/>
      <c r="E288" s="50"/>
      <c r="F288" s="50"/>
      <c r="G288" s="49"/>
      <c r="H288" s="138" t="str">
        <f>IF(D288&lt;&gt;"",IF(ISNA(VLOOKUP(D288,P_Paramétrage!$B$3086:$D$3125,3,FALSE)),"",VLOOKUP(D288,P_Paramétrage!$B$3086:$D$3125,3,FALSE)),"")</f>
        <v/>
      </c>
      <c r="I288" s="101">
        <f>IF(D288&lt;&gt;"",IF(ISNA(VLOOKUP(D288,P_Paramétrage!$B$3086:$D$3125,3,FALSE)),0,VLOOKUP(D288,P_Paramétrage!$B$3086:$D$3125,2,FALSE)),0)</f>
        <v>0</v>
      </c>
      <c r="J288" s="101">
        <f t="shared" si="4"/>
        <v>0</v>
      </c>
      <c r="K288" s="50"/>
      <c r="L288" s="50"/>
    </row>
    <row r="289" spans="2:12" ht="19.899999999999999" customHeight="1" x14ac:dyDescent="0.35">
      <c r="B289" s="97">
        <v>282</v>
      </c>
      <c r="C289" s="50"/>
      <c r="D289" s="50"/>
      <c r="E289" s="50"/>
      <c r="F289" s="50"/>
      <c r="G289" s="49"/>
      <c r="H289" s="138" t="str">
        <f>IF(D289&lt;&gt;"",IF(ISNA(VLOOKUP(D289,P_Paramétrage!$B$3086:$D$3125,3,FALSE)),"",VLOOKUP(D289,P_Paramétrage!$B$3086:$D$3125,3,FALSE)),"")</f>
        <v/>
      </c>
      <c r="I289" s="101">
        <f>IF(D289&lt;&gt;"",IF(ISNA(VLOOKUP(D289,P_Paramétrage!$B$3086:$D$3125,3,FALSE)),0,VLOOKUP(D289,P_Paramétrage!$B$3086:$D$3125,2,FALSE)),0)</f>
        <v>0</v>
      </c>
      <c r="J289" s="101">
        <f t="shared" si="4"/>
        <v>0</v>
      </c>
      <c r="K289" s="50"/>
      <c r="L289" s="50"/>
    </row>
    <row r="290" spans="2:12" ht="19.899999999999999" customHeight="1" x14ac:dyDescent="0.35">
      <c r="B290" s="97">
        <v>283</v>
      </c>
      <c r="C290" s="50"/>
      <c r="D290" s="50"/>
      <c r="E290" s="50"/>
      <c r="F290" s="50"/>
      <c r="G290" s="49"/>
      <c r="H290" s="138" t="str">
        <f>IF(D290&lt;&gt;"",IF(ISNA(VLOOKUP(D290,P_Paramétrage!$B$3086:$D$3125,3,FALSE)),"",VLOOKUP(D290,P_Paramétrage!$B$3086:$D$3125,3,FALSE)),"")</f>
        <v/>
      </c>
      <c r="I290" s="101">
        <f>IF(D290&lt;&gt;"",IF(ISNA(VLOOKUP(D290,P_Paramétrage!$B$3086:$D$3125,3,FALSE)),0,VLOOKUP(D290,P_Paramétrage!$B$3086:$D$3125,2,FALSE)),0)</f>
        <v>0</v>
      </c>
      <c r="J290" s="101">
        <f t="shared" si="4"/>
        <v>0</v>
      </c>
      <c r="K290" s="50"/>
      <c r="L290" s="50"/>
    </row>
    <row r="291" spans="2:12" ht="19.899999999999999" customHeight="1" x14ac:dyDescent="0.35">
      <c r="B291" s="97">
        <v>284</v>
      </c>
      <c r="C291" s="50"/>
      <c r="D291" s="50"/>
      <c r="E291" s="50"/>
      <c r="F291" s="50"/>
      <c r="G291" s="49"/>
      <c r="H291" s="138" t="str">
        <f>IF(D291&lt;&gt;"",IF(ISNA(VLOOKUP(D291,P_Paramétrage!$B$3086:$D$3125,3,FALSE)),"",VLOOKUP(D291,P_Paramétrage!$B$3086:$D$3125,3,FALSE)),"")</f>
        <v/>
      </c>
      <c r="I291" s="101">
        <f>IF(D291&lt;&gt;"",IF(ISNA(VLOOKUP(D291,P_Paramétrage!$B$3086:$D$3125,3,FALSE)),0,VLOOKUP(D291,P_Paramétrage!$B$3086:$D$3125,2,FALSE)),0)</f>
        <v>0</v>
      </c>
      <c r="J291" s="101">
        <f t="shared" si="4"/>
        <v>0</v>
      </c>
      <c r="K291" s="50"/>
      <c r="L291" s="50"/>
    </row>
    <row r="292" spans="2:12" ht="19.899999999999999" customHeight="1" x14ac:dyDescent="0.35">
      <c r="B292" s="97">
        <v>285</v>
      </c>
      <c r="C292" s="50"/>
      <c r="D292" s="50"/>
      <c r="E292" s="50"/>
      <c r="F292" s="50"/>
      <c r="G292" s="49"/>
      <c r="H292" s="138" t="str">
        <f>IF(D292&lt;&gt;"",IF(ISNA(VLOOKUP(D292,P_Paramétrage!$B$3086:$D$3125,3,FALSE)),"",VLOOKUP(D292,P_Paramétrage!$B$3086:$D$3125,3,FALSE)),"")</f>
        <v/>
      </c>
      <c r="I292" s="101">
        <f>IF(D292&lt;&gt;"",IF(ISNA(VLOOKUP(D292,P_Paramétrage!$B$3086:$D$3125,3,FALSE)),0,VLOOKUP(D292,P_Paramétrage!$B$3086:$D$3125,2,FALSE)),0)</f>
        <v>0</v>
      </c>
      <c r="J292" s="101">
        <f t="shared" si="4"/>
        <v>0</v>
      </c>
      <c r="K292" s="50"/>
      <c r="L292" s="50"/>
    </row>
    <row r="293" spans="2:12" ht="19.899999999999999" customHeight="1" x14ac:dyDescent="0.35">
      <c r="B293" s="97">
        <v>286</v>
      </c>
      <c r="C293" s="50"/>
      <c r="D293" s="50"/>
      <c r="E293" s="50"/>
      <c r="F293" s="50"/>
      <c r="G293" s="49"/>
      <c r="H293" s="138" t="str">
        <f>IF(D293&lt;&gt;"",IF(ISNA(VLOOKUP(D293,P_Paramétrage!$B$3086:$D$3125,3,FALSE)),"",VLOOKUP(D293,P_Paramétrage!$B$3086:$D$3125,3,FALSE)),"")</f>
        <v/>
      </c>
      <c r="I293" s="101">
        <f>IF(D293&lt;&gt;"",IF(ISNA(VLOOKUP(D293,P_Paramétrage!$B$3086:$D$3125,3,FALSE)),0,VLOOKUP(D293,P_Paramétrage!$B$3086:$D$3125,2,FALSE)),0)</f>
        <v>0</v>
      </c>
      <c r="J293" s="101">
        <f t="shared" si="4"/>
        <v>0</v>
      </c>
      <c r="K293" s="50"/>
      <c r="L293" s="50"/>
    </row>
    <row r="294" spans="2:12" ht="19.899999999999999" customHeight="1" x14ac:dyDescent="0.35">
      <c r="B294" s="97">
        <v>287</v>
      </c>
      <c r="C294" s="50"/>
      <c r="D294" s="50"/>
      <c r="E294" s="50"/>
      <c r="F294" s="50"/>
      <c r="G294" s="49"/>
      <c r="H294" s="138" t="str">
        <f>IF(D294&lt;&gt;"",IF(ISNA(VLOOKUP(D294,P_Paramétrage!$B$3086:$D$3125,3,FALSE)),"",VLOOKUP(D294,P_Paramétrage!$B$3086:$D$3125,3,FALSE)),"")</f>
        <v/>
      </c>
      <c r="I294" s="101">
        <f>IF(D294&lt;&gt;"",IF(ISNA(VLOOKUP(D294,P_Paramétrage!$B$3086:$D$3125,3,FALSE)),0,VLOOKUP(D294,P_Paramétrage!$B$3086:$D$3125,2,FALSE)),0)</f>
        <v>0</v>
      </c>
      <c r="J294" s="101">
        <f t="shared" si="4"/>
        <v>0</v>
      </c>
      <c r="K294" s="50"/>
      <c r="L294" s="50"/>
    </row>
    <row r="295" spans="2:12" ht="19.899999999999999" customHeight="1" x14ac:dyDescent="0.35">
      <c r="B295" s="97">
        <v>288</v>
      </c>
      <c r="C295" s="50"/>
      <c r="D295" s="50"/>
      <c r="E295" s="50"/>
      <c r="F295" s="50"/>
      <c r="G295" s="49"/>
      <c r="H295" s="138" t="str">
        <f>IF(D295&lt;&gt;"",IF(ISNA(VLOOKUP(D295,P_Paramétrage!$B$3086:$D$3125,3,FALSE)),"",VLOOKUP(D295,P_Paramétrage!$B$3086:$D$3125,3,FALSE)),"")</f>
        <v/>
      </c>
      <c r="I295" s="101">
        <f>IF(D295&lt;&gt;"",IF(ISNA(VLOOKUP(D295,P_Paramétrage!$B$3086:$D$3125,3,FALSE)),0,VLOOKUP(D295,P_Paramétrage!$B$3086:$D$3125,2,FALSE)),0)</f>
        <v>0</v>
      </c>
      <c r="J295" s="101">
        <f t="shared" si="4"/>
        <v>0</v>
      </c>
      <c r="K295" s="50"/>
      <c r="L295" s="50"/>
    </row>
    <row r="296" spans="2:12" ht="19.899999999999999" customHeight="1" x14ac:dyDescent="0.35">
      <c r="B296" s="97">
        <v>289</v>
      </c>
      <c r="C296" s="50"/>
      <c r="D296" s="50"/>
      <c r="E296" s="50"/>
      <c r="F296" s="50"/>
      <c r="G296" s="49"/>
      <c r="H296" s="138" t="str">
        <f>IF(D296&lt;&gt;"",IF(ISNA(VLOOKUP(D296,P_Paramétrage!$B$3086:$D$3125,3,FALSE)),"",VLOOKUP(D296,P_Paramétrage!$B$3086:$D$3125,3,FALSE)),"")</f>
        <v/>
      </c>
      <c r="I296" s="101">
        <f>IF(D296&lt;&gt;"",IF(ISNA(VLOOKUP(D296,P_Paramétrage!$B$3086:$D$3125,3,FALSE)),0,VLOOKUP(D296,P_Paramétrage!$B$3086:$D$3125,2,FALSE)),0)</f>
        <v>0</v>
      </c>
      <c r="J296" s="101">
        <f t="shared" si="4"/>
        <v>0</v>
      </c>
      <c r="K296" s="50"/>
      <c r="L296" s="50"/>
    </row>
    <row r="297" spans="2:12" ht="19.899999999999999" customHeight="1" x14ac:dyDescent="0.35">
      <c r="B297" s="97">
        <v>290</v>
      </c>
      <c r="C297" s="50"/>
      <c r="D297" s="50"/>
      <c r="E297" s="50"/>
      <c r="F297" s="50"/>
      <c r="G297" s="49"/>
      <c r="H297" s="138" t="str">
        <f>IF(D297&lt;&gt;"",IF(ISNA(VLOOKUP(D297,P_Paramétrage!$B$3086:$D$3125,3,FALSE)),"",VLOOKUP(D297,P_Paramétrage!$B$3086:$D$3125,3,FALSE)),"")</f>
        <v/>
      </c>
      <c r="I297" s="101">
        <f>IF(D297&lt;&gt;"",IF(ISNA(VLOOKUP(D297,P_Paramétrage!$B$3086:$D$3125,3,FALSE)),0,VLOOKUP(D297,P_Paramétrage!$B$3086:$D$3125,2,FALSE)),0)</f>
        <v>0</v>
      </c>
      <c r="J297" s="101">
        <f t="shared" si="4"/>
        <v>0</v>
      </c>
      <c r="K297" s="50"/>
      <c r="L297" s="50"/>
    </row>
    <row r="298" spans="2:12" ht="19.899999999999999" customHeight="1" x14ac:dyDescent="0.35">
      <c r="B298" s="97">
        <v>291</v>
      </c>
      <c r="C298" s="50"/>
      <c r="D298" s="50"/>
      <c r="E298" s="50"/>
      <c r="F298" s="50"/>
      <c r="G298" s="49"/>
      <c r="H298" s="138" t="str">
        <f>IF(D298&lt;&gt;"",IF(ISNA(VLOOKUP(D298,P_Paramétrage!$B$3086:$D$3125,3,FALSE)),"",VLOOKUP(D298,P_Paramétrage!$B$3086:$D$3125,3,FALSE)),"")</f>
        <v/>
      </c>
      <c r="I298" s="101">
        <f>IF(D298&lt;&gt;"",IF(ISNA(VLOOKUP(D298,P_Paramétrage!$B$3086:$D$3125,3,FALSE)),0,VLOOKUP(D298,P_Paramétrage!$B$3086:$D$3125,2,FALSE)),0)</f>
        <v>0</v>
      </c>
      <c r="J298" s="101">
        <f t="shared" si="4"/>
        <v>0</v>
      </c>
      <c r="K298" s="50"/>
      <c r="L298" s="50"/>
    </row>
    <row r="299" spans="2:12" ht="19.899999999999999" customHeight="1" x14ac:dyDescent="0.35">
      <c r="B299" s="97">
        <v>292</v>
      </c>
      <c r="C299" s="50"/>
      <c r="D299" s="50"/>
      <c r="E299" s="50"/>
      <c r="F299" s="50"/>
      <c r="G299" s="49"/>
      <c r="H299" s="138" t="str">
        <f>IF(D299&lt;&gt;"",IF(ISNA(VLOOKUP(D299,P_Paramétrage!$B$3086:$D$3125,3,FALSE)),"",VLOOKUP(D299,P_Paramétrage!$B$3086:$D$3125,3,FALSE)),"")</f>
        <v/>
      </c>
      <c r="I299" s="101">
        <f>IF(D299&lt;&gt;"",IF(ISNA(VLOOKUP(D299,P_Paramétrage!$B$3086:$D$3125,3,FALSE)),0,VLOOKUP(D299,P_Paramétrage!$B$3086:$D$3125,2,FALSE)),0)</f>
        <v>0</v>
      </c>
      <c r="J299" s="101">
        <f t="shared" si="4"/>
        <v>0</v>
      </c>
      <c r="K299" s="50"/>
      <c r="L299" s="50"/>
    </row>
    <row r="300" spans="2:12" ht="19.899999999999999" customHeight="1" x14ac:dyDescent="0.35">
      <c r="B300" s="97">
        <v>293</v>
      </c>
      <c r="C300" s="50"/>
      <c r="D300" s="50"/>
      <c r="E300" s="50"/>
      <c r="F300" s="50"/>
      <c r="G300" s="49"/>
      <c r="H300" s="138" t="str">
        <f>IF(D300&lt;&gt;"",IF(ISNA(VLOOKUP(D300,P_Paramétrage!$B$3086:$D$3125,3,FALSE)),"",VLOOKUP(D300,P_Paramétrage!$B$3086:$D$3125,3,FALSE)),"")</f>
        <v/>
      </c>
      <c r="I300" s="101">
        <f>IF(D300&lt;&gt;"",IF(ISNA(VLOOKUP(D300,P_Paramétrage!$B$3086:$D$3125,3,FALSE)),0,VLOOKUP(D300,P_Paramétrage!$B$3086:$D$3125,2,FALSE)),0)</f>
        <v>0</v>
      </c>
      <c r="J300" s="101">
        <f t="shared" si="4"/>
        <v>0</v>
      </c>
      <c r="K300" s="50"/>
      <c r="L300" s="50"/>
    </row>
    <row r="301" spans="2:12" ht="19.899999999999999" customHeight="1" x14ac:dyDescent="0.35">
      <c r="B301" s="97">
        <v>294</v>
      </c>
      <c r="C301" s="50"/>
      <c r="D301" s="50"/>
      <c r="E301" s="50"/>
      <c r="F301" s="50"/>
      <c r="G301" s="49"/>
      <c r="H301" s="138" t="str">
        <f>IF(D301&lt;&gt;"",IF(ISNA(VLOOKUP(D301,P_Paramétrage!$B$3086:$D$3125,3,FALSE)),"",VLOOKUP(D301,P_Paramétrage!$B$3086:$D$3125,3,FALSE)),"")</f>
        <v/>
      </c>
      <c r="I301" s="101">
        <f>IF(D301&lt;&gt;"",IF(ISNA(VLOOKUP(D301,P_Paramétrage!$B$3086:$D$3125,3,FALSE)),0,VLOOKUP(D301,P_Paramétrage!$B$3086:$D$3125,2,FALSE)),0)</f>
        <v>0</v>
      </c>
      <c r="J301" s="101">
        <f t="shared" si="4"/>
        <v>0</v>
      </c>
      <c r="K301" s="50"/>
      <c r="L301" s="50"/>
    </row>
    <row r="302" spans="2:12" ht="19.899999999999999" customHeight="1" x14ac:dyDescent="0.35">
      <c r="B302" s="97">
        <v>295</v>
      </c>
      <c r="C302" s="50"/>
      <c r="D302" s="50"/>
      <c r="E302" s="50"/>
      <c r="F302" s="50"/>
      <c r="G302" s="49"/>
      <c r="H302" s="138" t="str">
        <f>IF(D302&lt;&gt;"",IF(ISNA(VLOOKUP(D302,P_Paramétrage!$B$3086:$D$3125,3,FALSE)),"",VLOOKUP(D302,P_Paramétrage!$B$3086:$D$3125,3,FALSE)),"")</f>
        <v/>
      </c>
      <c r="I302" s="101">
        <f>IF(D302&lt;&gt;"",IF(ISNA(VLOOKUP(D302,P_Paramétrage!$B$3086:$D$3125,3,FALSE)),0,VLOOKUP(D302,P_Paramétrage!$B$3086:$D$3125,2,FALSE)),0)</f>
        <v>0</v>
      </c>
      <c r="J302" s="101">
        <f t="shared" si="4"/>
        <v>0</v>
      </c>
      <c r="K302" s="50"/>
      <c r="L302" s="50"/>
    </row>
    <row r="303" spans="2:12" ht="19.899999999999999" customHeight="1" x14ac:dyDescent="0.35">
      <c r="B303" s="97">
        <v>296</v>
      </c>
      <c r="C303" s="50"/>
      <c r="D303" s="50"/>
      <c r="E303" s="50"/>
      <c r="F303" s="50"/>
      <c r="G303" s="49"/>
      <c r="H303" s="138" t="str">
        <f>IF(D303&lt;&gt;"",IF(ISNA(VLOOKUP(D303,P_Paramétrage!$B$3086:$D$3125,3,FALSE)),"",VLOOKUP(D303,P_Paramétrage!$B$3086:$D$3125,3,FALSE)),"")</f>
        <v/>
      </c>
      <c r="I303" s="101">
        <f>IF(D303&lt;&gt;"",IF(ISNA(VLOOKUP(D303,P_Paramétrage!$B$3086:$D$3125,3,FALSE)),0,VLOOKUP(D303,P_Paramétrage!$B$3086:$D$3125,2,FALSE)),0)</f>
        <v>0</v>
      </c>
      <c r="J303" s="101">
        <f t="shared" si="4"/>
        <v>0</v>
      </c>
      <c r="K303" s="50"/>
      <c r="L303" s="50"/>
    </row>
    <row r="304" spans="2:12" ht="19.899999999999999" customHeight="1" x14ac:dyDescent="0.35">
      <c r="B304" s="97">
        <v>297</v>
      </c>
      <c r="C304" s="50"/>
      <c r="D304" s="50"/>
      <c r="E304" s="50"/>
      <c r="F304" s="50"/>
      <c r="G304" s="49"/>
      <c r="H304" s="138" t="str">
        <f>IF(D304&lt;&gt;"",IF(ISNA(VLOOKUP(D304,P_Paramétrage!$B$3086:$D$3125,3,FALSE)),"",VLOOKUP(D304,P_Paramétrage!$B$3086:$D$3125,3,FALSE)),"")</f>
        <v/>
      </c>
      <c r="I304" s="101">
        <f>IF(D304&lt;&gt;"",IF(ISNA(VLOOKUP(D304,P_Paramétrage!$B$3086:$D$3125,3,FALSE)),0,VLOOKUP(D304,P_Paramétrage!$B$3086:$D$3125,2,FALSE)),0)</f>
        <v>0</v>
      </c>
      <c r="J304" s="101">
        <f t="shared" si="4"/>
        <v>0</v>
      </c>
      <c r="K304" s="50"/>
      <c r="L304" s="50"/>
    </row>
    <row r="305" spans="2:12" ht="19.899999999999999" customHeight="1" x14ac:dyDescent="0.35">
      <c r="B305" s="97">
        <v>298</v>
      </c>
      <c r="C305" s="50"/>
      <c r="D305" s="50"/>
      <c r="E305" s="50"/>
      <c r="F305" s="50"/>
      <c r="G305" s="49"/>
      <c r="H305" s="138" t="str">
        <f>IF(D305&lt;&gt;"",IF(ISNA(VLOOKUP(D305,P_Paramétrage!$B$3086:$D$3125,3,FALSE)),"",VLOOKUP(D305,P_Paramétrage!$B$3086:$D$3125,3,FALSE)),"")</f>
        <v/>
      </c>
      <c r="I305" s="101">
        <f>IF(D305&lt;&gt;"",IF(ISNA(VLOOKUP(D305,P_Paramétrage!$B$3086:$D$3125,3,FALSE)),0,VLOOKUP(D305,P_Paramétrage!$B$3086:$D$3125,2,FALSE)),0)</f>
        <v>0</v>
      </c>
      <c r="J305" s="101">
        <f t="shared" si="4"/>
        <v>0</v>
      </c>
      <c r="K305" s="50"/>
      <c r="L305" s="50"/>
    </row>
    <row r="306" spans="2:12" ht="19.899999999999999" customHeight="1" x14ac:dyDescent="0.35">
      <c r="B306" s="97">
        <v>299</v>
      </c>
      <c r="C306" s="50"/>
      <c r="D306" s="50"/>
      <c r="E306" s="50"/>
      <c r="F306" s="50"/>
      <c r="G306" s="49"/>
      <c r="H306" s="138" t="str">
        <f>IF(D306&lt;&gt;"",IF(ISNA(VLOOKUP(D306,P_Paramétrage!$B$3086:$D$3125,3,FALSE)),"",VLOOKUP(D306,P_Paramétrage!$B$3086:$D$3125,3,FALSE)),"")</f>
        <v/>
      </c>
      <c r="I306" s="101">
        <f>IF(D306&lt;&gt;"",IF(ISNA(VLOOKUP(D306,P_Paramétrage!$B$3086:$D$3125,3,FALSE)),0,VLOOKUP(D306,P_Paramétrage!$B$3086:$D$3125,2,FALSE)),0)</f>
        <v>0</v>
      </c>
      <c r="J306" s="101">
        <f t="shared" si="4"/>
        <v>0</v>
      </c>
      <c r="K306" s="50"/>
      <c r="L306" s="50"/>
    </row>
    <row r="307" spans="2:12" ht="19.899999999999999" customHeight="1" x14ac:dyDescent="0.35">
      <c r="B307" s="97">
        <v>300</v>
      </c>
      <c r="C307" s="50"/>
      <c r="D307" s="50"/>
      <c r="E307" s="50"/>
      <c r="F307" s="50"/>
      <c r="G307" s="49"/>
      <c r="H307" s="138" t="str">
        <f>IF(D307&lt;&gt;"",IF(ISNA(VLOOKUP(D307,P_Paramétrage!$B$3086:$D$3125,3,FALSE)),"",VLOOKUP(D307,P_Paramétrage!$B$3086:$D$3125,3,FALSE)),"")</f>
        <v/>
      </c>
      <c r="I307" s="101">
        <f>IF(D307&lt;&gt;"",IF(ISNA(VLOOKUP(D307,P_Paramétrage!$B$3086:$D$3125,3,FALSE)),0,VLOOKUP(D307,P_Paramétrage!$B$3086:$D$3125,2,FALSE)),0)</f>
        <v>0</v>
      </c>
      <c r="J307" s="101">
        <f t="shared" si="4"/>
        <v>0</v>
      </c>
      <c r="K307" s="50"/>
      <c r="L307" s="50"/>
    </row>
    <row r="308" spans="2:12" ht="19.899999999999999" customHeight="1" x14ac:dyDescent="0.35">
      <c r="B308" s="97">
        <v>301</v>
      </c>
      <c r="C308" s="50"/>
      <c r="D308" s="50"/>
      <c r="E308" s="50"/>
      <c r="F308" s="50"/>
      <c r="G308" s="49"/>
      <c r="H308" s="138" t="str">
        <f>IF(D308&lt;&gt;"",IF(ISNA(VLOOKUP(D308,P_Paramétrage!$B$3086:$D$3125,3,FALSE)),"",VLOOKUP(D308,P_Paramétrage!$B$3086:$D$3125,3,FALSE)),"")</f>
        <v/>
      </c>
      <c r="I308" s="101">
        <f>IF(D308&lt;&gt;"",IF(ISNA(VLOOKUP(D308,P_Paramétrage!$B$3086:$D$3125,3,FALSE)),0,VLOOKUP(D308,P_Paramétrage!$B$3086:$D$3125,2,FALSE)),0)</f>
        <v>0</v>
      </c>
      <c r="J308" s="101">
        <f t="shared" si="4"/>
        <v>0</v>
      </c>
      <c r="K308" s="50"/>
      <c r="L308" s="50"/>
    </row>
    <row r="309" spans="2:12" ht="19.899999999999999" customHeight="1" x14ac:dyDescent="0.35">
      <c r="B309" s="97">
        <v>302</v>
      </c>
      <c r="C309" s="50"/>
      <c r="D309" s="50"/>
      <c r="E309" s="50"/>
      <c r="F309" s="50"/>
      <c r="G309" s="49"/>
      <c r="H309" s="138" t="str">
        <f>IF(D309&lt;&gt;"",IF(ISNA(VLOOKUP(D309,P_Paramétrage!$B$3086:$D$3125,3,FALSE)),"",VLOOKUP(D309,P_Paramétrage!$B$3086:$D$3125,3,FALSE)),"")</f>
        <v/>
      </c>
      <c r="I309" s="101">
        <f>IF(D309&lt;&gt;"",IF(ISNA(VLOOKUP(D309,P_Paramétrage!$B$3086:$D$3125,3,FALSE)),0,VLOOKUP(D309,P_Paramétrage!$B$3086:$D$3125,2,FALSE)),0)</f>
        <v>0</v>
      </c>
      <c r="J309" s="101">
        <f t="shared" si="4"/>
        <v>0</v>
      </c>
      <c r="K309" s="50"/>
      <c r="L309" s="50"/>
    </row>
    <row r="310" spans="2:12" ht="19.899999999999999" customHeight="1" x14ac:dyDescent="0.35">
      <c r="B310" s="97">
        <v>303</v>
      </c>
      <c r="C310" s="50"/>
      <c r="D310" s="50"/>
      <c r="E310" s="50"/>
      <c r="F310" s="50"/>
      <c r="G310" s="49"/>
      <c r="H310" s="138" t="str">
        <f>IF(D310&lt;&gt;"",IF(ISNA(VLOOKUP(D310,P_Paramétrage!$B$3086:$D$3125,3,FALSE)),"",VLOOKUP(D310,P_Paramétrage!$B$3086:$D$3125,3,FALSE)),"")</f>
        <v/>
      </c>
      <c r="I310" s="101">
        <f>IF(D310&lt;&gt;"",IF(ISNA(VLOOKUP(D310,P_Paramétrage!$B$3086:$D$3125,3,FALSE)),0,VLOOKUP(D310,P_Paramétrage!$B$3086:$D$3125,2,FALSE)),0)</f>
        <v>0</v>
      </c>
      <c r="J310" s="101">
        <f t="shared" si="4"/>
        <v>0</v>
      </c>
      <c r="K310" s="50"/>
      <c r="L310" s="50"/>
    </row>
    <row r="311" spans="2:12" ht="19.899999999999999" customHeight="1" x14ac:dyDescent="0.35">
      <c r="B311" s="97">
        <v>304</v>
      </c>
      <c r="C311" s="50"/>
      <c r="D311" s="50"/>
      <c r="E311" s="50"/>
      <c r="F311" s="50"/>
      <c r="G311" s="49"/>
      <c r="H311" s="138" t="str">
        <f>IF(D311&lt;&gt;"",IF(ISNA(VLOOKUP(D311,P_Paramétrage!$B$3086:$D$3125,3,FALSE)),"",VLOOKUP(D311,P_Paramétrage!$B$3086:$D$3125,3,FALSE)),"")</f>
        <v/>
      </c>
      <c r="I311" s="101">
        <f>IF(D311&lt;&gt;"",IF(ISNA(VLOOKUP(D311,P_Paramétrage!$B$3086:$D$3125,3,FALSE)),0,VLOOKUP(D311,P_Paramétrage!$B$3086:$D$3125,2,FALSE)),0)</f>
        <v>0</v>
      </c>
      <c r="J311" s="101">
        <f t="shared" si="4"/>
        <v>0</v>
      </c>
      <c r="K311" s="50"/>
      <c r="L311" s="50"/>
    </row>
    <row r="312" spans="2:12" ht="19.899999999999999" customHeight="1" x14ac:dyDescent="0.35">
      <c r="B312" s="97">
        <v>305</v>
      </c>
      <c r="C312" s="50"/>
      <c r="D312" s="50"/>
      <c r="E312" s="50"/>
      <c r="F312" s="50"/>
      <c r="G312" s="49"/>
      <c r="H312" s="138" t="str">
        <f>IF(D312&lt;&gt;"",IF(ISNA(VLOOKUP(D312,P_Paramétrage!$B$3086:$D$3125,3,FALSE)),"",VLOOKUP(D312,P_Paramétrage!$B$3086:$D$3125,3,FALSE)),"")</f>
        <v/>
      </c>
      <c r="I312" s="101">
        <f>IF(D312&lt;&gt;"",IF(ISNA(VLOOKUP(D312,P_Paramétrage!$B$3086:$D$3125,3,FALSE)),0,VLOOKUP(D312,P_Paramétrage!$B$3086:$D$3125,2,FALSE)),0)</f>
        <v>0</v>
      </c>
      <c r="J312" s="101">
        <f t="shared" si="4"/>
        <v>0</v>
      </c>
      <c r="K312" s="50"/>
      <c r="L312" s="50"/>
    </row>
    <row r="313" spans="2:12" ht="19.899999999999999" customHeight="1" x14ac:dyDescent="0.35">
      <c r="B313" s="97">
        <v>306</v>
      </c>
      <c r="C313" s="50"/>
      <c r="D313" s="50"/>
      <c r="E313" s="50"/>
      <c r="F313" s="50"/>
      <c r="G313" s="49"/>
      <c r="H313" s="138" t="str">
        <f>IF(D313&lt;&gt;"",IF(ISNA(VLOOKUP(D313,P_Paramétrage!$B$3086:$D$3125,3,FALSE)),"",VLOOKUP(D313,P_Paramétrage!$B$3086:$D$3125,3,FALSE)),"")</f>
        <v/>
      </c>
      <c r="I313" s="101">
        <f>IF(D313&lt;&gt;"",IF(ISNA(VLOOKUP(D313,P_Paramétrage!$B$3086:$D$3125,3,FALSE)),0,VLOOKUP(D313,P_Paramétrage!$B$3086:$D$3125,2,FALSE)),0)</f>
        <v>0</v>
      </c>
      <c r="J313" s="101">
        <f t="shared" si="4"/>
        <v>0</v>
      </c>
      <c r="K313" s="50"/>
      <c r="L313" s="50"/>
    </row>
    <row r="314" spans="2:12" ht="19.899999999999999" customHeight="1" x14ac:dyDescent="0.35">
      <c r="B314" s="97">
        <v>307</v>
      </c>
      <c r="C314" s="50"/>
      <c r="D314" s="50"/>
      <c r="E314" s="50"/>
      <c r="F314" s="50"/>
      <c r="G314" s="49"/>
      <c r="H314" s="138" t="str">
        <f>IF(D314&lt;&gt;"",IF(ISNA(VLOOKUP(D314,P_Paramétrage!$B$3086:$D$3125,3,FALSE)),"",VLOOKUP(D314,P_Paramétrage!$B$3086:$D$3125,3,FALSE)),"")</f>
        <v/>
      </c>
      <c r="I314" s="101">
        <f>IF(D314&lt;&gt;"",IF(ISNA(VLOOKUP(D314,P_Paramétrage!$B$3086:$D$3125,3,FALSE)),0,VLOOKUP(D314,P_Paramétrage!$B$3086:$D$3125,2,FALSE)),0)</f>
        <v>0</v>
      </c>
      <c r="J314" s="101">
        <f t="shared" si="4"/>
        <v>0</v>
      </c>
      <c r="K314" s="50"/>
      <c r="L314" s="50"/>
    </row>
    <row r="315" spans="2:12" ht="19.899999999999999" customHeight="1" x14ac:dyDescent="0.35">
      <c r="B315" s="97">
        <v>308</v>
      </c>
      <c r="C315" s="50"/>
      <c r="D315" s="50"/>
      <c r="E315" s="50"/>
      <c r="F315" s="50"/>
      <c r="G315" s="49"/>
      <c r="H315" s="138" t="str">
        <f>IF(D315&lt;&gt;"",IF(ISNA(VLOOKUP(D315,P_Paramétrage!$B$3086:$D$3125,3,FALSE)),"",VLOOKUP(D315,P_Paramétrage!$B$3086:$D$3125,3,FALSE)),"")</f>
        <v/>
      </c>
      <c r="I315" s="101">
        <f>IF(D315&lt;&gt;"",IF(ISNA(VLOOKUP(D315,P_Paramétrage!$B$3086:$D$3125,3,FALSE)),0,VLOOKUP(D315,P_Paramétrage!$B$3086:$D$3125,2,FALSE)),0)</f>
        <v>0</v>
      </c>
      <c r="J315" s="101">
        <f t="shared" si="4"/>
        <v>0</v>
      </c>
      <c r="K315" s="50"/>
      <c r="L315" s="50"/>
    </row>
    <row r="316" spans="2:12" ht="19.899999999999999" customHeight="1" x14ac:dyDescent="0.35">
      <c r="B316" s="97">
        <v>309</v>
      </c>
      <c r="C316" s="50"/>
      <c r="D316" s="50"/>
      <c r="E316" s="50"/>
      <c r="F316" s="50"/>
      <c r="G316" s="49"/>
      <c r="H316" s="138" t="str">
        <f>IF(D316&lt;&gt;"",IF(ISNA(VLOOKUP(D316,P_Paramétrage!$B$3086:$D$3125,3,FALSE)),"",VLOOKUP(D316,P_Paramétrage!$B$3086:$D$3125,3,FALSE)),"")</f>
        <v/>
      </c>
      <c r="I316" s="101">
        <f>IF(D316&lt;&gt;"",IF(ISNA(VLOOKUP(D316,P_Paramétrage!$B$3086:$D$3125,3,FALSE)),0,VLOOKUP(D316,P_Paramétrage!$B$3086:$D$3125,2,FALSE)),0)</f>
        <v>0</v>
      </c>
      <c r="J316" s="101">
        <f t="shared" si="4"/>
        <v>0</v>
      </c>
      <c r="K316" s="50"/>
      <c r="L316" s="50"/>
    </row>
    <row r="317" spans="2:12" ht="19.899999999999999" customHeight="1" x14ac:dyDescent="0.35">
      <c r="B317" s="97">
        <v>310</v>
      </c>
      <c r="C317" s="50"/>
      <c r="D317" s="50"/>
      <c r="E317" s="50"/>
      <c r="F317" s="50"/>
      <c r="G317" s="49"/>
      <c r="H317" s="138" t="str">
        <f>IF(D317&lt;&gt;"",IF(ISNA(VLOOKUP(D317,P_Paramétrage!$B$3086:$D$3125,3,FALSE)),"",VLOOKUP(D317,P_Paramétrage!$B$3086:$D$3125,3,FALSE)),"")</f>
        <v/>
      </c>
      <c r="I317" s="101">
        <f>IF(D317&lt;&gt;"",IF(ISNA(VLOOKUP(D317,P_Paramétrage!$B$3086:$D$3125,3,FALSE)),0,VLOOKUP(D317,P_Paramétrage!$B$3086:$D$3125,2,FALSE)),0)</f>
        <v>0</v>
      </c>
      <c r="J317" s="101">
        <f t="shared" si="4"/>
        <v>0</v>
      </c>
      <c r="K317" s="50"/>
      <c r="L317" s="50"/>
    </row>
    <row r="318" spans="2:12" ht="19.899999999999999" customHeight="1" x14ac:dyDescent="0.35">
      <c r="B318" s="97">
        <v>311</v>
      </c>
      <c r="C318" s="50"/>
      <c r="D318" s="50"/>
      <c r="E318" s="50"/>
      <c r="F318" s="50"/>
      <c r="G318" s="49"/>
      <c r="H318" s="138" t="str">
        <f>IF(D318&lt;&gt;"",IF(ISNA(VLOOKUP(D318,P_Paramétrage!$B$3086:$D$3125,3,FALSE)),"",VLOOKUP(D318,P_Paramétrage!$B$3086:$D$3125,3,FALSE)),"")</f>
        <v/>
      </c>
      <c r="I318" s="101">
        <f>IF(D318&lt;&gt;"",IF(ISNA(VLOOKUP(D318,P_Paramétrage!$B$3086:$D$3125,3,FALSE)),0,VLOOKUP(D318,P_Paramétrage!$B$3086:$D$3125,2,FALSE)),0)</f>
        <v>0</v>
      </c>
      <c r="J318" s="101">
        <f t="shared" si="4"/>
        <v>0</v>
      </c>
      <c r="K318" s="50"/>
      <c r="L318" s="50"/>
    </row>
    <row r="319" spans="2:12" ht="19.899999999999999" customHeight="1" x14ac:dyDescent="0.35">
      <c r="B319" s="97">
        <v>312</v>
      </c>
      <c r="C319" s="50"/>
      <c r="D319" s="50"/>
      <c r="E319" s="50"/>
      <c r="F319" s="50"/>
      <c r="G319" s="49"/>
      <c r="H319" s="138" t="str">
        <f>IF(D319&lt;&gt;"",IF(ISNA(VLOOKUP(D319,P_Paramétrage!$B$3086:$D$3125,3,FALSE)),"",VLOOKUP(D319,P_Paramétrage!$B$3086:$D$3125,3,FALSE)),"")</f>
        <v/>
      </c>
      <c r="I319" s="101">
        <f>IF(D319&lt;&gt;"",IF(ISNA(VLOOKUP(D319,P_Paramétrage!$B$3086:$D$3125,3,FALSE)),0,VLOOKUP(D319,P_Paramétrage!$B$3086:$D$3125,2,FALSE)),0)</f>
        <v>0</v>
      </c>
      <c r="J319" s="101">
        <f t="shared" si="4"/>
        <v>0</v>
      </c>
      <c r="K319" s="50"/>
      <c r="L319" s="50"/>
    </row>
    <row r="320" spans="2:12" ht="19.899999999999999" customHeight="1" x14ac:dyDescent="0.35">
      <c r="B320" s="97">
        <v>313</v>
      </c>
      <c r="C320" s="50"/>
      <c r="D320" s="50"/>
      <c r="E320" s="50"/>
      <c r="F320" s="50"/>
      <c r="G320" s="49"/>
      <c r="H320" s="138" t="str">
        <f>IF(D320&lt;&gt;"",IF(ISNA(VLOOKUP(D320,P_Paramétrage!$B$3086:$D$3125,3,FALSE)),"",VLOOKUP(D320,P_Paramétrage!$B$3086:$D$3125,3,FALSE)),"")</f>
        <v/>
      </c>
      <c r="I320" s="101">
        <f>IF(D320&lt;&gt;"",IF(ISNA(VLOOKUP(D320,P_Paramétrage!$B$3086:$D$3125,3,FALSE)),0,VLOOKUP(D320,P_Paramétrage!$B$3086:$D$3125,2,FALSE)),0)</f>
        <v>0</v>
      </c>
      <c r="J320" s="101">
        <f t="shared" si="4"/>
        <v>0</v>
      </c>
      <c r="K320" s="50"/>
      <c r="L320" s="50"/>
    </row>
    <row r="321" spans="2:12" ht="19.899999999999999" customHeight="1" x14ac:dyDescent="0.35">
      <c r="B321" s="97">
        <v>314</v>
      </c>
      <c r="C321" s="50"/>
      <c r="D321" s="50"/>
      <c r="E321" s="50"/>
      <c r="F321" s="50"/>
      <c r="G321" s="49"/>
      <c r="H321" s="138" t="str">
        <f>IF(D321&lt;&gt;"",IF(ISNA(VLOOKUP(D321,P_Paramétrage!$B$3086:$D$3125,3,FALSE)),"",VLOOKUP(D321,P_Paramétrage!$B$3086:$D$3125,3,FALSE)),"")</f>
        <v/>
      </c>
      <c r="I321" s="101">
        <f>IF(D321&lt;&gt;"",IF(ISNA(VLOOKUP(D321,P_Paramétrage!$B$3086:$D$3125,3,FALSE)),0,VLOOKUP(D321,P_Paramétrage!$B$3086:$D$3125,2,FALSE)),0)</f>
        <v>0</v>
      </c>
      <c r="J321" s="101">
        <f t="shared" si="4"/>
        <v>0</v>
      </c>
      <c r="K321" s="50"/>
      <c r="L321" s="50"/>
    </row>
    <row r="322" spans="2:12" ht="19.899999999999999" customHeight="1" x14ac:dyDescent="0.35">
      <c r="B322" s="97">
        <v>315</v>
      </c>
      <c r="C322" s="50"/>
      <c r="D322" s="50"/>
      <c r="E322" s="50"/>
      <c r="F322" s="50"/>
      <c r="G322" s="49"/>
      <c r="H322" s="138" t="str">
        <f>IF(D322&lt;&gt;"",IF(ISNA(VLOOKUP(D322,P_Paramétrage!$B$3086:$D$3125,3,FALSE)),"",VLOOKUP(D322,P_Paramétrage!$B$3086:$D$3125,3,FALSE)),"")</f>
        <v/>
      </c>
      <c r="I322" s="101">
        <f>IF(D322&lt;&gt;"",IF(ISNA(VLOOKUP(D322,P_Paramétrage!$B$3086:$D$3125,3,FALSE)),0,VLOOKUP(D322,P_Paramétrage!$B$3086:$D$3125,2,FALSE)),0)</f>
        <v>0</v>
      </c>
      <c r="J322" s="101">
        <f t="shared" si="4"/>
        <v>0</v>
      </c>
      <c r="K322" s="50"/>
      <c r="L322" s="50"/>
    </row>
    <row r="323" spans="2:12" ht="19.899999999999999" customHeight="1" x14ac:dyDescent="0.35">
      <c r="B323" s="97">
        <v>316</v>
      </c>
      <c r="C323" s="50"/>
      <c r="D323" s="50"/>
      <c r="E323" s="50"/>
      <c r="F323" s="50"/>
      <c r="G323" s="49"/>
      <c r="H323" s="138" t="str">
        <f>IF(D323&lt;&gt;"",IF(ISNA(VLOOKUP(D323,P_Paramétrage!$B$3086:$D$3125,3,FALSE)),"",VLOOKUP(D323,P_Paramétrage!$B$3086:$D$3125,3,FALSE)),"")</f>
        <v/>
      </c>
      <c r="I323" s="101">
        <f>IF(D323&lt;&gt;"",IF(ISNA(VLOOKUP(D323,P_Paramétrage!$B$3086:$D$3125,3,FALSE)),0,VLOOKUP(D323,P_Paramétrage!$B$3086:$D$3125,2,FALSE)),0)</f>
        <v>0</v>
      </c>
      <c r="J323" s="101">
        <f t="shared" si="4"/>
        <v>0</v>
      </c>
      <c r="K323" s="50"/>
      <c r="L323" s="50"/>
    </row>
    <row r="324" spans="2:12" ht="19.899999999999999" customHeight="1" x14ac:dyDescent="0.35">
      <c r="B324" s="97">
        <v>317</v>
      </c>
      <c r="C324" s="50"/>
      <c r="D324" s="50"/>
      <c r="E324" s="50"/>
      <c r="F324" s="50"/>
      <c r="G324" s="49"/>
      <c r="H324" s="138" t="str">
        <f>IF(D324&lt;&gt;"",IF(ISNA(VLOOKUP(D324,P_Paramétrage!$B$3086:$D$3125,3,FALSE)),"",VLOOKUP(D324,P_Paramétrage!$B$3086:$D$3125,3,FALSE)),"")</f>
        <v/>
      </c>
      <c r="I324" s="101">
        <f>IF(D324&lt;&gt;"",IF(ISNA(VLOOKUP(D324,P_Paramétrage!$B$3086:$D$3125,3,FALSE)),0,VLOOKUP(D324,P_Paramétrage!$B$3086:$D$3125,2,FALSE)),0)</f>
        <v>0</v>
      </c>
      <c r="J324" s="101">
        <f t="shared" si="4"/>
        <v>0</v>
      </c>
      <c r="K324" s="50"/>
      <c r="L324" s="50"/>
    </row>
    <row r="325" spans="2:12" ht="19.899999999999999" customHeight="1" x14ac:dyDescent="0.35">
      <c r="B325" s="97">
        <v>318</v>
      </c>
      <c r="C325" s="50"/>
      <c r="D325" s="50"/>
      <c r="E325" s="50"/>
      <c r="F325" s="50"/>
      <c r="G325" s="49"/>
      <c r="H325" s="138" t="str">
        <f>IF(D325&lt;&gt;"",IF(ISNA(VLOOKUP(D325,P_Paramétrage!$B$3086:$D$3125,3,FALSE)),"",VLOOKUP(D325,P_Paramétrage!$B$3086:$D$3125,3,FALSE)),"")</f>
        <v/>
      </c>
      <c r="I325" s="101">
        <f>IF(D325&lt;&gt;"",IF(ISNA(VLOOKUP(D325,P_Paramétrage!$B$3086:$D$3125,3,FALSE)),0,VLOOKUP(D325,P_Paramétrage!$B$3086:$D$3125,2,FALSE)),0)</f>
        <v>0</v>
      </c>
      <c r="J325" s="101">
        <f t="shared" si="4"/>
        <v>0</v>
      </c>
      <c r="K325" s="50"/>
      <c r="L325" s="50"/>
    </row>
    <row r="326" spans="2:12" ht="19.899999999999999" customHeight="1" x14ac:dyDescent="0.35">
      <c r="B326" s="97">
        <v>319</v>
      </c>
      <c r="C326" s="50"/>
      <c r="D326" s="50"/>
      <c r="E326" s="50"/>
      <c r="F326" s="50"/>
      <c r="G326" s="49"/>
      <c r="H326" s="138" t="str">
        <f>IF(D326&lt;&gt;"",IF(ISNA(VLOOKUP(D326,P_Paramétrage!$B$3086:$D$3125,3,FALSE)),"",VLOOKUP(D326,P_Paramétrage!$B$3086:$D$3125,3,FALSE)),"")</f>
        <v/>
      </c>
      <c r="I326" s="101">
        <f>IF(D326&lt;&gt;"",IF(ISNA(VLOOKUP(D326,P_Paramétrage!$B$3086:$D$3125,3,FALSE)),0,VLOOKUP(D326,P_Paramétrage!$B$3086:$D$3125,2,FALSE)),0)</f>
        <v>0</v>
      </c>
      <c r="J326" s="101">
        <f t="shared" si="4"/>
        <v>0</v>
      </c>
      <c r="K326" s="50"/>
      <c r="L326" s="50"/>
    </row>
    <row r="327" spans="2:12" ht="19.899999999999999" customHeight="1" x14ac:dyDescent="0.35">
      <c r="B327" s="97">
        <v>320</v>
      </c>
      <c r="C327" s="50"/>
      <c r="D327" s="50"/>
      <c r="E327" s="50"/>
      <c r="F327" s="50"/>
      <c r="G327" s="49"/>
      <c r="H327" s="138" t="str">
        <f>IF(D327&lt;&gt;"",IF(ISNA(VLOOKUP(D327,P_Paramétrage!$B$3086:$D$3125,3,FALSE)),"",VLOOKUP(D327,P_Paramétrage!$B$3086:$D$3125,3,FALSE)),"")</f>
        <v/>
      </c>
      <c r="I327" s="101">
        <f>IF(D327&lt;&gt;"",IF(ISNA(VLOOKUP(D327,P_Paramétrage!$B$3086:$D$3125,3,FALSE)),0,VLOOKUP(D327,P_Paramétrage!$B$3086:$D$3125,2,FALSE)),0)</f>
        <v>0</v>
      </c>
      <c r="J327" s="101">
        <f t="shared" si="4"/>
        <v>0</v>
      </c>
      <c r="K327" s="50"/>
      <c r="L327" s="50"/>
    </row>
    <row r="328" spans="2:12" ht="19.899999999999999" customHeight="1" x14ac:dyDescent="0.35">
      <c r="B328" s="97">
        <v>321</v>
      </c>
      <c r="C328" s="50"/>
      <c r="D328" s="50"/>
      <c r="E328" s="50"/>
      <c r="F328" s="50"/>
      <c r="G328" s="49"/>
      <c r="H328" s="138" t="str">
        <f>IF(D328&lt;&gt;"",IF(ISNA(VLOOKUP(D328,P_Paramétrage!$B$3086:$D$3125,3,FALSE)),"",VLOOKUP(D328,P_Paramétrage!$B$3086:$D$3125,3,FALSE)),"")</f>
        <v/>
      </c>
      <c r="I328" s="101">
        <f>IF(D328&lt;&gt;"",IF(ISNA(VLOOKUP(D328,P_Paramétrage!$B$3086:$D$3125,3,FALSE)),0,VLOOKUP(D328,P_Paramétrage!$B$3086:$D$3125,2,FALSE)),0)</f>
        <v>0</v>
      </c>
      <c r="J328" s="101">
        <f t="shared" si="4"/>
        <v>0</v>
      </c>
      <c r="K328" s="50"/>
      <c r="L328" s="50"/>
    </row>
    <row r="329" spans="2:12" ht="19.899999999999999" customHeight="1" x14ac:dyDescent="0.35">
      <c r="B329" s="97">
        <v>322</v>
      </c>
      <c r="C329" s="50"/>
      <c r="D329" s="50"/>
      <c r="E329" s="50"/>
      <c r="F329" s="50"/>
      <c r="G329" s="49"/>
      <c r="H329" s="138" t="str">
        <f>IF(D329&lt;&gt;"",IF(ISNA(VLOOKUP(D329,P_Paramétrage!$B$3086:$D$3125,3,FALSE)),"",VLOOKUP(D329,P_Paramétrage!$B$3086:$D$3125,3,FALSE)),"")</f>
        <v/>
      </c>
      <c r="I329" s="101">
        <f>IF(D329&lt;&gt;"",IF(ISNA(VLOOKUP(D329,P_Paramétrage!$B$3086:$D$3125,3,FALSE)),0,VLOOKUP(D329,P_Paramétrage!$B$3086:$D$3125,2,FALSE)),0)</f>
        <v>0</v>
      </c>
      <c r="J329" s="101">
        <f t="shared" ref="J329:J392" si="5">IF(AND(I329&lt;&gt;0,G329&lt;&gt;""),ROUND(G329*I329,2),0)</f>
        <v>0</v>
      </c>
      <c r="K329" s="50"/>
      <c r="L329" s="50"/>
    </row>
    <row r="330" spans="2:12" ht="19.899999999999999" customHeight="1" x14ac:dyDescent="0.35">
      <c r="B330" s="97">
        <v>323</v>
      </c>
      <c r="C330" s="50"/>
      <c r="D330" s="50"/>
      <c r="E330" s="50"/>
      <c r="F330" s="50"/>
      <c r="G330" s="49"/>
      <c r="H330" s="138" t="str">
        <f>IF(D330&lt;&gt;"",IF(ISNA(VLOOKUP(D330,P_Paramétrage!$B$3086:$D$3125,3,FALSE)),"",VLOOKUP(D330,P_Paramétrage!$B$3086:$D$3125,3,FALSE)),"")</f>
        <v/>
      </c>
      <c r="I330" s="101">
        <f>IF(D330&lt;&gt;"",IF(ISNA(VLOOKUP(D330,P_Paramétrage!$B$3086:$D$3125,3,FALSE)),0,VLOOKUP(D330,P_Paramétrage!$B$3086:$D$3125,2,FALSE)),0)</f>
        <v>0</v>
      </c>
      <c r="J330" s="101">
        <f t="shared" si="5"/>
        <v>0</v>
      </c>
      <c r="K330" s="50"/>
      <c r="L330" s="50"/>
    </row>
    <row r="331" spans="2:12" ht="19.899999999999999" customHeight="1" x14ac:dyDescent="0.35">
      <c r="B331" s="97">
        <v>324</v>
      </c>
      <c r="C331" s="50"/>
      <c r="D331" s="50"/>
      <c r="E331" s="50"/>
      <c r="F331" s="50"/>
      <c r="G331" s="49"/>
      <c r="H331" s="138" t="str">
        <f>IF(D331&lt;&gt;"",IF(ISNA(VLOOKUP(D331,P_Paramétrage!$B$3086:$D$3125,3,FALSE)),"",VLOOKUP(D331,P_Paramétrage!$B$3086:$D$3125,3,FALSE)),"")</f>
        <v/>
      </c>
      <c r="I331" s="101">
        <f>IF(D331&lt;&gt;"",IF(ISNA(VLOOKUP(D331,P_Paramétrage!$B$3086:$D$3125,3,FALSE)),0,VLOOKUP(D331,P_Paramétrage!$B$3086:$D$3125,2,FALSE)),0)</f>
        <v>0</v>
      </c>
      <c r="J331" s="101">
        <f t="shared" si="5"/>
        <v>0</v>
      </c>
      <c r="K331" s="50"/>
      <c r="L331" s="50"/>
    </row>
    <row r="332" spans="2:12" ht="19.899999999999999" customHeight="1" x14ac:dyDescent="0.35">
      <c r="B332" s="97">
        <v>325</v>
      </c>
      <c r="C332" s="50"/>
      <c r="D332" s="50"/>
      <c r="E332" s="50"/>
      <c r="F332" s="50"/>
      <c r="G332" s="49"/>
      <c r="H332" s="138" t="str">
        <f>IF(D332&lt;&gt;"",IF(ISNA(VLOOKUP(D332,P_Paramétrage!$B$3086:$D$3125,3,FALSE)),"",VLOOKUP(D332,P_Paramétrage!$B$3086:$D$3125,3,FALSE)),"")</f>
        <v/>
      </c>
      <c r="I332" s="101">
        <f>IF(D332&lt;&gt;"",IF(ISNA(VLOOKUP(D332,P_Paramétrage!$B$3086:$D$3125,3,FALSE)),0,VLOOKUP(D332,P_Paramétrage!$B$3086:$D$3125,2,FALSE)),0)</f>
        <v>0</v>
      </c>
      <c r="J332" s="101">
        <f t="shared" si="5"/>
        <v>0</v>
      </c>
      <c r="K332" s="50"/>
      <c r="L332" s="50"/>
    </row>
    <row r="333" spans="2:12" ht="19.899999999999999" customHeight="1" x14ac:dyDescent="0.35">
      <c r="B333" s="97">
        <v>326</v>
      </c>
      <c r="C333" s="50"/>
      <c r="D333" s="50"/>
      <c r="E333" s="50"/>
      <c r="F333" s="50"/>
      <c r="G333" s="49"/>
      <c r="H333" s="138" t="str">
        <f>IF(D333&lt;&gt;"",IF(ISNA(VLOOKUP(D333,P_Paramétrage!$B$3086:$D$3125,3,FALSE)),"",VLOOKUP(D333,P_Paramétrage!$B$3086:$D$3125,3,FALSE)),"")</f>
        <v/>
      </c>
      <c r="I333" s="101">
        <f>IF(D333&lt;&gt;"",IF(ISNA(VLOOKUP(D333,P_Paramétrage!$B$3086:$D$3125,3,FALSE)),0,VLOOKUP(D333,P_Paramétrage!$B$3086:$D$3125,2,FALSE)),0)</f>
        <v>0</v>
      </c>
      <c r="J333" s="101">
        <f t="shared" si="5"/>
        <v>0</v>
      </c>
      <c r="K333" s="50"/>
      <c r="L333" s="50"/>
    </row>
    <row r="334" spans="2:12" ht="19.899999999999999" customHeight="1" x14ac:dyDescent="0.35">
      <c r="B334" s="97">
        <v>327</v>
      </c>
      <c r="C334" s="50"/>
      <c r="D334" s="50"/>
      <c r="E334" s="50"/>
      <c r="F334" s="50"/>
      <c r="G334" s="49"/>
      <c r="H334" s="138" t="str">
        <f>IF(D334&lt;&gt;"",IF(ISNA(VLOOKUP(D334,P_Paramétrage!$B$3086:$D$3125,3,FALSE)),"",VLOOKUP(D334,P_Paramétrage!$B$3086:$D$3125,3,FALSE)),"")</f>
        <v/>
      </c>
      <c r="I334" s="101">
        <f>IF(D334&lt;&gt;"",IF(ISNA(VLOOKUP(D334,P_Paramétrage!$B$3086:$D$3125,3,FALSE)),0,VLOOKUP(D334,P_Paramétrage!$B$3086:$D$3125,2,FALSE)),0)</f>
        <v>0</v>
      </c>
      <c r="J334" s="101">
        <f t="shared" si="5"/>
        <v>0</v>
      </c>
      <c r="K334" s="50"/>
      <c r="L334" s="50"/>
    </row>
    <row r="335" spans="2:12" ht="19.899999999999999" customHeight="1" x14ac:dyDescent="0.35">
      <c r="B335" s="97">
        <v>328</v>
      </c>
      <c r="C335" s="50"/>
      <c r="D335" s="50"/>
      <c r="E335" s="50"/>
      <c r="F335" s="50"/>
      <c r="G335" s="49"/>
      <c r="H335" s="138" t="str">
        <f>IF(D335&lt;&gt;"",IF(ISNA(VLOOKUP(D335,P_Paramétrage!$B$3086:$D$3125,3,FALSE)),"",VLOOKUP(D335,P_Paramétrage!$B$3086:$D$3125,3,FALSE)),"")</f>
        <v/>
      </c>
      <c r="I335" s="101">
        <f>IF(D335&lt;&gt;"",IF(ISNA(VLOOKUP(D335,P_Paramétrage!$B$3086:$D$3125,3,FALSE)),0,VLOOKUP(D335,P_Paramétrage!$B$3086:$D$3125,2,FALSE)),0)</f>
        <v>0</v>
      </c>
      <c r="J335" s="101">
        <f t="shared" si="5"/>
        <v>0</v>
      </c>
      <c r="K335" s="50"/>
      <c r="L335" s="50"/>
    </row>
    <row r="336" spans="2:12" ht="19.899999999999999" customHeight="1" x14ac:dyDescent="0.35">
      <c r="B336" s="97">
        <v>329</v>
      </c>
      <c r="C336" s="50"/>
      <c r="D336" s="50"/>
      <c r="E336" s="50"/>
      <c r="F336" s="50"/>
      <c r="G336" s="49"/>
      <c r="H336" s="138" t="str">
        <f>IF(D336&lt;&gt;"",IF(ISNA(VLOOKUP(D336,P_Paramétrage!$B$3086:$D$3125,3,FALSE)),"",VLOOKUP(D336,P_Paramétrage!$B$3086:$D$3125,3,FALSE)),"")</f>
        <v/>
      </c>
      <c r="I336" s="101">
        <f>IF(D336&lt;&gt;"",IF(ISNA(VLOOKUP(D336,P_Paramétrage!$B$3086:$D$3125,3,FALSE)),0,VLOOKUP(D336,P_Paramétrage!$B$3086:$D$3125,2,FALSE)),0)</f>
        <v>0</v>
      </c>
      <c r="J336" s="101">
        <f t="shared" si="5"/>
        <v>0</v>
      </c>
      <c r="K336" s="50"/>
      <c r="L336" s="50"/>
    </row>
    <row r="337" spans="2:12" ht="19.899999999999999" customHeight="1" x14ac:dyDescent="0.35">
      <c r="B337" s="97">
        <v>330</v>
      </c>
      <c r="C337" s="50"/>
      <c r="D337" s="50"/>
      <c r="E337" s="50"/>
      <c r="F337" s="50"/>
      <c r="G337" s="49"/>
      <c r="H337" s="138" t="str">
        <f>IF(D337&lt;&gt;"",IF(ISNA(VLOOKUP(D337,P_Paramétrage!$B$3086:$D$3125,3,FALSE)),"",VLOOKUP(D337,P_Paramétrage!$B$3086:$D$3125,3,FALSE)),"")</f>
        <v/>
      </c>
      <c r="I337" s="101">
        <f>IF(D337&lt;&gt;"",IF(ISNA(VLOOKUP(D337,P_Paramétrage!$B$3086:$D$3125,3,FALSE)),0,VLOOKUP(D337,P_Paramétrage!$B$3086:$D$3125,2,FALSE)),0)</f>
        <v>0</v>
      </c>
      <c r="J337" s="101">
        <f t="shared" si="5"/>
        <v>0</v>
      </c>
      <c r="K337" s="50"/>
      <c r="L337" s="50"/>
    </row>
    <row r="338" spans="2:12" ht="19.899999999999999" customHeight="1" x14ac:dyDescent="0.35">
      <c r="B338" s="97">
        <v>331</v>
      </c>
      <c r="C338" s="50"/>
      <c r="D338" s="50"/>
      <c r="E338" s="50"/>
      <c r="F338" s="50"/>
      <c r="G338" s="49"/>
      <c r="H338" s="138" t="str">
        <f>IF(D338&lt;&gt;"",IF(ISNA(VLOOKUP(D338,P_Paramétrage!$B$3086:$D$3125,3,FALSE)),"",VLOOKUP(D338,P_Paramétrage!$B$3086:$D$3125,3,FALSE)),"")</f>
        <v/>
      </c>
      <c r="I338" s="101">
        <f>IF(D338&lt;&gt;"",IF(ISNA(VLOOKUP(D338,P_Paramétrage!$B$3086:$D$3125,3,FALSE)),0,VLOOKUP(D338,P_Paramétrage!$B$3086:$D$3125,2,FALSE)),0)</f>
        <v>0</v>
      </c>
      <c r="J338" s="101">
        <f t="shared" si="5"/>
        <v>0</v>
      </c>
      <c r="K338" s="50"/>
      <c r="L338" s="50"/>
    </row>
    <row r="339" spans="2:12" ht="19.899999999999999" customHeight="1" x14ac:dyDescent="0.35">
      <c r="B339" s="97">
        <v>332</v>
      </c>
      <c r="C339" s="50"/>
      <c r="D339" s="50"/>
      <c r="E339" s="50"/>
      <c r="F339" s="50"/>
      <c r="G339" s="49"/>
      <c r="H339" s="138" t="str">
        <f>IF(D339&lt;&gt;"",IF(ISNA(VLOOKUP(D339,P_Paramétrage!$B$3086:$D$3125,3,FALSE)),"",VLOOKUP(D339,P_Paramétrage!$B$3086:$D$3125,3,FALSE)),"")</f>
        <v/>
      </c>
      <c r="I339" s="101">
        <f>IF(D339&lt;&gt;"",IF(ISNA(VLOOKUP(D339,P_Paramétrage!$B$3086:$D$3125,3,FALSE)),0,VLOOKUP(D339,P_Paramétrage!$B$3086:$D$3125,2,FALSE)),0)</f>
        <v>0</v>
      </c>
      <c r="J339" s="101">
        <f t="shared" si="5"/>
        <v>0</v>
      </c>
      <c r="K339" s="50"/>
      <c r="L339" s="50"/>
    </row>
    <row r="340" spans="2:12" ht="19.899999999999999" customHeight="1" x14ac:dyDescent="0.35">
      <c r="B340" s="97">
        <v>333</v>
      </c>
      <c r="C340" s="50"/>
      <c r="D340" s="50"/>
      <c r="E340" s="50"/>
      <c r="F340" s="50"/>
      <c r="G340" s="49"/>
      <c r="H340" s="138" t="str">
        <f>IF(D340&lt;&gt;"",IF(ISNA(VLOOKUP(D340,P_Paramétrage!$B$3086:$D$3125,3,FALSE)),"",VLOOKUP(D340,P_Paramétrage!$B$3086:$D$3125,3,FALSE)),"")</f>
        <v/>
      </c>
      <c r="I340" s="101">
        <f>IF(D340&lt;&gt;"",IF(ISNA(VLOOKUP(D340,P_Paramétrage!$B$3086:$D$3125,3,FALSE)),0,VLOOKUP(D340,P_Paramétrage!$B$3086:$D$3125,2,FALSE)),0)</f>
        <v>0</v>
      </c>
      <c r="J340" s="101">
        <f t="shared" si="5"/>
        <v>0</v>
      </c>
      <c r="K340" s="50"/>
      <c r="L340" s="50"/>
    </row>
    <row r="341" spans="2:12" ht="19.899999999999999" customHeight="1" x14ac:dyDescent="0.35">
      <c r="B341" s="97">
        <v>334</v>
      </c>
      <c r="C341" s="50"/>
      <c r="D341" s="50"/>
      <c r="E341" s="50"/>
      <c r="F341" s="50"/>
      <c r="G341" s="49"/>
      <c r="H341" s="138" t="str">
        <f>IF(D341&lt;&gt;"",IF(ISNA(VLOOKUP(D341,P_Paramétrage!$B$3086:$D$3125,3,FALSE)),"",VLOOKUP(D341,P_Paramétrage!$B$3086:$D$3125,3,FALSE)),"")</f>
        <v/>
      </c>
      <c r="I341" s="101">
        <f>IF(D341&lt;&gt;"",IF(ISNA(VLOOKUP(D341,P_Paramétrage!$B$3086:$D$3125,3,FALSE)),0,VLOOKUP(D341,P_Paramétrage!$B$3086:$D$3125,2,FALSE)),0)</f>
        <v>0</v>
      </c>
      <c r="J341" s="101">
        <f t="shared" si="5"/>
        <v>0</v>
      </c>
      <c r="K341" s="50"/>
      <c r="L341" s="50"/>
    </row>
    <row r="342" spans="2:12" ht="19.899999999999999" customHeight="1" x14ac:dyDescent="0.35">
      <c r="B342" s="97">
        <v>335</v>
      </c>
      <c r="C342" s="50"/>
      <c r="D342" s="50"/>
      <c r="E342" s="50"/>
      <c r="F342" s="50"/>
      <c r="G342" s="49"/>
      <c r="H342" s="138" t="str">
        <f>IF(D342&lt;&gt;"",IF(ISNA(VLOOKUP(D342,P_Paramétrage!$B$3086:$D$3125,3,FALSE)),"",VLOOKUP(D342,P_Paramétrage!$B$3086:$D$3125,3,FALSE)),"")</f>
        <v/>
      </c>
      <c r="I342" s="101">
        <f>IF(D342&lt;&gt;"",IF(ISNA(VLOOKUP(D342,P_Paramétrage!$B$3086:$D$3125,3,FALSE)),0,VLOOKUP(D342,P_Paramétrage!$B$3086:$D$3125,2,FALSE)),0)</f>
        <v>0</v>
      </c>
      <c r="J342" s="101">
        <f t="shared" si="5"/>
        <v>0</v>
      </c>
      <c r="K342" s="50"/>
      <c r="L342" s="50"/>
    </row>
    <row r="343" spans="2:12" ht="19.899999999999999" customHeight="1" x14ac:dyDescent="0.35">
      <c r="B343" s="97">
        <v>336</v>
      </c>
      <c r="C343" s="50"/>
      <c r="D343" s="50"/>
      <c r="E343" s="50"/>
      <c r="F343" s="50"/>
      <c r="G343" s="49"/>
      <c r="H343" s="138" t="str">
        <f>IF(D343&lt;&gt;"",IF(ISNA(VLOOKUP(D343,P_Paramétrage!$B$3086:$D$3125,3,FALSE)),"",VLOOKUP(D343,P_Paramétrage!$B$3086:$D$3125,3,FALSE)),"")</f>
        <v/>
      </c>
      <c r="I343" s="101">
        <f>IF(D343&lt;&gt;"",IF(ISNA(VLOOKUP(D343,P_Paramétrage!$B$3086:$D$3125,3,FALSE)),0,VLOOKUP(D343,P_Paramétrage!$B$3086:$D$3125,2,FALSE)),0)</f>
        <v>0</v>
      </c>
      <c r="J343" s="101">
        <f t="shared" si="5"/>
        <v>0</v>
      </c>
      <c r="K343" s="50"/>
      <c r="L343" s="50"/>
    </row>
    <row r="344" spans="2:12" ht="19.899999999999999" customHeight="1" x14ac:dyDescent="0.35">
      <c r="B344" s="97">
        <v>337</v>
      </c>
      <c r="C344" s="50"/>
      <c r="D344" s="50"/>
      <c r="E344" s="50"/>
      <c r="F344" s="50"/>
      <c r="G344" s="49"/>
      <c r="H344" s="138" t="str">
        <f>IF(D344&lt;&gt;"",IF(ISNA(VLOOKUP(D344,P_Paramétrage!$B$3086:$D$3125,3,FALSE)),"",VLOOKUP(D344,P_Paramétrage!$B$3086:$D$3125,3,FALSE)),"")</f>
        <v/>
      </c>
      <c r="I344" s="101">
        <f>IF(D344&lt;&gt;"",IF(ISNA(VLOOKUP(D344,P_Paramétrage!$B$3086:$D$3125,3,FALSE)),0,VLOOKUP(D344,P_Paramétrage!$B$3086:$D$3125,2,FALSE)),0)</f>
        <v>0</v>
      </c>
      <c r="J344" s="101">
        <f t="shared" si="5"/>
        <v>0</v>
      </c>
      <c r="K344" s="50"/>
      <c r="L344" s="50"/>
    </row>
    <row r="345" spans="2:12" ht="19.899999999999999" customHeight="1" x14ac:dyDescent="0.35">
      <c r="B345" s="97">
        <v>338</v>
      </c>
      <c r="C345" s="50"/>
      <c r="D345" s="50"/>
      <c r="E345" s="50"/>
      <c r="F345" s="50"/>
      <c r="G345" s="49"/>
      <c r="H345" s="138" t="str">
        <f>IF(D345&lt;&gt;"",IF(ISNA(VLOOKUP(D345,P_Paramétrage!$B$3086:$D$3125,3,FALSE)),"",VLOOKUP(D345,P_Paramétrage!$B$3086:$D$3125,3,FALSE)),"")</f>
        <v/>
      </c>
      <c r="I345" s="101">
        <f>IF(D345&lt;&gt;"",IF(ISNA(VLOOKUP(D345,P_Paramétrage!$B$3086:$D$3125,3,FALSE)),0,VLOOKUP(D345,P_Paramétrage!$B$3086:$D$3125,2,FALSE)),0)</f>
        <v>0</v>
      </c>
      <c r="J345" s="101">
        <f t="shared" si="5"/>
        <v>0</v>
      </c>
      <c r="K345" s="50"/>
      <c r="L345" s="50"/>
    </row>
    <row r="346" spans="2:12" ht="19.899999999999999" customHeight="1" x14ac:dyDescent="0.35">
      <c r="B346" s="97">
        <v>339</v>
      </c>
      <c r="C346" s="50"/>
      <c r="D346" s="50"/>
      <c r="E346" s="50"/>
      <c r="F346" s="50"/>
      <c r="G346" s="49"/>
      <c r="H346" s="138" t="str">
        <f>IF(D346&lt;&gt;"",IF(ISNA(VLOOKUP(D346,P_Paramétrage!$B$3086:$D$3125,3,FALSE)),"",VLOOKUP(D346,P_Paramétrage!$B$3086:$D$3125,3,FALSE)),"")</f>
        <v/>
      </c>
      <c r="I346" s="101">
        <f>IF(D346&lt;&gt;"",IF(ISNA(VLOOKUP(D346,P_Paramétrage!$B$3086:$D$3125,3,FALSE)),0,VLOOKUP(D346,P_Paramétrage!$B$3086:$D$3125,2,FALSE)),0)</f>
        <v>0</v>
      </c>
      <c r="J346" s="101">
        <f t="shared" si="5"/>
        <v>0</v>
      </c>
      <c r="K346" s="50"/>
      <c r="L346" s="50"/>
    </row>
    <row r="347" spans="2:12" ht="19.899999999999999" customHeight="1" x14ac:dyDescent="0.35">
      <c r="B347" s="97">
        <v>340</v>
      </c>
      <c r="C347" s="50"/>
      <c r="D347" s="50"/>
      <c r="E347" s="50"/>
      <c r="F347" s="50"/>
      <c r="G347" s="49"/>
      <c r="H347" s="138" t="str">
        <f>IF(D347&lt;&gt;"",IF(ISNA(VLOOKUP(D347,P_Paramétrage!$B$3086:$D$3125,3,FALSE)),"",VLOOKUP(D347,P_Paramétrage!$B$3086:$D$3125,3,FALSE)),"")</f>
        <v/>
      </c>
      <c r="I347" s="101">
        <f>IF(D347&lt;&gt;"",IF(ISNA(VLOOKUP(D347,P_Paramétrage!$B$3086:$D$3125,3,FALSE)),0,VLOOKUP(D347,P_Paramétrage!$B$3086:$D$3125,2,FALSE)),0)</f>
        <v>0</v>
      </c>
      <c r="J347" s="101">
        <f t="shared" si="5"/>
        <v>0</v>
      </c>
      <c r="K347" s="50"/>
      <c r="L347" s="50"/>
    </row>
    <row r="348" spans="2:12" ht="19.899999999999999" customHeight="1" x14ac:dyDescent="0.35">
      <c r="B348" s="97">
        <v>341</v>
      </c>
      <c r="C348" s="50"/>
      <c r="D348" s="50"/>
      <c r="E348" s="50"/>
      <c r="F348" s="50"/>
      <c r="G348" s="49"/>
      <c r="H348" s="138" t="str">
        <f>IF(D348&lt;&gt;"",IF(ISNA(VLOOKUP(D348,P_Paramétrage!$B$3086:$D$3125,3,FALSE)),"",VLOOKUP(D348,P_Paramétrage!$B$3086:$D$3125,3,FALSE)),"")</f>
        <v/>
      </c>
      <c r="I348" s="101">
        <f>IF(D348&lt;&gt;"",IF(ISNA(VLOOKUP(D348,P_Paramétrage!$B$3086:$D$3125,3,FALSE)),0,VLOOKUP(D348,P_Paramétrage!$B$3086:$D$3125,2,FALSE)),0)</f>
        <v>0</v>
      </c>
      <c r="J348" s="101">
        <f t="shared" si="5"/>
        <v>0</v>
      </c>
      <c r="K348" s="50"/>
      <c r="L348" s="50"/>
    </row>
    <row r="349" spans="2:12" ht="19.899999999999999" customHeight="1" x14ac:dyDescent="0.35">
      <c r="B349" s="97">
        <v>342</v>
      </c>
      <c r="C349" s="50"/>
      <c r="D349" s="50"/>
      <c r="E349" s="50"/>
      <c r="F349" s="50"/>
      <c r="G349" s="49"/>
      <c r="H349" s="138" t="str">
        <f>IF(D349&lt;&gt;"",IF(ISNA(VLOOKUP(D349,P_Paramétrage!$B$3086:$D$3125,3,FALSE)),"",VLOOKUP(D349,P_Paramétrage!$B$3086:$D$3125,3,FALSE)),"")</f>
        <v/>
      </c>
      <c r="I349" s="101">
        <f>IF(D349&lt;&gt;"",IF(ISNA(VLOOKUP(D349,P_Paramétrage!$B$3086:$D$3125,3,FALSE)),0,VLOOKUP(D349,P_Paramétrage!$B$3086:$D$3125,2,FALSE)),0)</f>
        <v>0</v>
      </c>
      <c r="J349" s="101">
        <f t="shared" si="5"/>
        <v>0</v>
      </c>
      <c r="K349" s="50"/>
      <c r="L349" s="50"/>
    </row>
    <row r="350" spans="2:12" ht="19.899999999999999" customHeight="1" x14ac:dyDescent="0.35">
      <c r="B350" s="97">
        <v>343</v>
      </c>
      <c r="C350" s="50"/>
      <c r="D350" s="50"/>
      <c r="E350" s="50"/>
      <c r="F350" s="50"/>
      <c r="G350" s="49"/>
      <c r="H350" s="138" t="str">
        <f>IF(D350&lt;&gt;"",IF(ISNA(VLOOKUP(D350,P_Paramétrage!$B$3086:$D$3125,3,FALSE)),"",VLOOKUP(D350,P_Paramétrage!$B$3086:$D$3125,3,FALSE)),"")</f>
        <v/>
      </c>
      <c r="I350" s="101">
        <f>IF(D350&lt;&gt;"",IF(ISNA(VLOOKUP(D350,P_Paramétrage!$B$3086:$D$3125,3,FALSE)),0,VLOOKUP(D350,P_Paramétrage!$B$3086:$D$3125,2,FALSE)),0)</f>
        <v>0</v>
      </c>
      <c r="J350" s="101">
        <f t="shared" si="5"/>
        <v>0</v>
      </c>
      <c r="K350" s="50"/>
      <c r="L350" s="50"/>
    </row>
    <row r="351" spans="2:12" ht="19.899999999999999" customHeight="1" x14ac:dyDescent="0.35">
      <c r="B351" s="97">
        <v>344</v>
      </c>
      <c r="C351" s="50"/>
      <c r="D351" s="50"/>
      <c r="E351" s="50"/>
      <c r="F351" s="50"/>
      <c r="G351" s="49"/>
      <c r="H351" s="138" t="str">
        <f>IF(D351&lt;&gt;"",IF(ISNA(VLOOKUP(D351,P_Paramétrage!$B$3086:$D$3125,3,FALSE)),"",VLOOKUP(D351,P_Paramétrage!$B$3086:$D$3125,3,FALSE)),"")</f>
        <v/>
      </c>
      <c r="I351" s="101">
        <f>IF(D351&lt;&gt;"",IF(ISNA(VLOOKUP(D351,P_Paramétrage!$B$3086:$D$3125,3,FALSE)),0,VLOOKUP(D351,P_Paramétrage!$B$3086:$D$3125,2,FALSE)),0)</f>
        <v>0</v>
      </c>
      <c r="J351" s="101">
        <f t="shared" si="5"/>
        <v>0</v>
      </c>
      <c r="K351" s="50"/>
      <c r="L351" s="50"/>
    </row>
    <row r="352" spans="2:12" ht="19.899999999999999" customHeight="1" x14ac:dyDescent="0.35">
      <c r="B352" s="97">
        <v>345</v>
      </c>
      <c r="C352" s="50"/>
      <c r="D352" s="50"/>
      <c r="E352" s="50"/>
      <c r="F352" s="50"/>
      <c r="G352" s="49"/>
      <c r="H352" s="138" t="str">
        <f>IF(D352&lt;&gt;"",IF(ISNA(VLOOKUP(D352,P_Paramétrage!$B$3086:$D$3125,3,FALSE)),"",VLOOKUP(D352,P_Paramétrage!$B$3086:$D$3125,3,FALSE)),"")</f>
        <v/>
      </c>
      <c r="I352" s="101">
        <f>IF(D352&lt;&gt;"",IF(ISNA(VLOOKUP(D352,P_Paramétrage!$B$3086:$D$3125,3,FALSE)),0,VLOOKUP(D352,P_Paramétrage!$B$3086:$D$3125,2,FALSE)),0)</f>
        <v>0</v>
      </c>
      <c r="J352" s="101">
        <f t="shared" si="5"/>
        <v>0</v>
      </c>
      <c r="K352" s="50"/>
      <c r="L352" s="50"/>
    </row>
    <row r="353" spans="2:12" ht="19.899999999999999" customHeight="1" x14ac:dyDescent="0.35">
      <c r="B353" s="97">
        <v>346</v>
      </c>
      <c r="C353" s="50"/>
      <c r="D353" s="50"/>
      <c r="E353" s="50"/>
      <c r="F353" s="50"/>
      <c r="G353" s="49"/>
      <c r="H353" s="138" t="str">
        <f>IF(D353&lt;&gt;"",IF(ISNA(VLOOKUP(D353,P_Paramétrage!$B$3086:$D$3125,3,FALSE)),"",VLOOKUP(D353,P_Paramétrage!$B$3086:$D$3125,3,FALSE)),"")</f>
        <v/>
      </c>
      <c r="I353" s="101">
        <f>IF(D353&lt;&gt;"",IF(ISNA(VLOOKUP(D353,P_Paramétrage!$B$3086:$D$3125,3,FALSE)),0,VLOOKUP(D353,P_Paramétrage!$B$3086:$D$3125,2,FALSE)),0)</f>
        <v>0</v>
      </c>
      <c r="J353" s="101">
        <f t="shared" si="5"/>
        <v>0</v>
      </c>
      <c r="K353" s="50"/>
      <c r="L353" s="50"/>
    </row>
    <row r="354" spans="2:12" ht="19.899999999999999" customHeight="1" x14ac:dyDescent="0.35">
      <c r="B354" s="97">
        <v>347</v>
      </c>
      <c r="C354" s="50"/>
      <c r="D354" s="50"/>
      <c r="E354" s="50"/>
      <c r="F354" s="50"/>
      <c r="G354" s="49"/>
      <c r="H354" s="138" t="str">
        <f>IF(D354&lt;&gt;"",IF(ISNA(VLOOKUP(D354,P_Paramétrage!$B$3086:$D$3125,3,FALSE)),"",VLOOKUP(D354,P_Paramétrage!$B$3086:$D$3125,3,FALSE)),"")</f>
        <v/>
      </c>
      <c r="I354" s="101">
        <f>IF(D354&lt;&gt;"",IF(ISNA(VLOOKUP(D354,P_Paramétrage!$B$3086:$D$3125,3,FALSE)),0,VLOOKUP(D354,P_Paramétrage!$B$3086:$D$3125,2,FALSE)),0)</f>
        <v>0</v>
      </c>
      <c r="J354" s="101">
        <f t="shared" si="5"/>
        <v>0</v>
      </c>
      <c r="K354" s="50"/>
      <c r="L354" s="50"/>
    </row>
    <row r="355" spans="2:12" ht="19.899999999999999" customHeight="1" x14ac:dyDescent="0.35">
      <c r="B355" s="97">
        <v>348</v>
      </c>
      <c r="C355" s="50"/>
      <c r="D355" s="50"/>
      <c r="E355" s="50"/>
      <c r="F355" s="50"/>
      <c r="G355" s="49"/>
      <c r="H355" s="138" t="str">
        <f>IF(D355&lt;&gt;"",IF(ISNA(VLOOKUP(D355,P_Paramétrage!$B$3086:$D$3125,3,FALSE)),"",VLOOKUP(D355,P_Paramétrage!$B$3086:$D$3125,3,FALSE)),"")</f>
        <v/>
      </c>
      <c r="I355" s="101">
        <f>IF(D355&lt;&gt;"",IF(ISNA(VLOOKUP(D355,P_Paramétrage!$B$3086:$D$3125,3,FALSE)),0,VLOOKUP(D355,P_Paramétrage!$B$3086:$D$3125,2,FALSE)),0)</f>
        <v>0</v>
      </c>
      <c r="J355" s="101">
        <f t="shared" si="5"/>
        <v>0</v>
      </c>
      <c r="K355" s="50"/>
      <c r="L355" s="50"/>
    </row>
    <row r="356" spans="2:12" ht="19.899999999999999" customHeight="1" x14ac:dyDescent="0.35">
      <c r="B356" s="97">
        <v>349</v>
      </c>
      <c r="C356" s="50"/>
      <c r="D356" s="50"/>
      <c r="E356" s="50"/>
      <c r="F356" s="50"/>
      <c r="G356" s="49"/>
      <c r="H356" s="138" t="str">
        <f>IF(D356&lt;&gt;"",IF(ISNA(VLOOKUP(D356,P_Paramétrage!$B$3086:$D$3125,3,FALSE)),"",VLOOKUP(D356,P_Paramétrage!$B$3086:$D$3125,3,FALSE)),"")</f>
        <v/>
      </c>
      <c r="I356" s="101">
        <f>IF(D356&lt;&gt;"",IF(ISNA(VLOOKUP(D356,P_Paramétrage!$B$3086:$D$3125,3,FALSE)),0,VLOOKUP(D356,P_Paramétrage!$B$3086:$D$3125,2,FALSE)),0)</f>
        <v>0</v>
      </c>
      <c r="J356" s="101">
        <f t="shared" si="5"/>
        <v>0</v>
      </c>
      <c r="K356" s="50"/>
      <c r="L356" s="50"/>
    </row>
    <row r="357" spans="2:12" ht="19.899999999999999" customHeight="1" x14ac:dyDescent="0.35">
      <c r="B357" s="97">
        <v>350</v>
      </c>
      <c r="C357" s="50"/>
      <c r="D357" s="50"/>
      <c r="E357" s="50"/>
      <c r="F357" s="50"/>
      <c r="G357" s="49"/>
      <c r="H357" s="138" t="str">
        <f>IF(D357&lt;&gt;"",IF(ISNA(VLOOKUP(D357,P_Paramétrage!$B$3086:$D$3125,3,FALSE)),"",VLOOKUP(D357,P_Paramétrage!$B$3086:$D$3125,3,FALSE)),"")</f>
        <v/>
      </c>
      <c r="I357" s="101">
        <f>IF(D357&lt;&gt;"",IF(ISNA(VLOOKUP(D357,P_Paramétrage!$B$3086:$D$3125,3,FALSE)),0,VLOOKUP(D357,P_Paramétrage!$B$3086:$D$3125,2,FALSE)),0)</f>
        <v>0</v>
      </c>
      <c r="J357" s="101">
        <f t="shared" si="5"/>
        <v>0</v>
      </c>
      <c r="K357" s="50"/>
      <c r="L357" s="50"/>
    </row>
    <row r="358" spans="2:12" ht="19.899999999999999" customHeight="1" x14ac:dyDescent="0.35">
      <c r="B358" s="97">
        <v>351</v>
      </c>
      <c r="C358" s="50"/>
      <c r="D358" s="50"/>
      <c r="E358" s="50"/>
      <c r="F358" s="50"/>
      <c r="G358" s="49"/>
      <c r="H358" s="138" t="str">
        <f>IF(D358&lt;&gt;"",IF(ISNA(VLOOKUP(D358,P_Paramétrage!$B$3086:$D$3125,3,FALSE)),"",VLOOKUP(D358,P_Paramétrage!$B$3086:$D$3125,3,FALSE)),"")</f>
        <v/>
      </c>
      <c r="I358" s="101">
        <f>IF(D358&lt;&gt;"",IF(ISNA(VLOOKUP(D358,P_Paramétrage!$B$3086:$D$3125,3,FALSE)),0,VLOOKUP(D358,P_Paramétrage!$B$3086:$D$3125,2,FALSE)),0)</f>
        <v>0</v>
      </c>
      <c r="J358" s="101">
        <f t="shared" si="5"/>
        <v>0</v>
      </c>
      <c r="K358" s="50"/>
      <c r="L358" s="50"/>
    </row>
    <row r="359" spans="2:12" ht="19.899999999999999" customHeight="1" x14ac:dyDescent="0.35">
      <c r="B359" s="97">
        <v>352</v>
      </c>
      <c r="C359" s="50"/>
      <c r="D359" s="50"/>
      <c r="E359" s="50"/>
      <c r="F359" s="50"/>
      <c r="G359" s="49"/>
      <c r="H359" s="138" t="str">
        <f>IF(D359&lt;&gt;"",IF(ISNA(VLOOKUP(D359,P_Paramétrage!$B$3086:$D$3125,3,FALSE)),"",VLOOKUP(D359,P_Paramétrage!$B$3086:$D$3125,3,FALSE)),"")</f>
        <v/>
      </c>
      <c r="I359" s="101">
        <f>IF(D359&lt;&gt;"",IF(ISNA(VLOOKUP(D359,P_Paramétrage!$B$3086:$D$3125,3,FALSE)),0,VLOOKUP(D359,P_Paramétrage!$B$3086:$D$3125,2,FALSE)),0)</f>
        <v>0</v>
      </c>
      <c r="J359" s="101">
        <f t="shared" si="5"/>
        <v>0</v>
      </c>
      <c r="K359" s="50"/>
      <c r="L359" s="50"/>
    </row>
    <row r="360" spans="2:12" ht="19.899999999999999" customHeight="1" x14ac:dyDescent="0.35">
      <c r="B360" s="97">
        <v>353</v>
      </c>
      <c r="C360" s="50"/>
      <c r="D360" s="50"/>
      <c r="E360" s="50"/>
      <c r="F360" s="50"/>
      <c r="G360" s="49"/>
      <c r="H360" s="138" t="str">
        <f>IF(D360&lt;&gt;"",IF(ISNA(VLOOKUP(D360,P_Paramétrage!$B$3086:$D$3125,3,FALSE)),"",VLOOKUP(D360,P_Paramétrage!$B$3086:$D$3125,3,FALSE)),"")</f>
        <v/>
      </c>
      <c r="I360" s="101">
        <f>IF(D360&lt;&gt;"",IF(ISNA(VLOOKUP(D360,P_Paramétrage!$B$3086:$D$3125,3,FALSE)),0,VLOOKUP(D360,P_Paramétrage!$B$3086:$D$3125,2,FALSE)),0)</f>
        <v>0</v>
      </c>
      <c r="J360" s="101">
        <f t="shared" si="5"/>
        <v>0</v>
      </c>
      <c r="K360" s="50"/>
      <c r="L360" s="50"/>
    </row>
    <row r="361" spans="2:12" ht="19.899999999999999" customHeight="1" x14ac:dyDescent="0.35">
      <c r="B361" s="97">
        <v>354</v>
      </c>
      <c r="C361" s="50"/>
      <c r="D361" s="50"/>
      <c r="E361" s="50"/>
      <c r="F361" s="50"/>
      <c r="G361" s="49"/>
      <c r="H361" s="138" t="str">
        <f>IF(D361&lt;&gt;"",IF(ISNA(VLOOKUP(D361,P_Paramétrage!$B$3086:$D$3125,3,FALSE)),"",VLOOKUP(D361,P_Paramétrage!$B$3086:$D$3125,3,FALSE)),"")</f>
        <v/>
      </c>
      <c r="I361" s="101">
        <f>IF(D361&lt;&gt;"",IF(ISNA(VLOOKUP(D361,P_Paramétrage!$B$3086:$D$3125,3,FALSE)),0,VLOOKUP(D361,P_Paramétrage!$B$3086:$D$3125,2,FALSE)),0)</f>
        <v>0</v>
      </c>
      <c r="J361" s="101">
        <f t="shared" si="5"/>
        <v>0</v>
      </c>
      <c r="K361" s="50"/>
      <c r="L361" s="50"/>
    </row>
    <row r="362" spans="2:12" ht="19.899999999999999" customHeight="1" x14ac:dyDescent="0.35">
      <c r="B362" s="97">
        <v>355</v>
      </c>
      <c r="C362" s="50"/>
      <c r="D362" s="50"/>
      <c r="E362" s="50"/>
      <c r="F362" s="50"/>
      <c r="G362" s="49"/>
      <c r="H362" s="138" t="str">
        <f>IF(D362&lt;&gt;"",IF(ISNA(VLOOKUP(D362,P_Paramétrage!$B$3086:$D$3125,3,FALSE)),"",VLOOKUP(D362,P_Paramétrage!$B$3086:$D$3125,3,FALSE)),"")</f>
        <v/>
      </c>
      <c r="I362" s="101">
        <f>IF(D362&lt;&gt;"",IF(ISNA(VLOOKUP(D362,P_Paramétrage!$B$3086:$D$3125,3,FALSE)),0,VLOOKUP(D362,P_Paramétrage!$B$3086:$D$3125,2,FALSE)),0)</f>
        <v>0</v>
      </c>
      <c r="J362" s="101">
        <f t="shared" si="5"/>
        <v>0</v>
      </c>
      <c r="K362" s="50"/>
      <c r="L362" s="50"/>
    </row>
    <row r="363" spans="2:12" ht="19.899999999999999" customHeight="1" x14ac:dyDescent="0.35">
      <c r="B363" s="97">
        <v>356</v>
      </c>
      <c r="C363" s="50"/>
      <c r="D363" s="50"/>
      <c r="E363" s="50"/>
      <c r="F363" s="50"/>
      <c r="G363" s="49"/>
      <c r="H363" s="138" t="str">
        <f>IF(D363&lt;&gt;"",IF(ISNA(VLOOKUP(D363,P_Paramétrage!$B$3086:$D$3125,3,FALSE)),"",VLOOKUP(D363,P_Paramétrage!$B$3086:$D$3125,3,FALSE)),"")</f>
        <v/>
      </c>
      <c r="I363" s="101">
        <f>IF(D363&lt;&gt;"",IF(ISNA(VLOOKUP(D363,P_Paramétrage!$B$3086:$D$3125,3,FALSE)),0,VLOOKUP(D363,P_Paramétrage!$B$3086:$D$3125,2,FALSE)),0)</f>
        <v>0</v>
      </c>
      <c r="J363" s="101">
        <f t="shared" si="5"/>
        <v>0</v>
      </c>
      <c r="K363" s="50"/>
      <c r="L363" s="50"/>
    </row>
    <row r="364" spans="2:12" ht="19.899999999999999" customHeight="1" x14ac:dyDescent="0.35">
      <c r="B364" s="97">
        <v>357</v>
      </c>
      <c r="C364" s="50"/>
      <c r="D364" s="50"/>
      <c r="E364" s="50"/>
      <c r="F364" s="50"/>
      <c r="G364" s="49"/>
      <c r="H364" s="138" t="str">
        <f>IF(D364&lt;&gt;"",IF(ISNA(VLOOKUP(D364,P_Paramétrage!$B$3086:$D$3125,3,FALSE)),"",VLOOKUP(D364,P_Paramétrage!$B$3086:$D$3125,3,FALSE)),"")</f>
        <v/>
      </c>
      <c r="I364" s="101">
        <f>IF(D364&lt;&gt;"",IF(ISNA(VLOOKUP(D364,P_Paramétrage!$B$3086:$D$3125,3,FALSE)),0,VLOOKUP(D364,P_Paramétrage!$B$3086:$D$3125,2,FALSE)),0)</f>
        <v>0</v>
      </c>
      <c r="J364" s="101">
        <f t="shared" si="5"/>
        <v>0</v>
      </c>
      <c r="K364" s="50"/>
      <c r="L364" s="50"/>
    </row>
    <row r="365" spans="2:12" ht="19.899999999999999" customHeight="1" x14ac:dyDescent="0.35">
      <c r="B365" s="97">
        <v>358</v>
      </c>
      <c r="C365" s="50"/>
      <c r="D365" s="50"/>
      <c r="E365" s="50"/>
      <c r="F365" s="50"/>
      <c r="G365" s="49"/>
      <c r="H365" s="138" t="str">
        <f>IF(D365&lt;&gt;"",IF(ISNA(VLOOKUP(D365,P_Paramétrage!$B$3086:$D$3125,3,FALSE)),"",VLOOKUP(D365,P_Paramétrage!$B$3086:$D$3125,3,FALSE)),"")</f>
        <v/>
      </c>
      <c r="I365" s="101">
        <f>IF(D365&lt;&gt;"",IF(ISNA(VLOOKUP(D365,P_Paramétrage!$B$3086:$D$3125,3,FALSE)),0,VLOOKUP(D365,P_Paramétrage!$B$3086:$D$3125,2,FALSE)),0)</f>
        <v>0</v>
      </c>
      <c r="J365" s="101">
        <f t="shared" si="5"/>
        <v>0</v>
      </c>
      <c r="K365" s="50"/>
      <c r="L365" s="50"/>
    </row>
    <row r="366" spans="2:12" ht="19.899999999999999" customHeight="1" x14ac:dyDescent="0.35">
      <c r="B366" s="97">
        <v>359</v>
      </c>
      <c r="C366" s="50"/>
      <c r="D366" s="50"/>
      <c r="E366" s="50"/>
      <c r="F366" s="50"/>
      <c r="G366" s="49"/>
      <c r="H366" s="138" t="str">
        <f>IF(D366&lt;&gt;"",IF(ISNA(VLOOKUP(D366,P_Paramétrage!$B$3086:$D$3125,3,FALSE)),"",VLOOKUP(D366,P_Paramétrage!$B$3086:$D$3125,3,FALSE)),"")</f>
        <v/>
      </c>
      <c r="I366" s="101">
        <f>IF(D366&lt;&gt;"",IF(ISNA(VLOOKUP(D366,P_Paramétrage!$B$3086:$D$3125,3,FALSE)),0,VLOOKUP(D366,P_Paramétrage!$B$3086:$D$3125,2,FALSE)),0)</f>
        <v>0</v>
      </c>
      <c r="J366" s="101">
        <f t="shared" si="5"/>
        <v>0</v>
      </c>
      <c r="K366" s="50"/>
      <c r="L366" s="50"/>
    </row>
    <row r="367" spans="2:12" ht="19.899999999999999" customHeight="1" x14ac:dyDescent="0.35">
      <c r="B367" s="97">
        <v>360</v>
      </c>
      <c r="C367" s="50"/>
      <c r="D367" s="50"/>
      <c r="E367" s="50"/>
      <c r="F367" s="50"/>
      <c r="G367" s="49"/>
      <c r="H367" s="138" t="str">
        <f>IF(D367&lt;&gt;"",IF(ISNA(VLOOKUP(D367,P_Paramétrage!$B$3086:$D$3125,3,FALSE)),"",VLOOKUP(D367,P_Paramétrage!$B$3086:$D$3125,3,FALSE)),"")</f>
        <v/>
      </c>
      <c r="I367" s="101">
        <f>IF(D367&lt;&gt;"",IF(ISNA(VLOOKUP(D367,P_Paramétrage!$B$3086:$D$3125,3,FALSE)),0,VLOOKUP(D367,P_Paramétrage!$B$3086:$D$3125,2,FALSE)),0)</f>
        <v>0</v>
      </c>
      <c r="J367" s="101">
        <f t="shared" si="5"/>
        <v>0</v>
      </c>
      <c r="K367" s="50"/>
      <c r="L367" s="50"/>
    </row>
    <row r="368" spans="2:12" ht="19.899999999999999" customHeight="1" x14ac:dyDescent="0.35">
      <c r="B368" s="97">
        <v>361</v>
      </c>
      <c r="C368" s="50"/>
      <c r="D368" s="50"/>
      <c r="E368" s="50"/>
      <c r="F368" s="50"/>
      <c r="G368" s="49"/>
      <c r="H368" s="138" t="str">
        <f>IF(D368&lt;&gt;"",IF(ISNA(VLOOKUP(D368,P_Paramétrage!$B$3086:$D$3125,3,FALSE)),"",VLOOKUP(D368,P_Paramétrage!$B$3086:$D$3125,3,FALSE)),"")</f>
        <v/>
      </c>
      <c r="I368" s="101">
        <f>IF(D368&lt;&gt;"",IF(ISNA(VLOOKUP(D368,P_Paramétrage!$B$3086:$D$3125,3,FALSE)),0,VLOOKUP(D368,P_Paramétrage!$B$3086:$D$3125,2,FALSE)),0)</f>
        <v>0</v>
      </c>
      <c r="J368" s="101">
        <f t="shared" si="5"/>
        <v>0</v>
      </c>
      <c r="K368" s="50"/>
      <c r="L368" s="50"/>
    </row>
    <row r="369" spans="2:12" ht="19.899999999999999" customHeight="1" x14ac:dyDescent="0.35">
      <c r="B369" s="97">
        <v>362</v>
      </c>
      <c r="C369" s="50"/>
      <c r="D369" s="50"/>
      <c r="E369" s="50"/>
      <c r="F369" s="50"/>
      <c r="G369" s="49"/>
      <c r="H369" s="138" t="str">
        <f>IF(D369&lt;&gt;"",IF(ISNA(VLOOKUP(D369,P_Paramétrage!$B$3086:$D$3125,3,FALSE)),"",VLOOKUP(D369,P_Paramétrage!$B$3086:$D$3125,3,FALSE)),"")</f>
        <v/>
      </c>
      <c r="I369" s="101">
        <f>IF(D369&lt;&gt;"",IF(ISNA(VLOOKUP(D369,P_Paramétrage!$B$3086:$D$3125,3,FALSE)),0,VLOOKUP(D369,P_Paramétrage!$B$3086:$D$3125,2,FALSE)),0)</f>
        <v>0</v>
      </c>
      <c r="J369" s="101">
        <f t="shared" si="5"/>
        <v>0</v>
      </c>
      <c r="K369" s="50"/>
      <c r="L369" s="50"/>
    </row>
    <row r="370" spans="2:12" ht="19.899999999999999" customHeight="1" x14ac:dyDescent="0.35">
      <c r="B370" s="97">
        <v>363</v>
      </c>
      <c r="C370" s="50"/>
      <c r="D370" s="50"/>
      <c r="E370" s="50"/>
      <c r="F370" s="50"/>
      <c r="G370" s="49"/>
      <c r="H370" s="138" t="str">
        <f>IF(D370&lt;&gt;"",IF(ISNA(VLOOKUP(D370,P_Paramétrage!$B$3086:$D$3125,3,FALSE)),"",VLOOKUP(D370,P_Paramétrage!$B$3086:$D$3125,3,FALSE)),"")</f>
        <v/>
      </c>
      <c r="I370" s="101">
        <f>IF(D370&lt;&gt;"",IF(ISNA(VLOOKUP(D370,P_Paramétrage!$B$3086:$D$3125,3,FALSE)),0,VLOOKUP(D370,P_Paramétrage!$B$3086:$D$3125,2,FALSE)),0)</f>
        <v>0</v>
      </c>
      <c r="J370" s="101">
        <f t="shared" si="5"/>
        <v>0</v>
      </c>
      <c r="K370" s="50"/>
      <c r="L370" s="50"/>
    </row>
    <row r="371" spans="2:12" ht="19.899999999999999" customHeight="1" x14ac:dyDescent="0.35">
      <c r="B371" s="97">
        <v>364</v>
      </c>
      <c r="C371" s="50"/>
      <c r="D371" s="50"/>
      <c r="E371" s="50"/>
      <c r="F371" s="50"/>
      <c r="G371" s="49"/>
      <c r="H371" s="138" t="str">
        <f>IF(D371&lt;&gt;"",IF(ISNA(VLOOKUP(D371,P_Paramétrage!$B$3086:$D$3125,3,FALSE)),"",VLOOKUP(D371,P_Paramétrage!$B$3086:$D$3125,3,FALSE)),"")</f>
        <v/>
      </c>
      <c r="I371" s="101">
        <f>IF(D371&lt;&gt;"",IF(ISNA(VLOOKUP(D371,P_Paramétrage!$B$3086:$D$3125,3,FALSE)),0,VLOOKUP(D371,P_Paramétrage!$B$3086:$D$3125,2,FALSE)),0)</f>
        <v>0</v>
      </c>
      <c r="J371" s="101">
        <f t="shared" si="5"/>
        <v>0</v>
      </c>
      <c r="K371" s="50"/>
      <c r="L371" s="50"/>
    </row>
    <row r="372" spans="2:12" ht="19.899999999999999" customHeight="1" x14ac:dyDescent="0.35">
      <c r="B372" s="97">
        <v>365</v>
      </c>
      <c r="C372" s="50"/>
      <c r="D372" s="50"/>
      <c r="E372" s="50"/>
      <c r="F372" s="50"/>
      <c r="G372" s="49"/>
      <c r="H372" s="138" t="str">
        <f>IF(D372&lt;&gt;"",IF(ISNA(VLOOKUP(D372,P_Paramétrage!$B$3086:$D$3125,3,FALSE)),"",VLOOKUP(D372,P_Paramétrage!$B$3086:$D$3125,3,FALSE)),"")</f>
        <v/>
      </c>
      <c r="I372" s="101">
        <f>IF(D372&lt;&gt;"",IF(ISNA(VLOOKUP(D372,P_Paramétrage!$B$3086:$D$3125,3,FALSE)),0,VLOOKUP(D372,P_Paramétrage!$B$3086:$D$3125,2,FALSE)),0)</f>
        <v>0</v>
      </c>
      <c r="J372" s="101">
        <f t="shared" si="5"/>
        <v>0</v>
      </c>
      <c r="K372" s="50"/>
      <c r="L372" s="50"/>
    </row>
    <row r="373" spans="2:12" ht="19.899999999999999" customHeight="1" x14ac:dyDescent="0.35">
      <c r="B373" s="97">
        <v>366</v>
      </c>
      <c r="C373" s="50"/>
      <c r="D373" s="50"/>
      <c r="E373" s="50"/>
      <c r="F373" s="50"/>
      <c r="G373" s="49"/>
      <c r="H373" s="138" t="str">
        <f>IF(D373&lt;&gt;"",IF(ISNA(VLOOKUP(D373,P_Paramétrage!$B$3086:$D$3125,3,FALSE)),"",VLOOKUP(D373,P_Paramétrage!$B$3086:$D$3125,3,FALSE)),"")</f>
        <v/>
      </c>
      <c r="I373" s="101">
        <f>IF(D373&lt;&gt;"",IF(ISNA(VLOOKUP(D373,P_Paramétrage!$B$3086:$D$3125,3,FALSE)),0,VLOOKUP(D373,P_Paramétrage!$B$3086:$D$3125,2,FALSE)),0)</f>
        <v>0</v>
      </c>
      <c r="J373" s="101">
        <f t="shared" si="5"/>
        <v>0</v>
      </c>
      <c r="K373" s="50"/>
      <c r="L373" s="50"/>
    </row>
    <row r="374" spans="2:12" ht="19.899999999999999" customHeight="1" x14ac:dyDescent="0.35">
      <c r="B374" s="97">
        <v>367</v>
      </c>
      <c r="C374" s="50"/>
      <c r="D374" s="50"/>
      <c r="E374" s="50"/>
      <c r="F374" s="50"/>
      <c r="G374" s="49"/>
      <c r="H374" s="138" t="str">
        <f>IF(D374&lt;&gt;"",IF(ISNA(VLOOKUP(D374,P_Paramétrage!$B$3086:$D$3125,3,FALSE)),"",VLOOKUP(D374,P_Paramétrage!$B$3086:$D$3125,3,FALSE)),"")</f>
        <v/>
      </c>
      <c r="I374" s="101">
        <f>IF(D374&lt;&gt;"",IF(ISNA(VLOOKUP(D374,P_Paramétrage!$B$3086:$D$3125,3,FALSE)),0,VLOOKUP(D374,P_Paramétrage!$B$3086:$D$3125,2,FALSE)),0)</f>
        <v>0</v>
      </c>
      <c r="J374" s="101">
        <f t="shared" si="5"/>
        <v>0</v>
      </c>
      <c r="K374" s="50"/>
      <c r="L374" s="50"/>
    </row>
    <row r="375" spans="2:12" ht="19.899999999999999" customHeight="1" x14ac:dyDescent="0.35">
      <c r="B375" s="97">
        <v>368</v>
      </c>
      <c r="C375" s="50"/>
      <c r="D375" s="50"/>
      <c r="E375" s="50"/>
      <c r="F375" s="50"/>
      <c r="G375" s="49"/>
      <c r="H375" s="138" t="str">
        <f>IF(D375&lt;&gt;"",IF(ISNA(VLOOKUP(D375,P_Paramétrage!$B$3086:$D$3125,3,FALSE)),"",VLOOKUP(D375,P_Paramétrage!$B$3086:$D$3125,3,FALSE)),"")</f>
        <v/>
      </c>
      <c r="I375" s="101">
        <f>IF(D375&lt;&gt;"",IF(ISNA(VLOOKUP(D375,P_Paramétrage!$B$3086:$D$3125,3,FALSE)),0,VLOOKUP(D375,P_Paramétrage!$B$3086:$D$3125,2,FALSE)),0)</f>
        <v>0</v>
      </c>
      <c r="J375" s="101">
        <f t="shared" si="5"/>
        <v>0</v>
      </c>
      <c r="K375" s="50"/>
      <c r="L375" s="50"/>
    </row>
    <row r="376" spans="2:12" ht="19.899999999999999" customHeight="1" x14ac:dyDescent="0.35">
      <c r="B376" s="97">
        <v>369</v>
      </c>
      <c r="C376" s="50"/>
      <c r="D376" s="50"/>
      <c r="E376" s="50"/>
      <c r="F376" s="50"/>
      <c r="G376" s="49"/>
      <c r="H376" s="138" t="str">
        <f>IF(D376&lt;&gt;"",IF(ISNA(VLOOKUP(D376,P_Paramétrage!$B$3086:$D$3125,3,FALSE)),"",VLOOKUP(D376,P_Paramétrage!$B$3086:$D$3125,3,FALSE)),"")</f>
        <v/>
      </c>
      <c r="I376" s="101">
        <f>IF(D376&lt;&gt;"",IF(ISNA(VLOOKUP(D376,P_Paramétrage!$B$3086:$D$3125,3,FALSE)),0,VLOOKUP(D376,P_Paramétrage!$B$3086:$D$3125,2,FALSE)),0)</f>
        <v>0</v>
      </c>
      <c r="J376" s="101">
        <f t="shared" si="5"/>
        <v>0</v>
      </c>
      <c r="K376" s="50"/>
      <c r="L376" s="50"/>
    </row>
    <row r="377" spans="2:12" ht="19.899999999999999" customHeight="1" x14ac:dyDescent="0.35">
      <c r="B377" s="97">
        <v>370</v>
      </c>
      <c r="C377" s="50"/>
      <c r="D377" s="50"/>
      <c r="E377" s="50"/>
      <c r="F377" s="50"/>
      <c r="G377" s="49"/>
      <c r="H377" s="138" t="str">
        <f>IF(D377&lt;&gt;"",IF(ISNA(VLOOKUP(D377,P_Paramétrage!$B$3086:$D$3125,3,FALSE)),"",VLOOKUP(D377,P_Paramétrage!$B$3086:$D$3125,3,FALSE)),"")</f>
        <v/>
      </c>
      <c r="I377" s="101">
        <f>IF(D377&lt;&gt;"",IF(ISNA(VLOOKUP(D377,P_Paramétrage!$B$3086:$D$3125,3,FALSE)),0,VLOOKUP(D377,P_Paramétrage!$B$3086:$D$3125,2,FALSE)),0)</f>
        <v>0</v>
      </c>
      <c r="J377" s="101">
        <f t="shared" si="5"/>
        <v>0</v>
      </c>
      <c r="K377" s="50"/>
      <c r="L377" s="50"/>
    </row>
    <row r="378" spans="2:12" ht="19.899999999999999" customHeight="1" x14ac:dyDescent="0.35">
      <c r="B378" s="97">
        <v>371</v>
      </c>
      <c r="C378" s="50"/>
      <c r="D378" s="50"/>
      <c r="E378" s="50"/>
      <c r="F378" s="50"/>
      <c r="G378" s="49"/>
      <c r="H378" s="138" t="str">
        <f>IF(D378&lt;&gt;"",IF(ISNA(VLOOKUP(D378,P_Paramétrage!$B$3086:$D$3125,3,FALSE)),"",VLOOKUP(D378,P_Paramétrage!$B$3086:$D$3125,3,FALSE)),"")</f>
        <v/>
      </c>
      <c r="I378" s="101">
        <f>IF(D378&lt;&gt;"",IF(ISNA(VLOOKUP(D378,P_Paramétrage!$B$3086:$D$3125,3,FALSE)),0,VLOOKUP(D378,P_Paramétrage!$B$3086:$D$3125,2,FALSE)),0)</f>
        <v>0</v>
      </c>
      <c r="J378" s="101">
        <f t="shared" si="5"/>
        <v>0</v>
      </c>
      <c r="K378" s="50"/>
      <c r="L378" s="50"/>
    </row>
    <row r="379" spans="2:12" ht="19.899999999999999" customHeight="1" x14ac:dyDescent="0.35">
      <c r="B379" s="97">
        <v>372</v>
      </c>
      <c r="C379" s="50"/>
      <c r="D379" s="50"/>
      <c r="E379" s="50"/>
      <c r="F379" s="50"/>
      <c r="G379" s="49"/>
      <c r="H379" s="138" t="str">
        <f>IF(D379&lt;&gt;"",IF(ISNA(VLOOKUP(D379,P_Paramétrage!$B$3086:$D$3125,3,FALSE)),"",VLOOKUP(D379,P_Paramétrage!$B$3086:$D$3125,3,FALSE)),"")</f>
        <v/>
      </c>
      <c r="I379" s="101">
        <f>IF(D379&lt;&gt;"",IF(ISNA(VLOOKUP(D379,P_Paramétrage!$B$3086:$D$3125,3,FALSE)),0,VLOOKUP(D379,P_Paramétrage!$B$3086:$D$3125,2,FALSE)),0)</f>
        <v>0</v>
      </c>
      <c r="J379" s="101">
        <f t="shared" si="5"/>
        <v>0</v>
      </c>
      <c r="K379" s="50"/>
      <c r="L379" s="50"/>
    </row>
    <row r="380" spans="2:12" ht="19.899999999999999" customHeight="1" x14ac:dyDescent="0.35">
      <c r="B380" s="97">
        <v>373</v>
      </c>
      <c r="C380" s="50"/>
      <c r="D380" s="50"/>
      <c r="E380" s="50"/>
      <c r="F380" s="50"/>
      <c r="G380" s="49"/>
      <c r="H380" s="138" t="str">
        <f>IF(D380&lt;&gt;"",IF(ISNA(VLOOKUP(D380,P_Paramétrage!$B$3086:$D$3125,3,FALSE)),"",VLOOKUP(D380,P_Paramétrage!$B$3086:$D$3125,3,FALSE)),"")</f>
        <v/>
      </c>
      <c r="I380" s="101">
        <f>IF(D380&lt;&gt;"",IF(ISNA(VLOOKUP(D380,P_Paramétrage!$B$3086:$D$3125,3,FALSE)),0,VLOOKUP(D380,P_Paramétrage!$B$3086:$D$3125,2,FALSE)),0)</f>
        <v>0</v>
      </c>
      <c r="J380" s="101">
        <f t="shared" si="5"/>
        <v>0</v>
      </c>
      <c r="K380" s="50"/>
      <c r="L380" s="50"/>
    </row>
    <row r="381" spans="2:12" ht="19.899999999999999" customHeight="1" x14ac:dyDescent="0.35">
      <c r="B381" s="97">
        <v>374</v>
      </c>
      <c r="C381" s="50"/>
      <c r="D381" s="50"/>
      <c r="E381" s="50"/>
      <c r="F381" s="50"/>
      <c r="G381" s="49"/>
      <c r="H381" s="138" t="str">
        <f>IF(D381&lt;&gt;"",IF(ISNA(VLOOKUP(D381,P_Paramétrage!$B$3086:$D$3125,3,FALSE)),"",VLOOKUP(D381,P_Paramétrage!$B$3086:$D$3125,3,FALSE)),"")</f>
        <v/>
      </c>
      <c r="I381" s="101">
        <f>IF(D381&lt;&gt;"",IF(ISNA(VLOOKUP(D381,P_Paramétrage!$B$3086:$D$3125,3,FALSE)),0,VLOOKUP(D381,P_Paramétrage!$B$3086:$D$3125,2,FALSE)),0)</f>
        <v>0</v>
      </c>
      <c r="J381" s="101">
        <f t="shared" si="5"/>
        <v>0</v>
      </c>
      <c r="K381" s="50"/>
      <c r="L381" s="50"/>
    </row>
    <row r="382" spans="2:12" ht="19.899999999999999" customHeight="1" x14ac:dyDescent="0.35">
      <c r="B382" s="97">
        <v>375</v>
      </c>
      <c r="C382" s="50"/>
      <c r="D382" s="50"/>
      <c r="E382" s="50"/>
      <c r="F382" s="50"/>
      <c r="G382" s="49"/>
      <c r="H382" s="138" t="str">
        <f>IF(D382&lt;&gt;"",IF(ISNA(VLOOKUP(D382,P_Paramétrage!$B$3086:$D$3125,3,FALSE)),"",VLOOKUP(D382,P_Paramétrage!$B$3086:$D$3125,3,FALSE)),"")</f>
        <v/>
      </c>
      <c r="I382" s="101">
        <f>IF(D382&lt;&gt;"",IF(ISNA(VLOOKUP(D382,P_Paramétrage!$B$3086:$D$3125,3,FALSE)),0,VLOOKUP(D382,P_Paramétrage!$B$3086:$D$3125,2,FALSE)),0)</f>
        <v>0</v>
      </c>
      <c r="J382" s="101">
        <f t="shared" si="5"/>
        <v>0</v>
      </c>
      <c r="K382" s="50"/>
      <c r="L382" s="50"/>
    </row>
    <row r="383" spans="2:12" ht="19.899999999999999" customHeight="1" x14ac:dyDescent="0.35">
      <c r="B383" s="97">
        <v>376</v>
      </c>
      <c r="C383" s="50"/>
      <c r="D383" s="50"/>
      <c r="E383" s="50"/>
      <c r="F383" s="50"/>
      <c r="G383" s="49"/>
      <c r="H383" s="138" t="str">
        <f>IF(D383&lt;&gt;"",IF(ISNA(VLOOKUP(D383,P_Paramétrage!$B$3086:$D$3125,3,FALSE)),"",VLOOKUP(D383,P_Paramétrage!$B$3086:$D$3125,3,FALSE)),"")</f>
        <v/>
      </c>
      <c r="I383" s="101">
        <f>IF(D383&lt;&gt;"",IF(ISNA(VLOOKUP(D383,P_Paramétrage!$B$3086:$D$3125,3,FALSE)),0,VLOOKUP(D383,P_Paramétrage!$B$3086:$D$3125,2,FALSE)),0)</f>
        <v>0</v>
      </c>
      <c r="J383" s="101">
        <f t="shared" si="5"/>
        <v>0</v>
      </c>
      <c r="K383" s="50"/>
      <c r="L383" s="50"/>
    </row>
    <row r="384" spans="2:12" ht="19.899999999999999" customHeight="1" x14ac:dyDescent="0.35">
      <c r="B384" s="97">
        <v>377</v>
      </c>
      <c r="C384" s="50"/>
      <c r="D384" s="50"/>
      <c r="E384" s="50"/>
      <c r="F384" s="50"/>
      <c r="G384" s="49"/>
      <c r="H384" s="138" t="str">
        <f>IF(D384&lt;&gt;"",IF(ISNA(VLOOKUP(D384,P_Paramétrage!$B$3086:$D$3125,3,FALSE)),"",VLOOKUP(D384,P_Paramétrage!$B$3086:$D$3125,3,FALSE)),"")</f>
        <v/>
      </c>
      <c r="I384" s="101">
        <f>IF(D384&lt;&gt;"",IF(ISNA(VLOOKUP(D384,P_Paramétrage!$B$3086:$D$3125,3,FALSE)),0,VLOOKUP(D384,P_Paramétrage!$B$3086:$D$3125,2,FALSE)),0)</f>
        <v>0</v>
      </c>
      <c r="J384" s="101">
        <f t="shared" si="5"/>
        <v>0</v>
      </c>
      <c r="K384" s="50"/>
      <c r="L384" s="50"/>
    </row>
    <row r="385" spans="2:12" ht="19.899999999999999" customHeight="1" x14ac:dyDescent="0.35">
      <c r="B385" s="97">
        <v>378</v>
      </c>
      <c r="C385" s="50"/>
      <c r="D385" s="50"/>
      <c r="E385" s="50"/>
      <c r="F385" s="50"/>
      <c r="G385" s="49"/>
      <c r="H385" s="138" t="str">
        <f>IF(D385&lt;&gt;"",IF(ISNA(VLOOKUP(D385,P_Paramétrage!$B$3086:$D$3125,3,FALSE)),"",VLOOKUP(D385,P_Paramétrage!$B$3086:$D$3125,3,FALSE)),"")</f>
        <v/>
      </c>
      <c r="I385" s="101">
        <f>IF(D385&lt;&gt;"",IF(ISNA(VLOOKUP(D385,P_Paramétrage!$B$3086:$D$3125,3,FALSE)),0,VLOOKUP(D385,P_Paramétrage!$B$3086:$D$3125,2,FALSE)),0)</f>
        <v>0</v>
      </c>
      <c r="J385" s="101">
        <f t="shared" si="5"/>
        <v>0</v>
      </c>
      <c r="K385" s="50"/>
      <c r="L385" s="50"/>
    </row>
    <row r="386" spans="2:12" ht="19.899999999999999" customHeight="1" x14ac:dyDescent="0.35">
      <c r="B386" s="97">
        <v>379</v>
      </c>
      <c r="C386" s="50"/>
      <c r="D386" s="50"/>
      <c r="E386" s="50"/>
      <c r="F386" s="50"/>
      <c r="G386" s="49"/>
      <c r="H386" s="138" t="str">
        <f>IF(D386&lt;&gt;"",IF(ISNA(VLOOKUP(D386,P_Paramétrage!$B$3086:$D$3125,3,FALSE)),"",VLOOKUP(D386,P_Paramétrage!$B$3086:$D$3125,3,FALSE)),"")</f>
        <v/>
      </c>
      <c r="I386" s="101">
        <f>IF(D386&lt;&gt;"",IF(ISNA(VLOOKUP(D386,P_Paramétrage!$B$3086:$D$3125,3,FALSE)),0,VLOOKUP(D386,P_Paramétrage!$B$3086:$D$3125,2,FALSE)),0)</f>
        <v>0</v>
      </c>
      <c r="J386" s="101">
        <f t="shared" si="5"/>
        <v>0</v>
      </c>
      <c r="K386" s="50"/>
      <c r="L386" s="50"/>
    </row>
    <row r="387" spans="2:12" ht="19.899999999999999" customHeight="1" x14ac:dyDescent="0.35">
      <c r="B387" s="97">
        <v>380</v>
      </c>
      <c r="C387" s="50"/>
      <c r="D387" s="50"/>
      <c r="E387" s="50"/>
      <c r="F387" s="50"/>
      <c r="G387" s="49"/>
      <c r="H387" s="138" t="str">
        <f>IF(D387&lt;&gt;"",IF(ISNA(VLOOKUP(D387,P_Paramétrage!$B$3086:$D$3125,3,FALSE)),"",VLOOKUP(D387,P_Paramétrage!$B$3086:$D$3125,3,FALSE)),"")</f>
        <v/>
      </c>
      <c r="I387" s="101">
        <f>IF(D387&lt;&gt;"",IF(ISNA(VLOOKUP(D387,P_Paramétrage!$B$3086:$D$3125,3,FALSE)),0,VLOOKUP(D387,P_Paramétrage!$B$3086:$D$3125,2,FALSE)),0)</f>
        <v>0</v>
      </c>
      <c r="J387" s="101">
        <f t="shared" si="5"/>
        <v>0</v>
      </c>
      <c r="K387" s="50"/>
      <c r="L387" s="50"/>
    </row>
    <row r="388" spans="2:12" ht="19.899999999999999" customHeight="1" x14ac:dyDescent="0.35">
      <c r="B388" s="97">
        <v>381</v>
      </c>
      <c r="C388" s="50"/>
      <c r="D388" s="50"/>
      <c r="E388" s="50"/>
      <c r="F388" s="50"/>
      <c r="G388" s="49"/>
      <c r="H388" s="138" t="str">
        <f>IF(D388&lt;&gt;"",IF(ISNA(VLOOKUP(D388,P_Paramétrage!$B$3086:$D$3125,3,FALSE)),"",VLOOKUP(D388,P_Paramétrage!$B$3086:$D$3125,3,FALSE)),"")</f>
        <v/>
      </c>
      <c r="I388" s="101">
        <f>IF(D388&lt;&gt;"",IF(ISNA(VLOOKUP(D388,P_Paramétrage!$B$3086:$D$3125,3,FALSE)),0,VLOOKUP(D388,P_Paramétrage!$B$3086:$D$3125,2,FALSE)),0)</f>
        <v>0</v>
      </c>
      <c r="J388" s="101">
        <f t="shared" si="5"/>
        <v>0</v>
      </c>
      <c r="K388" s="50"/>
      <c r="L388" s="50"/>
    </row>
    <row r="389" spans="2:12" ht="19.899999999999999" customHeight="1" x14ac:dyDescent="0.35">
      <c r="B389" s="97">
        <v>382</v>
      </c>
      <c r="C389" s="50"/>
      <c r="D389" s="50"/>
      <c r="E389" s="50"/>
      <c r="F389" s="50"/>
      <c r="G389" s="49"/>
      <c r="H389" s="138" t="str">
        <f>IF(D389&lt;&gt;"",IF(ISNA(VLOOKUP(D389,P_Paramétrage!$B$3086:$D$3125,3,FALSE)),"",VLOOKUP(D389,P_Paramétrage!$B$3086:$D$3125,3,FALSE)),"")</f>
        <v/>
      </c>
      <c r="I389" s="101">
        <f>IF(D389&lt;&gt;"",IF(ISNA(VLOOKUP(D389,P_Paramétrage!$B$3086:$D$3125,3,FALSE)),0,VLOOKUP(D389,P_Paramétrage!$B$3086:$D$3125,2,FALSE)),0)</f>
        <v>0</v>
      </c>
      <c r="J389" s="101">
        <f t="shared" si="5"/>
        <v>0</v>
      </c>
      <c r="K389" s="50"/>
      <c r="L389" s="50"/>
    </row>
    <row r="390" spans="2:12" ht="19.899999999999999" customHeight="1" x14ac:dyDescent="0.35">
      <c r="B390" s="97">
        <v>383</v>
      </c>
      <c r="C390" s="50"/>
      <c r="D390" s="50"/>
      <c r="E390" s="50"/>
      <c r="F390" s="50"/>
      <c r="G390" s="49"/>
      <c r="H390" s="138" t="str">
        <f>IF(D390&lt;&gt;"",IF(ISNA(VLOOKUP(D390,P_Paramétrage!$B$3086:$D$3125,3,FALSE)),"",VLOOKUP(D390,P_Paramétrage!$B$3086:$D$3125,3,FALSE)),"")</f>
        <v/>
      </c>
      <c r="I390" s="101">
        <f>IF(D390&lt;&gt;"",IF(ISNA(VLOOKUP(D390,P_Paramétrage!$B$3086:$D$3125,3,FALSE)),0,VLOOKUP(D390,P_Paramétrage!$B$3086:$D$3125,2,FALSE)),0)</f>
        <v>0</v>
      </c>
      <c r="J390" s="101">
        <f t="shared" si="5"/>
        <v>0</v>
      </c>
      <c r="K390" s="50"/>
      <c r="L390" s="50"/>
    </row>
    <row r="391" spans="2:12" ht="19.899999999999999" customHeight="1" x14ac:dyDescent="0.35">
      <c r="B391" s="97">
        <v>384</v>
      </c>
      <c r="C391" s="50"/>
      <c r="D391" s="50"/>
      <c r="E391" s="50"/>
      <c r="F391" s="50"/>
      <c r="G391" s="49"/>
      <c r="H391" s="138" t="str">
        <f>IF(D391&lt;&gt;"",IF(ISNA(VLOOKUP(D391,P_Paramétrage!$B$3086:$D$3125,3,FALSE)),"",VLOOKUP(D391,P_Paramétrage!$B$3086:$D$3125,3,FALSE)),"")</f>
        <v/>
      </c>
      <c r="I391" s="101">
        <f>IF(D391&lt;&gt;"",IF(ISNA(VLOOKUP(D391,P_Paramétrage!$B$3086:$D$3125,3,FALSE)),0,VLOOKUP(D391,P_Paramétrage!$B$3086:$D$3125,2,FALSE)),0)</f>
        <v>0</v>
      </c>
      <c r="J391" s="101">
        <f t="shared" si="5"/>
        <v>0</v>
      </c>
      <c r="K391" s="50"/>
      <c r="L391" s="50"/>
    </row>
    <row r="392" spans="2:12" ht="19.899999999999999" customHeight="1" x14ac:dyDescent="0.35">
      <c r="B392" s="97">
        <v>385</v>
      </c>
      <c r="C392" s="50"/>
      <c r="D392" s="50"/>
      <c r="E392" s="50"/>
      <c r="F392" s="50"/>
      <c r="G392" s="49"/>
      <c r="H392" s="138" t="str">
        <f>IF(D392&lt;&gt;"",IF(ISNA(VLOOKUP(D392,P_Paramétrage!$B$3086:$D$3125,3,FALSE)),"",VLOOKUP(D392,P_Paramétrage!$B$3086:$D$3125,3,FALSE)),"")</f>
        <v/>
      </c>
      <c r="I392" s="101">
        <f>IF(D392&lt;&gt;"",IF(ISNA(VLOOKUP(D392,P_Paramétrage!$B$3086:$D$3125,3,FALSE)),0,VLOOKUP(D392,P_Paramétrage!$B$3086:$D$3125,2,FALSE)),0)</f>
        <v>0</v>
      </c>
      <c r="J392" s="101">
        <f t="shared" si="5"/>
        <v>0</v>
      </c>
      <c r="K392" s="50"/>
      <c r="L392" s="50"/>
    </row>
    <row r="393" spans="2:12" ht="19.899999999999999" customHeight="1" x14ac:dyDescent="0.35">
      <c r="B393" s="97">
        <v>386</v>
      </c>
      <c r="C393" s="50"/>
      <c r="D393" s="50"/>
      <c r="E393" s="50"/>
      <c r="F393" s="50"/>
      <c r="G393" s="49"/>
      <c r="H393" s="138" t="str">
        <f>IF(D393&lt;&gt;"",IF(ISNA(VLOOKUP(D393,P_Paramétrage!$B$3086:$D$3125,3,FALSE)),"",VLOOKUP(D393,P_Paramétrage!$B$3086:$D$3125,3,FALSE)),"")</f>
        <v/>
      </c>
      <c r="I393" s="101">
        <f>IF(D393&lt;&gt;"",IF(ISNA(VLOOKUP(D393,P_Paramétrage!$B$3086:$D$3125,3,FALSE)),0,VLOOKUP(D393,P_Paramétrage!$B$3086:$D$3125,2,FALSE)),0)</f>
        <v>0</v>
      </c>
      <c r="J393" s="101">
        <f t="shared" ref="J393:J456" si="6">IF(AND(I393&lt;&gt;0,G393&lt;&gt;""),ROUND(G393*I393,2),0)</f>
        <v>0</v>
      </c>
      <c r="K393" s="50"/>
      <c r="L393" s="50"/>
    </row>
    <row r="394" spans="2:12" ht="19.899999999999999" customHeight="1" x14ac:dyDescent="0.35">
      <c r="B394" s="97">
        <v>387</v>
      </c>
      <c r="C394" s="50"/>
      <c r="D394" s="50"/>
      <c r="E394" s="50"/>
      <c r="F394" s="50"/>
      <c r="G394" s="49"/>
      <c r="H394" s="138" t="str">
        <f>IF(D394&lt;&gt;"",IF(ISNA(VLOOKUP(D394,P_Paramétrage!$B$3086:$D$3125,3,FALSE)),"",VLOOKUP(D394,P_Paramétrage!$B$3086:$D$3125,3,FALSE)),"")</f>
        <v/>
      </c>
      <c r="I394" s="101">
        <f>IF(D394&lt;&gt;"",IF(ISNA(VLOOKUP(D394,P_Paramétrage!$B$3086:$D$3125,3,FALSE)),0,VLOOKUP(D394,P_Paramétrage!$B$3086:$D$3125,2,FALSE)),0)</f>
        <v>0</v>
      </c>
      <c r="J394" s="101">
        <f t="shared" si="6"/>
        <v>0</v>
      </c>
      <c r="K394" s="50"/>
      <c r="L394" s="50"/>
    </row>
    <row r="395" spans="2:12" ht="19.899999999999999" customHeight="1" x14ac:dyDescent="0.35">
      <c r="B395" s="97">
        <v>388</v>
      </c>
      <c r="C395" s="50"/>
      <c r="D395" s="50"/>
      <c r="E395" s="50"/>
      <c r="F395" s="50"/>
      <c r="G395" s="49"/>
      <c r="H395" s="138" t="str">
        <f>IF(D395&lt;&gt;"",IF(ISNA(VLOOKUP(D395,P_Paramétrage!$B$3086:$D$3125,3,FALSE)),"",VLOOKUP(D395,P_Paramétrage!$B$3086:$D$3125,3,FALSE)),"")</f>
        <v/>
      </c>
      <c r="I395" s="101">
        <f>IF(D395&lt;&gt;"",IF(ISNA(VLOOKUP(D395,P_Paramétrage!$B$3086:$D$3125,3,FALSE)),0,VLOOKUP(D395,P_Paramétrage!$B$3086:$D$3125,2,FALSE)),0)</f>
        <v>0</v>
      </c>
      <c r="J395" s="101">
        <f t="shared" si="6"/>
        <v>0</v>
      </c>
      <c r="K395" s="50"/>
      <c r="L395" s="50"/>
    </row>
    <row r="396" spans="2:12" ht="19.899999999999999" customHeight="1" x14ac:dyDescent="0.35">
      <c r="B396" s="97">
        <v>389</v>
      </c>
      <c r="C396" s="50"/>
      <c r="D396" s="50"/>
      <c r="E396" s="50"/>
      <c r="F396" s="50"/>
      <c r="G396" s="49"/>
      <c r="H396" s="138" t="str">
        <f>IF(D396&lt;&gt;"",IF(ISNA(VLOOKUP(D396,P_Paramétrage!$B$3086:$D$3125,3,FALSE)),"",VLOOKUP(D396,P_Paramétrage!$B$3086:$D$3125,3,FALSE)),"")</f>
        <v/>
      </c>
      <c r="I396" s="101">
        <f>IF(D396&lt;&gt;"",IF(ISNA(VLOOKUP(D396,P_Paramétrage!$B$3086:$D$3125,3,FALSE)),0,VLOOKUP(D396,P_Paramétrage!$B$3086:$D$3125,2,FALSE)),0)</f>
        <v>0</v>
      </c>
      <c r="J396" s="101">
        <f t="shared" si="6"/>
        <v>0</v>
      </c>
      <c r="K396" s="50"/>
      <c r="L396" s="50"/>
    </row>
    <row r="397" spans="2:12" ht="19.899999999999999" customHeight="1" x14ac:dyDescent="0.35">
      <c r="B397" s="97">
        <v>390</v>
      </c>
      <c r="C397" s="50"/>
      <c r="D397" s="50"/>
      <c r="E397" s="50"/>
      <c r="F397" s="50"/>
      <c r="G397" s="49"/>
      <c r="H397" s="138" t="str">
        <f>IF(D397&lt;&gt;"",IF(ISNA(VLOOKUP(D397,P_Paramétrage!$B$3086:$D$3125,3,FALSE)),"",VLOOKUP(D397,P_Paramétrage!$B$3086:$D$3125,3,FALSE)),"")</f>
        <v/>
      </c>
      <c r="I397" s="101">
        <f>IF(D397&lt;&gt;"",IF(ISNA(VLOOKUP(D397,P_Paramétrage!$B$3086:$D$3125,3,FALSE)),0,VLOOKUP(D397,P_Paramétrage!$B$3086:$D$3125,2,FALSE)),0)</f>
        <v>0</v>
      </c>
      <c r="J397" s="101">
        <f t="shared" si="6"/>
        <v>0</v>
      </c>
      <c r="K397" s="50"/>
      <c r="L397" s="50"/>
    </row>
    <row r="398" spans="2:12" ht="19.899999999999999" customHeight="1" x14ac:dyDescent="0.35">
      <c r="B398" s="97">
        <v>391</v>
      </c>
      <c r="C398" s="50"/>
      <c r="D398" s="50"/>
      <c r="E398" s="50"/>
      <c r="F398" s="50"/>
      <c r="G398" s="49"/>
      <c r="H398" s="138" t="str">
        <f>IF(D398&lt;&gt;"",IF(ISNA(VLOOKUP(D398,P_Paramétrage!$B$3086:$D$3125,3,FALSE)),"",VLOOKUP(D398,P_Paramétrage!$B$3086:$D$3125,3,FALSE)),"")</f>
        <v/>
      </c>
      <c r="I398" s="101">
        <f>IF(D398&lt;&gt;"",IF(ISNA(VLOOKUP(D398,P_Paramétrage!$B$3086:$D$3125,3,FALSE)),0,VLOOKUP(D398,P_Paramétrage!$B$3086:$D$3125,2,FALSE)),0)</f>
        <v>0</v>
      </c>
      <c r="J398" s="101">
        <f t="shared" si="6"/>
        <v>0</v>
      </c>
      <c r="K398" s="50"/>
      <c r="L398" s="50"/>
    </row>
    <row r="399" spans="2:12" ht="19.899999999999999" customHeight="1" x14ac:dyDescent="0.35">
      <c r="B399" s="97">
        <v>392</v>
      </c>
      <c r="C399" s="50"/>
      <c r="D399" s="50"/>
      <c r="E399" s="50"/>
      <c r="F399" s="50"/>
      <c r="G399" s="49"/>
      <c r="H399" s="138" t="str">
        <f>IF(D399&lt;&gt;"",IF(ISNA(VLOOKUP(D399,P_Paramétrage!$B$3086:$D$3125,3,FALSE)),"",VLOOKUP(D399,P_Paramétrage!$B$3086:$D$3125,3,FALSE)),"")</f>
        <v/>
      </c>
      <c r="I399" s="101">
        <f>IF(D399&lt;&gt;"",IF(ISNA(VLOOKUP(D399,P_Paramétrage!$B$3086:$D$3125,3,FALSE)),0,VLOOKUP(D399,P_Paramétrage!$B$3086:$D$3125,2,FALSE)),0)</f>
        <v>0</v>
      </c>
      <c r="J399" s="101">
        <f t="shared" si="6"/>
        <v>0</v>
      </c>
      <c r="K399" s="50"/>
      <c r="L399" s="50"/>
    </row>
    <row r="400" spans="2:12" ht="19.899999999999999" customHeight="1" x14ac:dyDescent="0.35">
      <c r="B400" s="97">
        <v>393</v>
      </c>
      <c r="C400" s="50"/>
      <c r="D400" s="50"/>
      <c r="E400" s="50"/>
      <c r="F400" s="50"/>
      <c r="G400" s="49"/>
      <c r="H400" s="138" t="str">
        <f>IF(D400&lt;&gt;"",IF(ISNA(VLOOKUP(D400,P_Paramétrage!$B$3086:$D$3125,3,FALSE)),"",VLOOKUP(D400,P_Paramétrage!$B$3086:$D$3125,3,FALSE)),"")</f>
        <v/>
      </c>
      <c r="I400" s="101">
        <f>IF(D400&lt;&gt;"",IF(ISNA(VLOOKUP(D400,P_Paramétrage!$B$3086:$D$3125,3,FALSE)),0,VLOOKUP(D400,P_Paramétrage!$B$3086:$D$3125,2,FALSE)),0)</f>
        <v>0</v>
      </c>
      <c r="J400" s="101">
        <f t="shared" si="6"/>
        <v>0</v>
      </c>
      <c r="K400" s="50"/>
      <c r="L400" s="50"/>
    </row>
    <row r="401" spans="2:12" ht="19.899999999999999" customHeight="1" x14ac:dyDescent="0.35">
      <c r="B401" s="97">
        <v>394</v>
      </c>
      <c r="C401" s="50"/>
      <c r="D401" s="50"/>
      <c r="E401" s="50"/>
      <c r="F401" s="50"/>
      <c r="G401" s="49"/>
      <c r="H401" s="138" t="str">
        <f>IF(D401&lt;&gt;"",IF(ISNA(VLOOKUP(D401,P_Paramétrage!$B$3086:$D$3125,3,FALSE)),"",VLOOKUP(D401,P_Paramétrage!$B$3086:$D$3125,3,FALSE)),"")</f>
        <v/>
      </c>
      <c r="I401" s="101">
        <f>IF(D401&lt;&gt;"",IF(ISNA(VLOOKUP(D401,P_Paramétrage!$B$3086:$D$3125,3,FALSE)),0,VLOOKUP(D401,P_Paramétrage!$B$3086:$D$3125,2,FALSE)),0)</f>
        <v>0</v>
      </c>
      <c r="J401" s="101">
        <f t="shared" si="6"/>
        <v>0</v>
      </c>
      <c r="K401" s="50"/>
      <c r="L401" s="50"/>
    </row>
    <row r="402" spans="2:12" ht="19.899999999999999" customHeight="1" x14ac:dyDescent="0.35">
      <c r="B402" s="97">
        <v>395</v>
      </c>
      <c r="C402" s="50"/>
      <c r="D402" s="50"/>
      <c r="E402" s="50"/>
      <c r="F402" s="50"/>
      <c r="G402" s="49"/>
      <c r="H402" s="138" t="str">
        <f>IF(D402&lt;&gt;"",IF(ISNA(VLOOKUP(D402,P_Paramétrage!$B$3086:$D$3125,3,FALSE)),"",VLOOKUP(D402,P_Paramétrage!$B$3086:$D$3125,3,FALSE)),"")</f>
        <v/>
      </c>
      <c r="I402" s="101">
        <f>IF(D402&lt;&gt;"",IF(ISNA(VLOOKUP(D402,P_Paramétrage!$B$3086:$D$3125,3,FALSE)),0,VLOOKUP(D402,P_Paramétrage!$B$3086:$D$3125,2,FALSE)),0)</f>
        <v>0</v>
      </c>
      <c r="J402" s="101">
        <f t="shared" si="6"/>
        <v>0</v>
      </c>
      <c r="K402" s="50"/>
      <c r="L402" s="50"/>
    </row>
    <row r="403" spans="2:12" ht="19.899999999999999" customHeight="1" x14ac:dyDescent="0.35">
      <c r="B403" s="97">
        <v>396</v>
      </c>
      <c r="C403" s="50"/>
      <c r="D403" s="50"/>
      <c r="E403" s="50"/>
      <c r="F403" s="50"/>
      <c r="G403" s="49"/>
      <c r="H403" s="138" t="str">
        <f>IF(D403&lt;&gt;"",IF(ISNA(VLOOKUP(D403,P_Paramétrage!$B$3086:$D$3125,3,FALSE)),"",VLOOKUP(D403,P_Paramétrage!$B$3086:$D$3125,3,FALSE)),"")</f>
        <v/>
      </c>
      <c r="I403" s="101">
        <f>IF(D403&lt;&gt;"",IF(ISNA(VLOOKUP(D403,P_Paramétrage!$B$3086:$D$3125,3,FALSE)),0,VLOOKUP(D403,P_Paramétrage!$B$3086:$D$3125,2,FALSE)),0)</f>
        <v>0</v>
      </c>
      <c r="J403" s="101">
        <f t="shared" si="6"/>
        <v>0</v>
      </c>
      <c r="K403" s="50"/>
      <c r="L403" s="50"/>
    </row>
    <row r="404" spans="2:12" ht="19.899999999999999" customHeight="1" x14ac:dyDescent="0.35">
      <c r="B404" s="97">
        <v>397</v>
      </c>
      <c r="C404" s="50"/>
      <c r="D404" s="50"/>
      <c r="E404" s="50"/>
      <c r="F404" s="50"/>
      <c r="G404" s="49"/>
      <c r="H404" s="138" t="str">
        <f>IF(D404&lt;&gt;"",IF(ISNA(VLOOKUP(D404,P_Paramétrage!$B$3086:$D$3125,3,FALSE)),"",VLOOKUP(D404,P_Paramétrage!$B$3086:$D$3125,3,FALSE)),"")</f>
        <v/>
      </c>
      <c r="I404" s="101">
        <f>IF(D404&lt;&gt;"",IF(ISNA(VLOOKUP(D404,P_Paramétrage!$B$3086:$D$3125,3,FALSE)),0,VLOOKUP(D404,P_Paramétrage!$B$3086:$D$3125,2,FALSE)),0)</f>
        <v>0</v>
      </c>
      <c r="J404" s="101">
        <f t="shared" si="6"/>
        <v>0</v>
      </c>
      <c r="K404" s="50"/>
      <c r="L404" s="50"/>
    </row>
    <row r="405" spans="2:12" ht="19.899999999999999" customHeight="1" x14ac:dyDescent="0.35">
      <c r="B405" s="97">
        <v>398</v>
      </c>
      <c r="C405" s="50"/>
      <c r="D405" s="50"/>
      <c r="E405" s="50"/>
      <c r="F405" s="50"/>
      <c r="G405" s="49"/>
      <c r="H405" s="138" t="str">
        <f>IF(D405&lt;&gt;"",IF(ISNA(VLOOKUP(D405,P_Paramétrage!$B$3086:$D$3125,3,FALSE)),"",VLOOKUP(D405,P_Paramétrage!$B$3086:$D$3125,3,FALSE)),"")</f>
        <v/>
      </c>
      <c r="I405" s="101">
        <f>IF(D405&lt;&gt;"",IF(ISNA(VLOOKUP(D405,P_Paramétrage!$B$3086:$D$3125,3,FALSE)),0,VLOOKUP(D405,P_Paramétrage!$B$3086:$D$3125,2,FALSE)),0)</f>
        <v>0</v>
      </c>
      <c r="J405" s="101">
        <f t="shared" si="6"/>
        <v>0</v>
      </c>
      <c r="K405" s="50"/>
      <c r="L405" s="50"/>
    </row>
    <row r="406" spans="2:12" ht="19.899999999999999" customHeight="1" x14ac:dyDescent="0.35">
      <c r="B406" s="97">
        <v>399</v>
      </c>
      <c r="C406" s="50"/>
      <c r="D406" s="50"/>
      <c r="E406" s="50"/>
      <c r="F406" s="50"/>
      <c r="G406" s="49"/>
      <c r="H406" s="138" t="str">
        <f>IF(D406&lt;&gt;"",IF(ISNA(VLOOKUP(D406,P_Paramétrage!$B$3086:$D$3125,3,FALSE)),"",VLOOKUP(D406,P_Paramétrage!$B$3086:$D$3125,3,FALSE)),"")</f>
        <v/>
      </c>
      <c r="I406" s="101">
        <f>IF(D406&lt;&gt;"",IF(ISNA(VLOOKUP(D406,P_Paramétrage!$B$3086:$D$3125,3,FALSE)),0,VLOOKUP(D406,P_Paramétrage!$B$3086:$D$3125,2,FALSE)),0)</f>
        <v>0</v>
      </c>
      <c r="J406" s="101">
        <f t="shared" si="6"/>
        <v>0</v>
      </c>
      <c r="K406" s="50"/>
      <c r="L406" s="50"/>
    </row>
    <row r="407" spans="2:12" ht="19.899999999999999" customHeight="1" x14ac:dyDescent="0.35">
      <c r="B407" s="97">
        <v>400</v>
      </c>
      <c r="C407" s="50"/>
      <c r="D407" s="50"/>
      <c r="E407" s="50"/>
      <c r="F407" s="50"/>
      <c r="G407" s="49"/>
      <c r="H407" s="138" t="str">
        <f>IF(D407&lt;&gt;"",IF(ISNA(VLOOKUP(D407,P_Paramétrage!$B$3086:$D$3125,3,FALSE)),"",VLOOKUP(D407,P_Paramétrage!$B$3086:$D$3125,3,FALSE)),"")</f>
        <v/>
      </c>
      <c r="I407" s="101">
        <f>IF(D407&lt;&gt;"",IF(ISNA(VLOOKUP(D407,P_Paramétrage!$B$3086:$D$3125,3,FALSE)),0,VLOOKUP(D407,P_Paramétrage!$B$3086:$D$3125,2,FALSE)),0)</f>
        <v>0</v>
      </c>
      <c r="J407" s="101">
        <f t="shared" si="6"/>
        <v>0</v>
      </c>
      <c r="K407" s="50"/>
      <c r="L407" s="50"/>
    </row>
    <row r="408" spans="2:12" ht="19.899999999999999" customHeight="1" x14ac:dyDescent="0.35">
      <c r="B408" s="97">
        <v>401</v>
      </c>
      <c r="C408" s="50"/>
      <c r="D408" s="50"/>
      <c r="E408" s="50"/>
      <c r="F408" s="50"/>
      <c r="G408" s="49"/>
      <c r="H408" s="138" t="str">
        <f>IF(D408&lt;&gt;"",IF(ISNA(VLOOKUP(D408,P_Paramétrage!$B$3086:$D$3125,3,FALSE)),"",VLOOKUP(D408,P_Paramétrage!$B$3086:$D$3125,3,FALSE)),"")</f>
        <v/>
      </c>
      <c r="I408" s="101">
        <f>IF(D408&lt;&gt;"",IF(ISNA(VLOOKUP(D408,P_Paramétrage!$B$3086:$D$3125,3,FALSE)),0,VLOOKUP(D408,P_Paramétrage!$B$3086:$D$3125,2,FALSE)),0)</f>
        <v>0</v>
      </c>
      <c r="J408" s="101">
        <f t="shared" si="6"/>
        <v>0</v>
      </c>
      <c r="K408" s="50"/>
      <c r="L408" s="50"/>
    </row>
    <row r="409" spans="2:12" ht="19.899999999999999" customHeight="1" x14ac:dyDescent="0.35">
      <c r="B409" s="97">
        <v>402</v>
      </c>
      <c r="C409" s="50"/>
      <c r="D409" s="50"/>
      <c r="E409" s="50"/>
      <c r="F409" s="50"/>
      <c r="G409" s="49"/>
      <c r="H409" s="138" t="str">
        <f>IF(D409&lt;&gt;"",IF(ISNA(VLOOKUP(D409,P_Paramétrage!$B$3086:$D$3125,3,FALSE)),"",VLOOKUP(D409,P_Paramétrage!$B$3086:$D$3125,3,FALSE)),"")</f>
        <v/>
      </c>
      <c r="I409" s="101">
        <f>IF(D409&lt;&gt;"",IF(ISNA(VLOOKUP(D409,P_Paramétrage!$B$3086:$D$3125,3,FALSE)),0,VLOOKUP(D409,P_Paramétrage!$B$3086:$D$3125,2,FALSE)),0)</f>
        <v>0</v>
      </c>
      <c r="J409" s="101">
        <f t="shared" si="6"/>
        <v>0</v>
      </c>
      <c r="K409" s="50"/>
      <c r="L409" s="50"/>
    </row>
    <row r="410" spans="2:12" ht="19.899999999999999" customHeight="1" x14ac:dyDescent="0.35">
      <c r="B410" s="97">
        <v>403</v>
      </c>
      <c r="C410" s="50"/>
      <c r="D410" s="50"/>
      <c r="E410" s="50"/>
      <c r="F410" s="50"/>
      <c r="G410" s="49"/>
      <c r="H410" s="138" t="str">
        <f>IF(D410&lt;&gt;"",IF(ISNA(VLOOKUP(D410,P_Paramétrage!$B$3086:$D$3125,3,FALSE)),"",VLOOKUP(D410,P_Paramétrage!$B$3086:$D$3125,3,FALSE)),"")</f>
        <v/>
      </c>
      <c r="I410" s="101">
        <f>IF(D410&lt;&gt;"",IF(ISNA(VLOOKUP(D410,P_Paramétrage!$B$3086:$D$3125,3,FALSE)),0,VLOOKUP(D410,P_Paramétrage!$B$3086:$D$3125,2,FALSE)),0)</f>
        <v>0</v>
      </c>
      <c r="J410" s="101">
        <f t="shared" si="6"/>
        <v>0</v>
      </c>
      <c r="K410" s="50"/>
      <c r="L410" s="50"/>
    </row>
    <row r="411" spans="2:12" ht="19.899999999999999" customHeight="1" x14ac:dyDescent="0.35">
      <c r="B411" s="97">
        <v>404</v>
      </c>
      <c r="C411" s="50"/>
      <c r="D411" s="50"/>
      <c r="E411" s="50"/>
      <c r="F411" s="50"/>
      <c r="G411" s="49"/>
      <c r="H411" s="138" t="str">
        <f>IF(D411&lt;&gt;"",IF(ISNA(VLOOKUP(D411,P_Paramétrage!$B$3086:$D$3125,3,FALSE)),"",VLOOKUP(D411,P_Paramétrage!$B$3086:$D$3125,3,FALSE)),"")</f>
        <v/>
      </c>
      <c r="I411" s="101">
        <f>IF(D411&lt;&gt;"",IF(ISNA(VLOOKUP(D411,P_Paramétrage!$B$3086:$D$3125,3,FALSE)),0,VLOOKUP(D411,P_Paramétrage!$B$3086:$D$3125,2,FALSE)),0)</f>
        <v>0</v>
      </c>
      <c r="J411" s="101">
        <f t="shared" si="6"/>
        <v>0</v>
      </c>
      <c r="K411" s="50"/>
      <c r="L411" s="50"/>
    </row>
    <row r="412" spans="2:12" ht="19.899999999999999" customHeight="1" x14ac:dyDescent="0.35">
      <c r="B412" s="97">
        <v>405</v>
      </c>
      <c r="C412" s="50"/>
      <c r="D412" s="50"/>
      <c r="E412" s="50"/>
      <c r="F412" s="50"/>
      <c r="G412" s="49"/>
      <c r="H412" s="138" t="str">
        <f>IF(D412&lt;&gt;"",IF(ISNA(VLOOKUP(D412,P_Paramétrage!$B$3086:$D$3125,3,FALSE)),"",VLOOKUP(D412,P_Paramétrage!$B$3086:$D$3125,3,FALSE)),"")</f>
        <v/>
      </c>
      <c r="I412" s="101">
        <f>IF(D412&lt;&gt;"",IF(ISNA(VLOOKUP(D412,P_Paramétrage!$B$3086:$D$3125,3,FALSE)),0,VLOOKUP(D412,P_Paramétrage!$B$3086:$D$3125,2,FALSE)),0)</f>
        <v>0</v>
      </c>
      <c r="J412" s="101">
        <f t="shared" si="6"/>
        <v>0</v>
      </c>
      <c r="K412" s="50"/>
      <c r="L412" s="50"/>
    </row>
    <row r="413" spans="2:12" ht="19.899999999999999" customHeight="1" x14ac:dyDescent="0.35">
      <c r="B413" s="97">
        <v>406</v>
      </c>
      <c r="C413" s="50"/>
      <c r="D413" s="50"/>
      <c r="E413" s="50"/>
      <c r="F413" s="50"/>
      <c r="G413" s="49"/>
      <c r="H413" s="138" t="str">
        <f>IF(D413&lt;&gt;"",IF(ISNA(VLOOKUP(D413,P_Paramétrage!$B$3086:$D$3125,3,FALSE)),"",VLOOKUP(D413,P_Paramétrage!$B$3086:$D$3125,3,FALSE)),"")</f>
        <v/>
      </c>
      <c r="I413" s="101">
        <f>IF(D413&lt;&gt;"",IF(ISNA(VLOOKUP(D413,P_Paramétrage!$B$3086:$D$3125,3,FALSE)),0,VLOOKUP(D413,P_Paramétrage!$B$3086:$D$3125,2,FALSE)),0)</f>
        <v>0</v>
      </c>
      <c r="J413" s="101">
        <f t="shared" si="6"/>
        <v>0</v>
      </c>
      <c r="K413" s="50"/>
      <c r="L413" s="50"/>
    </row>
    <row r="414" spans="2:12" ht="19.899999999999999" customHeight="1" x14ac:dyDescent="0.35">
      <c r="B414" s="97">
        <v>407</v>
      </c>
      <c r="C414" s="50"/>
      <c r="D414" s="50"/>
      <c r="E414" s="50"/>
      <c r="F414" s="50"/>
      <c r="G414" s="49"/>
      <c r="H414" s="138" t="str">
        <f>IF(D414&lt;&gt;"",IF(ISNA(VLOOKUP(D414,P_Paramétrage!$B$3086:$D$3125,3,FALSE)),"",VLOOKUP(D414,P_Paramétrage!$B$3086:$D$3125,3,FALSE)),"")</f>
        <v/>
      </c>
      <c r="I414" s="101">
        <f>IF(D414&lt;&gt;"",IF(ISNA(VLOOKUP(D414,P_Paramétrage!$B$3086:$D$3125,3,FALSE)),0,VLOOKUP(D414,P_Paramétrage!$B$3086:$D$3125,2,FALSE)),0)</f>
        <v>0</v>
      </c>
      <c r="J414" s="101">
        <f t="shared" si="6"/>
        <v>0</v>
      </c>
      <c r="K414" s="50"/>
      <c r="L414" s="50"/>
    </row>
    <row r="415" spans="2:12" ht="19.899999999999999" customHeight="1" x14ac:dyDescent="0.35">
      <c r="B415" s="97">
        <v>408</v>
      </c>
      <c r="C415" s="50"/>
      <c r="D415" s="50"/>
      <c r="E415" s="50"/>
      <c r="F415" s="50"/>
      <c r="G415" s="49"/>
      <c r="H415" s="138" t="str">
        <f>IF(D415&lt;&gt;"",IF(ISNA(VLOOKUP(D415,P_Paramétrage!$B$3086:$D$3125,3,FALSE)),"",VLOOKUP(D415,P_Paramétrage!$B$3086:$D$3125,3,FALSE)),"")</f>
        <v/>
      </c>
      <c r="I415" s="101">
        <f>IF(D415&lt;&gt;"",IF(ISNA(VLOOKUP(D415,P_Paramétrage!$B$3086:$D$3125,3,FALSE)),0,VLOOKUP(D415,P_Paramétrage!$B$3086:$D$3125,2,FALSE)),0)</f>
        <v>0</v>
      </c>
      <c r="J415" s="101">
        <f t="shared" si="6"/>
        <v>0</v>
      </c>
      <c r="K415" s="50"/>
      <c r="L415" s="50"/>
    </row>
    <row r="416" spans="2:12" ht="19.899999999999999" customHeight="1" x14ac:dyDescent="0.35">
      <c r="B416" s="97">
        <v>409</v>
      </c>
      <c r="C416" s="50"/>
      <c r="D416" s="50"/>
      <c r="E416" s="50"/>
      <c r="F416" s="50"/>
      <c r="G416" s="49"/>
      <c r="H416" s="138" t="str">
        <f>IF(D416&lt;&gt;"",IF(ISNA(VLOOKUP(D416,P_Paramétrage!$B$3086:$D$3125,3,FALSE)),"",VLOOKUP(D416,P_Paramétrage!$B$3086:$D$3125,3,FALSE)),"")</f>
        <v/>
      </c>
      <c r="I416" s="101">
        <f>IF(D416&lt;&gt;"",IF(ISNA(VLOOKUP(D416,P_Paramétrage!$B$3086:$D$3125,3,FALSE)),0,VLOOKUP(D416,P_Paramétrage!$B$3086:$D$3125,2,FALSE)),0)</f>
        <v>0</v>
      </c>
      <c r="J416" s="101">
        <f t="shared" si="6"/>
        <v>0</v>
      </c>
      <c r="K416" s="50"/>
      <c r="L416" s="50"/>
    </row>
    <row r="417" spans="2:12" ht="19.899999999999999" customHeight="1" x14ac:dyDescent="0.35">
      <c r="B417" s="97">
        <v>410</v>
      </c>
      <c r="C417" s="50"/>
      <c r="D417" s="50"/>
      <c r="E417" s="50"/>
      <c r="F417" s="50"/>
      <c r="G417" s="49"/>
      <c r="H417" s="138" t="str">
        <f>IF(D417&lt;&gt;"",IF(ISNA(VLOOKUP(D417,P_Paramétrage!$B$3086:$D$3125,3,FALSE)),"",VLOOKUP(D417,P_Paramétrage!$B$3086:$D$3125,3,FALSE)),"")</f>
        <v/>
      </c>
      <c r="I417" s="101">
        <f>IF(D417&lt;&gt;"",IF(ISNA(VLOOKUP(D417,P_Paramétrage!$B$3086:$D$3125,3,FALSE)),0,VLOOKUP(D417,P_Paramétrage!$B$3086:$D$3125,2,FALSE)),0)</f>
        <v>0</v>
      </c>
      <c r="J417" s="101">
        <f t="shared" si="6"/>
        <v>0</v>
      </c>
      <c r="K417" s="50"/>
      <c r="L417" s="50"/>
    </row>
    <row r="418" spans="2:12" ht="19.899999999999999" customHeight="1" x14ac:dyDescent="0.35">
      <c r="B418" s="97">
        <v>411</v>
      </c>
      <c r="C418" s="50"/>
      <c r="D418" s="50"/>
      <c r="E418" s="50"/>
      <c r="F418" s="50"/>
      <c r="G418" s="49"/>
      <c r="H418" s="138" t="str">
        <f>IF(D418&lt;&gt;"",IF(ISNA(VLOOKUP(D418,P_Paramétrage!$B$3086:$D$3125,3,FALSE)),"",VLOOKUP(D418,P_Paramétrage!$B$3086:$D$3125,3,FALSE)),"")</f>
        <v/>
      </c>
      <c r="I418" s="101">
        <f>IF(D418&lt;&gt;"",IF(ISNA(VLOOKUP(D418,P_Paramétrage!$B$3086:$D$3125,3,FALSE)),0,VLOOKUP(D418,P_Paramétrage!$B$3086:$D$3125,2,FALSE)),0)</f>
        <v>0</v>
      </c>
      <c r="J418" s="101">
        <f t="shared" si="6"/>
        <v>0</v>
      </c>
      <c r="K418" s="50"/>
      <c r="L418" s="50"/>
    </row>
    <row r="419" spans="2:12" ht="19.899999999999999" customHeight="1" x14ac:dyDescent="0.35">
      <c r="B419" s="97">
        <v>412</v>
      </c>
      <c r="C419" s="50"/>
      <c r="D419" s="50"/>
      <c r="E419" s="50"/>
      <c r="F419" s="50"/>
      <c r="G419" s="49"/>
      <c r="H419" s="138" t="str">
        <f>IF(D419&lt;&gt;"",IF(ISNA(VLOOKUP(D419,P_Paramétrage!$B$3086:$D$3125,3,FALSE)),"",VLOOKUP(D419,P_Paramétrage!$B$3086:$D$3125,3,FALSE)),"")</f>
        <v/>
      </c>
      <c r="I419" s="101">
        <f>IF(D419&lt;&gt;"",IF(ISNA(VLOOKUP(D419,P_Paramétrage!$B$3086:$D$3125,3,FALSE)),0,VLOOKUP(D419,P_Paramétrage!$B$3086:$D$3125,2,FALSE)),0)</f>
        <v>0</v>
      </c>
      <c r="J419" s="101">
        <f t="shared" si="6"/>
        <v>0</v>
      </c>
      <c r="K419" s="50"/>
      <c r="L419" s="50"/>
    </row>
    <row r="420" spans="2:12" ht="19.899999999999999" customHeight="1" x14ac:dyDescent="0.35">
      <c r="B420" s="97">
        <v>413</v>
      </c>
      <c r="C420" s="50"/>
      <c r="D420" s="50"/>
      <c r="E420" s="50"/>
      <c r="F420" s="50"/>
      <c r="G420" s="49"/>
      <c r="H420" s="138" t="str">
        <f>IF(D420&lt;&gt;"",IF(ISNA(VLOOKUP(D420,P_Paramétrage!$B$3086:$D$3125,3,FALSE)),"",VLOOKUP(D420,P_Paramétrage!$B$3086:$D$3125,3,FALSE)),"")</f>
        <v/>
      </c>
      <c r="I420" s="101">
        <f>IF(D420&lt;&gt;"",IF(ISNA(VLOOKUP(D420,P_Paramétrage!$B$3086:$D$3125,3,FALSE)),0,VLOOKUP(D420,P_Paramétrage!$B$3086:$D$3125,2,FALSE)),0)</f>
        <v>0</v>
      </c>
      <c r="J420" s="101">
        <f t="shared" si="6"/>
        <v>0</v>
      </c>
      <c r="K420" s="50"/>
      <c r="L420" s="50"/>
    </row>
    <row r="421" spans="2:12" ht="19.899999999999999" customHeight="1" x14ac:dyDescent="0.35">
      <c r="B421" s="97">
        <v>414</v>
      </c>
      <c r="C421" s="50"/>
      <c r="D421" s="50"/>
      <c r="E421" s="50"/>
      <c r="F421" s="50"/>
      <c r="G421" s="49"/>
      <c r="H421" s="138" t="str">
        <f>IF(D421&lt;&gt;"",IF(ISNA(VLOOKUP(D421,P_Paramétrage!$B$3086:$D$3125,3,FALSE)),"",VLOOKUP(D421,P_Paramétrage!$B$3086:$D$3125,3,FALSE)),"")</f>
        <v/>
      </c>
      <c r="I421" s="101">
        <f>IF(D421&lt;&gt;"",IF(ISNA(VLOOKUP(D421,P_Paramétrage!$B$3086:$D$3125,3,FALSE)),0,VLOOKUP(D421,P_Paramétrage!$B$3086:$D$3125,2,FALSE)),0)</f>
        <v>0</v>
      </c>
      <c r="J421" s="101">
        <f t="shared" si="6"/>
        <v>0</v>
      </c>
      <c r="K421" s="50"/>
      <c r="L421" s="50"/>
    </row>
    <row r="422" spans="2:12" ht="19.899999999999999" customHeight="1" x14ac:dyDescent="0.35">
      <c r="B422" s="97">
        <v>415</v>
      </c>
      <c r="C422" s="50"/>
      <c r="D422" s="50"/>
      <c r="E422" s="50"/>
      <c r="F422" s="50"/>
      <c r="G422" s="49"/>
      <c r="H422" s="138" t="str">
        <f>IF(D422&lt;&gt;"",IF(ISNA(VLOOKUP(D422,P_Paramétrage!$B$3086:$D$3125,3,FALSE)),"",VLOOKUP(D422,P_Paramétrage!$B$3086:$D$3125,3,FALSE)),"")</f>
        <v/>
      </c>
      <c r="I422" s="101">
        <f>IF(D422&lt;&gt;"",IF(ISNA(VLOOKUP(D422,P_Paramétrage!$B$3086:$D$3125,3,FALSE)),0,VLOOKUP(D422,P_Paramétrage!$B$3086:$D$3125,2,FALSE)),0)</f>
        <v>0</v>
      </c>
      <c r="J422" s="101">
        <f t="shared" si="6"/>
        <v>0</v>
      </c>
      <c r="K422" s="50"/>
      <c r="L422" s="50"/>
    </row>
    <row r="423" spans="2:12" ht="19.899999999999999" customHeight="1" x14ac:dyDescent="0.35">
      <c r="B423" s="97">
        <v>416</v>
      </c>
      <c r="C423" s="50"/>
      <c r="D423" s="50"/>
      <c r="E423" s="50"/>
      <c r="F423" s="50"/>
      <c r="G423" s="49"/>
      <c r="H423" s="138" t="str">
        <f>IF(D423&lt;&gt;"",IF(ISNA(VLOOKUP(D423,P_Paramétrage!$B$3086:$D$3125,3,FALSE)),"",VLOOKUP(D423,P_Paramétrage!$B$3086:$D$3125,3,FALSE)),"")</f>
        <v/>
      </c>
      <c r="I423" s="101">
        <f>IF(D423&lt;&gt;"",IF(ISNA(VLOOKUP(D423,P_Paramétrage!$B$3086:$D$3125,3,FALSE)),0,VLOOKUP(D423,P_Paramétrage!$B$3086:$D$3125,2,FALSE)),0)</f>
        <v>0</v>
      </c>
      <c r="J423" s="101">
        <f t="shared" si="6"/>
        <v>0</v>
      </c>
      <c r="K423" s="50"/>
      <c r="L423" s="50"/>
    </row>
    <row r="424" spans="2:12" ht="19.899999999999999" customHeight="1" x14ac:dyDescent="0.35">
      <c r="B424" s="97">
        <v>417</v>
      </c>
      <c r="C424" s="50"/>
      <c r="D424" s="50"/>
      <c r="E424" s="50"/>
      <c r="F424" s="50"/>
      <c r="G424" s="49"/>
      <c r="H424" s="138" t="str">
        <f>IF(D424&lt;&gt;"",IF(ISNA(VLOOKUP(D424,P_Paramétrage!$B$3086:$D$3125,3,FALSE)),"",VLOOKUP(D424,P_Paramétrage!$B$3086:$D$3125,3,FALSE)),"")</f>
        <v/>
      </c>
      <c r="I424" s="101">
        <f>IF(D424&lt;&gt;"",IF(ISNA(VLOOKUP(D424,P_Paramétrage!$B$3086:$D$3125,3,FALSE)),0,VLOOKUP(D424,P_Paramétrage!$B$3086:$D$3125,2,FALSE)),0)</f>
        <v>0</v>
      </c>
      <c r="J424" s="101">
        <f t="shared" si="6"/>
        <v>0</v>
      </c>
      <c r="K424" s="50"/>
      <c r="L424" s="50"/>
    </row>
    <row r="425" spans="2:12" ht="19.899999999999999" customHeight="1" x14ac:dyDescent="0.35">
      <c r="B425" s="97">
        <v>418</v>
      </c>
      <c r="C425" s="50"/>
      <c r="D425" s="50"/>
      <c r="E425" s="50"/>
      <c r="F425" s="50"/>
      <c r="G425" s="49"/>
      <c r="H425" s="138" t="str">
        <f>IF(D425&lt;&gt;"",IF(ISNA(VLOOKUP(D425,P_Paramétrage!$B$3086:$D$3125,3,FALSE)),"",VLOOKUP(D425,P_Paramétrage!$B$3086:$D$3125,3,FALSE)),"")</f>
        <v/>
      </c>
      <c r="I425" s="101">
        <f>IF(D425&lt;&gt;"",IF(ISNA(VLOOKUP(D425,P_Paramétrage!$B$3086:$D$3125,3,FALSE)),0,VLOOKUP(D425,P_Paramétrage!$B$3086:$D$3125,2,FALSE)),0)</f>
        <v>0</v>
      </c>
      <c r="J425" s="101">
        <f t="shared" si="6"/>
        <v>0</v>
      </c>
      <c r="K425" s="50"/>
      <c r="L425" s="50"/>
    </row>
    <row r="426" spans="2:12" ht="19.899999999999999" customHeight="1" x14ac:dyDescent="0.35">
      <c r="B426" s="97">
        <v>419</v>
      </c>
      <c r="C426" s="50"/>
      <c r="D426" s="50"/>
      <c r="E426" s="50"/>
      <c r="F426" s="50"/>
      <c r="G426" s="49"/>
      <c r="H426" s="138" t="str">
        <f>IF(D426&lt;&gt;"",IF(ISNA(VLOOKUP(D426,P_Paramétrage!$B$3086:$D$3125,3,FALSE)),"",VLOOKUP(D426,P_Paramétrage!$B$3086:$D$3125,3,FALSE)),"")</f>
        <v/>
      </c>
      <c r="I426" s="101">
        <f>IF(D426&lt;&gt;"",IF(ISNA(VLOOKUP(D426,P_Paramétrage!$B$3086:$D$3125,3,FALSE)),0,VLOOKUP(D426,P_Paramétrage!$B$3086:$D$3125,2,FALSE)),0)</f>
        <v>0</v>
      </c>
      <c r="J426" s="101">
        <f t="shared" si="6"/>
        <v>0</v>
      </c>
      <c r="K426" s="50"/>
      <c r="L426" s="50"/>
    </row>
    <row r="427" spans="2:12" ht="19.899999999999999" customHeight="1" x14ac:dyDescent="0.35">
      <c r="B427" s="97">
        <v>420</v>
      </c>
      <c r="C427" s="50"/>
      <c r="D427" s="50"/>
      <c r="E427" s="50"/>
      <c r="F427" s="50"/>
      <c r="G427" s="49"/>
      <c r="H427" s="138" t="str">
        <f>IF(D427&lt;&gt;"",IF(ISNA(VLOOKUP(D427,P_Paramétrage!$B$3086:$D$3125,3,FALSE)),"",VLOOKUP(D427,P_Paramétrage!$B$3086:$D$3125,3,FALSE)),"")</f>
        <v/>
      </c>
      <c r="I427" s="101">
        <f>IF(D427&lt;&gt;"",IF(ISNA(VLOOKUP(D427,P_Paramétrage!$B$3086:$D$3125,3,FALSE)),0,VLOOKUP(D427,P_Paramétrage!$B$3086:$D$3125,2,FALSE)),0)</f>
        <v>0</v>
      </c>
      <c r="J427" s="101">
        <f t="shared" si="6"/>
        <v>0</v>
      </c>
      <c r="K427" s="50"/>
      <c r="L427" s="50"/>
    </row>
    <row r="428" spans="2:12" ht="19.899999999999999" customHeight="1" x14ac:dyDescent="0.35">
      <c r="B428" s="97">
        <v>421</v>
      </c>
      <c r="C428" s="50"/>
      <c r="D428" s="50"/>
      <c r="E428" s="50"/>
      <c r="F428" s="50"/>
      <c r="G428" s="49"/>
      <c r="H428" s="138" t="str">
        <f>IF(D428&lt;&gt;"",IF(ISNA(VLOOKUP(D428,P_Paramétrage!$B$3086:$D$3125,3,FALSE)),"",VLOOKUP(D428,P_Paramétrage!$B$3086:$D$3125,3,FALSE)),"")</f>
        <v/>
      </c>
      <c r="I428" s="101">
        <f>IF(D428&lt;&gt;"",IF(ISNA(VLOOKUP(D428,P_Paramétrage!$B$3086:$D$3125,3,FALSE)),0,VLOOKUP(D428,P_Paramétrage!$B$3086:$D$3125,2,FALSE)),0)</f>
        <v>0</v>
      </c>
      <c r="J428" s="101">
        <f t="shared" si="6"/>
        <v>0</v>
      </c>
      <c r="K428" s="50"/>
      <c r="L428" s="50"/>
    </row>
    <row r="429" spans="2:12" ht="19.899999999999999" customHeight="1" x14ac:dyDescent="0.35">
      <c r="B429" s="97">
        <v>422</v>
      </c>
      <c r="C429" s="50"/>
      <c r="D429" s="50"/>
      <c r="E429" s="50"/>
      <c r="F429" s="50"/>
      <c r="G429" s="49"/>
      <c r="H429" s="138" t="str">
        <f>IF(D429&lt;&gt;"",IF(ISNA(VLOOKUP(D429,P_Paramétrage!$B$3086:$D$3125,3,FALSE)),"",VLOOKUP(D429,P_Paramétrage!$B$3086:$D$3125,3,FALSE)),"")</f>
        <v/>
      </c>
      <c r="I429" s="101">
        <f>IF(D429&lt;&gt;"",IF(ISNA(VLOOKUP(D429,P_Paramétrage!$B$3086:$D$3125,3,FALSE)),0,VLOOKUP(D429,P_Paramétrage!$B$3086:$D$3125,2,FALSE)),0)</f>
        <v>0</v>
      </c>
      <c r="J429" s="101">
        <f t="shared" si="6"/>
        <v>0</v>
      </c>
      <c r="K429" s="50"/>
      <c r="L429" s="50"/>
    </row>
    <row r="430" spans="2:12" ht="19.899999999999999" customHeight="1" x14ac:dyDescent="0.35">
      <c r="B430" s="97">
        <v>423</v>
      </c>
      <c r="C430" s="50"/>
      <c r="D430" s="50"/>
      <c r="E430" s="50"/>
      <c r="F430" s="50"/>
      <c r="G430" s="49"/>
      <c r="H430" s="138" t="str">
        <f>IF(D430&lt;&gt;"",IF(ISNA(VLOOKUP(D430,P_Paramétrage!$B$3086:$D$3125,3,FALSE)),"",VLOOKUP(D430,P_Paramétrage!$B$3086:$D$3125,3,FALSE)),"")</f>
        <v/>
      </c>
      <c r="I430" s="101">
        <f>IF(D430&lt;&gt;"",IF(ISNA(VLOOKUP(D430,P_Paramétrage!$B$3086:$D$3125,3,FALSE)),0,VLOOKUP(D430,P_Paramétrage!$B$3086:$D$3125,2,FALSE)),0)</f>
        <v>0</v>
      </c>
      <c r="J430" s="101">
        <f t="shared" si="6"/>
        <v>0</v>
      </c>
      <c r="K430" s="50"/>
      <c r="L430" s="50"/>
    </row>
    <row r="431" spans="2:12" ht="19.899999999999999" customHeight="1" x14ac:dyDescent="0.35">
      <c r="B431" s="97">
        <v>424</v>
      </c>
      <c r="C431" s="50"/>
      <c r="D431" s="50"/>
      <c r="E431" s="50"/>
      <c r="F431" s="50"/>
      <c r="G431" s="49"/>
      <c r="H431" s="138" t="str">
        <f>IF(D431&lt;&gt;"",IF(ISNA(VLOOKUP(D431,P_Paramétrage!$B$3086:$D$3125,3,FALSE)),"",VLOOKUP(D431,P_Paramétrage!$B$3086:$D$3125,3,FALSE)),"")</f>
        <v/>
      </c>
      <c r="I431" s="101">
        <f>IF(D431&lt;&gt;"",IF(ISNA(VLOOKUP(D431,P_Paramétrage!$B$3086:$D$3125,3,FALSE)),0,VLOOKUP(D431,P_Paramétrage!$B$3086:$D$3125,2,FALSE)),0)</f>
        <v>0</v>
      </c>
      <c r="J431" s="101">
        <f t="shared" si="6"/>
        <v>0</v>
      </c>
      <c r="K431" s="50"/>
      <c r="L431" s="50"/>
    </row>
    <row r="432" spans="2:12" ht="19.899999999999999" customHeight="1" x14ac:dyDescent="0.35">
      <c r="B432" s="97">
        <v>425</v>
      </c>
      <c r="C432" s="50"/>
      <c r="D432" s="50"/>
      <c r="E432" s="50"/>
      <c r="F432" s="50"/>
      <c r="G432" s="49"/>
      <c r="H432" s="138" t="str">
        <f>IF(D432&lt;&gt;"",IF(ISNA(VLOOKUP(D432,P_Paramétrage!$B$3086:$D$3125,3,FALSE)),"",VLOOKUP(D432,P_Paramétrage!$B$3086:$D$3125,3,FALSE)),"")</f>
        <v/>
      </c>
      <c r="I432" s="101">
        <f>IF(D432&lt;&gt;"",IF(ISNA(VLOOKUP(D432,P_Paramétrage!$B$3086:$D$3125,3,FALSE)),0,VLOOKUP(D432,P_Paramétrage!$B$3086:$D$3125,2,FALSE)),0)</f>
        <v>0</v>
      </c>
      <c r="J432" s="101">
        <f t="shared" si="6"/>
        <v>0</v>
      </c>
      <c r="K432" s="50"/>
      <c r="L432" s="50"/>
    </row>
    <row r="433" spans="2:12" ht="19.899999999999999" customHeight="1" x14ac:dyDescent="0.35">
      <c r="B433" s="97">
        <v>426</v>
      </c>
      <c r="C433" s="50"/>
      <c r="D433" s="50"/>
      <c r="E433" s="50"/>
      <c r="F433" s="50"/>
      <c r="G433" s="49"/>
      <c r="H433" s="138" t="str">
        <f>IF(D433&lt;&gt;"",IF(ISNA(VLOOKUP(D433,P_Paramétrage!$B$3086:$D$3125,3,FALSE)),"",VLOOKUP(D433,P_Paramétrage!$B$3086:$D$3125,3,FALSE)),"")</f>
        <v/>
      </c>
      <c r="I433" s="101">
        <f>IF(D433&lt;&gt;"",IF(ISNA(VLOOKUP(D433,P_Paramétrage!$B$3086:$D$3125,3,FALSE)),0,VLOOKUP(D433,P_Paramétrage!$B$3086:$D$3125,2,FALSE)),0)</f>
        <v>0</v>
      </c>
      <c r="J433" s="101">
        <f t="shared" si="6"/>
        <v>0</v>
      </c>
      <c r="K433" s="50"/>
      <c r="L433" s="50"/>
    </row>
    <row r="434" spans="2:12" ht="19.899999999999999" customHeight="1" x14ac:dyDescent="0.35">
      <c r="B434" s="97">
        <v>427</v>
      </c>
      <c r="C434" s="50"/>
      <c r="D434" s="50"/>
      <c r="E434" s="50"/>
      <c r="F434" s="50"/>
      <c r="G434" s="49"/>
      <c r="H434" s="138" t="str">
        <f>IF(D434&lt;&gt;"",IF(ISNA(VLOOKUP(D434,P_Paramétrage!$B$3086:$D$3125,3,FALSE)),"",VLOOKUP(D434,P_Paramétrage!$B$3086:$D$3125,3,FALSE)),"")</f>
        <v/>
      </c>
      <c r="I434" s="101">
        <f>IF(D434&lt;&gt;"",IF(ISNA(VLOOKUP(D434,P_Paramétrage!$B$3086:$D$3125,3,FALSE)),0,VLOOKUP(D434,P_Paramétrage!$B$3086:$D$3125,2,FALSE)),0)</f>
        <v>0</v>
      </c>
      <c r="J434" s="101">
        <f t="shared" si="6"/>
        <v>0</v>
      </c>
      <c r="K434" s="50"/>
      <c r="L434" s="50"/>
    </row>
    <row r="435" spans="2:12" ht="19.899999999999999" customHeight="1" x14ac:dyDescent="0.35">
      <c r="B435" s="97">
        <v>428</v>
      </c>
      <c r="C435" s="50"/>
      <c r="D435" s="50"/>
      <c r="E435" s="50"/>
      <c r="F435" s="50"/>
      <c r="G435" s="49"/>
      <c r="H435" s="138" t="str">
        <f>IF(D435&lt;&gt;"",IF(ISNA(VLOOKUP(D435,P_Paramétrage!$B$3086:$D$3125,3,FALSE)),"",VLOOKUP(D435,P_Paramétrage!$B$3086:$D$3125,3,FALSE)),"")</f>
        <v/>
      </c>
      <c r="I435" s="101">
        <f>IF(D435&lt;&gt;"",IF(ISNA(VLOOKUP(D435,P_Paramétrage!$B$3086:$D$3125,3,FALSE)),0,VLOOKUP(D435,P_Paramétrage!$B$3086:$D$3125,2,FALSE)),0)</f>
        <v>0</v>
      </c>
      <c r="J435" s="101">
        <f t="shared" si="6"/>
        <v>0</v>
      </c>
      <c r="K435" s="50"/>
      <c r="L435" s="50"/>
    </row>
    <row r="436" spans="2:12" ht="19.899999999999999" customHeight="1" x14ac:dyDescent="0.35">
      <c r="B436" s="97">
        <v>429</v>
      </c>
      <c r="C436" s="50"/>
      <c r="D436" s="50"/>
      <c r="E436" s="50"/>
      <c r="F436" s="50"/>
      <c r="G436" s="49"/>
      <c r="H436" s="138" t="str">
        <f>IF(D436&lt;&gt;"",IF(ISNA(VLOOKUP(D436,P_Paramétrage!$B$3086:$D$3125,3,FALSE)),"",VLOOKUP(D436,P_Paramétrage!$B$3086:$D$3125,3,FALSE)),"")</f>
        <v/>
      </c>
      <c r="I436" s="101">
        <f>IF(D436&lt;&gt;"",IF(ISNA(VLOOKUP(D436,P_Paramétrage!$B$3086:$D$3125,3,FALSE)),0,VLOOKUP(D436,P_Paramétrage!$B$3086:$D$3125,2,FALSE)),0)</f>
        <v>0</v>
      </c>
      <c r="J436" s="101">
        <f t="shared" si="6"/>
        <v>0</v>
      </c>
      <c r="K436" s="50"/>
      <c r="L436" s="50"/>
    </row>
    <row r="437" spans="2:12" ht="19.899999999999999" customHeight="1" x14ac:dyDescent="0.35">
      <c r="B437" s="97">
        <v>430</v>
      </c>
      <c r="C437" s="50"/>
      <c r="D437" s="50"/>
      <c r="E437" s="50"/>
      <c r="F437" s="50"/>
      <c r="G437" s="49"/>
      <c r="H437" s="138" t="str">
        <f>IF(D437&lt;&gt;"",IF(ISNA(VLOOKUP(D437,P_Paramétrage!$B$3086:$D$3125,3,FALSE)),"",VLOOKUP(D437,P_Paramétrage!$B$3086:$D$3125,3,FALSE)),"")</f>
        <v/>
      </c>
      <c r="I437" s="101">
        <f>IF(D437&lt;&gt;"",IF(ISNA(VLOOKUP(D437,P_Paramétrage!$B$3086:$D$3125,3,FALSE)),0,VLOOKUP(D437,P_Paramétrage!$B$3086:$D$3125,2,FALSE)),0)</f>
        <v>0</v>
      </c>
      <c r="J437" s="101">
        <f t="shared" si="6"/>
        <v>0</v>
      </c>
      <c r="K437" s="50"/>
      <c r="L437" s="50"/>
    </row>
    <row r="438" spans="2:12" ht="19.899999999999999" customHeight="1" x14ac:dyDescent="0.35">
      <c r="B438" s="97">
        <v>431</v>
      </c>
      <c r="C438" s="50"/>
      <c r="D438" s="50"/>
      <c r="E438" s="50"/>
      <c r="F438" s="50"/>
      <c r="G438" s="49"/>
      <c r="H438" s="138" t="str">
        <f>IF(D438&lt;&gt;"",IF(ISNA(VLOOKUP(D438,P_Paramétrage!$B$3086:$D$3125,3,FALSE)),"",VLOOKUP(D438,P_Paramétrage!$B$3086:$D$3125,3,FALSE)),"")</f>
        <v/>
      </c>
      <c r="I438" s="101">
        <f>IF(D438&lt;&gt;"",IF(ISNA(VLOOKUP(D438,P_Paramétrage!$B$3086:$D$3125,3,FALSE)),0,VLOOKUP(D438,P_Paramétrage!$B$3086:$D$3125,2,FALSE)),0)</f>
        <v>0</v>
      </c>
      <c r="J438" s="101">
        <f t="shared" si="6"/>
        <v>0</v>
      </c>
      <c r="K438" s="50"/>
      <c r="L438" s="50"/>
    </row>
    <row r="439" spans="2:12" ht="19.899999999999999" customHeight="1" x14ac:dyDescent="0.35">
      <c r="B439" s="97">
        <v>432</v>
      </c>
      <c r="C439" s="50"/>
      <c r="D439" s="50"/>
      <c r="E439" s="50"/>
      <c r="F439" s="50"/>
      <c r="G439" s="49"/>
      <c r="H439" s="138" t="str">
        <f>IF(D439&lt;&gt;"",IF(ISNA(VLOOKUP(D439,P_Paramétrage!$B$3086:$D$3125,3,FALSE)),"",VLOOKUP(D439,P_Paramétrage!$B$3086:$D$3125,3,FALSE)),"")</f>
        <v/>
      </c>
      <c r="I439" s="101">
        <f>IF(D439&lt;&gt;"",IF(ISNA(VLOOKUP(D439,P_Paramétrage!$B$3086:$D$3125,3,FALSE)),0,VLOOKUP(D439,P_Paramétrage!$B$3086:$D$3125,2,FALSE)),0)</f>
        <v>0</v>
      </c>
      <c r="J439" s="101">
        <f t="shared" si="6"/>
        <v>0</v>
      </c>
      <c r="K439" s="50"/>
      <c r="L439" s="50"/>
    </row>
    <row r="440" spans="2:12" ht="19.899999999999999" customHeight="1" x14ac:dyDescent="0.35">
      <c r="B440" s="97">
        <v>433</v>
      </c>
      <c r="C440" s="50"/>
      <c r="D440" s="50"/>
      <c r="E440" s="50"/>
      <c r="F440" s="50"/>
      <c r="G440" s="49"/>
      <c r="H440" s="138" t="str">
        <f>IF(D440&lt;&gt;"",IF(ISNA(VLOOKUP(D440,P_Paramétrage!$B$3086:$D$3125,3,FALSE)),"",VLOOKUP(D440,P_Paramétrage!$B$3086:$D$3125,3,FALSE)),"")</f>
        <v/>
      </c>
      <c r="I440" s="101">
        <f>IF(D440&lt;&gt;"",IF(ISNA(VLOOKUP(D440,P_Paramétrage!$B$3086:$D$3125,3,FALSE)),0,VLOOKUP(D440,P_Paramétrage!$B$3086:$D$3125,2,FALSE)),0)</f>
        <v>0</v>
      </c>
      <c r="J440" s="101">
        <f t="shared" si="6"/>
        <v>0</v>
      </c>
      <c r="K440" s="50"/>
      <c r="L440" s="50"/>
    </row>
    <row r="441" spans="2:12" ht="19.899999999999999" customHeight="1" x14ac:dyDescent="0.35">
      <c r="B441" s="97">
        <v>434</v>
      </c>
      <c r="C441" s="50"/>
      <c r="D441" s="50"/>
      <c r="E441" s="50"/>
      <c r="F441" s="50"/>
      <c r="G441" s="49"/>
      <c r="H441" s="138" t="str">
        <f>IF(D441&lt;&gt;"",IF(ISNA(VLOOKUP(D441,P_Paramétrage!$B$3086:$D$3125,3,FALSE)),"",VLOOKUP(D441,P_Paramétrage!$B$3086:$D$3125,3,FALSE)),"")</f>
        <v/>
      </c>
      <c r="I441" s="101">
        <f>IF(D441&lt;&gt;"",IF(ISNA(VLOOKUP(D441,P_Paramétrage!$B$3086:$D$3125,3,FALSE)),0,VLOOKUP(D441,P_Paramétrage!$B$3086:$D$3125,2,FALSE)),0)</f>
        <v>0</v>
      </c>
      <c r="J441" s="101">
        <f t="shared" si="6"/>
        <v>0</v>
      </c>
      <c r="K441" s="50"/>
      <c r="L441" s="50"/>
    </row>
    <row r="442" spans="2:12" ht="19.899999999999999" customHeight="1" x14ac:dyDescent="0.35">
      <c r="B442" s="97">
        <v>435</v>
      </c>
      <c r="C442" s="50"/>
      <c r="D442" s="50"/>
      <c r="E442" s="50"/>
      <c r="F442" s="50"/>
      <c r="G442" s="49"/>
      <c r="H442" s="138" t="str">
        <f>IF(D442&lt;&gt;"",IF(ISNA(VLOOKUP(D442,P_Paramétrage!$B$3086:$D$3125,3,FALSE)),"",VLOOKUP(D442,P_Paramétrage!$B$3086:$D$3125,3,FALSE)),"")</f>
        <v/>
      </c>
      <c r="I442" s="101">
        <f>IF(D442&lt;&gt;"",IF(ISNA(VLOOKUP(D442,P_Paramétrage!$B$3086:$D$3125,3,FALSE)),0,VLOOKUP(D442,P_Paramétrage!$B$3086:$D$3125,2,FALSE)),0)</f>
        <v>0</v>
      </c>
      <c r="J442" s="101">
        <f t="shared" si="6"/>
        <v>0</v>
      </c>
      <c r="K442" s="50"/>
      <c r="L442" s="50"/>
    </row>
    <row r="443" spans="2:12" ht="19.899999999999999" customHeight="1" x14ac:dyDescent="0.35">
      <c r="B443" s="97">
        <v>436</v>
      </c>
      <c r="C443" s="50"/>
      <c r="D443" s="50"/>
      <c r="E443" s="50"/>
      <c r="F443" s="50"/>
      <c r="G443" s="49"/>
      <c r="H443" s="138" t="str">
        <f>IF(D443&lt;&gt;"",IF(ISNA(VLOOKUP(D443,P_Paramétrage!$B$3086:$D$3125,3,FALSE)),"",VLOOKUP(D443,P_Paramétrage!$B$3086:$D$3125,3,FALSE)),"")</f>
        <v/>
      </c>
      <c r="I443" s="101">
        <f>IF(D443&lt;&gt;"",IF(ISNA(VLOOKUP(D443,P_Paramétrage!$B$3086:$D$3125,3,FALSE)),0,VLOOKUP(D443,P_Paramétrage!$B$3086:$D$3125,2,FALSE)),0)</f>
        <v>0</v>
      </c>
      <c r="J443" s="101">
        <f t="shared" si="6"/>
        <v>0</v>
      </c>
      <c r="K443" s="50"/>
      <c r="L443" s="50"/>
    </row>
    <row r="444" spans="2:12" ht="19.899999999999999" customHeight="1" x14ac:dyDescent="0.35">
      <c r="B444" s="97">
        <v>437</v>
      </c>
      <c r="C444" s="50"/>
      <c r="D444" s="50"/>
      <c r="E444" s="50"/>
      <c r="F444" s="50"/>
      <c r="G444" s="49"/>
      <c r="H444" s="138" t="str">
        <f>IF(D444&lt;&gt;"",IF(ISNA(VLOOKUP(D444,P_Paramétrage!$B$3086:$D$3125,3,FALSE)),"",VLOOKUP(D444,P_Paramétrage!$B$3086:$D$3125,3,FALSE)),"")</f>
        <v/>
      </c>
      <c r="I444" s="101">
        <f>IF(D444&lt;&gt;"",IF(ISNA(VLOOKUP(D444,P_Paramétrage!$B$3086:$D$3125,3,FALSE)),0,VLOOKUP(D444,P_Paramétrage!$B$3086:$D$3125,2,FALSE)),0)</f>
        <v>0</v>
      </c>
      <c r="J444" s="101">
        <f t="shared" si="6"/>
        <v>0</v>
      </c>
      <c r="K444" s="50"/>
      <c r="L444" s="50"/>
    </row>
    <row r="445" spans="2:12" ht="19.899999999999999" customHeight="1" x14ac:dyDescent="0.35">
      <c r="B445" s="97">
        <v>438</v>
      </c>
      <c r="C445" s="50"/>
      <c r="D445" s="50"/>
      <c r="E445" s="50"/>
      <c r="F445" s="50"/>
      <c r="G445" s="49"/>
      <c r="H445" s="138" t="str">
        <f>IF(D445&lt;&gt;"",IF(ISNA(VLOOKUP(D445,P_Paramétrage!$B$3086:$D$3125,3,FALSE)),"",VLOOKUP(D445,P_Paramétrage!$B$3086:$D$3125,3,FALSE)),"")</f>
        <v/>
      </c>
      <c r="I445" s="101">
        <f>IF(D445&lt;&gt;"",IF(ISNA(VLOOKUP(D445,P_Paramétrage!$B$3086:$D$3125,3,FALSE)),0,VLOOKUP(D445,P_Paramétrage!$B$3086:$D$3125,2,FALSE)),0)</f>
        <v>0</v>
      </c>
      <c r="J445" s="101">
        <f t="shared" si="6"/>
        <v>0</v>
      </c>
      <c r="K445" s="50"/>
      <c r="L445" s="50"/>
    </row>
    <row r="446" spans="2:12" ht="19.899999999999999" customHeight="1" x14ac:dyDescent="0.35">
      <c r="B446" s="97">
        <v>439</v>
      </c>
      <c r="C446" s="50"/>
      <c r="D446" s="50"/>
      <c r="E446" s="50"/>
      <c r="F446" s="50"/>
      <c r="G446" s="49"/>
      <c r="H446" s="138" t="str">
        <f>IF(D446&lt;&gt;"",IF(ISNA(VLOOKUP(D446,P_Paramétrage!$B$3086:$D$3125,3,FALSE)),"",VLOOKUP(D446,P_Paramétrage!$B$3086:$D$3125,3,FALSE)),"")</f>
        <v/>
      </c>
      <c r="I446" s="101">
        <f>IF(D446&lt;&gt;"",IF(ISNA(VLOOKUP(D446,P_Paramétrage!$B$3086:$D$3125,3,FALSE)),0,VLOOKUP(D446,P_Paramétrage!$B$3086:$D$3125,2,FALSE)),0)</f>
        <v>0</v>
      </c>
      <c r="J446" s="101">
        <f t="shared" si="6"/>
        <v>0</v>
      </c>
      <c r="K446" s="50"/>
      <c r="L446" s="50"/>
    </row>
    <row r="447" spans="2:12" ht="19.899999999999999" customHeight="1" x14ac:dyDescent="0.35">
      <c r="B447" s="97">
        <v>440</v>
      </c>
      <c r="C447" s="50"/>
      <c r="D447" s="50"/>
      <c r="E447" s="50"/>
      <c r="F447" s="50"/>
      <c r="G447" s="49"/>
      <c r="H447" s="138" t="str">
        <f>IF(D447&lt;&gt;"",IF(ISNA(VLOOKUP(D447,P_Paramétrage!$B$3086:$D$3125,3,FALSE)),"",VLOOKUP(D447,P_Paramétrage!$B$3086:$D$3125,3,FALSE)),"")</f>
        <v/>
      </c>
      <c r="I447" s="101">
        <f>IF(D447&lt;&gt;"",IF(ISNA(VLOOKUP(D447,P_Paramétrage!$B$3086:$D$3125,3,FALSE)),0,VLOOKUP(D447,P_Paramétrage!$B$3086:$D$3125,2,FALSE)),0)</f>
        <v>0</v>
      </c>
      <c r="J447" s="101">
        <f t="shared" si="6"/>
        <v>0</v>
      </c>
      <c r="K447" s="50"/>
      <c r="L447" s="50"/>
    </row>
    <row r="448" spans="2:12" ht="19.899999999999999" customHeight="1" x14ac:dyDescent="0.35">
      <c r="B448" s="97">
        <v>441</v>
      </c>
      <c r="C448" s="50"/>
      <c r="D448" s="50"/>
      <c r="E448" s="50"/>
      <c r="F448" s="50"/>
      <c r="G448" s="49"/>
      <c r="H448" s="138" t="str">
        <f>IF(D448&lt;&gt;"",IF(ISNA(VLOOKUP(D448,P_Paramétrage!$B$3086:$D$3125,3,FALSE)),"",VLOOKUP(D448,P_Paramétrage!$B$3086:$D$3125,3,FALSE)),"")</f>
        <v/>
      </c>
      <c r="I448" s="101">
        <f>IF(D448&lt;&gt;"",IF(ISNA(VLOOKUP(D448,P_Paramétrage!$B$3086:$D$3125,3,FALSE)),0,VLOOKUP(D448,P_Paramétrage!$B$3086:$D$3125,2,FALSE)),0)</f>
        <v>0</v>
      </c>
      <c r="J448" s="101">
        <f t="shared" si="6"/>
        <v>0</v>
      </c>
      <c r="K448" s="50"/>
      <c r="L448" s="50"/>
    </row>
    <row r="449" spans="2:12" ht="19.899999999999999" customHeight="1" x14ac:dyDescent="0.35">
      <c r="B449" s="97">
        <v>442</v>
      </c>
      <c r="C449" s="50"/>
      <c r="D449" s="50"/>
      <c r="E449" s="50"/>
      <c r="F449" s="50"/>
      <c r="G449" s="49"/>
      <c r="H449" s="138" t="str">
        <f>IF(D449&lt;&gt;"",IF(ISNA(VLOOKUP(D449,P_Paramétrage!$B$3086:$D$3125,3,FALSE)),"",VLOOKUP(D449,P_Paramétrage!$B$3086:$D$3125,3,FALSE)),"")</f>
        <v/>
      </c>
      <c r="I449" s="101">
        <f>IF(D449&lt;&gt;"",IF(ISNA(VLOOKUP(D449,P_Paramétrage!$B$3086:$D$3125,3,FALSE)),0,VLOOKUP(D449,P_Paramétrage!$B$3086:$D$3125,2,FALSE)),0)</f>
        <v>0</v>
      </c>
      <c r="J449" s="101">
        <f t="shared" si="6"/>
        <v>0</v>
      </c>
      <c r="K449" s="50"/>
      <c r="L449" s="50"/>
    </row>
    <row r="450" spans="2:12" ht="19.899999999999999" customHeight="1" x14ac:dyDescent="0.35">
      <c r="B450" s="97">
        <v>443</v>
      </c>
      <c r="C450" s="50"/>
      <c r="D450" s="50"/>
      <c r="E450" s="50"/>
      <c r="F450" s="50"/>
      <c r="G450" s="49"/>
      <c r="H450" s="138" t="str">
        <f>IF(D450&lt;&gt;"",IF(ISNA(VLOOKUP(D450,P_Paramétrage!$B$3086:$D$3125,3,FALSE)),"",VLOOKUP(D450,P_Paramétrage!$B$3086:$D$3125,3,FALSE)),"")</f>
        <v/>
      </c>
      <c r="I450" s="101">
        <f>IF(D450&lt;&gt;"",IF(ISNA(VLOOKUP(D450,P_Paramétrage!$B$3086:$D$3125,3,FALSE)),0,VLOOKUP(D450,P_Paramétrage!$B$3086:$D$3125,2,FALSE)),0)</f>
        <v>0</v>
      </c>
      <c r="J450" s="101">
        <f t="shared" si="6"/>
        <v>0</v>
      </c>
      <c r="K450" s="50"/>
      <c r="L450" s="50"/>
    </row>
    <row r="451" spans="2:12" ht="19.899999999999999" customHeight="1" x14ac:dyDescent="0.35">
      <c r="B451" s="97">
        <v>444</v>
      </c>
      <c r="C451" s="50"/>
      <c r="D451" s="50"/>
      <c r="E451" s="50"/>
      <c r="F451" s="50"/>
      <c r="G451" s="49"/>
      <c r="H451" s="138" t="str">
        <f>IF(D451&lt;&gt;"",IF(ISNA(VLOOKUP(D451,P_Paramétrage!$B$3086:$D$3125,3,FALSE)),"",VLOOKUP(D451,P_Paramétrage!$B$3086:$D$3125,3,FALSE)),"")</f>
        <v/>
      </c>
      <c r="I451" s="101">
        <f>IF(D451&lt;&gt;"",IF(ISNA(VLOOKUP(D451,P_Paramétrage!$B$3086:$D$3125,3,FALSE)),0,VLOOKUP(D451,P_Paramétrage!$B$3086:$D$3125,2,FALSE)),0)</f>
        <v>0</v>
      </c>
      <c r="J451" s="101">
        <f t="shared" si="6"/>
        <v>0</v>
      </c>
      <c r="K451" s="50"/>
      <c r="L451" s="50"/>
    </row>
    <row r="452" spans="2:12" ht="19.899999999999999" customHeight="1" x14ac:dyDescent="0.35">
      <c r="B452" s="97">
        <v>445</v>
      </c>
      <c r="C452" s="50"/>
      <c r="D452" s="50"/>
      <c r="E452" s="50"/>
      <c r="F452" s="50"/>
      <c r="G452" s="49"/>
      <c r="H452" s="138" t="str">
        <f>IF(D452&lt;&gt;"",IF(ISNA(VLOOKUP(D452,P_Paramétrage!$B$3086:$D$3125,3,FALSE)),"",VLOOKUP(D452,P_Paramétrage!$B$3086:$D$3125,3,FALSE)),"")</f>
        <v/>
      </c>
      <c r="I452" s="101">
        <f>IF(D452&lt;&gt;"",IF(ISNA(VLOOKUP(D452,P_Paramétrage!$B$3086:$D$3125,3,FALSE)),0,VLOOKUP(D452,P_Paramétrage!$B$3086:$D$3125,2,FALSE)),0)</f>
        <v>0</v>
      </c>
      <c r="J452" s="101">
        <f t="shared" si="6"/>
        <v>0</v>
      </c>
      <c r="K452" s="50"/>
      <c r="L452" s="50"/>
    </row>
    <row r="453" spans="2:12" ht="19.899999999999999" customHeight="1" x14ac:dyDescent="0.35">
      <c r="B453" s="97">
        <v>446</v>
      </c>
      <c r="C453" s="50"/>
      <c r="D453" s="50"/>
      <c r="E453" s="50"/>
      <c r="F453" s="50"/>
      <c r="G453" s="49"/>
      <c r="H453" s="138" t="str">
        <f>IF(D453&lt;&gt;"",IF(ISNA(VLOOKUP(D453,P_Paramétrage!$B$3086:$D$3125,3,FALSE)),"",VLOOKUP(D453,P_Paramétrage!$B$3086:$D$3125,3,FALSE)),"")</f>
        <v/>
      </c>
      <c r="I453" s="101">
        <f>IF(D453&lt;&gt;"",IF(ISNA(VLOOKUP(D453,P_Paramétrage!$B$3086:$D$3125,3,FALSE)),0,VLOOKUP(D453,P_Paramétrage!$B$3086:$D$3125,2,FALSE)),0)</f>
        <v>0</v>
      </c>
      <c r="J453" s="101">
        <f t="shared" si="6"/>
        <v>0</v>
      </c>
      <c r="K453" s="50"/>
      <c r="L453" s="50"/>
    </row>
    <row r="454" spans="2:12" ht="19.899999999999999" customHeight="1" x14ac:dyDescent="0.35">
      <c r="B454" s="97">
        <v>447</v>
      </c>
      <c r="C454" s="50"/>
      <c r="D454" s="50"/>
      <c r="E454" s="50"/>
      <c r="F454" s="50"/>
      <c r="G454" s="49"/>
      <c r="H454" s="138" t="str">
        <f>IF(D454&lt;&gt;"",IF(ISNA(VLOOKUP(D454,P_Paramétrage!$B$3086:$D$3125,3,FALSE)),"",VLOOKUP(D454,P_Paramétrage!$B$3086:$D$3125,3,FALSE)),"")</f>
        <v/>
      </c>
      <c r="I454" s="101">
        <f>IF(D454&lt;&gt;"",IF(ISNA(VLOOKUP(D454,P_Paramétrage!$B$3086:$D$3125,3,FALSE)),0,VLOOKUP(D454,P_Paramétrage!$B$3086:$D$3125,2,FALSE)),0)</f>
        <v>0</v>
      </c>
      <c r="J454" s="101">
        <f t="shared" si="6"/>
        <v>0</v>
      </c>
      <c r="K454" s="50"/>
      <c r="L454" s="50"/>
    </row>
    <row r="455" spans="2:12" ht="19.899999999999999" customHeight="1" x14ac:dyDescent="0.35">
      <c r="B455" s="97">
        <v>448</v>
      </c>
      <c r="C455" s="50"/>
      <c r="D455" s="50"/>
      <c r="E455" s="50"/>
      <c r="F455" s="50"/>
      <c r="G455" s="49"/>
      <c r="H455" s="138" t="str">
        <f>IF(D455&lt;&gt;"",IF(ISNA(VLOOKUP(D455,P_Paramétrage!$B$3086:$D$3125,3,FALSE)),"",VLOOKUP(D455,P_Paramétrage!$B$3086:$D$3125,3,FALSE)),"")</f>
        <v/>
      </c>
      <c r="I455" s="101">
        <f>IF(D455&lt;&gt;"",IF(ISNA(VLOOKUP(D455,P_Paramétrage!$B$3086:$D$3125,3,FALSE)),0,VLOOKUP(D455,P_Paramétrage!$B$3086:$D$3125,2,FALSE)),0)</f>
        <v>0</v>
      </c>
      <c r="J455" s="101">
        <f t="shared" si="6"/>
        <v>0</v>
      </c>
      <c r="K455" s="50"/>
      <c r="L455" s="50"/>
    </row>
    <row r="456" spans="2:12" ht="19.899999999999999" customHeight="1" x14ac:dyDescent="0.35">
      <c r="B456" s="97">
        <v>449</v>
      </c>
      <c r="C456" s="50"/>
      <c r="D456" s="50"/>
      <c r="E456" s="50"/>
      <c r="F456" s="50"/>
      <c r="G456" s="49"/>
      <c r="H456" s="138" t="str">
        <f>IF(D456&lt;&gt;"",IF(ISNA(VLOOKUP(D456,P_Paramétrage!$B$3086:$D$3125,3,FALSE)),"",VLOOKUP(D456,P_Paramétrage!$B$3086:$D$3125,3,FALSE)),"")</f>
        <v/>
      </c>
      <c r="I456" s="101">
        <f>IF(D456&lt;&gt;"",IF(ISNA(VLOOKUP(D456,P_Paramétrage!$B$3086:$D$3125,3,FALSE)),0,VLOOKUP(D456,P_Paramétrage!$B$3086:$D$3125,2,FALSE)),0)</f>
        <v>0</v>
      </c>
      <c r="J456" s="101">
        <f t="shared" si="6"/>
        <v>0</v>
      </c>
      <c r="K456" s="50"/>
      <c r="L456" s="50"/>
    </row>
    <row r="457" spans="2:12" ht="19.899999999999999" customHeight="1" x14ac:dyDescent="0.35">
      <c r="B457" s="97">
        <v>450</v>
      </c>
      <c r="C457" s="50"/>
      <c r="D457" s="50"/>
      <c r="E457" s="50"/>
      <c r="F457" s="50"/>
      <c r="G457" s="49"/>
      <c r="H457" s="138" t="str">
        <f>IF(D457&lt;&gt;"",IF(ISNA(VLOOKUP(D457,P_Paramétrage!$B$3086:$D$3125,3,FALSE)),"",VLOOKUP(D457,P_Paramétrage!$B$3086:$D$3125,3,FALSE)),"")</f>
        <v/>
      </c>
      <c r="I457" s="101">
        <f>IF(D457&lt;&gt;"",IF(ISNA(VLOOKUP(D457,P_Paramétrage!$B$3086:$D$3125,3,FALSE)),0,VLOOKUP(D457,P_Paramétrage!$B$3086:$D$3125,2,FALSE)),0)</f>
        <v>0</v>
      </c>
      <c r="J457" s="101">
        <f t="shared" ref="J457:J520" si="7">IF(AND(I457&lt;&gt;0,G457&lt;&gt;""),ROUND(G457*I457,2),0)</f>
        <v>0</v>
      </c>
      <c r="K457" s="50"/>
      <c r="L457" s="50"/>
    </row>
    <row r="458" spans="2:12" ht="19.899999999999999" customHeight="1" x14ac:dyDescent="0.35">
      <c r="B458" s="97">
        <v>451</v>
      </c>
      <c r="C458" s="50"/>
      <c r="D458" s="50"/>
      <c r="E458" s="50"/>
      <c r="F458" s="50"/>
      <c r="G458" s="49"/>
      <c r="H458" s="138" t="str">
        <f>IF(D458&lt;&gt;"",IF(ISNA(VLOOKUP(D458,P_Paramétrage!$B$3086:$D$3125,3,FALSE)),"",VLOOKUP(D458,P_Paramétrage!$B$3086:$D$3125,3,FALSE)),"")</f>
        <v/>
      </c>
      <c r="I458" s="101">
        <f>IF(D458&lt;&gt;"",IF(ISNA(VLOOKUP(D458,P_Paramétrage!$B$3086:$D$3125,3,FALSE)),0,VLOOKUP(D458,P_Paramétrage!$B$3086:$D$3125,2,FALSE)),0)</f>
        <v>0</v>
      </c>
      <c r="J458" s="101">
        <f t="shared" si="7"/>
        <v>0</v>
      </c>
      <c r="K458" s="50"/>
      <c r="L458" s="50"/>
    </row>
    <row r="459" spans="2:12" ht="19.899999999999999" customHeight="1" x14ac:dyDescent="0.35">
      <c r="B459" s="97">
        <v>452</v>
      </c>
      <c r="C459" s="50"/>
      <c r="D459" s="50"/>
      <c r="E459" s="50"/>
      <c r="F459" s="50"/>
      <c r="G459" s="49"/>
      <c r="H459" s="138" t="str">
        <f>IF(D459&lt;&gt;"",IF(ISNA(VLOOKUP(D459,P_Paramétrage!$B$3086:$D$3125,3,FALSE)),"",VLOOKUP(D459,P_Paramétrage!$B$3086:$D$3125,3,FALSE)),"")</f>
        <v/>
      </c>
      <c r="I459" s="101">
        <f>IF(D459&lt;&gt;"",IF(ISNA(VLOOKUP(D459,P_Paramétrage!$B$3086:$D$3125,3,FALSE)),0,VLOOKUP(D459,P_Paramétrage!$B$3086:$D$3125,2,FALSE)),0)</f>
        <v>0</v>
      </c>
      <c r="J459" s="101">
        <f t="shared" si="7"/>
        <v>0</v>
      </c>
      <c r="K459" s="50"/>
      <c r="L459" s="50"/>
    </row>
    <row r="460" spans="2:12" ht="19.899999999999999" customHeight="1" x14ac:dyDescent="0.35">
      <c r="B460" s="97">
        <v>453</v>
      </c>
      <c r="C460" s="50"/>
      <c r="D460" s="50"/>
      <c r="E460" s="50"/>
      <c r="F460" s="50"/>
      <c r="G460" s="49"/>
      <c r="H460" s="138" t="str">
        <f>IF(D460&lt;&gt;"",IF(ISNA(VLOOKUP(D460,P_Paramétrage!$B$3086:$D$3125,3,FALSE)),"",VLOOKUP(D460,P_Paramétrage!$B$3086:$D$3125,3,FALSE)),"")</f>
        <v/>
      </c>
      <c r="I460" s="101">
        <f>IF(D460&lt;&gt;"",IF(ISNA(VLOOKUP(D460,P_Paramétrage!$B$3086:$D$3125,3,FALSE)),0,VLOOKUP(D460,P_Paramétrage!$B$3086:$D$3125,2,FALSE)),0)</f>
        <v>0</v>
      </c>
      <c r="J460" s="101">
        <f t="shared" si="7"/>
        <v>0</v>
      </c>
      <c r="K460" s="50"/>
      <c r="L460" s="50"/>
    </row>
    <row r="461" spans="2:12" ht="19.899999999999999" customHeight="1" x14ac:dyDescent="0.35">
      <c r="B461" s="97">
        <v>454</v>
      </c>
      <c r="C461" s="50"/>
      <c r="D461" s="50"/>
      <c r="E461" s="50"/>
      <c r="F461" s="50"/>
      <c r="G461" s="49"/>
      <c r="H461" s="138" t="str">
        <f>IF(D461&lt;&gt;"",IF(ISNA(VLOOKUP(D461,P_Paramétrage!$B$3086:$D$3125,3,FALSE)),"",VLOOKUP(D461,P_Paramétrage!$B$3086:$D$3125,3,FALSE)),"")</f>
        <v/>
      </c>
      <c r="I461" s="101">
        <f>IF(D461&lt;&gt;"",IF(ISNA(VLOOKUP(D461,P_Paramétrage!$B$3086:$D$3125,3,FALSE)),0,VLOOKUP(D461,P_Paramétrage!$B$3086:$D$3125,2,FALSE)),0)</f>
        <v>0</v>
      </c>
      <c r="J461" s="101">
        <f t="shared" si="7"/>
        <v>0</v>
      </c>
      <c r="K461" s="50"/>
      <c r="L461" s="50"/>
    </row>
    <row r="462" spans="2:12" ht="19.899999999999999" customHeight="1" x14ac:dyDescent="0.35">
      <c r="B462" s="97">
        <v>455</v>
      </c>
      <c r="C462" s="50"/>
      <c r="D462" s="50"/>
      <c r="E462" s="50"/>
      <c r="F462" s="50"/>
      <c r="G462" s="49"/>
      <c r="H462" s="138" t="str">
        <f>IF(D462&lt;&gt;"",IF(ISNA(VLOOKUP(D462,P_Paramétrage!$B$3086:$D$3125,3,FALSE)),"",VLOOKUP(D462,P_Paramétrage!$B$3086:$D$3125,3,FALSE)),"")</f>
        <v/>
      </c>
      <c r="I462" s="101">
        <f>IF(D462&lt;&gt;"",IF(ISNA(VLOOKUP(D462,P_Paramétrage!$B$3086:$D$3125,3,FALSE)),0,VLOOKUP(D462,P_Paramétrage!$B$3086:$D$3125,2,FALSE)),0)</f>
        <v>0</v>
      </c>
      <c r="J462" s="101">
        <f t="shared" si="7"/>
        <v>0</v>
      </c>
      <c r="K462" s="50"/>
      <c r="L462" s="50"/>
    </row>
    <row r="463" spans="2:12" ht="19.899999999999999" customHeight="1" x14ac:dyDescent="0.35">
      <c r="B463" s="97">
        <v>456</v>
      </c>
      <c r="C463" s="50"/>
      <c r="D463" s="50"/>
      <c r="E463" s="50"/>
      <c r="F463" s="50"/>
      <c r="G463" s="49"/>
      <c r="H463" s="138" t="str">
        <f>IF(D463&lt;&gt;"",IF(ISNA(VLOOKUP(D463,P_Paramétrage!$B$3086:$D$3125,3,FALSE)),"",VLOOKUP(D463,P_Paramétrage!$B$3086:$D$3125,3,FALSE)),"")</f>
        <v/>
      </c>
      <c r="I463" s="101">
        <f>IF(D463&lt;&gt;"",IF(ISNA(VLOOKUP(D463,P_Paramétrage!$B$3086:$D$3125,3,FALSE)),0,VLOOKUP(D463,P_Paramétrage!$B$3086:$D$3125,2,FALSE)),0)</f>
        <v>0</v>
      </c>
      <c r="J463" s="101">
        <f t="shared" si="7"/>
        <v>0</v>
      </c>
      <c r="K463" s="50"/>
      <c r="L463" s="50"/>
    </row>
    <row r="464" spans="2:12" ht="19.899999999999999" customHeight="1" x14ac:dyDescent="0.35">
      <c r="B464" s="97">
        <v>457</v>
      </c>
      <c r="C464" s="50"/>
      <c r="D464" s="50"/>
      <c r="E464" s="50"/>
      <c r="F464" s="50"/>
      <c r="G464" s="49"/>
      <c r="H464" s="138" t="str">
        <f>IF(D464&lt;&gt;"",IF(ISNA(VLOOKUP(D464,P_Paramétrage!$B$3086:$D$3125,3,FALSE)),"",VLOOKUP(D464,P_Paramétrage!$B$3086:$D$3125,3,FALSE)),"")</f>
        <v/>
      </c>
      <c r="I464" s="101">
        <f>IF(D464&lt;&gt;"",IF(ISNA(VLOOKUP(D464,P_Paramétrage!$B$3086:$D$3125,3,FALSE)),0,VLOOKUP(D464,P_Paramétrage!$B$3086:$D$3125,2,FALSE)),0)</f>
        <v>0</v>
      </c>
      <c r="J464" s="101">
        <f t="shared" si="7"/>
        <v>0</v>
      </c>
      <c r="K464" s="50"/>
      <c r="L464" s="50"/>
    </row>
    <row r="465" spans="2:12" ht="19.899999999999999" customHeight="1" x14ac:dyDescent="0.35">
      <c r="B465" s="97">
        <v>458</v>
      </c>
      <c r="C465" s="50"/>
      <c r="D465" s="50"/>
      <c r="E465" s="50"/>
      <c r="F465" s="50"/>
      <c r="G465" s="49"/>
      <c r="H465" s="138" t="str">
        <f>IF(D465&lt;&gt;"",IF(ISNA(VLOOKUP(D465,P_Paramétrage!$B$3086:$D$3125,3,FALSE)),"",VLOOKUP(D465,P_Paramétrage!$B$3086:$D$3125,3,FALSE)),"")</f>
        <v/>
      </c>
      <c r="I465" s="101">
        <f>IF(D465&lt;&gt;"",IF(ISNA(VLOOKUP(D465,P_Paramétrage!$B$3086:$D$3125,3,FALSE)),0,VLOOKUP(D465,P_Paramétrage!$B$3086:$D$3125,2,FALSE)),0)</f>
        <v>0</v>
      </c>
      <c r="J465" s="101">
        <f t="shared" si="7"/>
        <v>0</v>
      </c>
      <c r="K465" s="50"/>
      <c r="L465" s="50"/>
    </row>
    <row r="466" spans="2:12" ht="19.899999999999999" customHeight="1" x14ac:dyDescent="0.35">
      <c r="B466" s="97">
        <v>459</v>
      </c>
      <c r="C466" s="50"/>
      <c r="D466" s="50"/>
      <c r="E466" s="50"/>
      <c r="F466" s="50"/>
      <c r="G466" s="49"/>
      <c r="H466" s="138" t="str">
        <f>IF(D466&lt;&gt;"",IF(ISNA(VLOOKUP(D466,P_Paramétrage!$B$3086:$D$3125,3,FALSE)),"",VLOOKUP(D466,P_Paramétrage!$B$3086:$D$3125,3,FALSE)),"")</f>
        <v/>
      </c>
      <c r="I466" s="101">
        <f>IF(D466&lt;&gt;"",IF(ISNA(VLOOKUP(D466,P_Paramétrage!$B$3086:$D$3125,3,FALSE)),0,VLOOKUP(D466,P_Paramétrage!$B$3086:$D$3125,2,FALSE)),0)</f>
        <v>0</v>
      </c>
      <c r="J466" s="101">
        <f t="shared" si="7"/>
        <v>0</v>
      </c>
      <c r="K466" s="50"/>
      <c r="L466" s="50"/>
    </row>
    <row r="467" spans="2:12" ht="19.899999999999999" customHeight="1" x14ac:dyDescent="0.35">
      <c r="B467" s="97">
        <v>460</v>
      </c>
      <c r="C467" s="50"/>
      <c r="D467" s="50"/>
      <c r="E467" s="50"/>
      <c r="F467" s="50"/>
      <c r="G467" s="49"/>
      <c r="H467" s="138" t="str">
        <f>IF(D467&lt;&gt;"",IF(ISNA(VLOOKUP(D467,P_Paramétrage!$B$3086:$D$3125,3,FALSE)),"",VLOOKUP(D467,P_Paramétrage!$B$3086:$D$3125,3,FALSE)),"")</f>
        <v/>
      </c>
      <c r="I467" s="101">
        <f>IF(D467&lt;&gt;"",IF(ISNA(VLOOKUP(D467,P_Paramétrage!$B$3086:$D$3125,3,FALSE)),0,VLOOKUP(D467,P_Paramétrage!$B$3086:$D$3125,2,FALSE)),0)</f>
        <v>0</v>
      </c>
      <c r="J467" s="101">
        <f t="shared" si="7"/>
        <v>0</v>
      </c>
      <c r="K467" s="50"/>
      <c r="L467" s="50"/>
    </row>
    <row r="468" spans="2:12" ht="19.899999999999999" customHeight="1" x14ac:dyDescent="0.35">
      <c r="B468" s="97">
        <v>461</v>
      </c>
      <c r="C468" s="50"/>
      <c r="D468" s="50"/>
      <c r="E468" s="50"/>
      <c r="F468" s="50"/>
      <c r="G468" s="49"/>
      <c r="H468" s="138" t="str">
        <f>IF(D468&lt;&gt;"",IF(ISNA(VLOOKUP(D468,P_Paramétrage!$B$3086:$D$3125,3,FALSE)),"",VLOOKUP(D468,P_Paramétrage!$B$3086:$D$3125,3,FALSE)),"")</f>
        <v/>
      </c>
      <c r="I468" s="101">
        <f>IF(D468&lt;&gt;"",IF(ISNA(VLOOKUP(D468,P_Paramétrage!$B$3086:$D$3125,3,FALSE)),0,VLOOKUP(D468,P_Paramétrage!$B$3086:$D$3125,2,FALSE)),0)</f>
        <v>0</v>
      </c>
      <c r="J468" s="101">
        <f t="shared" si="7"/>
        <v>0</v>
      </c>
      <c r="K468" s="50"/>
      <c r="L468" s="50"/>
    </row>
    <row r="469" spans="2:12" ht="19.899999999999999" customHeight="1" x14ac:dyDescent="0.35">
      <c r="B469" s="97">
        <v>462</v>
      </c>
      <c r="C469" s="50"/>
      <c r="D469" s="50"/>
      <c r="E469" s="50"/>
      <c r="F469" s="50"/>
      <c r="G469" s="49"/>
      <c r="H469" s="138" t="str">
        <f>IF(D469&lt;&gt;"",IF(ISNA(VLOOKUP(D469,P_Paramétrage!$B$3086:$D$3125,3,FALSE)),"",VLOOKUP(D469,P_Paramétrage!$B$3086:$D$3125,3,FALSE)),"")</f>
        <v/>
      </c>
      <c r="I469" s="101">
        <f>IF(D469&lt;&gt;"",IF(ISNA(VLOOKUP(D469,P_Paramétrage!$B$3086:$D$3125,3,FALSE)),0,VLOOKUP(D469,P_Paramétrage!$B$3086:$D$3125,2,FALSE)),0)</f>
        <v>0</v>
      </c>
      <c r="J469" s="101">
        <f t="shared" si="7"/>
        <v>0</v>
      </c>
      <c r="K469" s="50"/>
      <c r="L469" s="50"/>
    </row>
    <row r="470" spans="2:12" ht="19.899999999999999" customHeight="1" x14ac:dyDescent="0.35">
      <c r="B470" s="97">
        <v>463</v>
      </c>
      <c r="C470" s="50"/>
      <c r="D470" s="50"/>
      <c r="E470" s="50"/>
      <c r="F470" s="50"/>
      <c r="G470" s="49"/>
      <c r="H470" s="138" t="str">
        <f>IF(D470&lt;&gt;"",IF(ISNA(VLOOKUP(D470,P_Paramétrage!$B$3086:$D$3125,3,FALSE)),"",VLOOKUP(D470,P_Paramétrage!$B$3086:$D$3125,3,FALSE)),"")</f>
        <v/>
      </c>
      <c r="I470" s="101">
        <f>IF(D470&lt;&gt;"",IF(ISNA(VLOOKUP(D470,P_Paramétrage!$B$3086:$D$3125,3,FALSE)),0,VLOOKUP(D470,P_Paramétrage!$B$3086:$D$3125,2,FALSE)),0)</f>
        <v>0</v>
      </c>
      <c r="J470" s="101">
        <f t="shared" si="7"/>
        <v>0</v>
      </c>
      <c r="K470" s="50"/>
      <c r="L470" s="50"/>
    </row>
    <row r="471" spans="2:12" ht="19.899999999999999" customHeight="1" x14ac:dyDescent="0.35">
      <c r="B471" s="97">
        <v>464</v>
      </c>
      <c r="C471" s="50"/>
      <c r="D471" s="50"/>
      <c r="E471" s="50"/>
      <c r="F471" s="50"/>
      <c r="G471" s="49"/>
      <c r="H471" s="138" t="str">
        <f>IF(D471&lt;&gt;"",IF(ISNA(VLOOKUP(D471,P_Paramétrage!$B$3086:$D$3125,3,FALSE)),"",VLOOKUP(D471,P_Paramétrage!$B$3086:$D$3125,3,FALSE)),"")</f>
        <v/>
      </c>
      <c r="I471" s="101">
        <f>IF(D471&lt;&gt;"",IF(ISNA(VLOOKUP(D471,P_Paramétrage!$B$3086:$D$3125,3,FALSE)),0,VLOOKUP(D471,P_Paramétrage!$B$3086:$D$3125,2,FALSE)),0)</f>
        <v>0</v>
      </c>
      <c r="J471" s="101">
        <f t="shared" si="7"/>
        <v>0</v>
      </c>
      <c r="K471" s="50"/>
      <c r="L471" s="50"/>
    </row>
    <row r="472" spans="2:12" ht="19.899999999999999" customHeight="1" x14ac:dyDescent="0.35">
      <c r="B472" s="97">
        <v>465</v>
      </c>
      <c r="C472" s="50"/>
      <c r="D472" s="50"/>
      <c r="E472" s="50"/>
      <c r="F472" s="50"/>
      <c r="G472" s="49"/>
      <c r="H472" s="138" t="str">
        <f>IF(D472&lt;&gt;"",IF(ISNA(VLOOKUP(D472,P_Paramétrage!$B$3086:$D$3125,3,FALSE)),"",VLOOKUP(D472,P_Paramétrage!$B$3086:$D$3125,3,FALSE)),"")</f>
        <v/>
      </c>
      <c r="I472" s="101">
        <f>IF(D472&lt;&gt;"",IF(ISNA(VLOOKUP(D472,P_Paramétrage!$B$3086:$D$3125,3,FALSE)),0,VLOOKUP(D472,P_Paramétrage!$B$3086:$D$3125,2,FALSE)),0)</f>
        <v>0</v>
      </c>
      <c r="J472" s="101">
        <f t="shared" si="7"/>
        <v>0</v>
      </c>
      <c r="K472" s="50"/>
      <c r="L472" s="50"/>
    </row>
    <row r="473" spans="2:12" ht="19.899999999999999" customHeight="1" x14ac:dyDescent="0.35">
      <c r="B473" s="97">
        <v>466</v>
      </c>
      <c r="C473" s="50"/>
      <c r="D473" s="50"/>
      <c r="E473" s="50"/>
      <c r="F473" s="50"/>
      <c r="G473" s="49"/>
      <c r="H473" s="138" t="str">
        <f>IF(D473&lt;&gt;"",IF(ISNA(VLOOKUP(D473,P_Paramétrage!$B$3086:$D$3125,3,FALSE)),"",VLOOKUP(D473,P_Paramétrage!$B$3086:$D$3125,3,FALSE)),"")</f>
        <v/>
      </c>
      <c r="I473" s="101">
        <f>IF(D473&lt;&gt;"",IF(ISNA(VLOOKUP(D473,P_Paramétrage!$B$3086:$D$3125,3,FALSE)),0,VLOOKUP(D473,P_Paramétrage!$B$3086:$D$3125,2,FALSE)),0)</f>
        <v>0</v>
      </c>
      <c r="J473" s="101">
        <f t="shared" si="7"/>
        <v>0</v>
      </c>
      <c r="K473" s="50"/>
      <c r="L473" s="50"/>
    </row>
    <row r="474" spans="2:12" ht="19.899999999999999" customHeight="1" x14ac:dyDescent="0.35">
      <c r="B474" s="97">
        <v>467</v>
      </c>
      <c r="C474" s="50"/>
      <c r="D474" s="50"/>
      <c r="E474" s="50"/>
      <c r="F474" s="50"/>
      <c r="G474" s="49"/>
      <c r="H474" s="138" t="str">
        <f>IF(D474&lt;&gt;"",IF(ISNA(VLOOKUP(D474,P_Paramétrage!$B$3086:$D$3125,3,FALSE)),"",VLOOKUP(D474,P_Paramétrage!$B$3086:$D$3125,3,FALSE)),"")</f>
        <v/>
      </c>
      <c r="I474" s="101">
        <f>IF(D474&lt;&gt;"",IF(ISNA(VLOOKUP(D474,P_Paramétrage!$B$3086:$D$3125,3,FALSE)),0,VLOOKUP(D474,P_Paramétrage!$B$3086:$D$3125,2,FALSE)),0)</f>
        <v>0</v>
      </c>
      <c r="J474" s="101">
        <f t="shared" si="7"/>
        <v>0</v>
      </c>
      <c r="K474" s="50"/>
      <c r="L474" s="50"/>
    </row>
    <row r="475" spans="2:12" ht="19.899999999999999" customHeight="1" x14ac:dyDescent="0.35">
      <c r="B475" s="97">
        <v>468</v>
      </c>
      <c r="C475" s="50"/>
      <c r="D475" s="50"/>
      <c r="E475" s="50"/>
      <c r="F475" s="50"/>
      <c r="G475" s="49"/>
      <c r="H475" s="138" t="str">
        <f>IF(D475&lt;&gt;"",IF(ISNA(VLOOKUP(D475,P_Paramétrage!$B$3086:$D$3125,3,FALSE)),"",VLOOKUP(D475,P_Paramétrage!$B$3086:$D$3125,3,FALSE)),"")</f>
        <v/>
      </c>
      <c r="I475" s="101">
        <f>IF(D475&lt;&gt;"",IF(ISNA(VLOOKUP(D475,P_Paramétrage!$B$3086:$D$3125,3,FALSE)),0,VLOOKUP(D475,P_Paramétrage!$B$3086:$D$3125,2,FALSE)),0)</f>
        <v>0</v>
      </c>
      <c r="J475" s="101">
        <f t="shared" si="7"/>
        <v>0</v>
      </c>
      <c r="K475" s="50"/>
      <c r="L475" s="50"/>
    </row>
    <row r="476" spans="2:12" ht="19.899999999999999" customHeight="1" x14ac:dyDescent="0.35">
      <c r="B476" s="97">
        <v>469</v>
      </c>
      <c r="C476" s="50"/>
      <c r="D476" s="50"/>
      <c r="E476" s="50"/>
      <c r="F476" s="50"/>
      <c r="G476" s="49"/>
      <c r="H476" s="138" t="str">
        <f>IF(D476&lt;&gt;"",IF(ISNA(VLOOKUP(D476,P_Paramétrage!$B$3086:$D$3125,3,FALSE)),"",VLOOKUP(D476,P_Paramétrage!$B$3086:$D$3125,3,FALSE)),"")</f>
        <v/>
      </c>
      <c r="I476" s="101">
        <f>IF(D476&lt;&gt;"",IF(ISNA(VLOOKUP(D476,P_Paramétrage!$B$3086:$D$3125,3,FALSE)),0,VLOOKUP(D476,P_Paramétrage!$B$3086:$D$3125,2,FALSE)),0)</f>
        <v>0</v>
      </c>
      <c r="J476" s="101">
        <f t="shared" si="7"/>
        <v>0</v>
      </c>
      <c r="K476" s="50"/>
      <c r="L476" s="50"/>
    </row>
    <row r="477" spans="2:12" ht="19.899999999999999" customHeight="1" x14ac:dyDescent="0.35">
      <c r="B477" s="97">
        <v>470</v>
      </c>
      <c r="C477" s="50"/>
      <c r="D477" s="50"/>
      <c r="E477" s="50"/>
      <c r="F477" s="50"/>
      <c r="G477" s="49"/>
      <c r="H477" s="138" t="str">
        <f>IF(D477&lt;&gt;"",IF(ISNA(VLOOKUP(D477,P_Paramétrage!$B$3086:$D$3125,3,FALSE)),"",VLOOKUP(D477,P_Paramétrage!$B$3086:$D$3125,3,FALSE)),"")</f>
        <v/>
      </c>
      <c r="I477" s="101">
        <f>IF(D477&lt;&gt;"",IF(ISNA(VLOOKUP(D477,P_Paramétrage!$B$3086:$D$3125,3,FALSE)),0,VLOOKUP(D477,P_Paramétrage!$B$3086:$D$3125,2,FALSE)),0)</f>
        <v>0</v>
      </c>
      <c r="J477" s="101">
        <f t="shared" si="7"/>
        <v>0</v>
      </c>
      <c r="K477" s="50"/>
      <c r="L477" s="50"/>
    </row>
    <row r="478" spans="2:12" ht="19.899999999999999" customHeight="1" x14ac:dyDescent="0.35">
      <c r="B478" s="97">
        <v>471</v>
      </c>
      <c r="C478" s="50"/>
      <c r="D478" s="50"/>
      <c r="E478" s="50"/>
      <c r="F478" s="50"/>
      <c r="G478" s="49"/>
      <c r="H478" s="138" t="str">
        <f>IF(D478&lt;&gt;"",IF(ISNA(VLOOKUP(D478,P_Paramétrage!$B$3086:$D$3125,3,FALSE)),"",VLOOKUP(D478,P_Paramétrage!$B$3086:$D$3125,3,FALSE)),"")</f>
        <v/>
      </c>
      <c r="I478" s="101">
        <f>IF(D478&lt;&gt;"",IF(ISNA(VLOOKUP(D478,P_Paramétrage!$B$3086:$D$3125,3,FALSE)),0,VLOOKUP(D478,P_Paramétrage!$B$3086:$D$3125,2,FALSE)),0)</f>
        <v>0</v>
      </c>
      <c r="J478" s="101">
        <f t="shared" si="7"/>
        <v>0</v>
      </c>
      <c r="K478" s="50"/>
      <c r="L478" s="50"/>
    </row>
    <row r="479" spans="2:12" ht="19.899999999999999" customHeight="1" x14ac:dyDescent="0.35">
      <c r="B479" s="97">
        <v>472</v>
      </c>
      <c r="C479" s="50"/>
      <c r="D479" s="50"/>
      <c r="E479" s="50"/>
      <c r="F479" s="50"/>
      <c r="G479" s="49"/>
      <c r="H479" s="138" t="str">
        <f>IF(D479&lt;&gt;"",IF(ISNA(VLOOKUP(D479,P_Paramétrage!$B$3086:$D$3125,3,FALSE)),"",VLOOKUP(D479,P_Paramétrage!$B$3086:$D$3125,3,FALSE)),"")</f>
        <v/>
      </c>
      <c r="I479" s="101">
        <f>IF(D479&lt;&gt;"",IF(ISNA(VLOOKUP(D479,P_Paramétrage!$B$3086:$D$3125,3,FALSE)),0,VLOOKUP(D479,P_Paramétrage!$B$3086:$D$3125,2,FALSE)),0)</f>
        <v>0</v>
      </c>
      <c r="J479" s="101">
        <f t="shared" si="7"/>
        <v>0</v>
      </c>
      <c r="K479" s="50"/>
      <c r="L479" s="50"/>
    </row>
    <row r="480" spans="2:12" ht="19.899999999999999" customHeight="1" x14ac:dyDescent="0.35">
      <c r="B480" s="97">
        <v>473</v>
      </c>
      <c r="C480" s="50"/>
      <c r="D480" s="50"/>
      <c r="E480" s="50"/>
      <c r="F480" s="50"/>
      <c r="G480" s="49"/>
      <c r="H480" s="138" t="str">
        <f>IF(D480&lt;&gt;"",IF(ISNA(VLOOKUP(D480,P_Paramétrage!$B$3086:$D$3125,3,FALSE)),"",VLOOKUP(D480,P_Paramétrage!$B$3086:$D$3125,3,FALSE)),"")</f>
        <v/>
      </c>
      <c r="I480" s="101">
        <f>IF(D480&lt;&gt;"",IF(ISNA(VLOOKUP(D480,P_Paramétrage!$B$3086:$D$3125,3,FALSE)),0,VLOOKUP(D480,P_Paramétrage!$B$3086:$D$3125,2,FALSE)),0)</f>
        <v>0</v>
      </c>
      <c r="J480" s="101">
        <f t="shared" si="7"/>
        <v>0</v>
      </c>
      <c r="K480" s="50"/>
      <c r="L480" s="50"/>
    </row>
    <row r="481" spans="2:12" ht="19.899999999999999" customHeight="1" x14ac:dyDescent="0.35">
      <c r="B481" s="97">
        <v>474</v>
      </c>
      <c r="C481" s="50"/>
      <c r="D481" s="50"/>
      <c r="E481" s="50"/>
      <c r="F481" s="50"/>
      <c r="G481" s="49"/>
      <c r="H481" s="138" t="str">
        <f>IF(D481&lt;&gt;"",IF(ISNA(VLOOKUP(D481,P_Paramétrage!$B$3086:$D$3125,3,FALSE)),"",VLOOKUP(D481,P_Paramétrage!$B$3086:$D$3125,3,FALSE)),"")</f>
        <v/>
      </c>
      <c r="I481" s="101">
        <f>IF(D481&lt;&gt;"",IF(ISNA(VLOOKUP(D481,P_Paramétrage!$B$3086:$D$3125,3,FALSE)),0,VLOOKUP(D481,P_Paramétrage!$B$3086:$D$3125,2,FALSE)),0)</f>
        <v>0</v>
      </c>
      <c r="J481" s="101">
        <f t="shared" si="7"/>
        <v>0</v>
      </c>
      <c r="K481" s="50"/>
      <c r="L481" s="50"/>
    </row>
    <row r="482" spans="2:12" ht="19.899999999999999" customHeight="1" x14ac:dyDescent="0.35">
      <c r="B482" s="97">
        <v>475</v>
      </c>
      <c r="C482" s="50"/>
      <c r="D482" s="50"/>
      <c r="E482" s="50"/>
      <c r="F482" s="50"/>
      <c r="G482" s="49"/>
      <c r="H482" s="138" t="str">
        <f>IF(D482&lt;&gt;"",IF(ISNA(VLOOKUP(D482,P_Paramétrage!$B$3086:$D$3125,3,FALSE)),"",VLOOKUP(D482,P_Paramétrage!$B$3086:$D$3125,3,FALSE)),"")</f>
        <v/>
      </c>
      <c r="I482" s="101">
        <f>IF(D482&lt;&gt;"",IF(ISNA(VLOOKUP(D482,P_Paramétrage!$B$3086:$D$3125,3,FALSE)),0,VLOOKUP(D482,P_Paramétrage!$B$3086:$D$3125,2,FALSE)),0)</f>
        <v>0</v>
      </c>
      <c r="J482" s="101">
        <f t="shared" si="7"/>
        <v>0</v>
      </c>
      <c r="K482" s="50"/>
      <c r="L482" s="50"/>
    </row>
    <row r="483" spans="2:12" ht="19.899999999999999" customHeight="1" x14ac:dyDescent="0.35">
      <c r="B483" s="97">
        <v>476</v>
      </c>
      <c r="C483" s="50"/>
      <c r="D483" s="50"/>
      <c r="E483" s="50"/>
      <c r="F483" s="50"/>
      <c r="G483" s="49"/>
      <c r="H483" s="138" t="str">
        <f>IF(D483&lt;&gt;"",IF(ISNA(VLOOKUP(D483,P_Paramétrage!$B$3086:$D$3125,3,FALSE)),"",VLOOKUP(D483,P_Paramétrage!$B$3086:$D$3125,3,FALSE)),"")</f>
        <v/>
      </c>
      <c r="I483" s="101">
        <f>IF(D483&lt;&gt;"",IF(ISNA(VLOOKUP(D483,P_Paramétrage!$B$3086:$D$3125,3,FALSE)),0,VLOOKUP(D483,P_Paramétrage!$B$3086:$D$3125,2,FALSE)),0)</f>
        <v>0</v>
      </c>
      <c r="J483" s="101">
        <f t="shared" si="7"/>
        <v>0</v>
      </c>
      <c r="K483" s="50"/>
      <c r="L483" s="50"/>
    </row>
    <row r="484" spans="2:12" ht="19.899999999999999" customHeight="1" x14ac:dyDescent="0.35">
      <c r="B484" s="97">
        <v>477</v>
      </c>
      <c r="C484" s="50"/>
      <c r="D484" s="50"/>
      <c r="E484" s="50"/>
      <c r="F484" s="50"/>
      <c r="G484" s="49"/>
      <c r="H484" s="138" t="str">
        <f>IF(D484&lt;&gt;"",IF(ISNA(VLOOKUP(D484,P_Paramétrage!$B$3086:$D$3125,3,FALSE)),"",VLOOKUP(D484,P_Paramétrage!$B$3086:$D$3125,3,FALSE)),"")</f>
        <v/>
      </c>
      <c r="I484" s="101">
        <f>IF(D484&lt;&gt;"",IF(ISNA(VLOOKUP(D484,P_Paramétrage!$B$3086:$D$3125,3,FALSE)),0,VLOOKUP(D484,P_Paramétrage!$B$3086:$D$3125,2,FALSE)),0)</f>
        <v>0</v>
      </c>
      <c r="J484" s="101">
        <f t="shared" si="7"/>
        <v>0</v>
      </c>
      <c r="K484" s="50"/>
      <c r="L484" s="50"/>
    </row>
    <row r="485" spans="2:12" ht="19.899999999999999" customHeight="1" x14ac:dyDescent="0.35">
      <c r="B485" s="97">
        <v>478</v>
      </c>
      <c r="C485" s="50"/>
      <c r="D485" s="50"/>
      <c r="E485" s="50"/>
      <c r="F485" s="50"/>
      <c r="G485" s="49"/>
      <c r="H485" s="138" t="str">
        <f>IF(D485&lt;&gt;"",IF(ISNA(VLOOKUP(D485,P_Paramétrage!$B$3086:$D$3125,3,FALSE)),"",VLOOKUP(D485,P_Paramétrage!$B$3086:$D$3125,3,FALSE)),"")</f>
        <v/>
      </c>
      <c r="I485" s="101">
        <f>IF(D485&lt;&gt;"",IF(ISNA(VLOOKUP(D485,P_Paramétrage!$B$3086:$D$3125,3,FALSE)),0,VLOOKUP(D485,P_Paramétrage!$B$3086:$D$3125,2,FALSE)),0)</f>
        <v>0</v>
      </c>
      <c r="J485" s="101">
        <f t="shared" si="7"/>
        <v>0</v>
      </c>
      <c r="K485" s="50"/>
      <c r="L485" s="50"/>
    </row>
    <row r="486" spans="2:12" ht="19.899999999999999" customHeight="1" x14ac:dyDescent="0.35">
      <c r="B486" s="97">
        <v>479</v>
      </c>
      <c r="C486" s="50"/>
      <c r="D486" s="50"/>
      <c r="E486" s="50"/>
      <c r="F486" s="50"/>
      <c r="G486" s="49"/>
      <c r="H486" s="138" t="str">
        <f>IF(D486&lt;&gt;"",IF(ISNA(VLOOKUP(D486,P_Paramétrage!$B$3086:$D$3125,3,FALSE)),"",VLOOKUP(D486,P_Paramétrage!$B$3086:$D$3125,3,FALSE)),"")</f>
        <v/>
      </c>
      <c r="I486" s="101">
        <f>IF(D486&lt;&gt;"",IF(ISNA(VLOOKUP(D486,P_Paramétrage!$B$3086:$D$3125,3,FALSE)),0,VLOOKUP(D486,P_Paramétrage!$B$3086:$D$3125,2,FALSE)),0)</f>
        <v>0</v>
      </c>
      <c r="J486" s="101">
        <f t="shared" si="7"/>
        <v>0</v>
      </c>
      <c r="K486" s="50"/>
      <c r="L486" s="50"/>
    </row>
    <row r="487" spans="2:12" ht="19.899999999999999" customHeight="1" x14ac:dyDescent="0.35">
      <c r="B487" s="97">
        <v>480</v>
      </c>
      <c r="C487" s="50"/>
      <c r="D487" s="50"/>
      <c r="E487" s="50"/>
      <c r="F487" s="50"/>
      <c r="G487" s="49"/>
      <c r="H487" s="138" t="str">
        <f>IF(D487&lt;&gt;"",IF(ISNA(VLOOKUP(D487,P_Paramétrage!$B$3086:$D$3125,3,FALSE)),"",VLOOKUP(D487,P_Paramétrage!$B$3086:$D$3125,3,FALSE)),"")</f>
        <v/>
      </c>
      <c r="I487" s="101">
        <f>IF(D487&lt;&gt;"",IF(ISNA(VLOOKUP(D487,P_Paramétrage!$B$3086:$D$3125,3,FALSE)),0,VLOOKUP(D487,P_Paramétrage!$B$3086:$D$3125,2,FALSE)),0)</f>
        <v>0</v>
      </c>
      <c r="J487" s="101">
        <f t="shared" si="7"/>
        <v>0</v>
      </c>
      <c r="K487" s="50"/>
      <c r="L487" s="50"/>
    </row>
    <row r="488" spans="2:12" ht="19.899999999999999" customHeight="1" x14ac:dyDescent="0.35">
      <c r="B488" s="97">
        <v>481</v>
      </c>
      <c r="C488" s="50"/>
      <c r="D488" s="50"/>
      <c r="E488" s="50"/>
      <c r="F488" s="50"/>
      <c r="G488" s="49"/>
      <c r="H488" s="138" t="str">
        <f>IF(D488&lt;&gt;"",IF(ISNA(VLOOKUP(D488,P_Paramétrage!$B$3086:$D$3125,3,FALSE)),"",VLOOKUP(D488,P_Paramétrage!$B$3086:$D$3125,3,FALSE)),"")</f>
        <v/>
      </c>
      <c r="I488" s="101">
        <f>IF(D488&lt;&gt;"",IF(ISNA(VLOOKUP(D488,P_Paramétrage!$B$3086:$D$3125,3,FALSE)),0,VLOOKUP(D488,P_Paramétrage!$B$3086:$D$3125,2,FALSE)),0)</f>
        <v>0</v>
      </c>
      <c r="J488" s="101">
        <f t="shared" si="7"/>
        <v>0</v>
      </c>
      <c r="K488" s="50"/>
      <c r="L488" s="50"/>
    </row>
    <row r="489" spans="2:12" ht="19.899999999999999" customHeight="1" x14ac:dyDescent="0.35">
      <c r="B489" s="97">
        <v>482</v>
      </c>
      <c r="C489" s="50"/>
      <c r="D489" s="50"/>
      <c r="E489" s="50"/>
      <c r="F489" s="50"/>
      <c r="G489" s="49"/>
      <c r="H489" s="138" t="str">
        <f>IF(D489&lt;&gt;"",IF(ISNA(VLOOKUP(D489,P_Paramétrage!$B$3086:$D$3125,3,FALSE)),"",VLOOKUP(D489,P_Paramétrage!$B$3086:$D$3125,3,FALSE)),"")</f>
        <v/>
      </c>
      <c r="I489" s="101">
        <f>IF(D489&lt;&gt;"",IF(ISNA(VLOOKUP(D489,P_Paramétrage!$B$3086:$D$3125,3,FALSE)),0,VLOOKUP(D489,P_Paramétrage!$B$3086:$D$3125,2,FALSE)),0)</f>
        <v>0</v>
      </c>
      <c r="J489" s="101">
        <f t="shared" si="7"/>
        <v>0</v>
      </c>
      <c r="K489" s="50"/>
      <c r="L489" s="50"/>
    </row>
    <row r="490" spans="2:12" ht="19.899999999999999" customHeight="1" x14ac:dyDescent="0.35">
      <c r="B490" s="97">
        <v>483</v>
      </c>
      <c r="C490" s="50"/>
      <c r="D490" s="50"/>
      <c r="E490" s="50"/>
      <c r="F490" s="50"/>
      <c r="G490" s="49"/>
      <c r="H490" s="138" t="str">
        <f>IF(D490&lt;&gt;"",IF(ISNA(VLOOKUP(D490,P_Paramétrage!$B$3086:$D$3125,3,FALSE)),"",VLOOKUP(D490,P_Paramétrage!$B$3086:$D$3125,3,FALSE)),"")</f>
        <v/>
      </c>
      <c r="I490" s="101">
        <f>IF(D490&lt;&gt;"",IF(ISNA(VLOOKUP(D490,P_Paramétrage!$B$3086:$D$3125,3,FALSE)),0,VLOOKUP(D490,P_Paramétrage!$B$3086:$D$3125,2,FALSE)),0)</f>
        <v>0</v>
      </c>
      <c r="J490" s="101">
        <f t="shared" si="7"/>
        <v>0</v>
      </c>
      <c r="K490" s="50"/>
      <c r="L490" s="50"/>
    </row>
    <row r="491" spans="2:12" ht="19.899999999999999" customHeight="1" x14ac:dyDescent="0.35">
      <c r="B491" s="97">
        <v>484</v>
      </c>
      <c r="C491" s="50"/>
      <c r="D491" s="50"/>
      <c r="E491" s="50"/>
      <c r="F491" s="50"/>
      <c r="G491" s="49"/>
      <c r="H491" s="138" t="str">
        <f>IF(D491&lt;&gt;"",IF(ISNA(VLOOKUP(D491,P_Paramétrage!$B$3086:$D$3125,3,FALSE)),"",VLOOKUP(D491,P_Paramétrage!$B$3086:$D$3125,3,FALSE)),"")</f>
        <v/>
      </c>
      <c r="I491" s="101">
        <f>IF(D491&lt;&gt;"",IF(ISNA(VLOOKUP(D491,P_Paramétrage!$B$3086:$D$3125,3,FALSE)),0,VLOOKUP(D491,P_Paramétrage!$B$3086:$D$3125,2,FALSE)),0)</f>
        <v>0</v>
      </c>
      <c r="J491" s="101">
        <f t="shared" si="7"/>
        <v>0</v>
      </c>
      <c r="K491" s="50"/>
      <c r="L491" s="50"/>
    </row>
    <row r="492" spans="2:12" ht="19.899999999999999" customHeight="1" x14ac:dyDescent="0.35">
      <c r="B492" s="97">
        <v>485</v>
      </c>
      <c r="C492" s="50"/>
      <c r="D492" s="50"/>
      <c r="E492" s="50"/>
      <c r="F492" s="50"/>
      <c r="G492" s="49"/>
      <c r="H492" s="138" t="str">
        <f>IF(D492&lt;&gt;"",IF(ISNA(VLOOKUP(D492,P_Paramétrage!$B$3086:$D$3125,3,FALSE)),"",VLOOKUP(D492,P_Paramétrage!$B$3086:$D$3125,3,FALSE)),"")</f>
        <v/>
      </c>
      <c r="I492" s="101">
        <f>IF(D492&lt;&gt;"",IF(ISNA(VLOOKUP(D492,P_Paramétrage!$B$3086:$D$3125,3,FALSE)),0,VLOOKUP(D492,P_Paramétrage!$B$3086:$D$3125,2,FALSE)),0)</f>
        <v>0</v>
      </c>
      <c r="J492" s="101">
        <f t="shared" si="7"/>
        <v>0</v>
      </c>
      <c r="K492" s="50"/>
      <c r="L492" s="50"/>
    </row>
    <row r="493" spans="2:12" ht="19.899999999999999" customHeight="1" x14ac:dyDescent="0.35">
      <c r="B493" s="97">
        <v>486</v>
      </c>
      <c r="C493" s="50"/>
      <c r="D493" s="50"/>
      <c r="E493" s="50"/>
      <c r="F493" s="50"/>
      <c r="G493" s="49"/>
      <c r="H493" s="138" t="str">
        <f>IF(D493&lt;&gt;"",IF(ISNA(VLOOKUP(D493,P_Paramétrage!$B$3086:$D$3125,3,FALSE)),"",VLOOKUP(D493,P_Paramétrage!$B$3086:$D$3125,3,FALSE)),"")</f>
        <v/>
      </c>
      <c r="I493" s="101">
        <f>IF(D493&lt;&gt;"",IF(ISNA(VLOOKUP(D493,P_Paramétrage!$B$3086:$D$3125,3,FALSE)),0,VLOOKUP(D493,P_Paramétrage!$B$3086:$D$3125,2,FALSE)),0)</f>
        <v>0</v>
      </c>
      <c r="J493" s="101">
        <f t="shared" si="7"/>
        <v>0</v>
      </c>
      <c r="K493" s="50"/>
      <c r="L493" s="50"/>
    </row>
    <row r="494" spans="2:12" ht="19.899999999999999" customHeight="1" x14ac:dyDescent="0.35">
      <c r="B494" s="97">
        <v>487</v>
      </c>
      <c r="C494" s="50"/>
      <c r="D494" s="50"/>
      <c r="E494" s="50"/>
      <c r="F494" s="50"/>
      <c r="G494" s="49"/>
      <c r="H494" s="138" t="str">
        <f>IF(D494&lt;&gt;"",IF(ISNA(VLOOKUP(D494,P_Paramétrage!$B$3086:$D$3125,3,FALSE)),"",VLOOKUP(D494,P_Paramétrage!$B$3086:$D$3125,3,FALSE)),"")</f>
        <v/>
      </c>
      <c r="I494" s="101">
        <f>IF(D494&lt;&gt;"",IF(ISNA(VLOOKUP(D494,P_Paramétrage!$B$3086:$D$3125,3,FALSE)),0,VLOOKUP(D494,P_Paramétrage!$B$3086:$D$3125,2,FALSE)),0)</f>
        <v>0</v>
      </c>
      <c r="J494" s="101">
        <f t="shared" si="7"/>
        <v>0</v>
      </c>
      <c r="K494" s="50"/>
      <c r="L494" s="50"/>
    </row>
    <row r="495" spans="2:12" ht="19.899999999999999" customHeight="1" x14ac:dyDescent="0.35">
      <c r="B495" s="97">
        <v>488</v>
      </c>
      <c r="C495" s="50"/>
      <c r="D495" s="50"/>
      <c r="E495" s="50"/>
      <c r="F495" s="50"/>
      <c r="G495" s="49"/>
      <c r="H495" s="138" t="str">
        <f>IF(D495&lt;&gt;"",IF(ISNA(VLOOKUP(D495,P_Paramétrage!$B$3086:$D$3125,3,FALSE)),"",VLOOKUP(D495,P_Paramétrage!$B$3086:$D$3125,3,FALSE)),"")</f>
        <v/>
      </c>
      <c r="I495" s="101">
        <f>IF(D495&lt;&gt;"",IF(ISNA(VLOOKUP(D495,P_Paramétrage!$B$3086:$D$3125,3,FALSE)),0,VLOOKUP(D495,P_Paramétrage!$B$3086:$D$3125,2,FALSE)),0)</f>
        <v>0</v>
      </c>
      <c r="J495" s="101">
        <f t="shared" si="7"/>
        <v>0</v>
      </c>
      <c r="K495" s="50"/>
      <c r="L495" s="50"/>
    </row>
    <row r="496" spans="2:12" ht="19.899999999999999" customHeight="1" x14ac:dyDescent="0.35">
      <c r="B496" s="97">
        <v>489</v>
      </c>
      <c r="C496" s="50"/>
      <c r="D496" s="50"/>
      <c r="E496" s="50"/>
      <c r="F496" s="50"/>
      <c r="G496" s="49"/>
      <c r="H496" s="138" t="str">
        <f>IF(D496&lt;&gt;"",IF(ISNA(VLOOKUP(D496,P_Paramétrage!$B$3086:$D$3125,3,FALSE)),"",VLOOKUP(D496,P_Paramétrage!$B$3086:$D$3125,3,FALSE)),"")</f>
        <v/>
      </c>
      <c r="I496" s="101">
        <f>IF(D496&lt;&gt;"",IF(ISNA(VLOOKUP(D496,P_Paramétrage!$B$3086:$D$3125,3,FALSE)),0,VLOOKUP(D496,P_Paramétrage!$B$3086:$D$3125,2,FALSE)),0)</f>
        <v>0</v>
      </c>
      <c r="J496" s="101">
        <f t="shared" si="7"/>
        <v>0</v>
      </c>
      <c r="K496" s="50"/>
      <c r="L496" s="50"/>
    </row>
    <row r="497" spans="2:12" ht="19.899999999999999" customHeight="1" x14ac:dyDescent="0.35">
      <c r="B497" s="97">
        <v>490</v>
      </c>
      <c r="C497" s="50"/>
      <c r="D497" s="50"/>
      <c r="E497" s="50"/>
      <c r="F497" s="50"/>
      <c r="G497" s="49"/>
      <c r="H497" s="138" t="str">
        <f>IF(D497&lt;&gt;"",IF(ISNA(VLOOKUP(D497,P_Paramétrage!$B$3086:$D$3125,3,FALSE)),"",VLOOKUP(D497,P_Paramétrage!$B$3086:$D$3125,3,FALSE)),"")</f>
        <v/>
      </c>
      <c r="I497" s="101">
        <f>IF(D497&lt;&gt;"",IF(ISNA(VLOOKUP(D497,P_Paramétrage!$B$3086:$D$3125,3,FALSE)),0,VLOOKUP(D497,P_Paramétrage!$B$3086:$D$3125,2,FALSE)),0)</f>
        <v>0</v>
      </c>
      <c r="J497" s="101">
        <f t="shared" si="7"/>
        <v>0</v>
      </c>
      <c r="K497" s="50"/>
      <c r="L497" s="50"/>
    </row>
    <row r="498" spans="2:12" ht="19.899999999999999" customHeight="1" x14ac:dyDescent="0.35">
      <c r="B498" s="97">
        <v>491</v>
      </c>
      <c r="C498" s="50"/>
      <c r="D498" s="50"/>
      <c r="E498" s="50"/>
      <c r="F498" s="50"/>
      <c r="G498" s="49"/>
      <c r="H498" s="138" t="str">
        <f>IF(D498&lt;&gt;"",IF(ISNA(VLOOKUP(D498,P_Paramétrage!$B$3086:$D$3125,3,FALSE)),"",VLOOKUP(D498,P_Paramétrage!$B$3086:$D$3125,3,FALSE)),"")</f>
        <v/>
      </c>
      <c r="I498" s="101">
        <f>IF(D498&lt;&gt;"",IF(ISNA(VLOOKUP(D498,P_Paramétrage!$B$3086:$D$3125,3,FALSE)),0,VLOOKUP(D498,P_Paramétrage!$B$3086:$D$3125,2,FALSE)),0)</f>
        <v>0</v>
      </c>
      <c r="J498" s="101">
        <f t="shared" si="7"/>
        <v>0</v>
      </c>
      <c r="K498" s="50"/>
      <c r="L498" s="50"/>
    </row>
    <row r="499" spans="2:12" ht="19.899999999999999" customHeight="1" x14ac:dyDescent="0.35">
      <c r="B499" s="97">
        <v>492</v>
      </c>
      <c r="C499" s="50"/>
      <c r="D499" s="50"/>
      <c r="E499" s="50"/>
      <c r="F499" s="50"/>
      <c r="G499" s="49"/>
      <c r="H499" s="138" t="str">
        <f>IF(D499&lt;&gt;"",IF(ISNA(VLOOKUP(D499,P_Paramétrage!$B$3086:$D$3125,3,FALSE)),"",VLOOKUP(D499,P_Paramétrage!$B$3086:$D$3125,3,FALSE)),"")</f>
        <v/>
      </c>
      <c r="I499" s="101">
        <f>IF(D499&lt;&gt;"",IF(ISNA(VLOOKUP(D499,P_Paramétrage!$B$3086:$D$3125,3,FALSE)),0,VLOOKUP(D499,P_Paramétrage!$B$3086:$D$3125,2,FALSE)),0)</f>
        <v>0</v>
      </c>
      <c r="J499" s="101">
        <f t="shared" si="7"/>
        <v>0</v>
      </c>
      <c r="K499" s="50"/>
      <c r="L499" s="50"/>
    </row>
    <row r="500" spans="2:12" ht="19.899999999999999" customHeight="1" x14ac:dyDescent="0.35">
      <c r="B500" s="97">
        <v>493</v>
      </c>
      <c r="C500" s="50"/>
      <c r="D500" s="50"/>
      <c r="E500" s="50"/>
      <c r="F500" s="50"/>
      <c r="G500" s="49"/>
      <c r="H500" s="138" t="str">
        <f>IF(D500&lt;&gt;"",IF(ISNA(VLOOKUP(D500,P_Paramétrage!$B$3086:$D$3125,3,FALSE)),"",VLOOKUP(D500,P_Paramétrage!$B$3086:$D$3125,3,FALSE)),"")</f>
        <v/>
      </c>
      <c r="I500" s="101">
        <f>IF(D500&lt;&gt;"",IF(ISNA(VLOOKUP(D500,P_Paramétrage!$B$3086:$D$3125,3,FALSE)),0,VLOOKUP(D500,P_Paramétrage!$B$3086:$D$3125,2,FALSE)),0)</f>
        <v>0</v>
      </c>
      <c r="J500" s="101">
        <f t="shared" si="7"/>
        <v>0</v>
      </c>
      <c r="K500" s="50"/>
      <c r="L500" s="50"/>
    </row>
    <row r="501" spans="2:12" ht="19.899999999999999" customHeight="1" x14ac:dyDescent="0.35">
      <c r="B501" s="97">
        <v>494</v>
      </c>
      <c r="C501" s="50"/>
      <c r="D501" s="50"/>
      <c r="E501" s="50"/>
      <c r="F501" s="50"/>
      <c r="G501" s="49"/>
      <c r="H501" s="138" t="str">
        <f>IF(D501&lt;&gt;"",IF(ISNA(VLOOKUP(D501,P_Paramétrage!$B$3086:$D$3125,3,FALSE)),"",VLOOKUP(D501,P_Paramétrage!$B$3086:$D$3125,3,FALSE)),"")</f>
        <v/>
      </c>
      <c r="I501" s="101">
        <f>IF(D501&lt;&gt;"",IF(ISNA(VLOOKUP(D501,P_Paramétrage!$B$3086:$D$3125,3,FALSE)),0,VLOOKUP(D501,P_Paramétrage!$B$3086:$D$3125,2,FALSE)),0)</f>
        <v>0</v>
      </c>
      <c r="J501" s="101">
        <f t="shared" si="7"/>
        <v>0</v>
      </c>
      <c r="K501" s="50"/>
      <c r="L501" s="50"/>
    </row>
    <row r="502" spans="2:12" ht="19.899999999999999" customHeight="1" x14ac:dyDescent="0.35">
      <c r="B502" s="97">
        <v>495</v>
      </c>
      <c r="C502" s="50"/>
      <c r="D502" s="50"/>
      <c r="E502" s="50"/>
      <c r="F502" s="50"/>
      <c r="G502" s="49"/>
      <c r="H502" s="138" t="str">
        <f>IF(D502&lt;&gt;"",IF(ISNA(VLOOKUP(D502,P_Paramétrage!$B$3086:$D$3125,3,FALSE)),"",VLOOKUP(D502,P_Paramétrage!$B$3086:$D$3125,3,FALSE)),"")</f>
        <v/>
      </c>
      <c r="I502" s="101">
        <f>IF(D502&lt;&gt;"",IF(ISNA(VLOOKUP(D502,P_Paramétrage!$B$3086:$D$3125,3,FALSE)),0,VLOOKUP(D502,P_Paramétrage!$B$3086:$D$3125,2,FALSE)),0)</f>
        <v>0</v>
      </c>
      <c r="J502" s="101">
        <f t="shared" si="7"/>
        <v>0</v>
      </c>
      <c r="K502" s="50"/>
      <c r="L502" s="50"/>
    </row>
    <row r="503" spans="2:12" ht="19.899999999999999" customHeight="1" x14ac:dyDescent="0.35">
      <c r="B503" s="97">
        <v>496</v>
      </c>
      <c r="C503" s="50"/>
      <c r="D503" s="50"/>
      <c r="E503" s="50"/>
      <c r="F503" s="50"/>
      <c r="G503" s="49"/>
      <c r="H503" s="138" t="str">
        <f>IF(D503&lt;&gt;"",IF(ISNA(VLOOKUP(D503,P_Paramétrage!$B$3086:$D$3125,3,FALSE)),"",VLOOKUP(D503,P_Paramétrage!$B$3086:$D$3125,3,FALSE)),"")</f>
        <v/>
      </c>
      <c r="I503" s="101">
        <f>IF(D503&lt;&gt;"",IF(ISNA(VLOOKUP(D503,P_Paramétrage!$B$3086:$D$3125,3,FALSE)),0,VLOOKUP(D503,P_Paramétrage!$B$3086:$D$3125,2,FALSE)),0)</f>
        <v>0</v>
      </c>
      <c r="J503" s="101">
        <f t="shared" si="7"/>
        <v>0</v>
      </c>
      <c r="K503" s="50"/>
      <c r="L503" s="50"/>
    </row>
    <row r="504" spans="2:12" ht="19.899999999999999" customHeight="1" x14ac:dyDescent="0.35">
      <c r="B504" s="97">
        <v>497</v>
      </c>
      <c r="C504" s="50"/>
      <c r="D504" s="50"/>
      <c r="E504" s="50"/>
      <c r="F504" s="50"/>
      <c r="G504" s="49"/>
      <c r="H504" s="138" t="str">
        <f>IF(D504&lt;&gt;"",IF(ISNA(VLOOKUP(D504,P_Paramétrage!$B$3086:$D$3125,3,FALSE)),"",VLOOKUP(D504,P_Paramétrage!$B$3086:$D$3125,3,FALSE)),"")</f>
        <v/>
      </c>
      <c r="I504" s="101">
        <f>IF(D504&lt;&gt;"",IF(ISNA(VLOOKUP(D504,P_Paramétrage!$B$3086:$D$3125,3,FALSE)),0,VLOOKUP(D504,P_Paramétrage!$B$3086:$D$3125,2,FALSE)),0)</f>
        <v>0</v>
      </c>
      <c r="J504" s="101">
        <f t="shared" si="7"/>
        <v>0</v>
      </c>
      <c r="K504" s="50"/>
      <c r="L504" s="50"/>
    </row>
    <row r="505" spans="2:12" ht="19.899999999999999" customHeight="1" x14ac:dyDescent="0.35">
      <c r="B505" s="97">
        <v>498</v>
      </c>
      <c r="C505" s="50"/>
      <c r="D505" s="50"/>
      <c r="E505" s="50"/>
      <c r="F505" s="50"/>
      <c r="G505" s="49"/>
      <c r="H505" s="138" t="str">
        <f>IF(D505&lt;&gt;"",IF(ISNA(VLOOKUP(D505,P_Paramétrage!$B$3086:$D$3125,3,FALSE)),"",VLOOKUP(D505,P_Paramétrage!$B$3086:$D$3125,3,FALSE)),"")</f>
        <v/>
      </c>
      <c r="I505" s="101">
        <f>IF(D505&lt;&gt;"",IF(ISNA(VLOOKUP(D505,P_Paramétrage!$B$3086:$D$3125,3,FALSE)),0,VLOOKUP(D505,P_Paramétrage!$B$3086:$D$3125,2,FALSE)),0)</f>
        <v>0</v>
      </c>
      <c r="J505" s="101">
        <f t="shared" si="7"/>
        <v>0</v>
      </c>
      <c r="K505" s="50"/>
      <c r="L505" s="50"/>
    </row>
    <row r="506" spans="2:12" ht="19.899999999999999" customHeight="1" x14ac:dyDescent="0.35">
      <c r="B506" s="97">
        <v>499</v>
      </c>
      <c r="C506" s="50"/>
      <c r="D506" s="50"/>
      <c r="E506" s="50"/>
      <c r="F506" s="50"/>
      <c r="G506" s="49"/>
      <c r="H506" s="138" t="str">
        <f>IF(D506&lt;&gt;"",IF(ISNA(VLOOKUP(D506,P_Paramétrage!$B$3086:$D$3125,3,FALSE)),"",VLOOKUP(D506,P_Paramétrage!$B$3086:$D$3125,3,FALSE)),"")</f>
        <v/>
      </c>
      <c r="I506" s="101">
        <f>IF(D506&lt;&gt;"",IF(ISNA(VLOOKUP(D506,P_Paramétrage!$B$3086:$D$3125,3,FALSE)),0,VLOOKUP(D506,P_Paramétrage!$B$3086:$D$3125,2,FALSE)),0)</f>
        <v>0</v>
      </c>
      <c r="J506" s="101">
        <f t="shared" si="7"/>
        <v>0</v>
      </c>
      <c r="K506" s="50"/>
      <c r="L506" s="50"/>
    </row>
    <row r="507" spans="2:12" ht="19.899999999999999" customHeight="1" x14ac:dyDescent="0.35">
      <c r="B507" s="97">
        <v>500</v>
      </c>
      <c r="C507" s="50"/>
      <c r="D507" s="50"/>
      <c r="E507" s="50"/>
      <c r="F507" s="50"/>
      <c r="G507" s="49"/>
      <c r="H507" s="138" t="str">
        <f>IF(D507&lt;&gt;"",IF(ISNA(VLOOKUP(D507,P_Paramétrage!$B$3086:$D$3125,3,FALSE)),"",VLOOKUP(D507,P_Paramétrage!$B$3086:$D$3125,3,FALSE)),"")</f>
        <v/>
      </c>
      <c r="I507" s="101">
        <f>IF(D507&lt;&gt;"",IF(ISNA(VLOOKUP(D507,P_Paramétrage!$B$3086:$D$3125,3,FALSE)),0,VLOOKUP(D507,P_Paramétrage!$B$3086:$D$3125,2,FALSE)),0)</f>
        <v>0</v>
      </c>
      <c r="J507" s="101">
        <f t="shared" si="7"/>
        <v>0</v>
      </c>
      <c r="K507" s="50"/>
      <c r="L507" s="50"/>
    </row>
    <row r="508" spans="2:12" ht="19.899999999999999" customHeight="1" x14ac:dyDescent="0.35">
      <c r="B508" s="97">
        <v>501</v>
      </c>
      <c r="C508" s="50"/>
      <c r="D508" s="50"/>
      <c r="E508" s="50"/>
      <c r="F508" s="50"/>
      <c r="G508" s="49"/>
      <c r="H508" s="138" t="str">
        <f>IF(D508&lt;&gt;"",IF(ISNA(VLOOKUP(D508,P_Paramétrage!$B$3086:$D$3125,3,FALSE)),"",VLOOKUP(D508,P_Paramétrage!$B$3086:$D$3125,3,FALSE)),"")</f>
        <v/>
      </c>
      <c r="I508" s="101">
        <f>IF(D508&lt;&gt;"",IF(ISNA(VLOOKUP(D508,P_Paramétrage!$B$3086:$D$3125,3,FALSE)),0,VLOOKUP(D508,P_Paramétrage!$B$3086:$D$3125,2,FALSE)),0)</f>
        <v>0</v>
      </c>
      <c r="J508" s="101">
        <f t="shared" si="7"/>
        <v>0</v>
      </c>
      <c r="K508" s="50"/>
      <c r="L508" s="50"/>
    </row>
    <row r="509" spans="2:12" ht="19.899999999999999" customHeight="1" x14ac:dyDescent="0.35">
      <c r="B509" s="97">
        <v>502</v>
      </c>
      <c r="C509" s="50"/>
      <c r="D509" s="50"/>
      <c r="E509" s="50"/>
      <c r="F509" s="50"/>
      <c r="G509" s="49"/>
      <c r="H509" s="138" t="str">
        <f>IF(D509&lt;&gt;"",IF(ISNA(VLOOKUP(D509,P_Paramétrage!$B$3086:$D$3125,3,FALSE)),"",VLOOKUP(D509,P_Paramétrage!$B$3086:$D$3125,3,FALSE)),"")</f>
        <v/>
      </c>
      <c r="I509" s="101">
        <f>IF(D509&lt;&gt;"",IF(ISNA(VLOOKUP(D509,P_Paramétrage!$B$3086:$D$3125,3,FALSE)),0,VLOOKUP(D509,P_Paramétrage!$B$3086:$D$3125,2,FALSE)),0)</f>
        <v>0</v>
      </c>
      <c r="J509" s="101">
        <f t="shared" si="7"/>
        <v>0</v>
      </c>
      <c r="K509" s="50"/>
      <c r="L509" s="50"/>
    </row>
    <row r="510" spans="2:12" ht="19.899999999999999" customHeight="1" x14ac:dyDescent="0.35">
      <c r="B510" s="97">
        <v>503</v>
      </c>
      <c r="C510" s="50"/>
      <c r="D510" s="50"/>
      <c r="E510" s="50"/>
      <c r="F510" s="50"/>
      <c r="G510" s="49"/>
      <c r="H510" s="138" t="str">
        <f>IF(D510&lt;&gt;"",IF(ISNA(VLOOKUP(D510,P_Paramétrage!$B$3086:$D$3125,3,FALSE)),"",VLOOKUP(D510,P_Paramétrage!$B$3086:$D$3125,3,FALSE)),"")</f>
        <v/>
      </c>
      <c r="I510" s="101">
        <f>IF(D510&lt;&gt;"",IF(ISNA(VLOOKUP(D510,P_Paramétrage!$B$3086:$D$3125,3,FALSE)),0,VLOOKUP(D510,P_Paramétrage!$B$3086:$D$3125,2,FALSE)),0)</f>
        <v>0</v>
      </c>
      <c r="J510" s="101">
        <f t="shared" si="7"/>
        <v>0</v>
      </c>
      <c r="K510" s="50"/>
      <c r="L510" s="50"/>
    </row>
    <row r="511" spans="2:12" ht="19.899999999999999" customHeight="1" x14ac:dyDescent="0.35">
      <c r="B511" s="97">
        <v>504</v>
      </c>
      <c r="C511" s="50"/>
      <c r="D511" s="50"/>
      <c r="E511" s="50"/>
      <c r="F511" s="50"/>
      <c r="G511" s="49"/>
      <c r="H511" s="138" t="str">
        <f>IF(D511&lt;&gt;"",IF(ISNA(VLOOKUP(D511,P_Paramétrage!$B$3086:$D$3125,3,FALSE)),"",VLOOKUP(D511,P_Paramétrage!$B$3086:$D$3125,3,FALSE)),"")</f>
        <v/>
      </c>
      <c r="I511" s="101">
        <f>IF(D511&lt;&gt;"",IF(ISNA(VLOOKUP(D511,P_Paramétrage!$B$3086:$D$3125,3,FALSE)),0,VLOOKUP(D511,P_Paramétrage!$B$3086:$D$3125,2,FALSE)),0)</f>
        <v>0</v>
      </c>
      <c r="J511" s="101">
        <f t="shared" si="7"/>
        <v>0</v>
      </c>
      <c r="K511" s="50"/>
      <c r="L511" s="50"/>
    </row>
    <row r="512" spans="2:12" ht="19.899999999999999" customHeight="1" x14ac:dyDescent="0.35">
      <c r="B512" s="97">
        <v>505</v>
      </c>
      <c r="C512" s="50"/>
      <c r="D512" s="50"/>
      <c r="E512" s="50"/>
      <c r="F512" s="50"/>
      <c r="G512" s="49"/>
      <c r="H512" s="138" t="str">
        <f>IF(D512&lt;&gt;"",IF(ISNA(VLOOKUP(D512,P_Paramétrage!$B$3086:$D$3125,3,FALSE)),"",VLOOKUP(D512,P_Paramétrage!$B$3086:$D$3125,3,FALSE)),"")</f>
        <v/>
      </c>
      <c r="I512" s="101">
        <f>IF(D512&lt;&gt;"",IF(ISNA(VLOOKUP(D512,P_Paramétrage!$B$3086:$D$3125,3,FALSE)),0,VLOOKUP(D512,P_Paramétrage!$B$3086:$D$3125,2,FALSE)),0)</f>
        <v>0</v>
      </c>
      <c r="J512" s="101">
        <f t="shared" si="7"/>
        <v>0</v>
      </c>
      <c r="K512" s="50"/>
      <c r="L512" s="50"/>
    </row>
    <row r="513" spans="2:12" ht="19.899999999999999" customHeight="1" x14ac:dyDescent="0.35">
      <c r="B513" s="97">
        <v>506</v>
      </c>
      <c r="C513" s="50"/>
      <c r="D513" s="50"/>
      <c r="E513" s="50"/>
      <c r="F513" s="50"/>
      <c r="G513" s="49"/>
      <c r="H513" s="138" t="str">
        <f>IF(D513&lt;&gt;"",IF(ISNA(VLOOKUP(D513,P_Paramétrage!$B$3086:$D$3125,3,FALSE)),"",VLOOKUP(D513,P_Paramétrage!$B$3086:$D$3125,3,FALSE)),"")</f>
        <v/>
      </c>
      <c r="I513" s="101">
        <f>IF(D513&lt;&gt;"",IF(ISNA(VLOOKUP(D513,P_Paramétrage!$B$3086:$D$3125,3,FALSE)),0,VLOOKUP(D513,P_Paramétrage!$B$3086:$D$3125,2,FALSE)),0)</f>
        <v>0</v>
      </c>
      <c r="J513" s="101">
        <f t="shared" si="7"/>
        <v>0</v>
      </c>
      <c r="K513" s="50"/>
      <c r="L513" s="50"/>
    </row>
    <row r="514" spans="2:12" ht="19.899999999999999" customHeight="1" x14ac:dyDescent="0.35">
      <c r="B514" s="97">
        <v>507</v>
      </c>
      <c r="C514" s="50"/>
      <c r="D514" s="50"/>
      <c r="E514" s="50"/>
      <c r="F514" s="50"/>
      <c r="G514" s="49"/>
      <c r="H514" s="138" t="str">
        <f>IF(D514&lt;&gt;"",IF(ISNA(VLOOKUP(D514,P_Paramétrage!$B$3086:$D$3125,3,FALSE)),"",VLOOKUP(D514,P_Paramétrage!$B$3086:$D$3125,3,FALSE)),"")</f>
        <v/>
      </c>
      <c r="I514" s="101">
        <f>IF(D514&lt;&gt;"",IF(ISNA(VLOOKUP(D514,P_Paramétrage!$B$3086:$D$3125,3,FALSE)),0,VLOOKUP(D514,P_Paramétrage!$B$3086:$D$3125,2,FALSE)),0)</f>
        <v>0</v>
      </c>
      <c r="J514" s="101">
        <f t="shared" si="7"/>
        <v>0</v>
      </c>
      <c r="K514" s="50"/>
      <c r="L514" s="50"/>
    </row>
    <row r="515" spans="2:12" ht="19.899999999999999" customHeight="1" x14ac:dyDescent="0.35">
      <c r="B515" s="97">
        <v>508</v>
      </c>
      <c r="C515" s="50"/>
      <c r="D515" s="50"/>
      <c r="E515" s="50"/>
      <c r="F515" s="50"/>
      <c r="G515" s="49"/>
      <c r="H515" s="138" t="str">
        <f>IF(D515&lt;&gt;"",IF(ISNA(VLOOKUP(D515,P_Paramétrage!$B$3086:$D$3125,3,FALSE)),"",VLOOKUP(D515,P_Paramétrage!$B$3086:$D$3125,3,FALSE)),"")</f>
        <v/>
      </c>
      <c r="I515" s="101">
        <f>IF(D515&lt;&gt;"",IF(ISNA(VLOOKUP(D515,P_Paramétrage!$B$3086:$D$3125,3,FALSE)),0,VLOOKUP(D515,P_Paramétrage!$B$3086:$D$3125,2,FALSE)),0)</f>
        <v>0</v>
      </c>
      <c r="J515" s="101">
        <f t="shared" si="7"/>
        <v>0</v>
      </c>
      <c r="K515" s="50"/>
      <c r="L515" s="50"/>
    </row>
    <row r="516" spans="2:12" ht="19.899999999999999" customHeight="1" x14ac:dyDescent="0.35">
      <c r="B516" s="97">
        <v>509</v>
      </c>
      <c r="C516" s="50"/>
      <c r="D516" s="50"/>
      <c r="E516" s="50"/>
      <c r="F516" s="50"/>
      <c r="G516" s="49"/>
      <c r="H516" s="138" t="str">
        <f>IF(D516&lt;&gt;"",IF(ISNA(VLOOKUP(D516,P_Paramétrage!$B$3086:$D$3125,3,FALSE)),"",VLOOKUP(D516,P_Paramétrage!$B$3086:$D$3125,3,FALSE)),"")</f>
        <v/>
      </c>
      <c r="I516" s="101">
        <f>IF(D516&lt;&gt;"",IF(ISNA(VLOOKUP(D516,P_Paramétrage!$B$3086:$D$3125,3,FALSE)),0,VLOOKUP(D516,P_Paramétrage!$B$3086:$D$3125,2,FALSE)),0)</f>
        <v>0</v>
      </c>
      <c r="J516" s="101">
        <f t="shared" si="7"/>
        <v>0</v>
      </c>
      <c r="K516" s="50"/>
      <c r="L516" s="50"/>
    </row>
    <row r="517" spans="2:12" ht="19.899999999999999" customHeight="1" x14ac:dyDescent="0.35">
      <c r="B517" s="97">
        <v>510</v>
      </c>
      <c r="C517" s="50"/>
      <c r="D517" s="50"/>
      <c r="E517" s="50"/>
      <c r="F517" s="50"/>
      <c r="G517" s="49"/>
      <c r="H517" s="138" t="str">
        <f>IF(D517&lt;&gt;"",IF(ISNA(VLOOKUP(D517,P_Paramétrage!$B$3086:$D$3125,3,FALSE)),"",VLOOKUP(D517,P_Paramétrage!$B$3086:$D$3125,3,FALSE)),"")</f>
        <v/>
      </c>
      <c r="I517" s="101">
        <f>IF(D517&lt;&gt;"",IF(ISNA(VLOOKUP(D517,P_Paramétrage!$B$3086:$D$3125,3,FALSE)),0,VLOOKUP(D517,P_Paramétrage!$B$3086:$D$3125,2,FALSE)),0)</f>
        <v>0</v>
      </c>
      <c r="J517" s="101">
        <f t="shared" si="7"/>
        <v>0</v>
      </c>
      <c r="K517" s="50"/>
      <c r="L517" s="50"/>
    </row>
    <row r="518" spans="2:12" ht="19.899999999999999" customHeight="1" x14ac:dyDescent="0.35">
      <c r="B518" s="97">
        <v>511</v>
      </c>
      <c r="C518" s="50"/>
      <c r="D518" s="50"/>
      <c r="E518" s="50"/>
      <c r="F518" s="50"/>
      <c r="G518" s="49"/>
      <c r="H518" s="138" t="str">
        <f>IF(D518&lt;&gt;"",IF(ISNA(VLOOKUP(D518,P_Paramétrage!$B$3086:$D$3125,3,FALSE)),"",VLOOKUP(D518,P_Paramétrage!$B$3086:$D$3125,3,FALSE)),"")</f>
        <v/>
      </c>
      <c r="I518" s="101">
        <f>IF(D518&lt;&gt;"",IF(ISNA(VLOOKUP(D518,P_Paramétrage!$B$3086:$D$3125,3,FALSE)),0,VLOOKUP(D518,P_Paramétrage!$B$3086:$D$3125,2,FALSE)),0)</f>
        <v>0</v>
      </c>
      <c r="J518" s="101">
        <f t="shared" si="7"/>
        <v>0</v>
      </c>
      <c r="K518" s="50"/>
      <c r="L518" s="50"/>
    </row>
    <row r="519" spans="2:12" ht="19.899999999999999" customHeight="1" x14ac:dyDescent="0.35">
      <c r="B519" s="97">
        <v>512</v>
      </c>
      <c r="C519" s="50"/>
      <c r="D519" s="50"/>
      <c r="E519" s="50"/>
      <c r="F519" s="50"/>
      <c r="G519" s="49"/>
      <c r="H519" s="138" t="str">
        <f>IF(D519&lt;&gt;"",IF(ISNA(VLOOKUP(D519,P_Paramétrage!$B$3086:$D$3125,3,FALSE)),"",VLOOKUP(D519,P_Paramétrage!$B$3086:$D$3125,3,FALSE)),"")</f>
        <v/>
      </c>
      <c r="I519" s="101">
        <f>IF(D519&lt;&gt;"",IF(ISNA(VLOOKUP(D519,P_Paramétrage!$B$3086:$D$3125,3,FALSE)),0,VLOOKUP(D519,P_Paramétrage!$B$3086:$D$3125,2,FALSE)),0)</f>
        <v>0</v>
      </c>
      <c r="J519" s="101">
        <f t="shared" si="7"/>
        <v>0</v>
      </c>
      <c r="K519" s="50"/>
      <c r="L519" s="50"/>
    </row>
    <row r="520" spans="2:12" ht="19.899999999999999" customHeight="1" x14ac:dyDescent="0.35">
      <c r="B520" s="97">
        <v>513</v>
      </c>
      <c r="C520" s="50"/>
      <c r="D520" s="50"/>
      <c r="E520" s="50"/>
      <c r="F520" s="50"/>
      <c r="G520" s="49"/>
      <c r="H520" s="138" t="str">
        <f>IF(D520&lt;&gt;"",IF(ISNA(VLOOKUP(D520,P_Paramétrage!$B$3086:$D$3125,3,FALSE)),"",VLOOKUP(D520,P_Paramétrage!$B$3086:$D$3125,3,FALSE)),"")</f>
        <v/>
      </c>
      <c r="I520" s="101">
        <f>IF(D520&lt;&gt;"",IF(ISNA(VLOOKUP(D520,P_Paramétrage!$B$3086:$D$3125,3,FALSE)),0,VLOOKUP(D520,P_Paramétrage!$B$3086:$D$3125,2,FALSE)),0)</f>
        <v>0</v>
      </c>
      <c r="J520" s="101">
        <f t="shared" si="7"/>
        <v>0</v>
      </c>
      <c r="K520" s="50"/>
      <c r="L520" s="50"/>
    </row>
    <row r="521" spans="2:12" ht="19.899999999999999" customHeight="1" x14ac:dyDescent="0.35">
      <c r="B521" s="97">
        <v>514</v>
      </c>
      <c r="C521" s="50"/>
      <c r="D521" s="50"/>
      <c r="E521" s="50"/>
      <c r="F521" s="50"/>
      <c r="G521" s="49"/>
      <c r="H521" s="138" t="str">
        <f>IF(D521&lt;&gt;"",IF(ISNA(VLOOKUP(D521,P_Paramétrage!$B$3086:$D$3125,3,FALSE)),"",VLOOKUP(D521,P_Paramétrage!$B$3086:$D$3125,3,FALSE)),"")</f>
        <v/>
      </c>
      <c r="I521" s="101">
        <f>IF(D521&lt;&gt;"",IF(ISNA(VLOOKUP(D521,P_Paramétrage!$B$3086:$D$3125,3,FALSE)),0,VLOOKUP(D521,P_Paramétrage!$B$3086:$D$3125,2,FALSE)),0)</f>
        <v>0</v>
      </c>
      <c r="J521" s="101">
        <f t="shared" ref="J521:J584" si="8">IF(AND(I521&lt;&gt;0,G521&lt;&gt;""),ROUND(G521*I521,2),0)</f>
        <v>0</v>
      </c>
      <c r="K521" s="50"/>
      <c r="L521" s="50"/>
    </row>
    <row r="522" spans="2:12" ht="19.899999999999999" customHeight="1" x14ac:dyDescent="0.35">
      <c r="B522" s="97">
        <v>515</v>
      </c>
      <c r="C522" s="50"/>
      <c r="D522" s="50"/>
      <c r="E522" s="50"/>
      <c r="F522" s="50"/>
      <c r="G522" s="49"/>
      <c r="H522" s="138" t="str">
        <f>IF(D522&lt;&gt;"",IF(ISNA(VLOOKUP(D522,P_Paramétrage!$B$3086:$D$3125,3,FALSE)),"",VLOOKUP(D522,P_Paramétrage!$B$3086:$D$3125,3,FALSE)),"")</f>
        <v/>
      </c>
      <c r="I522" s="101">
        <f>IF(D522&lt;&gt;"",IF(ISNA(VLOOKUP(D522,P_Paramétrage!$B$3086:$D$3125,3,FALSE)),0,VLOOKUP(D522,P_Paramétrage!$B$3086:$D$3125,2,FALSE)),0)</f>
        <v>0</v>
      </c>
      <c r="J522" s="101">
        <f t="shared" si="8"/>
        <v>0</v>
      </c>
      <c r="K522" s="50"/>
      <c r="L522" s="50"/>
    </row>
    <row r="523" spans="2:12" ht="19.899999999999999" customHeight="1" x14ac:dyDescent="0.35">
      <c r="B523" s="97">
        <v>516</v>
      </c>
      <c r="C523" s="50"/>
      <c r="D523" s="50"/>
      <c r="E523" s="50"/>
      <c r="F523" s="50"/>
      <c r="G523" s="49"/>
      <c r="H523" s="138" t="str">
        <f>IF(D523&lt;&gt;"",IF(ISNA(VLOOKUP(D523,P_Paramétrage!$B$3086:$D$3125,3,FALSE)),"",VLOOKUP(D523,P_Paramétrage!$B$3086:$D$3125,3,FALSE)),"")</f>
        <v/>
      </c>
      <c r="I523" s="101">
        <f>IF(D523&lt;&gt;"",IF(ISNA(VLOOKUP(D523,P_Paramétrage!$B$3086:$D$3125,3,FALSE)),0,VLOOKUP(D523,P_Paramétrage!$B$3086:$D$3125,2,FALSE)),0)</f>
        <v>0</v>
      </c>
      <c r="J523" s="101">
        <f t="shared" si="8"/>
        <v>0</v>
      </c>
      <c r="K523" s="50"/>
      <c r="L523" s="50"/>
    </row>
    <row r="524" spans="2:12" ht="19.899999999999999" customHeight="1" x14ac:dyDescent="0.35">
      <c r="B524" s="97">
        <v>517</v>
      </c>
      <c r="C524" s="50"/>
      <c r="D524" s="50"/>
      <c r="E524" s="50"/>
      <c r="F524" s="50"/>
      <c r="G524" s="49"/>
      <c r="H524" s="138" t="str">
        <f>IF(D524&lt;&gt;"",IF(ISNA(VLOOKUP(D524,P_Paramétrage!$B$3086:$D$3125,3,FALSE)),"",VLOOKUP(D524,P_Paramétrage!$B$3086:$D$3125,3,FALSE)),"")</f>
        <v/>
      </c>
      <c r="I524" s="101">
        <f>IF(D524&lt;&gt;"",IF(ISNA(VLOOKUP(D524,P_Paramétrage!$B$3086:$D$3125,3,FALSE)),0,VLOOKUP(D524,P_Paramétrage!$B$3086:$D$3125,2,FALSE)),0)</f>
        <v>0</v>
      </c>
      <c r="J524" s="101">
        <f t="shared" si="8"/>
        <v>0</v>
      </c>
      <c r="K524" s="50"/>
      <c r="L524" s="50"/>
    </row>
    <row r="525" spans="2:12" ht="19.899999999999999" customHeight="1" x14ac:dyDescent="0.35">
      <c r="B525" s="97">
        <v>518</v>
      </c>
      <c r="C525" s="50"/>
      <c r="D525" s="50"/>
      <c r="E525" s="50"/>
      <c r="F525" s="50"/>
      <c r="G525" s="49"/>
      <c r="H525" s="138" t="str">
        <f>IF(D525&lt;&gt;"",IF(ISNA(VLOOKUP(D525,P_Paramétrage!$B$3086:$D$3125,3,FALSE)),"",VLOOKUP(D525,P_Paramétrage!$B$3086:$D$3125,3,FALSE)),"")</f>
        <v/>
      </c>
      <c r="I525" s="101">
        <f>IF(D525&lt;&gt;"",IF(ISNA(VLOOKUP(D525,P_Paramétrage!$B$3086:$D$3125,3,FALSE)),0,VLOOKUP(D525,P_Paramétrage!$B$3086:$D$3125,2,FALSE)),0)</f>
        <v>0</v>
      </c>
      <c r="J525" s="101">
        <f t="shared" si="8"/>
        <v>0</v>
      </c>
      <c r="K525" s="50"/>
      <c r="L525" s="50"/>
    </row>
    <row r="526" spans="2:12" ht="19.899999999999999" customHeight="1" x14ac:dyDescent="0.35">
      <c r="B526" s="97">
        <v>519</v>
      </c>
      <c r="C526" s="50"/>
      <c r="D526" s="50"/>
      <c r="E526" s="50"/>
      <c r="F526" s="50"/>
      <c r="G526" s="49"/>
      <c r="H526" s="138" t="str">
        <f>IF(D526&lt;&gt;"",IF(ISNA(VLOOKUP(D526,P_Paramétrage!$B$3086:$D$3125,3,FALSE)),"",VLOOKUP(D526,P_Paramétrage!$B$3086:$D$3125,3,FALSE)),"")</f>
        <v/>
      </c>
      <c r="I526" s="101">
        <f>IF(D526&lt;&gt;"",IF(ISNA(VLOOKUP(D526,P_Paramétrage!$B$3086:$D$3125,3,FALSE)),0,VLOOKUP(D526,P_Paramétrage!$B$3086:$D$3125,2,FALSE)),0)</f>
        <v>0</v>
      </c>
      <c r="J526" s="101">
        <f t="shared" si="8"/>
        <v>0</v>
      </c>
      <c r="K526" s="50"/>
      <c r="L526" s="50"/>
    </row>
    <row r="527" spans="2:12" ht="19.899999999999999" customHeight="1" x14ac:dyDescent="0.35">
      <c r="B527" s="97">
        <v>520</v>
      </c>
      <c r="C527" s="50"/>
      <c r="D527" s="50"/>
      <c r="E527" s="50"/>
      <c r="F527" s="50"/>
      <c r="G527" s="49"/>
      <c r="H527" s="138" t="str">
        <f>IF(D527&lt;&gt;"",IF(ISNA(VLOOKUP(D527,P_Paramétrage!$B$3086:$D$3125,3,FALSE)),"",VLOOKUP(D527,P_Paramétrage!$B$3086:$D$3125,3,FALSE)),"")</f>
        <v/>
      </c>
      <c r="I527" s="101">
        <f>IF(D527&lt;&gt;"",IF(ISNA(VLOOKUP(D527,P_Paramétrage!$B$3086:$D$3125,3,FALSE)),0,VLOOKUP(D527,P_Paramétrage!$B$3086:$D$3125,2,FALSE)),0)</f>
        <v>0</v>
      </c>
      <c r="J527" s="101">
        <f t="shared" si="8"/>
        <v>0</v>
      </c>
      <c r="K527" s="50"/>
      <c r="L527" s="50"/>
    </row>
    <row r="528" spans="2:12" ht="19.899999999999999" customHeight="1" x14ac:dyDescent="0.35">
      <c r="B528" s="97">
        <v>521</v>
      </c>
      <c r="C528" s="50"/>
      <c r="D528" s="50"/>
      <c r="E528" s="50"/>
      <c r="F528" s="50"/>
      <c r="G528" s="49"/>
      <c r="H528" s="138" t="str">
        <f>IF(D528&lt;&gt;"",IF(ISNA(VLOOKUP(D528,P_Paramétrage!$B$3086:$D$3125,3,FALSE)),"",VLOOKUP(D528,P_Paramétrage!$B$3086:$D$3125,3,FALSE)),"")</f>
        <v/>
      </c>
      <c r="I528" s="101">
        <f>IF(D528&lt;&gt;"",IF(ISNA(VLOOKUP(D528,P_Paramétrage!$B$3086:$D$3125,3,FALSE)),0,VLOOKUP(D528,P_Paramétrage!$B$3086:$D$3125,2,FALSE)),0)</f>
        <v>0</v>
      </c>
      <c r="J528" s="101">
        <f t="shared" si="8"/>
        <v>0</v>
      </c>
      <c r="K528" s="50"/>
      <c r="L528" s="50"/>
    </row>
    <row r="529" spans="2:12" ht="19.899999999999999" customHeight="1" x14ac:dyDescent="0.35">
      <c r="B529" s="97">
        <v>522</v>
      </c>
      <c r="C529" s="50"/>
      <c r="D529" s="50"/>
      <c r="E529" s="50"/>
      <c r="F529" s="50"/>
      <c r="G529" s="49"/>
      <c r="H529" s="138" t="str">
        <f>IF(D529&lt;&gt;"",IF(ISNA(VLOOKUP(D529,P_Paramétrage!$B$3086:$D$3125,3,FALSE)),"",VLOOKUP(D529,P_Paramétrage!$B$3086:$D$3125,3,FALSE)),"")</f>
        <v/>
      </c>
      <c r="I529" s="101">
        <f>IF(D529&lt;&gt;"",IF(ISNA(VLOOKUP(D529,P_Paramétrage!$B$3086:$D$3125,3,FALSE)),0,VLOOKUP(D529,P_Paramétrage!$B$3086:$D$3125,2,FALSE)),0)</f>
        <v>0</v>
      </c>
      <c r="J529" s="101">
        <f t="shared" si="8"/>
        <v>0</v>
      </c>
      <c r="K529" s="50"/>
      <c r="L529" s="50"/>
    </row>
    <row r="530" spans="2:12" ht="19.899999999999999" customHeight="1" x14ac:dyDescent="0.35">
      <c r="B530" s="97">
        <v>523</v>
      </c>
      <c r="C530" s="50"/>
      <c r="D530" s="50"/>
      <c r="E530" s="50"/>
      <c r="F530" s="50"/>
      <c r="G530" s="49"/>
      <c r="H530" s="138" t="str">
        <f>IF(D530&lt;&gt;"",IF(ISNA(VLOOKUP(D530,P_Paramétrage!$B$3086:$D$3125,3,FALSE)),"",VLOOKUP(D530,P_Paramétrage!$B$3086:$D$3125,3,FALSE)),"")</f>
        <v/>
      </c>
      <c r="I530" s="101">
        <f>IF(D530&lt;&gt;"",IF(ISNA(VLOOKUP(D530,P_Paramétrage!$B$3086:$D$3125,3,FALSE)),0,VLOOKUP(D530,P_Paramétrage!$B$3086:$D$3125,2,FALSE)),0)</f>
        <v>0</v>
      </c>
      <c r="J530" s="101">
        <f t="shared" si="8"/>
        <v>0</v>
      </c>
      <c r="K530" s="50"/>
      <c r="L530" s="50"/>
    </row>
    <row r="531" spans="2:12" ht="19.899999999999999" customHeight="1" x14ac:dyDescent="0.35">
      <c r="B531" s="97">
        <v>524</v>
      </c>
      <c r="C531" s="50"/>
      <c r="D531" s="50"/>
      <c r="E531" s="50"/>
      <c r="F531" s="50"/>
      <c r="G531" s="49"/>
      <c r="H531" s="138" t="str">
        <f>IF(D531&lt;&gt;"",IF(ISNA(VLOOKUP(D531,P_Paramétrage!$B$3086:$D$3125,3,FALSE)),"",VLOOKUP(D531,P_Paramétrage!$B$3086:$D$3125,3,FALSE)),"")</f>
        <v/>
      </c>
      <c r="I531" s="101">
        <f>IF(D531&lt;&gt;"",IF(ISNA(VLOOKUP(D531,P_Paramétrage!$B$3086:$D$3125,3,FALSE)),0,VLOOKUP(D531,P_Paramétrage!$B$3086:$D$3125,2,FALSE)),0)</f>
        <v>0</v>
      </c>
      <c r="J531" s="101">
        <f t="shared" si="8"/>
        <v>0</v>
      </c>
      <c r="K531" s="50"/>
      <c r="L531" s="50"/>
    </row>
    <row r="532" spans="2:12" ht="19.899999999999999" customHeight="1" x14ac:dyDescent="0.35">
      <c r="B532" s="97">
        <v>525</v>
      </c>
      <c r="C532" s="50"/>
      <c r="D532" s="50"/>
      <c r="E532" s="50"/>
      <c r="F532" s="50"/>
      <c r="G532" s="49"/>
      <c r="H532" s="138" t="str">
        <f>IF(D532&lt;&gt;"",IF(ISNA(VLOOKUP(D532,P_Paramétrage!$B$3086:$D$3125,3,FALSE)),"",VLOOKUP(D532,P_Paramétrage!$B$3086:$D$3125,3,FALSE)),"")</f>
        <v/>
      </c>
      <c r="I532" s="101">
        <f>IF(D532&lt;&gt;"",IF(ISNA(VLOOKUP(D532,P_Paramétrage!$B$3086:$D$3125,3,FALSE)),0,VLOOKUP(D532,P_Paramétrage!$B$3086:$D$3125,2,FALSE)),0)</f>
        <v>0</v>
      </c>
      <c r="J532" s="101">
        <f t="shared" si="8"/>
        <v>0</v>
      </c>
      <c r="K532" s="50"/>
      <c r="L532" s="50"/>
    </row>
    <row r="533" spans="2:12" ht="19.899999999999999" customHeight="1" x14ac:dyDescent="0.35">
      <c r="B533" s="97">
        <v>526</v>
      </c>
      <c r="C533" s="50"/>
      <c r="D533" s="50"/>
      <c r="E533" s="50"/>
      <c r="F533" s="50"/>
      <c r="G533" s="49"/>
      <c r="H533" s="138" t="str">
        <f>IF(D533&lt;&gt;"",IF(ISNA(VLOOKUP(D533,P_Paramétrage!$B$3086:$D$3125,3,FALSE)),"",VLOOKUP(D533,P_Paramétrage!$B$3086:$D$3125,3,FALSE)),"")</f>
        <v/>
      </c>
      <c r="I533" s="101">
        <f>IF(D533&lt;&gt;"",IF(ISNA(VLOOKUP(D533,P_Paramétrage!$B$3086:$D$3125,3,FALSE)),0,VLOOKUP(D533,P_Paramétrage!$B$3086:$D$3125,2,FALSE)),0)</f>
        <v>0</v>
      </c>
      <c r="J533" s="101">
        <f t="shared" si="8"/>
        <v>0</v>
      </c>
      <c r="K533" s="50"/>
      <c r="L533" s="50"/>
    </row>
    <row r="534" spans="2:12" ht="19.899999999999999" customHeight="1" x14ac:dyDescent="0.35">
      <c r="B534" s="97">
        <v>527</v>
      </c>
      <c r="C534" s="50"/>
      <c r="D534" s="50"/>
      <c r="E534" s="50"/>
      <c r="F534" s="50"/>
      <c r="G534" s="49"/>
      <c r="H534" s="138" t="str">
        <f>IF(D534&lt;&gt;"",IF(ISNA(VLOOKUP(D534,P_Paramétrage!$B$3086:$D$3125,3,FALSE)),"",VLOOKUP(D534,P_Paramétrage!$B$3086:$D$3125,3,FALSE)),"")</f>
        <v/>
      </c>
      <c r="I534" s="101">
        <f>IF(D534&lt;&gt;"",IF(ISNA(VLOOKUP(D534,P_Paramétrage!$B$3086:$D$3125,3,FALSE)),0,VLOOKUP(D534,P_Paramétrage!$B$3086:$D$3125,2,FALSE)),0)</f>
        <v>0</v>
      </c>
      <c r="J534" s="101">
        <f t="shared" si="8"/>
        <v>0</v>
      </c>
      <c r="K534" s="50"/>
      <c r="L534" s="50"/>
    </row>
    <row r="535" spans="2:12" ht="19.899999999999999" customHeight="1" x14ac:dyDescent="0.35">
      <c r="B535" s="97">
        <v>528</v>
      </c>
      <c r="C535" s="50"/>
      <c r="D535" s="50"/>
      <c r="E535" s="50"/>
      <c r="F535" s="50"/>
      <c r="G535" s="49"/>
      <c r="H535" s="138" t="str">
        <f>IF(D535&lt;&gt;"",IF(ISNA(VLOOKUP(D535,P_Paramétrage!$B$3086:$D$3125,3,FALSE)),"",VLOOKUP(D535,P_Paramétrage!$B$3086:$D$3125,3,FALSE)),"")</f>
        <v/>
      </c>
      <c r="I535" s="101">
        <f>IF(D535&lt;&gt;"",IF(ISNA(VLOOKUP(D535,P_Paramétrage!$B$3086:$D$3125,3,FALSE)),0,VLOOKUP(D535,P_Paramétrage!$B$3086:$D$3125,2,FALSE)),0)</f>
        <v>0</v>
      </c>
      <c r="J535" s="101">
        <f t="shared" si="8"/>
        <v>0</v>
      </c>
      <c r="K535" s="50"/>
      <c r="L535" s="50"/>
    </row>
    <row r="536" spans="2:12" ht="19.899999999999999" customHeight="1" x14ac:dyDescent="0.35">
      <c r="B536" s="97">
        <v>529</v>
      </c>
      <c r="C536" s="50"/>
      <c r="D536" s="50"/>
      <c r="E536" s="50"/>
      <c r="F536" s="50"/>
      <c r="G536" s="49"/>
      <c r="H536" s="138" t="str">
        <f>IF(D536&lt;&gt;"",IF(ISNA(VLOOKUP(D536,P_Paramétrage!$B$3086:$D$3125,3,FALSE)),"",VLOOKUP(D536,P_Paramétrage!$B$3086:$D$3125,3,FALSE)),"")</f>
        <v/>
      </c>
      <c r="I536" s="101">
        <f>IF(D536&lt;&gt;"",IF(ISNA(VLOOKUP(D536,P_Paramétrage!$B$3086:$D$3125,3,FALSE)),0,VLOOKUP(D536,P_Paramétrage!$B$3086:$D$3125,2,FALSE)),0)</f>
        <v>0</v>
      </c>
      <c r="J536" s="101">
        <f t="shared" si="8"/>
        <v>0</v>
      </c>
      <c r="K536" s="50"/>
      <c r="L536" s="50"/>
    </row>
    <row r="537" spans="2:12" ht="19.899999999999999" customHeight="1" x14ac:dyDescent="0.35">
      <c r="B537" s="97">
        <v>530</v>
      </c>
      <c r="C537" s="50"/>
      <c r="D537" s="50"/>
      <c r="E537" s="50"/>
      <c r="F537" s="50"/>
      <c r="G537" s="49"/>
      <c r="H537" s="138" t="str">
        <f>IF(D537&lt;&gt;"",IF(ISNA(VLOOKUP(D537,P_Paramétrage!$B$3086:$D$3125,3,FALSE)),"",VLOOKUP(D537,P_Paramétrage!$B$3086:$D$3125,3,FALSE)),"")</f>
        <v/>
      </c>
      <c r="I537" s="101">
        <f>IF(D537&lt;&gt;"",IF(ISNA(VLOOKUP(D537,P_Paramétrage!$B$3086:$D$3125,3,FALSE)),0,VLOOKUP(D537,P_Paramétrage!$B$3086:$D$3125,2,FALSE)),0)</f>
        <v>0</v>
      </c>
      <c r="J537" s="101">
        <f t="shared" si="8"/>
        <v>0</v>
      </c>
      <c r="K537" s="50"/>
      <c r="L537" s="50"/>
    </row>
    <row r="538" spans="2:12" ht="19.899999999999999" customHeight="1" x14ac:dyDescent="0.35">
      <c r="B538" s="97">
        <v>531</v>
      </c>
      <c r="C538" s="50"/>
      <c r="D538" s="50"/>
      <c r="E538" s="50"/>
      <c r="F538" s="50"/>
      <c r="G538" s="49"/>
      <c r="H538" s="138" t="str">
        <f>IF(D538&lt;&gt;"",IF(ISNA(VLOOKUP(D538,P_Paramétrage!$B$3086:$D$3125,3,FALSE)),"",VLOOKUP(D538,P_Paramétrage!$B$3086:$D$3125,3,FALSE)),"")</f>
        <v/>
      </c>
      <c r="I538" s="101">
        <f>IF(D538&lt;&gt;"",IF(ISNA(VLOOKUP(D538,P_Paramétrage!$B$3086:$D$3125,3,FALSE)),0,VLOOKUP(D538,P_Paramétrage!$B$3086:$D$3125,2,FALSE)),0)</f>
        <v>0</v>
      </c>
      <c r="J538" s="101">
        <f t="shared" si="8"/>
        <v>0</v>
      </c>
      <c r="K538" s="50"/>
      <c r="L538" s="50"/>
    </row>
    <row r="539" spans="2:12" ht="19.899999999999999" customHeight="1" x14ac:dyDescent="0.35">
      <c r="B539" s="97">
        <v>532</v>
      </c>
      <c r="C539" s="50"/>
      <c r="D539" s="50"/>
      <c r="E539" s="50"/>
      <c r="F539" s="50"/>
      <c r="G539" s="49"/>
      <c r="H539" s="138" t="str">
        <f>IF(D539&lt;&gt;"",IF(ISNA(VLOOKUP(D539,P_Paramétrage!$B$3086:$D$3125,3,FALSE)),"",VLOOKUP(D539,P_Paramétrage!$B$3086:$D$3125,3,FALSE)),"")</f>
        <v/>
      </c>
      <c r="I539" s="101">
        <f>IF(D539&lt;&gt;"",IF(ISNA(VLOOKUP(D539,P_Paramétrage!$B$3086:$D$3125,3,FALSE)),0,VLOOKUP(D539,P_Paramétrage!$B$3086:$D$3125,2,FALSE)),0)</f>
        <v>0</v>
      </c>
      <c r="J539" s="101">
        <f t="shared" si="8"/>
        <v>0</v>
      </c>
      <c r="K539" s="50"/>
      <c r="L539" s="50"/>
    </row>
    <row r="540" spans="2:12" ht="19.899999999999999" customHeight="1" x14ac:dyDescent="0.35">
      <c r="B540" s="97">
        <v>533</v>
      </c>
      <c r="C540" s="50"/>
      <c r="D540" s="50"/>
      <c r="E540" s="50"/>
      <c r="F540" s="50"/>
      <c r="G540" s="49"/>
      <c r="H540" s="138" t="str">
        <f>IF(D540&lt;&gt;"",IF(ISNA(VLOOKUP(D540,P_Paramétrage!$B$3086:$D$3125,3,FALSE)),"",VLOOKUP(D540,P_Paramétrage!$B$3086:$D$3125,3,FALSE)),"")</f>
        <v/>
      </c>
      <c r="I540" s="101">
        <f>IF(D540&lt;&gt;"",IF(ISNA(VLOOKUP(D540,P_Paramétrage!$B$3086:$D$3125,3,FALSE)),0,VLOOKUP(D540,P_Paramétrage!$B$3086:$D$3125,2,FALSE)),0)</f>
        <v>0</v>
      </c>
      <c r="J540" s="101">
        <f t="shared" si="8"/>
        <v>0</v>
      </c>
      <c r="K540" s="50"/>
      <c r="L540" s="50"/>
    </row>
    <row r="541" spans="2:12" ht="19.899999999999999" customHeight="1" x14ac:dyDescent="0.35">
      <c r="B541" s="97">
        <v>534</v>
      </c>
      <c r="C541" s="50"/>
      <c r="D541" s="50"/>
      <c r="E541" s="50"/>
      <c r="F541" s="50"/>
      <c r="G541" s="49"/>
      <c r="H541" s="138" t="str">
        <f>IF(D541&lt;&gt;"",IF(ISNA(VLOOKUP(D541,P_Paramétrage!$B$3086:$D$3125,3,FALSE)),"",VLOOKUP(D541,P_Paramétrage!$B$3086:$D$3125,3,FALSE)),"")</f>
        <v/>
      </c>
      <c r="I541" s="101">
        <f>IF(D541&lt;&gt;"",IF(ISNA(VLOOKUP(D541,P_Paramétrage!$B$3086:$D$3125,3,FALSE)),0,VLOOKUP(D541,P_Paramétrage!$B$3086:$D$3125,2,FALSE)),0)</f>
        <v>0</v>
      </c>
      <c r="J541" s="101">
        <f t="shared" si="8"/>
        <v>0</v>
      </c>
      <c r="K541" s="50"/>
      <c r="L541" s="50"/>
    </row>
    <row r="542" spans="2:12" ht="19.899999999999999" customHeight="1" x14ac:dyDescent="0.35">
      <c r="B542" s="97">
        <v>535</v>
      </c>
      <c r="C542" s="50"/>
      <c r="D542" s="50"/>
      <c r="E542" s="50"/>
      <c r="F542" s="50"/>
      <c r="G542" s="49"/>
      <c r="H542" s="138" t="str">
        <f>IF(D542&lt;&gt;"",IF(ISNA(VLOOKUP(D542,P_Paramétrage!$B$3086:$D$3125,3,FALSE)),"",VLOOKUP(D542,P_Paramétrage!$B$3086:$D$3125,3,FALSE)),"")</f>
        <v/>
      </c>
      <c r="I542" s="101">
        <f>IF(D542&lt;&gt;"",IF(ISNA(VLOOKUP(D542,P_Paramétrage!$B$3086:$D$3125,3,FALSE)),0,VLOOKUP(D542,P_Paramétrage!$B$3086:$D$3125,2,FALSE)),0)</f>
        <v>0</v>
      </c>
      <c r="J542" s="101">
        <f t="shared" si="8"/>
        <v>0</v>
      </c>
      <c r="K542" s="50"/>
      <c r="L542" s="50"/>
    </row>
    <row r="543" spans="2:12" ht="19.899999999999999" customHeight="1" x14ac:dyDescent="0.35">
      <c r="B543" s="97">
        <v>536</v>
      </c>
      <c r="C543" s="50"/>
      <c r="D543" s="50"/>
      <c r="E543" s="50"/>
      <c r="F543" s="50"/>
      <c r="G543" s="49"/>
      <c r="H543" s="138" t="str">
        <f>IF(D543&lt;&gt;"",IF(ISNA(VLOOKUP(D543,P_Paramétrage!$B$3086:$D$3125,3,FALSE)),"",VLOOKUP(D543,P_Paramétrage!$B$3086:$D$3125,3,FALSE)),"")</f>
        <v/>
      </c>
      <c r="I543" s="101">
        <f>IF(D543&lt;&gt;"",IF(ISNA(VLOOKUP(D543,P_Paramétrage!$B$3086:$D$3125,3,FALSE)),0,VLOOKUP(D543,P_Paramétrage!$B$3086:$D$3125,2,FALSE)),0)</f>
        <v>0</v>
      </c>
      <c r="J543" s="101">
        <f t="shared" si="8"/>
        <v>0</v>
      </c>
      <c r="K543" s="50"/>
      <c r="L543" s="50"/>
    </row>
    <row r="544" spans="2:12" ht="19.899999999999999" customHeight="1" x14ac:dyDescent="0.35">
      <c r="B544" s="97">
        <v>537</v>
      </c>
      <c r="C544" s="50"/>
      <c r="D544" s="50"/>
      <c r="E544" s="50"/>
      <c r="F544" s="50"/>
      <c r="G544" s="49"/>
      <c r="H544" s="138" t="str">
        <f>IF(D544&lt;&gt;"",IF(ISNA(VLOOKUP(D544,P_Paramétrage!$B$3086:$D$3125,3,FALSE)),"",VLOOKUP(D544,P_Paramétrage!$B$3086:$D$3125,3,FALSE)),"")</f>
        <v/>
      </c>
      <c r="I544" s="101">
        <f>IF(D544&lt;&gt;"",IF(ISNA(VLOOKUP(D544,P_Paramétrage!$B$3086:$D$3125,3,FALSE)),0,VLOOKUP(D544,P_Paramétrage!$B$3086:$D$3125,2,FALSE)),0)</f>
        <v>0</v>
      </c>
      <c r="J544" s="101">
        <f t="shared" si="8"/>
        <v>0</v>
      </c>
      <c r="K544" s="50"/>
      <c r="L544" s="50"/>
    </row>
    <row r="545" spans="2:12" ht="19.899999999999999" customHeight="1" x14ac:dyDescent="0.35">
      <c r="B545" s="97">
        <v>538</v>
      </c>
      <c r="C545" s="50"/>
      <c r="D545" s="50"/>
      <c r="E545" s="50"/>
      <c r="F545" s="50"/>
      <c r="G545" s="49"/>
      <c r="H545" s="138" t="str">
        <f>IF(D545&lt;&gt;"",IF(ISNA(VLOOKUP(D545,P_Paramétrage!$B$3086:$D$3125,3,FALSE)),"",VLOOKUP(D545,P_Paramétrage!$B$3086:$D$3125,3,FALSE)),"")</f>
        <v/>
      </c>
      <c r="I545" s="101">
        <f>IF(D545&lt;&gt;"",IF(ISNA(VLOOKUP(D545,P_Paramétrage!$B$3086:$D$3125,3,FALSE)),0,VLOOKUP(D545,P_Paramétrage!$B$3086:$D$3125,2,FALSE)),0)</f>
        <v>0</v>
      </c>
      <c r="J545" s="101">
        <f t="shared" si="8"/>
        <v>0</v>
      </c>
      <c r="K545" s="50"/>
      <c r="L545" s="50"/>
    </row>
    <row r="546" spans="2:12" ht="19.899999999999999" customHeight="1" x14ac:dyDescent="0.35">
      <c r="B546" s="97">
        <v>539</v>
      </c>
      <c r="C546" s="50"/>
      <c r="D546" s="50"/>
      <c r="E546" s="50"/>
      <c r="F546" s="50"/>
      <c r="G546" s="49"/>
      <c r="H546" s="138" t="str">
        <f>IF(D546&lt;&gt;"",IF(ISNA(VLOOKUP(D546,P_Paramétrage!$B$3086:$D$3125,3,FALSE)),"",VLOOKUP(D546,P_Paramétrage!$B$3086:$D$3125,3,FALSE)),"")</f>
        <v/>
      </c>
      <c r="I546" s="101">
        <f>IF(D546&lt;&gt;"",IF(ISNA(VLOOKUP(D546,P_Paramétrage!$B$3086:$D$3125,3,FALSE)),0,VLOOKUP(D546,P_Paramétrage!$B$3086:$D$3125,2,FALSE)),0)</f>
        <v>0</v>
      </c>
      <c r="J546" s="101">
        <f t="shared" si="8"/>
        <v>0</v>
      </c>
      <c r="K546" s="50"/>
      <c r="L546" s="50"/>
    </row>
    <row r="547" spans="2:12" ht="19.899999999999999" customHeight="1" x14ac:dyDescent="0.35">
      <c r="B547" s="97">
        <v>540</v>
      </c>
      <c r="C547" s="50"/>
      <c r="D547" s="50"/>
      <c r="E547" s="50"/>
      <c r="F547" s="50"/>
      <c r="G547" s="49"/>
      <c r="H547" s="138" t="str">
        <f>IF(D547&lt;&gt;"",IF(ISNA(VLOOKUP(D547,P_Paramétrage!$B$3086:$D$3125,3,FALSE)),"",VLOOKUP(D547,P_Paramétrage!$B$3086:$D$3125,3,FALSE)),"")</f>
        <v/>
      </c>
      <c r="I547" s="101">
        <f>IF(D547&lt;&gt;"",IF(ISNA(VLOOKUP(D547,P_Paramétrage!$B$3086:$D$3125,3,FALSE)),0,VLOOKUP(D547,P_Paramétrage!$B$3086:$D$3125,2,FALSE)),0)</f>
        <v>0</v>
      </c>
      <c r="J547" s="101">
        <f t="shared" si="8"/>
        <v>0</v>
      </c>
      <c r="K547" s="50"/>
      <c r="L547" s="50"/>
    </row>
    <row r="548" spans="2:12" ht="19.899999999999999" customHeight="1" x14ac:dyDescent="0.35">
      <c r="B548" s="97">
        <v>541</v>
      </c>
      <c r="C548" s="50"/>
      <c r="D548" s="50"/>
      <c r="E548" s="50"/>
      <c r="F548" s="50"/>
      <c r="G548" s="49"/>
      <c r="H548" s="138" t="str">
        <f>IF(D548&lt;&gt;"",IF(ISNA(VLOOKUP(D548,P_Paramétrage!$B$3086:$D$3125,3,FALSE)),"",VLOOKUP(D548,P_Paramétrage!$B$3086:$D$3125,3,FALSE)),"")</f>
        <v/>
      </c>
      <c r="I548" s="101">
        <f>IF(D548&lt;&gt;"",IF(ISNA(VLOOKUP(D548,P_Paramétrage!$B$3086:$D$3125,3,FALSE)),0,VLOOKUP(D548,P_Paramétrage!$B$3086:$D$3125,2,FALSE)),0)</f>
        <v>0</v>
      </c>
      <c r="J548" s="101">
        <f t="shared" si="8"/>
        <v>0</v>
      </c>
      <c r="K548" s="50"/>
      <c r="L548" s="50"/>
    </row>
    <row r="549" spans="2:12" ht="19.899999999999999" customHeight="1" x14ac:dyDescent="0.35">
      <c r="B549" s="97">
        <v>542</v>
      </c>
      <c r="C549" s="50"/>
      <c r="D549" s="50"/>
      <c r="E549" s="50"/>
      <c r="F549" s="50"/>
      <c r="G549" s="49"/>
      <c r="H549" s="138" t="str">
        <f>IF(D549&lt;&gt;"",IF(ISNA(VLOOKUP(D549,P_Paramétrage!$B$3086:$D$3125,3,FALSE)),"",VLOOKUP(D549,P_Paramétrage!$B$3086:$D$3125,3,FALSE)),"")</f>
        <v/>
      </c>
      <c r="I549" s="101">
        <f>IF(D549&lt;&gt;"",IF(ISNA(VLOOKUP(D549,P_Paramétrage!$B$3086:$D$3125,3,FALSE)),0,VLOOKUP(D549,P_Paramétrage!$B$3086:$D$3125,2,FALSE)),0)</f>
        <v>0</v>
      </c>
      <c r="J549" s="101">
        <f t="shared" si="8"/>
        <v>0</v>
      </c>
      <c r="K549" s="50"/>
      <c r="L549" s="50"/>
    </row>
    <row r="550" spans="2:12" ht="19.899999999999999" customHeight="1" x14ac:dyDescent="0.35">
      <c r="B550" s="97">
        <v>543</v>
      </c>
      <c r="C550" s="50"/>
      <c r="D550" s="50"/>
      <c r="E550" s="50"/>
      <c r="F550" s="50"/>
      <c r="G550" s="49"/>
      <c r="H550" s="138" t="str">
        <f>IF(D550&lt;&gt;"",IF(ISNA(VLOOKUP(D550,P_Paramétrage!$B$3086:$D$3125,3,FALSE)),"",VLOOKUP(D550,P_Paramétrage!$B$3086:$D$3125,3,FALSE)),"")</f>
        <v/>
      </c>
      <c r="I550" s="101">
        <f>IF(D550&lt;&gt;"",IF(ISNA(VLOOKUP(D550,P_Paramétrage!$B$3086:$D$3125,3,FALSE)),0,VLOOKUP(D550,P_Paramétrage!$B$3086:$D$3125,2,FALSE)),0)</f>
        <v>0</v>
      </c>
      <c r="J550" s="101">
        <f t="shared" si="8"/>
        <v>0</v>
      </c>
      <c r="K550" s="50"/>
      <c r="L550" s="50"/>
    </row>
    <row r="551" spans="2:12" ht="19.899999999999999" customHeight="1" x14ac:dyDescent="0.35">
      <c r="B551" s="97">
        <v>544</v>
      </c>
      <c r="C551" s="50"/>
      <c r="D551" s="50"/>
      <c r="E551" s="50"/>
      <c r="F551" s="50"/>
      <c r="G551" s="49"/>
      <c r="H551" s="138" t="str">
        <f>IF(D551&lt;&gt;"",IF(ISNA(VLOOKUP(D551,P_Paramétrage!$B$3086:$D$3125,3,FALSE)),"",VLOOKUP(D551,P_Paramétrage!$B$3086:$D$3125,3,FALSE)),"")</f>
        <v/>
      </c>
      <c r="I551" s="101">
        <f>IF(D551&lt;&gt;"",IF(ISNA(VLOOKUP(D551,P_Paramétrage!$B$3086:$D$3125,3,FALSE)),0,VLOOKUP(D551,P_Paramétrage!$B$3086:$D$3125,2,FALSE)),0)</f>
        <v>0</v>
      </c>
      <c r="J551" s="101">
        <f t="shared" si="8"/>
        <v>0</v>
      </c>
      <c r="K551" s="50"/>
      <c r="L551" s="50"/>
    </row>
    <row r="552" spans="2:12" ht="19.899999999999999" customHeight="1" x14ac:dyDescent="0.35">
      <c r="B552" s="97">
        <v>545</v>
      </c>
      <c r="C552" s="50"/>
      <c r="D552" s="50"/>
      <c r="E552" s="50"/>
      <c r="F552" s="50"/>
      <c r="G552" s="49"/>
      <c r="H552" s="138" t="str">
        <f>IF(D552&lt;&gt;"",IF(ISNA(VLOOKUP(D552,P_Paramétrage!$B$3086:$D$3125,3,FALSE)),"",VLOOKUP(D552,P_Paramétrage!$B$3086:$D$3125,3,FALSE)),"")</f>
        <v/>
      </c>
      <c r="I552" s="101">
        <f>IF(D552&lt;&gt;"",IF(ISNA(VLOOKUP(D552,P_Paramétrage!$B$3086:$D$3125,3,FALSE)),0,VLOOKUP(D552,P_Paramétrage!$B$3086:$D$3125,2,FALSE)),0)</f>
        <v>0</v>
      </c>
      <c r="J552" s="101">
        <f t="shared" si="8"/>
        <v>0</v>
      </c>
      <c r="K552" s="50"/>
      <c r="L552" s="50"/>
    </row>
    <row r="553" spans="2:12" ht="19.899999999999999" customHeight="1" x14ac:dyDescent="0.35">
      <c r="B553" s="97">
        <v>546</v>
      </c>
      <c r="C553" s="50"/>
      <c r="D553" s="50"/>
      <c r="E553" s="50"/>
      <c r="F553" s="50"/>
      <c r="G553" s="49"/>
      <c r="H553" s="138" t="str">
        <f>IF(D553&lt;&gt;"",IF(ISNA(VLOOKUP(D553,P_Paramétrage!$B$3086:$D$3125,3,FALSE)),"",VLOOKUP(D553,P_Paramétrage!$B$3086:$D$3125,3,FALSE)),"")</f>
        <v/>
      </c>
      <c r="I553" s="101">
        <f>IF(D553&lt;&gt;"",IF(ISNA(VLOOKUP(D553,P_Paramétrage!$B$3086:$D$3125,3,FALSE)),0,VLOOKUP(D553,P_Paramétrage!$B$3086:$D$3125,2,FALSE)),0)</f>
        <v>0</v>
      </c>
      <c r="J553" s="101">
        <f t="shared" si="8"/>
        <v>0</v>
      </c>
      <c r="K553" s="50"/>
      <c r="L553" s="50"/>
    </row>
    <row r="554" spans="2:12" ht="19.899999999999999" customHeight="1" x14ac:dyDescent="0.35">
      <c r="B554" s="97">
        <v>547</v>
      </c>
      <c r="C554" s="50"/>
      <c r="D554" s="50"/>
      <c r="E554" s="50"/>
      <c r="F554" s="50"/>
      <c r="G554" s="49"/>
      <c r="H554" s="138" t="str">
        <f>IF(D554&lt;&gt;"",IF(ISNA(VLOOKUP(D554,P_Paramétrage!$B$3086:$D$3125,3,FALSE)),"",VLOOKUP(D554,P_Paramétrage!$B$3086:$D$3125,3,FALSE)),"")</f>
        <v/>
      </c>
      <c r="I554" s="101">
        <f>IF(D554&lt;&gt;"",IF(ISNA(VLOOKUP(D554,P_Paramétrage!$B$3086:$D$3125,3,FALSE)),0,VLOOKUP(D554,P_Paramétrage!$B$3086:$D$3125,2,FALSE)),0)</f>
        <v>0</v>
      </c>
      <c r="J554" s="101">
        <f t="shared" si="8"/>
        <v>0</v>
      </c>
      <c r="K554" s="50"/>
      <c r="L554" s="50"/>
    </row>
    <row r="555" spans="2:12" ht="19.899999999999999" customHeight="1" x14ac:dyDescent="0.35">
      <c r="B555" s="97">
        <v>548</v>
      </c>
      <c r="C555" s="50"/>
      <c r="D555" s="50"/>
      <c r="E555" s="50"/>
      <c r="F555" s="50"/>
      <c r="G555" s="49"/>
      <c r="H555" s="138" t="str">
        <f>IF(D555&lt;&gt;"",IF(ISNA(VLOOKUP(D555,P_Paramétrage!$B$3086:$D$3125,3,FALSE)),"",VLOOKUP(D555,P_Paramétrage!$B$3086:$D$3125,3,FALSE)),"")</f>
        <v/>
      </c>
      <c r="I555" s="101">
        <f>IF(D555&lt;&gt;"",IF(ISNA(VLOOKUP(D555,P_Paramétrage!$B$3086:$D$3125,3,FALSE)),0,VLOOKUP(D555,P_Paramétrage!$B$3086:$D$3125,2,FALSE)),0)</f>
        <v>0</v>
      </c>
      <c r="J555" s="101">
        <f t="shared" si="8"/>
        <v>0</v>
      </c>
      <c r="K555" s="50"/>
      <c r="L555" s="50"/>
    </row>
    <row r="556" spans="2:12" ht="19.899999999999999" customHeight="1" x14ac:dyDescent="0.35">
      <c r="B556" s="97">
        <v>549</v>
      </c>
      <c r="C556" s="50"/>
      <c r="D556" s="50"/>
      <c r="E556" s="50"/>
      <c r="F556" s="50"/>
      <c r="G556" s="49"/>
      <c r="H556" s="138" t="str">
        <f>IF(D556&lt;&gt;"",IF(ISNA(VLOOKUP(D556,P_Paramétrage!$B$3086:$D$3125,3,FALSE)),"",VLOOKUP(D556,P_Paramétrage!$B$3086:$D$3125,3,FALSE)),"")</f>
        <v/>
      </c>
      <c r="I556" s="101">
        <f>IF(D556&lt;&gt;"",IF(ISNA(VLOOKUP(D556,P_Paramétrage!$B$3086:$D$3125,3,FALSE)),0,VLOOKUP(D556,P_Paramétrage!$B$3086:$D$3125,2,FALSE)),0)</f>
        <v>0</v>
      </c>
      <c r="J556" s="101">
        <f t="shared" si="8"/>
        <v>0</v>
      </c>
      <c r="K556" s="50"/>
      <c r="L556" s="50"/>
    </row>
    <row r="557" spans="2:12" ht="19.899999999999999" customHeight="1" x14ac:dyDescent="0.35">
      <c r="B557" s="97">
        <v>550</v>
      </c>
      <c r="C557" s="50"/>
      <c r="D557" s="50"/>
      <c r="E557" s="50"/>
      <c r="F557" s="50"/>
      <c r="G557" s="49"/>
      <c r="H557" s="138" t="str">
        <f>IF(D557&lt;&gt;"",IF(ISNA(VLOOKUP(D557,P_Paramétrage!$B$3086:$D$3125,3,FALSE)),"",VLOOKUP(D557,P_Paramétrage!$B$3086:$D$3125,3,FALSE)),"")</f>
        <v/>
      </c>
      <c r="I557" s="101">
        <f>IF(D557&lt;&gt;"",IF(ISNA(VLOOKUP(D557,P_Paramétrage!$B$3086:$D$3125,3,FALSE)),0,VLOOKUP(D557,P_Paramétrage!$B$3086:$D$3125,2,FALSE)),0)</f>
        <v>0</v>
      </c>
      <c r="J557" s="101">
        <f t="shared" si="8"/>
        <v>0</v>
      </c>
      <c r="K557" s="50"/>
      <c r="L557" s="50"/>
    </row>
    <row r="558" spans="2:12" ht="19.899999999999999" customHeight="1" x14ac:dyDescent="0.35">
      <c r="B558" s="97">
        <v>551</v>
      </c>
      <c r="C558" s="50"/>
      <c r="D558" s="50"/>
      <c r="E558" s="50"/>
      <c r="F558" s="50"/>
      <c r="G558" s="49"/>
      <c r="H558" s="138" t="str">
        <f>IF(D558&lt;&gt;"",IF(ISNA(VLOOKUP(D558,P_Paramétrage!$B$3086:$D$3125,3,FALSE)),"",VLOOKUP(D558,P_Paramétrage!$B$3086:$D$3125,3,FALSE)),"")</f>
        <v/>
      </c>
      <c r="I558" s="101">
        <f>IF(D558&lt;&gt;"",IF(ISNA(VLOOKUP(D558,P_Paramétrage!$B$3086:$D$3125,3,FALSE)),0,VLOOKUP(D558,P_Paramétrage!$B$3086:$D$3125,2,FALSE)),0)</f>
        <v>0</v>
      </c>
      <c r="J558" s="101">
        <f t="shared" si="8"/>
        <v>0</v>
      </c>
      <c r="K558" s="50"/>
      <c r="L558" s="50"/>
    </row>
    <row r="559" spans="2:12" ht="19.899999999999999" customHeight="1" x14ac:dyDescent="0.35">
      <c r="B559" s="97">
        <v>552</v>
      </c>
      <c r="C559" s="50"/>
      <c r="D559" s="50"/>
      <c r="E559" s="50"/>
      <c r="F559" s="50"/>
      <c r="G559" s="49"/>
      <c r="H559" s="138" t="str">
        <f>IF(D559&lt;&gt;"",IF(ISNA(VLOOKUP(D559,P_Paramétrage!$B$3086:$D$3125,3,FALSE)),"",VLOOKUP(D559,P_Paramétrage!$B$3086:$D$3125,3,FALSE)),"")</f>
        <v/>
      </c>
      <c r="I559" s="101">
        <f>IF(D559&lt;&gt;"",IF(ISNA(VLOOKUP(D559,P_Paramétrage!$B$3086:$D$3125,3,FALSE)),0,VLOOKUP(D559,P_Paramétrage!$B$3086:$D$3125,2,FALSE)),0)</f>
        <v>0</v>
      </c>
      <c r="J559" s="101">
        <f t="shared" si="8"/>
        <v>0</v>
      </c>
      <c r="K559" s="50"/>
      <c r="L559" s="50"/>
    </row>
    <row r="560" spans="2:12" ht="19.899999999999999" customHeight="1" x14ac:dyDescent="0.35">
      <c r="B560" s="97">
        <v>553</v>
      </c>
      <c r="C560" s="50"/>
      <c r="D560" s="50"/>
      <c r="E560" s="50"/>
      <c r="F560" s="50"/>
      <c r="G560" s="49"/>
      <c r="H560" s="138" t="str">
        <f>IF(D560&lt;&gt;"",IF(ISNA(VLOOKUP(D560,P_Paramétrage!$B$3086:$D$3125,3,FALSE)),"",VLOOKUP(D560,P_Paramétrage!$B$3086:$D$3125,3,FALSE)),"")</f>
        <v/>
      </c>
      <c r="I560" s="101">
        <f>IF(D560&lt;&gt;"",IF(ISNA(VLOOKUP(D560,P_Paramétrage!$B$3086:$D$3125,3,FALSE)),0,VLOOKUP(D560,P_Paramétrage!$B$3086:$D$3125,2,FALSE)),0)</f>
        <v>0</v>
      </c>
      <c r="J560" s="101">
        <f t="shared" si="8"/>
        <v>0</v>
      </c>
      <c r="K560" s="50"/>
      <c r="L560" s="50"/>
    </row>
    <row r="561" spans="2:12" ht="19.899999999999999" customHeight="1" x14ac:dyDescent="0.35">
      <c r="B561" s="97">
        <v>554</v>
      </c>
      <c r="C561" s="50"/>
      <c r="D561" s="50"/>
      <c r="E561" s="50"/>
      <c r="F561" s="50"/>
      <c r="G561" s="49"/>
      <c r="H561" s="138" t="str">
        <f>IF(D561&lt;&gt;"",IF(ISNA(VLOOKUP(D561,P_Paramétrage!$B$3086:$D$3125,3,FALSE)),"",VLOOKUP(D561,P_Paramétrage!$B$3086:$D$3125,3,FALSE)),"")</f>
        <v/>
      </c>
      <c r="I561" s="101">
        <f>IF(D561&lt;&gt;"",IF(ISNA(VLOOKUP(D561,P_Paramétrage!$B$3086:$D$3125,3,FALSE)),0,VLOOKUP(D561,P_Paramétrage!$B$3086:$D$3125,2,FALSE)),0)</f>
        <v>0</v>
      </c>
      <c r="J561" s="101">
        <f t="shared" si="8"/>
        <v>0</v>
      </c>
      <c r="K561" s="50"/>
      <c r="L561" s="50"/>
    </row>
    <row r="562" spans="2:12" ht="19.899999999999999" customHeight="1" x14ac:dyDescent="0.35">
      <c r="B562" s="97">
        <v>555</v>
      </c>
      <c r="C562" s="50"/>
      <c r="D562" s="50"/>
      <c r="E562" s="50"/>
      <c r="F562" s="50"/>
      <c r="G562" s="49"/>
      <c r="H562" s="138" t="str">
        <f>IF(D562&lt;&gt;"",IF(ISNA(VLOOKUP(D562,P_Paramétrage!$B$3086:$D$3125,3,FALSE)),"",VLOOKUP(D562,P_Paramétrage!$B$3086:$D$3125,3,FALSE)),"")</f>
        <v/>
      </c>
      <c r="I562" s="101">
        <f>IF(D562&lt;&gt;"",IF(ISNA(VLOOKUP(D562,P_Paramétrage!$B$3086:$D$3125,3,FALSE)),0,VLOOKUP(D562,P_Paramétrage!$B$3086:$D$3125,2,FALSE)),0)</f>
        <v>0</v>
      </c>
      <c r="J562" s="101">
        <f t="shared" si="8"/>
        <v>0</v>
      </c>
      <c r="K562" s="50"/>
      <c r="L562" s="50"/>
    </row>
    <row r="563" spans="2:12" ht="19.899999999999999" customHeight="1" x14ac:dyDescent="0.35">
      <c r="B563" s="97">
        <v>556</v>
      </c>
      <c r="C563" s="50"/>
      <c r="D563" s="50"/>
      <c r="E563" s="50"/>
      <c r="F563" s="50"/>
      <c r="G563" s="49"/>
      <c r="H563" s="138" t="str">
        <f>IF(D563&lt;&gt;"",IF(ISNA(VLOOKUP(D563,P_Paramétrage!$B$3086:$D$3125,3,FALSE)),"",VLOOKUP(D563,P_Paramétrage!$B$3086:$D$3125,3,FALSE)),"")</f>
        <v/>
      </c>
      <c r="I563" s="101">
        <f>IF(D563&lt;&gt;"",IF(ISNA(VLOOKUP(D563,P_Paramétrage!$B$3086:$D$3125,3,FALSE)),0,VLOOKUP(D563,P_Paramétrage!$B$3086:$D$3125,2,FALSE)),0)</f>
        <v>0</v>
      </c>
      <c r="J563" s="101">
        <f t="shared" si="8"/>
        <v>0</v>
      </c>
      <c r="K563" s="50"/>
      <c r="L563" s="50"/>
    </row>
    <row r="564" spans="2:12" ht="19.899999999999999" customHeight="1" x14ac:dyDescent="0.35">
      <c r="B564" s="97">
        <v>557</v>
      </c>
      <c r="C564" s="50"/>
      <c r="D564" s="50"/>
      <c r="E564" s="50"/>
      <c r="F564" s="50"/>
      <c r="G564" s="49"/>
      <c r="H564" s="138" t="str">
        <f>IF(D564&lt;&gt;"",IF(ISNA(VLOOKUP(D564,P_Paramétrage!$B$3086:$D$3125,3,FALSE)),"",VLOOKUP(D564,P_Paramétrage!$B$3086:$D$3125,3,FALSE)),"")</f>
        <v/>
      </c>
      <c r="I564" s="101">
        <f>IF(D564&lt;&gt;"",IF(ISNA(VLOOKUP(D564,P_Paramétrage!$B$3086:$D$3125,3,FALSE)),0,VLOOKUP(D564,P_Paramétrage!$B$3086:$D$3125,2,FALSE)),0)</f>
        <v>0</v>
      </c>
      <c r="J564" s="101">
        <f t="shared" si="8"/>
        <v>0</v>
      </c>
      <c r="K564" s="50"/>
      <c r="L564" s="50"/>
    </row>
    <row r="565" spans="2:12" ht="19.899999999999999" customHeight="1" x14ac:dyDescent="0.35">
      <c r="B565" s="97">
        <v>558</v>
      </c>
      <c r="C565" s="50"/>
      <c r="D565" s="50"/>
      <c r="E565" s="50"/>
      <c r="F565" s="50"/>
      <c r="G565" s="49"/>
      <c r="H565" s="138" t="str">
        <f>IF(D565&lt;&gt;"",IF(ISNA(VLOOKUP(D565,P_Paramétrage!$B$3086:$D$3125,3,FALSE)),"",VLOOKUP(D565,P_Paramétrage!$B$3086:$D$3125,3,FALSE)),"")</f>
        <v/>
      </c>
      <c r="I565" s="101">
        <f>IF(D565&lt;&gt;"",IF(ISNA(VLOOKUP(D565,P_Paramétrage!$B$3086:$D$3125,3,FALSE)),0,VLOOKUP(D565,P_Paramétrage!$B$3086:$D$3125,2,FALSE)),0)</f>
        <v>0</v>
      </c>
      <c r="J565" s="101">
        <f t="shared" si="8"/>
        <v>0</v>
      </c>
      <c r="K565" s="50"/>
      <c r="L565" s="50"/>
    </row>
    <row r="566" spans="2:12" ht="19.899999999999999" customHeight="1" x14ac:dyDescent="0.35">
      <c r="B566" s="97">
        <v>559</v>
      </c>
      <c r="C566" s="50"/>
      <c r="D566" s="50"/>
      <c r="E566" s="50"/>
      <c r="F566" s="50"/>
      <c r="G566" s="49"/>
      <c r="H566" s="138" t="str">
        <f>IF(D566&lt;&gt;"",IF(ISNA(VLOOKUP(D566,P_Paramétrage!$B$3086:$D$3125,3,FALSE)),"",VLOOKUP(D566,P_Paramétrage!$B$3086:$D$3125,3,FALSE)),"")</f>
        <v/>
      </c>
      <c r="I566" s="101">
        <f>IF(D566&lt;&gt;"",IF(ISNA(VLOOKUP(D566,P_Paramétrage!$B$3086:$D$3125,3,FALSE)),0,VLOOKUP(D566,P_Paramétrage!$B$3086:$D$3125,2,FALSE)),0)</f>
        <v>0</v>
      </c>
      <c r="J566" s="101">
        <f t="shared" si="8"/>
        <v>0</v>
      </c>
      <c r="K566" s="50"/>
      <c r="L566" s="50"/>
    </row>
    <row r="567" spans="2:12" ht="19.899999999999999" customHeight="1" x14ac:dyDescent="0.35">
      <c r="B567" s="97">
        <v>560</v>
      </c>
      <c r="C567" s="50"/>
      <c r="D567" s="50"/>
      <c r="E567" s="50"/>
      <c r="F567" s="50"/>
      <c r="G567" s="49"/>
      <c r="H567" s="138" t="str">
        <f>IF(D567&lt;&gt;"",IF(ISNA(VLOOKUP(D567,P_Paramétrage!$B$3086:$D$3125,3,FALSE)),"",VLOOKUP(D567,P_Paramétrage!$B$3086:$D$3125,3,FALSE)),"")</f>
        <v/>
      </c>
      <c r="I567" s="101">
        <f>IF(D567&lt;&gt;"",IF(ISNA(VLOOKUP(D567,P_Paramétrage!$B$3086:$D$3125,3,FALSE)),0,VLOOKUP(D567,P_Paramétrage!$B$3086:$D$3125,2,FALSE)),0)</f>
        <v>0</v>
      </c>
      <c r="J567" s="101">
        <f t="shared" si="8"/>
        <v>0</v>
      </c>
      <c r="K567" s="50"/>
      <c r="L567" s="50"/>
    </row>
    <row r="568" spans="2:12" ht="19.899999999999999" customHeight="1" x14ac:dyDescent="0.35">
      <c r="B568" s="97">
        <v>561</v>
      </c>
      <c r="C568" s="50"/>
      <c r="D568" s="50"/>
      <c r="E568" s="50"/>
      <c r="F568" s="50"/>
      <c r="G568" s="49"/>
      <c r="H568" s="138" t="str">
        <f>IF(D568&lt;&gt;"",IF(ISNA(VLOOKUP(D568,P_Paramétrage!$B$3086:$D$3125,3,FALSE)),"",VLOOKUP(D568,P_Paramétrage!$B$3086:$D$3125,3,FALSE)),"")</f>
        <v/>
      </c>
      <c r="I568" s="101">
        <f>IF(D568&lt;&gt;"",IF(ISNA(VLOOKUP(D568,P_Paramétrage!$B$3086:$D$3125,3,FALSE)),0,VLOOKUP(D568,P_Paramétrage!$B$3086:$D$3125,2,FALSE)),0)</f>
        <v>0</v>
      </c>
      <c r="J568" s="101">
        <f t="shared" si="8"/>
        <v>0</v>
      </c>
      <c r="K568" s="50"/>
      <c r="L568" s="50"/>
    </row>
    <row r="569" spans="2:12" ht="19.899999999999999" customHeight="1" x14ac:dyDescent="0.35">
      <c r="B569" s="97">
        <v>562</v>
      </c>
      <c r="C569" s="50"/>
      <c r="D569" s="50"/>
      <c r="E569" s="50"/>
      <c r="F569" s="50"/>
      <c r="G569" s="49"/>
      <c r="H569" s="138" t="str">
        <f>IF(D569&lt;&gt;"",IF(ISNA(VLOOKUP(D569,P_Paramétrage!$B$3086:$D$3125,3,FALSE)),"",VLOOKUP(D569,P_Paramétrage!$B$3086:$D$3125,3,FALSE)),"")</f>
        <v/>
      </c>
      <c r="I569" s="101">
        <f>IF(D569&lt;&gt;"",IF(ISNA(VLOOKUP(D569,P_Paramétrage!$B$3086:$D$3125,3,FALSE)),0,VLOOKUP(D569,P_Paramétrage!$B$3086:$D$3125,2,FALSE)),0)</f>
        <v>0</v>
      </c>
      <c r="J569" s="101">
        <f t="shared" si="8"/>
        <v>0</v>
      </c>
      <c r="K569" s="50"/>
      <c r="L569" s="50"/>
    </row>
    <row r="570" spans="2:12" ht="19.899999999999999" customHeight="1" x14ac:dyDescent="0.35">
      <c r="B570" s="97">
        <v>563</v>
      </c>
      <c r="C570" s="50"/>
      <c r="D570" s="50"/>
      <c r="E570" s="50"/>
      <c r="F570" s="50"/>
      <c r="G570" s="49"/>
      <c r="H570" s="138" t="str">
        <f>IF(D570&lt;&gt;"",IF(ISNA(VLOOKUP(D570,P_Paramétrage!$B$3086:$D$3125,3,FALSE)),"",VLOOKUP(D570,P_Paramétrage!$B$3086:$D$3125,3,FALSE)),"")</f>
        <v/>
      </c>
      <c r="I570" s="101">
        <f>IF(D570&lt;&gt;"",IF(ISNA(VLOOKUP(D570,P_Paramétrage!$B$3086:$D$3125,3,FALSE)),0,VLOOKUP(D570,P_Paramétrage!$B$3086:$D$3125,2,FALSE)),0)</f>
        <v>0</v>
      </c>
      <c r="J570" s="101">
        <f t="shared" si="8"/>
        <v>0</v>
      </c>
      <c r="K570" s="50"/>
      <c r="L570" s="50"/>
    </row>
    <row r="571" spans="2:12" ht="19.899999999999999" customHeight="1" x14ac:dyDescent="0.35">
      <c r="B571" s="97">
        <v>564</v>
      </c>
      <c r="C571" s="50"/>
      <c r="D571" s="50"/>
      <c r="E571" s="50"/>
      <c r="F571" s="50"/>
      <c r="G571" s="49"/>
      <c r="H571" s="138" t="str">
        <f>IF(D571&lt;&gt;"",IF(ISNA(VLOOKUP(D571,P_Paramétrage!$B$3086:$D$3125,3,FALSE)),"",VLOOKUP(D571,P_Paramétrage!$B$3086:$D$3125,3,FALSE)),"")</f>
        <v/>
      </c>
      <c r="I571" s="101">
        <f>IF(D571&lt;&gt;"",IF(ISNA(VLOOKUP(D571,P_Paramétrage!$B$3086:$D$3125,3,FALSE)),0,VLOOKUP(D571,P_Paramétrage!$B$3086:$D$3125,2,FALSE)),0)</f>
        <v>0</v>
      </c>
      <c r="J571" s="101">
        <f t="shared" si="8"/>
        <v>0</v>
      </c>
      <c r="K571" s="50"/>
      <c r="L571" s="50"/>
    </row>
    <row r="572" spans="2:12" ht="19.899999999999999" customHeight="1" x14ac:dyDescent="0.35">
      <c r="B572" s="97">
        <v>565</v>
      </c>
      <c r="C572" s="50"/>
      <c r="D572" s="50"/>
      <c r="E572" s="50"/>
      <c r="F572" s="50"/>
      <c r="G572" s="49"/>
      <c r="H572" s="138" t="str">
        <f>IF(D572&lt;&gt;"",IF(ISNA(VLOOKUP(D572,P_Paramétrage!$B$3086:$D$3125,3,FALSE)),"",VLOOKUP(D572,P_Paramétrage!$B$3086:$D$3125,3,FALSE)),"")</f>
        <v/>
      </c>
      <c r="I572" s="101">
        <f>IF(D572&lt;&gt;"",IF(ISNA(VLOOKUP(D572,P_Paramétrage!$B$3086:$D$3125,3,FALSE)),0,VLOOKUP(D572,P_Paramétrage!$B$3086:$D$3125,2,FALSE)),0)</f>
        <v>0</v>
      </c>
      <c r="J572" s="101">
        <f t="shared" si="8"/>
        <v>0</v>
      </c>
      <c r="K572" s="50"/>
      <c r="L572" s="50"/>
    </row>
    <row r="573" spans="2:12" ht="19.899999999999999" customHeight="1" x14ac:dyDescent="0.35">
      <c r="B573" s="97">
        <v>566</v>
      </c>
      <c r="C573" s="50"/>
      <c r="D573" s="50"/>
      <c r="E573" s="50"/>
      <c r="F573" s="50"/>
      <c r="G573" s="49"/>
      <c r="H573" s="138" t="str">
        <f>IF(D573&lt;&gt;"",IF(ISNA(VLOOKUP(D573,P_Paramétrage!$B$3086:$D$3125,3,FALSE)),"",VLOOKUP(D573,P_Paramétrage!$B$3086:$D$3125,3,FALSE)),"")</f>
        <v/>
      </c>
      <c r="I573" s="101">
        <f>IF(D573&lt;&gt;"",IF(ISNA(VLOOKUP(D573,P_Paramétrage!$B$3086:$D$3125,3,FALSE)),0,VLOOKUP(D573,P_Paramétrage!$B$3086:$D$3125,2,FALSE)),0)</f>
        <v>0</v>
      </c>
      <c r="J573" s="101">
        <f t="shared" si="8"/>
        <v>0</v>
      </c>
      <c r="K573" s="50"/>
      <c r="L573" s="50"/>
    </row>
    <row r="574" spans="2:12" ht="19.899999999999999" customHeight="1" x14ac:dyDescent="0.35">
      <c r="B574" s="97">
        <v>567</v>
      </c>
      <c r="C574" s="50"/>
      <c r="D574" s="50"/>
      <c r="E574" s="50"/>
      <c r="F574" s="50"/>
      <c r="G574" s="49"/>
      <c r="H574" s="138" t="str">
        <f>IF(D574&lt;&gt;"",IF(ISNA(VLOOKUP(D574,P_Paramétrage!$B$3086:$D$3125,3,FALSE)),"",VLOOKUP(D574,P_Paramétrage!$B$3086:$D$3125,3,FALSE)),"")</f>
        <v/>
      </c>
      <c r="I574" s="101">
        <f>IF(D574&lt;&gt;"",IF(ISNA(VLOOKUP(D574,P_Paramétrage!$B$3086:$D$3125,3,FALSE)),0,VLOOKUP(D574,P_Paramétrage!$B$3086:$D$3125,2,FALSE)),0)</f>
        <v>0</v>
      </c>
      <c r="J574" s="101">
        <f t="shared" si="8"/>
        <v>0</v>
      </c>
      <c r="K574" s="50"/>
      <c r="L574" s="50"/>
    </row>
    <row r="575" spans="2:12" ht="19.899999999999999" customHeight="1" x14ac:dyDescent="0.35">
      <c r="B575" s="97">
        <v>568</v>
      </c>
      <c r="C575" s="50"/>
      <c r="D575" s="50"/>
      <c r="E575" s="50"/>
      <c r="F575" s="50"/>
      <c r="G575" s="49"/>
      <c r="H575" s="138" t="str">
        <f>IF(D575&lt;&gt;"",IF(ISNA(VLOOKUP(D575,P_Paramétrage!$B$3086:$D$3125,3,FALSE)),"",VLOOKUP(D575,P_Paramétrage!$B$3086:$D$3125,3,FALSE)),"")</f>
        <v/>
      </c>
      <c r="I575" s="101">
        <f>IF(D575&lt;&gt;"",IF(ISNA(VLOOKUP(D575,P_Paramétrage!$B$3086:$D$3125,3,FALSE)),0,VLOOKUP(D575,P_Paramétrage!$B$3086:$D$3125,2,FALSE)),0)</f>
        <v>0</v>
      </c>
      <c r="J575" s="101">
        <f t="shared" si="8"/>
        <v>0</v>
      </c>
      <c r="K575" s="50"/>
      <c r="L575" s="50"/>
    </row>
    <row r="576" spans="2:12" ht="19.899999999999999" customHeight="1" x14ac:dyDescent="0.35">
      <c r="B576" s="97">
        <v>569</v>
      </c>
      <c r="C576" s="50"/>
      <c r="D576" s="50"/>
      <c r="E576" s="50"/>
      <c r="F576" s="50"/>
      <c r="G576" s="49"/>
      <c r="H576" s="138" t="str">
        <f>IF(D576&lt;&gt;"",IF(ISNA(VLOOKUP(D576,P_Paramétrage!$B$3086:$D$3125,3,FALSE)),"",VLOOKUP(D576,P_Paramétrage!$B$3086:$D$3125,3,FALSE)),"")</f>
        <v/>
      </c>
      <c r="I576" s="101">
        <f>IF(D576&lt;&gt;"",IF(ISNA(VLOOKUP(D576,P_Paramétrage!$B$3086:$D$3125,3,FALSE)),0,VLOOKUP(D576,P_Paramétrage!$B$3086:$D$3125,2,FALSE)),0)</f>
        <v>0</v>
      </c>
      <c r="J576" s="101">
        <f t="shared" si="8"/>
        <v>0</v>
      </c>
      <c r="K576" s="50"/>
      <c r="L576" s="50"/>
    </row>
    <row r="577" spans="2:12" ht="19.899999999999999" customHeight="1" x14ac:dyDescent="0.35">
      <c r="B577" s="97">
        <v>570</v>
      </c>
      <c r="C577" s="50"/>
      <c r="D577" s="50"/>
      <c r="E577" s="50"/>
      <c r="F577" s="50"/>
      <c r="G577" s="49"/>
      <c r="H577" s="138" t="str">
        <f>IF(D577&lt;&gt;"",IF(ISNA(VLOOKUP(D577,P_Paramétrage!$B$3086:$D$3125,3,FALSE)),"",VLOOKUP(D577,P_Paramétrage!$B$3086:$D$3125,3,FALSE)),"")</f>
        <v/>
      </c>
      <c r="I577" s="101">
        <f>IF(D577&lt;&gt;"",IF(ISNA(VLOOKUP(D577,P_Paramétrage!$B$3086:$D$3125,3,FALSE)),0,VLOOKUP(D577,P_Paramétrage!$B$3086:$D$3125,2,FALSE)),0)</f>
        <v>0</v>
      </c>
      <c r="J577" s="101">
        <f t="shared" si="8"/>
        <v>0</v>
      </c>
      <c r="K577" s="50"/>
      <c r="L577" s="50"/>
    </row>
    <row r="578" spans="2:12" ht="19.899999999999999" customHeight="1" x14ac:dyDescent="0.35">
      <c r="B578" s="97">
        <v>571</v>
      </c>
      <c r="C578" s="50"/>
      <c r="D578" s="50"/>
      <c r="E578" s="50"/>
      <c r="F578" s="50"/>
      <c r="G578" s="49"/>
      <c r="H578" s="138" t="str">
        <f>IF(D578&lt;&gt;"",IF(ISNA(VLOOKUP(D578,P_Paramétrage!$B$3086:$D$3125,3,FALSE)),"",VLOOKUP(D578,P_Paramétrage!$B$3086:$D$3125,3,FALSE)),"")</f>
        <v/>
      </c>
      <c r="I578" s="101">
        <f>IF(D578&lt;&gt;"",IF(ISNA(VLOOKUP(D578,P_Paramétrage!$B$3086:$D$3125,3,FALSE)),0,VLOOKUP(D578,P_Paramétrage!$B$3086:$D$3125,2,FALSE)),0)</f>
        <v>0</v>
      </c>
      <c r="J578" s="101">
        <f t="shared" si="8"/>
        <v>0</v>
      </c>
      <c r="K578" s="50"/>
      <c r="L578" s="50"/>
    </row>
    <row r="579" spans="2:12" ht="19.899999999999999" customHeight="1" x14ac:dyDescent="0.35">
      <c r="B579" s="97">
        <v>572</v>
      </c>
      <c r="C579" s="50"/>
      <c r="D579" s="50"/>
      <c r="E579" s="50"/>
      <c r="F579" s="50"/>
      <c r="G579" s="49"/>
      <c r="H579" s="138" t="str">
        <f>IF(D579&lt;&gt;"",IF(ISNA(VLOOKUP(D579,P_Paramétrage!$B$3086:$D$3125,3,FALSE)),"",VLOOKUP(D579,P_Paramétrage!$B$3086:$D$3125,3,FALSE)),"")</f>
        <v/>
      </c>
      <c r="I579" s="101">
        <f>IF(D579&lt;&gt;"",IF(ISNA(VLOOKUP(D579,P_Paramétrage!$B$3086:$D$3125,3,FALSE)),0,VLOOKUP(D579,P_Paramétrage!$B$3086:$D$3125,2,FALSE)),0)</f>
        <v>0</v>
      </c>
      <c r="J579" s="101">
        <f t="shared" si="8"/>
        <v>0</v>
      </c>
      <c r="K579" s="50"/>
      <c r="L579" s="50"/>
    </row>
    <row r="580" spans="2:12" ht="19.899999999999999" customHeight="1" x14ac:dyDescent="0.35">
      <c r="B580" s="97">
        <v>573</v>
      </c>
      <c r="C580" s="50"/>
      <c r="D580" s="50"/>
      <c r="E580" s="50"/>
      <c r="F580" s="50"/>
      <c r="G580" s="49"/>
      <c r="H580" s="138" t="str">
        <f>IF(D580&lt;&gt;"",IF(ISNA(VLOOKUP(D580,P_Paramétrage!$B$3086:$D$3125,3,FALSE)),"",VLOOKUP(D580,P_Paramétrage!$B$3086:$D$3125,3,FALSE)),"")</f>
        <v/>
      </c>
      <c r="I580" s="101">
        <f>IF(D580&lt;&gt;"",IF(ISNA(VLOOKUP(D580,P_Paramétrage!$B$3086:$D$3125,3,FALSE)),0,VLOOKUP(D580,P_Paramétrage!$B$3086:$D$3125,2,FALSE)),0)</f>
        <v>0</v>
      </c>
      <c r="J580" s="101">
        <f t="shared" si="8"/>
        <v>0</v>
      </c>
      <c r="K580" s="50"/>
      <c r="L580" s="50"/>
    </row>
    <row r="581" spans="2:12" ht="19.899999999999999" customHeight="1" x14ac:dyDescent="0.35">
      <c r="B581" s="97">
        <v>574</v>
      </c>
      <c r="C581" s="50"/>
      <c r="D581" s="50"/>
      <c r="E581" s="50"/>
      <c r="F581" s="50"/>
      <c r="G581" s="49"/>
      <c r="H581" s="138" t="str">
        <f>IF(D581&lt;&gt;"",IF(ISNA(VLOOKUP(D581,P_Paramétrage!$B$3086:$D$3125,3,FALSE)),"",VLOOKUP(D581,P_Paramétrage!$B$3086:$D$3125,3,FALSE)),"")</f>
        <v/>
      </c>
      <c r="I581" s="101">
        <f>IF(D581&lt;&gt;"",IF(ISNA(VLOOKUP(D581,P_Paramétrage!$B$3086:$D$3125,3,FALSE)),0,VLOOKUP(D581,P_Paramétrage!$B$3086:$D$3125,2,FALSE)),0)</f>
        <v>0</v>
      </c>
      <c r="J581" s="101">
        <f t="shared" si="8"/>
        <v>0</v>
      </c>
      <c r="K581" s="50"/>
      <c r="L581" s="50"/>
    </row>
    <row r="582" spans="2:12" ht="19.899999999999999" customHeight="1" x14ac:dyDescent="0.35">
      <c r="B582" s="97">
        <v>575</v>
      </c>
      <c r="C582" s="50"/>
      <c r="D582" s="50"/>
      <c r="E582" s="50"/>
      <c r="F582" s="50"/>
      <c r="G582" s="49"/>
      <c r="H582" s="138" t="str">
        <f>IF(D582&lt;&gt;"",IF(ISNA(VLOOKUP(D582,P_Paramétrage!$B$3086:$D$3125,3,FALSE)),"",VLOOKUP(D582,P_Paramétrage!$B$3086:$D$3125,3,FALSE)),"")</f>
        <v/>
      </c>
      <c r="I582" s="101">
        <f>IF(D582&lt;&gt;"",IF(ISNA(VLOOKUP(D582,P_Paramétrage!$B$3086:$D$3125,3,FALSE)),0,VLOOKUP(D582,P_Paramétrage!$B$3086:$D$3125,2,FALSE)),0)</f>
        <v>0</v>
      </c>
      <c r="J582" s="101">
        <f t="shared" si="8"/>
        <v>0</v>
      </c>
      <c r="K582" s="50"/>
      <c r="L582" s="50"/>
    </row>
    <row r="583" spans="2:12" ht="19.899999999999999" customHeight="1" x14ac:dyDescent="0.35">
      <c r="B583" s="97">
        <v>576</v>
      </c>
      <c r="C583" s="50"/>
      <c r="D583" s="50"/>
      <c r="E583" s="50"/>
      <c r="F583" s="50"/>
      <c r="G583" s="49"/>
      <c r="H583" s="138" t="str">
        <f>IF(D583&lt;&gt;"",IF(ISNA(VLOOKUP(D583,P_Paramétrage!$B$3086:$D$3125,3,FALSE)),"",VLOOKUP(D583,P_Paramétrage!$B$3086:$D$3125,3,FALSE)),"")</f>
        <v/>
      </c>
      <c r="I583" s="101">
        <f>IF(D583&lt;&gt;"",IF(ISNA(VLOOKUP(D583,P_Paramétrage!$B$3086:$D$3125,3,FALSE)),0,VLOOKUP(D583,P_Paramétrage!$B$3086:$D$3125,2,FALSE)),0)</f>
        <v>0</v>
      </c>
      <c r="J583" s="101">
        <f t="shared" si="8"/>
        <v>0</v>
      </c>
      <c r="K583" s="50"/>
      <c r="L583" s="50"/>
    </row>
    <row r="584" spans="2:12" ht="19.899999999999999" customHeight="1" x14ac:dyDescent="0.35">
      <c r="B584" s="97">
        <v>577</v>
      </c>
      <c r="C584" s="50"/>
      <c r="D584" s="50"/>
      <c r="E584" s="50"/>
      <c r="F584" s="50"/>
      <c r="G584" s="49"/>
      <c r="H584" s="138" t="str">
        <f>IF(D584&lt;&gt;"",IF(ISNA(VLOOKUP(D584,P_Paramétrage!$B$3086:$D$3125,3,FALSE)),"",VLOOKUP(D584,P_Paramétrage!$B$3086:$D$3125,3,FALSE)),"")</f>
        <v/>
      </c>
      <c r="I584" s="101">
        <f>IF(D584&lt;&gt;"",IF(ISNA(VLOOKUP(D584,P_Paramétrage!$B$3086:$D$3125,3,FALSE)),0,VLOOKUP(D584,P_Paramétrage!$B$3086:$D$3125,2,FALSE)),0)</f>
        <v>0</v>
      </c>
      <c r="J584" s="101">
        <f t="shared" si="8"/>
        <v>0</v>
      </c>
      <c r="K584" s="50"/>
      <c r="L584" s="50"/>
    </row>
    <row r="585" spans="2:12" ht="19.899999999999999" customHeight="1" x14ac:dyDescent="0.35">
      <c r="B585" s="97">
        <v>578</v>
      </c>
      <c r="C585" s="50"/>
      <c r="D585" s="50"/>
      <c r="E585" s="50"/>
      <c r="F585" s="50"/>
      <c r="G585" s="49"/>
      <c r="H585" s="138" t="str">
        <f>IF(D585&lt;&gt;"",IF(ISNA(VLOOKUP(D585,P_Paramétrage!$B$3086:$D$3125,3,FALSE)),"",VLOOKUP(D585,P_Paramétrage!$B$3086:$D$3125,3,FALSE)),"")</f>
        <v/>
      </c>
      <c r="I585" s="101">
        <f>IF(D585&lt;&gt;"",IF(ISNA(VLOOKUP(D585,P_Paramétrage!$B$3086:$D$3125,3,FALSE)),0,VLOOKUP(D585,P_Paramétrage!$B$3086:$D$3125,2,FALSE)),0)</f>
        <v>0</v>
      </c>
      <c r="J585" s="101">
        <f t="shared" ref="J585:J607" si="9">IF(AND(I585&lt;&gt;0,G585&lt;&gt;""),ROUND(G585*I585,2),0)</f>
        <v>0</v>
      </c>
      <c r="K585" s="50"/>
      <c r="L585" s="50"/>
    </row>
    <row r="586" spans="2:12" ht="19.899999999999999" customHeight="1" x14ac:dyDescent="0.35">
      <c r="B586" s="97">
        <v>579</v>
      </c>
      <c r="C586" s="50"/>
      <c r="D586" s="50"/>
      <c r="E586" s="50"/>
      <c r="F586" s="50"/>
      <c r="G586" s="49"/>
      <c r="H586" s="138" t="str">
        <f>IF(D586&lt;&gt;"",IF(ISNA(VLOOKUP(D586,P_Paramétrage!$B$3086:$D$3125,3,FALSE)),"",VLOOKUP(D586,P_Paramétrage!$B$3086:$D$3125,3,FALSE)),"")</f>
        <v/>
      </c>
      <c r="I586" s="101">
        <f>IF(D586&lt;&gt;"",IF(ISNA(VLOOKUP(D586,P_Paramétrage!$B$3086:$D$3125,3,FALSE)),0,VLOOKUP(D586,P_Paramétrage!$B$3086:$D$3125,2,FALSE)),0)</f>
        <v>0</v>
      </c>
      <c r="J586" s="101">
        <f t="shared" si="9"/>
        <v>0</v>
      </c>
      <c r="K586" s="50"/>
      <c r="L586" s="50"/>
    </row>
    <row r="587" spans="2:12" ht="19.899999999999999" customHeight="1" x14ac:dyDescent="0.35">
      <c r="B587" s="97">
        <v>580</v>
      </c>
      <c r="C587" s="50"/>
      <c r="D587" s="50"/>
      <c r="E587" s="50"/>
      <c r="F587" s="50"/>
      <c r="G587" s="49"/>
      <c r="H587" s="138" t="str">
        <f>IF(D587&lt;&gt;"",IF(ISNA(VLOOKUP(D587,P_Paramétrage!$B$3086:$D$3125,3,FALSE)),"",VLOOKUP(D587,P_Paramétrage!$B$3086:$D$3125,3,FALSE)),"")</f>
        <v/>
      </c>
      <c r="I587" s="101">
        <f>IF(D587&lt;&gt;"",IF(ISNA(VLOOKUP(D587,P_Paramétrage!$B$3086:$D$3125,3,FALSE)),0,VLOOKUP(D587,P_Paramétrage!$B$3086:$D$3125,2,FALSE)),0)</f>
        <v>0</v>
      </c>
      <c r="J587" s="101">
        <f t="shared" si="9"/>
        <v>0</v>
      </c>
      <c r="K587" s="50"/>
      <c r="L587" s="50"/>
    </row>
    <row r="588" spans="2:12" ht="19.899999999999999" customHeight="1" x14ac:dyDescent="0.35">
      <c r="B588" s="97">
        <v>581</v>
      </c>
      <c r="C588" s="50"/>
      <c r="D588" s="50"/>
      <c r="E588" s="50"/>
      <c r="F588" s="50"/>
      <c r="G588" s="49"/>
      <c r="H588" s="138" t="str">
        <f>IF(D588&lt;&gt;"",IF(ISNA(VLOOKUP(D588,P_Paramétrage!$B$3086:$D$3125,3,FALSE)),"",VLOOKUP(D588,P_Paramétrage!$B$3086:$D$3125,3,FALSE)),"")</f>
        <v/>
      </c>
      <c r="I588" s="101">
        <f>IF(D588&lt;&gt;"",IF(ISNA(VLOOKUP(D588,P_Paramétrage!$B$3086:$D$3125,3,FALSE)),0,VLOOKUP(D588,P_Paramétrage!$B$3086:$D$3125,2,FALSE)),0)</f>
        <v>0</v>
      </c>
      <c r="J588" s="101">
        <f t="shared" si="9"/>
        <v>0</v>
      </c>
      <c r="K588" s="50"/>
      <c r="L588" s="50"/>
    </row>
    <row r="589" spans="2:12" ht="19.899999999999999" customHeight="1" x14ac:dyDescent="0.35">
      <c r="B589" s="97">
        <v>582</v>
      </c>
      <c r="C589" s="50"/>
      <c r="D589" s="50"/>
      <c r="E589" s="50"/>
      <c r="F589" s="50"/>
      <c r="G589" s="49"/>
      <c r="H589" s="138" t="str">
        <f>IF(D589&lt;&gt;"",IF(ISNA(VLOOKUP(D589,P_Paramétrage!$B$3086:$D$3125,3,FALSE)),"",VLOOKUP(D589,P_Paramétrage!$B$3086:$D$3125,3,FALSE)),"")</f>
        <v/>
      </c>
      <c r="I589" s="101">
        <f>IF(D589&lt;&gt;"",IF(ISNA(VLOOKUP(D589,P_Paramétrage!$B$3086:$D$3125,3,FALSE)),0,VLOOKUP(D589,P_Paramétrage!$B$3086:$D$3125,2,FALSE)),0)</f>
        <v>0</v>
      </c>
      <c r="J589" s="101">
        <f t="shared" si="9"/>
        <v>0</v>
      </c>
      <c r="K589" s="50"/>
      <c r="L589" s="50"/>
    </row>
    <row r="590" spans="2:12" ht="19.899999999999999" customHeight="1" x14ac:dyDescent="0.35">
      <c r="B590" s="97">
        <v>583</v>
      </c>
      <c r="C590" s="50"/>
      <c r="D590" s="50"/>
      <c r="E590" s="50"/>
      <c r="F590" s="50"/>
      <c r="G590" s="49"/>
      <c r="H590" s="138" t="str">
        <f>IF(D590&lt;&gt;"",IF(ISNA(VLOOKUP(D590,P_Paramétrage!$B$3086:$D$3125,3,FALSE)),"",VLOOKUP(D590,P_Paramétrage!$B$3086:$D$3125,3,FALSE)),"")</f>
        <v/>
      </c>
      <c r="I590" s="101">
        <f>IF(D590&lt;&gt;"",IF(ISNA(VLOOKUP(D590,P_Paramétrage!$B$3086:$D$3125,3,FALSE)),0,VLOOKUP(D590,P_Paramétrage!$B$3086:$D$3125,2,FALSE)),0)</f>
        <v>0</v>
      </c>
      <c r="J590" s="101">
        <f t="shared" si="9"/>
        <v>0</v>
      </c>
      <c r="K590" s="50"/>
      <c r="L590" s="50"/>
    </row>
    <row r="591" spans="2:12" ht="19.899999999999999" customHeight="1" x14ac:dyDescent="0.35">
      <c r="B591" s="97">
        <v>584</v>
      </c>
      <c r="C591" s="50"/>
      <c r="D591" s="50"/>
      <c r="E591" s="50"/>
      <c r="F591" s="50"/>
      <c r="G591" s="49"/>
      <c r="H591" s="138" t="str">
        <f>IF(D591&lt;&gt;"",IF(ISNA(VLOOKUP(D591,P_Paramétrage!$B$3086:$D$3125,3,FALSE)),"",VLOOKUP(D591,P_Paramétrage!$B$3086:$D$3125,3,FALSE)),"")</f>
        <v/>
      </c>
      <c r="I591" s="101">
        <f>IF(D591&lt;&gt;"",IF(ISNA(VLOOKUP(D591,P_Paramétrage!$B$3086:$D$3125,3,FALSE)),0,VLOOKUP(D591,P_Paramétrage!$B$3086:$D$3125,2,FALSE)),0)</f>
        <v>0</v>
      </c>
      <c r="J591" s="101">
        <f t="shared" si="9"/>
        <v>0</v>
      </c>
      <c r="K591" s="50"/>
      <c r="L591" s="50"/>
    </row>
    <row r="592" spans="2:12" ht="19.899999999999999" customHeight="1" x14ac:dyDescent="0.35">
      <c r="B592" s="97">
        <v>585</v>
      </c>
      <c r="C592" s="50"/>
      <c r="D592" s="50"/>
      <c r="E592" s="50"/>
      <c r="F592" s="50"/>
      <c r="G592" s="49"/>
      <c r="H592" s="138" t="str">
        <f>IF(D592&lt;&gt;"",IF(ISNA(VLOOKUP(D592,P_Paramétrage!$B$3086:$D$3125,3,FALSE)),"",VLOOKUP(D592,P_Paramétrage!$B$3086:$D$3125,3,FALSE)),"")</f>
        <v/>
      </c>
      <c r="I592" s="101">
        <f>IF(D592&lt;&gt;"",IF(ISNA(VLOOKUP(D592,P_Paramétrage!$B$3086:$D$3125,3,FALSE)),0,VLOOKUP(D592,P_Paramétrage!$B$3086:$D$3125,2,FALSE)),0)</f>
        <v>0</v>
      </c>
      <c r="J592" s="101">
        <f t="shared" si="9"/>
        <v>0</v>
      </c>
      <c r="K592" s="50"/>
      <c r="L592" s="50"/>
    </row>
    <row r="593" spans="2:12" ht="19.899999999999999" customHeight="1" x14ac:dyDescent="0.35">
      <c r="B593" s="97">
        <v>586</v>
      </c>
      <c r="C593" s="50"/>
      <c r="D593" s="50"/>
      <c r="E593" s="50"/>
      <c r="F593" s="50"/>
      <c r="G593" s="49"/>
      <c r="H593" s="138" t="str">
        <f>IF(D593&lt;&gt;"",IF(ISNA(VLOOKUP(D593,P_Paramétrage!$B$3086:$D$3125,3,FALSE)),"",VLOOKUP(D593,P_Paramétrage!$B$3086:$D$3125,3,FALSE)),"")</f>
        <v/>
      </c>
      <c r="I593" s="101">
        <f>IF(D593&lt;&gt;"",IF(ISNA(VLOOKUP(D593,P_Paramétrage!$B$3086:$D$3125,3,FALSE)),0,VLOOKUP(D593,P_Paramétrage!$B$3086:$D$3125,2,FALSE)),0)</f>
        <v>0</v>
      </c>
      <c r="J593" s="101">
        <f t="shared" si="9"/>
        <v>0</v>
      </c>
      <c r="K593" s="50"/>
      <c r="L593" s="50"/>
    </row>
    <row r="594" spans="2:12" ht="19.899999999999999" customHeight="1" x14ac:dyDescent="0.35">
      <c r="B594" s="97">
        <v>587</v>
      </c>
      <c r="C594" s="50"/>
      <c r="D594" s="50"/>
      <c r="E594" s="50"/>
      <c r="F594" s="50"/>
      <c r="G594" s="49"/>
      <c r="H594" s="138" t="str">
        <f>IF(D594&lt;&gt;"",IF(ISNA(VLOOKUP(D594,P_Paramétrage!$B$3086:$D$3125,3,FALSE)),"",VLOOKUP(D594,P_Paramétrage!$B$3086:$D$3125,3,FALSE)),"")</f>
        <v/>
      </c>
      <c r="I594" s="101">
        <f>IF(D594&lt;&gt;"",IF(ISNA(VLOOKUP(D594,P_Paramétrage!$B$3086:$D$3125,3,FALSE)),0,VLOOKUP(D594,P_Paramétrage!$B$3086:$D$3125,2,FALSE)),0)</f>
        <v>0</v>
      </c>
      <c r="J594" s="101">
        <f t="shared" si="9"/>
        <v>0</v>
      </c>
      <c r="K594" s="50"/>
      <c r="L594" s="50"/>
    </row>
    <row r="595" spans="2:12" ht="19.899999999999999" customHeight="1" x14ac:dyDescent="0.35">
      <c r="B595" s="97">
        <v>588</v>
      </c>
      <c r="C595" s="50"/>
      <c r="D595" s="50"/>
      <c r="E595" s="50"/>
      <c r="F595" s="50"/>
      <c r="G595" s="49"/>
      <c r="H595" s="138" t="str">
        <f>IF(D595&lt;&gt;"",IF(ISNA(VLOOKUP(D595,P_Paramétrage!$B$3086:$D$3125,3,FALSE)),"",VLOOKUP(D595,P_Paramétrage!$B$3086:$D$3125,3,FALSE)),"")</f>
        <v/>
      </c>
      <c r="I595" s="101">
        <f>IF(D595&lt;&gt;"",IF(ISNA(VLOOKUP(D595,P_Paramétrage!$B$3086:$D$3125,3,FALSE)),0,VLOOKUP(D595,P_Paramétrage!$B$3086:$D$3125,2,FALSE)),0)</f>
        <v>0</v>
      </c>
      <c r="J595" s="101">
        <f t="shared" si="9"/>
        <v>0</v>
      </c>
      <c r="K595" s="50"/>
      <c r="L595" s="50"/>
    </row>
    <row r="596" spans="2:12" ht="19.899999999999999" customHeight="1" x14ac:dyDescent="0.35">
      <c r="B596" s="97">
        <v>589</v>
      </c>
      <c r="C596" s="50"/>
      <c r="D596" s="50"/>
      <c r="E596" s="50"/>
      <c r="F596" s="50"/>
      <c r="G596" s="49"/>
      <c r="H596" s="138" t="str">
        <f>IF(D596&lt;&gt;"",IF(ISNA(VLOOKUP(D596,P_Paramétrage!$B$3086:$D$3125,3,FALSE)),"",VLOOKUP(D596,P_Paramétrage!$B$3086:$D$3125,3,FALSE)),"")</f>
        <v/>
      </c>
      <c r="I596" s="101">
        <f>IF(D596&lt;&gt;"",IF(ISNA(VLOOKUP(D596,P_Paramétrage!$B$3086:$D$3125,3,FALSE)),0,VLOOKUP(D596,P_Paramétrage!$B$3086:$D$3125,2,FALSE)),0)</f>
        <v>0</v>
      </c>
      <c r="J596" s="101">
        <f t="shared" si="9"/>
        <v>0</v>
      </c>
      <c r="K596" s="50"/>
      <c r="L596" s="50"/>
    </row>
    <row r="597" spans="2:12" ht="19.899999999999999" customHeight="1" x14ac:dyDescent="0.35">
      <c r="B597" s="97">
        <v>590</v>
      </c>
      <c r="C597" s="50"/>
      <c r="D597" s="50"/>
      <c r="E597" s="50"/>
      <c r="F597" s="50"/>
      <c r="G597" s="49"/>
      <c r="H597" s="138" t="str">
        <f>IF(D597&lt;&gt;"",IF(ISNA(VLOOKUP(D597,P_Paramétrage!$B$3086:$D$3125,3,FALSE)),"",VLOOKUP(D597,P_Paramétrage!$B$3086:$D$3125,3,FALSE)),"")</f>
        <v/>
      </c>
      <c r="I597" s="101">
        <f>IF(D597&lt;&gt;"",IF(ISNA(VLOOKUP(D597,P_Paramétrage!$B$3086:$D$3125,3,FALSE)),0,VLOOKUP(D597,P_Paramétrage!$B$3086:$D$3125,2,FALSE)),0)</f>
        <v>0</v>
      </c>
      <c r="J597" s="101">
        <f t="shared" si="9"/>
        <v>0</v>
      </c>
      <c r="K597" s="50"/>
      <c r="L597" s="50"/>
    </row>
    <row r="598" spans="2:12" ht="19.899999999999999" customHeight="1" x14ac:dyDescent="0.35">
      <c r="B598" s="97">
        <v>591</v>
      </c>
      <c r="C598" s="50"/>
      <c r="D598" s="50"/>
      <c r="E598" s="50"/>
      <c r="F598" s="50"/>
      <c r="G598" s="49"/>
      <c r="H598" s="138" t="str">
        <f>IF(D598&lt;&gt;"",IF(ISNA(VLOOKUP(D598,P_Paramétrage!$B$3086:$D$3125,3,FALSE)),"",VLOOKUP(D598,P_Paramétrage!$B$3086:$D$3125,3,FALSE)),"")</f>
        <v/>
      </c>
      <c r="I598" s="101">
        <f>IF(D598&lt;&gt;"",IF(ISNA(VLOOKUP(D598,P_Paramétrage!$B$3086:$D$3125,3,FALSE)),0,VLOOKUP(D598,P_Paramétrage!$B$3086:$D$3125,2,FALSE)),0)</f>
        <v>0</v>
      </c>
      <c r="J598" s="101">
        <f t="shared" si="9"/>
        <v>0</v>
      </c>
      <c r="K598" s="50"/>
      <c r="L598" s="50"/>
    </row>
    <row r="599" spans="2:12" ht="19.899999999999999" customHeight="1" x14ac:dyDescent="0.35">
      <c r="B599" s="97">
        <v>592</v>
      </c>
      <c r="C599" s="50"/>
      <c r="D599" s="50"/>
      <c r="E599" s="50"/>
      <c r="F599" s="50"/>
      <c r="G599" s="49"/>
      <c r="H599" s="138" t="str">
        <f>IF(D599&lt;&gt;"",IF(ISNA(VLOOKUP(D599,P_Paramétrage!$B$3086:$D$3125,3,FALSE)),"",VLOOKUP(D599,P_Paramétrage!$B$3086:$D$3125,3,FALSE)),"")</f>
        <v/>
      </c>
      <c r="I599" s="101">
        <f>IF(D599&lt;&gt;"",IF(ISNA(VLOOKUP(D599,P_Paramétrage!$B$3086:$D$3125,3,FALSE)),0,VLOOKUP(D599,P_Paramétrage!$B$3086:$D$3125,2,FALSE)),0)</f>
        <v>0</v>
      </c>
      <c r="J599" s="101">
        <f t="shared" si="9"/>
        <v>0</v>
      </c>
      <c r="K599" s="50"/>
      <c r="L599" s="50"/>
    </row>
    <row r="600" spans="2:12" ht="19.899999999999999" customHeight="1" x14ac:dyDescent="0.35">
      <c r="B600" s="97">
        <v>593</v>
      </c>
      <c r="C600" s="50"/>
      <c r="D600" s="50"/>
      <c r="E600" s="50"/>
      <c r="F600" s="50"/>
      <c r="G600" s="49"/>
      <c r="H600" s="138" t="str">
        <f>IF(D600&lt;&gt;"",IF(ISNA(VLOOKUP(D600,P_Paramétrage!$B$3086:$D$3125,3,FALSE)),"",VLOOKUP(D600,P_Paramétrage!$B$3086:$D$3125,3,FALSE)),"")</f>
        <v/>
      </c>
      <c r="I600" s="101">
        <f>IF(D600&lt;&gt;"",IF(ISNA(VLOOKUP(D600,P_Paramétrage!$B$3086:$D$3125,3,FALSE)),0,VLOOKUP(D600,P_Paramétrage!$B$3086:$D$3125,2,FALSE)),0)</f>
        <v>0</v>
      </c>
      <c r="J600" s="101">
        <f t="shared" si="9"/>
        <v>0</v>
      </c>
      <c r="K600" s="50"/>
      <c r="L600" s="50"/>
    </row>
    <row r="601" spans="2:12" ht="19.899999999999999" customHeight="1" x14ac:dyDescent="0.35">
      <c r="B601" s="97">
        <v>594</v>
      </c>
      <c r="C601" s="50"/>
      <c r="D601" s="50"/>
      <c r="E601" s="50"/>
      <c r="F601" s="50"/>
      <c r="G601" s="49"/>
      <c r="H601" s="138" t="str">
        <f>IF(D601&lt;&gt;"",IF(ISNA(VLOOKUP(D601,P_Paramétrage!$B$3086:$D$3125,3,FALSE)),"",VLOOKUP(D601,P_Paramétrage!$B$3086:$D$3125,3,FALSE)),"")</f>
        <v/>
      </c>
      <c r="I601" s="101">
        <f>IF(D601&lt;&gt;"",IF(ISNA(VLOOKUP(D601,P_Paramétrage!$B$3086:$D$3125,3,FALSE)),0,VLOOKUP(D601,P_Paramétrage!$B$3086:$D$3125,2,FALSE)),0)</f>
        <v>0</v>
      </c>
      <c r="J601" s="101">
        <f t="shared" si="9"/>
        <v>0</v>
      </c>
      <c r="K601" s="50"/>
      <c r="L601" s="50"/>
    </row>
    <row r="602" spans="2:12" ht="19.899999999999999" customHeight="1" x14ac:dyDescent="0.35">
      <c r="B602" s="97">
        <v>595</v>
      </c>
      <c r="C602" s="50"/>
      <c r="D602" s="50"/>
      <c r="E602" s="50"/>
      <c r="F602" s="50"/>
      <c r="G602" s="49"/>
      <c r="H602" s="138" t="str">
        <f>IF(D602&lt;&gt;"",IF(ISNA(VLOOKUP(D602,P_Paramétrage!$B$3086:$D$3125,3,FALSE)),"",VLOOKUP(D602,P_Paramétrage!$B$3086:$D$3125,3,FALSE)),"")</f>
        <v/>
      </c>
      <c r="I602" s="101">
        <f>IF(D602&lt;&gt;"",IF(ISNA(VLOOKUP(D602,P_Paramétrage!$B$3086:$D$3125,3,FALSE)),0,VLOOKUP(D602,P_Paramétrage!$B$3086:$D$3125,2,FALSE)),0)</f>
        <v>0</v>
      </c>
      <c r="J602" s="101">
        <f t="shared" si="9"/>
        <v>0</v>
      </c>
      <c r="K602" s="50"/>
      <c r="L602" s="50"/>
    </row>
    <row r="603" spans="2:12" ht="19.899999999999999" customHeight="1" x14ac:dyDescent="0.35">
      <c r="B603" s="97">
        <v>596</v>
      </c>
      <c r="C603" s="50"/>
      <c r="D603" s="50"/>
      <c r="E603" s="50"/>
      <c r="F603" s="50"/>
      <c r="G603" s="49"/>
      <c r="H603" s="138" t="str">
        <f>IF(D603&lt;&gt;"",IF(ISNA(VLOOKUP(D603,P_Paramétrage!$B$3086:$D$3125,3,FALSE)),"",VLOOKUP(D603,P_Paramétrage!$B$3086:$D$3125,3,FALSE)),"")</f>
        <v/>
      </c>
      <c r="I603" s="101">
        <f>IF(D603&lt;&gt;"",IF(ISNA(VLOOKUP(D603,P_Paramétrage!$B$3086:$D$3125,3,FALSE)),0,VLOOKUP(D603,P_Paramétrage!$B$3086:$D$3125,2,FALSE)),0)</f>
        <v>0</v>
      </c>
      <c r="J603" s="101">
        <f t="shared" si="9"/>
        <v>0</v>
      </c>
      <c r="K603" s="50"/>
      <c r="L603" s="50"/>
    </row>
    <row r="604" spans="2:12" ht="19.899999999999999" customHeight="1" x14ac:dyDescent="0.35">
      <c r="B604" s="97">
        <v>597</v>
      </c>
      <c r="C604" s="50"/>
      <c r="D604" s="50"/>
      <c r="E604" s="50"/>
      <c r="F604" s="50"/>
      <c r="G604" s="49"/>
      <c r="H604" s="138" t="str">
        <f>IF(D604&lt;&gt;"",IF(ISNA(VLOOKUP(D604,P_Paramétrage!$B$3086:$D$3125,3,FALSE)),"",VLOOKUP(D604,P_Paramétrage!$B$3086:$D$3125,3,FALSE)),"")</f>
        <v/>
      </c>
      <c r="I604" s="101">
        <f>IF(D604&lt;&gt;"",IF(ISNA(VLOOKUP(D604,P_Paramétrage!$B$3086:$D$3125,3,FALSE)),0,VLOOKUP(D604,P_Paramétrage!$B$3086:$D$3125,2,FALSE)),0)</f>
        <v>0</v>
      </c>
      <c r="J604" s="101">
        <f t="shared" si="9"/>
        <v>0</v>
      </c>
      <c r="K604" s="50"/>
      <c r="L604" s="50"/>
    </row>
    <row r="605" spans="2:12" ht="19.899999999999999" customHeight="1" x14ac:dyDescent="0.35">
      <c r="B605" s="97">
        <v>598</v>
      </c>
      <c r="C605" s="50"/>
      <c r="D605" s="50"/>
      <c r="E605" s="50"/>
      <c r="F605" s="50"/>
      <c r="G605" s="49"/>
      <c r="H605" s="138" t="str">
        <f>IF(D605&lt;&gt;"",IF(ISNA(VLOOKUP(D605,P_Paramétrage!$B$3086:$D$3125,3,FALSE)),"",VLOOKUP(D605,P_Paramétrage!$B$3086:$D$3125,3,FALSE)),"")</f>
        <v/>
      </c>
      <c r="I605" s="101">
        <f>IF(D605&lt;&gt;"",IF(ISNA(VLOOKUP(D605,P_Paramétrage!$B$3086:$D$3125,3,FALSE)),0,VLOOKUP(D605,P_Paramétrage!$B$3086:$D$3125,2,FALSE)),0)</f>
        <v>0</v>
      </c>
      <c r="J605" s="101">
        <f t="shared" si="9"/>
        <v>0</v>
      </c>
      <c r="K605" s="50"/>
      <c r="L605" s="50"/>
    </row>
    <row r="606" spans="2:12" ht="19.899999999999999" customHeight="1" x14ac:dyDescent="0.35">
      <c r="B606" s="97">
        <v>599</v>
      </c>
      <c r="C606" s="50"/>
      <c r="D606" s="50"/>
      <c r="E606" s="50"/>
      <c r="F606" s="50"/>
      <c r="G606" s="49"/>
      <c r="H606" s="138" t="str">
        <f>IF(D606&lt;&gt;"",IF(ISNA(VLOOKUP(D606,P_Paramétrage!$B$3086:$D$3125,3,FALSE)),"",VLOOKUP(D606,P_Paramétrage!$B$3086:$D$3125,3,FALSE)),"")</f>
        <v/>
      </c>
      <c r="I606" s="101">
        <f>IF(D606&lt;&gt;"",IF(ISNA(VLOOKUP(D606,P_Paramétrage!$B$3086:$D$3125,3,FALSE)),0,VLOOKUP(D606,P_Paramétrage!$B$3086:$D$3125,2,FALSE)),0)</f>
        <v>0</v>
      </c>
      <c r="J606" s="101">
        <f t="shared" si="9"/>
        <v>0</v>
      </c>
      <c r="K606" s="50"/>
      <c r="L606" s="50"/>
    </row>
    <row r="607" spans="2:12" ht="19.899999999999999" customHeight="1" x14ac:dyDescent="0.35">
      <c r="B607" s="97">
        <v>600</v>
      </c>
      <c r="C607" s="50"/>
      <c r="D607" s="50"/>
      <c r="E607" s="50"/>
      <c r="F607" s="50"/>
      <c r="G607" s="49"/>
      <c r="H607" s="138" t="str">
        <f>IF(D607&lt;&gt;"",IF(ISNA(VLOOKUP(D607,P_Paramétrage!$B$3086:$D$3125,3,FALSE)),"",VLOOKUP(D607,P_Paramétrage!$B$3086:$D$3125,3,FALSE)),"")</f>
        <v/>
      </c>
      <c r="I607" s="101">
        <f>IF(D607&lt;&gt;"",IF(ISNA(VLOOKUP(D607,P_Paramétrage!$B$3086:$D$3125,3,FALSE)),0,VLOOKUP(D607,P_Paramétrage!$B$3086:$D$3125,2,FALSE)),0)</f>
        <v>0</v>
      </c>
      <c r="J607" s="101">
        <f t="shared" si="9"/>
        <v>0</v>
      </c>
      <c r="K607" s="50"/>
      <c r="L607" s="50"/>
    </row>
    <row r="608" spans="2:12" ht="19.899999999999999" customHeight="1" x14ac:dyDescent="0.35">
      <c r="B608" s="103" t="s">
        <v>230</v>
      </c>
      <c r="C608" s="139"/>
      <c r="D608" s="140"/>
      <c r="E608" s="140"/>
      <c r="F608" s="140"/>
      <c r="G608" s="140"/>
      <c r="H608" s="140"/>
      <c r="I608" s="140"/>
      <c r="J608" s="145">
        <f>SUM(J8:J607)</f>
        <v>0</v>
      </c>
      <c r="K608" s="140"/>
      <c r="L608" s="141"/>
    </row>
  </sheetData>
  <sheetProtection algorithmName="SHA-512" hashValue="MDKtGNbmg9HyXYSJCdz5R/25oaKE3zmOJ0N8dijmBGPoYVkkU2xJ5qyqin/SAf8BHjdsrh6gm3g4HZVC+Omemg==" saltValue="48dIuWLOdPByuqj9rRB5aw==" spinCount="100000" sheet="1" objects="1" scenarios="1" formatColumns="0" selectLockedCells="1"/>
  <mergeCells count="3">
    <mergeCell ref="B5:B6"/>
    <mergeCell ref="B1:L1"/>
    <mergeCell ref="B3:L3"/>
  </mergeCells>
  <conditionalFormatting sqref="C608:L608">
    <cfRule type="expression" dxfId="367" priority="13">
      <formula>P_Z_F_B_TYPE_4_ACTIVE&lt;&gt;P_Z_G_R_G_BOOLEEN_OUI</formula>
    </cfRule>
  </conditionalFormatting>
  <conditionalFormatting sqref="A1:XFD1048576">
    <cfRule type="expression" dxfId="366" priority="12">
      <formula>P_Z_F_B_TYPE_8_ACTIVE&lt;&gt;P_Z_G_R_G_BOOLEEN_OUI</formula>
    </cfRule>
  </conditionalFormatting>
  <conditionalFormatting sqref="F5:F608">
    <cfRule type="expression" dxfId="365" priority="11">
      <formula>P_Z_0_B_UTILISATION_SOUS_OPERATIONS&lt;&gt;P_Z_G_R_G_BOOLEEN_OUI</formula>
    </cfRule>
  </conditionalFormatting>
  <conditionalFormatting sqref="B7:L7">
    <cfRule type="expression" dxfId="364" priority="10">
      <formula>P_Z_8_B_EXEMPLE_UTILISATION&lt;&gt;P_Z_G_R_G_BOOLEEN_OUI</formula>
    </cfRule>
  </conditionalFormatting>
  <conditionalFormatting sqref="K5:K608">
    <cfRule type="expression" dxfId="363" priority="9">
      <formula>P_Z_8_B_COLONNE_JUSTIFICATIF_ACTIVE&lt;&gt;P_Z_G_R_G_BOOLEEN_OUI</formula>
    </cfRule>
  </conditionalFormatting>
  <conditionalFormatting sqref="L5:L608">
    <cfRule type="expression" dxfId="362" priority="8">
      <formula>P_Z_8_B_COLONNE_COMMENTAIRE_ACTIVE&lt;&gt;P_Z_G_R_G_BOOLEEN_OUI</formula>
    </cfRule>
  </conditionalFormatting>
  <conditionalFormatting sqref="G7">
    <cfRule type="expression" dxfId="361" priority="7">
      <formula>P_Z_0_B_UTILISATION_SOUS_OPERATIONS&lt;&gt;P_Z_G_R_G_BOOLEEN_OUI</formula>
    </cfRule>
  </conditionalFormatting>
  <conditionalFormatting sqref="H7">
    <cfRule type="expression" dxfId="360" priority="6">
      <formula>P_Z_0_B_UTILISATION_SOUS_OPERATIONS&lt;&gt;P_Z_G_R_G_BOOLEEN_OUI</formula>
    </cfRule>
  </conditionalFormatting>
  <conditionalFormatting sqref="I7">
    <cfRule type="expression" dxfId="359" priority="5">
      <formula>P_Z_0_B_UTILISATION_SOUS_OPERATIONS&lt;&gt;P_Z_G_R_G_BOOLEEN_OUI</formula>
    </cfRule>
  </conditionalFormatting>
  <conditionalFormatting sqref="J7">
    <cfRule type="expression" dxfId="358" priority="4">
      <formula>P_Z_0_B_UTILISATION_SOUS_OPERATIONS&lt;&gt;P_Z_G_R_G_BOOLEEN_OUI</formula>
    </cfRule>
  </conditionalFormatting>
  <conditionalFormatting sqref="K7">
    <cfRule type="expression" dxfId="357" priority="3">
      <formula>P_Z_0_B_UTILISATION_SOUS_OPERATIONS&lt;&gt;P_Z_G_R_G_BOOLEEN_OUI</formula>
    </cfRule>
  </conditionalFormatting>
  <conditionalFormatting sqref="L7">
    <cfRule type="expression" dxfId="356" priority="2">
      <formula>P_Z_8_B_COLONNE_JUSTIFICATIF_ACTIVE&lt;&gt;P_Z_G_R_G_BOOLEEN_OUI</formula>
    </cfRule>
  </conditionalFormatting>
  <conditionalFormatting sqref="L7">
    <cfRule type="expression" dxfId="355" priority="1">
      <formula>P_Z_0_B_UTILISATION_SOUS_OPERATIONS&lt;&gt;P_Z_G_R_G_BOOLEEN_OUI</formula>
    </cfRule>
  </conditionalFormatting>
  <dataValidations count="4">
    <dataValidation type="list" allowBlank="1" showInputMessage="1" showErrorMessage="1" sqref="C8:C607" xr:uid="{23C3824F-E7D3-4142-BC9E-5EE2CC2B8252}">
      <formula1>IF(P_Z_8_B_ULD=P_Z_G_R_G_BOOLEEN_OUI,IF(P_Z_8_B_UFD=P_Z_G_R_G_BOOLEEN_OUI,INDIRECT("P_Z_8_R_LIBELLES_DESCRIPTIONS"&amp;"_"&amp;COUNTA(P_Z_8_R_LIBELLES_DESCRIPTIONS)),INDIRECT("P_Z_0_R_LIBELLES_DESCRIPTIONS"&amp;"_"&amp;COUNTA(P_Z_0_R_LIBELLES_DESCRIPTIONS))),"")</formula1>
    </dataValidation>
    <dataValidation type="list" allowBlank="1" showInputMessage="1" showErrorMessage="1" sqref="E8:E607" xr:uid="{6D2BD277-2FFA-42EF-A96C-335CBB95EE0D}">
      <formula1>IF(P_Z_8_B_UTILISATION_FILTRE_POSTES=P_Z_G_R_G_BOOLEEN_OUI,INDIRECT("P_Z_8_R_LIBELLES_POSTES"&amp;"_"&amp;COUNTA(P_Z_8_R_LIBELLES_POSTES)),INDIRECT("P_Z_0_R_LIBELLES_POSTES"&amp;"_"&amp;COUNTA(P_Z_0_R_LIBELLES_POSTES)))</formula1>
    </dataValidation>
    <dataValidation type="list" allowBlank="1" showInputMessage="1" showErrorMessage="1" sqref="F8:F607" xr:uid="{85ADA782-05A0-4D2F-9C91-88A939EDE6FB}">
      <formula1>IF(P_Z_8_B_UTILISATION_FILTRE_SOUS_OPERATIONS=P_Z_G_R_G_BOOLEEN_OUI,INDIRECT("P_Z_8_R_LIBELLES_SOUS_OPERATIONS"&amp;"_"&amp;COUNTA(P_Z_8_R_LIBELLES_SOUS_OPERATIONS)),INDIRECT("P_Z_0_R_LIBELLES_SOUS_OPERATIONS"&amp;"_"&amp;COUNTA(P_Z_0_R_LIBELLES_SOUS_OPERATIONS)))</formula1>
    </dataValidation>
    <dataValidation type="list" allowBlank="1" showInputMessage="1" showErrorMessage="1" sqref="D8:D607" xr:uid="{66F76FCE-443E-4CC7-84A2-2EAB19722BA7}">
      <formula1>INDIRECT("P_Z_8_R_LIBELLES_CODES_BAREMES"&amp;"_"&amp;COUNTA(P_Z_8_R_LIBELLES_CODES_BAREMES))</formula1>
    </dataValidation>
  </dataValidations>
  <pageMargins left="0.70866141732283472" right="0.70866141732283472" top="0.74803149606299213" bottom="0.74803149606299213" header="0.31496062992125984" footer="0.31496062992125984"/>
  <pageSetup paperSize="9" scale="1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17BF-3A55-474D-B9F1-3D2A4FD42911}">
  <sheetPr>
    <pageSetUpPr fitToPage="1"/>
  </sheetPr>
  <dimension ref="B1:P608"/>
  <sheetViews>
    <sheetView showGridLines="0" view="pageBreakPreview" topLeftCell="B1" zoomScaleNormal="100" zoomScaleSheetLayoutView="100" workbookViewId="0">
      <pane xSplit="1" ySplit="7" topLeftCell="C8" activePane="bottomRight" state="frozen"/>
      <selection activeCell="B1" sqref="B1"/>
      <selection pane="topRight" activeCell="C1" sqref="C1"/>
      <selection pane="bottomLeft" activeCell="B8" sqref="B8"/>
      <selection pane="bottomRight" activeCell="C8" sqref="C8"/>
    </sheetView>
  </sheetViews>
  <sheetFormatPr baseColWidth="10" defaultColWidth="11.54296875" defaultRowHeight="14.5" x14ac:dyDescent="0.35"/>
  <cols>
    <col min="1" max="1" width="4.7265625" style="115" customWidth="1"/>
    <col min="2" max="2" width="8.7265625" style="115" customWidth="1"/>
    <col min="3" max="21" width="30.7265625" style="115" customWidth="1"/>
    <col min="22" max="16384" width="11.54296875" style="115"/>
  </cols>
  <sheetData>
    <row r="1" spans="2:16" ht="34.9" customHeight="1" x14ac:dyDescent="0.35">
      <c r="B1" s="333" t="str">
        <f>"INSTRUCTION : "&amp;IF(P_Z_8_B_INTITULE_DEPENSES_BAREMES_STANDARD=P_Z_G_R_G_BOOLEEN_NON,P_Z_8_N_INTITULE_DEPENSES_BAREMES_SPECIFIQUE,P_Z_8_N_INTITULE_DEPENSES_BAREMES_DEFAUT)</f>
        <v>INSTRUCTION : Dépenses prévisionnelles par application de barèmes</v>
      </c>
      <c r="C1" s="333"/>
      <c r="D1" s="333"/>
      <c r="E1" s="333"/>
      <c r="F1" s="333"/>
      <c r="G1" s="333"/>
      <c r="H1" s="333"/>
      <c r="I1" s="333"/>
      <c r="J1" s="333"/>
      <c r="K1" s="333"/>
      <c r="L1" s="333"/>
      <c r="M1" s="333"/>
      <c r="N1" s="333"/>
      <c r="O1" s="333"/>
      <c r="P1" s="333"/>
    </row>
    <row r="2" spans="2:16" ht="7.5" customHeight="1" x14ac:dyDescent="0.35"/>
    <row r="3" spans="2:16" ht="45" customHeight="1" x14ac:dyDescent="0.35">
      <c r="B3" s="330" t="str">
        <f>IF(P_Z_8_N_CONSIGNE_DEPENSES_BAREMES_I&lt;&gt;"",P_Z_8_N_CONSIGNE_DEPENSES_BAREMES_I,"")</f>
        <v>bareme I</v>
      </c>
      <c r="C3" s="330"/>
      <c r="D3" s="330"/>
      <c r="E3" s="330"/>
      <c r="F3" s="330"/>
      <c r="G3" s="330"/>
      <c r="H3" s="330"/>
      <c r="I3" s="330"/>
      <c r="J3" s="330"/>
      <c r="K3" s="330"/>
      <c r="L3" s="330"/>
      <c r="M3" s="330"/>
      <c r="N3" s="330"/>
      <c r="O3" s="330"/>
      <c r="P3" s="330"/>
    </row>
    <row r="4" spans="2:16" ht="7.5" customHeight="1" x14ac:dyDescent="0.35"/>
    <row r="5" spans="2:16" ht="28.9" customHeight="1" x14ac:dyDescent="0.35">
      <c r="B5" s="334" t="s">
        <v>0</v>
      </c>
      <c r="C5" s="142" t="str">
        <f>IF(P_Z_8_B_COLONNE_DESCRIPTION=P_Z_G_R_G_BOOLEEN_NON,P_Z_8_N_COLONNE_DESCRIPTION_SPECIFIQUE,P_Z_8_N_COLONNE_DESCRIPTION_STANDARD)</f>
        <v>Description de la dépense prévue</v>
      </c>
      <c r="D5" s="142" t="str">
        <f>IF(P_Z_8_B_COLONNE_BAREME=P_Z_G_R_G_BOOLEEN_NON,P_Z_8_N_COLONNE_BAREME_SPECIFIQUE,P_Z_8_N_COLONNE_BAREME_STANDARD)</f>
        <v>Barème</v>
      </c>
      <c r="E5" s="142" t="str">
        <f>IF(P_Z_8_B_COLONNE_POSTE=P_Z_G_R_G_BOOLEEN_NON,P_Z_8_N_COLONNE_POSTE_SPECIFIQUE,P_Z_8_N_COLONNE_POSTE_STANDARD)</f>
        <v>Poste</v>
      </c>
      <c r="F5" s="142" t="str">
        <f>IF(P_Z_8_B_COLONNE_SOUS_OPERATION=P_Z_G_R_G_BOOLEEN_NON,P_Z_8_N_COLONNE_SOUS_OPERATION_SPECIFIQUE,P_Z_8_N_COLONNE_SOUS_OPERATION_STANDARD)</f>
        <v>Sous-opération</v>
      </c>
      <c r="G5" s="142" t="str">
        <f>IF(P_Z_8_B_COLONNE_QT_ELIGIBLE_LIBELLE_STANDARD=P_Z_G_R_G_BOOLEEN_NON,P_Z_8_N_COLONNE_QT_ELIGIBLE_LIBELLE_SPECIFIQUE,P_Z_8_N_COLONNE_QT_ELIGIBLE_LIBELLE_DEFAUT)</f>
        <v>Quantité éligible</v>
      </c>
      <c r="H5" s="142" t="str">
        <f>IF(P_Z_8_B_COLONNE_UNITE=P_Z_G_R_G_BOOLEEN_NON,P_Z_8_N_COLONNE_UNITE_SPECIFIQUE,P_Z_8_N_COLONNE_UNITE_STANDARD)</f>
        <v>Unité</v>
      </c>
      <c r="I5" s="142" t="str" cm="1">
        <f t="array" ref="I5">IF(P_Z_8_B_COLONNE_VALEUR_BAREME=P_Z_G_R_G_BOOLEEN_NON,P_Z_8_N_COLONNE_VALEUR_BAREME_SPECIFIQUEE,P_Z_8_N_COLONNE_VALEUR_BAREME_STANDARD)</f>
        <v>Valeur barème</v>
      </c>
      <c r="J5" s="142" t="str">
        <f>IF(P_Z_8_B_COLONNE_MT_PRESENTE=P_Z_G_R_G_BOOLEEN_NON,P_Z_8_N_COLONNE_MT_PRESENTE_SPECIFIQUE,P_Z_8_N_COLONNE_MT_PRESENTE_STANDARD)</f>
        <v>Montant présenté</v>
      </c>
      <c r="K5" s="142" t="str">
        <f>IF(P_Z_8_B_COLONNE_MT_MAX_LIBELLE_STANDARD=P_Z_G_R_G_BOOLEEN_NON,P_Z_8_N_COLONNE_MT_MAX_LIBELLE_SPECIFIQUE,P_Z_8_N_COLONNE_MT_MAX_LIBELLE_DEFAUT)</f>
        <v>Montant maximal</v>
      </c>
      <c r="L5" s="142" t="str">
        <f>IF(P_Z_8_B_COLONNE_MT_ELIGIBLE_LIBELLE_STANDARD=P_Z_G_R_G_BOOLEEN_NON,P_Z_8_N_COLONNE_MT_ELIGIBLE_LIBELLE_SPECIFIQUE,P_Z_8_N_COLONNE_MT_ELIGIBLE_LIBELLE_DEFAUT)</f>
        <v>Montant éligible</v>
      </c>
      <c r="M5" s="142" t="str">
        <f>IF(P_Z_8_B_COLONNE_MOTIFS_INELIGIBILITE_LIBELLE_STANDARD=P_Z_G_R_G_BOOLEEN_NON,P_Z_8_N_COLONNE_MOTIFS_INELIGIBILITE_LIBELLE_SPECIFIQUE,P_Z_8_N_COLONNE_MOTIFS_INELIGIBILITE_LIBELLE_DEFAUT)</f>
        <v>Motif d'inéligibilité</v>
      </c>
      <c r="N5" s="142" t="str">
        <f>IF(P_Z_8_B_COLONNE_QT_RAISONNABLE_LIBELLE_STANDARD=P_Z_G_R_G_BOOLEEN_NON,P_Z_8_N_COLONNE_QT_RAISONNABLE_LIBELLE_SPECIFIQUE,P_Z_8_N_COLONNE_QT_RAISONNABLE_LIBELLE_DEFAUT)</f>
        <v>Quantité raisonnable</v>
      </c>
      <c r="O5" s="142" t="str">
        <f>IF(P_Z_8_B_COLONNE_MT_RAISONNABLE_LIBELLE_STANDARD=P_Z_G_R_G_BOOLEEN_NON,P_Z_8_N_COLONNE_MT_RAISONNABLE_LIBELLE_SPECIFIQUE,P_Z_8_N_COLONNE_MT_RAISONNABLE_LIBELLE_DEFAUT)</f>
        <v>Montant raisonnable</v>
      </c>
      <c r="P5" s="142" t="str">
        <f>IF(P_Z_8_B_COLONNE_COMMENTAIRE_SI_LIBELLE_STANDARD=P_Z_G_R_G_BOOLEEN_NON,P_Z_8_N_COLONNE_COMMENTAIRE_SI_LIBELLE_SPECIFIQUE,P_Z_8_N_COLONNE_COMMENTAIRE_SI_LIBELLE_DEFAUT)</f>
        <v>Commentaire(s) du SI</v>
      </c>
    </row>
    <row r="6" spans="2:16" ht="86.5" customHeight="1" x14ac:dyDescent="0.35">
      <c r="B6" s="335"/>
      <c r="C6" s="143" t="str">
        <f>IF(P_Z_8_B_COLONNE_DESCRIPTION_INDICATION=P_Z_G_R_G_BOOLEEN_NON,P_Z_8_N_COLONNE_DESCRIPTION_INDICATION_SPECIFIQUE,P_Z_8_N_COLONNE_DESCRIPTION_INDICATION_STANDARD)</f>
        <v>(nature de la dépense envisagée)</v>
      </c>
      <c r="D6" s="143" t="str">
        <f>IF(P_Z_8_B_COLONNE_BAREME_INDICATION=P_Z_G_R_G_BOOLEEN_NON,P_Z_8_N_COLONNE_BAREME_INDICATION_SPECIFIQUE,P_Z_8_N_COLONNE_BAREME_INDICATION_STANDARD)</f>
        <v>(sélectionner dans la liste déroulante le barème correspondant à l'action projetée et à ses caractéristiques)</v>
      </c>
      <c r="E6" s="143" t="str">
        <f>IF(P_Z_8_B_COLONNE_POSTE_INDICATION=P_Z_G_R_G_BOOLEEN_NON,P_Z_8_N_COLONNE_POSTE_INDICATION_SPECIFIQUE,P_Z_8_N_COLONNE_POSTE_INDICATION_STANDARD)</f>
        <v>(à choisir dans le menu déroulant)</v>
      </c>
      <c r="F6" s="143" t="str">
        <f>IF(P_Z_8_B_COLONNE_SOUS_OPERATION_INDICATION=P_Z_G_R_G_BOOLEEN_NON,P_Z_8_N_COLONNE_SOUS_OPERATION_INDICATION_SPECIFIQUE,P_Z_8_N_COLONNE_SOUS_OPERATION_INDICATION_STANDARD)</f>
        <v>(à choisir dans le menu déroulant)</v>
      </c>
      <c r="G6" s="143" t="str">
        <f>IF(P_Z_8_B_COLONNE_QUANTITE_INDICATION=P_Z_G_R_G_BOOLEEN_NON,P_Z_8_N_COLONNE_QUANTITE_INDICATION_SPECIFIQUE,P_Z_8_N_COLONNE_QUANTITE_INDICATION_STANDARD)</f>
        <v>(nombre à appliquer au barème pour l'action prévue)</v>
      </c>
      <c r="H6" s="143" t="str">
        <f>IF(P_Z_8_B_COLONNE_UNITE_INDICATION=P_Z_G_R_G_BOOLEEN_NON,P_Z_8_N_COLONNE_UNITE_INDICATION_SPECIFIQUE,P_Z_8_N_COLONNE_UNITE_INDICATION_STANDARD)</f>
        <v>(unité liée au barème pour l'action prévue)</v>
      </c>
      <c r="I6" s="143" t="str">
        <f>IF(P_Z_8_B_COLONNE_VALEUR_BAREME_INDICATION=P_Z_G_R_G_BOOLEEN_NON,P_Z_8_N_COLONNE_VALEUR_BAREME_INDICATION_SPECIFIQUE,P_Z_8_N_COLONNE_VALEUR_BAREME_INDICATION_STANDARD)</f>
        <v>(pour information, montant unitaire du barème pour l'action prévue)</v>
      </c>
      <c r="J6" s="143" t="str">
        <f>IF(P_Z_8_B_COLONNE_MT_PRESENTE_INDICATION=P_Z_G_R_G_BOOLEEN_NON,P_Z_8_N_COLONNE_MT_PRESENTE_INDICATION_SPECIFIQUE,P_Z_8_N_COLONNE_MT_PRESENTE_INDICATION_STANDARD)</f>
        <v>(obtenu par la multiplication de la valeur unitaire fixée par le barème à la quantité prévue)</v>
      </c>
      <c r="K6" s="143"/>
      <c r="L6" s="143"/>
      <c r="M6" s="143"/>
      <c r="N6" s="143"/>
      <c r="O6" s="143"/>
      <c r="P6" s="143"/>
    </row>
    <row r="7" spans="2:16" ht="19.899999999999999" customHeight="1" x14ac:dyDescent="0.35">
      <c r="B7" s="150" t="s">
        <v>195</v>
      </c>
      <c r="C7" s="150" t="str">
        <f>IF(P_Z_8_B_EXEMPLE_UTILISATION&lt;&gt;P_Z_G_R_G_BOOLEEN_OUI,"",P_Z_8_N_EXEMPLE_DESCRIPTION)</f>
        <v>descrp 1</v>
      </c>
      <c r="D7" s="150" t="str">
        <f>IF(P_Z_8_B_EXEMPLE_UTILISATION&lt;&gt;P_Z_G_R_G_BOOLEEN_OUI,"",P_Z_8_N_EXEMPLE_BAREME)</f>
        <v>Bareme 01</v>
      </c>
      <c r="E7" s="150" t="str">
        <f>IF(P_Z_8_B_EXEMPLE_UTILISATION&lt;&gt;P_Z_G_R_G_BOOLEEN_OUI,"",P_Z_8_N_EXEMPLE_POSTE)</f>
        <v>Poste ex</v>
      </c>
      <c r="F7" s="150" t="str">
        <f>IF(P_Z_8_B_EXEMPLE_UTILISATION&lt;&gt;P_Z_G_R_G_BOOLEEN_OUI,"",P_Z_8_N_EXEMPLE_SOUS_OPERATION)</f>
        <v>Sous-op ex</v>
      </c>
      <c r="G7" s="150">
        <f>IF(P_Z_8_B_EXEMPLE_UTILISATION&lt;&gt;P_Z_G_R_G_BOOLEEN_OUI,"",P_Z_8_N_EXEMPLE_QUANTITE)</f>
        <v>0</v>
      </c>
      <c r="H7" s="150">
        <f>IF(P_Z_8_B_EXEMPLE_UTILISATION&lt;&gt;P_Z_G_R_G_BOOLEEN_OUI,"",P_Z_8_N_EXEMPLE_UNITE)</f>
        <v>0</v>
      </c>
      <c r="I7" s="150">
        <f>IF(P_Z_8_B_EXEMPLE_UTILISATION&lt;&gt;P_Z_G_R_G_BOOLEEN_OUI,"",P_Z_8_N_EXEMPLE_VALEUR_BAREME)</f>
        <v>0</v>
      </c>
      <c r="J7" s="252">
        <f>IF(P_Z_8_B_EXEMPLE_UTILISATION&lt;&gt;P_Z_G_R_G_BOOLEEN_OUI,"",P_Z_8_N_EXEMPLE_MT_PRESENTE)</f>
        <v>0</v>
      </c>
      <c r="K7" s="150"/>
      <c r="L7" s="252"/>
      <c r="M7" s="150"/>
      <c r="N7" s="150"/>
      <c r="O7" s="252"/>
      <c r="P7" s="150"/>
    </row>
    <row r="8" spans="2:16" ht="19.899999999999999" customHeight="1" x14ac:dyDescent="0.35">
      <c r="B8" s="144">
        <v>1</v>
      </c>
      <c r="C8" s="111" t="str">
        <f>IF('Dépenses sur barèmes'!C8&lt;&gt;"",'Dépenses sur barèmes'!C8,"")</f>
        <v/>
      </c>
      <c r="D8" s="111" t="str">
        <f>IF('Dépenses sur barèmes'!D8&lt;&gt;"",'Dépenses sur barèmes'!D8,"")</f>
        <v/>
      </c>
      <c r="E8" s="111" t="str">
        <f>IF('Dépenses sur barèmes'!E8&lt;&gt;"",'Dépenses sur barèmes'!E8,"")</f>
        <v/>
      </c>
      <c r="F8" s="111" t="str">
        <f>IF('Dépenses sur barèmes'!F8&lt;&gt;"",'Dépenses sur barèmes'!F8,"")</f>
        <v/>
      </c>
      <c r="G8" s="79" t="str">
        <f>IF('Dépenses sur barèmes'!G8&lt;&gt;"",'Dépenses sur barèmes'!G8,"")</f>
        <v/>
      </c>
      <c r="H8" s="247" t="str">
        <f>IF(D8&lt;&gt;"",IF(ISNA(VLOOKUP(D8,P_Paramétrage!$B$3086:$D$3125,3,FALSE)),"",VLOOKUP(D8,P_Paramétrage!$B$3086:$D$3125,3,FALSE)),"")</f>
        <v/>
      </c>
      <c r="I8" s="246">
        <f>IF(D8&lt;&gt;"",IF(ISNA(VLOOKUP(D8,P_Paramétrage!$B$3086:$D$3125,3,FALSE)),0,VLOOKUP(D8,P_Paramétrage!$B$3086:$D$3125,2,FALSE)),0)</f>
        <v>0</v>
      </c>
      <c r="J8" s="246">
        <f>'Dépenses sur barèmes'!J8</f>
        <v>0</v>
      </c>
      <c r="K8" s="246"/>
      <c r="L8" s="246">
        <f>IF(K8&lt;&gt;"",MIN(ROUND(K8,2),IF(AND(I8&lt;&gt;0,G8&lt;&gt;""),ROUND(G8*I8,2),0)),IF(AND(I8&lt;&gt;0,G8&lt;&gt;""),ROUND(G8*I8,2),0))</f>
        <v>0</v>
      </c>
      <c r="M8" s="111"/>
      <c r="N8" s="79" t="str">
        <f>G8</f>
        <v/>
      </c>
      <c r="O8" s="246">
        <f>IF(K8&lt;&gt;"",MIN(ROUND(K8,2),IF(AND(I8&lt;&gt;0,N8&lt;&gt;""),ROUND(N8*I8,2),0)),IF(AND(I8&lt;&gt;0,N8&lt;&gt;""),ROUND(N8*I8,2),0))</f>
        <v>0</v>
      </c>
      <c r="P8" s="111"/>
    </row>
    <row r="9" spans="2:16" ht="19.899999999999999" customHeight="1" x14ac:dyDescent="0.35">
      <c r="B9" s="109">
        <v>2</v>
      </c>
      <c r="C9" s="111" t="str">
        <f>IF('Dépenses sur barèmes'!C9&lt;&gt;"",'Dépenses sur barèmes'!C9,"")</f>
        <v/>
      </c>
      <c r="D9" s="111" t="str">
        <f>IF('Dépenses sur barèmes'!D9&lt;&gt;"",'Dépenses sur barèmes'!D9,"")</f>
        <v/>
      </c>
      <c r="E9" s="111" t="str">
        <f>IF('Dépenses sur barèmes'!E9&lt;&gt;"",'Dépenses sur barèmes'!E9,"")</f>
        <v/>
      </c>
      <c r="F9" s="111" t="str">
        <f>IF('Dépenses sur barèmes'!F9&lt;&gt;"",'Dépenses sur barèmes'!F9,"")</f>
        <v/>
      </c>
      <c r="G9" s="79" t="str">
        <f>IF('Dépenses sur barèmes'!G9&lt;&gt;"",'Dépenses sur barèmes'!G9,"")</f>
        <v/>
      </c>
      <c r="H9" s="247" t="str">
        <f>IF(D9&lt;&gt;"",IF(ISNA(VLOOKUP(D9,P_Paramétrage!$B$3086:$D$3125,3,FALSE)),"",VLOOKUP(D9,P_Paramétrage!$B$3086:$D$3125,3,FALSE)),"")</f>
        <v/>
      </c>
      <c r="I9" s="246">
        <f>IF(D9&lt;&gt;"",IF(ISNA(VLOOKUP(D9,P_Paramétrage!$B$3086:$D$3125,3,FALSE)),0,VLOOKUP(D9,P_Paramétrage!$B$3086:$D$3125,2,FALSE)),0)</f>
        <v>0</v>
      </c>
      <c r="J9" s="246">
        <f>'Dépenses sur barèmes'!J9</f>
        <v>0</v>
      </c>
      <c r="K9" s="246"/>
      <c r="L9" s="246">
        <f t="shared" ref="L9:L72" si="0">IF(K9&lt;&gt;"",MIN(ROUND(K9,2),IF(AND(I9&lt;&gt;0,G9&lt;&gt;""),ROUND(G9*I9,2),0)),IF(AND(I9&lt;&gt;0,G9&lt;&gt;""),ROUND(G9*I9,2),0))</f>
        <v>0</v>
      </c>
      <c r="M9" s="111"/>
      <c r="N9" s="79" t="str">
        <f t="shared" ref="N9:N72" si="1">G9</f>
        <v/>
      </c>
      <c r="O9" s="246">
        <f t="shared" ref="O9:O72" si="2">IF(K9&lt;&gt;"",MIN(ROUND(K9,2),IF(AND(I9&lt;&gt;0,N9&lt;&gt;""),ROUND(N9*I9,2),0)),IF(AND(I9&lt;&gt;0,N9&lt;&gt;""),ROUND(N9*I9,2),0))</f>
        <v>0</v>
      </c>
      <c r="P9" s="111"/>
    </row>
    <row r="10" spans="2:16" ht="19.899999999999999" customHeight="1" x14ac:dyDescent="0.35">
      <c r="B10" s="109">
        <v>3</v>
      </c>
      <c r="C10" s="111" t="str">
        <f>IF('Dépenses sur barèmes'!C10&lt;&gt;"",'Dépenses sur barèmes'!C10,"")</f>
        <v/>
      </c>
      <c r="D10" s="111" t="str">
        <f>IF('Dépenses sur barèmes'!D10&lt;&gt;"",'Dépenses sur barèmes'!D10,"")</f>
        <v/>
      </c>
      <c r="E10" s="111" t="str">
        <f>IF('Dépenses sur barèmes'!E10&lt;&gt;"",'Dépenses sur barèmes'!E10,"")</f>
        <v/>
      </c>
      <c r="F10" s="111" t="str">
        <f>IF('Dépenses sur barèmes'!F10&lt;&gt;"",'Dépenses sur barèmes'!F10,"")</f>
        <v/>
      </c>
      <c r="G10" s="79" t="str">
        <f>IF('Dépenses sur barèmes'!G10&lt;&gt;"",'Dépenses sur barèmes'!G10,"")</f>
        <v/>
      </c>
      <c r="H10" s="247" t="str">
        <f>IF(D10&lt;&gt;"",IF(ISNA(VLOOKUP(D10,P_Paramétrage!$B$3086:$D$3125,3,FALSE)),"",VLOOKUP(D10,P_Paramétrage!$B$3086:$D$3125,3,FALSE)),"")</f>
        <v/>
      </c>
      <c r="I10" s="246">
        <f>IF(D10&lt;&gt;"",IF(ISNA(VLOOKUP(D10,P_Paramétrage!$B$3086:$D$3125,3,FALSE)),0,VLOOKUP(D10,P_Paramétrage!$B$3086:$D$3125,2,FALSE)),0)</f>
        <v>0</v>
      </c>
      <c r="J10" s="246">
        <f>'Dépenses sur barèmes'!J10</f>
        <v>0</v>
      </c>
      <c r="K10" s="246"/>
      <c r="L10" s="246">
        <f t="shared" si="0"/>
        <v>0</v>
      </c>
      <c r="M10" s="111"/>
      <c r="N10" s="79" t="str">
        <f t="shared" si="1"/>
        <v/>
      </c>
      <c r="O10" s="246">
        <f t="shared" si="2"/>
        <v>0</v>
      </c>
      <c r="P10" s="111"/>
    </row>
    <row r="11" spans="2:16" ht="19.899999999999999" customHeight="1" x14ac:dyDescent="0.35">
      <c r="B11" s="109">
        <v>4</v>
      </c>
      <c r="C11" s="111" t="str">
        <f>IF('Dépenses sur barèmes'!C11&lt;&gt;"",'Dépenses sur barèmes'!C11,"")</f>
        <v/>
      </c>
      <c r="D11" s="111" t="str">
        <f>IF('Dépenses sur barèmes'!D11&lt;&gt;"",'Dépenses sur barèmes'!D11,"")</f>
        <v/>
      </c>
      <c r="E11" s="111" t="str">
        <f>IF('Dépenses sur barèmes'!E11&lt;&gt;"",'Dépenses sur barèmes'!E11,"")</f>
        <v/>
      </c>
      <c r="F11" s="111" t="str">
        <f>IF('Dépenses sur barèmes'!F11&lt;&gt;"",'Dépenses sur barèmes'!F11,"")</f>
        <v/>
      </c>
      <c r="G11" s="79" t="str">
        <f>IF('Dépenses sur barèmes'!G11&lt;&gt;"",'Dépenses sur barèmes'!G11,"")</f>
        <v/>
      </c>
      <c r="H11" s="247" t="str">
        <f>IF(D11&lt;&gt;"",IF(ISNA(VLOOKUP(D11,P_Paramétrage!$B$3086:$D$3125,3,FALSE)),"",VLOOKUP(D11,P_Paramétrage!$B$3086:$D$3125,3,FALSE)),"")</f>
        <v/>
      </c>
      <c r="I11" s="246">
        <f>IF(D11&lt;&gt;"",IF(ISNA(VLOOKUP(D11,P_Paramétrage!$B$3086:$D$3125,3,FALSE)),0,VLOOKUP(D11,P_Paramétrage!$B$3086:$D$3125,2,FALSE)),0)</f>
        <v>0</v>
      </c>
      <c r="J11" s="246">
        <f>'Dépenses sur barèmes'!J11</f>
        <v>0</v>
      </c>
      <c r="K11" s="246"/>
      <c r="L11" s="246">
        <f t="shared" si="0"/>
        <v>0</v>
      </c>
      <c r="M11" s="111"/>
      <c r="N11" s="79" t="str">
        <f t="shared" si="1"/>
        <v/>
      </c>
      <c r="O11" s="246">
        <f t="shared" si="2"/>
        <v>0</v>
      </c>
      <c r="P11" s="111"/>
    </row>
    <row r="12" spans="2:16" ht="19.899999999999999" customHeight="1" x14ac:dyDescent="0.35">
      <c r="B12" s="109">
        <v>5</v>
      </c>
      <c r="C12" s="111" t="str">
        <f>IF('Dépenses sur barèmes'!C12&lt;&gt;"",'Dépenses sur barèmes'!C12,"")</f>
        <v/>
      </c>
      <c r="D12" s="111" t="str">
        <f>IF('Dépenses sur barèmes'!D12&lt;&gt;"",'Dépenses sur barèmes'!D12,"")</f>
        <v/>
      </c>
      <c r="E12" s="111" t="str">
        <f>IF('Dépenses sur barèmes'!E12&lt;&gt;"",'Dépenses sur barèmes'!E12,"")</f>
        <v/>
      </c>
      <c r="F12" s="111" t="str">
        <f>IF('Dépenses sur barèmes'!F12&lt;&gt;"",'Dépenses sur barèmes'!F12,"")</f>
        <v/>
      </c>
      <c r="G12" s="79" t="str">
        <f>IF('Dépenses sur barèmes'!G12&lt;&gt;"",'Dépenses sur barèmes'!G12,"")</f>
        <v/>
      </c>
      <c r="H12" s="247" t="str">
        <f>IF(D12&lt;&gt;"",IF(ISNA(VLOOKUP(D12,P_Paramétrage!$B$3086:$D$3125,3,FALSE)),"",VLOOKUP(D12,P_Paramétrage!$B$3086:$D$3125,3,FALSE)),"")</f>
        <v/>
      </c>
      <c r="I12" s="246">
        <f>IF(D12&lt;&gt;"",IF(ISNA(VLOOKUP(D12,P_Paramétrage!$B$3086:$D$3125,3,FALSE)),0,VLOOKUP(D12,P_Paramétrage!$B$3086:$D$3125,2,FALSE)),0)</f>
        <v>0</v>
      </c>
      <c r="J12" s="246">
        <f>'Dépenses sur barèmes'!J12</f>
        <v>0</v>
      </c>
      <c r="K12" s="246"/>
      <c r="L12" s="246">
        <f t="shared" si="0"/>
        <v>0</v>
      </c>
      <c r="M12" s="111"/>
      <c r="N12" s="79" t="str">
        <f t="shared" si="1"/>
        <v/>
      </c>
      <c r="O12" s="246">
        <f t="shared" si="2"/>
        <v>0</v>
      </c>
      <c r="P12" s="111"/>
    </row>
    <row r="13" spans="2:16" ht="19.899999999999999" customHeight="1" x14ac:dyDescent="0.35">
      <c r="B13" s="109">
        <v>6</v>
      </c>
      <c r="C13" s="111" t="str">
        <f>IF('Dépenses sur barèmes'!C13&lt;&gt;"",'Dépenses sur barèmes'!C13,"")</f>
        <v/>
      </c>
      <c r="D13" s="111" t="str">
        <f>IF('Dépenses sur barèmes'!D13&lt;&gt;"",'Dépenses sur barèmes'!D13,"")</f>
        <v/>
      </c>
      <c r="E13" s="111" t="str">
        <f>IF('Dépenses sur barèmes'!E13&lt;&gt;"",'Dépenses sur barèmes'!E13,"")</f>
        <v/>
      </c>
      <c r="F13" s="111" t="str">
        <f>IF('Dépenses sur barèmes'!F13&lt;&gt;"",'Dépenses sur barèmes'!F13,"")</f>
        <v/>
      </c>
      <c r="G13" s="79" t="str">
        <f>IF('Dépenses sur barèmes'!G13&lt;&gt;"",'Dépenses sur barèmes'!G13,"")</f>
        <v/>
      </c>
      <c r="H13" s="247" t="str">
        <f>IF(D13&lt;&gt;"",IF(ISNA(VLOOKUP(D13,P_Paramétrage!$B$3086:$D$3125,3,FALSE)),"",VLOOKUP(D13,P_Paramétrage!$B$3086:$D$3125,3,FALSE)),"")</f>
        <v/>
      </c>
      <c r="I13" s="246">
        <f>IF(D13&lt;&gt;"",IF(ISNA(VLOOKUP(D13,P_Paramétrage!$B$3086:$D$3125,3,FALSE)),0,VLOOKUP(D13,P_Paramétrage!$B$3086:$D$3125,2,FALSE)),0)</f>
        <v>0</v>
      </c>
      <c r="J13" s="246">
        <f>'Dépenses sur barèmes'!J13</f>
        <v>0</v>
      </c>
      <c r="K13" s="246"/>
      <c r="L13" s="246">
        <f t="shared" si="0"/>
        <v>0</v>
      </c>
      <c r="M13" s="111"/>
      <c r="N13" s="79" t="str">
        <f t="shared" si="1"/>
        <v/>
      </c>
      <c r="O13" s="246">
        <f t="shared" si="2"/>
        <v>0</v>
      </c>
      <c r="P13" s="111"/>
    </row>
    <row r="14" spans="2:16" ht="19.899999999999999" customHeight="1" x14ac:dyDescent="0.35">
      <c r="B14" s="109">
        <v>7</v>
      </c>
      <c r="C14" s="111" t="str">
        <f>IF('Dépenses sur barèmes'!C14&lt;&gt;"",'Dépenses sur barèmes'!C14,"")</f>
        <v/>
      </c>
      <c r="D14" s="111" t="str">
        <f>IF('Dépenses sur barèmes'!D14&lt;&gt;"",'Dépenses sur barèmes'!D14,"")</f>
        <v/>
      </c>
      <c r="E14" s="111" t="str">
        <f>IF('Dépenses sur barèmes'!E14&lt;&gt;"",'Dépenses sur barèmes'!E14,"")</f>
        <v/>
      </c>
      <c r="F14" s="111" t="str">
        <f>IF('Dépenses sur barèmes'!F14&lt;&gt;"",'Dépenses sur barèmes'!F14,"")</f>
        <v/>
      </c>
      <c r="G14" s="79" t="str">
        <f>IF('Dépenses sur barèmes'!G14&lt;&gt;"",'Dépenses sur barèmes'!G14,"")</f>
        <v/>
      </c>
      <c r="H14" s="247" t="str">
        <f>IF(D14&lt;&gt;"",IF(ISNA(VLOOKUP(D14,P_Paramétrage!$B$3086:$D$3125,3,FALSE)),"",VLOOKUP(D14,P_Paramétrage!$B$3086:$D$3125,3,FALSE)),"")</f>
        <v/>
      </c>
      <c r="I14" s="246">
        <f>IF(D14&lt;&gt;"",IF(ISNA(VLOOKUP(D14,P_Paramétrage!$B$3086:$D$3125,3,FALSE)),0,VLOOKUP(D14,P_Paramétrage!$B$3086:$D$3125,2,FALSE)),0)</f>
        <v>0</v>
      </c>
      <c r="J14" s="246">
        <f>'Dépenses sur barèmes'!J14</f>
        <v>0</v>
      </c>
      <c r="K14" s="246"/>
      <c r="L14" s="246">
        <f t="shared" si="0"/>
        <v>0</v>
      </c>
      <c r="M14" s="111"/>
      <c r="N14" s="79" t="str">
        <f t="shared" si="1"/>
        <v/>
      </c>
      <c r="O14" s="246">
        <f t="shared" si="2"/>
        <v>0</v>
      </c>
      <c r="P14" s="111"/>
    </row>
    <row r="15" spans="2:16" ht="19.899999999999999" customHeight="1" x14ac:dyDescent="0.35">
      <c r="B15" s="109">
        <v>8</v>
      </c>
      <c r="C15" s="111" t="str">
        <f>IF('Dépenses sur barèmes'!C15&lt;&gt;"",'Dépenses sur barèmes'!C15,"")</f>
        <v/>
      </c>
      <c r="D15" s="111" t="str">
        <f>IF('Dépenses sur barèmes'!D15&lt;&gt;"",'Dépenses sur barèmes'!D15,"")</f>
        <v/>
      </c>
      <c r="E15" s="111" t="str">
        <f>IF('Dépenses sur barèmes'!E15&lt;&gt;"",'Dépenses sur barèmes'!E15,"")</f>
        <v/>
      </c>
      <c r="F15" s="111" t="str">
        <f>IF('Dépenses sur barèmes'!F15&lt;&gt;"",'Dépenses sur barèmes'!F15,"")</f>
        <v/>
      </c>
      <c r="G15" s="79" t="str">
        <f>IF('Dépenses sur barèmes'!G15&lt;&gt;"",'Dépenses sur barèmes'!G15,"")</f>
        <v/>
      </c>
      <c r="H15" s="247" t="str">
        <f>IF(D15&lt;&gt;"",IF(ISNA(VLOOKUP(D15,P_Paramétrage!$B$3086:$D$3125,3,FALSE)),"",VLOOKUP(D15,P_Paramétrage!$B$3086:$D$3125,3,FALSE)),"")</f>
        <v/>
      </c>
      <c r="I15" s="246">
        <f>IF(D15&lt;&gt;"",IF(ISNA(VLOOKUP(D15,P_Paramétrage!$B$3086:$D$3125,3,FALSE)),0,VLOOKUP(D15,P_Paramétrage!$B$3086:$D$3125,2,FALSE)),0)</f>
        <v>0</v>
      </c>
      <c r="J15" s="246">
        <f>'Dépenses sur barèmes'!J15</f>
        <v>0</v>
      </c>
      <c r="K15" s="246"/>
      <c r="L15" s="246">
        <f t="shared" si="0"/>
        <v>0</v>
      </c>
      <c r="M15" s="111"/>
      <c r="N15" s="79" t="str">
        <f t="shared" si="1"/>
        <v/>
      </c>
      <c r="O15" s="246">
        <f t="shared" si="2"/>
        <v>0</v>
      </c>
      <c r="P15" s="111"/>
    </row>
    <row r="16" spans="2:16" ht="19.899999999999999" customHeight="1" x14ac:dyDescent="0.35">
      <c r="B16" s="109">
        <v>9</v>
      </c>
      <c r="C16" s="111" t="str">
        <f>IF('Dépenses sur barèmes'!C16&lt;&gt;"",'Dépenses sur barèmes'!C16,"")</f>
        <v/>
      </c>
      <c r="D16" s="111" t="str">
        <f>IF('Dépenses sur barèmes'!D16&lt;&gt;"",'Dépenses sur barèmes'!D16,"")</f>
        <v/>
      </c>
      <c r="E16" s="111" t="str">
        <f>IF('Dépenses sur barèmes'!E16&lt;&gt;"",'Dépenses sur barèmes'!E16,"")</f>
        <v/>
      </c>
      <c r="F16" s="111" t="str">
        <f>IF('Dépenses sur barèmes'!F16&lt;&gt;"",'Dépenses sur barèmes'!F16,"")</f>
        <v/>
      </c>
      <c r="G16" s="79" t="str">
        <f>IF('Dépenses sur barèmes'!G16&lt;&gt;"",'Dépenses sur barèmes'!G16,"")</f>
        <v/>
      </c>
      <c r="H16" s="247" t="str">
        <f>IF(D16&lt;&gt;"",IF(ISNA(VLOOKUP(D16,P_Paramétrage!$B$3086:$D$3125,3,FALSE)),"",VLOOKUP(D16,P_Paramétrage!$B$3086:$D$3125,3,FALSE)),"")</f>
        <v/>
      </c>
      <c r="I16" s="246">
        <f>IF(D16&lt;&gt;"",IF(ISNA(VLOOKUP(D16,P_Paramétrage!$B$3086:$D$3125,3,FALSE)),0,VLOOKUP(D16,P_Paramétrage!$B$3086:$D$3125,2,FALSE)),0)</f>
        <v>0</v>
      </c>
      <c r="J16" s="246">
        <f>'Dépenses sur barèmes'!J16</f>
        <v>0</v>
      </c>
      <c r="K16" s="246"/>
      <c r="L16" s="246">
        <f t="shared" si="0"/>
        <v>0</v>
      </c>
      <c r="M16" s="111"/>
      <c r="N16" s="79" t="str">
        <f t="shared" si="1"/>
        <v/>
      </c>
      <c r="O16" s="246">
        <f t="shared" si="2"/>
        <v>0</v>
      </c>
      <c r="P16" s="111"/>
    </row>
    <row r="17" spans="2:16" ht="19.899999999999999" customHeight="1" x14ac:dyDescent="0.35">
      <c r="B17" s="109">
        <v>10</v>
      </c>
      <c r="C17" s="111" t="str">
        <f>IF('Dépenses sur barèmes'!C17&lt;&gt;"",'Dépenses sur barèmes'!C17,"")</f>
        <v/>
      </c>
      <c r="D17" s="111" t="str">
        <f>IF('Dépenses sur barèmes'!D17&lt;&gt;"",'Dépenses sur barèmes'!D17,"")</f>
        <v/>
      </c>
      <c r="E17" s="111" t="str">
        <f>IF('Dépenses sur barèmes'!E17&lt;&gt;"",'Dépenses sur barèmes'!E17,"")</f>
        <v/>
      </c>
      <c r="F17" s="111" t="str">
        <f>IF('Dépenses sur barèmes'!F17&lt;&gt;"",'Dépenses sur barèmes'!F17,"")</f>
        <v/>
      </c>
      <c r="G17" s="79" t="str">
        <f>IF('Dépenses sur barèmes'!G17&lt;&gt;"",'Dépenses sur barèmes'!G17,"")</f>
        <v/>
      </c>
      <c r="H17" s="247" t="str">
        <f>IF(D17&lt;&gt;"",IF(ISNA(VLOOKUP(D17,P_Paramétrage!$B$3086:$D$3125,3,FALSE)),"",VLOOKUP(D17,P_Paramétrage!$B$3086:$D$3125,3,FALSE)),"")</f>
        <v/>
      </c>
      <c r="I17" s="246">
        <f>IF(D17&lt;&gt;"",IF(ISNA(VLOOKUP(D17,P_Paramétrage!$B$3086:$D$3125,3,FALSE)),0,VLOOKUP(D17,P_Paramétrage!$B$3086:$D$3125,2,FALSE)),0)</f>
        <v>0</v>
      </c>
      <c r="J17" s="246">
        <f>'Dépenses sur barèmes'!J17</f>
        <v>0</v>
      </c>
      <c r="K17" s="246"/>
      <c r="L17" s="246">
        <f t="shared" si="0"/>
        <v>0</v>
      </c>
      <c r="M17" s="111"/>
      <c r="N17" s="79" t="str">
        <f t="shared" si="1"/>
        <v/>
      </c>
      <c r="O17" s="246">
        <f t="shared" si="2"/>
        <v>0</v>
      </c>
      <c r="P17" s="111"/>
    </row>
    <row r="18" spans="2:16" ht="19.899999999999999" customHeight="1" x14ac:dyDescent="0.35">
      <c r="B18" s="109">
        <v>11</v>
      </c>
      <c r="C18" s="111" t="str">
        <f>IF('Dépenses sur barèmes'!C18&lt;&gt;"",'Dépenses sur barèmes'!C18,"")</f>
        <v/>
      </c>
      <c r="D18" s="111" t="str">
        <f>IF('Dépenses sur barèmes'!D18&lt;&gt;"",'Dépenses sur barèmes'!D18,"")</f>
        <v/>
      </c>
      <c r="E18" s="111" t="str">
        <f>IF('Dépenses sur barèmes'!E18&lt;&gt;"",'Dépenses sur barèmes'!E18,"")</f>
        <v/>
      </c>
      <c r="F18" s="111" t="str">
        <f>IF('Dépenses sur barèmes'!F18&lt;&gt;"",'Dépenses sur barèmes'!F18,"")</f>
        <v/>
      </c>
      <c r="G18" s="79" t="str">
        <f>IF('Dépenses sur barèmes'!G18&lt;&gt;"",'Dépenses sur barèmes'!G18,"")</f>
        <v/>
      </c>
      <c r="H18" s="247" t="str">
        <f>IF(D18&lt;&gt;"",IF(ISNA(VLOOKUP(D18,P_Paramétrage!$B$3086:$D$3125,3,FALSE)),"",VLOOKUP(D18,P_Paramétrage!$B$3086:$D$3125,3,FALSE)),"")</f>
        <v/>
      </c>
      <c r="I18" s="246">
        <f>IF(D18&lt;&gt;"",IF(ISNA(VLOOKUP(D18,P_Paramétrage!$B$3086:$D$3125,3,FALSE)),0,VLOOKUP(D18,P_Paramétrage!$B$3086:$D$3125,2,FALSE)),0)</f>
        <v>0</v>
      </c>
      <c r="J18" s="246">
        <f>'Dépenses sur barèmes'!J18</f>
        <v>0</v>
      </c>
      <c r="K18" s="246"/>
      <c r="L18" s="246">
        <f t="shared" si="0"/>
        <v>0</v>
      </c>
      <c r="M18" s="111"/>
      <c r="N18" s="79" t="str">
        <f t="shared" si="1"/>
        <v/>
      </c>
      <c r="O18" s="246">
        <f t="shared" si="2"/>
        <v>0</v>
      </c>
      <c r="P18" s="111"/>
    </row>
    <row r="19" spans="2:16" ht="19.899999999999999" customHeight="1" x14ac:dyDescent="0.35">
      <c r="B19" s="109">
        <v>12</v>
      </c>
      <c r="C19" s="111" t="str">
        <f>IF('Dépenses sur barèmes'!C19&lt;&gt;"",'Dépenses sur barèmes'!C19,"")</f>
        <v/>
      </c>
      <c r="D19" s="111" t="str">
        <f>IF('Dépenses sur barèmes'!D19&lt;&gt;"",'Dépenses sur barèmes'!D19,"")</f>
        <v/>
      </c>
      <c r="E19" s="111" t="str">
        <f>IF('Dépenses sur barèmes'!E19&lt;&gt;"",'Dépenses sur barèmes'!E19,"")</f>
        <v/>
      </c>
      <c r="F19" s="111" t="str">
        <f>IF('Dépenses sur barèmes'!F19&lt;&gt;"",'Dépenses sur barèmes'!F19,"")</f>
        <v/>
      </c>
      <c r="G19" s="79" t="str">
        <f>IF('Dépenses sur barèmes'!G19&lt;&gt;"",'Dépenses sur barèmes'!G19,"")</f>
        <v/>
      </c>
      <c r="H19" s="247" t="str">
        <f>IF(D19&lt;&gt;"",IF(ISNA(VLOOKUP(D19,P_Paramétrage!$B$3086:$D$3125,3,FALSE)),"",VLOOKUP(D19,P_Paramétrage!$B$3086:$D$3125,3,FALSE)),"")</f>
        <v/>
      </c>
      <c r="I19" s="246">
        <f>IF(D19&lt;&gt;"",IF(ISNA(VLOOKUP(D19,P_Paramétrage!$B$3086:$D$3125,3,FALSE)),0,VLOOKUP(D19,P_Paramétrage!$B$3086:$D$3125,2,FALSE)),0)</f>
        <v>0</v>
      </c>
      <c r="J19" s="246">
        <f>'Dépenses sur barèmes'!J19</f>
        <v>0</v>
      </c>
      <c r="K19" s="246"/>
      <c r="L19" s="246">
        <f t="shared" si="0"/>
        <v>0</v>
      </c>
      <c r="M19" s="111"/>
      <c r="N19" s="79" t="str">
        <f t="shared" si="1"/>
        <v/>
      </c>
      <c r="O19" s="246">
        <f t="shared" si="2"/>
        <v>0</v>
      </c>
      <c r="P19" s="111"/>
    </row>
    <row r="20" spans="2:16" ht="19.899999999999999" customHeight="1" x14ac:dyDescent="0.35">
      <c r="B20" s="109">
        <v>13</v>
      </c>
      <c r="C20" s="111" t="str">
        <f>IF('Dépenses sur barèmes'!C20&lt;&gt;"",'Dépenses sur barèmes'!C20,"")</f>
        <v/>
      </c>
      <c r="D20" s="111" t="str">
        <f>IF('Dépenses sur barèmes'!D20&lt;&gt;"",'Dépenses sur barèmes'!D20,"")</f>
        <v/>
      </c>
      <c r="E20" s="111" t="str">
        <f>IF('Dépenses sur barèmes'!E20&lt;&gt;"",'Dépenses sur barèmes'!E20,"")</f>
        <v/>
      </c>
      <c r="F20" s="111" t="str">
        <f>IF('Dépenses sur barèmes'!F20&lt;&gt;"",'Dépenses sur barèmes'!F20,"")</f>
        <v/>
      </c>
      <c r="G20" s="79" t="str">
        <f>IF('Dépenses sur barèmes'!G20&lt;&gt;"",'Dépenses sur barèmes'!G20,"")</f>
        <v/>
      </c>
      <c r="H20" s="247" t="str">
        <f>IF(D20&lt;&gt;"",IF(ISNA(VLOOKUP(D20,P_Paramétrage!$B$3086:$D$3125,3,FALSE)),"",VLOOKUP(D20,P_Paramétrage!$B$3086:$D$3125,3,FALSE)),"")</f>
        <v/>
      </c>
      <c r="I20" s="246">
        <f>IF(D20&lt;&gt;"",IF(ISNA(VLOOKUP(D20,P_Paramétrage!$B$3086:$D$3125,3,FALSE)),0,VLOOKUP(D20,P_Paramétrage!$B$3086:$D$3125,2,FALSE)),0)</f>
        <v>0</v>
      </c>
      <c r="J20" s="246">
        <f>'Dépenses sur barèmes'!J20</f>
        <v>0</v>
      </c>
      <c r="K20" s="246"/>
      <c r="L20" s="246">
        <f t="shared" si="0"/>
        <v>0</v>
      </c>
      <c r="M20" s="111"/>
      <c r="N20" s="79" t="str">
        <f t="shared" si="1"/>
        <v/>
      </c>
      <c r="O20" s="246">
        <f t="shared" si="2"/>
        <v>0</v>
      </c>
      <c r="P20" s="111"/>
    </row>
    <row r="21" spans="2:16" ht="19.899999999999999" customHeight="1" x14ac:dyDescent="0.35">
      <c r="B21" s="109">
        <v>14</v>
      </c>
      <c r="C21" s="111" t="str">
        <f>IF('Dépenses sur barèmes'!C21&lt;&gt;"",'Dépenses sur barèmes'!C21,"")</f>
        <v/>
      </c>
      <c r="D21" s="111" t="str">
        <f>IF('Dépenses sur barèmes'!D21&lt;&gt;"",'Dépenses sur barèmes'!D21,"")</f>
        <v/>
      </c>
      <c r="E21" s="111" t="str">
        <f>IF('Dépenses sur barèmes'!E21&lt;&gt;"",'Dépenses sur barèmes'!E21,"")</f>
        <v/>
      </c>
      <c r="F21" s="111" t="str">
        <f>IF('Dépenses sur barèmes'!F21&lt;&gt;"",'Dépenses sur barèmes'!F21,"")</f>
        <v/>
      </c>
      <c r="G21" s="79" t="str">
        <f>IF('Dépenses sur barèmes'!G21&lt;&gt;"",'Dépenses sur barèmes'!G21,"")</f>
        <v/>
      </c>
      <c r="H21" s="247" t="str">
        <f>IF(D21&lt;&gt;"",IF(ISNA(VLOOKUP(D21,P_Paramétrage!$B$3086:$D$3125,3,FALSE)),"",VLOOKUP(D21,P_Paramétrage!$B$3086:$D$3125,3,FALSE)),"")</f>
        <v/>
      </c>
      <c r="I21" s="246">
        <f>IF(D21&lt;&gt;"",IF(ISNA(VLOOKUP(D21,P_Paramétrage!$B$3086:$D$3125,3,FALSE)),0,VLOOKUP(D21,P_Paramétrage!$B$3086:$D$3125,2,FALSE)),0)</f>
        <v>0</v>
      </c>
      <c r="J21" s="246">
        <f>'Dépenses sur barèmes'!J21</f>
        <v>0</v>
      </c>
      <c r="K21" s="246"/>
      <c r="L21" s="246">
        <f t="shared" si="0"/>
        <v>0</v>
      </c>
      <c r="M21" s="111"/>
      <c r="N21" s="79" t="str">
        <f t="shared" si="1"/>
        <v/>
      </c>
      <c r="O21" s="246">
        <f t="shared" si="2"/>
        <v>0</v>
      </c>
      <c r="P21" s="111"/>
    </row>
    <row r="22" spans="2:16" ht="19.899999999999999" customHeight="1" x14ac:dyDescent="0.35">
      <c r="B22" s="109">
        <v>15</v>
      </c>
      <c r="C22" s="111" t="str">
        <f>IF('Dépenses sur barèmes'!C22&lt;&gt;"",'Dépenses sur barèmes'!C22,"")</f>
        <v/>
      </c>
      <c r="D22" s="111" t="str">
        <f>IF('Dépenses sur barèmes'!D22&lt;&gt;"",'Dépenses sur barèmes'!D22,"")</f>
        <v/>
      </c>
      <c r="E22" s="111" t="str">
        <f>IF('Dépenses sur barèmes'!E22&lt;&gt;"",'Dépenses sur barèmes'!E22,"")</f>
        <v/>
      </c>
      <c r="F22" s="111" t="str">
        <f>IF('Dépenses sur barèmes'!F22&lt;&gt;"",'Dépenses sur barèmes'!F22,"")</f>
        <v/>
      </c>
      <c r="G22" s="79" t="str">
        <f>IF('Dépenses sur barèmes'!G22&lt;&gt;"",'Dépenses sur barèmes'!G22,"")</f>
        <v/>
      </c>
      <c r="H22" s="247" t="str">
        <f>IF(D22&lt;&gt;"",IF(ISNA(VLOOKUP(D22,P_Paramétrage!$B$3086:$D$3125,3,FALSE)),"",VLOOKUP(D22,P_Paramétrage!$B$3086:$D$3125,3,FALSE)),"")</f>
        <v/>
      </c>
      <c r="I22" s="246">
        <f>IF(D22&lt;&gt;"",IF(ISNA(VLOOKUP(D22,P_Paramétrage!$B$3086:$D$3125,3,FALSE)),0,VLOOKUP(D22,P_Paramétrage!$B$3086:$D$3125,2,FALSE)),0)</f>
        <v>0</v>
      </c>
      <c r="J22" s="246">
        <f>'Dépenses sur barèmes'!J22</f>
        <v>0</v>
      </c>
      <c r="K22" s="246"/>
      <c r="L22" s="246">
        <f t="shared" si="0"/>
        <v>0</v>
      </c>
      <c r="M22" s="111"/>
      <c r="N22" s="79" t="str">
        <f t="shared" si="1"/>
        <v/>
      </c>
      <c r="O22" s="246">
        <f t="shared" si="2"/>
        <v>0</v>
      </c>
      <c r="P22" s="111"/>
    </row>
    <row r="23" spans="2:16" ht="19.899999999999999" customHeight="1" x14ac:dyDescent="0.35">
      <c r="B23" s="109">
        <v>16</v>
      </c>
      <c r="C23" s="111" t="str">
        <f>IF('Dépenses sur barèmes'!C23&lt;&gt;"",'Dépenses sur barèmes'!C23,"")</f>
        <v/>
      </c>
      <c r="D23" s="111" t="str">
        <f>IF('Dépenses sur barèmes'!D23&lt;&gt;"",'Dépenses sur barèmes'!D23,"")</f>
        <v/>
      </c>
      <c r="E23" s="111" t="str">
        <f>IF('Dépenses sur barèmes'!E23&lt;&gt;"",'Dépenses sur barèmes'!E23,"")</f>
        <v/>
      </c>
      <c r="F23" s="111" t="str">
        <f>IF('Dépenses sur barèmes'!F23&lt;&gt;"",'Dépenses sur barèmes'!F23,"")</f>
        <v/>
      </c>
      <c r="G23" s="79" t="str">
        <f>IF('Dépenses sur barèmes'!G23&lt;&gt;"",'Dépenses sur barèmes'!G23,"")</f>
        <v/>
      </c>
      <c r="H23" s="247" t="str">
        <f>IF(D23&lt;&gt;"",IF(ISNA(VLOOKUP(D23,P_Paramétrage!$B$3086:$D$3125,3,FALSE)),"",VLOOKUP(D23,P_Paramétrage!$B$3086:$D$3125,3,FALSE)),"")</f>
        <v/>
      </c>
      <c r="I23" s="246">
        <f>IF(D23&lt;&gt;"",IF(ISNA(VLOOKUP(D23,P_Paramétrage!$B$3086:$D$3125,3,FALSE)),0,VLOOKUP(D23,P_Paramétrage!$B$3086:$D$3125,2,FALSE)),0)</f>
        <v>0</v>
      </c>
      <c r="J23" s="246">
        <f>'Dépenses sur barèmes'!J23</f>
        <v>0</v>
      </c>
      <c r="K23" s="246"/>
      <c r="L23" s="246">
        <f t="shared" si="0"/>
        <v>0</v>
      </c>
      <c r="M23" s="111"/>
      <c r="N23" s="79" t="str">
        <f t="shared" si="1"/>
        <v/>
      </c>
      <c r="O23" s="246">
        <f t="shared" si="2"/>
        <v>0</v>
      </c>
      <c r="P23" s="111"/>
    </row>
    <row r="24" spans="2:16" ht="19.899999999999999" customHeight="1" x14ac:dyDescent="0.35">
      <c r="B24" s="109">
        <v>17</v>
      </c>
      <c r="C24" s="111" t="str">
        <f>IF('Dépenses sur barèmes'!C24&lt;&gt;"",'Dépenses sur barèmes'!C24,"")</f>
        <v/>
      </c>
      <c r="D24" s="111" t="str">
        <f>IF('Dépenses sur barèmes'!D24&lt;&gt;"",'Dépenses sur barèmes'!D24,"")</f>
        <v/>
      </c>
      <c r="E24" s="111" t="str">
        <f>IF('Dépenses sur barèmes'!E24&lt;&gt;"",'Dépenses sur barèmes'!E24,"")</f>
        <v/>
      </c>
      <c r="F24" s="111" t="str">
        <f>IF('Dépenses sur barèmes'!F24&lt;&gt;"",'Dépenses sur barèmes'!F24,"")</f>
        <v/>
      </c>
      <c r="G24" s="79" t="str">
        <f>IF('Dépenses sur barèmes'!G24&lt;&gt;"",'Dépenses sur barèmes'!G24,"")</f>
        <v/>
      </c>
      <c r="H24" s="247" t="str">
        <f>IF(D24&lt;&gt;"",IF(ISNA(VLOOKUP(D24,P_Paramétrage!$B$3086:$D$3125,3,FALSE)),"",VLOOKUP(D24,P_Paramétrage!$B$3086:$D$3125,3,FALSE)),"")</f>
        <v/>
      </c>
      <c r="I24" s="246">
        <f>IF(D24&lt;&gt;"",IF(ISNA(VLOOKUP(D24,P_Paramétrage!$B$3086:$D$3125,3,FALSE)),0,VLOOKUP(D24,P_Paramétrage!$B$3086:$D$3125,2,FALSE)),0)</f>
        <v>0</v>
      </c>
      <c r="J24" s="246">
        <f>'Dépenses sur barèmes'!J24</f>
        <v>0</v>
      </c>
      <c r="K24" s="246"/>
      <c r="L24" s="246">
        <f t="shared" si="0"/>
        <v>0</v>
      </c>
      <c r="M24" s="111"/>
      <c r="N24" s="79" t="str">
        <f t="shared" si="1"/>
        <v/>
      </c>
      <c r="O24" s="246">
        <f t="shared" si="2"/>
        <v>0</v>
      </c>
      <c r="P24" s="111"/>
    </row>
    <row r="25" spans="2:16" ht="19.899999999999999" customHeight="1" x14ac:dyDescent="0.35">
      <c r="B25" s="109">
        <v>18</v>
      </c>
      <c r="C25" s="111" t="str">
        <f>IF('Dépenses sur barèmes'!C25&lt;&gt;"",'Dépenses sur barèmes'!C25,"")</f>
        <v/>
      </c>
      <c r="D25" s="111" t="str">
        <f>IF('Dépenses sur barèmes'!D25&lt;&gt;"",'Dépenses sur barèmes'!D25,"")</f>
        <v/>
      </c>
      <c r="E25" s="111" t="str">
        <f>IF('Dépenses sur barèmes'!E25&lt;&gt;"",'Dépenses sur barèmes'!E25,"")</f>
        <v/>
      </c>
      <c r="F25" s="111" t="str">
        <f>IF('Dépenses sur barèmes'!F25&lt;&gt;"",'Dépenses sur barèmes'!F25,"")</f>
        <v/>
      </c>
      <c r="G25" s="79" t="str">
        <f>IF('Dépenses sur barèmes'!G25&lt;&gt;"",'Dépenses sur barèmes'!G25,"")</f>
        <v/>
      </c>
      <c r="H25" s="247" t="str">
        <f>IF(D25&lt;&gt;"",IF(ISNA(VLOOKUP(D25,P_Paramétrage!$B$3086:$D$3125,3,FALSE)),"",VLOOKUP(D25,P_Paramétrage!$B$3086:$D$3125,3,FALSE)),"")</f>
        <v/>
      </c>
      <c r="I25" s="246">
        <f>IF(D25&lt;&gt;"",IF(ISNA(VLOOKUP(D25,P_Paramétrage!$B$3086:$D$3125,3,FALSE)),0,VLOOKUP(D25,P_Paramétrage!$B$3086:$D$3125,2,FALSE)),0)</f>
        <v>0</v>
      </c>
      <c r="J25" s="246">
        <f>'Dépenses sur barèmes'!J25</f>
        <v>0</v>
      </c>
      <c r="K25" s="246"/>
      <c r="L25" s="246">
        <f t="shared" si="0"/>
        <v>0</v>
      </c>
      <c r="M25" s="111"/>
      <c r="N25" s="79" t="str">
        <f t="shared" si="1"/>
        <v/>
      </c>
      <c r="O25" s="246">
        <f t="shared" si="2"/>
        <v>0</v>
      </c>
      <c r="P25" s="111"/>
    </row>
    <row r="26" spans="2:16" ht="19.899999999999999" customHeight="1" x14ac:dyDescent="0.35">
      <c r="B26" s="109">
        <v>19</v>
      </c>
      <c r="C26" s="111" t="str">
        <f>IF('Dépenses sur barèmes'!C26&lt;&gt;"",'Dépenses sur barèmes'!C26,"")</f>
        <v/>
      </c>
      <c r="D26" s="111" t="str">
        <f>IF('Dépenses sur barèmes'!D26&lt;&gt;"",'Dépenses sur barèmes'!D26,"")</f>
        <v/>
      </c>
      <c r="E26" s="111" t="str">
        <f>IF('Dépenses sur barèmes'!E26&lt;&gt;"",'Dépenses sur barèmes'!E26,"")</f>
        <v/>
      </c>
      <c r="F26" s="111" t="str">
        <f>IF('Dépenses sur barèmes'!F26&lt;&gt;"",'Dépenses sur barèmes'!F26,"")</f>
        <v/>
      </c>
      <c r="G26" s="79" t="str">
        <f>IF('Dépenses sur barèmes'!G26&lt;&gt;"",'Dépenses sur barèmes'!G26,"")</f>
        <v/>
      </c>
      <c r="H26" s="247" t="str">
        <f>IF(D26&lt;&gt;"",IF(ISNA(VLOOKUP(D26,P_Paramétrage!$B$3086:$D$3125,3,FALSE)),"",VLOOKUP(D26,P_Paramétrage!$B$3086:$D$3125,3,FALSE)),"")</f>
        <v/>
      </c>
      <c r="I26" s="246">
        <f>IF(D26&lt;&gt;"",IF(ISNA(VLOOKUP(D26,P_Paramétrage!$B$3086:$D$3125,3,FALSE)),0,VLOOKUP(D26,P_Paramétrage!$B$3086:$D$3125,2,FALSE)),0)</f>
        <v>0</v>
      </c>
      <c r="J26" s="246">
        <f>'Dépenses sur barèmes'!J26</f>
        <v>0</v>
      </c>
      <c r="K26" s="246"/>
      <c r="L26" s="246">
        <f t="shared" si="0"/>
        <v>0</v>
      </c>
      <c r="M26" s="111"/>
      <c r="N26" s="79" t="str">
        <f t="shared" si="1"/>
        <v/>
      </c>
      <c r="O26" s="246">
        <f t="shared" si="2"/>
        <v>0</v>
      </c>
      <c r="P26" s="111"/>
    </row>
    <row r="27" spans="2:16" ht="19.899999999999999" customHeight="1" x14ac:dyDescent="0.35">
      <c r="B27" s="109">
        <v>20</v>
      </c>
      <c r="C27" s="111" t="str">
        <f>IF('Dépenses sur barèmes'!C27&lt;&gt;"",'Dépenses sur barèmes'!C27,"")</f>
        <v/>
      </c>
      <c r="D27" s="111" t="str">
        <f>IF('Dépenses sur barèmes'!D27&lt;&gt;"",'Dépenses sur barèmes'!D27,"")</f>
        <v/>
      </c>
      <c r="E27" s="111" t="str">
        <f>IF('Dépenses sur barèmes'!E27&lt;&gt;"",'Dépenses sur barèmes'!E27,"")</f>
        <v/>
      </c>
      <c r="F27" s="111" t="str">
        <f>IF('Dépenses sur barèmes'!F27&lt;&gt;"",'Dépenses sur barèmes'!F27,"")</f>
        <v/>
      </c>
      <c r="G27" s="79" t="str">
        <f>IF('Dépenses sur barèmes'!G27&lt;&gt;"",'Dépenses sur barèmes'!G27,"")</f>
        <v/>
      </c>
      <c r="H27" s="247" t="str">
        <f>IF(D27&lt;&gt;"",IF(ISNA(VLOOKUP(D27,P_Paramétrage!$B$3086:$D$3125,3,FALSE)),"",VLOOKUP(D27,P_Paramétrage!$B$3086:$D$3125,3,FALSE)),"")</f>
        <v/>
      </c>
      <c r="I27" s="246">
        <f>IF(D27&lt;&gt;"",IF(ISNA(VLOOKUP(D27,P_Paramétrage!$B$3086:$D$3125,3,FALSE)),0,VLOOKUP(D27,P_Paramétrage!$B$3086:$D$3125,2,FALSE)),0)</f>
        <v>0</v>
      </c>
      <c r="J27" s="246">
        <f>'Dépenses sur barèmes'!J27</f>
        <v>0</v>
      </c>
      <c r="K27" s="246"/>
      <c r="L27" s="246">
        <f t="shared" si="0"/>
        <v>0</v>
      </c>
      <c r="M27" s="111"/>
      <c r="N27" s="79" t="str">
        <f t="shared" si="1"/>
        <v/>
      </c>
      <c r="O27" s="246">
        <f t="shared" si="2"/>
        <v>0</v>
      </c>
      <c r="P27" s="111"/>
    </row>
    <row r="28" spans="2:16" ht="19.899999999999999" customHeight="1" x14ac:dyDescent="0.35">
      <c r="B28" s="109">
        <v>21</v>
      </c>
      <c r="C28" s="111" t="str">
        <f>IF('Dépenses sur barèmes'!C28&lt;&gt;"",'Dépenses sur barèmes'!C28,"")</f>
        <v/>
      </c>
      <c r="D28" s="111" t="str">
        <f>IF('Dépenses sur barèmes'!D28&lt;&gt;"",'Dépenses sur barèmes'!D28,"")</f>
        <v/>
      </c>
      <c r="E28" s="111" t="str">
        <f>IF('Dépenses sur barèmes'!E28&lt;&gt;"",'Dépenses sur barèmes'!E28,"")</f>
        <v/>
      </c>
      <c r="F28" s="111" t="str">
        <f>IF('Dépenses sur barèmes'!F28&lt;&gt;"",'Dépenses sur barèmes'!F28,"")</f>
        <v/>
      </c>
      <c r="G28" s="79" t="str">
        <f>IF('Dépenses sur barèmes'!G28&lt;&gt;"",'Dépenses sur barèmes'!G28,"")</f>
        <v/>
      </c>
      <c r="H28" s="247" t="str">
        <f>IF(D28&lt;&gt;"",IF(ISNA(VLOOKUP(D28,P_Paramétrage!$B$3086:$D$3125,3,FALSE)),"",VLOOKUP(D28,P_Paramétrage!$B$3086:$D$3125,3,FALSE)),"")</f>
        <v/>
      </c>
      <c r="I28" s="246">
        <f>IF(D28&lt;&gt;"",IF(ISNA(VLOOKUP(D28,P_Paramétrage!$B$3086:$D$3125,3,FALSE)),0,VLOOKUP(D28,P_Paramétrage!$B$3086:$D$3125,2,FALSE)),0)</f>
        <v>0</v>
      </c>
      <c r="J28" s="246">
        <f>'Dépenses sur barèmes'!J28</f>
        <v>0</v>
      </c>
      <c r="K28" s="246"/>
      <c r="L28" s="246">
        <f t="shared" si="0"/>
        <v>0</v>
      </c>
      <c r="M28" s="111"/>
      <c r="N28" s="79" t="str">
        <f t="shared" si="1"/>
        <v/>
      </c>
      <c r="O28" s="246">
        <f t="shared" si="2"/>
        <v>0</v>
      </c>
      <c r="P28" s="111"/>
    </row>
    <row r="29" spans="2:16" ht="19.899999999999999" customHeight="1" x14ac:dyDescent="0.35">
      <c r="B29" s="109">
        <v>22</v>
      </c>
      <c r="C29" s="111" t="str">
        <f>IF('Dépenses sur barèmes'!C29&lt;&gt;"",'Dépenses sur barèmes'!C29,"")</f>
        <v/>
      </c>
      <c r="D29" s="111" t="str">
        <f>IF('Dépenses sur barèmes'!D29&lt;&gt;"",'Dépenses sur barèmes'!D29,"")</f>
        <v/>
      </c>
      <c r="E29" s="111" t="str">
        <f>IF('Dépenses sur barèmes'!E29&lt;&gt;"",'Dépenses sur barèmes'!E29,"")</f>
        <v/>
      </c>
      <c r="F29" s="111" t="str">
        <f>IF('Dépenses sur barèmes'!F29&lt;&gt;"",'Dépenses sur barèmes'!F29,"")</f>
        <v/>
      </c>
      <c r="G29" s="79" t="str">
        <f>IF('Dépenses sur barèmes'!G29&lt;&gt;"",'Dépenses sur barèmes'!G29,"")</f>
        <v/>
      </c>
      <c r="H29" s="247" t="str">
        <f>IF(D29&lt;&gt;"",IF(ISNA(VLOOKUP(D29,P_Paramétrage!$B$3086:$D$3125,3,FALSE)),"",VLOOKUP(D29,P_Paramétrage!$B$3086:$D$3125,3,FALSE)),"")</f>
        <v/>
      </c>
      <c r="I29" s="246">
        <f>IF(D29&lt;&gt;"",IF(ISNA(VLOOKUP(D29,P_Paramétrage!$B$3086:$D$3125,3,FALSE)),0,VLOOKUP(D29,P_Paramétrage!$B$3086:$D$3125,2,FALSE)),0)</f>
        <v>0</v>
      </c>
      <c r="J29" s="246">
        <f>'Dépenses sur barèmes'!J29</f>
        <v>0</v>
      </c>
      <c r="K29" s="246"/>
      <c r="L29" s="246">
        <f t="shared" si="0"/>
        <v>0</v>
      </c>
      <c r="M29" s="111"/>
      <c r="N29" s="79" t="str">
        <f t="shared" si="1"/>
        <v/>
      </c>
      <c r="O29" s="246">
        <f t="shared" si="2"/>
        <v>0</v>
      </c>
      <c r="P29" s="111"/>
    </row>
    <row r="30" spans="2:16" ht="19.899999999999999" customHeight="1" x14ac:dyDescent="0.35">
      <c r="B30" s="109">
        <v>23</v>
      </c>
      <c r="C30" s="111" t="str">
        <f>IF('Dépenses sur barèmes'!C30&lt;&gt;"",'Dépenses sur barèmes'!C30,"")</f>
        <v/>
      </c>
      <c r="D30" s="111" t="str">
        <f>IF('Dépenses sur barèmes'!D30&lt;&gt;"",'Dépenses sur barèmes'!D30,"")</f>
        <v/>
      </c>
      <c r="E30" s="111" t="str">
        <f>IF('Dépenses sur barèmes'!E30&lt;&gt;"",'Dépenses sur barèmes'!E30,"")</f>
        <v/>
      </c>
      <c r="F30" s="111" t="str">
        <f>IF('Dépenses sur barèmes'!F30&lt;&gt;"",'Dépenses sur barèmes'!F30,"")</f>
        <v/>
      </c>
      <c r="G30" s="79" t="str">
        <f>IF('Dépenses sur barèmes'!G30&lt;&gt;"",'Dépenses sur barèmes'!G30,"")</f>
        <v/>
      </c>
      <c r="H30" s="247" t="str">
        <f>IF(D30&lt;&gt;"",IF(ISNA(VLOOKUP(D30,P_Paramétrage!$B$3086:$D$3125,3,FALSE)),"",VLOOKUP(D30,P_Paramétrage!$B$3086:$D$3125,3,FALSE)),"")</f>
        <v/>
      </c>
      <c r="I30" s="246">
        <f>IF(D30&lt;&gt;"",IF(ISNA(VLOOKUP(D30,P_Paramétrage!$B$3086:$D$3125,3,FALSE)),0,VLOOKUP(D30,P_Paramétrage!$B$3086:$D$3125,2,FALSE)),0)</f>
        <v>0</v>
      </c>
      <c r="J30" s="246">
        <f>'Dépenses sur barèmes'!J30</f>
        <v>0</v>
      </c>
      <c r="K30" s="246"/>
      <c r="L30" s="246">
        <f t="shared" si="0"/>
        <v>0</v>
      </c>
      <c r="M30" s="111"/>
      <c r="N30" s="79" t="str">
        <f t="shared" si="1"/>
        <v/>
      </c>
      <c r="O30" s="246">
        <f t="shared" si="2"/>
        <v>0</v>
      </c>
      <c r="P30" s="111"/>
    </row>
    <row r="31" spans="2:16" ht="19.899999999999999" customHeight="1" x14ac:dyDescent="0.35">
      <c r="B31" s="109">
        <v>24</v>
      </c>
      <c r="C31" s="111" t="str">
        <f>IF('Dépenses sur barèmes'!C31&lt;&gt;"",'Dépenses sur barèmes'!C31,"")</f>
        <v/>
      </c>
      <c r="D31" s="111" t="str">
        <f>IF('Dépenses sur barèmes'!D31&lt;&gt;"",'Dépenses sur barèmes'!D31,"")</f>
        <v/>
      </c>
      <c r="E31" s="111" t="str">
        <f>IF('Dépenses sur barèmes'!E31&lt;&gt;"",'Dépenses sur barèmes'!E31,"")</f>
        <v/>
      </c>
      <c r="F31" s="111" t="str">
        <f>IF('Dépenses sur barèmes'!F31&lt;&gt;"",'Dépenses sur barèmes'!F31,"")</f>
        <v/>
      </c>
      <c r="G31" s="79" t="str">
        <f>IF('Dépenses sur barèmes'!G31&lt;&gt;"",'Dépenses sur barèmes'!G31,"")</f>
        <v/>
      </c>
      <c r="H31" s="247" t="str">
        <f>IF(D31&lt;&gt;"",IF(ISNA(VLOOKUP(D31,P_Paramétrage!$B$3086:$D$3125,3,FALSE)),"",VLOOKUP(D31,P_Paramétrage!$B$3086:$D$3125,3,FALSE)),"")</f>
        <v/>
      </c>
      <c r="I31" s="246">
        <f>IF(D31&lt;&gt;"",IF(ISNA(VLOOKUP(D31,P_Paramétrage!$B$3086:$D$3125,3,FALSE)),0,VLOOKUP(D31,P_Paramétrage!$B$3086:$D$3125,2,FALSE)),0)</f>
        <v>0</v>
      </c>
      <c r="J31" s="246">
        <f>'Dépenses sur barèmes'!J31</f>
        <v>0</v>
      </c>
      <c r="K31" s="246"/>
      <c r="L31" s="246">
        <f t="shared" si="0"/>
        <v>0</v>
      </c>
      <c r="M31" s="111"/>
      <c r="N31" s="79" t="str">
        <f t="shared" si="1"/>
        <v/>
      </c>
      <c r="O31" s="246">
        <f t="shared" si="2"/>
        <v>0</v>
      </c>
      <c r="P31" s="111"/>
    </row>
    <row r="32" spans="2:16" ht="19.899999999999999" customHeight="1" x14ac:dyDescent="0.35">
      <c r="B32" s="109">
        <v>25</v>
      </c>
      <c r="C32" s="111" t="str">
        <f>IF('Dépenses sur barèmes'!C32&lt;&gt;"",'Dépenses sur barèmes'!C32,"")</f>
        <v/>
      </c>
      <c r="D32" s="111" t="str">
        <f>IF('Dépenses sur barèmes'!D32&lt;&gt;"",'Dépenses sur barèmes'!D32,"")</f>
        <v/>
      </c>
      <c r="E32" s="111" t="str">
        <f>IF('Dépenses sur barèmes'!E32&lt;&gt;"",'Dépenses sur barèmes'!E32,"")</f>
        <v/>
      </c>
      <c r="F32" s="111" t="str">
        <f>IF('Dépenses sur barèmes'!F32&lt;&gt;"",'Dépenses sur barèmes'!F32,"")</f>
        <v/>
      </c>
      <c r="G32" s="79" t="str">
        <f>IF('Dépenses sur barèmes'!G32&lt;&gt;"",'Dépenses sur barèmes'!G32,"")</f>
        <v/>
      </c>
      <c r="H32" s="247" t="str">
        <f>IF(D32&lt;&gt;"",IF(ISNA(VLOOKUP(D32,P_Paramétrage!$B$3086:$D$3125,3,FALSE)),"",VLOOKUP(D32,P_Paramétrage!$B$3086:$D$3125,3,FALSE)),"")</f>
        <v/>
      </c>
      <c r="I32" s="246">
        <f>IF(D32&lt;&gt;"",IF(ISNA(VLOOKUP(D32,P_Paramétrage!$B$3086:$D$3125,3,FALSE)),0,VLOOKUP(D32,P_Paramétrage!$B$3086:$D$3125,2,FALSE)),0)</f>
        <v>0</v>
      </c>
      <c r="J32" s="246">
        <f>'Dépenses sur barèmes'!J32</f>
        <v>0</v>
      </c>
      <c r="K32" s="246"/>
      <c r="L32" s="246">
        <f t="shared" si="0"/>
        <v>0</v>
      </c>
      <c r="M32" s="111"/>
      <c r="N32" s="79" t="str">
        <f t="shared" si="1"/>
        <v/>
      </c>
      <c r="O32" s="246">
        <f t="shared" si="2"/>
        <v>0</v>
      </c>
      <c r="P32" s="111"/>
    </row>
    <row r="33" spans="2:16" ht="19.899999999999999" customHeight="1" x14ac:dyDescent="0.35">
      <c r="B33" s="109">
        <v>26</v>
      </c>
      <c r="C33" s="111" t="str">
        <f>IF('Dépenses sur barèmes'!C33&lt;&gt;"",'Dépenses sur barèmes'!C33,"")</f>
        <v/>
      </c>
      <c r="D33" s="111" t="str">
        <f>IF('Dépenses sur barèmes'!D33&lt;&gt;"",'Dépenses sur barèmes'!D33,"")</f>
        <v/>
      </c>
      <c r="E33" s="111" t="str">
        <f>IF('Dépenses sur barèmes'!E33&lt;&gt;"",'Dépenses sur barèmes'!E33,"")</f>
        <v/>
      </c>
      <c r="F33" s="111" t="str">
        <f>IF('Dépenses sur barèmes'!F33&lt;&gt;"",'Dépenses sur barèmes'!F33,"")</f>
        <v/>
      </c>
      <c r="G33" s="79" t="str">
        <f>IF('Dépenses sur barèmes'!G33&lt;&gt;"",'Dépenses sur barèmes'!G33,"")</f>
        <v/>
      </c>
      <c r="H33" s="247" t="str">
        <f>IF(D33&lt;&gt;"",IF(ISNA(VLOOKUP(D33,P_Paramétrage!$B$3086:$D$3125,3,FALSE)),"",VLOOKUP(D33,P_Paramétrage!$B$3086:$D$3125,3,FALSE)),"")</f>
        <v/>
      </c>
      <c r="I33" s="246">
        <f>IF(D33&lt;&gt;"",IF(ISNA(VLOOKUP(D33,P_Paramétrage!$B$3086:$D$3125,3,FALSE)),0,VLOOKUP(D33,P_Paramétrage!$B$3086:$D$3125,2,FALSE)),0)</f>
        <v>0</v>
      </c>
      <c r="J33" s="246">
        <f>'Dépenses sur barèmes'!J33</f>
        <v>0</v>
      </c>
      <c r="K33" s="246"/>
      <c r="L33" s="246">
        <f t="shared" si="0"/>
        <v>0</v>
      </c>
      <c r="M33" s="111"/>
      <c r="N33" s="79" t="str">
        <f t="shared" si="1"/>
        <v/>
      </c>
      <c r="O33" s="246">
        <f t="shared" si="2"/>
        <v>0</v>
      </c>
      <c r="P33" s="111"/>
    </row>
    <row r="34" spans="2:16" ht="19.899999999999999" customHeight="1" x14ac:dyDescent="0.35">
      <c r="B34" s="109">
        <v>27</v>
      </c>
      <c r="C34" s="111" t="str">
        <f>IF('Dépenses sur barèmes'!C34&lt;&gt;"",'Dépenses sur barèmes'!C34,"")</f>
        <v/>
      </c>
      <c r="D34" s="111" t="str">
        <f>IF('Dépenses sur barèmes'!D34&lt;&gt;"",'Dépenses sur barèmes'!D34,"")</f>
        <v/>
      </c>
      <c r="E34" s="111" t="str">
        <f>IF('Dépenses sur barèmes'!E34&lt;&gt;"",'Dépenses sur barèmes'!E34,"")</f>
        <v/>
      </c>
      <c r="F34" s="111" t="str">
        <f>IF('Dépenses sur barèmes'!F34&lt;&gt;"",'Dépenses sur barèmes'!F34,"")</f>
        <v/>
      </c>
      <c r="G34" s="79" t="str">
        <f>IF('Dépenses sur barèmes'!G34&lt;&gt;"",'Dépenses sur barèmes'!G34,"")</f>
        <v/>
      </c>
      <c r="H34" s="247" t="str">
        <f>IF(D34&lt;&gt;"",IF(ISNA(VLOOKUP(D34,P_Paramétrage!$B$3086:$D$3125,3,FALSE)),"",VLOOKUP(D34,P_Paramétrage!$B$3086:$D$3125,3,FALSE)),"")</f>
        <v/>
      </c>
      <c r="I34" s="246">
        <f>IF(D34&lt;&gt;"",IF(ISNA(VLOOKUP(D34,P_Paramétrage!$B$3086:$D$3125,3,FALSE)),0,VLOOKUP(D34,P_Paramétrage!$B$3086:$D$3125,2,FALSE)),0)</f>
        <v>0</v>
      </c>
      <c r="J34" s="246">
        <f>'Dépenses sur barèmes'!J34</f>
        <v>0</v>
      </c>
      <c r="K34" s="246"/>
      <c r="L34" s="246">
        <f t="shared" si="0"/>
        <v>0</v>
      </c>
      <c r="M34" s="111"/>
      <c r="N34" s="79" t="str">
        <f t="shared" si="1"/>
        <v/>
      </c>
      <c r="O34" s="246">
        <f t="shared" si="2"/>
        <v>0</v>
      </c>
      <c r="P34" s="111"/>
    </row>
    <row r="35" spans="2:16" ht="19.899999999999999" customHeight="1" x14ac:dyDescent="0.35">
      <c r="B35" s="109">
        <v>28</v>
      </c>
      <c r="C35" s="111" t="str">
        <f>IF('Dépenses sur barèmes'!C35&lt;&gt;"",'Dépenses sur barèmes'!C35,"")</f>
        <v/>
      </c>
      <c r="D35" s="111" t="str">
        <f>IF('Dépenses sur barèmes'!D35&lt;&gt;"",'Dépenses sur barèmes'!D35,"")</f>
        <v/>
      </c>
      <c r="E35" s="111" t="str">
        <f>IF('Dépenses sur barèmes'!E35&lt;&gt;"",'Dépenses sur barèmes'!E35,"")</f>
        <v/>
      </c>
      <c r="F35" s="111" t="str">
        <f>IF('Dépenses sur barèmes'!F35&lt;&gt;"",'Dépenses sur barèmes'!F35,"")</f>
        <v/>
      </c>
      <c r="G35" s="79" t="str">
        <f>IF('Dépenses sur barèmes'!G35&lt;&gt;"",'Dépenses sur barèmes'!G35,"")</f>
        <v/>
      </c>
      <c r="H35" s="247" t="str">
        <f>IF(D35&lt;&gt;"",IF(ISNA(VLOOKUP(D35,P_Paramétrage!$B$3086:$D$3125,3,FALSE)),"",VLOOKUP(D35,P_Paramétrage!$B$3086:$D$3125,3,FALSE)),"")</f>
        <v/>
      </c>
      <c r="I35" s="246">
        <f>IF(D35&lt;&gt;"",IF(ISNA(VLOOKUP(D35,P_Paramétrage!$B$3086:$D$3125,3,FALSE)),0,VLOOKUP(D35,P_Paramétrage!$B$3086:$D$3125,2,FALSE)),0)</f>
        <v>0</v>
      </c>
      <c r="J35" s="246">
        <f>'Dépenses sur barèmes'!J35</f>
        <v>0</v>
      </c>
      <c r="K35" s="246"/>
      <c r="L35" s="246">
        <f t="shared" si="0"/>
        <v>0</v>
      </c>
      <c r="M35" s="111"/>
      <c r="N35" s="79" t="str">
        <f t="shared" si="1"/>
        <v/>
      </c>
      <c r="O35" s="246">
        <f t="shared" si="2"/>
        <v>0</v>
      </c>
      <c r="P35" s="111"/>
    </row>
    <row r="36" spans="2:16" ht="19.899999999999999" customHeight="1" x14ac:dyDescent="0.35">
      <c r="B36" s="109">
        <v>29</v>
      </c>
      <c r="C36" s="111" t="str">
        <f>IF('Dépenses sur barèmes'!C36&lt;&gt;"",'Dépenses sur barèmes'!C36,"")</f>
        <v/>
      </c>
      <c r="D36" s="111" t="str">
        <f>IF('Dépenses sur barèmes'!D36&lt;&gt;"",'Dépenses sur barèmes'!D36,"")</f>
        <v/>
      </c>
      <c r="E36" s="111" t="str">
        <f>IF('Dépenses sur barèmes'!E36&lt;&gt;"",'Dépenses sur barèmes'!E36,"")</f>
        <v/>
      </c>
      <c r="F36" s="111" t="str">
        <f>IF('Dépenses sur barèmes'!F36&lt;&gt;"",'Dépenses sur barèmes'!F36,"")</f>
        <v/>
      </c>
      <c r="G36" s="79" t="str">
        <f>IF('Dépenses sur barèmes'!G36&lt;&gt;"",'Dépenses sur barèmes'!G36,"")</f>
        <v/>
      </c>
      <c r="H36" s="247" t="str">
        <f>IF(D36&lt;&gt;"",IF(ISNA(VLOOKUP(D36,P_Paramétrage!$B$3086:$D$3125,3,FALSE)),"",VLOOKUP(D36,P_Paramétrage!$B$3086:$D$3125,3,FALSE)),"")</f>
        <v/>
      </c>
      <c r="I36" s="246">
        <f>IF(D36&lt;&gt;"",IF(ISNA(VLOOKUP(D36,P_Paramétrage!$B$3086:$D$3125,3,FALSE)),0,VLOOKUP(D36,P_Paramétrage!$B$3086:$D$3125,2,FALSE)),0)</f>
        <v>0</v>
      </c>
      <c r="J36" s="246">
        <f>'Dépenses sur barèmes'!J36</f>
        <v>0</v>
      </c>
      <c r="K36" s="246"/>
      <c r="L36" s="246">
        <f t="shared" si="0"/>
        <v>0</v>
      </c>
      <c r="M36" s="111"/>
      <c r="N36" s="79" t="str">
        <f t="shared" si="1"/>
        <v/>
      </c>
      <c r="O36" s="246">
        <f t="shared" si="2"/>
        <v>0</v>
      </c>
      <c r="P36" s="111"/>
    </row>
    <row r="37" spans="2:16" ht="19.899999999999999" customHeight="1" x14ac:dyDescent="0.35">
      <c r="B37" s="109">
        <v>30</v>
      </c>
      <c r="C37" s="111" t="str">
        <f>IF('Dépenses sur barèmes'!C37&lt;&gt;"",'Dépenses sur barèmes'!C37,"")</f>
        <v/>
      </c>
      <c r="D37" s="111" t="str">
        <f>IF('Dépenses sur barèmes'!D37&lt;&gt;"",'Dépenses sur barèmes'!D37,"")</f>
        <v/>
      </c>
      <c r="E37" s="111" t="str">
        <f>IF('Dépenses sur barèmes'!E37&lt;&gt;"",'Dépenses sur barèmes'!E37,"")</f>
        <v/>
      </c>
      <c r="F37" s="111" t="str">
        <f>IF('Dépenses sur barèmes'!F37&lt;&gt;"",'Dépenses sur barèmes'!F37,"")</f>
        <v/>
      </c>
      <c r="G37" s="79" t="str">
        <f>IF('Dépenses sur barèmes'!G37&lt;&gt;"",'Dépenses sur barèmes'!G37,"")</f>
        <v/>
      </c>
      <c r="H37" s="247" t="str">
        <f>IF(D37&lt;&gt;"",IF(ISNA(VLOOKUP(D37,P_Paramétrage!$B$3086:$D$3125,3,FALSE)),"",VLOOKUP(D37,P_Paramétrage!$B$3086:$D$3125,3,FALSE)),"")</f>
        <v/>
      </c>
      <c r="I37" s="246">
        <f>IF(D37&lt;&gt;"",IF(ISNA(VLOOKUP(D37,P_Paramétrage!$B$3086:$D$3125,3,FALSE)),0,VLOOKUP(D37,P_Paramétrage!$B$3086:$D$3125,2,FALSE)),0)</f>
        <v>0</v>
      </c>
      <c r="J37" s="246">
        <f>'Dépenses sur barèmes'!J37</f>
        <v>0</v>
      </c>
      <c r="K37" s="246"/>
      <c r="L37" s="246">
        <f t="shared" si="0"/>
        <v>0</v>
      </c>
      <c r="M37" s="111"/>
      <c r="N37" s="79" t="str">
        <f t="shared" si="1"/>
        <v/>
      </c>
      <c r="O37" s="246">
        <f t="shared" si="2"/>
        <v>0</v>
      </c>
      <c r="P37" s="111"/>
    </row>
    <row r="38" spans="2:16" ht="19.899999999999999" customHeight="1" x14ac:dyDescent="0.35">
      <c r="B38" s="109">
        <v>31</v>
      </c>
      <c r="C38" s="111" t="str">
        <f>IF('Dépenses sur barèmes'!C38&lt;&gt;"",'Dépenses sur barèmes'!C38,"")</f>
        <v/>
      </c>
      <c r="D38" s="111" t="str">
        <f>IF('Dépenses sur barèmes'!D38&lt;&gt;"",'Dépenses sur barèmes'!D38,"")</f>
        <v/>
      </c>
      <c r="E38" s="111" t="str">
        <f>IF('Dépenses sur barèmes'!E38&lt;&gt;"",'Dépenses sur barèmes'!E38,"")</f>
        <v/>
      </c>
      <c r="F38" s="111" t="str">
        <f>IF('Dépenses sur barèmes'!F38&lt;&gt;"",'Dépenses sur barèmes'!F38,"")</f>
        <v/>
      </c>
      <c r="G38" s="79" t="str">
        <f>IF('Dépenses sur barèmes'!G38&lt;&gt;"",'Dépenses sur barèmes'!G38,"")</f>
        <v/>
      </c>
      <c r="H38" s="247" t="str">
        <f>IF(D38&lt;&gt;"",IF(ISNA(VLOOKUP(D38,P_Paramétrage!$B$3086:$D$3125,3,FALSE)),"",VLOOKUP(D38,P_Paramétrage!$B$3086:$D$3125,3,FALSE)),"")</f>
        <v/>
      </c>
      <c r="I38" s="246">
        <f>IF(D38&lt;&gt;"",IF(ISNA(VLOOKUP(D38,P_Paramétrage!$B$3086:$D$3125,3,FALSE)),0,VLOOKUP(D38,P_Paramétrage!$B$3086:$D$3125,2,FALSE)),0)</f>
        <v>0</v>
      </c>
      <c r="J38" s="246">
        <f>'Dépenses sur barèmes'!J38</f>
        <v>0</v>
      </c>
      <c r="K38" s="246"/>
      <c r="L38" s="246">
        <f t="shared" si="0"/>
        <v>0</v>
      </c>
      <c r="M38" s="111"/>
      <c r="N38" s="79" t="str">
        <f t="shared" si="1"/>
        <v/>
      </c>
      <c r="O38" s="246">
        <f t="shared" si="2"/>
        <v>0</v>
      </c>
      <c r="P38" s="111"/>
    </row>
    <row r="39" spans="2:16" ht="19.899999999999999" customHeight="1" x14ac:dyDescent="0.35">
      <c r="B39" s="109">
        <v>32</v>
      </c>
      <c r="C39" s="111" t="str">
        <f>IF('Dépenses sur barèmes'!C39&lt;&gt;"",'Dépenses sur barèmes'!C39,"")</f>
        <v/>
      </c>
      <c r="D39" s="111" t="str">
        <f>IF('Dépenses sur barèmes'!D39&lt;&gt;"",'Dépenses sur barèmes'!D39,"")</f>
        <v/>
      </c>
      <c r="E39" s="111" t="str">
        <f>IF('Dépenses sur barèmes'!E39&lt;&gt;"",'Dépenses sur barèmes'!E39,"")</f>
        <v/>
      </c>
      <c r="F39" s="111" t="str">
        <f>IF('Dépenses sur barèmes'!F39&lt;&gt;"",'Dépenses sur barèmes'!F39,"")</f>
        <v/>
      </c>
      <c r="G39" s="79" t="str">
        <f>IF('Dépenses sur barèmes'!G39&lt;&gt;"",'Dépenses sur barèmes'!G39,"")</f>
        <v/>
      </c>
      <c r="H39" s="247" t="str">
        <f>IF(D39&lt;&gt;"",IF(ISNA(VLOOKUP(D39,P_Paramétrage!$B$3086:$D$3125,3,FALSE)),"",VLOOKUP(D39,P_Paramétrage!$B$3086:$D$3125,3,FALSE)),"")</f>
        <v/>
      </c>
      <c r="I39" s="246">
        <f>IF(D39&lt;&gt;"",IF(ISNA(VLOOKUP(D39,P_Paramétrage!$B$3086:$D$3125,3,FALSE)),0,VLOOKUP(D39,P_Paramétrage!$B$3086:$D$3125,2,FALSE)),0)</f>
        <v>0</v>
      </c>
      <c r="J39" s="246">
        <f>'Dépenses sur barèmes'!J39</f>
        <v>0</v>
      </c>
      <c r="K39" s="246"/>
      <c r="L39" s="246">
        <f t="shared" si="0"/>
        <v>0</v>
      </c>
      <c r="M39" s="111"/>
      <c r="N39" s="79" t="str">
        <f t="shared" si="1"/>
        <v/>
      </c>
      <c r="O39" s="246">
        <f t="shared" si="2"/>
        <v>0</v>
      </c>
      <c r="P39" s="111"/>
    </row>
    <row r="40" spans="2:16" ht="19.899999999999999" customHeight="1" x14ac:dyDescent="0.35">
      <c r="B40" s="109">
        <v>33</v>
      </c>
      <c r="C40" s="111" t="str">
        <f>IF('Dépenses sur barèmes'!C40&lt;&gt;"",'Dépenses sur barèmes'!C40,"")</f>
        <v/>
      </c>
      <c r="D40" s="111" t="str">
        <f>IF('Dépenses sur barèmes'!D40&lt;&gt;"",'Dépenses sur barèmes'!D40,"")</f>
        <v/>
      </c>
      <c r="E40" s="111" t="str">
        <f>IF('Dépenses sur barèmes'!E40&lt;&gt;"",'Dépenses sur barèmes'!E40,"")</f>
        <v/>
      </c>
      <c r="F40" s="111" t="str">
        <f>IF('Dépenses sur barèmes'!F40&lt;&gt;"",'Dépenses sur barèmes'!F40,"")</f>
        <v/>
      </c>
      <c r="G40" s="79" t="str">
        <f>IF('Dépenses sur barèmes'!G40&lt;&gt;"",'Dépenses sur barèmes'!G40,"")</f>
        <v/>
      </c>
      <c r="H40" s="247" t="str">
        <f>IF(D40&lt;&gt;"",IF(ISNA(VLOOKUP(D40,P_Paramétrage!$B$3086:$D$3125,3,FALSE)),"",VLOOKUP(D40,P_Paramétrage!$B$3086:$D$3125,3,FALSE)),"")</f>
        <v/>
      </c>
      <c r="I40" s="246">
        <f>IF(D40&lt;&gt;"",IF(ISNA(VLOOKUP(D40,P_Paramétrage!$B$3086:$D$3125,3,FALSE)),0,VLOOKUP(D40,P_Paramétrage!$B$3086:$D$3125,2,FALSE)),0)</f>
        <v>0</v>
      </c>
      <c r="J40" s="246">
        <f>'Dépenses sur barèmes'!J40</f>
        <v>0</v>
      </c>
      <c r="K40" s="246"/>
      <c r="L40" s="246">
        <f t="shared" si="0"/>
        <v>0</v>
      </c>
      <c r="M40" s="111"/>
      <c r="N40" s="79" t="str">
        <f t="shared" si="1"/>
        <v/>
      </c>
      <c r="O40" s="246">
        <f t="shared" si="2"/>
        <v>0</v>
      </c>
      <c r="P40" s="111"/>
    </row>
    <row r="41" spans="2:16" ht="19.899999999999999" customHeight="1" x14ac:dyDescent="0.35">
      <c r="B41" s="109">
        <v>34</v>
      </c>
      <c r="C41" s="111" t="str">
        <f>IF('Dépenses sur barèmes'!C41&lt;&gt;"",'Dépenses sur barèmes'!C41,"")</f>
        <v/>
      </c>
      <c r="D41" s="111" t="str">
        <f>IF('Dépenses sur barèmes'!D41&lt;&gt;"",'Dépenses sur barèmes'!D41,"")</f>
        <v/>
      </c>
      <c r="E41" s="111" t="str">
        <f>IF('Dépenses sur barèmes'!E41&lt;&gt;"",'Dépenses sur barèmes'!E41,"")</f>
        <v/>
      </c>
      <c r="F41" s="111" t="str">
        <f>IF('Dépenses sur barèmes'!F41&lt;&gt;"",'Dépenses sur barèmes'!F41,"")</f>
        <v/>
      </c>
      <c r="G41" s="79" t="str">
        <f>IF('Dépenses sur barèmes'!G41&lt;&gt;"",'Dépenses sur barèmes'!G41,"")</f>
        <v/>
      </c>
      <c r="H41" s="247" t="str">
        <f>IF(D41&lt;&gt;"",IF(ISNA(VLOOKUP(D41,P_Paramétrage!$B$3086:$D$3125,3,FALSE)),"",VLOOKUP(D41,P_Paramétrage!$B$3086:$D$3125,3,FALSE)),"")</f>
        <v/>
      </c>
      <c r="I41" s="246">
        <f>IF(D41&lt;&gt;"",IF(ISNA(VLOOKUP(D41,P_Paramétrage!$B$3086:$D$3125,3,FALSE)),0,VLOOKUP(D41,P_Paramétrage!$B$3086:$D$3125,2,FALSE)),0)</f>
        <v>0</v>
      </c>
      <c r="J41" s="246">
        <f>'Dépenses sur barèmes'!J41</f>
        <v>0</v>
      </c>
      <c r="K41" s="246"/>
      <c r="L41" s="246">
        <f t="shared" si="0"/>
        <v>0</v>
      </c>
      <c r="M41" s="111"/>
      <c r="N41" s="79" t="str">
        <f t="shared" si="1"/>
        <v/>
      </c>
      <c r="O41" s="246">
        <f t="shared" si="2"/>
        <v>0</v>
      </c>
      <c r="P41" s="111"/>
    </row>
    <row r="42" spans="2:16" ht="19.899999999999999" customHeight="1" x14ac:dyDescent="0.35">
      <c r="B42" s="109">
        <v>35</v>
      </c>
      <c r="C42" s="111" t="str">
        <f>IF('Dépenses sur barèmes'!C42&lt;&gt;"",'Dépenses sur barèmes'!C42,"")</f>
        <v/>
      </c>
      <c r="D42" s="111" t="str">
        <f>IF('Dépenses sur barèmes'!D42&lt;&gt;"",'Dépenses sur barèmes'!D42,"")</f>
        <v/>
      </c>
      <c r="E42" s="111" t="str">
        <f>IF('Dépenses sur barèmes'!E42&lt;&gt;"",'Dépenses sur barèmes'!E42,"")</f>
        <v/>
      </c>
      <c r="F42" s="111" t="str">
        <f>IF('Dépenses sur barèmes'!F42&lt;&gt;"",'Dépenses sur barèmes'!F42,"")</f>
        <v/>
      </c>
      <c r="G42" s="79" t="str">
        <f>IF('Dépenses sur barèmes'!G42&lt;&gt;"",'Dépenses sur barèmes'!G42,"")</f>
        <v/>
      </c>
      <c r="H42" s="247" t="str">
        <f>IF(D42&lt;&gt;"",IF(ISNA(VLOOKUP(D42,P_Paramétrage!$B$3086:$D$3125,3,FALSE)),"",VLOOKUP(D42,P_Paramétrage!$B$3086:$D$3125,3,FALSE)),"")</f>
        <v/>
      </c>
      <c r="I42" s="246">
        <f>IF(D42&lt;&gt;"",IF(ISNA(VLOOKUP(D42,P_Paramétrage!$B$3086:$D$3125,3,FALSE)),0,VLOOKUP(D42,P_Paramétrage!$B$3086:$D$3125,2,FALSE)),0)</f>
        <v>0</v>
      </c>
      <c r="J42" s="246">
        <f>'Dépenses sur barèmes'!J42</f>
        <v>0</v>
      </c>
      <c r="K42" s="246"/>
      <c r="L42" s="246">
        <f t="shared" si="0"/>
        <v>0</v>
      </c>
      <c r="M42" s="111"/>
      <c r="N42" s="79" t="str">
        <f t="shared" si="1"/>
        <v/>
      </c>
      <c r="O42" s="246">
        <f t="shared" si="2"/>
        <v>0</v>
      </c>
      <c r="P42" s="111"/>
    </row>
    <row r="43" spans="2:16" ht="19.899999999999999" customHeight="1" x14ac:dyDescent="0.35">
      <c r="B43" s="109">
        <v>36</v>
      </c>
      <c r="C43" s="111" t="str">
        <f>IF('Dépenses sur barèmes'!C43&lt;&gt;"",'Dépenses sur barèmes'!C43,"")</f>
        <v/>
      </c>
      <c r="D43" s="111" t="str">
        <f>IF('Dépenses sur barèmes'!D43&lt;&gt;"",'Dépenses sur barèmes'!D43,"")</f>
        <v/>
      </c>
      <c r="E43" s="111" t="str">
        <f>IF('Dépenses sur barèmes'!E43&lt;&gt;"",'Dépenses sur barèmes'!E43,"")</f>
        <v/>
      </c>
      <c r="F43" s="111" t="str">
        <f>IF('Dépenses sur barèmes'!F43&lt;&gt;"",'Dépenses sur barèmes'!F43,"")</f>
        <v/>
      </c>
      <c r="G43" s="79" t="str">
        <f>IF('Dépenses sur barèmes'!G43&lt;&gt;"",'Dépenses sur barèmes'!G43,"")</f>
        <v/>
      </c>
      <c r="H43" s="247" t="str">
        <f>IF(D43&lt;&gt;"",IF(ISNA(VLOOKUP(D43,P_Paramétrage!$B$3086:$D$3125,3,FALSE)),"",VLOOKUP(D43,P_Paramétrage!$B$3086:$D$3125,3,FALSE)),"")</f>
        <v/>
      </c>
      <c r="I43" s="246">
        <f>IF(D43&lt;&gt;"",IF(ISNA(VLOOKUP(D43,P_Paramétrage!$B$3086:$D$3125,3,FALSE)),0,VLOOKUP(D43,P_Paramétrage!$B$3086:$D$3125,2,FALSE)),0)</f>
        <v>0</v>
      </c>
      <c r="J43" s="246">
        <f>'Dépenses sur barèmes'!J43</f>
        <v>0</v>
      </c>
      <c r="K43" s="246"/>
      <c r="L43" s="246">
        <f t="shared" si="0"/>
        <v>0</v>
      </c>
      <c r="M43" s="111"/>
      <c r="N43" s="79" t="str">
        <f t="shared" si="1"/>
        <v/>
      </c>
      <c r="O43" s="246">
        <f t="shared" si="2"/>
        <v>0</v>
      </c>
      <c r="P43" s="111"/>
    </row>
    <row r="44" spans="2:16" ht="19.899999999999999" customHeight="1" x14ac:dyDescent="0.35">
      <c r="B44" s="109">
        <v>37</v>
      </c>
      <c r="C44" s="111" t="str">
        <f>IF('Dépenses sur barèmes'!C44&lt;&gt;"",'Dépenses sur barèmes'!C44,"")</f>
        <v/>
      </c>
      <c r="D44" s="111" t="str">
        <f>IF('Dépenses sur barèmes'!D44&lt;&gt;"",'Dépenses sur barèmes'!D44,"")</f>
        <v/>
      </c>
      <c r="E44" s="111" t="str">
        <f>IF('Dépenses sur barèmes'!E44&lt;&gt;"",'Dépenses sur barèmes'!E44,"")</f>
        <v/>
      </c>
      <c r="F44" s="111" t="str">
        <f>IF('Dépenses sur barèmes'!F44&lt;&gt;"",'Dépenses sur barèmes'!F44,"")</f>
        <v/>
      </c>
      <c r="G44" s="79" t="str">
        <f>IF('Dépenses sur barèmes'!G44&lt;&gt;"",'Dépenses sur barèmes'!G44,"")</f>
        <v/>
      </c>
      <c r="H44" s="247" t="str">
        <f>IF(D44&lt;&gt;"",IF(ISNA(VLOOKUP(D44,P_Paramétrage!$B$3086:$D$3125,3,FALSE)),"",VLOOKUP(D44,P_Paramétrage!$B$3086:$D$3125,3,FALSE)),"")</f>
        <v/>
      </c>
      <c r="I44" s="246">
        <f>IF(D44&lt;&gt;"",IF(ISNA(VLOOKUP(D44,P_Paramétrage!$B$3086:$D$3125,3,FALSE)),0,VLOOKUP(D44,P_Paramétrage!$B$3086:$D$3125,2,FALSE)),0)</f>
        <v>0</v>
      </c>
      <c r="J44" s="246">
        <f>'Dépenses sur barèmes'!J44</f>
        <v>0</v>
      </c>
      <c r="K44" s="246"/>
      <c r="L44" s="246">
        <f t="shared" si="0"/>
        <v>0</v>
      </c>
      <c r="M44" s="111"/>
      <c r="N44" s="79" t="str">
        <f t="shared" si="1"/>
        <v/>
      </c>
      <c r="O44" s="246">
        <f t="shared" si="2"/>
        <v>0</v>
      </c>
      <c r="P44" s="111"/>
    </row>
    <row r="45" spans="2:16" ht="19.899999999999999" customHeight="1" x14ac:dyDescent="0.35">
      <c r="B45" s="109">
        <v>38</v>
      </c>
      <c r="C45" s="111" t="str">
        <f>IF('Dépenses sur barèmes'!C45&lt;&gt;"",'Dépenses sur barèmes'!C45,"")</f>
        <v/>
      </c>
      <c r="D45" s="111" t="str">
        <f>IF('Dépenses sur barèmes'!D45&lt;&gt;"",'Dépenses sur barèmes'!D45,"")</f>
        <v/>
      </c>
      <c r="E45" s="111" t="str">
        <f>IF('Dépenses sur barèmes'!E45&lt;&gt;"",'Dépenses sur barèmes'!E45,"")</f>
        <v/>
      </c>
      <c r="F45" s="111" t="str">
        <f>IF('Dépenses sur barèmes'!F45&lt;&gt;"",'Dépenses sur barèmes'!F45,"")</f>
        <v/>
      </c>
      <c r="G45" s="79" t="str">
        <f>IF('Dépenses sur barèmes'!G45&lt;&gt;"",'Dépenses sur barèmes'!G45,"")</f>
        <v/>
      </c>
      <c r="H45" s="247" t="str">
        <f>IF(D45&lt;&gt;"",IF(ISNA(VLOOKUP(D45,P_Paramétrage!$B$3086:$D$3125,3,FALSE)),"",VLOOKUP(D45,P_Paramétrage!$B$3086:$D$3125,3,FALSE)),"")</f>
        <v/>
      </c>
      <c r="I45" s="246">
        <f>IF(D45&lt;&gt;"",IF(ISNA(VLOOKUP(D45,P_Paramétrage!$B$3086:$D$3125,3,FALSE)),0,VLOOKUP(D45,P_Paramétrage!$B$3086:$D$3125,2,FALSE)),0)</f>
        <v>0</v>
      </c>
      <c r="J45" s="246">
        <f>'Dépenses sur barèmes'!J45</f>
        <v>0</v>
      </c>
      <c r="K45" s="246"/>
      <c r="L45" s="246">
        <f t="shared" si="0"/>
        <v>0</v>
      </c>
      <c r="M45" s="111"/>
      <c r="N45" s="79" t="str">
        <f t="shared" si="1"/>
        <v/>
      </c>
      <c r="O45" s="246">
        <f t="shared" si="2"/>
        <v>0</v>
      </c>
      <c r="P45" s="111"/>
    </row>
    <row r="46" spans="2:16" ht="19.899999999999999" customHeight="1" x14ac:dyDescent="0.35">
      <c r="B46" s="109">
        <v>39</v>
      </c>
      <c r="C46" s="111" t="str">
        <f>IF('Dépenses sur barèmes'!C46&lt;&gt;"",'Dépenses sur barèmes'!C46,"")</f>
        <v/>
      </c>
      <c r="D46" s="111" t="str">
        <f>IF('Dépenses sur barèmes'!D46&lt;&gt;"",'Dépenses sur barèmes'!D46,"")</f>
        <v/>
      </c>
      <c r="E46" s="111" t="str">
        <f>IF('Dépenses sur barèmes'!E46&lt;&gt;"",'Dépenses sur barèmes'!E46,"")</f>
        <v/>
      </c>
      <c r="F46" s="111" t="str">
        <f>IF('Dépenses sur barèmes'!F46&lt;&gt;"",'Dépenses sur barèmes'!F46,"")</f>
        <v/>
      </c>
      <c r="G46" s="79" t="str">
        <f>IF('Dépenses sur barèmes'!G46&lt;&gt;"",'Dépenses sur barèmes'!G46,"")</f>
        <v/>
      </c>
      <c r="H46" s="247" t="str">
        <f>IF(D46&lt;&gt;"",IF(ISNA(VLOOKUP(D46,P_Paramétrage!$B$3086:$D$3125,3,FALSE)),"",VLOOKUP(D46,P_Paramétrage!$B$3086:$D$3125,3,FALSE)),"")</f>
        <v/>
      </c>
      <c r="I46" s="246">
        <f>IF(D46&lt;&gt;"",IF(ISNA(VLOOKUP(D46,P_Paramétrage!$B$3086:$D$3125,3,FALSE)),0,VLOOKUP(D46,P_Paramétrage!$B$3086:$D$3125,2,FALSE)),0)</f>
        <v>0</v>
      </c>
      <c r="J46" s="246">
        <f>'Dépenses sur barèmes'!J46</f>
        <v>0</v>
      </c>
      <c r="K46" s="246"/>
      <c r="L46" s="246">
        <f t="shared" si="0"/>
        <v>0</v>
      </c>
      <c r="M46" s="111"/>
      <c r="N46" s="79" t="str">
        <f t="shared" si="1"/>
        <v/>
      </c>
      <c r="O46" s="246">
        <f t="shared" si="2"/>
        <v>0</v>
      </c>
      <c r="P46" s="111"/>
    </row>
    <row r="47" spans="2:16" ht="19.899999999999999" customHeight="1" x14ac:dyDescent="0.35">
      <c r="B47" s="109">
        <v>40</v>
      </c>
      <c r="C47" s="111" t="str">
        <f>IF('Dépenses sur barèmes'!C47&lt;&gt;"",'Dépenses sur barèmes'!C47,"")</f>
        <v/>
      </c>
      <c r="D47" s="111" t="str">
        <f>IF('Dépenses sur barèmes'!D47&lt;&gt;"",'Dépenses sur barèmes'!D47,"")</f>
        <v/>
      </c>
      <c r="E47" s="111" t="str">
        <f>IF('Dépenses sur barèmes'!E47&lt;&gt;"",'Dépenses sur barèmes'!E47,"")</f>
        <v/>
      </c>
      <c r="F47" s="111" t="str">
        <f>IF('Dépenses sur barèmes'!F47&lt;&gt;"",'Dépenses sur barèmes'!F47,"")</f>
        <v/>
      </c>
      <c r="G47" s="79" t="str">
        <f>IF('Dépenses sur barèmes'!G47&lt;&gt;"",'Dépenses sur barèmes'!G47,"")</f>
        <v/>
      </c>
      <c r="H47" s="247" t="str">
        <f>IF(D47&lt;&gt;"",IF(ISNA(VLOOKUP(D47,P_Paramétrage!$B$3086:$D$3125,3,FALSE)),"",VLOOKUP(D47,P_Paramétrage!$B$3086:$D$3125,3,FALSE)),"")</f>
        <v/>
      </c>
      <c r="I47" s="246">
        <f>IF(D47&lt;&gt;"",IF(ISNA(VLOOKUP(D47,P_Paramétrage!$B$3086:$D$3125,3,FALSE)),0,VLOOKUP(D47,P_Paramétrage!$B$3086:$D$3125,2,FALSE)),0)</f>
        <v>0</v>
      </c>
      <c r="J47" s="246">
        <f>'Dépenses sur barèmes'!J47</f>
        <v>0</v>
      </c>
      <c r="K47" s="246"/>
      <c r="L47" s="246">
        <f t="shared" si="0"/>
        <v>0</v>
      </c>
      <c r="M47" s="111"/>
      <c r="N47" s="79" t="str">
        <f t="shared" si="1"/>
        <v/>
      </c>
      <c r="O47" s="246">
        <f t="shared" si="2"/>
        <v>0</v>
      </c>
      <c r="P47" s="111"/>
    </row>
    <row r="48" spans="2:16" ht="19.899999999999999" customHeight="1" x14ac:dyDescent="0.35">
      <c r="B48" s="109">
        <v>41</v>
      </c>
      <c r="C48" s="111" t="str">
        <f>IF('Dépenses sur barèmes'!C48&lt;&gt;"",'Dépenses sur barèmes'!C48,"")</f>
        <v/>
      </c>
      <c r="D48" s="111" t="str">
        <f>IF('Dépenses sur barèmes'!D48&lt;&gt;"",'Dépenses sur barèmes'!D48,"")</f>
        <v/>
      </c>
      <c r="E48" s="111" t="str">
        <f>IF('Dépenses sur barèmes'!E48&lt;&gt;"",'Dépenses sur barèmes'!E48,"")</f>
        <v/>
      </c>
      <c r="F48" s="111" t="str">
        <f>IF('Dépenses sur barèmes'!F48&lt;&gt;"",'Dépenses sur barèmes'!F48,"")</f>
        <v/>
      </c>
      <c r="G48" s="79" t="str">
        <f>IF('Dépenses sur barèmes'!G48&lt;&gt;"",'Dépenses sur barèmes'!G48,"")</f>
        <v/>
      </c>
      <c r="H48" s="247" t="str">
        <f>IF(D48&lt;&gt;"",IF(ISNA(VLOOKUP(D48,P_Paramétrage!$B$3086:$D$3125,3,FALSE)),"",VLOOKUP(D48,P_Paramétrage!$B$3086:$D$3125,3,FALSE)),"")</f>
        <v/>
      </c>
      <c r="I48" s="246">
        <f>IF(D48&lt;&gt;"",IF(ISNA(VLOOKUP(D48,P_Paramétrage!$B$3086:$D$3125,3,FALSE)),0,VLOOKUP(D48,P_Paramétrage!$B$3086:$D$3125,2,FALSE)),0)</f>
        <v>0</v>
      </c>
      <c r="J48" s="246">
        <f>'Dépenses sur barèmes'!J48</f>
        <v>0</v>
      </c>
      <c r="K48" s="246"/>
      <c r="L48" s="246">
        <f t="shared" si="0"/>
        <v>0</v>
      </c>
      <c r="M48" s="111"/>
      <c r="N48" s="79" t="str">
        <f t="shared" si="1"/>
        <v/>
      </c>
      <c r="O48" s="246">
        <f t="shared" si="2"/>
        <v>0</v>
      </c>
      <c r="P48" s="111"/>
    </row>
    <row r="49" spans="2:16" ht="19.899999999999999" customHeight="1" x14ac:dyDescent="0.35">
      <c r="B49" s="109">
        <v>42</v>
      </c>
      <c r="C49" s="111" t="str">
        <f>IF('Dépenses sur barèmes'!C49&lt;&gt;"",'Dépenses sur barèmes'!C49,"")</f>
        <v/>
      </c>
      <c r="D49" s="111" t="str">
        <f>IF('Dépenses sur barèmes'!D49&lt;&gt;"",'Dépenses sur barèmes'!D49,"")</f>
        <v/>
      </c>
      <c r="E49" s="111" t="str">
        <f>IF('Dépenses sur barèmes'!E49&lt;&gt;"",'Dépenses sur barèmes'!E49,"")</f>
        <v/>
      </c>
      <c r="F49" s="111" t="str">
        <f>IF('Dépenses sur barèmes'!F49&lt;&gt;"",'Dépenses sur barèmes'!F49,"")</f>
        <v/>
      </c>
      <c r="G49" s="79" t="str">
        <f>IF('Dépenses sur barèmes'!G49&lt;&gt;"",'Dépenses sur barèmes'!G49,"")</f>
        <v/>
      </c>
      <c r="H49" s="247" t="str">
        <f>IF(D49&lt;&gt;"",IF(ISNA(VLOOKUP(D49,P_Paramétrage!$B$3086:$D$3125,3,FALSE)),"",VLOOKUP(D49,P_Paramétrage!$B$3086:$D$3125,3,FALSE)),"")</f>
        <v/>
      </c>
      <c r="I49" s="246">
        <f>IF(D49&lt;&gt;"",IF(ISNA(VLOOKUP(D49,P_Paramétrage!$B$3086:$D$3125,3,FALSE)),0,VLOOKUP(D49,P_Paramétrage!$B$3086:$D$3125,2,FALSE)),0)</f>
        <v>0</v>
      </c>
      <c r="J49" s="246">
        <f>'Dépenses sur barèmes'!J49</f>
        <v>0</v>
      </c>
      <c r="K49" s="246"/>
      <c r="L49" s="246">
        <f t="shared" si="0"/>
        <v>0</v>
      </c>
      <c r="M49" s="111"/>
      <c r="N49" s="79" t="str">
        <f t="shared" si="1"/>
        <v/>
      </c>
      <c r="O49" s="246">
        <f t="shared" si="2"/>
        <v>0</v>
      </c>
      <c r="P49" s="111"/>
    </row>
    <row r="50" spans="2:16" ht="19.899999999999999" customHeight="1" x14ac:dyDescent="0.35">
      <c r="B50" s="109">
        <v>43</v>
      </c>
      <c r="C50" s="111" t="str">
        <f>IF('Dépenses sur barèmes'!C50&lt;&gt;"",'Dépenses sur barèmes'!C50,"")</f>
        <v/>
      </c>
      <c r="D50" s="111" t="str">
        <f>IF('Dépenses sur barèmes'!D50&lt;&gt;"",'Dépenses sur barèmes'!D50,"")</f>
        <v/>
      </c>
      <c r="E50" s="111" t="str">
        <f>IF('Dépenses sur barèmes'!E50&lt;&gt;"",'Dépenses sur barèmes'!E50,"")</f>
        <v/>
      </c>
      <c r="F50" s="111" t="str">
        <f>IF('Dépenses sur barèmes'!F50&lt;&gt;"",'Dépenses sur barèmes'!F50,"")</f>
        <v/>
      </c>
      <c r="G50" s="79" t="str">
        <f>IF('Dépenses sur barèmes'!G50&lt;&gt;"",'Dépenses sur barèmes'!G50,"")</f>
        <v/>
      </c>
      <c r="H50" s="247" t="str">
        <f>IF(D50&lt;&gt;"",IF(ISNA(VLOOKUP(D50,P_Paramétrage!$B$3086:$D$3125,3,FALSE)),"",VLOOKUP(D50,P_Paramétrage!$B$3086:$D$3125,3,FALSE)),"")</f>
        <v/>
      </c>
      <c r="I50" s="246">
        <f>IF(D50&lt;&gt;"",IF(ISNA(VLOOKUP(D50,P_Paramétrage!$B$3086:$D$3125,3,FALSE)),0,VLOOKUP(D50,P_Paramétrage!$B$3086:$D$3125,2,FALSE)),0)</f>
        <v>0</v>
      </c>
      <c r="J50" s="246">
        <f>'Dépenses sur barèmes'!J50</f>
        <v>0</v>
      </c>
      <c r="K50" s="246"/>
      <c r="L50" s="246">
        <f t="shared" si="0"/>
        <v>0</v>
      </c>
      <c r="M50" s="111"/>
      <c r="N50" s="79" t="str">
        <f t="shared" si="1"/>
        <v/>
      </c>
      <c r="O50" s="246">
        <f t="shared" si="2"/>
        <v>0</v>
      </c>
      <c r="P50" s="111"/>
    </row>
    <row r="51" spans="2:16" ht="19.899999999999999" customHeight="1" x14ac:dyDescent="0.35">
      <c r="B51" s="109">
        <v>44</v>
      </c>
      <c r="C51" s="111" t="str">
        <f>IF('Dépenses sur barèmes'!C51&lt;&gt;"",'Dépenses sur barèmes'!C51,"")</f>
        <v/>
      </c>
      <c r="D51" s="111" t="str">
        <f>IF('Dépenses sur barèmes'!D51&lt;&gt;"",'Dépenses sur barèmes'!D51,"")</f>
        <v/>
      </c>
      <c r="E51" s="111" t="str">
        <f>IF('Dépenses sur barèmes'!E51&lt;&gt;"",'Dépenses sur barèmes'!E51,"")</f>
        <v/>
      </c>
      <c r="F51" s="111" t="str">
        <f>IF('Dépenses sur barèmes'!F51&lt;&gt;"",'Dépenses sur barèmes'!F51,"")</f>
        <v/>
      </c>
      <c r="G51" s="79" t="str">
        <f>IF('Dépenses sur barèmes'!G51&lt;&gt;"",'Dépenses sur barèmes'!G51,"")</f>
        <v/>
      </c>
      <c r="H51" s="247" t="str">
        <f>IF(D51&lt;&gt;"",IF(ISNA(VLOOKUP(D51,P_Paramétrage!$B$3086:$D$3125,3,FALSE)),"",VLOOKUP(D51,P_Paramétrage!$B$3086:$D$3125,3,FALSE)),"")</f>
        <v/>
      </c>
      <c r="I51" s="246">
        <f>IF(D51&lt;&gt;"",IF(ISNA(VLOOKUP(D51,P_Paramétrage!$B$3086:$D$3125,3,FALSE)),0,VLOOKUP(D51,P_Paramétrage!$B$3086:$D$3125,2,FALSE)),0)</f>
        <v>0</v>
      </c>
      <c r="J51" s="246">
        <f>'Dépenses sur barèmes'!J51</f>
        <v>0</v>
      </c>
      <c r="K51" s="246"/>
      <c r="L51" s="246">
        <f t="shared" si="0"/>
        <v>0</v>
      </c>
      <c r="M51" s="111"/>
      <c r="N51" s="79" t="str">
        <f t="shared" si="1"/>
        <v/>
      </c>
      <c r="O51" s="246">
        <f t="shared" si="2"/>
        <v>0</v>
      </c>
      <c r="P51" s="111"/>
    </row>
    <row r="52" spans="2:16" ht="19.899999999999999" customHeight="1" x14ac:dyDescent="0.35">
      <c r="B52" s="109">
        <v>45</v>
      </c>
      <c r="C52" s="111" t="str">
        <f>IF('Dépenses sur barèmes'!C52&lt;&gt;"",'Dépenses sur barèmes'!C52,"")</f>
        <v/>
      </c>
      <c r="D52" s="111" t="str">
        <f>IF('Dépenses sur barèmes'!D52&lt;&gt;"",'Dépenses sur barèmes'!D52,"")</f>
        <v/>
      </c>
      <c r="E52" s="111" t="str">
        <f>IF('Dépenses sur barèmes'!E52&lt;&gt;"",'Dépenses sur barèmes'!E52,"")</f>
        <v/>
      </c>
      <c r="F52" s="111" t="str">
        <f>IF('Dépenses sur barèmes'!F52&lt;&gt;"",'Dépenses sur barèmes'!F52,"")</f>
        <v/>
      </c>
      <c r="G52" s="79" t="str">
        <f>IF('Dépenses sur barèmes'!G52&lt;&gt;"",'Dépenses sur barèmes'!G52,"")</f>
        <v/>
      </c>
      <c r="H52" s="247" t="str">
        <f>IF(D52&lt;&gt;"",IF(ISNA(VLOOKUP(D52,P_Paramétrage!$B$3086:$D$3125,3,FALSE)),"",VLOOKUP(D52,P_Paramétrage!$B$3086:$D$3125,3,FALSE)),"")</f>
        <v/>
      </c>
      <c r="I52" s="246">
        <f>IF(D52&lt;&gt;"",IF(ISNA(VLOOKUP(D52,P_Paramétrage!$B$3086:$D$3125,3,FALSE)),0,VLOOKUP(D52,P_Paramétrage!$B$3086:$D$3125,2,FALSE)),0)</f>
        <v>0</v>
      </c>
      <c r="J52" s="246">
        <f>'Dépenses sur barèmes'!J52</f>
        <v>0</v>
      </c>
      <c r="K52" s="246"/>
      <c r="L52" s="246">
        <f t="shared" si="0"/>
        <v>0</v>
      </c>
      <c r="M52" s="111"/>
      <c r="N52" s="79" t="str">
        <f t="shared" si="1"/>
        <v/>
      </c>
      <c r="O52" s="246">
        <f t="shared" si="2"/>
        <v>0</v>
      </c>
      <c r="P52" s="111"/>
    </row>
    <row r="53" spans="2:16" ht="19.899999999999999" customHeight="1" x14ac:dyDescent="0.35">
      <c r="B53" s="109">
        <v>46</v>
      </c>
      <c r="C53" s="111" t="str">
        <f>IF('Dépenses sur barèmes'!C53&lt;&gt;"",'Dépenses sur barèmes'!C53,"")</f>
        <v/>
      </c>
      <c r="D53" s="111" t="str">
        <f>IF('Dépenses sur barèmes'!D53&lt;&gt;"",'Dépenses sur barèmes'!D53,"")</f>
        <v/>
      </c>
      <c r="E53" s="111" t="str">
        <f>IF('Dépenses sur barèmes'!E53&lt;&gt;"",'Dépenses sur barèmes'!E53,"")</f>
        <v/>
      </c>
      <c r="F53" s="111" t="str">
        <f>IF('Dépenses sur barèmes'!F53&lt;&gt;"",'Dépenses sur barèmes'!F53,"")</f>
        <v/>
      </c>
      <c r="G53" s="79" t="str">
        <f>IF('Dépenses sur barèmes'!G53&lt;&gt;"",'Dépenses sur barèmes'!G53,"")</f>
        <v/>
      </c>
      <c r="H53" s="247" t="str">
        <f>IF(D53&lt;&gt;"",IF(ISNA(VLOOKUP(D53,P_Paramétrage!$B$3086:$D$3125,3,FALSE)),"",VLOOKUP(D53,P_Paramétrage!$B$3086:$D$3125,3,FALSE)),"")</f>
        <v/>
      </c>
      <c r="I53" s="246">
        <f>IF(D53&lt;&gt;"",IF(ISNA(VLOOKUP(D53,P_Paramétrage!$B$3086:$D$3125,3,FALSE)),0,VLOOKUP(D53,P_Paramétrage!$B$3086:$D$3125,2,FALSE)),0)</f>
        <v>0</v>
      </c>
      <c r="J53" s="246">
        <f>'Dépenses sur barèmes'!J53</f>
        <v>0</v>
      </c>
      <c r="K53" s="246"/>
      <c r="L53" s="246">
        <f t="shared" si="0"/>
        <v>0</v>
      </c>
      <c r="M53" s="111"/>
      <c r="N53" s="79" t="str">
        <f t="shared" si="1"/>
        <v/>
      </c>
      <c r="O53" s="246">
        <f t="shared" si="2"/>
        <v>0</v>
      </c>
      <c r="P53" s="111"/>
    </row>
    <row r="54" spans="2:16" ht="19.899999999999999" customHeight="1" x14ac:dyDescent="0.35">
      <c r="B54" s="109">
        <v>47</v>
      </c>
      <c r="C54" s="111" t="str">
        <f>IF('Dépenses sur barèmes'!C54&lt;&gt;"",'Dépenses sur barèmes'!C54,"")</f>
        <v/>
      </c>
      <c r="D54" s="111" t="str">
        <f>IF('Dépenses sur barèmes'!D54&lt;&gt;"",'Dépenses sur barèmes'!D54,"")</f>
        <v/>
      </c>
      <c r="E54" s="111" t="str">
        <f>IF('Dépenses sur barèmes'!E54&lt;&gt;"",'Dépenses sur barèmes'!E54,"")</f>
        <v/>
      </c>
      <c r="F54" s="111" t="str">
        <f>IF('Dépenses sur barèmes'!F54&lt;&gt;"",'Dépenses sur barèmes'!F54,"")</f>
        <v/>
      </c>
      <c r="G54" s="79" t="str">
        <f>IF('Dépenses sur barèmes'!G54&lt;&gt;"",'Dépenses sur barèmes'!G54,"")</f>
        <v/>
      </c>
      <c r="H54" s="247" t="str">
        <f>IF(D54&lt;&gt;"",IF(ISNA(VLOOKUP(D54,P_Paramétrage!$B$3086:$D$3125,3,FALSE)),"",VLOOKUP(D54,P_Paramétrage!$B$3086:$D$3125,3,FALSE)),"")</f>
        <v/>
      </c>
      <c r="I54" s="246">
        <f>IF(D54&lt;&gt;"",IF(ISNA(VLOOKUP(D54,P_Paramétrage!$B$3086:$D$3125,3,FALSE)),0,VLOOKUP(D54,P_Paramétrage!$B$3086:$D$3125,2,FALSE)),0)</f>
        <v>0</v>
      </c>
      <c r="J54" s="246">
        <f>'Dépenses sur barèmes'!J54</f>
        <v>0</v>
      </c>
      <c r="K54" s="246"/>
      <c r="L54" s="246">
        <f t="shared" si="0"/>
        <v>0</v>
      </c>
      <c r="M54" s="111"/>
      <c r="N54" s="79" t="str">
        <f t="shared" si="1"/>
        <v/>
      </c>
      <c r="O54" s="246">
        <f t="shared" si="2"/>
        <v>0</v>
      </c>
      <c r="P54" s="111"/>
    </row>
    <row r="55" spans="2:16" ht="19.899999999999999" customHeight="1" x14ac:dyDescent="0.35">
      <c r="B55" s="109">
        <v>48</v>
      </c>
      <c r="C55" s="111" t="str">
        <f>IF('Dépenses sur barèmes'!C55&lt;&gt;"",'Dépenses sur barèmes'!C55,"")</f>
        <v/>
      </c>
      <c r="D55" s="111" t="str">
        <f>IF('Dépenses sur barèmes'!D55&lt;&gt;"",'Dépenses sur barèmes'!D55,"")</f>
        <v/>
      </c>
      <c r="E55" s="111" t="str">
        <f>IF('Dépenses sur barèmes'!E55&lt;&gt;"",'Dépenses sur barèmes'!E55,"")</f>
        <v/>
      </c>
      <c r="F55" s="111" t="str">
        <f>IF('Dépenses sur barèmes'!F55&lt;&gt;"",'Dépenses sur barèmes'!F55,"")</f>
        <v/>
      </c>
      <c r="G55" s="79" t="str">
        <f>IF('Dépenses sur barèmes'!G55&lt;&gt;"",'Dépenses sur barèmes'!G55,"")</f>
        <v/>
      </c>
      <c r="H55" s="247" t="str">
        <f>IF(D55&lt;&gt;"",IF(ISNA(VLOOKUP(D55,P_Paramétrage!$B$3086:$D$3125,3,FALSE)),"",VLOOKUP(D55,P_Paramétrage!$B$3086:$D$3125,3,FALSE)),"")</f>
        <v/>
      </c>
      <c r="I55" s="246">
        <f>IF(D55&lt;&gt;"",IF(ISNA(VLOOKUP(D55,P_Paramétrage!$B$3086:$D$3125,3,FALSE)),0,VLOOKUP(D55,P_Paramétrage!$B$3086:$D$3125,2,FALSE)),0)</f>
        <v>0</v>
      </c>
      <c r="J55" s="246">
        <f>'Dépenses sur barèmes'!J55</f>
        <v>0</v>
      </c>
      <c r="K55" s="246"/>
      <c r="L55" s="246">
        <f t="shared" si="0"/>
        <v>0</v>
      </c>
      <c r="M55" s="111"/>
      <c r="N55" s="79" t="str">
        <f t="shared" si="1"/>
        <v/>
      </c>
      <c r="O55" s="246">
        <f t="shared" si="2"/>
        <v>0</v>
      </c>
      <c r="P55" s="111"/>
    </row>
    <row r="56" spans="2:16" ht="19.899999999999999" customHeight="1" x14ac:dyDescent="0.35">
      <c r="B56" s="109">
        <v>49</v>
      </c>
      <c r="C56" s="111" t="str">
        <f>IF('Dépenses sur barèmes'!C56&lt;&gt;"",'Dépenses sur barèmes'!C56,"")</f>
        <v/>
      </c>
      <c r="D56" s="111" t="str">
        <f>IF('Dépenses sur barèmes'!D56&lt;&gt;"",'Dépenses sur barèmes'!D56,"")</f>
        <v/>
      </c>
      <c r="E56" s="111" t="str">
        <f>IF('Dépenses sur barèmes'!E56&lt;&gt;"",'Dépenses sur barèmes'!E56,"")</f>
        <v/>
      </c>
      <c r="F56" s="111" t="str">
        <f>IF('Dépenses sur barèmes'!F56&lt;&gt;"",'Dépenses sur barèmes'!F56,"")</f>
        <v/>
      </c>
      <c r="G56" s="79" t="str">
        <f>IF('Dépenses sur barèmes'!G56&lt;&gt;"",'Dépenses sur barèmes'!G56,"")</f>
        <v/>
      </c>
      <c r="H56" s="247" t="str">
        <f>IF(D56&lt;&gt;"",IF(ISNA(VLOOKUP(D56,P_Paramétrage!$B$3086:$D$3125,3,FALSE)),"",VLOOKUP(D56,P_Paramétrage!$B$3086:$D$3125,3,FALSE)),"")</f>
        <v/>
      </c>
      <c r="I56" s="246">
        <f>IF(D56&lt;&gt;"",IF(ISNA(VLOOKUP(D56,P_Paramétrage!$B$3086:$D$3125,3,FALSE)),0,VLOOKUP(D56,P_Paramétrage!$B$3086:$D$3125,2,FALSE)),0)</f>
        <v>0</v>
      </c>
      <c r="J56" s="246">
        <f>'Dépenses sur barèmes'!J56</f>
        <v>0</v>
      </c>
      <c r="K56" s="246"/>
      <c r="L56" s="246">
        <f t="shared" si="0"/>
        <v>0</v>
      </c>
      <c r="M56" s="111"/>
      <c r="N56" s="79" t="str">
        <f t="shared" si="1"/>
        <v/>
      </c>
      <c r="O56" s="246">
        <f t="shared" si="2"/>
        <v>0</v>
      </c>
      <c r="P56" s="111"/>
    </row>
    <row r="57" spans="2:16" ht="19.899999999999999" customHeight="1" x14ac:dyDescent="0.35">
      <c r="B57" s="109">
        <v>50</v>
      </c>
      <c r="C57" s="111" t="str">
        <f>IF('Dépenses sur barèmes'!C57&lt;&gt;"",'Dépenses sur barèmes'!C57,"")</f>
        <v/>
      </c>
      <c r="D57" s="111" t="str">
        <f>IF('Dépenses sur barèmes'!D57&lt;&gt;"",'Dépenses sur barèmes'!D57,"")</f>
        <v/>
      </c>
      <c r="E57" s="111" t="str">
        <f>IF('Dépenses sur barèmes'!E57&lt;&gt;"",'Dépenses sur barèmes'!E57,"")</f>
        <v/>
      </c>
      <c r="F57" s="111" t="str">
        <f>IF('Dépenses sur barèmes'!F57&lt;&gt;"",'Dépenses sur barèmes'!F57,"")</f>
        <v/>
      </c>
      <c r="G57" s="79" t="str">
        <f>IF('Dépenses sur barèmes'!G57&lt;&gt;"",'Dépenses sur barèmes'!G57,"")</f>
        <v/>
      </c>
      <c r="H57" s="247" t="str">
        <f>IF(D57&lt;&gt;"",IF(ISNA(VLOOKUP(D57,P_Paramétrage!$B$3086:$D$3125,3,FALSE)),"",VLOOKUP(D57,P_Paramétrage!$B$3086:$D$3125,3,FALSE)),"")</f>
        <v/>
      </c>
      <c r="I57" s="246">
        <f>IF(D57&lt;&gt;"",IF(ISNA(VLOOKUP(D57,P_Paramétrage!$B$3086:$D$3125,3,FALSE)),0,VLOOKUP(D57,P_Paramétrage!$B$3086:$D$3125,2,FALSE)),0)</f>
        <v>0</v>
      </c>
      <c r="J57" s="246">
        <f>'Dépenses sur barèmes'!J57</f>
        <v>0</v>
      </c>
      <c r="K57" s="246"/>
      <c r="L57" s="246">
        <f t="shared" si="0"/>
        <v>0</v>
      </c>
      <c r="M57" s="111"/>
      <c r="N57" s="79" t="str">
        <f t="shared" si="1"/>
        <v/>
      </c>
      <c r="O57" s="246">
        <f t="shared" si="2"/>
        <v>0</v>
      </c>
      <c r="P57" s="111"/>
    </row>
    <row r="58" spans="2:16" ht="19.899999999999999" customHeight="1" x14ac:dyDescent="0.35">
      <c r="B58" s="109">
        <v>51</v>
      </c>
      <c r="C58" s="111" t="str">
        <f>IF('Dépenses sur barèmes'!C58&lt;&gt;"",'Dépenses sur barèmes'!C58,"")</f>
        <v/>
      </c>
      <c r="D58" s="111" t="str">
        <f>IF('Dépenses sur barèmes'!D58&lt;&gt;"",'Dépenses sur barèmes'!D58,"")</f>
        <v/>
      </c>
      <c r="E58" s="111" t="str">
        <f>IF('Dépenses sur barèmes'!E58&lt;&gt;"",'Dépenses sur barèmes'!E58,"")</f>
        <v/>
      </c>
      <c r="F58" s="111" t="str">
        <f>IF('Dépenses sur barèmes'!F58&lt;&gt;"",'Dépenses sur barèmes'!F58,"")</f>
        <v/>
      </c>
      <c r="G58" s="79" t="str">
        <f>IF('Dépenses sur barèmes'!G58&lt;&gt;"",'Dépenses sur barèmes'!G58,"")</f>
        <v/>
      </c>
      <c r="H58" s="247" t="str">
        <f>IF(D58&lt;&gt;"",IF(ISNA(VLOOKUP(D58,P_Paramétrage!$B$3086:$D$3125,3,FALSE)),"",VLOOKUP(D58,P_Paramétrage!$B$3086:$D$3125,3,FALSE)),"")</f>
        <v/>
      </c>
      <c r="I58" s="246">
        <f>IF(D58&lt;&gt;"",IF(ISNA(VLOOKUP(D58,P_Paramétrage!$B$3086:$D$3125,3,FALSE)),0,VLOOKUP(D58,P_Paramétrage!$B$3086:$D$3125,2,FALSE)),0)</f>
        <v>0</v>
      </c>
      <c r="J58" s="246">
        <f>'Dépenses sur barèmes'!J58</f>
        <v>0</v>
      </c>
      <c r="K58" s="246"/>
      <c r="L58" s="246">
        <f t="shared" si="0"/>
        <v>0</v>
      </c>
      <c r="M58" s="111"/>
      <c r="N58" s="79" t="str">
        <f t="shared" si="1"/>
        <v/>
      </c>
      <c r="O58" s="246">
        <f t="shared" si="2"/>
        <v>0</v>
      </c>
      <c r="P58" s="111"/>
    </row>
    <row r="59" spans="2:16" ht="19.899999999999999" customHeight="1" x14ac:dyDescent="0.35">
      <c r="B59" s="109">
        <v>52</v>
      </c>
      <c r="C59" s="111" t="str">
        <f>IF('Dépenses sur barèmes'!C59&lt;&gt;"",'Dépenses sur barèmes'!C59,"")</f>
        <v/>
      </c>
      <c r="D59" s="111" t="str">
        <f>IF('Dépenses sur barèmes'!D59&lt;&gt;"",'Dépenses sur barèmes'!D59,"")</f>
        <v/>
      </c>
      <c r="E59" s="111" t="str">
        <f>IF('Dépenses sur barèmes'!E59&lt;&gt;"",'Dépenses sur barèmes'!E59,"")</f>
        <v/>
      </c>
      <c r="F59" s="111" t="str">
        <f>IF('Dépenses sur barèmes'!F59&lt;&gt;"",'Dépenses sur barèmes'!F59,"")</f>
        <v/>
      </c>
      <c r="G59" s="79" t="str">
        <f>IF('Dépenses sur barèmes'!G59&lt;&gt;"",'Dépenses sur barèmes'!G59,"")</f>
        <v/>
      </c>
      <c r="H59" s="247" t="str">
        <f>IF(D59&lt;&gt;"",IF(ISNA(VLOOKUP(D59,P_Paramétrage!$B$3086:$D$3125,3,FALSE)),"",VLOOKUP(D59,P_Paramétrage!$B$3086:$D$3125,3,FALSE)),"")</f>
        <v/>
      </c>
      <c r="I59" s="246">
        <f>IF(D59&lt;&gt;"",IF(ISNA(VLOOKUP(D59,P_Paramétrage!$B$3086:$D$3125,3,FALSE)),0,VLOOKUP(D59,P_Paramétrage!$B$3086:$D$3125,2,FALSE)),0)</f>
        <v>0</v>
      </c>
      <c r="J59" s="246">
        <f>'Dépenses sur barèmes'!J59</f>
        <v>0</v>
      </c>
      <c r="K59" s="246"/>
      <c r="L59" s="246">
        <f t="shared" si="0"/>
        <v>0</v>
      </c>
      <c r="M59" s="111"/>
      <c r="N59" s="79" t="str">
        <f t="shared" si="1"/>
        <v/>
      </c>
      <c r="O59" s="246">
        <f t="shared" si="2"/>
        <v>0</v>
      </c>
      <c r="P59" s="111"/>
    </row>
    <row r="60" spans="2:16" ht="19.899999999999999" customHeight="1" x14ac:dyDescent="0.35">
      <c r="B60" s="109">
        <v>53</v>
      </c>
      <c r="C60" s="111" t="str">
        <f>IF('Dépenses sur barèmes'!C60&lt;&gt;"",'Dépenses sur barèmes'!C60,"")</f>
        <v/>
      </c>
      <c r="D60" s="111" t="str">
        <f>IF('Dépenses sur barèmes'!D60&lt;&gt;"",'Dépenses sur barèmes'!D60,"")</f>
        <v/>
      </c>
      <c r="E60" s="111" t="str">
        <f>IF('Dépenses sur barèmes'!E60&lt;&gt;"",'Dépenses sur barèmes'!E60,"")</f>
        <v/>
      </c>
      <c r="F60" s="111" t="str">
        <f>IF('Dépenses sur barèmes'!F60&lt;&gt;"",'Dépenses sur barèmes'!F60,"")</f>
        <v/>
      </c>
      <c r="G60" s="79" t="str">
        <f>IF('Dépenses sur barèmes'!G60&lt;&gt;"",'Dépenses sur barèmes'!G60,"")</f>
        <v/>
      </c>
      <c r="H60" s="247" t="str">
        <f>IF(D60&lt;&gt;"",IF(ISNA(VLOOKUP(D60,P_Paramétrage!$B$3086:$D$3125,3,FALSE)),"",VLOOKUP(D60,P_Paramétrage!$B$3086:$D$3125,3,FALSE)),"")</f>
        <v/>
      </c>
      <c r="I60" s="246">
        <f>IF(D60&lt;&gt;"",IF(ISNA(VLOOKUP(D60,P_Paramétrage!$B$3086:$D$3125,3,FALSE)),0,VLOOKUP(D60,P_Paramétrage!$B$3086:$D$3125,2,FALSE)),0)</f>
        <v>0</v>
      </c>
      <c r="J60" s="246">
        <f>'Dépenses sur barèmes'!J60</f>
        <v>0</v>
      </c>
      <c r="K60" s="246"/>
      <c r="L60" s="246">
        <f t="shared" si="0"/>
        <v>0</v>
      </c>
      <c r="M60" s="111"/>
      <c r="N60" s="79" t="str">
        <f t="shared" si="1"/>
        <v/>
      </c>
      <c r="O60" s="246">
        <f t="shared" si="2"/>
        <v>0</v>
      </c>
      <c r="P60" s="111"/>
    </row>
    <row r="61" spans="2:16" ht="19.899999999999999" customHeight="1" x14ac:dyDescent="0.35">
      <c r="B61" s="109">
        <v>54</v>
      </c>
      <c r="C61" s="111" t="str">
        <f>IF('Dépenses sur barèmes'!C61&lt;&gt;"",'Dépenses sur barèmes'!C61,"")</f>
        <v/>
      </c>
      <c r="D61" s="111" t="str">
        <f>IF('Dépenses sur barèmes'!D61&lt;&gt;"",'Dépenses sur barèmes'!D61,"")</f>
        <v/>
      </c>
      <c r="E61" s="111" t="str">
        <f>IF('Dépenses sur barèmes'!E61&lt;&gt;"",'Dépenses sur barèmes'!E61,"")</f>
        <v/>
      </c>
      <c r="F61" s="111" t="str">
        <f>IF('Dépenses sur barèmes'!F61&lt;&gt;"",'Dépenses sur barèmes'!F61,"")</f>
        <v/>
      </c>
      <c r="G61" s="79" t="str">
        <f>IF('Dépenses sur barèmes'!G61&lt;&gt;"",'Dépenses sur barèmes'!G61,"")</f>
        <v/>
      </c>
      <c r="H61" s="247" t="str">
        <f>IF(D61&lt;&gt;"",IF(ISNA(VLOOKUP(D61,P_Paramétrage!$B$3086:$D$3125,3,FALSE)),"",VLOOKUP(D61,P_Paramétrage!$B$3086:$D$3125,3,FALSE)),"")</f>
        <v/>
      </c>
      <c r="I61" s="246">
        <f>IF(D61&lt;&gt;"",IF(ISNA(VLOOKUP(D61,P_Paramétrage!$B$3086:$D$3125,3,FALSE)),0,VLOOKUP(D61,P_Paramétrage!$B$3086:$D$3125,2,FALSE)),0)</f>
        <v>0</v>
      </c>
      <c r="J61" s="246">
        <f>'Dépenses sur barèmes'!J61</f>
        <v>0</v>
      </c>
      <c r="K61" s="246"/>
      <c r="L61" s="246">
        <f t="shared" si="0"/>
        <v>0</v>
      </c>
      <c r="M61" s="111"/>
      <c r="N61" s="79" t="str">
        <f t="shared" si="1"/>
        <v/>
      </c>
      <c r="O61" s="246">
        <f t="shared" si="2"/>
        <v>0</v>
      </c>
      <c r="P61" s="111"/>
    </row>
    <row r="62" spans="2:16" ht="19.899999999999999" customHeight="1" x14ac:dyDescent="0.35">
      <c r="B62" s="109">
        <v>55</v>
      </c>
      <c r="C62" s="111" t="str">
        <f>IF('Dépenses sur barèmes'!C62&lt;&gt;"",'Dépenses sur barèmes'!C62,"")</f>
        <v/>
      </c>
      <c r="D62" s="111" t="str">
        <f>IF('Dépenses sur barèmes'!D62&lt;&gt;"",'Dépenses sur barèmes'!D62,"")</f>
        <v/>
      </c>
      <c r="E62" s="111" t="str">
        <f>IF('Dépenses sur barèmes'!E62&lt;&gt;"",'Dépenses sur barèmes'!E62,"")</f>
        <v/>
      </c>
      <c r="F62" s="111" t="str">
        <f>IF('Dépenses sur barèmes'!F62&lt;&gt;"",'Dépenses sur barèmes'!F62,"")</f>
        <v/>
      </c>
      <c r="G62" s="79" t="str">
        <f>IF('Dépenses sur barèmes'!G62&lt;&gt;"",'Dépenses sur barèmes'!G62,"")</f>
        <v/>
      </c>
      <c r="H62" s="247" t="str">
        <f>IF(D62&lt;&gt;"",IF(ISNA(VLOOKUP(D62,P_Paramétrage!$B$3086:$D$3125,3,FALSE)),"",VLOOKUP(D62,P_Paramétrage!$B$3086:$D$3125,3,FALSE)),"")</f>
        <v/>
      </c>
      <c r="I62" s="246">
        <f>IF(D62&lt;&gt;"",IF(ISNA(VLOOKUP(D62,P_Paramétrage!$B$3086:$D$3125,3,FALSE)),0,VLOOKUP(D62,P_Paramétrage!$B$3086:$D$3125,2,FALSE)),0)</f>
        <v>0</v>
      </c>
      <c r="J62" s="246">
        <f>'Dépenses sur barèmes'!J62</f>
        <v>0</v>
      </c>
      <c r="K62" s="246"/>
      <c r="L62" s="246">
        <f t="shared" si="0"/>
        <v>0</v>
      </c>
      <c r="M62" s="111"/>
      <c r="N62" s="79" t="str">
        <f t="shared" si="1"/>
        <v/>
      </c>
      <c r="O62" s="246">
        <f t="shared" si="2"/>
        <v>0</v>
      </c>
      <c r="P62" s="111"/>
    </row>
    <row r="63" spans="2:16" ht="19.899999999999999" customHeight="1" x14ac:dyDescent="0.35">
      <c r="B63" s="109">
        <v>56</v>
      </c>
      <c r="C63" s="111" t="str">
        <f>IF('Dépenses sur barèmes'!C63&lt;&gt;"",'Dépenses sur barèmes'!C63,"")</f>
        <v/>
      </c>
      <c r="D63" s="111" t="str">
        <f>IF('Dépenses sur barèmes'!D63&lt;&gt;"",'Dépenses sur barèmes'!D63,"")</f>
        <v/>
      </c>
      <c r="E63" s="111" t="str">
        <f>IF('Dépenses sur barèmes'!E63&lt;&gt;"",'Dépenses sur barèmes'!E63,"")</f>
        <v/>
      </c>
      <c r="F63" s="111" t="str">
        <f>IF('Dépenses sur barèmes'!F63&lt;&gt;"",'Dépenses sur barèmes'!F63,"")</f>
        <v/>
      </c>
      <c r="G63" s="79" t="str">
        <f>IF('Dépenses sur barèmes'!G63&lt;&gt;"",'Dépenses sur barèmes'!G63,"")</f>
        <v/>
      </c>
      <c r="H63" s="247" t="str">
        <f>IF(D63&lt;&gt;"",IF(ISNA(VLOOKUP(D63,P_Paramétrage!$B$3086:$D$3125,3,FALSE)),"",VLOOKUP(D63,P_Paramétrage!$B$3086:$D$3125,3,FALSE)),"")</f>
        <v/>
      </c>
      <c r="I63" s="246">
        <f>IF(D63&lt;&gt;"",IF(ISNA(VLOOKUP(D63,P_Paramétrage!$B$3086:$D$3125,3,FALSE)),0,VLOOKUP(D63,P_Paramétrage!$B$3086:$D$3125,2,FALSE)),0)</f>
        <v>0</v>
      </c>
      <c r="J63" s="246">
        <f>'Dépenses sur barèmes'!J63</f>
        <v>0</v>
      </c>
      <c r="K63" s="246"/>
      <c r="L63" s="246">
        <f t="shared" si="0"/>
        <v>0</v>
      </c>
      <c r="M63" s="111"/>
      <c r="N63" s="79" t="str">
        <f t="shared" si="1"/>
        <v/>
      </c>
      <c r="O63" s="246">
        <f t="shared" si="2"/>
        <v>0</v>
      </c>
      <c r="P63" s="111"/>
    </row>
    <row r="64" spans="2:16" ht="19.899999999999999" customHeight="1" x14ac:dyDescent="0.35">
      <c r="B64" s="109">
        <v>57</v>
      </c>
      <c r="C64" s="111" t="str">
        <f>IF('Dépenses sur barèmes'!C64&lt;&gt;"",'Dépenses sur barèmes'!C64,"")</f>
        <v/>
      </c>
      <c r="D64" s="111" t="str">
        <f>IF('Dépenses sur barèmes'!D64&lt;&gt;"",'Dépenses sur barèmes'!D64,"")</f>
        <v/>
      </c>
      <c r="E64" s="111" t="str">
        <f>IF('Dépenses sur barèmes'!E64&lt;&gt;"",'Dépenses sur barèmes'!E64,"")</f>
        <v/>
      </c>
      <c r="F64" s="111" t="str">
        <f>IF('Dépenses sur barèmes'!F64&lt;&gt;"",'Dépenses sur barèmes'!F64,"")</f>
        <v/>
      </c>
      <c r="G64" s="79" t="str">
        <f>IF('Dépenses sur barèmes'!G64&lt;&gt;"",'Dépenses sur barèmes'!G64,"")</f>
        <v/>
      </c>
      <c r="H64" s="247" t="str">
        <f>IF(D64&lt;&gt;"",IF(ISNA(VLOOKUP(D64,P_Paramétrage!$B$3086:$D$3125,3,FALSE)),"",VLOOKUP(D64,P_Paramétrage!$B$3086:$D$3125,3,FALSE)),"")</f>
        <v/>
      </c>
      <c r="I64" s="246">
        <f>IF(D64&lt;&gt;"",IF(ISNA(VLOOKUP(D64,P_Paramétrage!$B$3086:$D$3125,3,FALSE)),0,VLOOKUP(D64,P_Paramétrage!$B$3086:$D$3125,2,FALSE)),0)</f>
        <v>0</v>
      </c>
      <c r="J64" s="246">
        <f>'Dépenses sur barèmes'!J64</f>
        <v>0</v>
      </c>
      <c r="K64" s="246"/>
      <c r="L64" s="246">
        <f t="shared" si="0"/>
        <v>0</v>
      </c>
      <c r="M64" s="111"/>
      <c r="N64" s="79" t="str">
        <f t="shared" si="1"/>
        <v/>
      </c>
      <c r="O64" s="246">
        <f t="shared" si="2"/>
        <v>0</v>
      </c>
      <c r="P64" s="111"/>
    </row>
    <row r="65" spans="2:16" ht="19.899999999999999" customHeight="1" x14ac:dyDescent="0.35">
      <c r="B65" s="109">
        <v>58</v>
      </c>
      <c r="C65" s="111" t="str">
        <f>IF('Dépenses sur barèmes'!C65&lt;&gt;"",'Dépenses sur barèmes'!C65,"")</f>
        <v/>
      </c>
      <c r="D65" s="111" t="str">
        <f>IF('Dépenses sur barèmes'!D65&lt;&gt;"",'Dépenses sur barèmes'!D65,"")</f>
        <v/>
      </c>
      <c r="E65" s="111" t="str">
        <f>IF('Dépenses sur barèmes'!E65&lt;&gt;"",'Dépenses sur barèmes'!E65,"")</f>
        <v/>
      </c>
      <c r="F65" s="111" t="str">
        <f>IF('Dépenses sur barèmes'!F65&lt;&gt;"",'Dépenses sur barèmes'!F65,"")</f>
        <v/>
      </c>
      <c r="G65" s="79" t="str">
        <f>IF('Dépenses sur barèmes'!G65&lt;&gt;"",'Dépenses sur barèmes'!G65,"")</f>
        <v/>
      </c>
      <c r="H65" s="247" t="str">
        <f>IF(D65&lt;&gt;"",IF(ISNA(VLOOKUP(D65,P_Paramétrage!$B$3086:$D$3125,3,FALSE)),"",VLOOKUP(D65,P_Paramétrage!$B$3086:$D$3125,3,FALSE)),"")</f>
        <v/>
      </c>
      <c r="I65" s="246">
        <f>IF(D65&lt;&gt;"",IF(ISNA(VLOOKUP(D65,P_Paramétrage!$B$3086:$D$3125,3,FALSE)),0,VLOOKUP(D65,P_Paramétrage!$B$3086:$D$3125,2,FALSE)),0)</f>
        <v>0</v>
      </c>
      <c r="J65" s="246">
        <f>'Dépenses sur barèmes'!J65</f>
        <v>0</v>
      </c>
      <c r="K65" s="246"/>
      <c r="L65" s="246">
        <f t="shared" si="0"/>
        <v>0</v>
      </c>
      <c r="M65" s="111"/>
      <c r="N65" s="79" t="str">
        <f t="shared" si="1"/>
        <v/>
      </c>
      <c r="O65" s="246">
        <f t="shared" si="2"/>
        <v>0</v>
      </c>
      <c r="P65" s="111"/>
    </row>
    <row r="66" spans="2:16" ht="19.899999999999999" customHeight="1" x14ac:dyDescent="0.35">
      <c r="B66" s="109">
        <v>59</v>
      </c>
      <c r="C66" s="111" t="str">
        <f>IF('Dépenses sur barèmes'!C66&lt;&gt;"",'Dépenses sur barèmes'!C66,"")</f>
        <v/>
      </c>
      <c r="D66" s="111" t="str">
        <f>IF('Dépenses sur barèmes'!D66&lt;&gt;"",'Dépenses sur barèmes'!D66,"")</f>
        <v/>
      </c>
      <c r="E66" s="111" t="str">
        <f>IF('Dépenses sur barèmes'!E66&lt;&gt;"",'Dépenses sur barèmes'!E66,"")</f>
        <v/>
      </c>
      <c r="F66" s="111" t="str">
        <f>IF('Dépenses sur barèmes'!F66&lt;&gt;"",'Dépenses sur barèmes'!F66,"")</f>
        <v/>
      </c>
      <c r="G66" s="79" t="str">
        <f>IF('Dépenses sur barèmes'!G66&lt;&gt;"",'Dépenses sur barèmes'!G66,"")</f>
        <v/>
      </c>
      <c r="H66" s="247" t="str">
        <f>IF(D66&lt;&gt;"",IF(ISNA(VLOOKUP(D66,P_Paramétrage!$B$3086:$D$3125,3,FALSE)),"",VLOOKUP(D66,P_Paramétrage!$B$3086:$D$3125,3,FALSE)),"")</f>
        <v/>
      </c>
      <c r="I66" s="246">
        <f>IF(D66&lt;&gt;"",IF(ISNA(VLOOKUP(D66,P_Paramétrage!$B$3086:$D$3125,3,FALSE)),0,VLOOKUP(D66,P_Paramétrage!$B$3086:$D$3125,2,FALSE)),0)</f>
        <v>0</v>
      </c>
      <c r="J66" s="246">
        <f>'Dépenses sur barèmes'!J66</f>
        <v>0</v>
      </c>
      <c r="K66" s="246"/>
      <c r="L66" s="246">
        <f t="shared" si="0"/>
        <v>0</v>
      </c>
      <c r="M66" s="111"/>
      <c r="N66" s="79" t="str">
        <f t="shared" si="1"/>
        <v/>
      </c>
      <c r="O66" s="246">
        <f t="shared" si="2"/>
        <v>0</v>
      </c>
      <c r="P66" s="111"/>
    </row>
    <row r="67" spans="2:16" ht="19.899999999999999" customHeight="1" x14ac:dyDescent="0.35">
      <c r="B67" s="109">
        <v>60</v>
      </c>
      <c r="C67" s="111" t="str">
        <f>IF('Dépenses sur barèmes'!C67&lt;&gt;"",'Dépenses sur barèmes'!C67,"")</f>
        <v/>
      </c>
      <c r="D67" s="111" t="str">
        <f>IF('Dépenses sur barèmes'!D67&lt;&gt;"",'Dépenses sur barèmes'!D67,"")</f>
        <v/>
      </c>
      <c r="E67" s="111" t="str">
        <f>IF('Dépenses sur barèmes'!E67&lt;&gt;"",'Dépenses sur barèmes'!E67,"")</f>
        <v/>
      </c>
      <c r="F67" s="111" t="str">
        <f>IF('Dépenses sur barèmes'!F67&lt;&gt;"",'Dépenses sur barèmes'!F67,"")</f>
        <v/>
      </c>
      <c r="G67" s="79" t="str">
        <f>IF('Dépenses sur barèmes'!G67&lt;&gt;"",'Dépenses sur barèmes'!G67,"")</f>
        <v/>
      </c>
      <c r="H67" s="247" t="str">
        <f>IF(D67&lt;&gt;"",IF(ISNA(VLOOKUP(D67,P_Paramétrage!$B$3086:$D$3125,3,FALSE)),"",VLOOKUP(D67,P_Paramétrage!$B$3086:$D$3125,3,FALSE)),"")</f>
        <v/>
      </c>
      <c r="I67" s="246">
        <f>IF(D67&lt;&gt;"",IF(ISNA(VLOOKUP(D67,P_Paramétrage!$B$3086:$D$3125,3,FALSE)),0,VLOOKUP(D67,P_Paramétrage!$B$3086:$D$3125,2,FALSE)),0)</f>
        <v>0</v>
      </c>
      <c r="J67" s="246">
        <f>'Dépenses sur barèmes'!J67</f>
        <v>0</v>
      </c>
      <c r="K67" s="246"/>
      <c r="L67" s="246">
        <f t="shared" si="0"/>
        <v>0</v>
      </c>
      <c r="M67" s="111"/>
      <c r="N67" s="79" t="str">
        <f t="shared" si="1"/>
        <v/>
      </c>
      <c r="O67" s="246">
        <f t="shared" si="2"/>
        <v>0</v>
      </c>
      <c r="P67" s="111"/>
    </row>
    <row r="68" spans="2:16" ht="19.899999999999999" customHeight="1" x14ac:dyDescent="0.35">
      <c r="B68" s="109">
        <v>61</v>
      </c>
      <c r="C68" s="111" t="str">
        <f>IF('Dépenses sur barèmes'!C68&lt;&gt;"",'Dépenses sur barèmes'!C68,"")</f>
        <v/>
      </c>
      <c r="D68" s="111" t="str">
        <f>IF('Dépenses sur barèmes'!D68&lt;&gt;"",'Dépenses sur barèmes'!D68,"")</f>
        <v/>
      </c>
      <c r="E68" s="111" t="str">
        <f>IF('Dépenses sur barèmes'!E68&lt;&gt;"",'Dépenses sur barèmes'!E68,"")</f>
        <v/>
      </c>
      <c r="F68" s="111" t="str">
        <f>IF('Dépenses sur barèmes'!F68&lt;&gt;"",'Dépenses sur barèmes'!F68,"")</f>
        <v/>
      </c>
      <c r="G68" s="79" t="str">
        <f>IF('Dépenses sur barèmes'!G68&lt;&gt;"",'Dépenses sur barèmes'!G68,"")</f>
        <v/>
      </c>
      <c r="H68" s="247" t="str">
        <f>IF(D68&lt;&gt;"",IF(ISNA(VLOOKUP(D68,P_Paramétrage!$B$3086:$D$3125,3,FALSE)),"",VLOOKUP(D68,P_Paramétrage!$B$3086:$D$3125,3,FALSE)),"")</f>
        <v/>
      </c>
      <c r="I68" s="246">
        <f>IF(D68&lt;&gt;"",IF(ISNA(VLOOKUP(D68,P_Paramétrage!$B$3086:$D$3125,3,FALSE)),0,VLOOKUP(D68,P_Paramétrage!$B$3086:$D$3125,2,FALSE)),0)</f>
        <v>0</v>
      </c>
      <c r="J68" s="246">
        <f>'Dépenses sur barèmes'!J68</f>
        <v>0</v>
      </c>
      <c r="K68" s="246"/>
      <c r="L68" s="246">
        <f t="shared" si="0"/>
        <v>0</v>
      </c>
      <c r="M68" s="111"/>
      <c r="N68" s="79" t="str">
        <f t="shared" si="1"/>
        <v/>
      </c>
      <c r="O68" s="246">
        <f t="shared" si="2"/>
        <v>0</v>
      </c>
      <c r="P68" s="111"/>
    </row>
    <row r="69" spans="2:16" ht="19.899999999999999" customHeight="1" x14ac:dyDescent="0.35">
      <c r="B69" s="109">
        <v>62</v>
      </c>
      <c r="C69" s="111" t="str">
        <f>IF('Dépenses sur barèmes'!C69&lt;&gt;"",'Dépenses sur barèmes'!C69,"")</f>
        <v/>
      </c>
      <c r="D69" s="111" t="str">
        <f>IF('Dépenses sur barèmes'!D69&lt;&gt;"",'Dépenses sur barèmes'!D69,"")</f>
        <v/>
      </c>
      <c r="E69" s="111" t="str">
        <f>IF('Dépenses sur barèmes'!E69&lt;&gt;"",'Dépenses sur barèmes'!E69,"")</f>
        <v/>
      </c>
      <c r="F69" s="111" t="str">
        <f>IF('Dépenses sur barèmes'!F69&lt;&gt;"",'Dépenses sur barèmes'!F69,"")</f>
        <v/>
      </c>
      <c r="G69" s="79" t="str">
        <f>IF('Dépenses sur barèmes'!G69&lt;&gt;"",'Dépenses sur barèmes'!G69,"")</f>
        <v/>
      </c>
      <c r="H69" s="247" t="str">
        <f>IF(D69&lt;&gt;"",IF(ISNA(VLOOKUP(D69,P_Paramétrage!$B$3086:$D$3125,3,FALSE)),"",VLOOKUP(D69,P_Paramétrage!$B$3086:$D$3125,3,FALSE)),"")</f>
        <v/>
      </c>
      <c r="I69" s="246">
        <f>IF(D69&lt;&gt;"",IF(ISNA(VLOOKUP(D69,P_Paramétrage!$B$3086:$D$3125,3,FALSE)),0,VLOOKUP(D69,P_Paramétrage!$B$3086:$D$3125,2,FALSE)),0)</f>
        <v>0</v>
      </c>
      <c r="J69" s="246">
        <f>'Dépenses sur barèmes'!J69</f>
        <v>0</v>
      </c>
      <c r="K69" s="246"/>
      <c r="L69" s="246">
        <f t="shared" si="0"/>
        <v>0</v>
      </c>
      <c r="M69" s="111"/>
      <c r="N69" s="79" t="str">
        <f t="shared" si="1"/>
        <v/>
      </c>
      <c r="O69" s="246">
        <f t="shared" si="2"/>
        <v>0</v>
      </c>
      <c r="P69" s="111"/>
    </row>
    <row r="70" spans="2:16" ht="19.899999999999999" customHeight="1" x14ac:dyDescent="0.35">
      <c r="B70" s="109">
        <v>63</v>
      </c>
      <c r="C70" s="111" t="str">
        <f>IF('Dépenses sur barèmes'!C70&lt;&gt;"",'Dépenses sur barèmes'!C70,"")</f>
        <v/>
      </c>
      <c r="D70" s="111" t="str">
        <f>IF('Dépenses sur barèmes'!D70&lt;&gt;"",'Dépenses sur barèmes'!D70,"")</f>
        <v/>
      </c>
      <c r="E70" s="111" t="str">
        <f>IF('Dépenses sur barèmes'!E70&lt;&gt;"",'Dépenses sur barèmes'!E70,"")</f>
        <v/>
      </c>
      <c r="F70" s="111" t="str">
        <f>IF('Dépenses sur barèmes'!F70&lt;&gt;"",'Dépenses sur barèmes'!F70,"")</f>
        <v/>
      </c>
      <c r="G70" s="79" t="str">
        <f>IF('Dépenses sur barèmes'!G70&lt;&gt;"",'Dépenses sur barèmes'!G70,"")</f>
        <v/>
      </c>
      <c r="H70" s="247" t="str">
        <f>IF(D70&lt;&gt;"",IF(ISNA(VLOOKUP(D70,P_Paramétrage!$B$3086:$D$3125,3,FALSE)),"",VLOOKUP(D70,P_Paramétrage!$B$3086:$D$3125,3,FALSE)),"")</f>
        <v/>
      </c>
      <c r="I70" s="246">
        <f>IF(D70&lt;&gt;"",IF(ISNA(VLOOKUP(D70,P_Paramétrage!$B$3086:$D$3125,3,FALSE)),0,VLOOKUP(D70,P_Paramétrage!$B$3086:$D$3125,2,FALSE)),0)</f>
        <v>0</v>
      </c>
      <c r="J70" s="246">
        <f>'Dépenses sur barèmes'!J70</f>
        <v>0</v>
      </c>
      <c r="K70" s="246"/>
      <c r="L70" s="246">
        <f t="shared" si="0"/>
        <v>0</v>
      </c>
      <c r="M70" s="111"/>
      <c r="N70" s="79" t="str">
        <f t="shared" si="1"/>
        <v/>
      </c>
      <c r="O70" s="246">
        <f t="shared" si="2"/>
        <v>0</v>
      </c>
      <c r="P70" s="111"/>
    </row>
    <row r="71" spans="2:16" ht="19.899999999999999" customHeight="1" x14ac:dyDescent="0.35">
      <c r="B71" s="109">
        <v>64</v>
      </c>
      <c r="C71" s="111" t="str">
        <f>IF('Dépenses sur barèmes'!C71&lt;&gt;"",'Dépenses sur barèmes'!C71,"")</f>
        <v/>
      </c>
      <c r="D71" s="111" t="str">
        <f>IF('Dépenses sur barèmes'!D71&lt;&gt;"",'Dépenses sur barèmes'!D71,"")</f>
        <v/>
      </c>
      <c r="E71" s="111" t="str">
        <f>IF('Dépenses sur barèmes'!E71&lt;&gt;"",'Dépenses sur barèmes'!E71,"")</f>
        <v/>
      </c>
      <c r="F71" s="111" t="str">
        <f>IF('Dépenses sur barèmes'!F71&lt;&gt;"",'Dépenses sur barèmes'!F71,"")</f>
        <v/>
      </c>
      <c r="G71" s="79" t="str">
        <f>IF('Dépenses sur barèmes'!G71&lt;&gt;"",'Dépenses sur barèmes'!G71,"")</f>
        <v/>
      </c>
      <c r="H71" s="247" t="str">
        <f>IF(D71&lt;&gt;"",IF(ISNA(VLOOKUP(D71,P_Paramétrage!$B$3086:$D$3125,3,FALSE)),"",VLOOKUP(D71,P_Paramétrage!$B$3086:$D$3125,3,FALSE)),"")</f>
        <v/>
      </c>
      <c r="I71" s="246">
        <f>IF(D71&lt;&gt;"",IF(ISNA(VLOOKUP(D71,P_Paramétrage!$B$3086:$D$3125,3,FALSE)),0,VLOOKUP(D71,P_Paramétrage!$B$3086:$D$3125,2,FALSE)),0)</f>
        <v>0</v>
      </c>
      <c r="J71" s="246">
        <f>'Dépenses sur barèmes'!J71</f>
        <v>0</v>
      </c>
      <c r="K71" s="246"/>
      <c r="L71" s="246">
        <f t="shared" si="0"/>
        <v>0</v>
      </c>
      <c r="M71" s="111"/>
      <c r="N71" s="79" t="str">
        <f t="shared" si="1"/>
        <v/>
      </c>
      <c r="O71" s="246">
        <f t="shared" si="2"/>
        <v>0</v>
      </c>
      <c r="P71" s="111"/>
    </row>
    <row r="72" spans="2:16" ht="19.899999999999999" customHeight="1" x14ac:dyDescent="0.35">
      <c r="B72" s="109">
        <v>65</v>
      </c>
      <c r="C72" s="111" t="str">
        <f>IF('Dépenses sur barèmes'!C72&lt;&gt;"",'Dépenses sur barèmes'!C72,"")</f>
        <v/>
      </c>
      <c r="D72" s="111" t="str">
        <f>IF('Dépenses sur barèmes'!D72&lt;&gt;"",'Dépenses sur barèmes'!D72,"")</f>
        <v/>
      </c>
      <c r="E72" s="111" t="str">
        <f>IF('Dépenses sur barèmes'!E72&lt;&gt;"",'Dépenses sur barèmes'!E72,"")</f>
        <v/>
      </c>
      <c r="F72" s="111" t="str">
        <f>IF('Dépenses sur barèmes'!F72&lt;&gt;"",'Dépenses sur barèmes'!F72,"")</f>
        <v/>
      </c>
      <c r="G72" s="79" t="str">
        <f>IF('Dépenses sur barèmes'!G72&lt;&gt;"",'Dépenses sur barèmes'!G72,"")</f>
        <v/>
      </c>
      <c r="H72" s="247" t="str">
        <f>IF(D72&lt;&gt;"",IF(ISNA(VLOOKUP(D72,P_Paramétrage!$B$3086:$D$3125,3,FALSE)),"",VLOOKUP(D72,P_Paramétrage!$B$3086:$D$3125,3,FALSE)),"")</f>
        <v/>
      </c>
      <c r="I72" s="246">
        <f>IF(D72&lt;&gt;"",IF(ISNA(VLOOKUP(D72,P_Paramétrage!$B$3086:$D$3125,3,FALSE)),0,VLOOKUP(D72,P_Paramétrage!$B$3086:$D$3125,2,FALSE)),0)</f>
        <v>0</v>
      </c>
      <c r="J72" s="246">
        <f>'Dépenses sur barèmes'!J72</f>
        <v>0</v>
      </c>
      <c r="K72" s="246"/>
      <c r="L72" s="246">
        <f t="shared" si="0"/>
        <v>0</v>
      </c>
      <c r="M72" s="111"/>
      <c r="N72" s="79" t="str">
        <f t="shared" si="1"/>
        <v/>
      </c>
      <c r="O72" s="246">
        <f t="shared" si="2"/>
        <v>0</v>
      </c>
      <c r="P72" s="111"/>
    </row>
    <row r="73" spans="2:16" ht="19.899999999999999" customHeight="1" x14ac:dyDescent="0.35">
      <c r="B73" s="109">
        <v>66</v>
      </c>
      <c r="C73" s="111" t="str">
        <f>IF('Dépenses sur barèmes'!C73&lt;&gt;"",'Dépenses sur barèmes'!C73,"")</f>
        <v/>
      </c>
      <c r="D73" s="111" t="str">
        <f>IF('Dépenses sur barèmes'!D73&lt;&gt;"",'Dépenses sur barèmes'!D73,"")</f>
        <v/>
      </c>
      <c r="E73" s="111" t="str">
        <f>IF('Dépenses sur barèmes'!E73&lt;&gt;"",'Dépenses sur barèmes'!E73,"")</f>
        <v/>
      </c>
      <c r="F73" s="111" t="str">
        <f>IF('Dépenses sur barèmes'!F73&lt;&gt;"",'Dépenses sur barèmes'!F73,"")</f>
        <v/>
      </c>
      <c r="G73" s="79" t="str">
        <f>IF('Dépenses sur barèmes'!G73&lt;&gt;"",'Dépenses sur barèmes'!G73,"")</f>
        <v/>
      </c>
      <c r="H73" s="247" t="str">
        <f>IF(D73&lt;&gt;"",IF(ISNA(VLOOKUP(D73,P_Paramétrage!$B$3086:$D$3125,3,FALSE)),"",VLOOKUP(D73,P_Paramétrage!$B$3086:$D$3125,3,FALSE)),"")</f>
        <v/>
      </c>
      <c r="I73" s="246">
        <f>IF(D73&lt;&gt;"",IF(ISNA(VLOOKUP(D73,P_Paramétrage!$B$3086:$D$3125,3,FALSE)),0,VLOOKUP(D73,P_Paramétrage!$B$3086:$D$3125,2,FALSE)),0)</f>
        <v>0</v>
      </c>
      <c r="J73" s="246">
        <f>'Dépenses sur barèmes'!J73</f>
        <v>0</v>
      </c>
      <c r="K73" s="246"/>
      <c r="L73" s="246">
        <f t="shared" ref="L73:L136" si="3">IF(K73&lt;&gt;"",MIN(ROUND(K73,2),IF(AND(I73&lt;&gt;0,G73&lt;&gt;""),ROUND(G73*I73,2),0)),IF(AND(I73&lt;&gt;0,G73&lt;&gt;""),ROUND(G73*I73,2),0))</f>
        <v>0</v>
      </c>
      <c r="M73" s="111"/>
      <c r="N73" s="79" t="str">
        <f t="shared" ref="N73:N136" si="4">G73</f>
        <v/>
      </c>
      <c r="O73" s="246">
        <f t="shared" ref="O73:O136" si="5">IF(K73&lt;&gt;"",MIN(ROUND(K73,2),IF(AND(I73&lt;&gt;0,N73&lt;&gt;""),ROUND(N73*I73,2),0)),IF(AND(I73&lt;&gt;0,N73&lt;&gt;""),ROUND(N73*I73,2),0))</f>
        <v>0</v>
      </c>
      <c r="P73" s="111"/>
    </row>
    <row r="74" spans="2:16" ht="19.899999999999999" customHeight="1" x14ac:dyDescent="0.35">
      <c r="B74" s="109">
        <v>67</v>
      </c>
      <c r="C74" s="111" t="str">
        <f>IF('Dépenses sur barèmes'!C74&lt;&gt;"",'Dépenses sur barèmes'!C74,"")</f>
        <v/>
      </c>
      <c r="D74" s="111" t="str">
        <f>IF('Dépenses sur barèmes'!D74&lt;&gt;"",'Dépenses sur barèmes'!D74,"")</f>
        <v/>
      </c>
      <c r="E74" s="111" t="str">
        <f>IF('Dépenses sur barèmes'!E74&lt;&gt;"",'Dépenses sur barèmes'!E74,"")</f>
        <v/>
      </c>
      <c r="F74" s="111" t="str">
        <f>IF('Dépenses sur barèmes'!F74&lt;&gt;"",'Dépenses sur barèmes'!F74,"")</f>
        <v/>
      </c>
      <c r="G74" s="79" t="str">
        <f>IF('Dépenses sur barèmes'!G74&lt;&gt;"",'Dépenses sur barèmes'!G74,"")</f>
        <v/>
      </c>
      <c r="H74" s="247" t="str">
        <f>IF(D74&lt;&gt;"",IF(ISNA(VLOOKUP(D74,P_Paramétrage!$B$3086:$D$3125,3,FALSE)),"",VLOOKUP(D74,P_Paramétrage!$B$3086:$D$3125,3,FALSE)),"")</f>
        <v/>
      </c>
      <c r="I74" s="246">
        <f>IF(D74&lt;&gt;"",IF(ISNA(VLOOKUP(D74,P_Paramétrage!$B$3086:$D$3125,3,FALSE)),0,VLOOKUP(D74,P_Paramétrage!$B$3086:$D$3125,2,FALSE)),0)</f>
        <v>0</v>
      </c>
      <c r="J74" s="246">
        <f>'Dépenses sur barèmes'!J74</f>
        <v>0</v>
      </c>
      <c r="K74" s="246"/>
      <c r="L74" s="246">
        <f t="shared" si="3"/>
        <v>0</v>
      </c>
      <c r="M74" s="111"/>
      <c r="N74" s="79" t="str">
        <f t="shared" si="4"/>
        <v/>
      </c>
      <c r="O74" s="246">
        <f t="shared" si="5"/>
        <v>0</v>
      </c>
      <c r="P74" s="111"/>
    </row>
    <row r="75" spans="2:16" ht="19.899999999999999" customHeight="1" x14ac:dyDescent="0.35">
      <c r="B75" s="109">
        <v>68</v>
      </c>
      <c r="C75" s="111" t="str">
        <f>IF('Dépenses sur barèmes'!C75&lt;&gt;"",'Dépenses sur barèmes'!C75,"")</f>
        <v/>
      </c>
      <c r="D75" s="111" t="str">
        <f>IF('Dépenses sur barèmes'!D75&lt;&gt;"",'Dépenses sur barèmes'!D75,"")</f>
        <v/>
      </c>
      <c r="E75" s="111" t="str">
        <f>IF('Dépenses sur barèmes'!E75&lt;&gt;"",'Dépenses sur barèmes'!E75,"")</f>
        <v/>
      </c>
      <c r="F75" s="111" t="str">
        <f>IF('Dépenses sur barèmes'!F75&lt;&gt;"",'Dépenses sur barèmes'!F75,"")</f>
        <v/>
      </c>
      <c r="G75" s="79" t="str">
        <f>IF('Dépenses sur barèmes'!G75&lt;&gt;"",'Dépenses sur barèmes'!G75,"")</f>
        <v/>
      </c>
      <c r="H75" s="247" t="str">
        <f>IF(D75&lt;&gt;"",IF(ISNA(VLOOKUP(D75,P_Paramétrage!$B$3086:$D$3125,3,FALSE)),"",VLOOKUP(D75,P_Paramétrage!$B$3086:$D$3125,3,FALSE)),"")</f>
        <v/>
      </c>
      <c r="I75" s="246">
        <f>IF(D75&lt;&gt;"",IF(ISNA(VLOOKUP(D75,P_Paramétrage!$B$3086:$D$3125,3,FALSE)),0,VLOOKUP(D75,P_Paramétrage!$B$3086:$D$3125,2,FALSE)),0)</f>
        <v>0</v>
      </c>
      <c r="J75" s="246">
        <f>'Dépenses sur barèmes'!J75</f>
        <v>0</v>
      </c>
      <c r="K75" s="246"/>
      <c r="L75" s="246">
        <f t="shared" si="3"/>
        <v>0</v>
      </c>
      <c r="M75" s="111"/>
      <c r="N75" s="79" t="str">
        <f t="shared" si="4"/>
        <v/>
      </c>
      <c r="O75" s="246">
        <f t="shared" si="5"/>
        <v>0</v>
      </c>
      <c r="P75" s="111"/>
    </row>
    <row r="76" spans="2:16" ht="19.899999999999999" customHeight="1" x14ac:dyDescent="0.35">
      <c r="B76" s="109">
        <v>69</v>
      </c>
      <c r="C76" s="111" t="str">
        <f>IF('Dépenses sur barèmes'!C76&lt;&gt;"",'Dépenses sur barèmes'!C76,"")</f>
        <v/>
      </c>
      <c r="D76" s="111" t="str">
        <f>IF('Dépenses sur barèmes'!D76&lt;&gt;"",'Dépenses sur barèmes'!D76,"")</f>
        <v/>
      </c>
      <c r="E76" s="111" t="str">
        <f>IF('Dépenses sur barèmes'!E76&lt;&gt;"",'Dépenses sur barèmes'!E76,"")</f>
        <v/>
      </c>
      <c r="F76" s="111" t="str">
        <f>IF('Dépenses sur barèmes'!F76&lt;&gt;"",'Dépenses sur barèmes'!F76,"")</f>
        <v/>
      </c>
      <c r="G76" s="79" t="str">
        <f>IF('Dépenses sur barèmes'!G76&lt;&gt;"",'Dépenses sur barèmes'!G76,"")</f>
        <v/>
      </c>
      <c r="H76" s="247" t="str">
        <f>IF(D76&lt;&gt;"",IF(ISNA(VLOOKUP(D76,P_Paramétrage!$B$3086:$D$3125,3,FALSE)),"",VLOOKUP(D76,P_Paramétrage!$B$3086:$D$3125,3,FALSE)),"")</f>
        <v/>
      </c>
      <c r="I76" s="246">
        <f>IF(D76&lt;&gt;"",IF(ISNA(VLOOKUP(D76,P_Paramétrage!$B$3086:$D$3125,3,FALSE)),0,VLOOKUP(D76,P_Paramétrage!$B$3086:$D$3125,2,FALSE)),0)</f>
        <v>0</v>
      </c>
      <c r="J76" s="246">
        <f>'Dépenses sur barèmes'!J76</f>
        <v>0</v>
      </c>
      <c r="K76" s="246"/>
      <c r="L76" s="246">
        <f t="shared" si="3"/>
        <v>0</v>
      </c>
      <c r="M76" s="111"/>
      <c r="N76" s="79" t="str">
        <f t="shared" si="4"/>
        <v/>
      </c>
      <c r="O76" s="246">
        <f t="shared" si="5"/>
        <v>0</v>
      </c>
      <c r="P76" s="111"/>
    </row>
    <row r="77" spans="2:16" ht="19.899999999999999" customHeight="1" x14ac:dyDescent="0.35">
      <c r="B77" s="109">
        <v>70</v>
      </c>
      <c r="C77" s="111" t="str">
        <f>IF('Dépenses sur barèmes'!C77&lt;&gt;"",'Dépenses sur barèmes'!C77,"")</f>
        <v/>
      </c>
      <c r="D77" s="111" t="str">
        <f>IF('Dépenses sur barèmes'!D77&lt;&gt;"",'Dépenses sur barèmes'!D77,"")</f>
        <v/>
      </c>
      <c r="E77" s="111" t="str">
        <f>IF('Dépenses sur barèmes'!E77&lt;&gt;"",'Dépenses sur barèmes'!E77,"")</f>
        <v/>
      </c>
      <c r="F77" s="111" t="str">
        <f>IF('Dépenses sur barèmes'!F77&lt;&gt;"",'Dépenses sur barèmes'!F77,"")</f>
        <v/>
      </c>
      <c r="G77" s="79" t="str">
        <f>IF('Dépenses sur barèmes'!G77&lt;&gt;"",'Dépenses sur barèmes'!G77,"")</f>
        <v/>
      </c>
      <c r="H77" s="247" t="str">
        <f>IF(D77&lt;&gt;"",IF(ISNA(VLOOKUP(D77,P_Paramétrage!$B$3086:$D$3125,3,FALSE)),"",VLOOKUP(D77,P_Paramétrage!$B$3086:$D$3125,3,FALSE)),"")</f>
        <v/>
      </c>
      <c r="I77" s="246">
        <f>IF(D77&lt;&gt;"",IF(ISNA(VLOOKUP(D77,P_Paramétrage!$B$3086:$D$3125,3,FALSE)),0,VLOOKUP(D77,P_Paramétrage!$B$3086:$D$3125,2,FALSE)),0)</f>
        <v>0</v>
      </c>
      <c r="J77" s="246">
        <f>'Dépenses sur barèmes'!J77</f>
        <v>0</v>
      </c>
      <c r="K77" s="246"/>
      <c r="L77" s="246">
        <f t="shared" si="3"/>
        <v>0</v>
      </c>
      <c r="M77" s="111"/>
      <c r="N77" s="79" t="str">
        <f t="shared" si="4"/>
        <v/>
      </c>
      <c r="O77" s="246">
        <f t="shared" si="5"/>
        <v>0</v>
      </c>
      <c r="P77" s="111"/>
    </row>
    <row r="78" spans="2:16" ht="19.899999999999999" customHeight="1" x14ac:dyDescent="0.35">
      <c r="B78" s="109">
        <v>71</v>
      </c>
      <c r="C78" s="111" t="str">
        <f>IF('Dépenses sur barèmes'!C78&lt;&gt;"",'Dépenses sur barèmes'!C78,"")</f>
        <v/>
      </c>
      <c r="D78" s="111" t="str">
        <f>IF('Dépenses sur barèmes'!D78&lt;&gt;"",'Dépenses sur barèmes'!D78,"")</f>
        <v/>
      </c>
      <c r="E78" s="111" t="str">
        <f>IF('Dépenses sur barèmes'!E78&lt;&gt;"",'Dépenses sur barèmes'!E78,"")</f>
        <v/>
      </c>
      <c r="F78" s="111" t="str">
        <f>IF('Dépenses sur barèmes'!F78&lt;&gt;"",'Dépenses sur barèmes'!F78,"")</f>
        <v/>
      </c>
      <c r="G78" s="79" t="str">
        <f>IF('Dépenses sur barèmes'!G78&lt;&gt;"",'Dépenses sur barèmes'!G78,"")</f>
        <v/>
      </c>
      <c r="H78" s="247" t="str">
        <f>IF(D78&lt;&gt;"",IF(ISNA(VLOOKUP(D78,P_Paramétrage!$B$3086:$D$3125,3,FALSE)),"",VLOOKUP(D78,P_Paramétrage!$B$3086:$D$3125,3,FALSE)),"")</f>
        <v/>
      </c>
      <c r="I78" s="246">
        <f>IF(D78&lt;&gt;"",IF(ISNA(VLOOKUP(D78,P_Paramétrage!$B$3086:$D$3125,3,FALSE)),0,VLOOKUP(D78,P_Paramétrage!$B$3086:$D$3125,2,FALSE)),0)</f>
        <v>0</v>
      </c>
      <c r="J78" s="246">
        <f>'Dépenses sur barèmes'!J78</f>
        <v>0</v>
      </c>
      <c r="K78" s="246"/>
      <c r="L78" s="246">
        <f t="shared" si="3"/>
        <v>0</v>
      </c>
      <c r="M78" s="111"/>
      <c r="N78" s="79" t="str">
        <f t="shared" si="4"/>
        <v/>
      </c>
      <c r="O78" s="246">
        <f t="shared" si="5"/>
        <v>0</v>
      </c>
      <c r="P78" s="111"/>
    </row>
    <row r="79" spans="2:16" ht="19.899999999999999" customHeight="1" x14ac:dyDescent="0.35">
      <c r="B79" s="109">
        <v>72</v>
      </c>
      <c r="C79" s="111" t="str">
        <f>IF('Dépenses sur barèmes'!C79&lt;&gt;"",'Dépenses sur barèmes'!C79,"")</f>
        <v/>
      </c>
      <c r="D79" s="111" t="str">
        <f>IF('Dépenses sur barèmes'!D79&lt;&gt;"",'Dépenses sur barèmes'!D79,"")</f>
        <v/>
      </c>
      <c r="E79" s="111" t="str">
        <f>IF('Dépenses sur barèmes'!E79&lt;&gt;"",'Dépenses sur barèmes'!E79,"")</f>
        <v/>
      </c>
      <c r="F79" s="111" t="str">
        <f>IF('Dépenses sur barèmes'!F79&lt;&gt;"",'Dépenses sur barèmes'!F79,"")</f>
        <v/>
      </c>
      <c r="G79" s="79" t="str">
        <f>IF('Dépenses sur barèmes'!G79&lt;&gt;"",'Dépenses sur barèmes'!G79,"")</f>
        <v/>
      </c>
      <c r="H79" s="247" t="str">
        <f>IF(D79&lt;&gt;"",IF(ISNA(VLOOKUP(D79,P_Paramétrage!$B$3086:$D$3125,3,FALSE)),"",VLOOKUP(D79,P_Paramétrage!$B$3086:$D$3125,3,FALSE)),"")</f>
        <v/>
      </c>
      <c r="I79" s="246">
        <f>IF(D79&lt;&gt;"",IF(ISNA(VLOOKUP(D79,P_Paramétrage!$B$3086:$D$3125,3,FALSE)),0,VLOOKUP(D79,P_Paramétrage!$B$3086:$D$3125,2,FALSE)),0)</f>
        <v>0</v>
      </c>
      <c r="J79" s="246">
        <f>'Dépenses sur barèmes'!J79</f>
        <v>0</v>
      </c>
      <c r="K79" s="246"/>
      <c r="L79" s="246">
        <f t="shared" si="3"/>
        <v>0</v>
      </c>
      <c r="M79" s="111"/>
      <c r="N79" s="79" t="str">
        <f t="shared" si="4"/>
        <v/>
      </c>
      <c r="O79" s="246">
        <f t="shared" si="5"/>
        <v>0</v>
      </c>
      <c r="P79" s="111"/>
    </row>
    <row r="80" spans="2:16" ht="19.899999999999999" customHeight="1" x14ac:dyDescent="0.35">
      <c r="B80" s="109">
        <v>73</v>
      </c>
      <c r="C80" s="111" t="str">
        <f>IF('Dépenses sur barèmes'!C80&lt;&gt;"",'Dépenses sur barèmes'!C80,"")</f>
        <v/>
      </c>
      <c r="D80" s="111" t="str">
        <f>IF('Dépenses sur barèmes'!D80&lt;&gt;"",'Dépenses sur barèmes'!D80,"")</f>
        <v/>
      </c>
      <c r="E80" s="111" t="str">
        <f>IF('Dépenses sur barèmes'!E80&lt;&gt;"",'Dépenses sur barèmes'!E80,"")</f>
        <v/>
      </c>
      <c r="F80" s="111" t="str">
        <f>IF('Dépenses sur barèmes'!F80&lt;&gt;"",'Dépenses sur barèmes'!F80,"")</f>
        <v/>
      </c>
      <c r="G80" s="79" t="str">
        <f>IF('Dépenses sur barèmes'!G80&lt;&gt;"",'Dépenses sur barèmes'!G80,"")</f>
        <v/>
      </c>
      <c r="H80" s="247" t="str">
        <f>IF(D80&lt;&gt;"",IF(ISNA(VLOOKUP(D80,P_Paramétrage!$B$3086:$D$3125,3,FALSE)),"",VLOOKUP(D80,P_Paramétrage!$B$3086:$D$3125,3,FALSE)),"")</f>
        <v/>
      </c>
      <c r="I80" s="246">
        <f>IF(D80&lt;&gt;"",IF(ISNA(VLOOKUP(D80,P_Paramétrage!$B$3086:$D$3125,3,FALSE)),0,VLOOKUP(D80,P_Paramétrage!$B$3086:$D$3125,2,FALSE)),0)</f>
        <v>0</v>
      </c>
      <c r="J80" s="246">
        <f>'Dépenses sur barèmes'!J80</f>
        <v>0</v>
      </c>
      <c r="K80" s="246"/>
      <c r="L80" s="246">
        <f t="shared" si="3"/>
        <v>0</v>
      </c>
      <c r="M80" s="111"/>
      <c r="N80" s="79" t="str">
        <f t="shared" si="4"/>
        <v/>
      </c>
      <c r="O80" s="246">
        <f t="shared" si="5"/>
        <v>0</v>
      </c>
      <c r="P80" s="111"/>
    </row>
    <row r="81" spans="2:16" ht="19.899999999999999" customHeight="1" x14ac:dyDescent="0.35">
      <c r="B81" s="109">
        <v>74</v>
      </c>
      <c r="C81" s="111" t="str">
        <f>IF('Dépenses sur barèmes'!C81&lt;&gt;"",'Dépenses sur barèmes'!C81,"")</f>
        <v/>
      </c>
      <c r="D81" s="111" t="str">
        <f>IF('Dépenses sur barèmes'!D81&lt;&gt;"",'Dépenses sur barèmes'!D81,"")</f>
        <v/>
      </c>
      <c r="E81" s="111" t="str">
        <f>IF('Dépenses sur barèmes'!E81&lt;&gt;"",'Dépenses sur barèmes'!E81,"")</f>
        <v/>
      </c>
      <c r="F81" s="111" t="str">
        <f>IF('Dépenses sur barèmes'!F81&lt;&gt;"",'Dépenses sur barèmes'!F81,"")</f>
        <v/>
      </c>
      <c r="G81" s="79" t="str">
        <f>IF('Dépenses sur barèmes'!G81&lt;&gt;"",'Dépenses sur barèmes'!G81,"")</f>
        <v/>
      </c>
      <c r="H81" s="247" t="str">
        <f>IF(D81&lt;&gt;"",IF(ISNA(VLOOKUP(D81,P_Paramétrage!$B$3086:$D$3125,3,FALSE)),"",VLOOKUP(D81,P_Paramétrage!$B$3086:$D$3125,3,FALSE)),"")</f>
        <v/>
      </c>
      <c r="I81" s="246">
        <f>IF(D81&lt;&gt;"",IF(ISNA(VLOOKUP(D81,P_Paramétrage!$B$3086:$D$3125,3,FALSE)),0,VLOOKUP(D81,P_Paramétrage!$B$3086:$D$3125,2,FALSE)),0)</f>
        <v>0</v>
      </c>
      <c r="J81" s="246">
        <f>'Dépenses sur barèmes'!J81</f>
        <v>0</v>
      </c>
      <c r="K81" s="246"/>
      <c r="L81" s="246">
        <f t="shared" si="3"/>
        <v>0</v>
      </c>
      <c r="M81" s="111"/>
      <c r="N81" s="79" t="str">
        <f t="shared" si="4"/>
        <v/>
      </c>
      <c r="O81" s="246">
        <f t="shared" si="5"/>
        <v>0</v>
      </c>
      <c r="P81" s="111"/>
    </row>
    <row r="82" spans="2:16" ht="19.899999999999999" customHeight="1" x14ac:dyDescent="0.35">
      <c r="B82" s="109">
        <v>75</v>
      </c>
      <c r="C82" s="111" t="str">
        <f>IF('Dépenses sur barèmes'!C82&lt;&gt;"",'Dépenses sur barèmes'!C82,"")</f>
        <v/>
      </c>
      <c r="D82" s="111" t="str">
        <f>IF('Dépenses sur barèmes'!D82&lt;&gt;"",'Dépenses sur barèmes'!D82,"")</f>
        <v/>
      </c>
      <c r="E82" s="111" t="str">
        <f>IF('Dépenses sur barèmes'!E82&lt;&gt;"",'Dépenses sur barèmes'!E82,"")</f>
        <v/>
      </c>
      <c r="F82" s="111" t="str">
        <f>IF('Dépenses sur barèmes'!F82&lt;&gt;"",'Dépenses sur barèmes'!F82,"")</f>
        <v/>
      </c>
      <c r="G82" s="79" t="str">
        <f>IF('Dépenses sur barèmes'!G82&lt;&gt;"",'Dépenses sur barèmes'!G82,"")</f>
        <v/>
      </c>
      <c r="H82" s="247" t="str">
        <f>IF(D82&lt;&gt;"",IF(ISNA(VLOOKUP(D82,P_Paramétrage!$B$3086:$D$3125,3,FALSE)),"",VLOOKUP(D82,P_Paramétrage!$B$3086:$D$3125,3,FALSE)),"")</f>
        <v/>
      </c>
      <c r="I82" s="246">
        <f>IF(D82&lt;&gt;"",IF(ISNA(VLOOKUP(D82,P_Paramétrage!$B$3086:$D$3125,3,FALSE)),0,VLOOKUP(D82,P_Paramétrage!$B$3086:$D$3125,2,FALSE)),0)</f>
        <v>0</v>
      </c>
      <c r="J82" s="246">
        <f>'Dépenses sur barèmes'!J82</f>
        <v>0</v>
      </c>
      <c r="K82" s="246"/>
      <c r="L82" s="246">
        <f t="shared" si="3"/>
        <v>0</v>
      </c>
      <c r="M82" s="111"/>
      <c r="N82" s="79" t="str">
        <f t="shared" si="4"/>
        <v/>
      </c>
      <c r="O82" s="246">
        <f t="shared" si="5"/>
        <v>0</v>
      </c>
      <c r="P82" s="111"/>
    </row>
    <row r="83" spans="2:16" ht="19.899999999999999" customHeight="1" x14ac:dyDescent="0.35">
      <c r="B83" s="109">
        <v>76</v>
      </c>
      <c r="C83" s="111" t="str">
        <f>IF('Dépenses sur barèmes'!C83&lt;&gt;"",'Dépenses sur barèmes'!C83,"")</f>
        <v/>
      </c>
      <c r="D83" s="111" t="str">
        <f>IF('Dépenses sur barèmes'!D83&lt;&gt;"",'Dépenses sur barèmes'!D83,"")</f>
        <v/>
      </c>
      <c r="E83" s="111" t="str">
        <f>IF('Dépenses sur barèmes'!E83&lt;&gt;"",'Dépenses sur barèmes'!E83,"")</f>
        <v/>
      </c>
      <c r="F83" s="111" t="str">
        <f>IF('Dépenses sur barèmes'!F83&lt;&gt;"",'Dépenses sur barèmes'!F83,"")</f>
        <v/>
      </c>
      <c r="G83" s="79" t="str">
        <f>IF('Dépenses sur barèmes'!G83&lt;&gt;"",'Dépenses sur barèmes'!G83,"")</f>
        <v/>
      </c>
      <c r="H83" s="247" t="str">
        <f>IF(D83&lt;&gt;"",IF(ISNA(VLOOKUP(D83,P_Paramétrage!$B$3086:$D$3125,3,FALSE)),"",VLOOKUP(D83,P_Paramétrage!$B$3086:$D$3125,3,FALSE)),"")</f>
        <v/>
      </c>
      <c r="I83" s="246">
        <f>IF(D83&lt;&gt;"",IF(ISNA(VLOOKUP(D83,P_Paramétrage!$B$3086:$D$3125,3,FALSE)),0,VLOOKUP(D83,P_Paramétrage!$B$3086:$D$3125,2,FALSE)),0)</f>
        <v>0</v>
      </c>
      <c r="J83" s="246">
        <f>'Dépenses sur barèmes'!J83</f>
        <v>0</v>
      </c>
      <c r="K83" s="246"/>
      <c r="L83" s="246">
        <f t="shared" si="3"/>
        <v>0</v>
      </c>
      <c r="M83" s="111"/>
      <c r="N83" s="79" t="str">
        <f t="shared" si="4"/>
        <v/>
      </c>
      <c r="O83" s="246">
        <f t="shared" si="5"/>
        <v>0</v>
      </c>
      <c r="P83" s="111"/>
    </row>
    <row r="84" spans="2:16" ht="19.899999999999999" customHeight="1" x14ac:dyDescent="0.35">
      <c r="B84" s="109">
        <v>77</v>
      </c>
      <c r="C84" s="111" t="str">
        <f>IF('Dépenses sur barèmes'!C84&lt;&gt;"",'Dépenses sur barèmes'!C84,"")</f>
        <v/>
      </c>
      <c r="D84" s="111" t="str">
        <f>IF('Dépenses sur barèmes'!D84&lt;&gt;"",'Dépenses sur barèmes'!D84,"")</f>
        <v/>
      </c>
      <c r="E84" s="111" t="str">
        <f>IF('Dépenses sur barèmes'!E84&lt;&gt;"",'Dépenses sur barèmes'!E84,"")</f>
        <v/>
      </c>
      <c r="F84" s="111" t="str">
        <f>IF('Dépenses sur barèmes'!F84&lt;&gt;"",'Dépenses sur barèmes'!F84,"")</f>
        <v/>
      </c>
      <c r="G84" s="79" t="str">
        <f>IF('Dépenses sur barèmes'!G84&lt;&gt;"",'Dépenses sur barèmes'!G84,"")</f>
        <v/>
      </c>
      <c r="H84" s="247" t="str">
        <f>IF(D84&lt;&gt;"",IF(ISNA(VLOOKUP(D84,P_Paramétrage!$B$3086:$D$3125,3,FALSE)),"",VLOOKUP(D84,P_Paramétrage!$B$3086:$D$3125,3,FALSE)),"")</f>
        <v/>
      </c>
      <c r="I84" s="246">
        <f>IF(D84&lt;&gt;"",IF(ISNA(VLOOKUP(D84,P_Paramétrage!$B$3086:$D$3125,3,FALSE)),0,VLOOKUP(D84,P_Paramétrage!$B$3086:$D$3125,2,FALSE)),0)</f>
        <v>0</v>
      </c>
      <c r="J84" s="246">
        <f>'Dépenses sur barèmes'!J84</f>
        <v>0</v>
      </c>
      <c r="K84" s="246"/>
      <c r="L84" s="246">
        <f t="shared" si="3"/>
        <v>0</v>
      </c>
      <c r="M84" s="111"/>
      <c r="N84" s="79" t="str">
        <f t="shared" si="4"/>
        <v/>
      </c>
      <c r="O84" s="246">
        <f t="shared" si="5"/>
        <v>0</v>
      </c>
      <c r="P84" s="111"/>
    </row>
    <row r="85" spans="2:16" ht="19.899999999999999" customHeight="1" x14ac:dyDescent="0.35">
      <c r="B85" s="109">
        <v>78</v>
      </c>
      <c r="C85" s="111" t="str">
        <f>IF('Dépenses sur barèmes'!C85&lt;&gt;"",'Dépenses sur barèmes'!C85,"")</f>
        <v/>
      </c>
      <c r="D85" s="111" t="str">
        <f>IF('Dépenses sur barèmes'!D85&lt;&gt;"",'Dépenses sur barèmes'!D85,"")</f>
        <v/>
      </c>
      <c r="E85" s="111" t="str">
        <f>IF('Dépenses sur barèmes'!E85&lt;&gt;"",'Dépenses sur barèmes'!E85,"")</f>
        <v/>
      </c>
      <c r="F85" s="111" t="str">
        <f>IF('Dépenses sur barèmes'!F85&lt;&gt;"",'Dépenses sur barèmes'!F85,"")</f>
        <v/>
      </c>
      <c r="G85" s="79" t="str">
        <f>IF('Dépenses sur barèmes'!G85&lt;&gt;"",'Dépenses sur barèmes'!G85,"")</f>
        <v/>
      </c>
      <c r="H85" s="247" t="str">
        <f>IF(D85&lt;&gt;"",IF(ISNA(VLOOKUP(D85,P_Paramétrage!$B$3086:$D$3125,3,FALSE)),"",VLOOKUP(D85,P_Paramétrage!$B$3086:$D$3125,3,FALSE)),"")</f>
        <v/>
      </c>
      <c r="I85" s="246">
        <f>IF(D85&lt;&gt;"",IF(ISNA(VLOOKUP(D85,P_Paramétrage!$B$3086:$D$3125,3,FALSE)),0,VLOOKUP(D85,P_Paramétrage!$B$3086:$D$3125,2,FALSE)),0)</f>
        <v>0</v>
      </c>
      <c r="J85" s="246">
        <f>'Dépenses sur barèmes'!J85</f>
        <v>0</v>
      </c>
      <c r="K85" s="246"/>
      <c r="L85" s="246">
        <f t="shared" si="3"/>
        <v>0</v>
      </c>
      <c r="M85" s="111"/>
      <c r="N85" s="79" t="str">
        <f t="shared" si="4"/>
        <v/>
      </c>
      <c r="O85" s="246">
        <f t="shared" si="5"/>
        <v>0</v>
      </c>
      <c r="P85" s="111"/>
    </row>
    <row r="86" spans="2:16" ht="19.899999999999999" customHeight="1" x14ac:dyDescent="0.35">
      <c r="B86" s="109">
        <v>79</v>
      </c>
      <c r="C86" s="111" t="str">
        <f>IF('Dépenses sur barèmes'!C86&lt;&gt;"",'Dépenses sur barèmes'!C86,"")</f>
        <v/>
      </c>
      <c r="D86" s="111" t="str">
        <f>IF('Dépenses sur barèmes'!D86&lt;&gt;"",'Dépenses sur barèmes'!D86,"")</f>
        <v/>
      </c>
      <c r="E86" s="111" t="str">
        <f>IF('Dépenses sur barèmes'!E86&lt;&gt;"",'Dépenses sur barèmes'!E86,"")</f>
        <v/>
      </c>
      <c r="F86" s="111" t="str">
        <f>IF('Dépenses sur barèmes'!F86&lt;&gt;"",'Dépenses sur barèmes'!F86,"")</f>
        <v/>
      </c>
      <c r="G86" s="79" t="str">
        <f>IF('Dépenses sur barèmes'!G86&lt;&gt;"",'Dépenses sur barèmes'!G86,"")</f>
        <v/>
      </c>
      <c r="H86" s="247" t="str">
        <f>IF(D86&lt;&gt;"",IF(ISNA(VLOOKUP(D86,P_Paramétrage!$B$3086:$D$3125,3,FALSE)),"",VLOOKUP(D86,P_Paramétrage!$B$3086:$D$3125,3,FALSE)),"")</f>
        <v/>
      </c>
      <c r="I86" s="246">
        <f>IF(D86&lt;&gt;"",IF(ISNA(VLOOKUP(D86,P_Paramétrage!$B$3086:$D$3125,3,FALSE)),0,VLOOKUP(D86,P_Paramétrage!$B$3086:$D$3125,2,FALSE)),0)</f>
        <v>0</v>
      </c>
      <c r="J86" s="246">
        <f>'Dépenses sur barèmes'!J86</f>
        <v>0</v>
      </c>
      <c r="K86" s="246"/>
      <c r="L86" s="246">
        <f t="shared" si="3"/>
        <v>0</v>
      </c>
      <c r="M86" s="111"/>
      <c r="N86" s="79" t="str">
        <f t="shared" si="4"/>
        <v/>
      </c>
      <c r="O86" s="246">
        <f t="shared" si="5"/>
        <v>0</v>
      </c>
      <c r="P86" s="111"/>
    </row>
    <row r="87" spans="2:16" ht="19.899999999999999" customHeight="1" x14ac:dyDescent="0.35">
      <c r="B87" s="109">
        <v>80</v>
      </c>
      <c r="C87" s="111" t="str">
        <f>IF('Dépenses sur barèmes'!C87&lt;&gt;"",'Dépenses sur barèmes'!C87,"")</f>
        <v/>
      </c>
      <c r="D87" s="111" t="str">
        <f>IF('Dépenses sur barèmes'!D87&lt;&gt;"",'Dépenses sur barèmes'!D87,"")</f>
        <v/>
      </c>
      <c r="E87" s="111" t="str">
        <f>IF('Dépenses sur barèmes'!E87&lt;&gt;"",'Dépenses sur barèmes'!E87,"")</f>
        <v/>
      </c>
      <c r="F87" s="111" t="str">
        <f>IF('Dépenses sur barèmes'!F87&lt;&gt;"",'Dépenses sur barèmes'!F87,"")</f>
        <v/>
      </c>
      <c r="G87" s="79" t="str">
        <f>IF('Dépenses sur barèmes'!G87&lt;&gt;"",'Dépenses sur barèmes'!G87,"")</f>
        <v/>
      </c>
      <c r="H87" s="247" t="str">
        <f>IF(D87&lt;&gt;"",IF(ISNA(VLOOKUP(D87,P_Paramétrage!$B$3086:$D$3125,3,FALSE)),"",VLOOKUP(D87,P_Paramétrage!$B$3086:$D$3125,3,FALSE)),"")</f>
        <v/>
      </c>
      <c r="I87" s="246">
        <f>IF(D87&lt;&gt;"",IF(ISNA(VLOOKUP(D87,P_Paramétrage!$B$3086:$D$3125,3,FALSE)),0,VLOOKUP(D87,P_Paramétrage!$B$3086:$D$3125,2,FALSE)),0)</f>
        <v>0</v>
      </c>
      <c r="J87" s="246">
        <f>'Dépenses sur barèmes'!J87</f>
        <v>0</v>
      </c>
      <c r="K87" s="246"/>
      <c r="L87" s="246">
        <f t="shared" si="3"/>
        <v>0</v>
      </c>
      <c r="M87" s="111"/>
      <c r="N87" s="79" t="str">
        <f t="shared" si="4"/>
        <v/>
      </c>
      <c r="O87" s="246">
        <f t="shared" si="5"/>
        <v>0</v>
      </c>
      <c r="P87" s="111"/>
    </row>
    <row r="88" spans="2:16" ht="19.899999999999999" customHeight="1" x14ac:dyDescent="0.35">
      <c r="B88" s="109">
        <v>81</v>
      </c>
      <c r="C88" s="111" t="str">
        <f>IF('Dépenses sur barèmes'!C88&lt;&gt;"",'Dépenses sur barèmes'!C88,"")</f>
        <v/>
      </c>
      <c r="D88" s="111" t="str">
        <f>IF('Dépenses sur barèmes'!D88&lt;&gt;"",'Dépenses sur barèmes'!D88,"")</f>
        <v/>
      </c>
      <c r="E88" s="111" t="str">
        <f>IF('Dépenses sur barèmes'!E88&lt;&gt;"",'Dépenses sur barèmes'!E88,"")</f>
        <v/>
      </c>
      <c r="F88" s="111" t="str">
        <f>IF('Dépenses sur barèmes'!F88&lt;&gt;"",'Dépenses sur barèmes'!F88,"")</f>
        <v/>
      </c>
      <c r="G88" s="79" t="str">
        <f>IF('Dépenses sur barèmes'!G88&lt;&gt;"",'Dépenses sur barèmes'!G88,"")</f>
        <v/>
      </c>
      <c r="H88" s="247" t="str">
        <f>IF(D88&lt;&gt;"",IF(ISNA(VLOOKUP(D88,P_Paramétrage!$B$3086:$D$3125,3,FALSE)),"",VLOOKUP(D88,P_Paramétrage!$B$3086:$D$3125,3,FALSE)),"")</f>
        <v/>
      </c>
      <c r="I88" s="246">
        <f>IF(D88&lt;&gt;"",IF(ISNA(VLOOKUP(D88,P_Paramétrage!$B$3086:$D$3125,3,FALSE)),0,VLOOKUP(D88,P_Paramétrage!$B$3086:$D$3125,2,FALSE)),0)</f>
        <v>0</v>
      </c>
      <c r="J88" s="246">
        <f>'Dépenses sur barèmes'!J88</f>
        <v>0</v>
      </c>
      <c r="K88" s="246"/>
      <c r="L88" s="246">
        <f t="shared" si="3"/>
        <v>0</v>
      </c>
      <c r="M88" s="111"/>
      <c r="N88" s="79" t="str">
        <f t="shared" si="4"/>
        <v/>
      </c>
      <c r="O88" s="246">
        <f t="shared" si="5"/>
        <v>0</v>
      </c>
      <c r="P88" s="111"/>
    </row>
    <row r="89" spans="2:16" ht="19.899999999999999" customHeight="1" x14ac:dyDescent="0.35">
      <c r="B89" s="109">
        <v>82</v>
      </c>
      <c r="C89" s="111" t="str">
        <f>IF('Dépenses sur barèmes'!C89&lt;&gt;"",'Dépenses sur barèmes'!C89,"")</f>
        <v/>
      </c>
      <c r="D89" s="111" t="str">
        <f>IF('Dépenses sur barèmes'!D89&lt;&gt;"",'Dépenses sur barèmes'!D89,"")</f>
        <v/>
      </c>
      <c r="E89" s="111" t="str">
        <f>IF('Dépenses sur barèmes'!E89&lt;&gt;"",'Dépenses sur barèmes'!E89,"")</f>
        <v/>
      </c>
      <c r="F89" s="111" t="str">
        <f>IF('Dépenses sur barèmes'!F89&lt;&gt;"",'Dépenses sur barèmes'!F89,"")</f>
        <v/>
      </c>
      <c r="G89" s="79" t="str">
        <f>IF('Dépenses sur barèmes'!G89&lt;&gt;"",'Dépenses sur barèmes'!G89,"")</f>
        <v/>
      </c>
      <c r="H89" s="247" t="str">
        <f>IF(D89&lt;&gt;"",IF(ISNA(VLOOKUP(D89,P_Paramétrage!$B$3086:$D$3125,3,FALSE)),"",VLOOKUP(D89,P_Paramétrage!$B$3086:$D$3125,3,FALSE)),"")</f>
        <v/>
      </c>
      <c r="I89" s="246">
        <f>IF(D89&lt;&gt;"",IF(ISNA(VLOOKUP(D89,P_Paramétrage!$B$3086:$D$3125,3,FALSE)),0,VLOOKUP(D89,P_Paramétrage!$B$3086:$D$3125,2,FALSE)),0)</f>
        <v>0</v>
      </c>
      <c r="J89" s="246">
        <f>'Dépenses sur barèmes'!J89</f>
        <v>0</v>
      </c>
      <c r="K89" s="246"/>
      <c r="L89" s="246">
        <f t="shared" si="3"/>
        <v>0</v>
      </c>
      <c r="M89" s="111"/>
      <c r="N89" s="79" t="str">
        <f t="shared" si="4"/>
        <v/>
      </c>
      <c r="O89" s="246">
        <f t="shared" si="5"/>
        <v>0</v>
      </c>
      <c r="P89" s="111"/>
    </row>
    <row r="90" spans="2:16" ht="19.899999999999999" customHeight="1" x14ac:dyDescent="0.35">
      <c r="B90" s="109">
        <v>83</v>
      </c>
      <c r="C90" s="111" t="str">
        <f>IF('Dépenses sur barèmes'!C90&lt;&gt;"",'Dépenses sur barèmes'!C90,"")</f>
        <v/>
      </c>
      <c r="D90" s="111" t="str">
        <f>IF('Dépenses sur barèmes'!D90&lt;&gt;"",'Dépenses sur barèmes'!D90,"")</f>
        <v/>
      </c>
      <c r="E90" s="111" t="str">
        <f>IF('Dépenses sur barèmes'!E90&lt;&gt;"",'Dépenses sur barèmes'!E90,"")</f>
        <v/>
      </c>
      <c r="F90" s="111" t="str">
        <f>IF('Dépenses sur barèmes'!F90&lt;&gt;"",'Dépenses sur barèmes'!F90,"")</f>
        <v/>
      </c>
      <c r="G90" s="79" t="str">
        <f>IF('Dépenses sur barèmes'!G90&lt;&gt;"",'Dépenses sur barèmes'!G90,"")</f>
        <v/>
      </c>
      <c r="H90" s="247" t="str">
        <f>IF(D90&lt;&gt;"",IF(ISNA(VLOOKUP(D90,P_Paramétrage!$B$3086:$D$3125,3,FALSE)),"",VLOOKUP(D90,P_Paramétrage!$B$3086:$D$3125,3,FALSE)),"")</f>
        <v/>
      </c>
      <c r="I90" s="246">
        <f>IF(D90&lt;&gt;"",IF(ISNA(VLOOKUP(D90,P_Paramétrage!$B$3086:$D$3125,3,FALSE)),0,VLOOKUP(D90,P_Paramétrage!$B$3086:$D$3125,2,FALSE)),0)</f>
        <v>0</v>
      </c>
      <c r="J90" s="246">
        <f>'Dépenses sur barèmes'!J90</f>
        <v>0</v>
      </c>
      <c r="K90" s="246"/>
      <c r="L90" s="246">
        <f t="shared" si="3"/>
        <v>0</v>
      </c>
      <c r="M90" s="111"/>
      <c r="N90" s="79" t="str">
        <f t="shared" si="4"/>
        <v/>
      </c>
      <c r="O90" s="246">
        <f t="shared" si="5"/>
        <v>0</v>
      </c>
      <c r="P90" s="111"/>
    </row>
    <row r="91" spans="2:16" ht="19.899999999999999" customHeight="1" x14ac:dyDescent="0.35">
      <c r="B91" s="109">
        <v>84</v>
      </c>
      <c r="C91" s="111" t="str">
        <f>IF('Dépenses sur barèmes'!C91&lt;&gt;"",'Dépenses sur barèmes'!C91,"")</f>
        <v/>
      </c>
      <c r="D91" s="111" t="str">
        <f>IF('Dépenses sur barèmes'!D91&lt;&gt;"",'Dépenses sur barèmes'!D91,"")</f>
        <v/>
      </c>
      <c r="E91" s="111" t="str">
        <f>IF('Dépenses sur barèmes'!E91&lt;&gt;"",'Dépenses sur barèmes'!E91,"")</f>
        <v/>
      </c>
      <c r="F91" s="111" t="str">
        <f>IF('Dépenses sur barèmes'!F91&lt;&gt;"",'Dépenses sur barèmes'!F91,"")</f>
        <v/>
      </c>
      <c r="G91" s="79" t="str">
        <f>IF('Dépenses sur barèmes'!G91&lt;&gt;"",'Dépenses sur barèmes'!G91,"")</f>
        <v/>
      </c>
      <c r="H91" s="247" t="str">
        <f>IF(D91&lt;&gt;"",IF(ISNA(VLOOKUP(D91,P_Paramétrage!$B$3086:$D$3125,3,FALSE)),"",VLOOKUP(D91,P_Paramétrage!$B$3086:$D$3125,3,FALSE)),"")</f>
        <v/>
      </c>
      <c r="I91" s="246">
        <f>IF(D91&lt;&gt;"",IF(ISNA(VLOOKUP(D91,P_Paramétrage!$B$3086:$D$3125,3,FALSE)),0,VLOOKUP(D91,P_Paramétrage!$B$3086:$D$3125,2,FALSE)),0)</f>
        <v>0</v>
      </c>
      <c r="J91" s="246">
        <f>'Dépenses sur barèmes'!J91</f>
        <v>0</v>
      </c>
      <c r="K91" s="246"/>
      <c r="L91" s="246">
        <f t="shared" si="3"/>
        <v>0</v>
      </c>
      <c r="M91" s="111"/>
      <c r="N91" s="79" t="str">
        <f t="shared" si="4"/>
        <v/>
      </c>
      <c r="O91" s="246">
        <f t="shared" si="5"/>
        <v>0</v>
      </c>
      <c r="P91" s="111"/>
    </row>
    <row r="92" spans="2:16" ht="19.899999999999999" customHeight="1" x14ac:dyDescent="0.35">
      <c r="B92" s="109">
        <v>85</v>
      </c>
      <c r="C92" s="111" t="str">
        <f>IF('Dépenses sur barèmes'!C92&lt;&gt;"",'Dépenses sur barèmes'!C92,"")</f>
        <v/>
      </c>
      <c r="D92" s="111" t="str">
        <f>IF('Dépenses sur barèmes'!D92&lt;&gt;"",'Dépenses sur barèmes'!D92,"")</f>
        <v/>
      </c>
      <c r="E92" s="111" t="str">
        <f>IF('Dépenses sur barèmes'!E92&lt;&gt;"",'Dépenses sur barèmes'!E92,"")</f>
        <v/>
      </c>
      <c r="F92" s="111" t="str">
        <f>IF('Dépenses sur barèmes'!F92&lt;&gt;"",'Dépenses sur barèmes'!F92,"")</f>
        <v/>
      </c>
      <c r="G92" s="79" t="str">
        <f>IF('Dépenses sur barèmes'!G92&lt;&gt;"",'Dépenses sur barèmes'!G92,"")</f>
        <v/>
      </c>
      <c r="H92" s="247" t="str">
        <f>IF(D92&lt;&gt;"",IF(ISNA(VLOOKUP(D92,P_Paramétrage!$B$3086:$D$3125,3,FALSE)),"",VLOOKUP(D92,P_Paramétrage!$B$3086:$D$3125,3,FALSE)),"")</f>
        <v/>
      </c>
      <c r="I92" s="246">
        <f>IF(D92&lt;&gt;"",IF(ISNA(VLOOKUP(D92,P_Paramétrage!$B$3086:$D$3125,3,FALSE)),0,VLOOKUP(D92,P_Paramétrage!$B$3086:$D$3125,2,FALSE)),0)</f>
        <v>0</v>
      </c>
      <c r="J92" s="246">
        <f>'Dépenses sur barèmes'!J92</f>
        <v>0</v>
      </c>
      <c r="K92" s="246"/>
      <c r="L92" s="246">
        <f t="shared" si="3"/>
        <v>0</v>
      </c>
      <c r="M92" s="111"/>
      <c r="N92" s="79" t="str">
        <f t="shared" si="4"/>
        <v/>
      </c>
      <c r="O92" s="246">
        <f t="shared" si="5"/>
        <v>0</v>
      </c>
      <c r="P92" s="111"/>
    </row>
    <row r="93" spans="2:16" ht="19.899999999999999" customHeight="1" x14ac:dyDescent="0.35">
      <c r="B93" s="109">
        <v>86</v>
      </c>
      <c r="C93" s="111" t="str">
        <f>IF('Dépenses sur barèmes'!C93&lt;&gt;"",'Dépenses sur barèmes'!C93,"")</f>
        <v/>
      </c>
      <c r="D93" s="111" t="str">
        <f>IF('Dépenses sur barèmes'!D93&lt;&gt;"",'Dépenses sur barèmes'!D93,"")</f>
        <v/>
      </c>
      <c r="E93" s="111" t="str">
        <f>IF('Dépenses sur barèmes'!E93&lt;&gt;"",'Dépenses sur barèmes'!E93,"")</f>
        <v/>
      </c>
      <c r="F93" s="111" t="str">
        <f>IF('Dépenses sur barèmes'!F93&lt;&gt;"",'Dépenses sur barèmes'!F93,"")</f>
        <v/>
      </c>
      <c r="G93" s="79" t="str">
        <f>IF('Dépenses sur barèmes'!G93&lt;&gt;"",'Dépenses sur barèmes'!G93,"")</f>
        <v/>
      </c>
      <c r="H93" s="247" t="str">
        <f>IF(D93&lt;&gt;"",IF(ISNA(VLOOKUP(D93,P_Paramétrage!$B$3086:$D$3125,3,FALSE)),"",VLOOKUP(D93,P_Paramétrage!$B$3086:$D$3125,3,FALSE)),"")</f>
        <v/>
      </c>
      <c r="I93" s="246">
        <f>IF(D93&lt;&gt;"",IF(ISNA(VLOOKUP(D93,P_Paramétrage!$B$3086:$D$3125,3,FALSE)),0,VLOOKUP(D93,P_Paramétrage!$B$3086:$D$3125,2,FALSE)),0)</f>
        <v>0</v>
      </c>
      <c r="J93" s="246">
        <f>'Dépenses sur barèmes'!J93</f>
        <v>0</v>
      </c>
      <c r="K93" s="246"/>
      <c r="L93" s="246">
        <f t="shared" si="3"/>
        <v>0</v>
      </c>
      <c r="M93" s="111"/>
      <c r="N93" s="79" t="str">
        <f t="shared" si="4"/>
        <v/>
      </c>
      <c r="O93" s="246">
        <f t="shared" si="5"/>
        <v>0</v>
      </c>
      <c r="P93" s="111"/>
    </row>
    <row r="94" spans="2:16" ht="19.899999999999999" customHeight="1" x14ac:dyDescent="0.35">
      <c r="B94" s="109">
        <v>87</v>
      </c>
      <c r="C94" s="111" t="str">
        <f>IF('Dépenses sur barèmes'!C94&lt;&gt;"",'Dépenses sur barèmes'!C94,"")</f>
        <v/>
      </c>
      <c r="D94" s="111" t="str">
        <f>IF('Dépenses sur barèmes'!D94&lt;&gt;"",'Dépenses sur barèmes'!D94,"")</f>
        <v/>
      </c>
      <c r="E94" s="111" t="str">
        <f>IF('Dépenses sur barèmes'!E94&lt;&gt;"",'Dépenses sur barèmes'!E94,"")</f>
        <v/>
      </c>
      <c r="F94" s="111" t="str">
        <f>IF('Dépenses sur barèmes'!F94&lt;&gt;"",'Dépenses sur barèmes'!F94,"")</f>
        <v/>
      </c>
      <c r="G94" s="79" t="str">
        <f>IF('Dépenses sur barèmes'!G94&lt;&gt;"",'Dépenses sur barèmes'!G94,"")</f>
        <v/>
      </c>
      <c r="H94" s="247" t="str">
        <f>IF(D94&lt;&gt;"",IF(ISNA(VLOOKUP(D94,P_Paramétrage!$B$3086:$D$3125,3,FALSE)),"",VLOOKUP(D94,P_Paramétrage!$B$3086:$D$3125,3,FALSE)),"")</f>
        <v/>
      </c>
      <c r="I94" s="246">
        <f>IF(D94&lt;&gt;"",IF(ISNA(VLOOKUP(D94,P_Paramétrage!$B$3086:$D$3125,3,FALSE)),0,VLOOKUP(D94,P_Paramétrage!$B$3086:$D$3125,2,FALSE)),0)</f>
        <v>0</v>
      </c>
      <c r="J94" s="246">
        <f>'Dépenses sur barèmes'!J94</f>
        <v>0</v>
      </c>
      <c r="K94" s="246"/>
      <c r="L94" s="246">
        <f t="shared" si="3"/>
        <v>0</v>
      </c>
      <c r="M94" s="111"/>
      <c r="N94" s="79" t="str">
        <f t="shared" si="4"/>
        <v/>
      </c>
      <c r="O94" s="246">
        <f t="shared" si="5"/>
        <v>0</v>
      </c>
      <c r="P94" s="111"/>
    </row>
    <row r="95" spans="2:16" ht="19.899999999999999" customHeight="1" x14ac:dyDescent="0.35">
      <c r="B95" s="109">
        <v>88</v>
      </c>
      <c r="C95" s="111" t="str">
        <f>IF('Dépenses sur barèmes'!C95&lt;&gt;"",'Dépenses sur barèmes'!C95,"")</f>
        <v/>
      </c>
      <c r="D95" s="111" t="str">
        <f>IF('Dépenses sur barèmes'!D95&lt;&gt;"",'Dépenses sur barèmes'!D95,"")</f>
        <v/>
      </c>
      <c r="E95" s="111" t="str">
        <f>IF('Dépenses sur barèmes'!E95&lt;&gt;"",'Dépenses sur barèmes'!E95,"")</f>
        <v/>
      </c>
      <c r="F95" s="111" t="str">
        <f>IF('Dépenses sur barèmes'!F95&lt;&gt;"",'Dépenses sur barèmes'!F95,"")</f>
        <v/>
      </c>
      <c r="G95" s="79" t="str">
        <f>IF('Dépenses sur barèmes'!G95&lt;&gt;"",'Dépenses sur barèmes'!G95,"")</f>
        <v/>
      </c>
      <c r="H95" s="247" t="str">
        <f>IF(D95&lt;&gt;"",IF(ISNA(VLOOKUP(D95,P_Paramétrage!$B$3086:$D$3125,3,FALSE)),"",VLOOKUP(D95,P_Paramétrage!$B$3086:$D$3125,3,FALSE)),"")</f>
        <v/>
      </c>
      <c r="I95" s="246">
        <f>IF(D95&lt;&gt;"",IF(ISNA(VLOOKUP(D95,P_Paramétrage!$B$3086:$D$3125,3,FALSE)),0,VLOOKUP(D95,P_Paramétrage!$B$3086:$D$3125,2,FALSE)),0)</f>
        <v>0</v>
      </c>
      <c r="J95" s="246">
        <f>'Dépenses sur barèmes'!J95</f>
        <v>0</v>
      </c>
      <c r="K95" s="246"/>
      <c r="L95" s="246">
        <f t="shared" si="3"/>
        <v>0</v>
      </c>
      <c r="M95" s="111"/>
      <c r="N95" s="79" t="str">
        <f t="shared" si="4"/>
        <v/>
      </c>
      <c r="O95" s="246">
        <f t="shared" si="5"/>
        <v>0</v>
      </c>
      <c r="P95" s="111"/>
    </row>
    <row r="96" spans="2:16" ht="19.899999999999999" customHeight="1" x14ac:dyDescent="0.35">
      <c r="B96" s="109">
        <v>89</v>
      </c>
      <c r="C96" s="111" t="str">
        <f>IF('Dépenses sur barèmes'!C96&lt;&gt;"",'Dépenses sur barèmes'!C96,"")</f>
        <v/>
      </c>
      <c r="D96" s="111" t="str">
        <f>IF('Dépenses sur barèmes'!D96&lt;&gt;"",'Dépenses sur barèmes'!D96,"")</f>
        <v/>
      </c>
      <c r="E96" s="111" t="str">
        <f>IF('Dépenses sur barèmes'!E96&lt;&gt;"",'Dépenses sur barèmes'!E96,"")</f>
        <v/>
      </c>
      <c r="F96" s="111" t="str">
        <f>IF('Dépenses sur barèmes'!F96&lt;&gt;"",'Dépenses sur barèmes'!F96,"")</f>
        <v/>
      </c>
      <c r="G96" s="79" t="str">
        <f>IF('Dépenses sur barèmes'!G96&lt;&gt;"",'Dépenses sur barèmes'!G96,"")</f>
        <v/>
      </c>
      <c r="H96" s="247" t="str">
        <f>IF(D96&lt;&gt;"",IF(ISNA(VLOOKUP(D96,P_Paramétrage!$B$3086:$D$3125,3,FALSE)),"",VLOOKUP(D96,P_Paramétrage!$B$3086:$D$3125,3,FALSE)),"")</f>
        <v/>
      </c>
      <c r="I96" s="246">
        <f>IF(D96&lt;&gt;"",IF(ISNA(VLOOKUP(D96,P_Paramétrage!$B$3086:$D$3125,3,FALSE)),0,VLOOKUP(D96,P_Paramétrage!$B$3086:$D$3125,2,FALSE)),0)</f>
        <v>0</v>
      </c>
      <c r="J96" s="246">
        <f>'Dépenses sur barèmes'!J96</f>
        <v>0</v>
      </c>
      <c r="K96" s="246"/>
      <c r="L96" s="246">
        <f t="shared" si="3"/>
        <v>0</v>
      </c>
      <c r="M96" s="111"/>
      <c r="N96" s="79" t="str">
        <f t="shared" si="4"/>
        <v/>
      </c>
      <c r="O96" s="246">
        <f t="shared" si="5"/>
        <v>0</v>
      </c>
      <c r="P96" s="111"/>
    </row>
    <row r="97" spans="2:16" ht="19.899999999999999" customHeight="1" x14ac:dyDescent="0.35">
      <c r="B97" s="109">
        <v>90</v>
      </c>
      <c r="C97" s="111" t="str">
        <f>IF('Dépenses sur barèmes'!C97&lt;&gt;"",'Dépenses sur barèmes'!C97,"")</f>
        <v/>
      </c>
      <c r="D97" s="111" t="str">
        <f>IF('Dépenses sur barèmes'!D97&lt;&gt;"",'Dépenses sur barèmes'!D97,"")</f>
        <v/>
      </c>
      <c r="E97" s="111" t="str">
        <f>IF('Dépenses sur barèmes'!E97&lt;&gt;"",'Dépenses sur barèmes'!E97,"")</f>
        <v/>
      </c>
      <c r="F97" s="111" t="str">
        <f>IF('Dépenses sur barèmes'!F97&lt;&gt;"",'Dépenses sur barèmes'!F97,"")</f>
        <v/>
      </c>
      <c r="G97" s="79" t="str">
        <f>IF('Dépenses sur barèmes'!G97&lt;&gt;"",'Dépenses sur barèmes'!G97,"")</f>
        <v/>
      </c>
      <c r="H97" s="247" t="str">
        <f>IF(D97&lt;&gt;"",IF(ISNA(VLOOKUP(D97,P_Paramétrage!$B$3086:$D$3125,3,FALSE)),"",VLOOKUP(D97,P_Paramétrage!$B$3086:$D$3125,3,FALSE)),"")</f>
        <v/>
      </c>
      <c r="I97" s="246">
        <f>IF(D97&lt;&gt;"",IF(ISNA(VLOOKUP(D97,P_Paramétrage!$B$3086:$D$3125,3,FALSE)),0,VLOOKUP(D97,P_Paramétrage!$B$3086:$D$3125,2,FALSE)),0)</f>
        <v>0</v>
      </c>
      <c r="J97" s="246">
        <f>'Dépenses sur barèmes'!J97</f>
        <v>0</v>
      </c>
      <c r="K97" s="246"/>
      <c r="L97" s="246">
        <f t="shared" si="3"/>
        <v>0</v>
      </c>
      <c r="M97" s="111"/>
      <c r="N97" s="79" t="str">
        <f t="shared" si="4"/>
        <v/>
      </c>
      <c r="O97" s="246">
        <f t="shared" si="5"/>
        <v>0</v>
      </c>
      <c r="P97" s="111"/>
    </row>
    <row r="98" spans="2:16" ht="19.899999999999999" customHeight="1" x14ac:dyDescent="0.35">
      <c r="B98" s="109">
        <v>91</v>
      </c>
      <c r="C98" s="111" t="str">
        <f>IF('Dépenses sur barèmes'!C98&lt;&gt;"",'Dépenses sur barèmes'!C98,"")</f>
        <v/>
      </c>
      <c r="D98" s="111" t="str">
        <f>IF('Dépenses sur barèmes'!D98&lt;&gt;"",'Dépenses sur barèmes'!D98,"")</f>
        <v/>
      </c>
      <c r="E98" s="111" t="str">
        <f>IF('Dépenses sur barèmes'!E98&lt;&gt;"",'Dépenses sur barèmes'!E98,"")</f>
        <v/>
      </c>
      <c r="F98" s="111" t="str">
        <f>IF('Dépenses sur barèmes'!F98&lt;&gt;"",'Dépenses sur barèmes'!F98,"")</f>
        <v/>
      </c>
      <c r="G98" s="79" t="str">
        <f>IF('Dépenses sur barèmes'!G98&lt;&gt;"",'Dépenses sur barèmes'!G98,"")</f>
        <v/>
      </c>
      <c r="H98" s="247" t="str">
        <f>IF(D98&lt;&gt;"",IF(ISNA(VLOOKUP(D98,P_Paramétrage!$B$3086:$D$3125,3,FALSE)),"",VLOOKUP(D98,P_Paramétrage!$B$3086:$D$3125,3,FALSE)),"")</f>
        <v/>
      </c>
      <c r="I98" s="246">
        <f>IF(D98&lt;&gt;"",IF(ISNA(VLOOKUP(D98,P_Paramétrage!$B$3086:$D$3125,3,FALSE)),0,VLOOKUP(D98,P_Paramétrage!$B$3086:$D$3125,2,FALSE)),0)</f>
        <v>0</v>
      </c>
      <c r="J98" s="246">
        <f>'Dépenses sur barèmes'!J98</f>
        <v>0</v>
      </c>
      <c r="K98" s="246"/>
      <c r="L98" s="246">
        <f t="shared" si="3"/>
        <v>0</v>
      </c>
      <c r="M98" s="111"/>
      <c r="N98" s="79" t="str">
        <f t="shared" si="4"/>
        <v/>
      </c>
      <c r="O98" s="246">
        <f t="shared" si="5"/>
        <v>0</v>
      </c>
      <c r="P98" s="111"/>
    </row>
    <row r="99" spans="2:16" ht="19.899999999999999" customHeight="1" x14ac:dyDescent="0.35">
      <c r="B99" s="109">
        <v>92</v>
      </c>
      <c r="C99" s="111" t="str">
        <f>IF('Dépenses sur barèmes'!C99&lt;&gt;"",'Dépenses sur barèmes'!C99,"")</f>
        <v/>
      </c>
      <c r="D99" s="111" t="str">
        <f>IF('Dépenses sur barèmes'!D99&lt;&gt;"",'Dépenses sur barèmes'!D99,"")</f>
        <v/>
      </c>
      <c r="E99" s="111" t="str">
        <f>IF('Dépenses sur barèmes'!E99&lt;&gt;"",'Dépenses sur barèmes'!E99,"")</f>
        <v/>
      </c>
      <c r="F99" s="111" t="str">
        <f>IF('Dépenses sur barèmes'!F99&lt;&gt;"",'Dépenses sur barèmes'!F99,"")</f>
        <v/>
      </c>
      <c r="G99" s="79" t="str">
        <f>IF('Dépenses sur barèmes'!G99&lt;&gt;"",'Dépenses sur barèmes'!G99,"")</f>
        <v/>
      </c>
      <c r="H99" s="247" t="str">
        <f>IF(D99&lt;&gt;"",IF(ISNA(VLOOKUP(D99,P_Paramétrage!$B$3086:$D$3125,3,FALSE)),"",VLOOKUP(D99,P_Paramétrage!$B$3086:$D$3125,3,FALSE)),"")</f>
        <v/>
      </c>
      <c r="I99" s="246">
        <f>IF(D99&lt;&gt;"",IF(ISNA(VLOOKUP(D99,P_Paramétrage!$B$3086:$D$3125,3,FALSE)),0,VLOOKUP(D99,P_Paramétrage!$B$3086:$D$3125,2,FALSE)),0)</f>
        <v>0</v>
      </c>
      <c r="J99" s="246">
        <f>'Dépenses sur barèmes'!J99</f>
        <v>0</v>
      </c>
      <c r="K99" s="246"/>
      <c r="L99" s="246">
        <f t="shared" si="3"/>
        <v>0</v>
      </c>
      <c r="M99" s="111"/>
      <c r="N99" s="79" t="str">
        <f t="shared" si="4"/>
        <v/>
      </c>
      <c r="O99" s="246">
        <f t="shared" si="5"/>
        <v>0</v>
      </c>
      <c r="P99" s="111"/>
    </row>
    <row r="100" spans="2:16" ht="19.899999999999999" customHeight="1" x14ac:dyDescent="0.35">
      <c r="B100" s="109">
        <v>93</v>
      </c>
      <c r="C100" s="111" t="str">
        <f>IF('Dépenses sur barèmes'!C100&lt;&gt;"",'Dépenses sur barèmes'!C100,"")</f>
        <v/>
      </c>
      <c r="D100" s="111" t="str">
        <f>IF('Dépenses sur barèmes'!D100&lt;&gt;"",'Dépenses sur barèmes'!D100,"")</f>
        <v/>
      </c>
      <c r="E100" s="111" t="str">
        <f>IF('Dépenses sur barèmes'!E100&lt;&gt;"",'Dépenses sur barèmes'!E100,"")</f>
        <v/>
      </c>
      <c r="F100" s="111" t="str">
        <f>IF('Dépenses sur barèmes'!F100&lt;&gt;"",'Dépenses sur barèmes'!F100,"")</f>
        <v/>
      </c>
      <c r="G100" s="79" t="str">
        <f>IF('Dépenses sur barèmes'!G100&lt;&gt;"",'Dépenses sur barèmes'!G100,"")</f>
        <v/>
      </c>
      <c r="H100" s="247" t="str">
        <f>IF(D100&lt;&gt;"",IF(ISNA(VLOOKUP(D100,P_Paramétrage!$B$3086:$D$3125,3,FALSE)),"",VLOOKUP(D100,P_Paramétrage!$B$3086:$D$3125,3,FALSE)),"")</f>
        <v/>
      </c>
      <c r="I100" s="246">
        <f>IF(D100&lt;&gt;"",IF(ISNA(VLOOKUP(D100,P_Paramétrage!$B$3086:$D$3125,3,FALSE)),0,VLOOKUP(D100,P_Paramétrage!$B$3086:$D$3125,2,FALSE)),0)</f>
        <v>0</v>
      </c>
      <c r="J100" s="246">
        <f>'Dépenses sur barèmes'!J100</f>
        <v>0</v>
      </c>
      <c r="K100" s="246"/>
      <c r="L100" s="246">
        <f t="shared" si="3"/>
        <v>0</v>
      </c>
      <c r="M100" s="111"/>
      <c r="N100" s="79" t="str">
        <f t="shared" si="4"/>
        <v/>
      </c>
      <c r="O100" s="246">
        <f t="shared" si="5"/>
        <v>0</v>
      </c>
      <c r="P100" s="111"/>
    </row>
    <row r="101" spans="2:16" ht="19.899999999999999" customHeight="1" x14ac:dyDescent="0.35">
      <c r="B101" s="109">
        <v>94</v>
      </c>
      <c r="C101" s="111" t="str">
        <f>IF('Dépenses sur barèmes'!C101&lt;&gt;"",'Dépenses sur barèmes'!C101,"")</f>
        <v/>
      </c>
      <c r="D101" s="111" t="str">
        <f>IF('Dépenses sur barèmes'!D101&lt;&gt;"",'Dépenses sur barèmes'!D101,"")</f>
        <v/>
      </c>
      <c r="E101" s="111" t="str">
        <f>IF('Dépenses sur barèmes'!E101&lt;&gt;"",'Dépenses sur barèmes'!E101,"")</f>
        <v/>
      </c>
      <c r="F101" s="111" t="str">
        <f>IF('Dépenses sur barèmes'!F101&lt;&gt;"",'Dépenses sur barèmes'!F101,"")</f>
        <v/>
      </c>
      <c r="G101" s="79" t="str">
        <f>IF('Dépenses sur barèmes'!G101&lt;&gt;"",'Dépenses sur barèmes'!G101,"")</f>
        <v/>
      </c>
      <c r="H101" s="247" t="str">
        <f>IF(D101&lt;&gt;"",IF(ISNA(VLOOKUP(D101,P_Paramétrage!$B$3086:$D$3125,3,FALSE)),"",VLOOKUP(D101,P_Paramétrage!$B$3086:$D$3125,3,FALSE)),"")</f>
        <v/>
      </c>
      <c r="I101" s="246">
        <f>IF(D101&lt;&gt;"",IF(ISNA(VLOOKUP(D101,P_Paramétrage!$B$3086:$D$3125,3,FALSE)),0,VLOOKUP(D101,P_Paramétrage!$B$3086:$D$3125,2,FALSE)),0)</f>
        <v>0</v>
      </c>
      <c r="J101" s="246">
        <f>'Dépenses sur barèmes'!J101</f>
        <v>0</v>
      </c>
      <c r="K101" s="246"/>
      <c r="L101" s="246">
        <f t="shared" si="3"/>
        <v>0</v>
      </c>
      <c r="M101" s="111"/>
      <c r="N101" s="79" t="str">
        <f t="shared" si="4"/>
        <v/>
      </c>
      <c r="O101" s="246">
        <f t="shared" si="5"/>
        <v>0</v>
      </c>
      <c r="P101" s="111"/>
    </row>
    <row r="102" spans="2:16" ht="19.899999999999999" customHeight="1" x14ac:dyDescent="0.35">
      <c r="B102" s="109">
        <v>95</v>
      </c>
      <c r="C102" s="111" t="str">
        <f>IF('Dépenses sur barèmes'!C102&lt;&gt;"",'Dépenses sur barèmes'!C102,"")</f>
        <v/>
      </c>
      <c r="D102" s="111" t="str">
        <f>IF('Dépenses sur barèmes'!D102&lt;&gt;"",'Dépenses sur barèmes'!D102,"")</f>
        <v/>
      </c>
      <c r="E102" s="111" t="str">
        <f>IF('Dépenses sur barèmes'!E102&lt;&gt;"",'Dépenses sur barèmes'!E102,"")</f>
        <v/>
      </c>
      <c r="F102" s="111" t="str">
        <f>IF('Dépenses sur barèmes'!F102&lt;&gt;"",'Dépenses sur barèmes'!F102,"")</f>
        <v/>
      </c>
      <c r="G102" s="79" t="str">
        <f>IF('Dépenses sur barèmes'!G102&lt;&gt;"",'Dépenses sur barèmes'!G102,"")</f>
        <v/>
      </c>
      <c r="H102" s="247" t="str">
        <f>IF(D102&lt;&gt;"",IF(ISNA(VLOOKUP(D102,P_Paramétrage!$B$3086:$D$3125,3,FALSE)),"",VLOOKUP(D102,P_Paramétrage!$B$3086:$D$3125,3,FALSE)),"")</f>
        <v/>
      </c>
      <c r="I102" s="246">
        <f>IF(D102&lt;&gt;"",IF(ISNA(VLOOKUP(D102,P_Paramétrage!$B$3086:$D$3125,3,FALSE)),0,VLOOKUP(D102,P_Paramétrage!$B$3086:$D$3125,2,FALSE)),0)</f>
        <v>0</v>
      </c>
      <c r="J102" s="246">
        <f>'Dépenses sur barèmes'!J102</f>
        <v>0</v>
      </c>
      <c r="K102" s="246"/>
      <c r="L102" s="246">
        <f t="shared" si="3"/>
        <v>0</v>
      </c>
      <c r="M102" s="111"/>
      <c r="N102" s="79" t="str">
        <f t="shared" si="4"/>
        <v/>
      </c>
      <c r="O102" s="246">
        <f t="shared" si="5"/>
        <v>0</v>
      </c>
      <c r="P102" s="111"/>
    </row>
    <row r="103" spans="2:16" ht="19.899999999999999" customHeight="1" x14ac:dyDescent="0.35">
      <c r="B103" s="109">
        <v>96</v>
      </c>
      <c r="C103" s="111" t="str">
        <f>IF('Dépenses sur barèmes'!C103&lt;&gt;"",'Dépenses sur barèmes'!C103,"")</f>
        <v/>
      </c>
      <c r="D103" s="111" t="str">
        <f>IF('Dépenses sur barèmes'!D103&lt;&gt;"",'Dépenses sur barèmes'!D103,"")</f>
        <v/>
      </c>
      <c r="E103" s="111" t="str">
        <f>IF('Dépenses sur barèmes'!E103&lt;&gt;"",'Dépenses sur barèmes'!E103,"")</f>
        <v/>
      </c>
      <c r="F103" s="111" t="str">
        <f>IF('Dépenses sur barèmes'!F103&lt;&gt;"",'Dépenses sur barèmes'!F103,"")</f>
        <v/>
      </c>
      <c r="G103" s="79" t="str">
        <f>IF('Dépenses sur barèmes'!G103&lt;&gt;"",'Dépenses sur barèmes'!G103,"")</f>
        <v/>
      </c>
      <c r="H103" s="247" t="str">
        <f>IF(D103&lt;&gt;"",IF(ISNA(VLOOKUP(D103,P_Paramétrage!$B$3086:$D$3125,3,FALSE)),"",VLOOKUP(D103,P_Paramétrage!$B$3086:$D$3125,3,FALSE)),"")</f>
        <v/>
      </c>
      <c r="I103" s="246">
        <f>IF(D103&lt;&gt;"",IF(ISNA(VLOOKUP(D103,P_Paramétrage!$B$3086:$D$3125,3,FALSE)),0,VLOOKUP(D103,P_Paramétrage!$B$3086:$D$3125,2,FALSE)),0)</f>
        <v>0</v>
      </c>
      <c r="J103" s="246">
        <f>'Dépenses sur barèmes'!J103</f>
        <v>0</v>
      </c>
      <c r="K103" s="246"/>
      <c r="L103" s="246">
        <f t="shared" si="3"/>
        <v>0</v>
      </c>
      <c r="M103" s="111"/>
      <c r="N103" s="79" t="str">
        <f t="shared" si="4"/>
        <v/>
      </c>
      <c r="O103" s="246">
        <f t="shared" si="5"/>
        <v>0</v>
      </c>
      <c r="P103" s="111"/>
    </row>
    <row r="104" spans="2:16" ht="19.899999999999999" customHeight="1" x14ac:dyDescent="0.35">
      <c r="B104" s="109">
        <v>97</v>
      </c>
      <c r="C104" s="111" t="str">
        <f>IF('Dépenses sur barèmes'!C104&lt;&gt;"",'Dépenses sur barèmes'!C104,"")</f>
        <v/>
      </c>
      <c r="D104" s="111" t="str">
        <f>IF('Dépenses sur barèmes'!D104&lt;&gt;"",'Dépenses sur barèmes'!D104,"")</f>
        <v/>
      </c>
      <c r="E104" s="111" t="str">
        <f>IF('Dépenses sur barèmes'!E104&lt;&gt;"",'Dépenses sur barèmes'!E104,"")</f>
        <v/>
      </c>
      <c r="F104" s="111" t="str">
        <f>IF('Dépenses sur barèmes'!F104&lt;&gt;"",'Dépenses sur barèmes'!F104,"")</f>
        <v/>
      </c>
      <c r="G104" s="79" t="str">
        <f>IF('Dépenses sur barèmes'!G104&lt;&gt;"",'Dépenses sur barèmes'!G104,"")</f>
        <v/>
      </c>
      <c r="H104" s="247" t="str">
        <f>IF(D104&lt;&gt;"",IF(ISNA(VLOOKUP(D104,P_Paramétrage!$B$3086:$D$3125,3,FALSE)),"",VLOOKUP(D104,P_Paramétrage!$B$3086:$D$3125,3,FALSE)),"")</f>
        <v/>
      </c>
      <c r="I104" s="246">
        <f>IF(D104&lt;&gt;"",IF(ISNA(VLOOKUP(D104,P_Paramétrage!$B$3086:$D$3125,3,FALSE)),0,VLOOKUP(D104,P_Paramétrage!$B$3086:$D$3125,2,FALSE)),0)</f>
        <v>0</v>
      </c>
      <c r="J104" s="246">
        <f>'Dépenses sur barèmes'!J104</f>
        <v>0</v>
      </c>
      <c r="K104" s="246"/>
      <c r="L104" s="246">
        <f t="shared" si="3"/>
        <v>0</v>
      </c>
      <c r="M104" s="111"/>
      <c r="N104" s="79" t="str">
        <f t="shared" si="4"/>
        <v/>
      </c>
      <c r="O104" s="246">
        <f t="shared" si="5"/>
        <v>0</v>
      </c>
      <c r="P104" s="111"/>
    </row>
    <row r="105" spans="2:16" ht="19.899999999999999" customHeight="1" x14ac:dyDescent="0.35">
      <c r="B105" s="109">
        <v>98</v>
      </c>
      <c r="C105" s="111" t="str">
        <f>IF('Dépenses sur barèmes'!C105&lt;&gt;"",'Dépenses sur barèmes'!C105,"")</f>
        <v/>
      </c>
      <c r="D105" s="111" t="str">
        <f>IF('Dépenses sur barèmes'!D105&lt;&gt;"",'Dépenses sur barèmes'!D105,"")</f>
        <v/>
      </c>
      <c r="E105" s="111" t="str">
        <f>IF('Dépenses sur barèmes'!E105&lt;&gt;"",'Dépenses sur barèmes'!E105,"")</f>
        <v/>
      </c>
      <c r="F105" s="111" t="str">
        <f>IF('Dépenses sur barèmes'!F105&lt;&gt;"",'Dépenses sur barèmes'!F105,"")</f>
        <v/>
      </c>
      <c r="G105" s="79" t="str">
        <f>IF('Dépenses sur barèmes'!G105&lt;&gt;"",'Dépenses sur barèmes'!G105,"")</f>
        <v/>
      </c>
      <c r="H105" s="247" t="str">
        <f>IF(D105&lt;&gt;"",IF(ISNA(VLOOKUP(D105,P_Paramétrage!$B$3086:$D$3125,3,FALSE)),"",VLOOKUP(D105,P_Paramétrage!$B$3086:$D$3125,3,FALSE)),"")</f>
        <v/>
      </c>
      <c r="I105" s="246">
        <f>IF(D105&lt;&gt;"",IF(ISNA(VLOOKUP(D105,P_Paramétrage!$B$3086:$D$3125,3,FALSE)),0,VLOOKUP(D105,P_Paramétrage!$B$3086:$D$3125,2,FALSE)),0)</f>
        <v>0</v>
      </c>
      <c r="J105" s="246">
        <f>'Dépenses sur barèmes'!J105</f>
        <v>0</v>
      </c>
      <c r="K105" s="246"/>
      <c r="L105" s="246">
        <f t="shared" si="3"/>
        <v>0</v>
      </c>
      <c r="M105" s="111"/>
      <c r="N105" s="79" t="str">
        <f t="shared" si="4"/>
        <v/>
      </c>
      <c r="O105" s="246">
        <f t="shared" si="5"/>
        <v>0</v>
      </c>
      <c r="P105" s="111"/>
    </row>
    <row r="106" spans="2:16" ht="19.899999999999999" customHeight="1" x14ac:dyDescent="0.35">
      <c r="B106" s="109">
        <v>99</v>
      </c>
      <c r="C106" s="111" t="str">
        <f>IF('Dépenses sur barèmes'!C106&lt;&gt;"",'Dépenses sur barèmes'!C106,"")</f>
        <v/>
      </c>
      <c r="D106" s="111" t="str">
        <f>IF('Dépenses sur barèmes'!D106&lt;&gt;"",'Dépenses sur barèmes'!D106,"")</f>
        <v/>
      </c>
      <c r="E106" s="111" t="str">
        <f>IF('Dépenses sur barèmes'!E106&lt;&gt;"",'Dépenses sur barèmes'!E106,"")</f>
        <v/>
      </c>
      <c r="F106" s="111" t="str">
        <f>IF('Dépenses sur barèmes'!F106&lt;&gt;"",'Dépenses sur barèmes'!F106,"")</f>
        <v/>
      </c>
      <c r="G106" s="79" t="str">
        <f>IF('Dépenses sur barèmes'!G106&lt;&gt;"",'Dépenses sur barèmes'!G106,"")</f>
        <v/>
      </c>
      <c r="H106" s="247" t="str">
        <f>IF(D106&lt;&gt;"",IF(ISNA(VLOOKUP(D106,P_Paramétrage!$B$3086:$D$3125,3,FALSE)),"",VLOOKUP(D106,P_Paramétrage!$B$3086:$D$3125,3,FALSE)),"")</f>
        <v/>
      </c>
      <c r="I106" s="246">
        <f>IF(D106&lt;&gt;"",IF(ISNA(VLOOKUP(D106,P_Paramétrage!$B$3086:$D$3125,3,FALSE)),0,VLOOKUP(D106,P_Paramétrage!$B$3086:$D$3125,2,FALSE)),0)</f>
        <v>0</v>
      </c>
      <c r="J106" s="246">
        <f>'Dépenses sur barèmes'!J106</f>
        <v>0</v>
      </c>
      <c r="K106" s="246"/>
      <c r="L106" s="246">
        <f t="shared" si="3"/>
        <v>0</v>
      </c>
      <c r="M106" s="111"/>
      <c r="N106" s="79" t="str">
        <f t="shared" si="4"/>
        <v/>
      </c>
      <c r="O106" s="246">
        <f t="shared" si="5"/>
        <v>0</v>
      </c>
      <c r="P106" s="111"/>
    </row>
    <row r="107" spans="2:16" ht="19.899999999999999" customHeight="1" x14ac:dyDescent="0.35">
      <c r="B107" s="109">
        <v>100</v>
      </c>
      <c r="C107" s="111" t="str">
        <f>IF('Dépenses sur barèmes'!C107&lt;&gt;"",'Dépenses sur barèmes'!C107,"")</f>
        <v/>
      </c>
      <c r="D107" s="111" t="str">
        <f>IF('Dépenses sur barèmes'!D107&lt;&gt;"",'Dépenses sur barèmes'!D107,"")</f>
        <v/>
      </c>
      <c r="E107" s="111" t="str">
        <f>IF('Dépenses sur barèmes'!E107&lt;&gt;"",'Dépenses sur barèmes'!E107,"")</f>
        <v/>
      </c>
      <c r="F107" s="111" t="str">
        <f>IF('Dépenses sur barèmes'!F107&lt;&gt;"",'Dépenses sur barèmes'!F107,"")</f>
        <v/>
      </c>
      <c r="G107" s="79" t="str">
        <f>IF('Dépenses sur barèmes'!G107&lt;&gt;"",'Dépenses sur barèmes'!G107,"")</f>
        <v/>
      </c>
      <c r="H107" s="247" t="str">
        <f>IF(D107&lt;&gt;"",IF(ISNA(VLOOKUP(D107,P_Paramétrage!$B$3086:$D$3125,3,FALSE)),"",VLOOKUP(D107,P_Paramétrage!$B$3086:$D$3125,3,FALSE)),"")</f>
        <v/>
      </c>
      <c r="I107" s="246">
        <f>IF(D107&lt;&gt;"",IF(ISNA(VLOOKUP(D107,P_Paramétrage!$B$3086:$D$3125,3,FALSE)),0,VLOOKUP(D107,P_Paramétrage!$B$3086:$D$3125,2,FALSE)),0)</f>
        <v>0</v>
      </c>
      <c r="J107" s="246">
        <f>'Dépenses sur barèmes'!J107</f>
        <v>0</v>
      </c>
      <c r="K107" s="246"/>
      <c r="L107" s="246">
        <f t="shared" si="3"/>
        <v>0</v>
      </c>
      <c r="M107" s="111"/>
      <c r="N107" s="79" t="str">
        <f t="shared" si="4"/>
        <v/>
      </c>
      <c r="O107" s="246">
        <f t="shared" si="5"/>
        <v>0</v>
      </c>
      <c r="P107" s="111"/>
    </row>
    <row r="108" spans="2:16" ht="19.899999999999999" customHeight="1" x14ac:dyDescent="0.35">
      <c r="B108" s="109">
        <v>101</v>
      </c>
      <c r="C108" s="111" t="str">
        <f>IF('Dépenses sur barèmes'!C108&lt;&gt;"",'Dépenses sur barèmes'!C108,"")</f>
        <v/>
      </c>
      <c r="D108" s="111" t="str">
        <f>IF('Dépenses sur barèmes'!D108&lt;&gt;"",'Dépenses sur barèmes'!D108,"")</f>
        <v/>
      </c>
      <c r="E108" s="111" t="str">
        <f>IF('Dépenses sur barèmes'!E108&lt;&gt;"",'Dépenses sur barèmes'!E108,"")</f>
        <v/>
      </c>
      <c r="F108" s="111" t="str">
        <f>IF('Dépenses sur barèmes'!F108&lt;&gt;"",'Dépenses sur barèmes'!F108,"")</f>
        <v/>
      </c>
      <c r="G108" s="79" t="str">
        <f>IF('Dépenses sur barèmes'!G108&lt;&gt;"",'Dépenses sur barèmes'!G108,"")</f>
        <v/>
      </c>
      <c r="H108" s="247" t="str">
        <f>IF(D108&lt;&gt;"",IF(ISNA(VLOOKUP(D108,P_Paramétrage!$B$3086:$D$3125,3,FALSE)),"",VLOOKUP(D108,P_Paramétrage!$B$3086:$D$3125,3,FALSE)),"")</f>
        <v/>
      </c>
      <c r="I108" s="246">
        <f>IF(D108&lt;&gt;"",IF(ISNA(VLOOKUP(D108,P_Paramétrage!$B$3086:$D$3125,3,FALSE)),0,VLOOKUP(D108,P_Paramétrage!$B$3086:$D$3125,2,FALSE)),0)</f>
        <v>0</v>
      </c>
      <c r="J108" s="246">
        <f>'Dépenses sur barèmes'!J108</f>
        <v>0</v>
      </c>
      <c r="K108" s="246"/>
      <c r="L108" s="246">
        <f t="shared" si="3"/>
        <v>0</v>
      </c>
      <c r="M108" s="111"/>
      <c r="N108" s="79" t="str">
        <f t="shared" si="4"/>
        <v/>
      </c>
      <c r="O108" s="246">
        <f t="shared" si="5"/>
        <v>0</v>
      </c>
      <c r="P108" s="111"/>
    </row>
    <row r="109" spans="2:16" ht="19.899999999999999" customHeight="1" x14ac:dyDescent="0.35">
      <c r="B109" s="109">
        <v>102</v>
      </c>
      <c r="C109" s="111" t="str">
        <f>IF('Dépenses sur barèmes'!C109&lt;&gt;"",'Dépenses sur barèmes'!C109,"")</f>
        <v/>
      </c>
      <c r="D109" s="111" t="str">
        <f>IF('Dépenses sur barèmes'!D109&lt;&gt;"",'Dépenses sur barèmes'!D109,"")</f>
        <v/>
      </c>
      <c r="E109" s="111" t="str">
        <f>IF('Dépenses sur barèmes'!E109&lt;&gt;"",'Dépenses sur barèmes'!E109,"")</f>
        <v/>
      </c>
      <c r="F109" s="111" t="str">
        <f>IF('Dépenses sur barèmes'!F109&lt;&gt;"",'Dépenses sur barèmes'!F109,"")</f>
        <v/>
      </c>
      <c r="G109" s="79" t="str">
        <f>IF('Dépenses sur barèmes'!G109&lt;&gt;"",'Dépenses sur barèmes'!G109,"")</f>
        <v/>
      </c>
      <c r="H109" s="247" t="str">
        <f>IF(D109&lt;&gt;"",IF(ISNA(VLOOKUP(D109,P_Paramétrage!$B$3086:$D$3125,3,FALSE)),"",VLOOKUP(D109,P_Paramétrage!$B$3086:$D$3125,3,FALSE)),"")</f>
        <v/>
      </c>
      <c r="I109" s="246">
        <f>IF(D109&lt;&gt;"",IF(ISNA(VLOOKUP(D109,P_Paramétrage!$B$3086:$D$3125,3,FALSE)),0,VLOOKUP(D109,P_Paramétrage!$B$3086:$D$3125,2,FALSE)),0)</f>
        <v>0</v>
      </c>
      <c r="J109" s="246">
        <f>'Dépenses sur barèmes'!J109</f>
        <v>0</v>
      </c>
      <c r="K109" s="246"/>
      <c r="L109" s="246">
        <f t="shared" si="3"/>
        <v>0</v>
      </c>
      <c r="M109" s="111"/>
      <c r="N109" s="79" t="str">
        <f t="shared" si="4"/>
        <v/>
      </c>
      <c r="O109" s="246">
        <f t="shared" si="5"/>
        <v>0</v>
      </c>
      <c r="P109" s="111"/>
    </row>
    <row r="110" spans="2:16" ht="19.899999999999999" customHeight="1" x14ac:dyDescent="0.35">
      <c r="B110" s="109">
        <v>103</v>
      </c>
      <c r="C110" s="111" t="str">
        <f>IF('Dépenses sur barèmes'!C110&lt;&gt;"",'Dépenses sur barèmes'!C110,"")</f>
        <v/>
      </c>
      <c r="D110" s="111" t="str">
        <f>IF('Dépenses sur barèmes'!D110&lt;&gt;"",'Dépenses sur barèmes'!D110,"")</f>
        <v/>
      </c>
      <c r="E110" s="111" t="str">
        <f>IF('Dépenses sur barèmes'!E110&lt;&gt;"",'Dépenses sur barèmes'!E110,"")</f>
        <v/>
      </c>
      <c r="F110" s="111" t="str">
        <f>IF('Dépenses sur barèmes'!F110&lt;&gt;"",'Dépenses sur barèmes'!F110,"")</f>
        <v/>
      </c>
      <c r="G110" s="79" t="str">
        <f>IF('Dépenses sur barèmes'!G110&lt;&gt;"",'Dépenses sur barèmes'!G110,"")</f>
        <v/>
      </c>
      <c r="H110" s="247" t="str">
        <f>IF(D110&lt;&gt;"",IF(ISNA(VLOOKUP(D110,P_Paramétrage!$B$3086:$D$3125,3,FALSE)),"",VLOOKUP(D110,P_Paramétrage!$B$3086:$D$3125,3,FALSE)),"")</f>
        <v/>
      </c>
      <c r="I110" s="246">
        <f>IF(D110&lt;&gt;"",IF(ISNA(VLOOKUP(D110,P_Paramétrage!$B$3086:$D$3125,3,FALSE)),0,VLOOKUP(D110,P_Paramétrage!$B$3086:$D$3125,2,FALSE)),0)</f>
        <v>0</v>
      </c>
      <c r="J110" s="246">
        <f>'Dépenses sur barèmes'!J110</f>
        <v>0</v>
      </c>
      <c r="K110" s="246"/>
      <c r="L110" s="246">
        <f t="shared" si="3"/>
        <v>0</v>
      </c>
      <c r="M110" s="111"/>
      <c r="N110" s="79" t="str">
        <f t="shared" si="4"/>
        <v/>
      </c>
      <c r="O110" s="246">
        <f t="shared" si="5"/>
        <v>0</v>
      </c>
      <c r="P110" s="111"/>
    </row>
    <row r="111" spans="2:16" ht="19.899999999999999" customHeight="1" x14ac:dyDescent="0.35">
      <c r="B111" s="109">
        <v>104</v>
      </c>
      <c r="C111" s="111" t="str">
        <f>IF('Dépenses sur barèmes'!C111&lt;&gt;"",'Dépenses sur barèmes'!C111,"")</f>
        <v/>
      </c>
      <c r="D111" s="111" t="str">
        <f>IF('Dépenses sur barèmes'!D111&lt;&gt;"",'Dépenses sur barèmes'!D111,"")</f>
        <v/>
      </c>
      <c r="E111" s="111" t="str">
        <f>IF('Dépenses sur barèmes'!E111&lt;&gt;"",'Dépenses sur barèmes'!E111,"")</f>
        <v/>
      </c>
      <c r="F111" s="111" t="str">
        <f>IF('Dépenses sur barèmes'!F111&lt;&gt;"",'Dépenses sur barèmes'!F111,"")</f>
        <v/>
      </c>
      <c r="G111" s="79" t="str">
        <f>IF('Dépenses sur barèmes'!G111&lt;&gt;"",'Dépenses sur barèmes'!G111,"")</f>
        <v/>
      </c>
      <c r="H111" s="247" t="str">
        <f>IF(D111&lt;&gt;"",IF(ISNA(VLOOKUP(D111,P_Paramétrage!$B$3086:$D$3125,3,FALSE)),"",VLOOKUP(D111,P_Paramétrage!$B$3086:$D$3125,3,FALSE)),"")</f>
        <v/>
      </c>
      <c r="I111" s="246">
        <f>IF(D111&lt;&gt;"",IF(ISNA(VLOOKUP(D111,P_Paramétrage!$B$3086:$D$3125,3,FALSE)),0,VLOOKUP(D111,P_Paramétrage!$B$3086:$D$3125,2,FALSE)),0)</f>
        <v>0</v>
      </c>
      <c r="J111" s="246">
        <f>'Dépenses sur barèmes'!J111</f>
        <v>0</v>
      </c>
      <c r="K111" s="246"/>
      <c r="L111" s="246">
        <f t="shared" si="3"/>
        <v>0</v>
      </c>
      <c r="M111" s="111"/>
      <c r="N111" s="79" t="str">
        <f t="shared" si="4"/>
        <v/>
      </c>
      <c r="O111" s="246">
        <f t="shared" si="5"/>
        <v>0</v>
      </c>
      <c r="P111" s="111"/>
    </row>
    <row r="112" spans="2:16" ht="19.899999999999999" customHeight="1" x14ac:dyDescent="0.35">
      <c r="B112" s="109">
        <v>105</v>
      </c>
      <c r="C112" s="111" t="str">
        <f>IF('Dépenses sur barèmes'!C112&lt;&gt;"",'Dépenses sur barèmes'!C112,"")</f>
        <v/>
      </c>
      <c r="D112" s="111" t="str">
        <f>IF('Dépenses sur barèmes'!D112&lt;&gt;"",'Dépenses sur barèmes'!D112,"")</f>
        <v/>
      </c>
      <c r="E112" s="111" t="str">
        <f>IF('Dépenses sur barèmes'!E112&lt;&gt;"",'Dépenses sur barèmes'!E112,"")</f>
        <v/>
      </c>
      <c r="F112" s="111" t="str">
        <f>IF('Dépenses sur barèmes'!F112&lt;&gt;"",'Dépenses sur barèmes'!F112,"")</f>
        <v/>
      </c>
      <c r="G112" s="79" t="str">
        <f>IF('Dépenses sur barèmes'!G112&lt;&gt;"",'Dépenses sur barèmes'!G112,"")</f>
        <v/>
      </c>
      <c r="H112" s="247" t="str">
        <f>IF(D112&lt;&gt;"",IF(ISNA(VLOOKUP(D112,P_Paramétrage!$B$3086:$D$3125,3,FALSE)),"",VLOOKUP(D112,P_Paramétrage!$B$3086:$D$3125,3,FALSE)),"")</f>
        <v/>
      </c>
      <c r="I112" s="246">
        <f>IF(D112&lt;&gt;"",IF(ISNA(VLOOKUP(D112,P_Paramétrage!$B$3086:$D$3125,3,FALSE)),0,VLOOKUP(D112,P_Paramétrage!$B$3086:$D$3125,2,FALSE)),0)</f>
        <v>0</v>
      </c>
      <c r="J112" s="246">
        <f>'Dépenses sur barèmes'!J112</f>
        <v>0</v>
      </c>
      <c r="K112" s="246"/>
      <c r="L112" s="246">
        <f t="shared" si="3"/>
        <v>0</v>
      </c>
      <c r="M112" s="111"/>
      <c r="N112" s="79" t="str">
        <f t="shared" si="4"/>
        <v/>
      </c>
      <c r="O112" s="246">
        <f t="shared" si="5"/>
        <v>0</v>
      </c>
      <c r="P112" s="111"/>
    </row>
    <row r="113" spans="2:16" ht="19.899999999999999" customHeight="1" x14ac:dyDescent="0.35">
      <c r="B113" s="109">
        <v>106</v>
      </c>
      <c r="C113" s="111" t="str">
        <f>IF('Dépenses sur barèmes'!C113&lt;&gt;"",'Dépenses sur barèmes'!C113,"")</f>
        <v/>
      </c>
      <c r="D113" s="111" t="str">
        <f>IF('Dépenses sur barèmes'!D113&lt;&gt;"",'Dépenses sur barèmes'!D113,"")</f>
        <v/>
      </c>
      <c r="E113" s="111" t="str">
        <f>IF('Dépenses sur barèmes'!E113&lt;&gt;"",'Dépenses sur barèmes'!E113,"")</f>
        <v/>
      </c>
      <c r="F113" s="111" t="str">
        <f>IF('Dépenses sur barèmes'!F113&lt;&gt;"",'Dépenses sur barèmes'!F113,"")</f>
        <v/>
      </c>
      <c r="G113" s="79" t="str">
        <f>IF('Dépenses sur barèmes'!G113&lt;&gt;"",'Dépenses sur barèmes'!G113,"")</f>
        <v/>
      </c>
      <c r="H113" s="247" t="str">
        <f>IF(D113&lt;&gt;"",IF(ISNA(VLOOKUP(D113,P_Paramétrage!$B$3086:$D$3125,3,FALSE)),"",VLOOKUP(D113,P_Paramétrage!$B$3086:$D$3125,3,FALSE)),"")</f>
        <v/>
      </c>
      <c r="I113" s="246">
        <f>IF(D113&lt;&gt;"",IF(ISNA(VLOOKUP(D113,P_Paramétrage!$B$3086:$D$3125,3,FALSE)),0,VLOOKUP(D113,P_Paramétrage!$B$3086:$D$3125,2,FALSE)),0)</f>
        <v>0</v>
      </c>
      <c r="J113" s="246">
        <f>'Dépenses sur barèmes'!J113</f>
        <v>0</v>
      </c>
      <c r="K113" s="246"/>
      <c r="L113" s="246">
        <f t="shared" si="3"/>
        <v>0</v>
      </c>
      <c r="M113" s="111"/>
      <c r="N113" s="79" t="str">
        <f t="shared" si="4"/>
        <v/>
      </c>
      <c r="O113" s="246">
        <f t="shared" si="5"/>
        <v>0</v>
      </c>
      <c r="P113" s="111"/>
    </row>
    <row r="114" spans="2:16" ht="19.899999999999999" customHeight="1" x14ac:dyDescent="0.35">
      <c r="B114" s="109">
        <v>107</v>
      </c>
      <c r="C114" s="111" t="str">
        <f>IF('Dépenses sur barèmes'!C114&lt;&gt;"",'Dépenses sur barèmes'!C114,"")</f>
        <v/>
      </c>
      <c r="D114" s="111" t="str">
        <f>IF('Dépenses sur barèmes'!D114&lt;&gt;"",'Dépenses sur barèmes'!D114,"")</f>
        <v/>
      </c>
      <c r="E114" s="111" t="str">
        <f>IF('Dépenses sur barèmes'!E114&lt;&gt;"",'Dépenses sur barèmes'!E114,"")</f>
        <v/>
      </c>
      <c r="F114" s="111" t="str">
        <f>IF('Dépenses sur barèmes'!F114&lt;&gt;"",'Dépenses sur barèmes'!F114,"")</f>
        <v/>
      </c>
      <c r="G114" s="79" t="str">
        <f>IF('Dépenses sur barèmes'!G114&lt;&gt;"",'Dépenses sur barèmes'!G114,"")</f>
        <v/>
      </c>
      <c r="H114" s="247" t="str">
        <f>IF(D114&lt;&gt;"",IF(ISNA(VLOOKUP(D114,P_Paramétrage!$B$3086:$D$3125,3,FALSE)),"",VLOOKUP(D114,P_Paramétrage!$B$3086:$D$3125,3,FALSE)),"")</f>
        <v/>
      </c>
      <c r="I114" s="246">
        <f>IF(D114&lt;&gt;"",IF(ISNA(VLOOKUP(D114,P_Paramétrage!$B$3086:$D$3125,3,FALSE)),0,VLOOKUP(D114,P_Paramétrage!$B$3086:$D$3125,2,FALSE)),0)</f>
        <v>0</v>
      </c>
      <c r="J114" s="246">
        <f>'Dépenses sur barèmes'!J114</f>
        <v>0</v>
      </c>
      <c r="K114" s="246"/>
      <c r="L114" s="246">
        <f t="shared" si="3"/>
        <v>0</v>
      </c>
      <c r="M114" s="111"/>
      <c r="N114" s="79" t="str">
        <f t="shared" si="4"/>
        <v/>
      </c>
      <c r="O114" s="246">
        <f t="shared" si="5"/>
        <v>0</v>
      </c>
      <c r="P114" s="111"/>
    </row>
    <row r="115" spans="2:16" ht="19.899999999999999" customHeight="1" x14ac:dyDescent="0.35">
      <c r="B115" s="109">
        <v>108</v>
      </c>
      <c r="C115" s="111" t="str">
        <f>IF('Dépenses sur barèmes'!C115&lt;&gt;"",'Dépenses sur barèmes'!C115,"")</f>
        <v/>
      </c>
      <c r="D115" s="111" t="str">
        <f>IF('Dépenses sur barèmes'!D115&lt;&gt;"",'Dépenses sur barèmes'!D115,"")</f>
        <v/>
      </c>
      <c r="E115" s="111" t="str">
        <f>IF('Dépenses sur barèmes'!E115&lt;&gt;"",'Dépenses sur barèmes'!E115,"")</f>
        <v/>
      </c>
      <c r="F115" s="111" t="str">
        <f>IF('Dépenses sur barèmes'!F115&lt;&gt;"",'Dépenses sur barèmes'!F115,"")</f>
        <v/>
      </c>
      <c r="G115" s="79" t="str">
        <f>IF('Dépenses sur barèmes'!G115&lt;&gt;"",'Dépenses sur barèmes'!G115,"")</f>
        <v/>
      </c>
      <c r="H115" s="247" t="str">
        <f>IF(D115&lt;&gt;"",IF(ISNA(VLOOKUP(D115,P_Paramétrage!$B$3086:$D$3125,3,FALSE)),"",VLOOKUP(D115,P_Paramétrage!$B$3086:$D$3125,3,FALSE)),"")</f>
        <v/>
      </c>
      <c r="I115" s="246">
        <f>IF(D115&lt;&gt;"",IF(ISNA(VLOOKUP(D115,P_Paramétrage!$B$3086:$D$3125,3,FALSE)),0,VLOOKUP(D115,P_Paramétrage!$B$3086:$D$3125,2,FALSE)),0)</f>
        <v>0</v>
      </c>
      <c r="J115" s="246">
        <f>'Dépenses sur barèmes'!J115</f>
        <v>0</v>
      </c>
      <c r="K115" s="246"/>
      <c r="L115" s="246">
        <f t="shared" si="3"/>
        <v>0</v>
      </c>
      <c r="M115" s="111"/>
      <c r="N115" s="79" t="str">
        <f t="shared" si="4"/>
        <v/>
      </c>
      <c r="O115" s="246">
        <f t="shared" si="5"/>
        <v>0</v>
      </c>
      <c r="P115" s="111"/>
    </row>
    <row r="116" spans="2:16" ht="19.899999999999999" customHeight="1" x14ac:dyDescent="0.35">
      <c r="B116" s="109">
        <v>109</v>
      </c>
      <c r="C116" s="111" t="str">
        <f>IF('Dépenses sur barèmes'!C116&lt;&gt;"",'Dépenses sur barèmes'!C116,"")</f>
        <v/>
      </c>
      <c r="D116" s="111" t="str">
        <f>IF('Dépenses sur barèmes'!D116&lt;&gt;"",'Dépenses sur barèmes'!D116,"")</f>
        <v/>
      </c>
      <c r="E116" s="111" t="str">
        <f>IF('Dépenses sur barèmes'!E116&lt;&gt;"",'Dépenses sur barèmes'!E116,"")</f>
        <v/>
      </c>
      <c r="F116" s="111" t="str">
        <f>IF('Dépenses sur barèmes'!F116&lt;&gt;"",'Dépenses sur barèmes'!F116,"")</f>
        <v/>
      </c>
      <c r="G116" s="79" t="str">
        <f>IF('Dépenses sur barèmes'!G116&lt;&gt;"",'Dépenses sur barèmes'!G116,"")</f>
        <v/>
      </c>
      <c r="H116" s="247" t="str">
        <f>IF(D116&lt;&gt;"",IF(ISNA(VLOOKUP(D116,P_Paramétrage!$B$3086:$D$3125,3,FALSE)),"",VLOOKUP(D116,P_Paramétrage!$B$3086:$D$3125,3,FALSE)),"")</f>
        <v/>
      </c>
      <c r="I116" s="246">
        <f>IF(D116&lt;&gt;"",IF(ISNA(VLOOKUP(D116,P_Paramétrage!$B$3086:$D$3125,3,FALSE)),0,VLOOKUP(D116,P_Paramétrage!$B$3086:$D$3125,2,FALSE)),0)</f>
        <v>0</v>
      </c>
      <c r="J116" s="246">
        <f>'Dépenses sur barèmes'!J116</f>
        <v>0</v>
      </c>
      <c r="K116" s="246"/>
      <c r="L116" s="246">
        <f t="shared" si="3"/>
        <v>0</v>
      </c>
      <c r="M116" s="111"/>
      <c r="N116" s="79" t="str">
        <f t="shared" si="4"/>
        <v/>
      </c>
      <c r="O116" s="246">
        <f t="shared" si="5"/>
        <v>0</v>
      </c>
      <c r="P116" s="111"/>
    </row>
    <row r="117" spans="2:16" ht="19.899999999999999" customHeight="1" x14ac:dyDescent="0.35">
      <c r="B117" s="109">
        <v>110</v>
      </c>
      <c r="C117" s="111" t="str">
        <f>IF('Dépenses sur barèmes'!C117&lt;&gt;"",'Dépenses sur barèmes'!C117,"")</f>
        <v/>
      </c>
      <c r="D117" s="111" t="str">
        <f>IF('Dépenses sur barèmes'!D117&lt;&gt;"",'Dépenses sur barèmes'!D117,"")</f>
        <v/>
      </c>
      <c r="E117" s="111" t="str">
        <f>IF('Dépenses sur barèmes'!E117&lt;&gt;"",'Dépenses sur barèmes'!E117,"")</f>
        <v/>
      </c>
      <c r="F117" s="111" t="str">
        <f>IF('Dépenses sur barèmes'!F117&lt;&gt;"",'Dépenses sur barèmes'!F117,"")</f>
        <v/>
      </c>
      <c r="G117" s="79" t="str">
        <f>IF('Dépenses sur barèmes'!G117&lt;&gt;"",'Dépenses sur barèmes'!G117,"")</f>
        <v/>
      </c>
      <c r="H117" s="247" t="str">
        <f>IF(D117&lt;&gt;"",IF(ISNA(VLOOKUP(D117,P_Paramétrage!$B$3086:$D$3125,3,FALSE)),"",VLOOKUP(D117,P_Paramétrage!$B$3086:$D$3125,3,FALSE)),"")</f>
        <v/>
      </c>
      <c r="I117" s="246">
        <f>IF(D117&lt;&gt;"",IF(ISNA(VLOOKUP(D117,P_Paramétrage!$B$3086:$D$3125,3,FALSE)),0,VLOOKUP(D117,P_Paramétrage!$B$3086:$D$3125,2,FALSE)),0)</f>
        <v>0</v>
      </c>
      <c r="J117" s="246">
        <f>'Dépenses sur barèmes'!J117</f>
        <v>0</v>
      </c>
      <c r="K117" s="246"/>
      <c r="L117" s="246">
        <f t="shared" si="3"/>
        <v>0</v>
      </c>
      <c r="M117" s="111"/>
      <c r="N117" s="79" t="str">
        <f t="shared" si="4"/>
        <v/>
      </c>
      <c r="O117" s="246">
        <f t="shared" si="5"/>
        <v>0</v>
      </c>
      <c r="P117" s="111"/>
    </row>
    <row r="118" spans="2:16" ht="19.899999999999999" customHeight="1" x14ac:dyDescent="0.35">
      <c r="B118" s="109">
        <v>111</v>
      </c>
      <c r="C118" s="111" t="str">
        <f>IF('Dépenses sur barèmes'!C118&lt;&gt;"",'Dépenses sur barèmes'!C118,"")</f>
        <v/>
      </c>
      <c r="D118" s="111" t="str">
        <f>IF('Dépenses sur barèmes'!D118&lt;&gt;"",'Dépenses sur barèmes'!D118,"")</f>
        <v/>
      </c>
      <c r="E118" s="111" t="str">
        <f>IF('Dépenses sur barèmes'!E118&lt;&gt;"",'Dépenses sur barèmes'!E118,"")</f>
        <v/>
      </c>
      <c r="F118" s="111" t="str">
        <f>IF('Dépenses sur barèmes'!F118&lt;&gt;"",'Dépenses sur barèmes'!F118,"")</f>
        <v/>
      </c>
      <c r="G118" s="79" t="str">
        <f>IF('Dépenses sur barèmes'!G118&lt;&gt;"",'Dépenses sur barèmes'!G118,"")</f>
        <v/>
      </c>
      <c r="H118" s="247" t="str">
        <f>IF(D118&lt;&gt;"",IF(ISNA(VLOOKUP(D118,P_Paramétrage!$B$3086:$D$3125,3,FALSE)),"",VLOOKUP(D118,P_Paramétrage!$B$3086:$D$3125,3,FALSE)),"")</f>
        <v/>
      </c>
      <c r="I118" s="246">
        <f>IF(D118&lt;&gt;"",IF(ISNA(VLOOKUP(D118,P_Paramétrage!$B$3086:$D$3125,3,FALSE)),0,VLOOKUP(D118,P_Paramétrage!$B$3086:$D$3125,2,FALSE)),0)</f>
        <v>0</v>
      </c>
      <c r="J118" s="246">
        <f>'Dépenses sur barèmes'!J118</f>
        <v>0</v>
      </c>
      <c r="K118" s="246"/>
      <c r="L118" s="246">
        <f t="shared" si="3"/>
        <v>0</v>
      </c>
      <c r="M118" s="111"/>
      <c r="N118" s="79" t="str">
        <f t="shared" si="4"/>
        <v/>
      </c>
      <c r="O118" s="246">
        <f t="shared" si="5"/>
        <v>0</v>
      </c>
      <c r="P118" s="111"/>
    </row>
    <row r="119" spans="2:16" ht="19.899999999999999" customHeight="1" x14ac:dyDescent="0.35">
      <c r="B119" s="109">
        <v>112</v>
      </c>
      <c r="C119" s="111" t="str">
        <f>IF('Dépenses sur barèmes'!C119&lt;&gt;"",'Dépenses sur barèmes'!C119,"")</f>
        <v/>
      </c>
      <c r="D119" s="111" t="str">
        <f>IF('Dépenses sur barèmes'!D119&lt;&gt;"",'Dépenses sur barèmes'!D119,"")</f>
        <v/>
      </c>
      <c r="E119" s="111" t="str">
        <f>IF('Dépenses sur barèmes'!E119&lt;&gt;"",'Dépenses sur barèmes'!E119,"")</f>
        <v/>
      </c>
      <c r="F119" s="111" t="str">
        <f>IF('Dépenses sur barèmes'!F119&lt;&gt;"",'Dépenses sur barèmes'!F119,"")</f>
        <v/>
      </c>
      <c r="G119" s="79" t="str">
        <f>IF('Dépenses sur barèmes'!G119&lt;&gt;"",'Dépenses sur barèmes'!G119,"")</f>
        <v/>
      </c>
      <c r="H119" s="247" t="str">
        <f>IF(D119&lt;&gt;"",IF(ISNA(VLOOKUP(D119,P_Paramétrage!$B$3086:$D$3125,3,FALSE)),"",VLOOKUP(D119,P_Paramétrage!$B$3086:$D$3125,3,FALSE)),"")</f>
        <v/>
      </c>
      <c r="I119" s="246">
        <f>IF(D119&lt;&gt;"",IF(ISNA(VLOOKUP(D119,P_Paramétrage!$B$3086:$D$3125,3,FALSE)),0,VLOOKUP(D119,P_Paramétrage!$B$3086:$D$3125,2,FALSE)),0)</f>
        <v>0</v>
      </c>
      <c r="J119" s="246">
        <f>'Dépenses sur barèmes'!J119</f>
        <v>0</v>
      </c>
      <c r="K119" s="246"/>
      <c r="L119" s="246">
        <f t="shared" si="3"/>
        <v>0</v>
      </c>
      <c r="M119" s="111"/>
      <c r="N119" s="79" t="str">
        <f t="shared" si="4"/>
        <v/>
      </c>
      <c r="O119" s="246">
        <f t="shared" si="5"/>
        <v>0</v>
      </c>
      <c r="P119" s="111"/>
    </row>
    <row r="120" spans="2:16" ht="19.899999999999999" customHeight="1" x14ac:dyDescent="0.35">
      <c r="B120" s="109">
        <v>113</v>
      </c>
      <c r="C120" s="111" t="str">
        <f>IF('Dépenses sur barèmes'!C120&lt;&gt;"",'Dépenses sur barèmes'!C120,"")</f>
        <v/>
      </c>
      <c r="D120" s="111" t="str">
        <f>IF('Dépenses sur barèmes'!D120&lt;&gt;"",'Dépenses sur barèmes'!D120,"")</f>
        <v/>
      </c>
      <c r="E120" s="111" t="str">
        <f>IF('Dépenses sur barèmes'!E120&lt;&gt;"",'Dépenses sur barèmes'!E120,"")</f>
        <v/>
      </c>
      <c r="F120" s="111" t="str">
        <f>IF('Dépenses sur barèmes'!F120&lt;&gt;"",'Dépenses sur barèmes'!F120,"")</f>
        <v/>
      </c>
      <c r="G120" s="79" t="str">
        <f>IF('Dépenses sur barèmes'!G120&lt;&gt;"",'Dépenses sur barèmes'!G120,"")</f>
        <v/>
      </c>
      <c r="H120" s="247" t="str">
        <f>IF(D120&lt;&gt;"",IF(ISNA(VLOOKUP(D120,P_Paramétrage!$B$3086:$D$3125,3,FALSE)),"",VLOOKUP(D120,P_Paramétrage!$B$3086:$D$3125,3,FALSE)),"")</f>
        <v/>
      </c>
      <c r="I120" s="246">
        <f>IF(D120&lt;&gt;"",IF(ISNA(VLOOKUP(D120,P_Paramétrage!$B$3086:$D$3125,3,FALSE)),0,VLOOKUP(D120,P_Paramétrage!$B$3086:$D$3125,2,FALSE)),0)</f>
        <v>0</v>
      </c>
      <c r="J120" s="246">
        <f>'Dépenses sur barèmes'!J120</f>
        <v>0</v>
      </c>
      <c r="K120" s="246"/>
      <c r="L120" s="246">
        <f t="shared" si="3"/>
        <v>0</v>
      </c>
      <c r="M120" s="111"/>
      <c r="N120" s="79" t="str">
        <f t="shared" si="4"/>
        <v/>
      </c>
      <c r="O120" s="246">
        <f t="shared" si="5"/>
        <v>0</v>
      </c>
      <c r="P120" s="111"/>
    </row>
    <row r="121" spans="2:16" ht="19.899999999999999" customHeight="1" x14ac:dyDescent="0.35">
      <c r="B121" s="109">
        <v>114</v>
      </c>
      <c r="C121" s="111" t="str">
        <f>IF('Dépenses sur barèmes'!C121&lt;&gt;"",'Dépenses sur barèmes'!C121,"")</f>
        <v/>
      </c>
      <c r="D121" s="111" t="str">
        <f>IF('Dépenses sur barèmes'!D121&lt;&gt;"",'Dépenses sur barèmes'!D121,"")</f>
        <v/>
      </c>
      <c r="E121" s="111" t="str">
        <f>IF('Dépenses sur barèmes'!E121&lt;&gt;"",'Dépenses sur barèmes'!E121,"")</f>
        <v/>
      </c>
      <c r="F121" s="111" t="str">
        <f>IF('Dépenses sur barèmes'!F121&lt;&gt;"",'Dépenses sur barèmes'!F121,"")</f>
        <v/>
      </c>
      <c r="G121" s="79" t="str">
        <f>IF('Dépenses sur barèmes'!G121&lt;&gt;"",'Dépenses sur barèmes'!G121,"")</f>
        <v/>
      </c>
      <c r="H121" s="247" t="str">
        <f>IF(D121&lt;&gt;"",IF(ISNA(VLOOKUP(D121,P_Paramétrage!$B$3086:$D$3125,3,FALSE)),"",VLOOKUP(D121,P_Paramétrage!$B$3086:$D$3125,3,FALSE)),"")</f>
        <v/>
      </c>
      <c r="I121" s="246">
        <f>IF(D121&lt;&gt;"",IF(ISNA(VLOOKUP(D121,P_Paramétrage!$B$3086:$D$3125,3,FALSE)),0,VLOOKUP(D121,P_Paramétrage!$B$3086:$D$3125,2,FALSE)),0)</f>
        <v>0</v>
      </c>
      <c r="J121" s="246">
        <f>'Dépenses sur barèmes'!J121</f>
        <v>0</v>
      </c>
      <c r="K121" s="246"/>
      <c r="L121" s="246">
        <f t="shared" si="3"/>
        <v>0</v>
      </c>
      <c r="M121" s="111"/>
      <c r="N121" s="79" t="str">
        <f t="shared" si="4"/>
        <v/>
      </c>
      <c r="O121" s="246">
        <f t="shared" si="5"/>
        <v>0</v>
      </c>
      <c r="P121" s="111"/>
    </row>
    <row r="122" spans="2:16" ht="19.899999999999999" customHeight="1" x14ac:dyDescent="0.35">
      <c r="B122" s="109">
        <v>115</v>
      </c>
      <c r="C122" s="111" t="str">
        <f>IF('Dépenses sur barèmes'!C122&lt;&gt;"",'Dépenses sur barèmes'!C122,"")</f>
        <v/>
      </c>
      <c r="D122" s="111" t="str">
        <f>IF('Dépenses sur barèmes'!D122&lt;&gt;"",'Dépenses sur barèmes'!D122,"")</f>
        <v/>
      </c>
      <c r="E122" s="111" t="str">
        <f>IF('Dépenses sur barèmes'!E122&lt;&gt;"",'Dépenses sur barèmes'!E122,"")</f>
        <v/>
      </c>
      <c r="F122" s="111" t="str">
        <f>IF('Dépenses sur barèmes'!F122&lt;&gt;"",'Dépenses sur barèmes'!F122,"")</f>
        <v/>
      </c>
      <c r="G122" s="79" t="str">
        <f>IF('Dépenses sur barèmes'!G122&lt;&gt;"",'Dépenses sur barèmes'!G122,"")</f>
        <v/>
      </c>
      <c r="H122" s="247" t="str">
        <f>IF(D122&lt;&gt;"",IF(ISNA(VLOOKUP(D122,P_Paramétrage!$B$3086:$D$3125,3,FALSE)),"",VLOOKUP(D122,P_Paramétrage!$B$3086:$D$3125,3,FALSE)),"")</f>
        <v/>
      </c>
      <c r="I122" s="246">
        <f>IF(D122&lt;&gt;"",IF(ISNA(VLOOKUP(D122,P_Paramétrage!$B$3086:$D$3125,3,FALSE)),0,VLOOKUP(D122,P_Paramétrage!$B$3086:$D$3125,2,FALSE)),0)</f>
        <v>0</v>
      </c>
      <c r="J122" s="246">
        <f>'Dépenses sur barèmes'!J122</f>
        <v>0</v>
      </c>
      <c r="K122" s="246"/>
      <c r="L122" s="246">
        <f t="shared" si="3"/>
        <v>0</v>
      </c>
      <c r="M122" s="111"/>
      <c r="N122" s="79" t="str">
        <f t="shared" si="4"/>
        <v/>
      </c>
      <c r="O122" s="246">
        <f t="shared" si="5"/>
        <v>0</v>
      </c>
      <c r="P122" s="111"/>
    </row>
    <row r="123" spans="2:16" ht="19.899999999999999" customHeight="1" x14ac:dyDescent="0.35">
      <c r="B123" s="109">
        <v>116</v>
      </c>
      <c r="C123" s="111" t="str">
        <f>IF('Dépenses sur barèmes'!C123&lt;&gt;"",'Dépenses sur barèmes'!C123,"")</f>
        <v/>
      </c>
      <c r="D123" s="111" t="str">
        <f>IF('Dépenses sur barèmes'!D123&lt;&gt;"",'Dépenses sur barèmes'!D123,"")</f>
        <v/>
      </c>
      <c r="E123" s="111" t="str">
        <f>IF('Dépenses sur barèmes'!E123&lt;&gt;"",'Dépenses sur barèmes'!E123,"")</f>
        <v/>
      </c>
      <c r="F123" s="111" t="str">
        <f>IF('Dépenses sur barèmes'!F123&lt;&gt;"",'Dépenses sur barèmes'!F123,"")</f>
        <v/>
      </c>
      <c r="G123" s="79" t="str">
        <f>IF('Dépenses sur barèmes'!G123&lt;&gt;"",'Dépenses sur barèmes'!G123,"")</f>
        <v/>
      </c>
      <c r="H123" s="247" t="str">
        <f>IF(D123&lt;&gt;"",IF(ISNA(VLOOKUP(D123,P_Paramétrage!$B$3086:$D$3125,3,FALSE)),"",VLOOKUP(D123,P_Paramétrage!$B$3086:$D$3125,3,FALSE)),"")</f>
        <v/>
      </c>
      <c r="I123" s="246">
        <f>IF(D123&lt;&gt;"",IF(ISNA(VLOOKUP(D123,P_Paramétrage!$B$3086:$D$3125,3,FALSE)),0,VLOOKUP(D123,P_Paramétrage!$B$3086:$D$3125,2,FALSE)),0)</f>
        <v>0</v>
      </c>
      <c r="J123" s="246">
        <f>'Dépenses sur barèmes'!J123</f>
        <v>0</v>
      </c>
      <c r="K123" s="246"/>
      <c r="L123" s="246">
        <f t="shared" si="3"/>
        <v>0</v>
      </c>
      <c r="M123" s="111"/>
      <c r="N123" s="79" t="str">
        <f t="shared" si="4"/>
        <v/>
      </c>
      <c r="O123" s="246">
        <f t="shared" si="5"/>
        <v>0</v>
      </c>
      <c r="P123" s="111"/>
    </row>
    <row r="124" spans="2:16" ht="19.899999999999999" customHeight="1" x14ac:dyDescent="0.35">
      <c r="B124" s="109">
        <v>117</v>
      </c>
      <c r="C124" s="111" t="str">
        <f>IF('Dépenses sur barèmes'!C124&lt;&gt;"",'Dépenses sur barèmes'!C124,"")</f>
        <v/>
      </c>
      <c r="D124" s="111" t="str">
        <f>IF('Dépenses sur barèmes'!D124&lt;&gt;"",'Dépenses sur barèmes'!D124,"")</f>
        <v/>
      </c>
      <c r="E124" s="111" t="str">
        <f>IF('Dépenses sur barèmes'!E124&lt;&gt;"",'Dépenses sur barèmes'!E124,"")</f>
        <v/>
      </c>
      <c r="F124" s="111" t="str">
        <f>IF('Dépenses sur barèmes'!F124&lt;&gt;"",'Dépenses sur barèmes'!F124,"")</f>
        <v/>
      </c>
      <c r="G124" s="79" t="str">
        <f>IF('Dépenses sur barèmes'!G124&lt;&gt;"",'Dépenses sur barèmes'!G124,"")</f>
        <v/>
      </c>
      <c r="H124" s="247" t="str">
        <f>IF(D124&lt;&gt;"",IF(ISNA(VLOOKUP(D124,P_Paramétrage!$B$3086:$D$3125,3,FALSE)),"",VLOOKUP(D124,P_Paramétrage!$B$3086:$D$3125,3,FALSE)),"")</f>
        <v/>
      </c>
      <c r="I124" s="246">
        <f>IF(D124&lt;&gt;"",IF(ISNA(VLOOKUP(D124,P_Paramétrage!$B$3086:$D$3125,3,FALSE)),0,VLOOKUP(D124,P_Paramétrage!$B$3086:$D$3125,2,FALSE)),0)</f>
        <v>0</v>
      </c>
      <c r="J124" s="246">
        <f>'Dépenses sur barèmes'!J124</f>
        <v>0</v>
      </c>
      <c r="K124" s="246"/>
      <c r="L124" s="246">
        <f t="shared" si="3"/>
        <v>0</v>
      </c>
      <c r="M124" s="111"/>
      <c r="N124" s="79" t="str">
        <f t="shared" si="4"/>
        <v/>
      </c>
      <c r="O124" s="246">
        <f t="shared" si="5"/>
        <v>0</v>
      </c>
      <c r="P124" s="111"/>
    </row>
    <row r="125" spans="2:16" ht="19.899999999999999" customHeight="1" x14ac:dyDescent="0.35">
      <c r="B125" s="109">
        <v>118</v>
      </c>
      <c r="C125" s="111" t="str">
        <f>IF('Dépenses sur barèmes'!C125&lt;&gt;"",'Dépenses sur barèmes'!C125,"")</f>
        <v/>
      </c>
      <c r="D125" s="111" t="str">
        <f>IF('Dépenses sur barèmes'!D125&lt;&gt;"",'Dépenses sur barèmes'!D125,"")</f>
        <v/>
      </c>
      <c r="E125" s="111" t="str">
        <f>IF('Dépenses sur barèmes'!E125&lt;&gt;"",'Dépenses sur barèmes'!E125,"")</f>
        <v/>
      </c>
      <c r="F125" s="111" t="str">
        <f>IF('Dépenses sur barèmes'!F125&lt;&gt;"",'Dépenses sur barèmes'!F125,"")</f>
        <v/>
      </c>
      <c r="G125" s="79" t="str">
        <f>IF('Dépenses sur barèmes'!G125&lt;&gt;"",'Dépenses sur barèmes'!G125,"")</f>
        <v/>
      </c>
      <c r="H125" s="247" t="str">
        <f>IF(D125&lt;&gt;"",IF(ISNA(VLOOKUP(D125,P_Paramétrage!$B$3086:$D$3125,3,FALSE)),"",VLOOKUP(D125,P_Paramétrage!$B$3086:$D$3125,3,FALSE)),"")</f>
        <v/>
      </c>
      <c r="I125" s="246">
        <f>IF(D125&lt;&gt;"",IF(ISNA(VLOOKUP(D125,P_Paramétrage!$B$3086:$D$3125,3,FALSE)),0,VLOOKUP(D125,P_Paramétrage!$B$3086:$D$3125,2,FALSE)),0)</f>
        <v>0</v>
      </c>
      <c r="J125" s="246">
        <f>'Dépenses sur barèmes'!J125</f>
        <v>0</v>
      </c>
      <c r="K125" s="246"/>
      <c r="L125" s="246">
        <f t="shared" si="3"/>
        <v>0</v>
      </c>
      <c r="M125" s="111"/>
      <c r="N125" s="79" t="str">
        <f t="shared" si="4"/>
        <v/>
      </c>
      <c r="O125" s="246">
        <f t="shared" si="5"/>
        <v>0</v>
      </c>
      <c r="P125" s="111"/>
    </row>
    <row r="126" spans="2:16" ht="19.899999999999999" customHeight="1" x14ac:dyDescent="0.35">
      <c r="B126" s="109">
        <v>119</v>
      </c>
      <c r="C126" s="111" t="str">
        <f>IF('Dépenses sur barèmes'!C126&lt;&gt;"",'Dépenses sur barèmes'!C126,"")</f>
        <v/>
      </c>
      <c r="D126" s="111" t="str">
        <f>IF('Dépenses sur barèmes'!D126&lt;&gt;"",'Dépenses sur barèmes'!D126,"")</f>
        <v/>
      </c>
      <c r="E126" s="111" t="str">
        <f>IF('Dépenses sur barèmes'!E126&lt;&gt;"",'Dépenses sur barèmes'!E126,"")</f>
        <v/>
      </c>
      <c r="F126" s="111" t="str">
        <f>IF('Dépenses sur barèmes'!F126&lt;&gt;"",'Dépenses sur barèmes'!F126,"")</f>
        <v/>
      </c>
      <c r="G126" s="79" t="str">
        <f>IF('Dépenses sur barèmes'!G126&lt;&gt;"",'Dépenses sur barèmes'!G126,"")</f>
        <v/>
      </c>
      <c r="H126" s="247" t="str">
        <f>IF(D126&lt;&gt;"",IF(ISNA(VLOOKUP(D126,P_Paramétrage!$B$3086:$D$3125,3,FALSE)),"",VLOOKUP(D126,P_Paramétrage!$B$3086:$D$3125,3,FALSE)),"")</f>
        <v/>
      </c>
      <c r="I126" s="246">
        <f>IF(D126&lt;&gt;"",IF(ISNA(VLOOKUP(D126,P_Paramétrage!$B$3086:$D$3125,3,FALSE)),0,VLOOKUP(D126,P_Paramétrage!$B$3086:$D$3125,2,FALSE)),0)</f>
        <v>0</v>
      </c>
      <c r="J126" s="246">
        <f>'Dépenses sur barèmes'!J126</f>
        <v>0</v>
      </c>
      <c r="K126" s="246"/>
      <c r="L126" s="246">
        <f t="shared" si="3"/>
        <v>0</v>
      </c>
      <c r="M126" s="111"/>
      <c r="N126" s="79" t="str">
        <f t="shared" si="4"/>
        <v/>
      </c>
      <c r="O126" s="246">
        <f t="shared" si="5"/>
        <v>0</v>
      </c>
      <c r="P126" s="111"/>
    </row>
    <row r="127" spans="2:16" ht="19.899999999999999" customHeight="1" x14ac:dyDescent="0.35">
      <c r="B127" s="109">
        <v>120</v>
      </c>
      <c r="C127" s="111" t="str">
        <f>IF('Dépenses sur barèmes'!C127&lt;&gt;"",'Dépenses sur barèmes'!C127,"")</f>
        <v/>
      </c>
      <c r="D127" s="111" t="str">
        <f>IF('Dépenses sur barèmes'!D127&lt;&gt;"",'Dépenses sur barèmes'!D127,"")</f>
        <v/>
      </c>
      <c r="E127" s="111" t="str">
        <f>IF('Dépenses sur barèmes'!E127&lt;&gt;"",'Dépenses sur barèmes'!E127,"")</f>
        <v/>
      </c>
      <c r="F127" s="111" t="str">
        <f>IF('Dépenses sur barèmes'!F127&lt;&gt;"",'Dépenses sur barèmes'!F127,"")</f>
        <v/>
      </c>
      <c r="G127" s="79" t="str">
        <f>IF('Dépenses sur barèmes'!G127&lt;&gt;"",'Dépenses sur barèmes'!G127,"")</f>
        <v/>
      </c>
      <c r="H127" s="247" t="str">
        <f>IF(D127&lt;&gt;"",IF(ISNA(VLOOKUP(D127,P_Paramétrage!$B$3086:$D$3125,3,FALSE)),"",VLOOKUP(D127,P_Paramétrage!$B$3086:$D$3125,3,FALSE)),"")</f>
        <v/>
      </c>
      <c r="I127" s="246">
        <f>IF(D127&lt;&gt;"",IF(ISNA(VLOOKUP(D127,P_Paramétrage!$B$3086:$D$3125,3,FALSE)),0,VLOOKUP(D127,P_Paramétrage!$B$3086:$D$3125,2,FALSE)),0)</f>
        <v>0</v>
      </c>
      <c r="J127" s="246">
        <f>'Dépenses sur barèmes'!J127</f>
        <v>0</v>
      </c>
      <c r="K127" s="246"/>
      <c r="L127" s="246">
        <f t="shared" si="3"/>
        <v>0</v>
      </c>
      <c r="M127" s="111"/>
      <c r="N127" s="79" t="str">
        <f t="shared" si="4"/>
        <v/>
      </c>
      <c r="O127" s="246">
        <f t="shared" si="5"/>
        <v>0</v>
      </c>
      <c r="P127" s="111"/>
    </row>
    <row r="128" spans="2:16" ht="19.899999999999999" customHeight="1" x14ac:dyDescent="0.35">
      <c r="B128" s="109">
        <v>121</v>
      </c>
      <c r="C128" s="111" t="str">
        <f>IF('Dépenses sur barèmes'!C128&lt;&gt;"",'Dépenses sur barèmes'!C128,"")</f>
        <v/>
      </c>
      <c r="D128" s="111" t="str">
        <f>IF('Dépenses sur barèmes'!D128&lt;&gt;"",'Dépenses sur barèmes'!D128,"")</f>
        <v/>
      </c>
      <c r="E128" s="111" t="str">
        <f>IF('Dépenses sur barèmes'!E128&lt;&gt;"",'Dépenses sur barèmes'!E128,"")</f>
        <v/>
      </c>
      <c r="F128" s="111" t="str">
        <f>IF('Dépenses sur barèmes'!F128&lt;&gt;"",'Dépenses sur barèmes'!F128,"")</f>
        <v/>
      </c>
      <c r="G128" s="79" t="str">
        <f>IF('Dépenses sur barèmes'!G128&lt;&gt;"",'Dépenses sur barèmes'!G128,"")</f>
        <v/>
      </c>
      <c r="H128" s="247" t="str">
        <f>IF(D128&lt;&gt;"",IF(ISNA(VLOOKUP(D128,P_Paramétrage!$B$3086:$D$3125,3,FALSE)),"",VLOOKUP(D128,P_Paramétrage!$B$3086:$D$3125,3,FALSE)),"")</f>
        <v/>
      </c>
      <c r="I128" s="246">
        <f>IF(D128&lt;&gt;"",IF(ISNA(VLOOKUP(D128,P_Paramétrage!$B$3086:$D$3125,3,FALSE)),0,VLOOKUP(D128,P_Paramétrage!$B$3086:$D$3125,2,FALSE)),0)</f>
        <v>0</v>
      </c>
      <c r="J128" s="246">
        <f>'Dépenses sur barèmes'!J128</f>
        <v>0</v>
      </c>
      <c r="K128" s="246"/>
      <c r="L128" s="246">
        <f t="shared" si="3"/>
        <v>0</v>
      </c>
      <c r="M128" s="111"/>
      <c r="N128" s="79" t="str">
        <f t="shared" si="4"/>
        <v/>
      </c>
      <c r="O128" s="246">
        <f t="shared" si="5"/>
        <v>0</v>
      </c>
      <c r="P128" s="111"/>
    </row>
    <row r="129" spans="2:16" ht="19.899999999999999" customHeight="1" x14ac:dyDescent="0.35">
      <c r="B129" s="109">
        <v>122</v>
      </c>
      <c r="C129" s="111" t="str">
        <f>IF('Dépenses sur barèmes'!C129&lt;&gt;"",'Dépenses sur barèmes'!C129,"")</f>
        <v/>
      </c>
      <c r="D129" s="111" t="str">
        <f>IF('Dépenses sur barèmes'!D129&lt;&gt;"",'Dépenses sur barèmes'!D129,"")</f>
        <v/>
      </c>
      <c r="E129" s="111" t="str">
        <f>IF('Dépenses sur barèmes'!E129&lt;&gt;"",'Dépenses sur barèmes'!E129,"")</f>
        <v/>
      </c>
      <c r="F129" s="111" t="str">
        <f>IF('Dépenses sur barèmes'!F129&lt;&gt;"",'Dépenses sur barèmes'!F129,"")</f>
        <v/>
      </c>
      <c r="G129" s="79" t="str">
        <f>IF('Dépenses sur barèmes'!G129&lt;&gt;"",'Dépenses sur barèmes'!G129,"")</f>
        <v/>
      </c>
      <c r="H129" s="247" t="str">
        <f>IF(D129&lt;&gt;"",IF(ISNA(VLOOKUP(D129,P_Paramétrage!$B$3086:$D$3125,3,FALSE)),"",VLOOKUP(D129,P_Paramétrage!$B$3086:$D$3125,3,FALSE)),"")</f>
        <v/>
      </c>
      <c r="I129" s="246">
        <f>IF(D129&lt;&gt;"",IF(ISNA(VLOOKUP(D129,P_Paramétrage!$B$3086:$D$3125,3,FALSE)),0,VLOOKUP(D129,P_Paramétrage!$B$3086:$D$3125,2,FALSE)),0)</f>
        <v>0</v>
      </c>
      <c r="J129" s="246">
        <f>'Dépenses sur barèmes'!J129</f>
        <v>0</v>
      </c>
      <c r="K129" s="246"/>
      <c r="L129" s="246">
        <f t="shared" si="3"/>
        <v>0</v>
      </c>
      <c r="M129" s="111"/>
      <c r="N129" s="79" t="str">
        <f t="shared" si="4"/>
        <v/>
      </c>
      <c r="O129" s="246">
        <f t="shared" si="5"/>
        <v>0</v>
      </c>
      <c r="P129" s="111"/>
    </row>
    <row r="130" spans="2:16" ht="19.899999999999999" customHeight="1" x14ac:dyDescent="0.35">
      <c r="B130" s="109">
        <v>123</v>
      </c>
      <c r="C130" s="111" t="str">
        <f>IF('Dépenses sur barèmes'!C130&lt;&gt;"",'Dépenses sur barèmes'!C130,"")</f>
        <v/>
      </c>
      <c r="D130" s="111" t="str">
        <f>IF('Dépenses sur barèmes'!D130&lt;&gt;"",'Dépenses sur barèmes'!D130,"")</f>
        <v/>
      </c>
      <c r="E130" s="111" t="str">
        <f>IF('Dépenses sur barèmes'!E130&lt;&gt;"",'Dépenses sur barèmes'!E130,"")</f>
        <v/>
      </c>
      <c r="F130" s="111" t="str">
        <f>IF('Dépenses sur barèmes'!F130&lt;&gt;"",'Dépenses sur barèmes'!F130,"")</f>
        <v/>
      </c>
      <c r="G130" s="79" t="str">
        <f>IF('Dépenses sur barèmes'!G130&lt;&gt;"",'Dépenses sur barèmes'!G130,"")</f>
        <v/>
      </c>
      <c r="H130" s="247" t="str">
        <f>IF(D130&lt;&gt;"",IF(ISNA(VLOOKUP(D130,P_Paramétrage!$B$3086:$D$3125,3,FALSE)),"",VLOOKUP(D130,P_Paramétrage!$B$3086:$D$3125,3,FALSE)),"")</f>
        <v/>
      </c>
      <c r="I130" s="246">
        <f>IF(D130&lt;&gt;"",IF(ISNA(VLOOKUP(D130,P_Paramétrage!$B$3086:$D$3125,3,FALSE)),0,VLOOKUP(D130,P_Paramétrage!$B$3086:$D$3125,2,FALSE)),0)</f>
        <v>0</v>
      </c>
      <c r="J130" s="246">
        <f>'Dépenses sur barèmes'!J130</f>
        <v>0</v>
      </c>
      <c r="K130" s="246"/>
      <c r="L130" s="246">
        <f t="shared" si="3"/>
        <v>0</v>
      </c>
      <c r="M130" s="111"/>
      <c r="N130" s="79" t="str">
        <f t="shared" si="4"/>
        <v/>
      </c>
      <c r="O130" s="246">
        <f t="shared" si="5"/>
        <v>0</v>
      </c>
      <c r="P130" s="111"/>
    </row>
    <row r="131" spans="2:16" ht="19.899999999999999" customHeight="1" x14ac:dyDescent="0.35">
      <c r="B131" s="109">
        <v>124</v>
      </c>
      <c r="C131" s="111" t="str">
        <f>IF('Dépenses sur barèmes'!C131&lt;&gt;"",'Dépenses sur barèmes'!C131,"")</f>
        <v/>
      </c>
      <c r="D131" s="111" t="str">
        <f>IF('Dépenses sur barèmes'!D131&lt;&gt;"",'Dépenses sur barèmes'!D131,"")</f>
        <v/>
      </c>
      <c r="E131" s="111" t="str">
        <f>IF('Dépenses sur barèmes'!E131&lt;&gt;"",'Dépenses sur barèmes'!E131,"")</f>
        <v/>
      </c>
      <c r="F131" s="111" t="str">
        <f>IF('Dépenses sur barèmes'!F131&lt;&gt;"",'Dépenses sur barèmes'!F131,"")</f>
        <v/>
      </c>
      <c r="G131" s="79" t="str">
        <f>IF('Dépenses sur barèmes'!G131&lt;&gt;"",'Dépenses sur barèmes'!G131,"")</f>
        <v/>
      </c>
      <c r="H131" s="247" t="str">
        <f>IF(D131&lt;&gt;"",IF(ISNA(VLOOKUP(D131,P_Paramétrage!$B$3086:$D$3125,3,FALSE)),"",VLOOKUP(D131,P_Paramétrage!$B$3086:$D$3125,3,FALSE)),"")</f>
        <v/>
      </c>
      <c r="I131" s="246">
        <f>IF(D131&lt;&gt;"",IF(ISNA(VLOOKUP(D131,P_Paramétrage!$B$3086:$D$3125,3,FALSE)),0,VLOOKUP(D131,P_Paramétrage!$B$3086:$D$3125,2,FALSE)),0)</f>
        <v>0</v>
      </c>
      <c r="J131" s="246">
        <f>'Dépenses sur barèmes'!J131</f>
        <v>0</v>
      </c>
      <c r="K131" s="246"/>
      <c r="L131" s="246">
        <f t="shared" si="3"/>
        <v>0</v>
      </c>
      <c r="M131" s="111"/>
      <c r="N131" s="79" t="str">
        <f t="shared" si="4"/>
        <v/>
      </c>
      <c r="O131" s="246">
        <f t="shared" si="5"/>
        <v>0</v>
      </c>
      <c r="P131" s="111"/>
    </row>
    <row r="132" spans="2:16" ht="19.899999999999999" customHeight="1" x14ac:dyDescent="0.35">
      <c r="B132" s="109">
        <v>125</v>
      </c>
      <c r="C132" s="111" t="str">
        <f>IF('Dépenses sur barèmes'!C132&lt;&gt;"",'Dépenses sur barèmes'!C132,"")</f>
        <v/>
      </c>
      <c r="D132" s="111" t="str">
        <f>IF('Dépenses sur barèmes'!D132&lt;&gt;"",'Dépenses sur barèmes'!D132,"")</f>
        <v/>
      </c>
      <c r="E132" s="111" t="str">
        <f>IF('Dépenses sur barèmes'!E132&lt;&gt;"",'Dépenses sur barèmes'!E132,"")</f>
        <v/>
      </c>
      <c r="F132" s="111" t="str">
        <f>IF('Dépenses sur barèmes'!F132&lt;&gt;"",'Dépenses sur barèmes'!F132,"")</f>
        <v/>
      </c>
      <c r="G132" s="79" t="str">
        <f>IF('Dépenses sur barèmes'!G132&lt;&gt;"",'Dépenses sur barèmes'!G132,"")</f>
        <v/>
      </c>
      <c r="H132" s="247" t="str">
        <f>IF(D132&lt;&gt;"",IF(ISNA(VLOOKUP(D132,P_Paramétrage!$B$3086:$D$3125,3,FALSE)),"",VLOOKUP(D132,P_Paramétrage!$B$3086:$D$3125,3,FALSE)),"")</f>
        <v/>
      </c>
      <c r="I132" s="246">
        <f>IF(D132&lt;&gt;"",IF(ISNA(VLOOKUP(D132,P_Paramétrage!$B$3086:$D$3125,3,FALSE)),0,VLOOKUP(D132,P_Paramétrage!$B$3086:$D$3125,2,FALSE)),0)</f>
        <v>0</v>
      </c>
      <c r="J132" s="246">
        <f>'Dépenses sur barèmes'!J132</f>
        <v>0</v>
      </c>
      <c r="K132" s="246"/>
      <c r="L132" s="246">
        <f t="shared" si="3"/>
        <v>0</v>
      </c>
      <c r="M132" s="111"/>
      <c r="N132" s="79" t="str">
        <f t="shared" si="4"/>
        <v/>
      </c>
      <c r="O132" s="246">
        <f t="shared" si="5"/>
        <v>0</v>
      </c>
      <c r="P132" s="111"/>
    </row>
    <row r="133" spans="2:16" ht="19.899999999999999" customHeight="1" x14ac:dyDescent="0.35">
      <c r="B133" s="109">
        <v>126</v>
      </c>
      <c r="C133" s="111" t="str">
        <f>IF('Dépenses sur barèmes'!C133&lt;&gt;"",'Dépenses sur barèmes'!C133,"")</f>
        <v/>
      </c>
      <c r="D133" s="111" t="str">
        <f>IF('Dépenses sur barèmes'!D133&lt;&gt;"",'Dépenses sur barèmes'!D133,"")</f>
        <v/>
      </c>
      <c r="E133" s="111" t="str">
        <f>IF('Dépenses sur barèmes'!E133&lt;&gt;"",'Dépenses sur barèmes'!E133,"")</f>
        <v/>
      </c>
      <c r="F133" s="111" t="str">
        <f>IF('Dépenses sur barèmes'!F133&lt;&gt;"",'Dépenses sur barèmes'!F133,"")</f>
        <v/>
      </c>
      <c r="G133" s="79" t="str">
        <f>IF('Dépenses sur barèmes'!G133&lt;&gt;"",'Dépenses sur barèmes'!G133,"")</f>
        <v/>
      </c>
      <c r="H133" s="247" t="str">
        <f>IF(D133&lt;&gt;"",IF(ISNA(VLOOKUP(D133,P_Paramétrage!$B$3086:$D$3125,3,FALSE)),"",VLOOKUP(D133,P_Paramétrage!$B$3086:$D$3125,3,FALSE)),"")</f>
        <v/>
      </c>
      <c r="I133" s="246">
        <f>IF(D133&lt;&gt;"",IF(ISNA(VLOOKUP(D133,P_Paramétrage!$B$3086:$D$3125,3,FALSE)),0,VLOOKUP(D133,P_Paramétrage!$B$3086:$D$3125,2,FALSE)),0)</f>
        <v>0</v>
      </c>
      <c r="J133" s="246">
        <f>'Dépenses sur barèmes'!J133</f>
        <v>0</v>
      </c>
      <c r="K133" s="246"/>
      <c r="L133" s="246">
        <f t="shared" si="3"/>
        <v>0</v>
      </c>
      <c r="M133" s="111"/>
      <c r="N133" s="79" t="str">
        <f t="shared" si="4"/>
        <v/>
      </c>
      <c r="O133" s="246">
        <f t="shared" si="5"/>
        <v>0</v>
      </c>
      <c r="P133" s="111"/>
    </row>
    <row r="134" spans="2:16" ht="19.899999999999999" customHeight="1" x14ac:dyDescent="0.35">
      <c r="B134" s="109">
        <v>127</v>
      </c>
      <c r="C134" s="111" t="str">
        <f>IF('Dépenses sur barèmes'!C134&lt;&gt;"",'Dépenses sur barèmes'!C134,"")</f>
        <v/>
      </c>
      <c r="D134" s="111" t="str">
        <f>IF('Dépenses sur barèmes'!D134&lt;&gt;"",'Dépenses sur barèmes'!D134,"")</f>
        <v/>
      </c>
      <c r="E134" s="111" t="str">
        <f>IF('Dépenses sur barèmes'!E134&lt;&gt;"",'Dépenses sur barèmes'!E134,"")</f>
        <v/>
      </c>
      <c r="F134" s="111" t="str">
        <f>IF('Dépenses sur barèmes'!F134&lt;&gt;"",'Dépenses sur barèmes'!F134,"")</f>
        <v/>
      </c>
      <c r="G134" s="79" t="str">
        <f>IF('Dépenses sur barèmes'!G134&lt;&gt;"",'Dépenses sur barèmes'!G134,"")</f>
        <v/>
      </c>
      <c r="H134" s="247" t="str">
        <f>IF(D134&lt;&gt;"",IF(ISNA(VLOOKUP(D134,P_Paramétrage!$B$3086:$D$3125,3,FALSE)),"",VLOOKUP(D134,P_Paramétrage!$B$3086:$D$3125,3,FALSE)),"")</f>
        <v/>
      </c>
      <c r="I134" s="246">
        <f>IF(D134&lt;&gt;"",IF(ISNA(VLOOKUP(D134,P_Paramétrage!$B$3086:$D$3125,3,FALSE)),0,VLOOKUP(D134,P_Paramétrage!$B$3086:$D$3125,2,FALSE)),0)</f>
        <v>0</v>
      </c>
      <c r="J134" s="246">
        <f>'Dépenses sur barèmes'!J134</f>
        <v>0</v>
      </c>
      <c r="K134" s="246"/>
      <c r="L134" s="246">
        <f t="shared" si="3"/>
        <v>0</v>
      </c>
      <c r="M134" s="111"/>
      <c r="N134" s="79" t="str">
        <f t="shared" si="4"/>
        <v/>
      </c>
      <c r="O134" s="246">
        <f t="shared" si="5"/>
        <v>0</v>
      </c>
      <c r="P134" s="111"/>
    </row>
    <row r="135" spans="2:16" ht="19.899999999999999" customHeight="1" x14ac:dyDescent="0.35">
      <c r="B135" s="109">
        <v>128</v>
      </c>
      <c r="C135" s="111" t="str">
        <f>IF('Dépenses sur barèmes'!C135&lt;&gt;"",'Dépenses sur barèmes'!C135,"")</f>
        <v/>
      </c>
      <c r="D135" s="111" t="str">
        <f>IF('Dépenses sur barèmes'!D135&lt;&gt;"",'Dépenses sur barèmes'!D135,"")</f>
        <v/>
      </c>
      <c r="E135" s="111" t="str">
        <f>IF('Dépenses sur barèmes'!E135&lt;&gt;"",'Dépenses sur barèmes'!E135,"")</f>
        <v/>
      </c>
      <c r="F135" s="111" t="str">
        <f>IF('Dépenses sur barèmes'!F135&lt;&gt;"",'Dépenses sur barèmes'!F135,"")</f>
        <v/>
      </c>
      <c r="G135" s="79" t="str">
        <f>IF('Dépenses sur barèmes'!G135&lt;&gt;"",'Dépenses sur barèmes'!G135,"")</f>
        <v/>
      </c>
      <c r="H135" s="247" t="str">
        <f>IF(D135&lt;&gt;"",IF(ISNA(VLOOKUP(D135,P_Paramétrage!$B$3086:$D$3125,3,FALSE)),"",VLOOKUP(D135,P_Paramétrage!$B$3086:$D$3125,3,FALSE)),"")</f>
        <v/>
      </c>
      <c r="I135" s="246">
        <f>IF(D135&lt;&gt;"",IF(ISNA(VLOOKUP(D135,P_Paramétrage!$B$3086:$D$3125,3,FALSE)),0,VLOOKUP(D135,P_Paramétrage!$B$3086:$D$3125,2,FALSE)),0)</f>
        <v>0</v>
      </c>
      <c r="J135" s="246">
        <f>'Dépenses sur barèmes'!J135</f>
        <v>0</v>
      </c>
      <c r="K135" s="246"/>
      <c r="L135" s="246">
        <f t="shared" si="3"/>
        <v>0</v>
      </c>
      <c r="M135" s="111"/>
      <c r="N135" s="79" t="str">
        <f t="shared" si="4"/>
        <v/>
      </c>
      <c r="O135" s="246">
        <f t="shared" si="5"/>
        <v>0</v>
      </c>
      <c r="P135" s="111"/>
    </row>
    <row r="136" spans="2:16" ht="19.899999999999999" customHeight="1" x14ac:dyDescent="0.35">
      <c r="B136" s="109">
        <v>129</v>
      </c>
      <c r="C136" s="111" t="str">
        <f>IF('Dépenses sur barèmes'!C136&lt;&gt;"",'Dépenses sur barèmes'!C136,"")</f>
        <v/>
      </c>
      <c r="D136" s="111" t="str">
        <f>IF('Dépenses sur barèmes'!D136&lt;&gt;"",'Dépenses sur barèmes'!D136,"")</f>
        <v/>
      </c>
      <c r="E136" s="111" t="str">
        <f>IF('Dépenses sur barèmes'!E136&lt;&gt;"",'Dépenses sur barèmes'!E136,"")</f>
        <v/>
      </c>
      <c r="F136" s="111" t="str">
        <f>IF('Dépenses sur barèmes'!F136&lt;&gt;"",'Dépenses sur barèmes'!F136,"")</f>
        <v/>
      </c>
      <c r="G136" s="79" t="str">
        <f>IF('Dépenses sur barèmes'!G136&lt;&gt;"",'Dépenses sur barèmes'!G136,"")</f>
        <v/>
      </c>
      <c r="H136" s="247" t="str">
        <f>IF(D136&lt;&gt;"",IF(ISNA(VLOOKUP(D136,P_Paramétrage!$B$3086:$D$3125,3,FALSE)),"",VLOOKUP(D136,P_Paramétrage!$B$3086:$D$3125,3,FALSE)),"")</f>
        <v/>
      </c>
      <c r="I136" s="246">
        <f>IF(D136&lt;&gt;"",IF(ISNA(VLOOKUP(D136,P_Paramétrage!$B$3086:$D$3125,3,FALSE)),0,VLOOKUP(D136,P_Paramétrage!$B$3086:$D$3125,2,FALSE)),0)</f>
        <v>0</v>
      </c>
      <c r="J136" s="246">
        <f>'Dépenses sur barèmes'!J136</f>
        <v>0</v>
      </c>
      <c r="K136" s="246"/>
      <c r="L136" s="246">
        <f t="shared" si="3"/>
        <v>0</v>
      </c>
      <c r="M136" s="111"/>
      <c r="N136" s="79" t="str">
        <f t="shared" si="4"/>
        <v/>
      </c>
      <c r="O136" s="246">
        <f t="shared" si="5"/>
        <v>0</v>
      </c>
      <c r="P136" s="111"/>
    </row>
    <row r="137" spans="2:16" ht="19.899999999999999" customHeight="1" x14ac:dyDescent="0.35">
      <c r="B137" s="109">
        <v>130</v>
      </c>
      <c r="C137" s="111" t="str">
        <f>IF('Dépenses sur barèmes'!C137&lt;&gt;"",'Dépenses sur barèmes'!C137,"")</f>
        <v/>
      </c>
      <c r="D137" s="111" t="str">
        <f>IF('Dépenses sur barèmes'!D137&lt;&gt;"",'Dépenses sur barèmes'!D137,"")</f>
        <v/>
      </c>
      <c r="E137" s="111" t="str">
        <f>IF('Dépenses sur barèmes'!E137&lt;&gt;"",'Dépenses sur barèmes'!E137,"")</f>
        <v/>
      </c>
      <c r="F137" s="111" t="str">
        <f>IF('Dépenses sur barèmes'!F137&lt;&gt;"",'Dépenses sur barèmes'!F137,"")</f>
        <v/>
      </c>
      <c r="G137" s="79" t="str">
        <f>IF('Dépenses sur barèmes'!G137&lt;&gt;"",'Dépenses sur barèmes'!G137,"")</f>
        <v/>
      </c>
      <c r="H137" s="247" t="str">
        <f>IF(D137&lt;&gt;"",IF(ISNA(VLOOKUP(D137,P_Paramétrage!$B$3086:$D$3125,3,FALSE)),"",VLOOKUP(D137,P_Paramétrage!$B$3086:$D$3125,3,FALSE)),"")</f>
        <v/>
      </c>
      <c r="I137" s="246">
        <f>IF(D137&lt;&gt;"",IF(ISNA(VLOOKUP(D137,P_Paramétrage!$B$3086:$D$3125,3,FALSE)),0,VLOOKUP(D137,P_Paramétrage!$B$3086:$D$3125,2,FALSE)),0)</f>
        <v>0</v>
      </c>
      <c r="J137" s="246">
        <f>'Dépenses sur barèmes'!J137</f>
        <v>0</v>
      </c>
      <c r="K137" s="246"/>
      <c r="L137" s="246">
        <f t="shared" ref="L137:L200" si="6">IF(K137&lt;&gt;"",MIN(ROUND(K137,2),IF(AND(I137&lt;&gt;0,G137&lt;&gt;""),ROUND(G137*I137,2),0)),IF(AND(I137&lt;&gt;0,G137&lt;&gt;""),ROUND(G137*I137,2),0))</f>
        <v>0</v>
      </c>
      <c r="M137" s="111"/>
      <c r="N137" s="79" t="str">
        <f t="shared" ref="N137:N200" si="7">G137</f>
        <v/>
      </c>
      <c r="O137" s="246">
        <f t="shared" ref="O137:O200" si="8">IF(K137&lt;&gt;"",MIN(ROUND(K137,2),IF(AND(I137&lt;&gt;0,N137&lt;&gt;""),ROUND(N137*I137,2),0)),IF(AND(I137&lt;&gt;0,N137&lt;&gt;""),ROUND(N137*I137,2),0))</f>
        <v>0</v>
      </c>
      <c r="P137" s="111"/>
    </row>
    <row r="138" spans="2:16" ht="19.899999999999999" customHeight="1" x14ac:dyDescent="0.35">
      <c r="B138" s="109">
        <v>131</v>
      </c>
      <c r="C138" s="111" t="str">
        <f>IF('Dépenses sur barèmes'!C138&lt;&gt;"",'Dépenses sur barèmes'!C138,"")</f>
        <v/>
      </c>
      <c r="D138" s="111" t="str">
        <f>IF('Dépenses sur barèmes'!D138&lt;&gt;"",'Dépenses sur barèmes'!D138,"")</f>
        <v/>
      </c>
      <c r="E138" s="111" t="str">
        <f>IF('Dépenses sur barèmes'!E138&lt;&gt;"",'Dépenses sur barèmes'!E138,"")</f>
        <v/>
      </c>
      <c r="F138" s="111" t="str">
        <f>IF('Dépenses sur barèmes'!F138&lt;&gt;"",'Dépenses sur barèmes'!F138,"")</f>
        <v/>
      </c>
      <c r="G138" s="79" t="str">
        <f>IF('Dépenses sur barèmes'!G138&lt;&gt;"",'Dépenses sur barèmes'!G138,"")</f>
        <v/>
      </c>
      <c r="H138" s="247" t="str">
        <f>IF(D138&lt;&gt;"",IF(ISNA(VLOOKUP(D138,P_Paramétrage!$B$3086:$D$3125,3,FALSE)),"",VLOOKUP(D138,P_Paramétrage!$B$3086:$D$3125,3,FALSE)),"")</f>
        <v/>
      </c>
      <c r="I138" s="246">
        <f>IF(D138&lt;&gt;"",IF(ISNA(VLOOKUP(D138,P_Paramétrage!$B$3086:$D$3125,3,FALSE)),0,VLOOKUP(D138,P_Paramétrage!$B$3086:$D$3125,2,FALSE)),0)</f>
        <v>0</v>
      </c>
      <c r="J138" s="246">
        <f>'Dépenses sur barèmes'!J138</f>
        <v>0</v>
      </c>
      <c r="K138" s="246"/>
      <c r="L138" s="246">
        <f t="shared" si="6"/>
        <v>0</v>
      </c>
      <c r="M138" s="111"/>
      <c r="N138" s="79" t="str">
        <f t="shared" si="7"/>
        <v/>
      </c>
      <c r="O138" s="246">
        <f t="shared" si="8"/>
        <v>0</v>
      </c>
      <c r="P138" s="111"/>
    </row>
    <row r="139" spans="2:16" ht="19.899999999999999" customHeight="1" x14ac:dyDescent="0.35">
      <c r="B139" s="109">
        <v>132</v>
      </c>
      <c r="C139" s="111" t="str">
        <f>IF('Dépenses sur barèmes'!C139&lt;&gt;"",'Dépenses sur barèmes'!C139,"")</f>
        <v/>
      </c>
      <c r="D139" s="111" t="str">
        <f>IF('Dépenses sur barèmes'!D139&lt;&gt;"",'Dépenses sur barèmes'!D139,"")</f>
        <v/>
      </c>
      <c r="E139" s="111" t="str">
        <f>IF('Dépenses sur barèmes'!E139&lt;&gt;"",'Dépenses sur barèmes'!E139,"")</f>
        <v/>
      </c>
      <c r="F139" s="111" t="str">
        <f>IF('Dépenses sur barèmes'!F139&lt;&gt;"",'Dépenses sur barèmes'!F139,"")</f>
        <v/>
      </c>
      <c r="G139" s="79" t="str">
        <f>IF('Dépenses sur barèmes'!G139&lt;&gt;"",'Dépenses sur barèmes'!G139,"")</f>
        <v/>
      </c>
      <c r="H139" s="247" t="str">
        <f>IF(D139&lt;&gt;"",IF(ISNA(VLOOKUP(D139,P_Paramétrage!$B$3086:$D$3125,3,FALSE)),"",VLOOKUP(D139,P_Paramétrage!$B$3086:$D$3125,3,FALSE)),"")</f>
        <v/>
      </c>
      <c r="I139" s="246">
        <f>IF(D139&lt;&gt;"",IF(ISNA(VLOOKUP(D139,P_Paramétrage!$B$3086:$D$3125,3,FALSE)),0,VLOOKUP(D139,P_Paramétrage!$B$3086:$D$3125,2,FALSE)),0)</f>
        <v>0</v>
      </c>
      <c r="J139" s="246">
        <f>'Dépenses sur barèmes'!J139</f>
        <v>0</v>
      </c>
      <c r="K139" s="246"/>
      <c r="L139" s="246">
        <f t="shared" si="6"/>
        <v>0</v>
      </c>
      <c r="M139" s="111"/>
      <c r="N139" s="79" t="str">
        <f t="shared" si="7"/>
        <v/>
      </c>
      <c r="O139" s="246">
        <f t="shared" si="8"/>
        <v>0</v>
      </c>
      <c r="P139" s="111"/>
    </row>
    <row r="140" spans="2:16" ht="19.899999999999999" customHeight="1" x14ac:dyDescent="0.35">
      <c r="B140" s="109">
        <v>133</v>
      </c>
      <c r="C140" s="111" t="str">
        <f>IF('Dépenses sur barèmes'!C140&lt;&gt;"",'Dépenses sur barèmes'!C140,"")</f>
        <v/>
      </c>
      <c r="D140" s="111" t="str">
        <f>IF('Dépenses sur barèmes'!D140&lt;&gt;"",'Dépenses sur barèmes'!D140,"")</f>
        <v/>
      </c>
      <c r="E140" s="111" t="str">
        <f>IF('Dépenses sur barèmes'!E140&lt;&gt;"",'Dépenses sur barèmes'!E140,"")</f>
        <v/>
      </c>
      <c r="F140" s="111" t="str">
        <f>IF('Dépenses sur barèmes'!F140&lt;&gt;"",'Dépenses sur barèmes'!F140,"")</f>
        <v/>
      </c>
      <c r="G140" s="79" t="str">
        <f>IF('Dépenses sur barèmes'!G140&lt;&gt;"",'Dépenses sur barèmes'!G140,"")</f>
        <v/>
      </c>
      <c r="H140" s="247" t="str">
        <f>IF(D140&lt;&gt;"",IF(ISNA(VLOOKUP(D140,P_Paramétrage!$B$3086:$D$3125,3,FALSE)),"",VLOOKUP(D140,P_Paramétrage!$B$3086:$D$3125,3,FALSE)),"")</f>
        <v/>
      </c>
      <c r="I140" s="246">
        <f>IF(D140&lt;&gt;"",IF(ISNA(VLOOKUP(D140,P_Paramétrage!$B$3086:$D$3125,3,FALSE)),0,VLOOKUP(D140,P_Paramétrage!$B$3086:$D$3125,2,FALSE)),0)</f>
        <v>0</v>
      </c>
      <c r="J140" s="246">
        <f>'Dépenses sur barèmes'!J140</f>
        <v>0</v>
      </c>
      <c r="K140" s="246"/>
      <c r="L140" s="246">
        <f t="shared" si="6"/>
        <v>0</v>
      </c>
      <c r="M140" s="111"/>
      <c r="N140" s="79" t="str">
        <f t="shared" si="7"/>
        <v/>
      </c>
      <c r="O140" s="246">
        <f t="shared" si="8"/>
        <v>0</v>
      </c>
      <c r="P140" s="111"/>
    </row>
    <row r="141" spans="2:16" ht="19.899999999999999" customHeight="1" x14ac:dyDescent="0.35">
      <c r="B141" s="109">
        <v>134</v>
      </c>
      <c r="C141" s="111" t="str">
        <f>IF('Dépenses sur barèmes'!C141&lt;&gt;"",'Dépenses sur barèmes'!C141,"")</f>
        <v/>
      </c>
      <c r="D141" s="111" t="str">
        <f>IF('Dépenses sur barèmes'!D141&lt;&gt;"",'Dépenses sur barèmes'!D141,"")</f>
        <v/>
      </c>
      <c r="E141" s="111" t="str">
        <f>IF('Dépenses sur barèmes'!E141&lt;&gt;"",'Dépenses sur barèmes'!E141,"")</f>
        <v/>
      </c>
      <c r="F141" s="111" t="str">
        <f>IF('Dépenses sur barèmes'!F141&lt;&gt;"",'Dépenses sur barèmes'!F141,"")</f>
        <v/>
      </c>
      <c r="G141" s="79" t="str">
        <f>IF('Dépenses sur barèmes'!G141&lt;&gt;"",'Dépenses sur barèmes'!G141,"")</f>
        <v/>
      </c>
      <c r="H141" s="247" t="str">
        <f>IF(D141&lt;&gt;"",IF(ISNA(VLOOKUP(D141,P_Paramétrage!$B$3086:$D$3125,3,FALSE)),"",VLOOKUP(D141,P_Paramétrage!$B$3086:$D$3125,3,FALSE)),"")</f>
        <v/>
      </c>
      <c r="I141" s="246">
        <f>IF(D141&lt;&gt;"",IF(ISNA(VLOOKUP(D141,P_Paramétrage!$B$3086:$D$3125,3,FALSE)),0,VLOOKUP(D141,P_Paramétrage!$B$3086:$D$3125,2,FALSE)),0)</f>
        <v>0</v>
      </c>
      <c r="J141" s="246">
        <f>'Dépenses sur barèmes'!J141</f>
        <v>0</v>
      </c>
      <c r="K141" s="246"/>
      <c r="L141" s="246">
        <f t="shared" si="6"/>
        <v>0</v>
      </c>
      <c r="M141" s="111"/>
      <c r="N141" s="79" t="str">
        <f t="shared" si="7"/>
        <v/>
      </c>
      <c r="O141" s="246">
        <f t="shared" si="8"/>
        <v>0</v>
      </c>
      <c r="P141" s="111"/>
    </row>
    <row r="142" spans="2:16" ht="19.899999999999999" customHeight="1" x14ac:dyDescent="0.35">
      <c r="B142" s="109">
        <v>135</v>
      </c>
      <c r="C142" s="111" t="str">
        <f>IF('Dépenses sur barèmes'!C142&lt;&gt;"",'Dépenses sur barèmes'!C142,"")</f>
        <v/>
      </c>
      <c r="D142" s="111" t="str">
        <f>IF('Dépenses sur barèmes'!D142&lt;&gt;"",'Dépenses sur barèmes'!D142,"")</f>
        <v/>
      </c>
      <c r="E142" s="111" t="str">
        <f>IF('Dépenses sur barèmes'!E142&lt;&gt;"",'Dépenses sur barèmes'!E142,"")</f>
        <v/>
      </c>
      <c r="F142" s="111" t="str">
        <f>IF('Dépenses sur barèmes'!F142&lt;&gt;"",'Dépenses sur barèmes'!F142,"")</f>
        <v/>
      </c>
      <c r="G142" s="79" t="str">
        <f>IF('Dépenses sur barèmes'!G142&lt;&gt;"",'Dépenses sur barèmes'!G142,"")</f>
        <v/>
      </c>
      <c r="H142" s="247" t="str">
        <f>IF(D142&lt;&gt;"",IF(ISNA(VLOOKUP(D142,P_Paramétrage!$B$3086:$D$3125,3,FALSE)),"",VLOOKUP(D142,P_Paramétrage!$B$3086:$D$3125,3,FALSE)),"")</f>
        <v/>
      </c>
      <c r="I142" s="246">
        <f>IF(D142&lt;&gt;"",IF(ISNA(VLOOKUP(D142,P_Paramétrage!$B$3086:$D$3125,3,FALSE)),0,VLOOKUP(D142,P_Paramétrage!$B$3086:$D$3125,2,FALSE)),0)</f>
        <v>0</v>
      </c>
      <c r="J142" s="246">
        <f>'Dépenses sur barèmes'!J142</f>
        <v>0</v>
      </c>
      <c r="K142" s="246"/>
      <c r="L142" s="246">
        <f t="shared" si="6"/>
        <v>0</v>
      </c>
      <c r="M142" s="111"/>
      <c r="N142" s="79" t="str">
        <f t="shared" si="7"/>
        <v/>
      </c>
      <c r="O142" s="246">
        <f t="shared" si="8"/>
        <v>0</v>
      </c>
      <c r="P142" s="111"/>
    </row>
    <row r="143" spans="2:16" ht="19.899999999999999" customHeight="1" x14ac:dyDescent="0.35">
      <c r="B143" s="109">
        <v>136</v>
      </c>
      <c r="C143" s="111" t="str">
        <f>IF('Dépenses sur barèmes'!C143&lt;&gt;"",'Dépenses sur barèmes'!C143,"")</f>
        <v/>
      </c>
      <c r="D143" s="111" t="str">
        <f>IF('Dépenses sur barèmes'!D143&lt;&gt;"",'Dépenses sur barèmes'!D143,"")</f>
        <v/>
      </c>
      <c r="E143" s="111" t="str">
        <f>IF('Dépenses sur barèmes'!E143&lt;&gt;"",'Dépenses sur barèmes'!E143,"")</f>
        <v/>
      </c>
      <c r="F143" s="111" t="str">
        <f>IF('Dépenses sur barèmes'!F143&lt;&gt;"",'Dépenses sur barèmes'!F143,"")</f>
        <v/>
      </c>
      <c r="G143" s="79" t="str">
        <f>IF('Dépenses sur barèmes'!G143&lt;&gt;"",'Dépenses sur barèmes'!G143,"")</f>
        <v/>
      </c>
      <c r="H143" s="247" t="str">
        <f>IF(D143&lt;&gt;"",IF(ISNA(VLOOKUP(D143,P_Paramétrage!$B$3086:$D$3125,3,FALSE)),"",VLOOKUP(D143,P_Paramétrage!$B$3086:$D$3125,3,FALSE)),"")</f>
        <v/>
      </c>
      <c r="I143" s="246">
        <f>IF(D143&lt;&gt;"",IF(ISNA(VLOOKUP(D143,P_Paramétrage!$B$3086:$D$3125,3,FALSE)),0,VLOOKUP(D143,P_Paramétrage!$B$3086:$D$3125,2,FALSE)),0)</f>
        <v>0</v>
      </c>
      <c r="J143" s="246">
        <f>'Dépenses sur barèmes'!J143</f>
        <v>0</v>
      </c>
      <c r="K143" s="246"/>
      <c r="L143" s="246">
        <f t="shared" si="6"/>
        <v>0</v>
      </c>
      <c r="M143" s="111"/>
      <c r="N143" s="79" t="str">
        <f t="shared" si="7"/>
        <v/>
      </c>
      <c r="O143" s="246">
        <f t="shared" si="8"/>
        <v>0</v>
      </c>
      <c r="P143" s="111"/>
    </row>
    <row r="144" spans="2:16" ht="19.899999999999999" customHeight="1" x14ac:dyDescent="0.35">
      <c r="B144" s="109">
        <v>137</v>
      </c>
      <c r="C144" s="111" t="str">
        <f>IF('Dépenses sur barèmes'!C144&lt;&gt;"",'Dépenses sur barèmes'!C144,"")</f>
        <v/>
      </c>
      <c r="D144" s="111" t="str">
        <f>IF('Dépenses sur barèmes'!D144&lt;&gt;"",'Dépenses sur barèmes'!D144,"")</f>
        <v/>
      </c>
      <c r="E144" s="111" t="str">
        <f>IF('Dépenses sur barèmes'!E144&lt;&gt;"",'Dépenses sur barèmes'!E144,"")</f>
        <v/>
      </c>
      <c r="F144" s="111" t="str">
        <f>IF('Dépenses sur barèmes'!F144&lt;&gt;"",'Dépenses sur barèmes'!F144,"")</f>
        <v/>
      </c>
      <c r="G144" s="79" t="str">
        <f>IF('Dépenses sur barèmes'!G144&lt;&gt;"",'Dépenses sur barèmes'!G144,"")</f>
        <v/>
      </c>
      <c r="H144" s="247" t="str">
        <f>IF(D144&lt;&gt;"",IF(ISNA(VLOOKUP(D144,P_Paramétrage!$B$3086:$D$3125,3,FALSE)),"",VLOOKUP(D144,P_Paramétrage!$B$3086:$D$3125,3,FALSE)),"")</f>
        <v/>
      </c>
      <c r="I144" s="246">
        <f>IF(D144&lt;&gt;"",IF(ISNA(VLOOKUP(D144,P_Paramétrage!$B$3086:$D$3125,3,FALSE)),0,VLOOKUP(D144,P_Paramétrage!$B$3086:$D$3125,2,FALSE)),0)</f>
        <v>0</v>
      </c>
      <c r="J144" s="246">
        <f>'Dépenses sur barèmes'!J144</f>
        <v>0</v>
      </c>
      <c r="K144" s="246"/>
      <c r="L144" s="246">
        <f t="shared" si="6"/>
        <v>0</v>
      </c>
      <c r="M144" s="111"/>
      <c r="N144" s="79" t="str">
        <f t="shared" si="7"/>
        <v/>
      </c>
      <c r="O144" s="246">
        <f t="shared" si="8"/>
        <v>0</v>
      </c>
      <c r="P144" s="111"/>
    </row>
    <row r="145" spans="2:16" ht="19.899999999999999" customHeight="1" x14ac:dyDescent="0.35">
      <c r="B145" s="109">
        <v>138</v>
      </c>
      <c r="C145" s="111" t="str">
        <f>IF('Dépenses sur barèmes'!C145&lt;&gt;"",'Dépenses sur barèmes'!C145,"")</f>
        <v/>
      </c>
      <c r="D145" s="111" t="str">
        <f>IF('Dépenses sur barèmes'!D145&lt;&gt;"",'Dépenses sur barèmes'!D145,"")</f>
        <v/>
      </c>
      <c r="E145" s="111" t="str">
        <f>IF('Dépenses sur barèmes'!E145&lt;&gt;"",'Dépenses sur barèmes'!E145,"")</f>
        <v/>
      </c>
      <c r="F145" s="111" t="str">
        <f>IF('Dépenses sur barèmes'!F145&lt;&gt;"",'Dépenses sur barèmes'!F145,"")</f>
        <v/>
      </c>
      <c r="G145" s="79" t="str">
        <f>IF('Dépenses sur barèmes'!G145&lt;&gt;"",'Dépenses sur barèmes'!G145,"")</f>
        <v/>
      </c>
      <c r="H145" s="247" t="str">
        <f>IF(D145&lt;&gt;"",IF(ISNA(VLOOKUP(D145,P_Paramétrage!$B$3086:$D$3125,3,FALSE)),"",VLOOKUP(D145,P_Paramétrage!$B$3086:$D$3125,3,FALSE)),"")</f>
        <v/>
      </c>
      <c r="I145" s="246">
        <f>IF(D145&lt;&gt;"",IF(ISNA(VLOOKUP(D145,P_Paramétrage!$B$3086:$D$3125,3,FALSE)),0,VLOOKUP(D145,P_Paramétrage!$B$3086:$D$3125,2,FALSE)),0)</f>
        <v>0</v>
      </c>
      <c r="J145" s="246">
        <f>'Dépenses sur barèmes'!J145</f>
        <v>0</v>
      </c>
      <c r="K145" s="246"/>
      <c r="L145" s="246">
        <f t="shared" si="6"/>
        <v>0</v>
      </c>
      <c r="M145" s="111"/>
      <c r="N145" s="79" t="str">
        <f t="shared" si="7"/>
        <v/>
      </c>
      <c r="O145" s="246">
        <f t="shared" si="8"/>
        <v>0</v>
      </c>
      <c r="P145" s="111"/>
    </row>
    <row r="146" spans="2:16" ht="19.899999999999999" customHeight="1" x14ac:dyDescent="0.35">
      <c r="B146" s="109">
        <v>139</v>
      </c>
      <c r="C146" s="111" t="str">
        <f>IF('Dépenses sur barèmes'!C146&lt;&gt;"",'Dépenses sur barèmes'!C146,"")</f>
        <v/>
      </c>
      <c r="D146" s="111" t="str">
        <f>IF('Dépenses sur barèmes'!D146&lt;&gt;"",'Dépenses sur barèmes'!D146,"")</f>
        <v/>
      </c>
      <c r="E146" s="111" t="str">
        <f>IF('Dépenses sur barèmes'!E146&lt;&gt;"",'Dépenses sur barèmes'!E146,"")</f>
        <v/>
      </c>
      <c r="F146" s="111" t="str">
        <f>IF('Dépenses sur barèmes'!F146&lt;&gt;"",'Dépenses sur barèmes'!F146,"")</f>
        <v/>
      </c>
      <c r="G146" s="79" t="str">
        <f>IF('Dépenses sur barèmes'!G146&lt;&gt;"",'Dépenses sur barèmes'!G146,"")</f>
        <v/>
      </c>
      <c r="H146" s="247" t="str">
        <f>IF(D146&lt;&gt;"",IF(ISNA(VLOOKUP(D146,P_Paramétrage!$B$3086:$D$3125,3,FALSE)),"",VLOOKUP(D146,P_Paramétrage!$B$3086:$D$3125,3,FALSE)),"")</f>
        <v/>
      </c>
      <c r="I146" s="246">
        <f>IF(D146&lt;&gt;"",IF(ISNA(VLOOKUP(D146,P_Paramétrage!$B$3086:$D$3125,3,FALSE)),0,VLOOKUP(D146,P_Paramétrage!$B$3086:$D$3125,2,FALSE)),0)</f>
        <v>0</v>
      </c>
      <c r="J146" s="246">
        <f>'Dépenses sur barèmes'!J146</f>
        <v>0</v>
      </c>
      <c r="K146" s="246"/>
      <c r="L146" s="246">
        <f t="shared" si="6"/>
        <v>0</v>
      </c>
      <c r="M146" s="111"/>
      <c r="N146" s="79" t="str">
        <f t="shared" si="7"/>
        <v/>
      </c>
      <c r="O146" s="246">
        <f t="shared" si="8"/>
        <v>0</v>
      </c>
      <c r="P146" s="111"/>
    </row>
    <row r="147" spans="2:16" ht="19.899999999999999" customHeight="1" x14ac:dyDescent="0.35">
      <c r="B147" s="109">
        <v>140</v>
      </c>
      <c r="C147" s="111" t="str">
        <f>IF('Dépenses sur barèmes'!C147&lt;&gt;"",'Dépenses sur barèmes'!C147,"")</f>
        <v/>
      </c>
      <c r="D147" s="111" t="str">
        <f>IF('Dépenses sur barèmes'!D147&lt;&gt;"",'Dépenses sur barèmes'!D147,"")</f>
        <v/>
      </c>
      <c r="E147" s="111" t="str">
        <f>IF('Dépenses sur barèmes'!E147&lt;&gt;"",'Dépenses sur barèmes'!E147,"")</f>
        <v/>
      </c>
      <c r="F147" s="111" t="str">
        <f>IF('Dépenses sur barèmes'!F147&lt;&gt;"",'Dépenses sur barèmes'!F147,"")</f>
        <v/>
      </c>
      <c r="G147" s="79" t="str">
        <f>IF('Dépenses sur barèmes'!G147&lt;&gt;"",'Dépenses sur barèmes'!G147,"")</f>
        <v/>
      </c>
      <c r="H147" s="247" t="str">
        <f>IF(D147&lt;&gt;"",IF(ISNA(VLOOKUP(D147,P_Paramétrage!$B$3086:$D$3125,3,FALSE)),"",VLOOKUP(D147,P_Paramétrage!$B$3086:$D$3125,3,FALSE)),"")</f>
        <v/>
      </c>
      <c r="I147" s="246">
        <f>IF(D147&lt;&gt;"",IF(ISNA(VLOOKUP(D147,P_Paramétrage!$B$3086:$D$3125,3,FALSE)),0,VLOOKUP(D147,P_Paramétrage!$B$3086:$D$3125,2,FALSE)),0)</f>
        <v>0</v>
      </c>
      <c r="J147" s="246">
        <f>'Dépenses sur barèmes'!J147</f>
        <v>0</v>
      </c>
      <c r="K147" s="246"/>
      <c r="L147" s="246">
        <f t="shared" si="6"/>
        <v>0</v>
      </c>
      <c r="M147" s="111"/>
      <c r="N147" s="79" t="str">
        <f t="shared" si="7"/>
        <v/>
      </c>
      <c r="O147" s="246">
        <f t="shared" si="8"/>
        <v>0</v>
      </c>
      <c r="P147" s="111"/>
    </row>
    <row r="148" spans="2:16" ht="19.899999999999999" customHeight="1" x14ac:dyDescent="0.35">
      <c r="B148" s="109">
        <v>141</v>
      </c>
      <c r="C148" s="111" t="str">
        <f>IF('Dépenses sur barèmes'!C148&lt;&gt;"",'Dépenses sur barèmes'!C148,"")</f>
        <v/>
      </c>
      <c r="D148" s="111" t="str">
        <f>IF('Dépenses sur barèmes'!D148&lt;&gt;"",'Dépenses sur barèmes'!D148,"")</f>
        <v/>
      </c>
      <c r="E148" s="111" t="str">
        <f>IF('Dépenses sur barèmes'!E148&lt;&gt;"",'Dépenses sur barèmes'!E148,"")</f>
        <v/>
      </c>
      <c r="F148" s="111" t="str">
        <f>IF('Dépenses sur barèmes'!F148&lt;&gt;"",'Dépenses sur barèmes'!F148,"")</f>
        <v/>
      </c>
      <c r="G148" s="79" t="str">
        <f>IF('Dépenses sur barèmes'!G148&lt;&gt;"",'Dépenses sur barèmes'!G148,"")</f>
        <v/>
      </c>
      <c r="H148" s="247" t="str">
        <f>IF(D148&lt;&gt;"",IF(ISNA(VLOOKUP(D148,P_Paramétrage!$B$3086:$D$3125,3,FALSE)),"",VLOOKUP(D148,P_Paramétrage!$B$3086:$D$3125,3,FALSE)),"")</f>
        <v/>
      </c>
      <c r="I148" s="246">
        <f>IF(D148&lt;&gt;"",IF(ISNA(VLOOKUP(D148,P_Paramétrage!$B$3086:$D$3125,3,FALSE)),0,VLOOKUP(D148,P_Paramétrage!$B$3086:$D$3125,2,FALSE)),0)</f>
        <v>0</v>
      </c>
      <c r="J148" s="246">
        <f>'Dépenses sur barèmes'!J148</f>
        <v>0</v>
      </c>
      <c r="K148" s="246"/>
      <c r="L148" s="246">
        <f t="shared" si="6"/>
        <v>0</v>
      </c>
      <c r="M148" s="111"/>
      <c r="N148" s="79" t="str">
        <f t="shared" si="7"/>
        <v/>
      </c>
      <c r="O148" s="246">
        <f t="shared" si="8"/>
        <v>0</v>
      </c>
      <c r="P148" s="111"/>
    </row>
    <row r="149" spans="2:16" ht="19.899999999999999" customHeight="1" x14ac:dyDescent="0.35">
      <c r="B149" s="109">
        <v>142</v>
      </c>
      <c r="C149" s="111" t="str">
        <f>IF('Dépenses sur barèmes'!C149&lt;&gt;"",'Dépenses sur barèmes'!C149,"")</f>
        <v/>
      </c>
      <c r="D149" s="111" t="str">
        <f>IF('Dépenses sur barèmes'!D149&lt;&gt;"",'Dépenses sur barèmes'!D149,"")</f>
        <v/>
      </c>
      <c r="E149" s="111" t="str">
        <f>IF('Dépenses sur barèmes'!E149&lt;&gt;"",'Dépenses sur barèmes'!E149,"")</f>
        <v/>
      </c>
      <c r="F149" s="111" t="str">
        <f>IF('Dépenses sur barèmes'!F149&lt;&gt;"",'Dépenses sur barèmes'!F149,"")</f>
        <v/>
      </c>
      <c r="G149" s="79" t="str">
        <f>IF('Dépenses sur barèmes'!G149&lt;&gt;"",'Dépenses sur barèmes'!G149,"")</f>
        <v/>
      </c>
      <c r="H149" s="247" t="str">
        <f>IF(D149&lt;&gt;"",IF(ISNA(VLOOKUP(D149,P_Paramétrage!$B$3086:$D$3125,3,FALSE)),"",VLOOKUP(D149,P_Paramétrage!$B$3086:$D$3125,3,FALSE)),"")</f>
        <v/>
      </c>
      <c r="I149" s="246">
        <f>IF(D149&lt;&gt;"",IF(ISNA(VLOOKUP(D149,P_Paramétrage!$B$3086:$D$3125,3,FALSE)),0,VLOOKUP(D149,P_Paramétrage!$B$3086:$D$3125,2,FALSE)),0)</f>
        <v>0</v>
      </c>
      <c r="J149" s="246">
        <f>'Dépenses sur barèmes'!J149</f>
        <v>0</v>
      </c>
      <c r="K149" s="246"/>
      <c r="L149" s="246">
        <f t="shared" si="6"/>
        <v>0</v>
      </c>
      <c r="M149" s="111"/>
      <c r="N149" s="79" t="str">
        <f t="shared" si="7"/>
        <v/>
      </c>
      <c r="O149" s="246">
        <f t="shared" si="8"/>
        <v>0</v>
      </c>
      <c r="P149" s="111"/>
    </row>
    <row r="150" spans="2:16" ht="19.899999999999999" customHeight="1" x14ac:dyDescent="0.35">
      <c r="B150" s="109">
        <v>143</v>
      </c>
      <c r="C150" s="111" t="str">
        <f>IF('Dépenses sur barèmes'!C150&lt;&gt;"",'Dépenses sur barèmes'!C150,"")</f>
        <v/>
      </c>
      <c r="D150" s="111" t="str">
        <f>IF('Dépenses sur barèmes'!D150&lt;&gt;"",'Dépenses sur barèmes'!D150,"")</f>
        <v/>
      </c>
      <c r="E150" s="111" t="str">
        <f>IF('Dépenses sur barèmes'!E150&lt;&gt;"",'Dépenses sur barèmes'!E150,"")</f>
        <v/>
      </c>
      <c r="F150" s="111" t="str">
        <f>IF('Dépenses sur barèmes'!F150&lt;&gt;"",'Dépenses sur barèmes'!F150,"")</f>
        <v/>
      </c>
      <c r="G150" s="79" t="str">
        <f>IF('Dépenses sur barèmes'!G150&lt;&gt;"",'Dépenses sur barèmes'!G150,"")</f>
        <v/>
      </c>
      <c r="H150" s="247" t="str">
        <f>IF(D150&lt;&gt;"",IF(ISNA(VLOOKUP(D150,P_Paramétrage!$B$3086:$D$3125,3,FALSE)),"",VLOOKUP(D150,P_Paramétrage!$B$3086:$D$3125,3,FALSE)),"")</f>
        <v/>
      </c>
      <c r="I150" s="246">
        <f>IF(D150&lt;&gt;"",IF(ISNA(VLOOKUP(D150,P_Paramétrage!$B$3086:$D$3125,3,FALSE)),0,VLOOKUP(D150,P_Paramétrage!$B$3086:$D$3125,2,FALSE)),0)</f>
        <v>0</v>
      </c>
      <c r="J150" s="246">
        <f>'Dépenses sur barèmes'!J150</f>
        <v>0</v>
      </c>
      <c r="K150" s="246"/>
      <c r="L150" s="246">
        <f t="shared" si="6"/>
        <v>0</v>
      </c>
      <c r="M150" s="111"/>
      <c r="N150" s="79" t="str">
        <f t="shared" si="7"/>
        <v/>
      </c>
      <c r="O150" s="246">
        <f t="shared" si="8"/>
        <v>0</v>
      </c>
      <c r="P150" s="111"/>
    </row>
    <row r="151" spans="2:16" ht="19.899999999999999" customHeight="1" x14ac:dyDescent="0.35">
      <c r="B151" s="109">
        <v>144</v>
      </c>
      <c r="C151" s="111" t="str">
        <f>IF('Dépenses sur barèmes'!C151&lt;&gt;"",'Dépenses sur barèmes'!C151,"")</f>
        <v/>
      </c>
      <c r="D151" s="111" t="str">
        <f>IF('Dépenses sur barèmes'!D151&lt;&gt;"",'Dépenses sur barèmes'!D151,"")</f>
        <v/>
      </c>
      <c r="E151" s="111" t="str">
        <f>IF('Dépenses sur barèmes'!E151&lt;&gt;"",'Dépenses sur barèmes'!E151,"")</f>
        <v/>
      </c>
      <c r="F151" s="111" t="str">
        <f>IF('Dépenses sur barèmes'!F151&lt;&gt;"",'Dépenses sur barèmes'!F151,"")</f>
        <v/>
      </c>
      <c r="G151" s="79" t="str">
        <f>IF('Dépenses sur barèmes'!G151&lt;&gt;"",'Dépenses sur barèmes'!G151,"")</f>
        <v/>
      </c>
      <c r="H151" s="247" t="str">
        <f>IF(D151&lt;&gt;"",IF(ISNA(VLOOKUP(D151,P_Paramétrage!$B$3086:$D$3125,3,FALSE)),"",VLOOKUP(D151,P_Paramétrage!$B$3086:$D$3125,3,FALSE)),"")</f>
        <v/>
      </c>
      <c r="I151" s="246">
        <f>IF(D151&lt;&gt;"",IF(ISNA(VLOOKUP(D151,P_Paramétrage!$B$3086:$D$3125,3,FALSE)),0,VLOOKUP(D151,P_Paramétrage!$B$3086:$D$3125,2,FALSE)),0)</f>
        <v>0</v>
      </c>
      <c r="J151" s="246">
        <f>'Dépenses sur barèmes'!J151</f>
        <v>0</v>
      </c>
      <c r="K151" s="246"/>
      <c r="L151" s="246">
        <f t="shared" si="6"/>
        <v>0</v>
      </c>
      <c r="M151" s="111"/>
      <c r="N151" s="79" t="str">
        <f t="shared" si="7"/>
        <v/>
      </c>
      <c r="O151" s="246">
        <f t="shared" si="8"/>
        <v>0</v>
      </c>
      <c r="P151" s="111"/>
    </row>
    <row r="152" spans="2:16" ht="19.899999999999999" customHeight="1" x14ac:dyDescent="0.35">
      <c r="B152" s="109">
        <v>145</v>
      </c>
      <c r="C152" s="111" t="str">
        <f>IF('Dépenses sur barèmes'!C152&lt;&gt;"",'Dépenses sur barèmes'!C152,"")</f>
        <v/>
      </c>
      <c r="D152" s="111" t="str">
        <f>IF('Dépenses sur barèmes'!D152&lt;&gt;"",'Dépenses sur barèmes'!D152,"")</f>
        <v/>
      </c>
      <c r="E152" s="111" t="str">
        <f>IF('Dépenses sur barèmes'!E152&lt;&gt;"",'Dépenses sur barèmes'!E152,"")</f>
        <v/>
      </c>
      <c r="F152" s="111" t="str">
        <f>IF('Dépenses sur barèmes'!F152&lt;&gt;"",'Dépenses sur barèmes'!F152,"")</f>
        <v/>
      </c>
      <c r="G152" s="79" t="str">
        <f>IF('Dépenses sur barèmes'!G152&lt;&gt;"",'Dépenses sur barèmes'!G152,"")</f>
        <v/>
      </c>
      <c r="H152" s="247" t="str">
        <f>IF(D152&lt;&gt;"",IF(ISNA(VLOOKUP(D152,P_Paramétrage!$B$3086:$D$3125,3,FALSE)),"",VLOOKUP(D152,P_Paramétrage!$B$3086:$D$3125,3,FALSE)),"")</f>
        <v/>
      </c>
      <c r="I152" s="246">
        <f>IF(D152&lt;&gt;"",IF(ISNA(VLOOKUP(D152,P_Paramétrage!$B$3086:$D$3125,3,FALSE)),0,VLOOKUP(D152,P_Paramétrage!$B$3086:$D$3125,2,FALSE)),0)</f>
        <v>0</v>
      </c>
      <c r="J152" s="246">
        <f>'Dépenses sur barèmes'!J152</f>
        <v>0</v>
      </c>
      <c r="K152" s="246"/>
      <c r="L152" s="246">
        <f t="shared" si="6"/>
        <v>0</v>
      </c>
      <c r="M152" s="111"/>
      <c r="N152" s="79" t="str">
        <f t="shared" si="7"/>
        <v/>
      </c>
      <c r="O152" s="246">
        <f t="shared" si="8"/>
        <v>0</v>
      </c>
      <c r="P152" s="111"/>
    </row>
    <row r="153" spans="2:16" ht="19.899999999999999" customHeight="1" x14ac:dyDescent="0.35">
      <c r="B153" s="109">
        <v>146</v>
      </c>
      <c r="C153" s="111" t="str">
        <f>IF('Dépenses sur barèmes'!C153&lt;&gt;"",'Dépenses sur barèmes'!C153,"")</f>
        <v/>
      </c>
      <c r="D153" s="111" t="str">
        <f>IF('Dépenses sur barèmes'!D153&lt;&gt;"",'Dépenses sur barèmes'!D153,"")</f>
        <v/>
      </c>
      <c r="E153" s="111" t="str">
        <f>IF('Dépenses sur barèmes'!E153&lt;&gt;"",'Dépenses sur barèmes'!E153,"")</f>
        <v/>
      </c>
      <c r="F153" s="111" t="str">
        <f>IF('Dépenses sur barèmes'!F153&lt;&gt;"",'Dépenses sur barèmes'!F153,"")</f>
        <v/>
      </c>
      <c r="G153" s="79" t="str">
        <f>IF('Dépenses sur barèmes'!G153&lt;&gt;"",'Dépenses sur barèmes'!G153,"")</f>
        <v/>
      </c>
      <c r="H153" s="247" t="str">
        <f>IF(D153&lt;&gt;"",IF(ISNA(VLOOKUP(D153,P_Paramétrage!$B$3086:$D$3125,3,FALSE)),"",VLOOKUP(D153,P_Paramétrage!$B$3086:$D$3125,3,FALSE)),"")</f>
        <v/>
      </c>
      <c r="I153" s="246">
        <f>IF(D153&lt;&gt;"",IF(ISNA(VLOOKUP(D153,P_Paramétrage!$B$3086:$D$3125,3,FALSE)),0,VLOOKUP(D153,P_Paramétrage!$B$3086:$D$3125,2,FALSE)),0)</f>
        <v>0</v>
      </c>
      <c r="J153" s="246">
        <f>'Dépenses sur barèmes'!J153</f>
        <v>0</v>
      </c>
      <c r="K153" s="246"/>
      <c r="L153" s="246">
        <f t="shared" si="6"/>
        <v>0</v>
      </c>
      <c r="M153" s="111"/>
      <c r="N153" s="79" t="str">
        <f t="shared" si="7"/>
        <v/>
      </c>
      <c r="O153" s="246">
        <f t="shared" si="8"/>
        <v>0</v>
      </c>
      <c r="P153" s="111"/>
    </row>
    <row r="154" spans="2:16" ht="19.899999999999999" customHeight="1" x14ac:dyDescent="0.35">
      <c r="B154" s="109">
        <v>147</v>
      </c>
      <c r="C154" s="111" t="str">
        <f>IF('Dépenses sur barèmes'!C154&lt;&gt;"",'Dépenses sur barèmes'!C154,"")</f>
        <v/>
      </c>
      <c r="D154" s="111" t="str">
        <f>IF('Dépenses sur barèmes'!D154&lt;&gt;"",'Dépenses sur barèmes'!D154,"")</f>
        <v/>
      </c>
      <c r="E154" s="111" t="str">
        <f>IF('Dépenses sur barèmes'!E154&lt;&gt;"",'Dépenses sur barèmes'!E154,"")</f>
        <v/>
      </c>
      <c r="F154" s="111" t="str">
        <f>IF('Dépenses sur barèmes'!F154&lt;&gt;"",'Dépenses sur barèmes'!F154,"")</f>
        <v/>
      </c>
      <c r="G154" s="79" t="str">
        <f>IF('Dépenses sur barèmes'!G154&lt;&gt;"",'Dépenses sur barèmes'!G154,"")</f>
        <v/>
      </c>
      <c r="H154" s="247" t="str">
        <f>IF(D154&lt;&gt;"",IF(ISNA(VLOOKUP(D154,P_Paramétrage!$B$3086:$D$3125,3,FALSE)),"",VLOOKUP(D154,P_Paramétrage!$B$3086:$D$3125,3,FALSE)),"")</f>
        <v/>
      </c>
      <c r="I154" s="246">
        <f>IF(D154&lt;&gt;"",IF(ISNA(VLOOKUP(D154,P_Paramétrage!$B$3086:$D$3125,3,FALSE)),0,VLOOKUP(D154,P_Paramétrage!$B$3086:$D$3125,2,FALSE)),0)</f>
        <v>0</v>
      </c>
      <c r="J154" s="246">
        <f>'Dépenses sur barèmes'!J154</f>
        <v>0</v>
      </c>
      <c r="K154" s="246"/>
      <c r="L154" s="246">
        <f t="shared" si="6"/>
        <v>0</v>
      </c>
      <c r="M154" s="111"/>
      <c r="N154" s="79" t="str">
        <f t="shared" si="7"/>
        <v/>
      </c>
      <c r="O154" s="246">
        <f t="shared" si="8"/>
        <v>0</v>
      </c>
      <c r="P154" s="111"/>
    </row>
    <row r="155" spans="2:16" ht="19.899999999999999" customHeight="1" x14ac:dyDescent="0.35">
      <c r="B155" s="109">
        <v>148</v>
      </c>
      <c r="C155" s="111" t="str">
        <f>IF('Dépenses sur barèmes'!C155&lt;&gt;"",'Dépenses sur barèmes'!C155,"")</f>
        <v/>
      </c>
      <c r="D155" s="111" t="str">
        <f>IF('Dépenses sur barèmes'!D155&lt;&gt;"",'Dépenses sur barèmes'!D155,"")</f>
        <v/>
      </c>
      <c r="E155" s="111" t="str">
        <f>IF('Dépenses sur barèmes'!E155&lt;&gt;"",'Dépenses sur barèmes'!E155,"")</f>
        <v/>
      </c>
      <c r="F155" s="111" t="str">
        <f>IF('Dépenses sur barèmes'!F155&lt;&gt;"",'Dépenses sur barèmes'!F155,"")</f>
        <v/>
      </c>
      <c r="G155" s="79" t="str">
        <f>IF('Dépenses sur barèmes'!G155&lt;&gt;"",'Dépenses sur barèmes'!G155,"")</f>
        <v/>
      </c>
      <c r="H155" s="247" t="str">
        <f>IF(D155&lt;&gt;"",IF(ISNA(VLOOKUP(D155,P_Paramétrage!$B$3086:$D$3125,3,FALSE)),"",VLOOKUP(D155,P_Paramétrage!$B$3086:$D$3125,3,FALSE)),"")</f>
        <v/>
      </c>
      <c r="I155" s="246">
        <f>IF(D155&lt;&gt;"",IF(ISNA(VLOOKUP(D155,P_Paramétrage!$B$3086:$D$3125,3,FALSE)),0,VLOOKUP(D155,P_Paramétrage!$B$3086:$D$3125,2,FALSE)),0)</f>
        <v>0</v>
      </c>
      <c r="J155" s="246">
        <f>'Dépenses sur barèmes'!J155</f>
        <v>0</v>
      </c>
      <c r="K155" s="246"/>
      <c r="L155" s="246">
        <f t="shared" si="6"/>
        <v>0</v>
      </c>
      <c r="M155" s="111"/>
      <c r="N155" s="79" t="str">
        <f t="shared" si="7"/>
        <v/>
      </c>
      <c r="O155" s="246">
        <f t="shared" si="8"/>
        <v>0</v>
      </c>
      <c r="P155" s="111"/>
    </row>
    <row r="156" spans="2:16" ht="19.899999999999999" customHeight="1" x14ac:dyDescent="0.35">
      <c r="B156" s="109">
        <v>149</v>
      </c>
      <c r="C156" s="111" t="str">
        <f>IF('Dépenses sur barèmes'!C156&lt;&gt;"",'Dépenses sur barèmes'!C156,"")</f>
        <v/>
      </c>
      <c r="D156" s="111" t="str">
        <f>IF('Dépenses sur barèmes'!D156&lt;&gt;"",'Dépenses sur barèmes'!D156,"")</f>
        <v/>
      </c>
      <c r="E156" s="111" t="str">
        <f>IF('Dépenses sur barèmes'!E156&lt;&gt;"",'Dépenses sur barèmes'!E156,"")</f>
        <v/>
      </c>
      <c r="F156" s="111" t="str">
        <f>IF('Dépenses sur barèmes'!F156&lt;&gt;"",'Dépenses sur barèmes'!F156,"")</f>
        <v/>
      </c>
      <c r="G156" s="79" t="str">
        <f>IF('Dépenses sur barèmes'!G156&lt;&gt;"",'Dépenses sur barèmes'!G156,"")</f>
        <v/>
      </c>
      <c r="H156" s="247" t="str">
        <f>IF(D156&lt;&gt;"",IF(ISNA(VLOOKUP(D156,P_Paramétrage!$B$3086:$D$3125,3,FALSE)),"",VLOOKUP(D156,P_Paramétrage!$B$3086:$D$3125,3,FALSE)),"")</f>
        <v/>
      </c>
      <c r="I156" s="246">
        <f>IF(D156&lt;&gt;"",IF(ISNA(VLOOKUP(D156,P_Paramétrage!$B$3086:$D$3125,3,FALSE)),0,VLOOKUP(D156,P_Paramétrage!$B$3086:$D$3125,2,FALSE)),0)</f>
        <v>0</v>
      </c>
      <c r="J156" s="246">
        <f>'Dépenses sur barèmes'!J156</f>
        <v>0</v>
      </c>
      <c r="K156" s="246"/>
      <c r="L156" s="246">
        <f t="shared" si="6"/>
        <v>0</v>
      </c>
      <c r="M156" s="111"/>
      <c r="N156" s="79" t="str">
        <f t="shared" si="7"/>
        <v/>
      </c>
      <c r="O156" s="246">
        <f t="shared" si="8"/>
        <v>0</v>
      </c>
      <c r="P156" s="111"/>
    </row>
    <row r="157" spans="2:16" ht="19.899999999999999" customHeight="1" x14ac:dyDescent="0.35">
      <c r="B157" s="109">
        <v>150</v>
      </c>
      <c r="C157" s="111" t="str">
        <f>IF('Dépenses sur barèmes'!C157&lt;&gt;"",'Dépenses sur barèmes'!C157,"")</f>
        <v/>
      </c>
      <c r="D157" s="111" t="str">
        <f>IF('Dépenses sur barèmes'!D157&lt;&gt;"",'Dépenses sur barèmes'!D157,"")</f>
        <v/>
      </c>
      <c r="E157" s="111" t="str">
        <f>IF('Dépenses sur barèmes'!E157&lt;&gt;"",'Dépenses sur barèmes'!E157,"")</f>
        <v/>
      </c>
      <c r="F157" s="111" t="str">
        <f>IF('Dépenses sur barèmes'!F157&lt;&gt;"",'Dépenses sur barèmes'!F157,"")</f>
        <v/>
      </c>
      <c r="G157" s="79" t="str">
        <f>IF('Dépenses sur barèmes'!G157&lt;&gt;"",'Dépenses sur barèmes'!G157,"")</f>
        <v/>
      </c>
      <c r="H157" s="247" t="str">
        <f>IF(D157&lt;&gt;"",IF(ISNA(VLOOKUP(D157,P_Paramétrage!$B$3086:$D$3125,3,FALSE)),"",VLOOKUP(D157,P_Paramétrage!$B$3086:$D$3125,3,FALSE)),"")</f>
        <v/>
      </c>
      <c r="I157" s="246">
        <f>IF(D157&lt;&gt;"",IF(ISNA(VLOOKUP(D157,P_Paramétrage!$B$3086:$D$3125,3,FALSE)),0,VLOOKUP(D157,P_Paramétrage!$B$3086:$D$3125,2,FALSE)),0)</f>
        <v>0</v>
      </c>
      <c r="J157" s="246">
        <f>'Dépenses sur barèmes'!J157</f>
        <v>0</v>
      </c>
      <c r="K157" s="246"/>
      <c r="L157" s="246">
        <f t="shared" si="6"/>
        <v>0</v>
      </c>
      <c r="M157" s="111"/>
      <c r="N157" s="79" t="str">
        <f t="shared" si="7"/>
        <v/>
      </c>
      <c r="O157" s="246">
        <f t="shared" si="8"/>
        <v>0</v>
      </c>
      <c r="P157" s="111"/>
    </row>
    <row r="158" spans="2:16" ht="19.899999999999999" customHeight="1" x14ac:dyDescent="0.35">
      <c r="B158" s="109">
        <v>151</v>
      </c>
      <c r="C158" s="111" t="str">
        <f>IF('Dépenses sur barèmes'!C158&lt;&gt;"",'Dépenses sur barèmes'!C158,"")</f>
        <v/>
      </c>
      <c r="D158" s="111" t="str">
        <f>IF('Dépenses sur barèmes'!D158&lt;&gt;"",'Dépenses sur barèmes'!D158,"")</f>
        <v/>
      </c>
      <c r="E158" s="111" t="str">
        <f>IF('Dépenses sur barèmes'!E158&lt;&gt;"",'Dépenses sur barèmes'!E158,"")</f>
        <v/>
      </c>
      <c r="F158" s="111" t="str">
        <f>IF('Dépenses sur barèmes'!F158&lt;&gt;"",'Dépenses sur barèmes'!F158,"")</f>
        <v/>
      </c>
      <c r="G158" s="79" t="str">
        <f>IF('Dépenses sur barèmes'!G158&lt;&gt;"",'Dépenses sur barèmes'!G158,"")</f>
        <v/>
      </c>
      <c r="H158" s="247" t="str">
        <f>IF(D158&lt;&gt;"",IF(ISNA(VLOOKUP(D158,P_Paramétrage!$B$3086:$D$3125,3,FALSE)),"",VLOOKUP(D158,P_Paramétrage!$B$3086:$D$3125,3,FALSE)),"")</f>
        <v/>
      </c>
      <c r="I158" s="246">
        <f>IF(D158&lt;&gt;"",IF(ISNA(VLOOKUP(D158,P_Paramétrage!$B$3086:$D$3125,3,FALSE)),0,VLOOKUP(D158,P_Paramétrage!$B$3086:$D$3125,2,FALSE)),0)</f>
        <v>0</v>
      </c>
      <c r="J158" s="246">
        <f>'Dépenses sur barèmes'!J158</f>
        <v>0</v>
      </c>
      <c r="K158" s="246"/>
      <c r="L158" s="246">
        <f t="shared" si="6"/>
        <v>0</v>
      </c>
      <c r="M158" s="111"/>
      <c r="N158" s="79" t="str">
        <f t="shared" si="7"/>
        <v/>
      </c>
      <c r="O158" s="246">
        <f t="shared" si="8"/>
        <v>0</v>
      </c>
      <c r="P158" s="111"/>
    </row>
    <row r="159" spans="2:16" ht="19.899999999999999" customHeight="1" x14ac:dyDescent="0.35">
      <c r="B159" s="109">
        <v>152</v>
      </c>
      <c r="C159" s="111" t="str">
        <f>IF('Dépenses sur barèmes'!C159&lt;&gt;"",'Dépenses sur barèmes'!C159,"")</f>
        <v/>
      </c>
      <c r="D159" s="111" t="str">
        <f>IF('Dépenses sur barèmes'!D159&lt;&gt;"",'Dépenses sur barèmes'!D159,"")</f>
        <v/>
      </c>
      <c r="E159" s="111" t="str">
        <f>IF('Dépenses sur barèmes'!E159&lt;&gt;"",'Dépenses sur barèmes'!E159,"")</f>
        <v/>
      </c>
      <c r="F159" s="111" t="str">
        <f>IF('Dépenses sur barèmes'!F159&lt;&gt;"",'Dépenses sur barèmes'!F159,"")</f>
        <v/>
      </c>
      <c r="G159" s="79" t="str">
        <f>IF('Dépenses sur barèmes'!G159&lt;&gt;"",'Dépenses sur barèmes'!G159,"")</f>
        <v/>
      </c>
      <c r="H159" s="247" t="str">
        <f>IF(D159&lt;&gt;"",IF(ISNA(VLOOKUP(D159,P_Paramétrage!$B$3086:$D$3125,3,FALSE)),"",VLOOKUP(D159,P_Paramétrage!$B$3086:$D$3125,3,FALSE)),"")</f>
        <v/>
      </c>
      <c r="I159" s="246">
        <f>IF(D159&lt;&gt;"",IF(ISNA(VLOOKUP(D159,P_Paramétrage!$B$3086:$D$3125,3,FALSE)),0,VLOOKUP(D159,P_Paramétrage!$B$3086:$D$3125,2,FALSE)),0)</f>
        <v>0</v>
      </c>
      <c r="J159" s="246">
        <f>'Dépenses sur barèmes'!J159</f>
        <v>0</v>
      </c>
      <c r="K159" s="246"/>
      <c r="L159" s="246">
        <f t="shared" si="6"/>
        <v>0</v>
      </c>
      <c r="M159" s="111"/>
      <c r="N159" s="79" t="str">
        <f t="shared" si="7"/>
        <v/>
      </c>
      <c r="O159" s="246">
        <f t="shared" si="8"/>
        <v>0</v>
      </c>
      <c r="P159" s="111"/>
    </row>
    <row r="160" spans="2:16" ht="19.899999999999999" customHeight="1" x14ac:dyDescent="0.35">
      <c r="B160" s="109">
        <v>153</v>
      </c>
      <c r="C160" s="111" t="str">
        <f>IF('Dépenses sur barèmes'!C160&lt;&gt;"",'Dépenses sur barèmes'!C160,"")</f>
        <v/>
      </c>
      <c r="D160" s="111" t="str">
        <f>IF('Dépenses sur barèmes'!D160&lt;&gt;"",'Dépenses sur barèmes'!D160,"")</f>
        <v/>
      </c>
      <c r="E160" s="111" t="str">
        <f>IF('Dépenses sur barèmes'!E160&lt;&gt;"",'Dépenses sur barèmes'!E160,"")</f>
        <v/>
      </c>
      <c r="F160" s="111" t="str">
        <f>IF('Dépenses sur barèmes'!F160&lt;&gt;"",'Dépenses sur barèmes'!F160,"")</f>
        <v/>
      </c>
      <c r="G160" s="79" t="str">
        <f>IF('Dépenses sur barèmes'!G160&lt;&gt;"",'Dépenses sur barèmes'!G160,"")</f>
        <v/>
      </c>
      <c r="H160" s="247" t="str">
        <f>IF(D160&lt;&gt;"",IF(ISNA(VLOOKUP(D160,P_Paramétrage!$B$3086:$D$3125,3,FALSE)),"",VLOOKUP(D160,P_Paramétrage!$B$3086:$D$3125,3,FALSE)),"")</f>
        <v/>
      </c>
      <c r="I160" s="246">
        <f>IF(D160&lt;&gt;"",IF(ISNA(VLOOKUP(D160,P_Paramétrage!$B$3086:$D$3125,3,FALSE)),0,VLOOKUP(D160,P_Paramétrage!$B$3086:$D$3125,2,FALSE)),0)</f>
        <v>0</v>
      </c>
      <c r="J160" s="246">
        <f>'Dépenses sur barèmes'!J160</f>
        <v>0</v>
      </c>
      <c r="K160" s="246"/>
      <c r="L160" s="246">
        <f t="shared" si="6"/>
        <v>0</v>
      </c>
      <c r="M160" s="111"/>
      <c r="N160" s="79" t="str">
        <f t="shared" si="7"/>
        <v/>
      </c>
      <c r="O160" s="246">
        <f t="shared" si="8"/>
        <v>0</v>
      </c>
      <c r="P160" s="111"/>
    </row>
    <row r="161" spans="2:16" ht="19.899999999999999" customHeight="1" x14ac:dyDescent="0.35">
      <c r="B161" s="109">
        <v>154</v>
      </c>
      <c r="C161" s="111" t="str">
        <f>IF('Dépenses sur barèmes'!C161&lt;&gt;"",'Dépenses sur barèmes'!C161,"")</f>
        <v/>
      </c>
      <c r="D161" s="111" t="str">
        <f>IF('Dépenses sur barèmes'!D161&lt;&gt;"",'Dépenses sur barèmes'!D161,"")</f>
        <v/>
      </c>
      <c r="E161" s="111" t="str">
        <f>IF('Dépenses sur barèmes'!E161&lt;&gt;"",'Dépenses sur barèmes'!E161,"")</f>
        <v/>
      </c>
      <c r="F161" s="111" t="str">
        <f>IF('Dépenses sur barèmes'!F161&lt;&gt;"",'Dépenses sur barèmes'!F161,"")</f>
        <v/>
      </c>
      <c r="G161" s="79" t="str">
        <f>IF('Dépenses sur barèmes'!G161&lt;&gt;"",'Dépenses sur barèmes'!G161,"")</f>
        <v/>
      </c>
      <c r="H161" s="247" t="str">
        <f>IF(D161&lt;&gt;"",IF(ISNA(VLOOKUP(D161,P_Paramétrage!$B$3086:$D$3125,3,FALSE)),"",VLOOKUP(D161,P_Paramétrage!$B$3086:$D$3125,3,FALSE)),"")</f>
        <v/>
      </c>
      <c r="I161" s="246">
        <f>IF(D161&lt;&gt;"",IF(ISNA(VLOOKUP(D161,P_Paramétrage!$B$3086:$D$3125,3,FALSE)),0,VLOOKUP(D161,P_Paramétrage!$B$3086:$D$3125,2,FALSE)),0)</f>
        <v>0</v>
      </c>
      <c r="J161" s="246">
        <f>'Dépenses sur barèmes'!J161</f>
        <v>0</v>
      </c>
      <c r="K161" s="246"/>
      <c r="L161" s="246">
        <f t="shared" si="6"/>
        <v>0</v>
      </c>
      <c r="M161" s="111"/>
      <c r="N161" s="79" t="str">
        <f t="shared" si="7"/>
        <v/>
      </c>
      <c r="O161" s="246">
        <f t="shared" si="8"/>
        <v>0</v>
      </c>
      <c r="P161" s="111"/>
    </row>
    <row r="162" spans="2:16" ht="19.899999999999999" customHeight="1" x14ac:dyDescent="0.35">
      <c r="B162" s="109">
        <v>155</v>
      </c>
      <c r="C162" s="111" t="str">
        <f>IF('Dépenses sur barèmes'!C162&lt;&gt;"",'Dépenses sur barèmes'!C162,"")</f>
        <v/>
      </c>
      <c r="D162" s="111" t="str">
        <f>IF('Dépenses sur barèmes'!D162&lt;&gt;"",'Dépenses sur barèmes'!D162,"")</f>
        <v/>
      </c>
      <c r="E162" s="111" t="str">
        <f>IF('Dépenses sur barèmes'!E162&lt;&gt;"",'Dépenses sur barèmes'!E162,"")</f>
        <v/>
      </c>
      <c r="F162" s="111" t="str">
        <f>IF('Dépenses sur barèmes'!F162&lt;&gt;"",'Dépenses sur barèmes'!F162,"")</f>
        <v/>
      </c>
      <c r="G162" s="79" t="str">
        <f>IF('Dépenses sur barèmes'!G162&lt;&gt;"",'Dépenses sur barèmes'!G162,"")</f>
        <v/>
      </c>
      <c r="H162" s="247" t="str">
        <f>IF(D162&lt;&gt;"",IF(ISNA(VLOOKUP(D162,P_Paramétrage!$B$3086:$D$3125,3,FALSE)),"",VLOOKUP(D162,P_Paramétrage!$B$3086:$D$3125,3,FALSE)),"")</f>
        <v/>
      </c>
      <c r="I162" s="246">
        <f>IF(D162&lt;&gt;"",IF(ISNA(VLOOKUP(D162,P_Paramétrage!$B$3086:$D$3125,3,FALSE)),0,VLOOKUP(D162,P_Paramétrage!$B$3086:$D$3125,2,FALSE)),0)</f>
        <v>0</v>
      </c>
      <c r="J162" s="246">
        <f>'Dépenses sur barèmes'!J162</f>
        <v>0</v>
      </c>
      <c r="K162" s="246"/>
      <c r="L162" s="246">
        <f t="shared" si="6"/>
        <v>0</v>
      </c>
      <c r="M162" s="111"/>
      <c r="N162" s="79" t="str">
        <f t="shared" si="7"/>
        <v/>
      </c>
      <c r="O162" s="246">
        <f t="shared" si="8"/>
        <v>0</v>
      </c>
      <c r="P162" s="111"/>
    </row>
    <row r="163" spans="2:16" ht="19.899999999999999" customHeight="1" x14ac:dyDescent="0.35">
      <c r="B163" s="109">
        <v>156</v>
      </c>
      <c r="C163" s="111" t="str">
        <f>IF('Dépenses sur barèmes'!C163&lt;&gt;"",'Dépenses sur barèmes'!C163,"")</f>
        <v/>
      </c>
      <c r="D163" s="111" t="str">
        <f>IF('Dépenses sur barèmes'!D163&lt;&gt;"",'Dépenses sur barèmes'!D163,"")</f>
        <v/>
      </c>
      <c r="E163" s="111" t="str">
        <f>IF('Dépenses sur barèmes'!E163&lt;&gt;"",'Dépenses sur barèmes'!E163,"")</f>
        <v/>
      </c>
      <c r="F163" s="111" t="str">
        <f>IF('Dépenses sur barèmes'!F163&lt;&gt;"",'Dépenses sur barèmes'!F163,"")</f>
        <v/>
      </c>
      <c r="G163" s="79" t="str">
        <f>IF('Dépenses sur barèmes'!G163&lt;&gt;"",'Dépenses sur barèmes'!G163,"")</f>
        <v/>
      </c>
      <c r="H163" s="247" t="str">
        <f>IF(D163&lt;&gt;"",IF(ISNA(VLOOKUP(D163,P_Paramétrage!$B$3086:$D$3125,3,FALSE)),"",VLOOKUP(D163,P_Paramétrage!$B$3086:$D$3125,3,FALSE)),"")</f>
        <v/>
      </c>
      <c r="I163" s="246">
        <f>IF(D163&lt;&gt;"",IF(ISNA(VLOOKUP(D163,P_Paramétrage!$B$3086:$D$3125,3,FALSE)),0,VLOOKUP(D163,P_Paramétrage!$B$3086:$D$3125,2,FALSE)),0)</f>
        <v>0</v>
      </c>
      <c r="J163" s="246">
        <f>'Dépenses sur barèmes'!J163</f>
        <v>0</v>
      </c>
      <c r="K163" s="246"/>
      <c r="L163" s="246">
        <f t="shared" si="6"/>
        <v>0</v>
      </c>
      <c r="M163" s="111"/>
      <c r="N163" s="79" t="str">
        <f t="shared" si="7"/>
        <v/>
      </c>
      <c r="O163" s="246">
        <f t="shared" si="8"/>
        <v>0</v>
      </c>
      <c r="P163" s="111"/>
    </row>
    <row r="164" spans="2:16" ht="19.899999999999999" customHeight="1" x14ac:dyDescent="0.35">
      <c r="B164" s="109">
        <v>157</v>
      </c>
      <c r="C164" s="111" t="str">
        <f>IF('Dépenses sur barèmes'!C164&lt;&gt;"",'Dépenses sur barèmes'!C164,"")</f>
        <v/>
      </c>
      <c r="D164" s="111" t="str">
        <f>IF('Dépenses sur barèmes'!D164&lt;&gt;"",'Dépenses sur barèmes'!D164,"")</f>
        <v/>
      </c>
      <c r="E164" s="111" t="str">
        <f>IF('Dépenses sur barèmes'!E164&lt;&gt;"",'Dépenses sur barèmes'!E164,"")</f>
        <v/>
      </c>
      <c r="F164" s="111" t="str">
        <f>IF('Dépenses sur barèmes'!F164&lt;&gt;"",'Dépenses sur barèmes'!F164,"")</f>
        <v/>
      </c>
      <c r="G164" s="79" t="str">
        <f>IF('Dépenses sur barèmes'!G164&lt;&gt;"",'Dépenses sur barèmes'!G164,"")</f>
        <v/>
      </c>
      <c r="H164" s="247" t="str">
        <f>IF(D164&lt;&gt;"",IF(ISNA(VLOOKUP(D164,P_Paramétrage!$B$3086:$D$3125,3,FALSE)),"",VLOOKUP(D164,P_Paramétrage!$B$3086:$D$3125,3,FALSE)),"")</f>
        <v/>
      </c>
      <c r="I164" s="246">
        <f>IF(D164&lt;&gt;"",IF(ISNA(VLOOKUP(D164,P_Paramétrage!$B$3086:$D$3125,3,FALSE)),0,VLOOKUP(D164,P_Paramétrage!$B$3086:$D$3125,2,FALSE)),0)</f>
        <v>0</v>
      </c>
      <c r="J164" s="246">
        <f>'Dépenses sur barèmes'!J164</f>
        <v>0</v>
      </c>
      <c r="K164" s="246"/>
      <c r="L164" s="246">
        <f t="shared" si="6"/>
        <v>0</v>
      </c>
      <c r="M164" s="111"/>
      <c r="N164" s="79" t="str">
        <f t="shared" si="7"/>
        <v/>
      </c>
      <c r="O164" s="246">
        <f t="shared" si="8"/>
        <v>0</v>
      </c>
      <c r="P164" s="111"/>
    </row>
    <row r="165" spans="2:16" ht="19.899999999999999" customHeight="1" x14ac:dyDescent="0.35">
      <c r="B165" s="109">
        <v>158</v>
      </c>
      <c r="C165" s="111" t="str">
        <f>IF('Dépenses sur barèmes'!C165&lt;&gt;"",'Dépenses sur barèmes'!C165,"")</f>
        <v/>
      </c>
      <c r="D165" s="111" t="str">
        <f>IF('Dépenses sur barèmes'!D165&lt;&gt;"",'Dépenses sur barèmes'!D165,"")</f>
        <v/>
      </c>
      <c r="E165" s="111" t="str">
        <f>IF('Dépenses sur barèmes'!E165&lt;&gt;"",'Dépenses sur barèmes'!E165,"")</f>
        <v/>
      </c>
      <c r="F165" s="111" t="str">
        <f>IF('Dépenses sur barèmes'!F165&lt;&gt;"",'Dépenses sur barèmes'!F165,"")</f>
        <v/>
      </c>
      <c r="G165" s="79" t="str">
        <f>IF('Dépenses sur barèmes'!G165&lt;&gt;"",'Dépenses sur barèmes'!G165,"")</f>
        <v/>
      </c>
      <c r="H165" s="247" t="str">
        <f>IF(D165&lt;&gt;"",IF(ISNA(VLOOKUP(D165,P_Paramétrage!$B$3086:$D$3125,3,FALSE)),"",VLOOKUP(D165,P_Paramétrage!$B$3086:$D$3125,3,FALSE)),"")</f>
        <v/>
      </c>
      <c r="I165" s="246">
        <f>IF(D165&lt;&gt;"",IF(ISNA(VLOOKUP(D165,P_Paramétrage!$B$3086:$D$3125,3,FALSE)),0,VLOOKUP(D165,P_Paramétrage!$B$3086:$D$3125,2,FALSE)),0)</f>
        <v>0</v>
      </c>
      <c r="J165" s="246">
        <f>'Dépenses sur barèmes'!J165</f>
        <v>0</v>
      </c>
      <c r="K165" s="246"/>
      <c r="L165" s="246">
        <f t="shared" si="6"/>
        <v>0</v>
      </c>
      <c r="M165" s="111"/>
      <c r="N165" s="79" t="str">
        <f t="shared" si="7"/>
        <v/>
      </c>
      <c r="O165" s="246">
        <f t="shared" si="8"/>
        <v>0</v>
      </c>
      <c r="P165" s="111"/>
    </row>
    <row r="166" spans="2:16" ht="19.899999999999999" customHeight="1" x14ac:dyDescent="0.35">
      <c r="B166" s="109">
        <v>159</v>
      </c>
      <c r="C166" s="111" t="str">
        <f>IF('Dépenses sur barèmes'!C166&lt;&gt;"",'Dépenses sur barèmes'!C166,"")</f>
        <v/>
      </c>
      <c r="D166" s="111" t="str">
        <f>IF('Dépenses sur barèmes'!D166&lt;&gt;"",'Dépenses sur barèmes'!D166,"")</f>
        <v/>
      </c>
      <c r="E166" s="111" t="str">
        <f>IF('Dépenses sur barèmes'!E166&lt;&gt;"",'Dépenses sur barèmes'!E166,"")</f>
        <v/>
      </c>
      <c r="F166" s="111" t="str">
        <f>IF('Dépenses sur barèmes'!F166&lt;&gt;"",'Dépenses sur barèmes'!F166,"")</f>
        <v/>
      </c>
      <c r="G166" s="79" t="str">
        <f>IF('Dépenses sur barèmes'!G166&lt;&gt;"",'Dépenses sur barèmes'!G166,"")</f>
        <v/>
      </c>
      <c r="H166" s="247" t="str">
        <f>IF(D166&lt;&gt;"",IF(ISNA(VLOOKUP(D166,P_Paramétrage!$B$3086:$D$3125,3,FALSE)),"",VLOOKUP(D166,P_Paramétrage!$B$3086:$D$3125,3,FALSE)),"")</f>
        <v/>
      </c>
      <c r="I166" s="246">
        <f>IF(D166&lt;&gt;"",IF(ISNA(VLOOKUP(D166,P_Paramétrage!$B$3086:$D$3125,3,FALSE)),0,VLOOKUP(D166,P_Paramétrage!$B$3086:$D$3125,2,FALSE)),0)</f>
        <v>0</v>
      </c>
      <c r="J166" s="246">
        <f>'Dépenses sur barèmes'!J166</f>
        <v>0</v>
      </c>
      <c r="K166" s="246"/>
      <c r="L166" s="246">
        <f t="shared" si="6"/>
        <v>0</v>
      </c>
      <c r="M166" s="111"/>
      <c r="N166" s="79" t="str">
        <f t="shared" si="7"/>
        <v/>
      </c>
      <c r="O166" s="246">
        <f t="shared" si="8"/>
        <v>0</v>
      </c>
      <c r="P166" s="111"/>
    </row>
    <row r="167" spans="2:16" ht="19.899999999999999" customHeight="1" x14ac:dyDescent="0.35">
      <c r="B167" s="109">
        <v>160</v>
      </c>
      <c r="C167" s="111" t="str">
        <f>IF('Dépenses sur barèmes'!C167&lt;&gt;"",'Dépenses sur barèmes'!C167,"")</f>
        <v/>
      </c>
      <c r="D167" s="111" t="str">
        <f>IF('Dépenses sur barèmes'!D167&lt;&gt;"",'Dépenses sur barèmes'!D167,"")</f>
        <v/>
      </c>
      <c r="E167" s="111" t="str">
        <f>IF('Dépenses sur barèmes'!E167&lt;&gt;"",'Dépenses sur barèmes'!E167,"")</f>
        <v/>
      </c>
      <c r="F167" s="111" t="str">
        <f>IF('Dépenses sur barèmes'!F167&lt;&gt;"",'Dépenses sur barèmes'!F167,"")</f>
        <v/>
      </c>
      <c r="G167" s="79" t="str">
        <f>IF('Dépenses sur barèmes'!G167&lt;&gt;"",'Dépenses sur barèmes'!G167,"")</f>
        <v/>
      </c>
      <c r="H167" s="247" t="str">
        <f>IF(D167&lt;&gt;"",IF(ISNA(VLOOKUP(D167,P_Paramétrage!$B$3086:$D$3125,3,FALSE)),"",VLOOKUP(D167,P_Paramétrage!$B$3086:$D$3125,3,FALSE)),"")</f>
        <v/>
      </c>
      <c r="I167" s="246">
        <f>IF(D167&lt;&gt;"",IF(ISNA(VLOOKUP(D167,P_Paramétrage!$B$3086:$D$3125,3,FALSE)),0,VLOOKUP(D167,P_Paramétrage!$B$3086:$D$3125,2,FALSE)),0)</f>
        <v>0</v>
      </c>
      <c r="J167" s="246">
        <f>'Dépenses sur barèmes'!J167</f>
        <v>0</v>
      </c>
      <c r="K167" s="246"/>
      <c r="L167" s="246">
        <f t="shared" si="6"/>
        <v>0</v>
      </c>
      <c r="M167" s="111"/>
      <c r="N167" s="79" t="str">
        <f t="shared" si="7"/>
        <v/>
      </c>
      <c r="O167" s="246">
        <f t="shared" si="8"/>
        <v>0</v>
      </c>
      <c r="P167" s="111"/>
    </row>
    <row r="168" spans="2:16" ht="19.899999999999999" customHeight="1" x14ac:dyDescent="0.35">
      <c r="B168" s="109">
        <v>161</v>
      </c>
      <c r="C168" s="111" t="str">
        <f>IF('Dépenses sur barèmes'!C168&lt;&gt;"",'Dépenses sur barèmes'!C168,"")</f>
        <v/>
      </c>
      <c r="D168" s="111" t="str">
        <f>IF('Dépenses sur barèmes'!D168&lt;&gt;"",'Dépenses sur barèmes'!D168,"")</f>
        <v/>
      </c>
      <c r="E168" s="111" t="str">
        <f>IF('Dépenses sur barèmes'!E168&lt;&gt;"",'Dépenses sur barèmes'!E168,"")</f>
        <v/>
      </c>
      <c r="F168" s="111" t="str">
        <f>IF('Dépenses sur barèmes'!F168&lt;&gt;"",'Dépenses sur barèmes'!F168,"")</f>
        <v/>
      </c>
      <c r="G168" s="79" t="str">
        <f>IF('Dépenses sur barèmes'!G168&lt;&gt;"",'Dépenses sur barèmes'!G168,"")</f>
        <v/>
      </c>
      <c r="H168" s="247" t="str">
        <f>IF(D168&lt;&gt;"",IF(ISNA(VLOOKUP(D168,P_Paramétrage!$B$3086:$D$3125,3,FALSE)),"",VLOOKUP(D168,P_Paramétrage!$B$3086:$D$3125,3,FALSE)),"")</f>
        <v/>
      </c>
      <c r="I168" s="246">
        <f>IF(D168&lt;&gt;"",IF(ISNA(VLOOKUP(D168,P_Paramétrage!$B$3086:$D$3125,3,FALSE)),0,VLOOKUP(D168,P_Paramétrage!$B$3086:$D$3125,2,FALSE)),0)</f>
        <v>0</v>
      </c>
      <c r="J168" s="246">
        <f>'Dépenses sur barèmes'!J168</f>
        <v>0</v>
      </c>
      <c r="K168" s="246"/>
      <c r="L168" s="246">
        <f t="shared" si="6"/>
        <v>0</v>
      </c>
      <c r="M168" s="111"/>
      <c r="N168" s="79" t="str">
        <f t="shared" si="7"/>
        <v/>
      </c>
      <c r="O168" s="246">
        <f t="shared" si="8"/>
        <v>0</v>
      </c>
      <c r="P168" s="111"/>
    </row>
    <row r="169" spans="2:16" ht="19.899999999999999" customHeight="1" x14ac:dyDescent="0.35">
      <c r="B169" s="109">
        <v>162</v>
      </c>
      <c r="C169" s="111" t="str">
        <f>IF('Dépenses sur barèmes'!C169&lt;&gt;"",'Dépenses sur barèmes'!C169,"")</f>
        <v/>
      </c>
      <c r="D169" s="111" t="str">
        <f>IF('Dépenses sur barèmes'!D169&lt;&gt;"",'Dépenses sur barèmes'!D169,"")</f>
        <v/>
      </c>
      <c r="E169" s="111" t="str">
        <f>IF('Dépenses sur barèmes'!E169&lt;&gt;"",'Dépenses sur barèmes'!E169,"")</f>
        <v/>
      </c>
      <c r="F169" s="111" t="str">
        <f>IF('Dépenses sur barèmes'!F169&lt;&gt;"",'Dépenses sur barèmes'!F169,"")</f>
        <v/>
      </c>
      <c r="G169" s="79" t="str">
        <f>IF('Dépenses sur barèmes'!G169&lt;&gt;"",'Dépenses sur barèmes'!G169,"")</f>
        <v/>
      </c>
      <c r="H169" s="247" t="str">
        <f>IF(D169&lt;&gt;"",IF(ISNA(VLOOKUP(D169,P_Paramétrage!$B$3086:$D$3125,3,FALSE)),"",VLOOKUP(D169,P_Paramétrage!$B$3086:$D$3125,3,FALSE)),"")</f>
        <v/>
      </c>
      <c r="I169" s="246">
        <f>IF(D169&lt;&gt;"",IF(ISNA(VLOOKUP(D169,P_Paramétrage!$B$3086:$D$3125,3,FALSE)),0,VLOOKUP(D169,P_Paramétrage!$B$3086:$D$3125,2,FALSE)),0)</f>
        <v>0</v>
      </c>
      <c r="J169" s="246">
        <f>'Dépenses sur barèmes'!J169</f>
        <v>0</v>
      </c>
      <c r="K169" s="246"/>
      <c r="L169" s="246">
        <f t="shared" si="6"/>
        <v>0</v>
      </c>
      <c r="M169" s="111"/>
      <c r="N169" s="79" t="str">
        <f t="shared" si="7"/>
        <v/>
      </c>
      <c r="O169" s="246">
        <f t="shared" si="8"/>
        <v>0</v>
      </c>
      <c r="P169" s="111"/>
    </row>
    <row r="170" spans="2:16" ht="19.899999999999999" customHeight="1" x14ac:dyDescent="0.35">
      <c r="B170" s="109">
        <v>163</v>
      </c>
      <c r="C170" s="111" t="str">
        <f>IF('Dépenses sur barèmes'!C170&lt;&gt;"",'Dépenses sur barèmes'!C170,"")</f>
        <v/>
      </c>
      <c r="D170" s="111" t="str">
        <f>IF('Dépenses sur barèmes'!D170&lt;&gt;"",'Dépenses sur barèmes'!D170,"")</f>
        <v/>
      </c>
      <c r="E170" s="111" t="str">
        <f>IF('Dépenses sur barèmes'!E170&lt;&gt;"",'Dépenses sur barèmes'!E170,"")</f>
        <v/>
      </c>
      <c r="F170" s="111" t="str">
        <f>IF('Dépenses sur barèmes'!F170&lt;&gt;"",'Dépenses sur barèmes'!F170,"")</f>
        <v/>
      </c>
      <c r="G170" s="79" t="str">
        <f>IF('Dépenses sur barèmes'!G170&lt;&gt;"",'Dépenses sur barèmes'!G170,"")</f>
        <v/>
      </c>
      <c r="H170" s="247" t="str">
        <f>IF(D170&lt;&gt;"",IF(ISNA(VLOOKUP(D170,P_Paramétrage!$B$3086:$D$3125,3,FALSE)),"",VLOOKUP(D170,P_Paramétrage!$B$3086:$D$3125,3,FALSE)),"")</f>
        <v/>
      </c>
      <c r="I170" s="246">
        <f>IF(D170&lt;&gt;"",IF(ISNA(VLOOKUP(D170,P_Paramétrage!$B$3086:$D$3125,3,FALSE)),0,VLOOKUP(D170,P_Paramétrage!$B$3086:$D$3125,2,FALSE)),0)</f>
        <v>0</v>
      </c>
      <c r="J170" s="246">
        <f>'Dépenses sur barèmes'!J170</f>
        <v>0</v>
      </c>
      <c r="K170" s="246"/>
      <c r="L170" s="246">
        <f t="shared" si="6"/>
        <v>0</v>
      </c>
      <c r="M170" s="111"/>
      <c r="N170" s="79" t="str">
        <f t="shared" si="7"/>
        <v/>
      </c>
      <c r="O170" s="246">
        <f t="shared" si="8"/>
        <v>0</v>
      </c>
      <c r="P170" s="111"/>
    </row>
    <row r="171" spans="2:16" ht="19.899999999999999" customHeight="1" x14ac:dyDescent="0.35">
      <c r="B171" s="109">
        <v>164</v>
      </c>
      <c r="C171" s="111" t="str">
        <f>IF('Dépenses sur barèmes'!C171&lt;&gt;"",'Dépenses sur barèmes'!C171,"")</f>
        <v/>
      </c>
      <c r="D171" s="111" t="str">
        <f>IF('Dépenses sur barèmes'!D171&lt;&gt;"",'Dépenses sur barèmes'!D171,"")</f>
        <v/>
      </c>
      <c r="E171" s="111" t="str">
        <f>IF('Dépenses sur barèmes'!E171&lt;&gt;"",'Dépenses sur barèmes'!E171,"")</f>
        <v/>
      </c>
      <c r="F171" s="111" t="str">
        <f>IF('Dépenses sur barèmes'!F171&lt;&gt;"",'Dépenses sur barèmes'!F171,"")</f>
        <v/>
      </c>
      <c r="G171" s="79" t="str">
        <f>IF('Dépenses sur barèmes'!G171&lt;&gt;"",'Dépenses sur barèmes'!G171,"")</f>
        <v/>
      </c>
      <c r="H171" s="247" t="str">
        <f>IF(D171&lt;&gt;"",IF(ISNA(VLOOKUP(D171,P_Paramétrage!$B$3086:$D$3125,3,FALSE)),"",VLOOKUP(D171,P_Paramétrage!$B$3086:$D$3125,3,FALSE)),"")</f>
        <v/>
      </c>
      <c r="I171" s="246">
        <f>IF(D171&lt;&gt;"",IF(ISNA(VLOOKUP(D171,P_Paramétrage!$B$3086:$D$3125,3,FALSE)),0,VLOOKUP(D171,P_Paramétrage!$B$3086:$D$3125,2,FALSE)),0)</f>
        <v>0</v>
      </c>
      <c r="J171" s="246">
        <f>'Dépenses sur barèmes'!J171</f>
        <v>0</v>
      </c>
      <c r="K171" s="246"/>
      <c r="L171" s="246">
        <f t="shared" si="6"/>
        <v>0</v>
      </c>
      <c r="M171" s="111"/>
      <c r="N171" s="79" t="str">
        <f t="shared" si="7"/>
        <v/>
      </c>
      <c r="O171" s="246">
        <f t="shared" si="8"/>
        <v>0</v>
      </c>
      <c r="P171" s="111"/>
    </row>
    <row r="172" spans="2:16" ht="19.899999999999999" customHeight="1" x14ac:dyDescent="0.35">
      <c r="B172" s="109">
        <v>165</v>
      </c>
      <c r="C172" s="111" t="str">
        <f>IF('Dépenses sur barèmes'!C172&lt;&gt;"",'Dépenses sur barèmes'!C172,"")</f>
        <v/>
      </c>
      <c r="D172" s="111" t="str">
        <f>IF('Dépenses sur barèmes'!D172&lt;&gt;"",'Dépenses sur barèmes'!D172,"")</f>
        <v/>
      </c>
      <c r="E172" s="111" t="str">
        <f>IF('Dépenses sur barèmes'!E172&lt;&gt;"",'Dépenses sur barèmes'!E172,"")</f>
        <v/>
      </c>
      <c r="F172" s="111" t="str">
        <f>IF('Dépenses sur barèmes'!F172&lt;&gt;"",'Dépenses sur barèmes'!F172,"")</f>
        <v/>
      </c>
      <c r="G172" s="79" t="str">
        <f>IF('Dépenses sur barèmes'!G172&lt;&gt;"",'Dépenses sur barèmes'!G172,"")</f>
        <v/>
      </c>
      <c r="H172" s="247" t="str">
        <f>IF(D172&lt;&gt;"",IF(ISNA(VLOOKUP(D172,P_Paramétrage!$B$3086:$D$3125,3,FALSE)),"",VLOOKUP(D172,P_Paramétrage!$B$3086:$D$3125,3,FALSE)),"")</f>
        <v/>
      </c>
      <c r="I172" s="246">
        <f>IF(D172&lt;&gt;"",IF(ISNA(VLOOKUP(D172,P_Paramétrage!$B$3086:$D$3125,3,FALSE)),0,VLOOKUP(D172,P_Paramétrage!$B$3086:$D$3125,2,FALSE)),0)</f>
        <v>0</v>
      </c>
      <c r="J172" s="246">
        <f>'Dépenses sur barèmes'!J172</f>
        <v>0</v>
      </c>
      <c r="K172" s="246"/>
      <c r="L172" s="246">
        <f t="shared" si="6"/>
        <v>0</v>
      </c>
      <c r="M172" s="111"/>
      <c r="N172" s="79" t="str">
        <f t="shared" si="7"/>
        <v/>
      </c>
      <c r="O172" s="246">
        <f t="shared" si="8"/>
        <v>0</v>
      </c>
      <c r="P172" s="111"/>
    </row>
    <row r="173" spans="2:16" ht="19.899999999999999" customHeight="1" x14ac:dyDescent="0.35">
      <c r="B173" s="109">
        <v>166</v>
      </c>
      <c r="C173" s="111" t="str">
        <f>IF('Dépenses sur barèmes'!C173&lt;&gt;"",'Dépenses sur barèmes'!C173,"")</f>
        <v/>
      </c>
      <c r="D173" s="111" t="str">
        <f>IF('Dépenses sur barèmes'!D173&lt;&gt;"",'Dépenses sur barèmes'!D173,"")</f>
        <v/>
      </c>
      <c r="E173" s="111" t="str">
        <f>IF('Dépenses sur barèmes'!E173&lt;&gt;"",'Dépenses sur barèmes'!E173,"")</f>
        <v/>
      </c>
      <c r="F173" s="111" t="str">
        <f>IF('Dépenses sur barèmes'!F173&lt;&gt;"",'Dépenses sur barèmes'!F173,"")</f>
        <v/>
      </c>
      <c r="G173" s="79" t="str">
        <f>IF('Dépenses sur barèmes'!G173&lt;&gt;"",'Dépenses sur barèmes'!G173,"")</f>
        <v/>
      </c>
      <c r="H173" s="247" t="str">
        <f>IF(D173&lt;&gt;"",IF(ISNA(VLOOKUP(D173,P_Paramétrage!$B$3086:$D$3125,3,FALSE)),"",VLOOKUP(D173,P_Paramétrage!$B$3086:$D$3125,3,FALSE)),"")</f>
        <v/>
      </c>
      <c r="I173" s="246">
        <f>IF(D173&lt;&gt;"",IF(ISNA(VLOOKUP(D173,P_Paramétrage!$B$3086:$D$3125,3,FALSE)),0,VLOOKUP(D173,P_Paramétrage!$B$3086:$D$3125,2,FALSE)),0)</f>
        <v>0</v>
      </c>
      <c r="J173" s="246">
        <f>'Dépenses sur barèmes'!J173</f>
        <v>0</v>
      </c>
      <c r="K173" s="246"/>
      <c r="L173" s="246">
        <f t="shared" si="6"/>
        <v>0</v>
      </c>
      <c r="M173" s="111"/>
      <c r="N173" s="79" t="str">
        <f t="shared" si="7"/>
        <v/>
      </c>
      <c r="O173" s="246">
        <f t="shared" si="8"/>
        <v>0</v>
      </c>
      <c r="P173" s="111"/>
    </row>
    <row r="174" spans="2:16" ht="19.899999999999999" customHeight="1" x14ac:dyDescent="0.35">
      <c r="B174" s="109">
        <v>167</v>
      </c>
      <c r="C174" s="111" t="str">
        <f>IF('Dépenses sur barèmes'!C174&lt;&gt;"",'Dépenses sur barèmes'!C174,"")</f>
        <v/>
      </c>
      <c r="D174" s="111" t="str">
        <f>IF('Dépenses sur barèmes'!D174&lt;&gt;"",'Dépenses sur barèmes'!D174,"")</f>
        <v/>
      </c>
      <c r="E174" s="111" t="str">
        <f>IF('Dépenses sur barèmes'!E174&lt;&gt;"",'Dépenses sur barèmes'!E174,"")</f>
        <v/>
      </c>
      <c r="F174" s="111" t="str">
        <f>IF('Dépenses sur barèmes'!F174&lt;&gt;"",'Dépenses sur barèmes'!F174,"")</f>
        <v/>
      </c>
      <c r="G174" s="79" t="str">
        <f>IF('Dépenses sur barèmes'!G174&lt;&gt;"",'Dépenses sur barèmes'!G174,"")</f>
        <v/>
      </c>
      <c r="H174" s="247" t="str">
        <f>IF(D174&lt;&gt;"",IF(ISNA(VLOOKUP(D174,P_Paramétrage!$B$3086:$D$3125,3,FALSE)),"",VLOOKUP(D174,P_Paramétrage!$B$3086:$D$3125,3,FALSE)),"")</f>
        <v/>
      </c>
      <c r="I174" s="246">
        <f>IF(D174&lt;&gt;"",IF(ISNA(VLOOKUP(D174,P_Paramétrage!$B$3086:$D$3125,3,FALSE)),0,VLOOKUP(D174,P_Paramétrage!$B$3086:$D$3125,2,FALSE)),0)</f>
        <v>0</v>
      </c>
      <c r="J174" s="246">
        <f>'Dépenses sur barèmes'!J174</f>
        <v>0</v>
      </c>
      <c r="K174" s="246"/>
      <c r="L174" s="246">
        <f t="shared" si="6"/>
        <v>0</v>
      </c>
      <c r="M174" s="111"/>
      <c r="N174" s="79" t="str">
        <f t="shared" si="7"/>
        <v/>
      </c>
      <c r="O174" s="246">
        <f t="shared" si="8"/>
        <v>0</v>
      </c>
      <c r="P174" s="111"/>
    </row>
    <row r="175" spans="2:16" ht="19.899999999999999" customHeight="1" x14ac:dyDescent="0.35">
      <c r="B175" s="109">
        <v>168</v>
      </c>
      <c r="C175" s="111" t="str">
        <f>IF('Dépenses sur barèmes'!C175&lt;&gt;"",'Dépenses sur barèmes'!C175,"")</f>
        <v/>
      </c>
      <c r="D175" s="111" t="str">
        <f>IF('Dépenses sur barèmes'!D175&lt;&gt;"",'Dépenses sur barèmes'!D175,"")</f>
        <v/>
      </c>
      <c r="E175" s="111" t="str">
        <f>IF('Dépenses sur barèmes'!E175&lt;&gt;"",'Dépenses sur barèmes'!E175,"")</f>
        <v/>
      </c>
      <c r="F175" s="111" t="str">
        <f>IF('Dépenses sur barèmes'!F175&lt;&gt;"",'Dépenses sur barèmes'!F175,"")</f>
        <v/>
      </c>
      <c r="G175" s="79" t="str">
        <f>IF('Dépenses sur barèmes'!G175&lt;&gt;"",'Dépenses sur barèmes'!G175,"")</f>
        <v/>
      </c>
      <c r="H175" s="247" t="str">
        <f>IF(D175&lt;&gt;"",IF(ISNA(VLOOKUP(D175,P_Paramétrage!$B$3086:$D$3125,3,FALSE)),"",VLOOKUP(D175,P_Paramétrage!$B$3086:$D$3125,3,FALSE)),"")</f>
        <v/>
      </c>
      <c r="I175" s="246">
        <f>IF(D175&lt;&gt;"",IF(ISNA(VLOOKUP(D175,P_Paramétrage!$B$3086:$D$3125,3,FALSE)),0,VLOOKUP(D175,P_Paramétrage!$B$3086:$D$3125,2,FALSE)),0)</f>
        <v>0</v>
      </c>
      <c r="J175" s="246">
        <f>'Dépenses sur barèmes'!J175</f>
        <v>0</v>
      </c>
      <c r="K175" s="246"/>
      <c r="L175" s="246">
        <f t="shared" si="6"/>
        <v>0</v>
      </c>
      <c r="M175" s="111"/>
      <c r="N175" s="79" t="str">
        <f t="shared" si="7"/>
        <v/>
      </c>
      <c r="O175" s="246">
        <f t="shared" si="8"/>
        <v>0</v>
      </c>
      <c r="P175" s="111"/>
    </row>
    <row r="176" spans="2:16" ht="19.899999999999999" customHeight="1" x14ac:dyDescent="0.35">
      <c r="B176" s="109">
        <v>169</v>
      </c>
      <c r="C176" s="111" t="str">
        <f>IF('Dépenses sur barèmes'!C176&lt;&gt;"",'Dépenses sur barèmes'!C176,"")</f>
        <v/>
      </c>
      <c r="D176" s="111" t="str">
        <f>IF('Dépenses sur barèmes'!D176&lt;&gt;"",'Dépenses sur barèmes'!D176,"")</f>
        <v/>
      </c>
      <c r="E176" s="111" t="str">
        <f>IF('Dépenses sur barèmes'!E176&lt;&gt;"",'Dépenses sur barèmes'!E176,"")</f>
        <v/>
      </c>
      <c r="F176" s="111" t="str">
        <f>IF('Dépenses sur barèmes'!F176&lt;&gt;"",'Dépenses sur barèmes'!F176,"")</f>
        <v/>
      </c>
      <c r="G176" s="79" t="str">
        <f>IF('Dépenses sur barèmes'!G176&lt;&gt;"",'Dépenses sur barèmes'!G176,"")</f>
        <v/>
      </c>
      <c r="H176" s="247" t="str">
        <f>IF(D176&lt;&gt;"",IF(ISNA(VLOOKUP(D176,P_Paramétrage!$B$3086:$D$3125,3,FALSE)),"",VLOOKUP(D176,P_Paramétrage!$B$3086:$D$3125,3,FALSE)),"")</f>
        <v/>
      </c>
      <c r="I176" s="246">
        <f>IF(D176&lt;&gt;"",IF(ISNA(VLOOKUP(D176,P_Paramétrage!$B$3086:$D$3125,3,FALSE)),0,VLOOKUP(D176,P_Paramétrage!$B$3086:$D$3125,2,FALSE)),0)</f>
        <v>0</v>
      </c>
      <c r="J176" s="246">
        <f>'Dépenses sur barèmes'!J176</f>
        <v>0</v>
      </c>
      <c r="K176" s="246"/>
      <c r="L176" s="246">
        <f t="shared" si="6"/>
        <v>0</v>
      </c>
      <c r="M176" s="111"/>
      <c r="N176" s="79" t="str">
        <f t="shared" si="7"/>
        <v/>
      </c>
      <c r="O176" s="246">
        <f t="shared" si="8"/>
        <v>0</v>
      </c>
      <c r="P176" s="111"/>
    </row>
    <row r="177" spans="2:16" ht="19.899999999999999" customHeight="1" x14ac:dyDescent="0.35">
      <c r="B177" s="109">
        <v>170</v>
      </c>
      <c r="C177" s="111" t="str">
        <f>IF('Dépenses sur barèmes'!C177&lt;&gt;"",'Dépenses sur barèmes'!C177,"")</f>
        <v/>
      </c>
      <c r="D177" s="111" t="str">
        <f>IF('Dépenses sur barèmes'!D177&lt;&gt;"",'Dépenses sur barèmes'!D177,"")</f>
        <v/>
      </c>
      <c r="E177" s="111" t="str">
        <f>IF('Dépenses sur barèmes'!E177&lt;&gt;"",'Dépenses sur barèmes'!E177,"")</f>
        <v/>
      </c>
      <c r="F177" s="111" t="str">
        <f>IF('Dépenses sur barèmes'!F177&lt;&gt;"",'Dépenses sur barèmes'!F177,"")</f>
        <v/>
      </c>
      <c r="G177" s="79" t="str">
        <f>IF('Dépenses sur barèmes'!G177&lt;&gt;"",'Dépenses sur barèmes'!G177,"")</f>
        <v/>
      </c>
      <c r="H177" s="247" t="str">
        <f>IF(D177&lt;&gt;"",IF(ISNA(VLOOKUP(D177,P_Paramétrage!$B$3086:$D$3125,3,FALSE)),"",VLOOKUP(D177,P_Paramétrage!$B$3086:$D$3125,3,FALSE)),"")</f>
        <v/>
      </c>
      <c r="I177" s="246">
        <f>IF(D177&lt;&gt;"",IF(ISNA(VLOOKUP(D177,P_Paramétrage!$B$3086:$D$3125,3,FALSE)),0,VLOOKUP(D177,P_Paramétrage!$B$3086:$D$3125,2,FALSE)),0)</f>
        <v>0</v>
      </c>
      <c r="J177" s="246">
        <f>'Dépenses sur barèmes'!J177</f>
        <v>0</v>
      </c>
      <c r="K177" s="246"/>
      <c r="L177" s="246">
        <f t="shared" si="6"/>
        <v>0</v>
      </c>
      <c r="M177" s="111"/>
      <c r="N177" s="79" t="str">
        <f t="shared" si="7"/>
        <v/>
      </c>
      <c r="O177" s="246">
        <f t="shared" si="8"/>
        <v>0</v>
      </c>
      <c r="P177" s="111"/>
    </row>
    <row r="178" spans="2:16" ht="19.899999999999999" customHeight="1" x14ac:dyDescent="0.35">
      <c r="B178" s="109">
        <v>171</v>
      </c>
      <c r="C178" s="111" t="str">
        <f>IF('Dépenses sur barèmes'!C178&lt;&gt;"",'Dépenses sur barèmes'!C178,"")</f>
        <v/>
      </c>
      <c r="D178" s="111" t="str">
        <f>IF('Dépenses sur barèmes'!D178&lt;&gt;"",'Dépenses sur barèmes'!D178,"")</f>
        <v/>
      </c>
      <c r="E178" s="111" t="str">
        <f>IF('Dépenses sur barèmes'!E178&lt;&gt;"",'Dépenses sur barèmes'!E178,"")</f>
        <v/>
      </c>
      <c r="F178" s="111" t="str">
        <f>IF('Dépenses sur barèmes'!F178&lt;&gt;"",'Dépenses sur barèmes'!F178,"")</f>
        <v/>
      </c>
      <c r="G178" s="79" t="str">
        <f>IF('Dépenses sur barèmes'!G178&lt;&gt;"",'Dépenses sur barèmes'!G178,"")</f>
        <v/>
      </c>
      <c r="H178" s="247" t="str">
        <f>IF(D178&lt;&gt;"",IF(ISNA(VLOOKUP(D178,P_Paramétrage!$B$3086:$D$3125,3,FALSE)),"",VLOOKUP(D178,P_Paramétrage!$B$3086:$D$3125,3,FALSE)),"")</f>
        <v/>
      </c>
      <c r="I178" s="246">
        <f>IF(D178&lt;&gt;"",IF(ISNA(VLOOKUP(D178,P_Paramétrage!$B$3086:$D$3125,3,FALSE)),0,VLOOKUP(D178,P_Paramétrage!$B$3086:$D$3125,2,FALSE)),0)</f>
        <v>0</v>
      </c>
      <c r="J178" s="246">
        <f>'Dépenses sur barèmes'!J178</f>
        <v>0</v>
      </c>
      <c r="K178" s="246"/>
      <c r="L178" s="246">
        <f t="shared" si="6"/>
        <v>0</v>
      </c>
      <c r="M178" s="111"/>
      <c r="N178" s="79" t="str">
        <f t="shared" si="7"/>
        <v/>
      </c>
      <c r="O178" s="246">
        <f t="shared" si="8"/>
        <v>0</v>
      </c>
      <c r="P178" s="111"/>
    </row>
    <row r="179" spans="2:16" ht="19.899999999999999" customHeight="1" x14ac:dyDescent="0.35">
      <c r="B179" s="109">
        <v>172</v>
      </c>
      <c r="C179" s="111" t="str">
        <f>IF('Dépenses sur barèmes'!C179&lt;&gt;"",'Dépenses sur barèmes'!C179,"")</f>
        <v/>
      </c>
      <c r="D179" s="111" t="str">
        <f>IF('Dépenses sur barèmes'!D179&lt;&gt;"",'Dépenses sur barèmes'!D179,"")</f>
        <v/>
      </c>
      <c r="E179" s="111" t="str">
        <f>IF('Dépenses sur barèmes'!E179&lt;&gt;"",'Dépenses sur barèmes'!E179,"")</f>
        <v/>
      </c>
      <c r="F179" s="111" t="str">
        <f>IF('Dépenses sur barèmes'!F179&lt;&gt;"",'Dépenses sur barèmes'!F179,"")</f>
        <v/>
      </c>
      <c r="G179" s="79" t="str">
        <f>IF('Dépenses sur barèmes'!G179&lt;&gt;"",'Dépenses sur barèmes'!G179,"")</f>
        <v/>
      </c>
      <c r="H179" s="247" t="str">
        <f>IF(D179&lt;&gt;"",IF(ISNA(VLOOKUP(D179,P_Paramétrage!$B$3086:$D$3125,3,FALSE)),"",VLOOKUP(D179,P_Paramétrage!$B$3086:$D$3125,3,FALSE)),"")</f>
        <v/>
      </c>
      <c r="I179" s="246">
        <f>IF(D179&lt;&gt;"",IF(ISNA(VLOOKUP(D179,P_Paramétrage!$B$3086:$D$3125,3,FALSE)),0,VLOOKUP(D179,P_Paramétrage!$B$3086:$D$3125,2,FALSE)),0)</f>
        <v>0</v>
      </c>
      <c r="J179" s="246">
        <f>'Dépenses sur barèmes'!J179</f>
        <v>0</v>
      </c>
      <c r="K179" s="246"/>
      <c r="L179" s="246">
        <f t="shared" si="6"/>
        <v>0</v>
      </c>
      <c r="M179" s="111"/>
      <c r="N179" s="79" t="str">
        <f t="shared" si="7"/>
        <v/>
      </c>
      <c r="O179" s="246">
        <f t="shared" si="8"/>
        <v>0</v>
      </c>
      <c r="P179" s="111"/>
    </row>
    <row r="180" spans="2:16" ht="19.899999999999999" customHeight="1" x14ac:dyDescent="0.35">
      <c r="B180" s="109">
        <v>173</v>
      </c>
      <c r="C180" s="111" t="str">
        <f>IF('Dépenses sur barèmes'!C180&lt;&gt;"",'Dépenses sur barèmes'!C180,"")</f>
        <v/>
      </c>
      <c r="D180" s="111" t="str">
        <f>IF('Dépenses sur barèmes'!D180&lt;&gt;"",'Dépenses sur barèmes'!D180,"")</f>
        <v/>
      </c>
      <c r="E180" s="111" t="str">
        <f>IF('Dépenses sur barèmes'!E180&lt;&gt;"",'Dépenses sur barèmes'!E180,"")</f>
        <v/>
      </c>
      <c r="F180" s="111" t="str">
        <f>IF('Dépenses sur barèmes'!F180&lt;&gt;"",'Dépenses sur barèmes'!F180,"")</f>
        <v/>
      </c>
      <c r="G180" s="79" t="str">
        <f>IF('Dépenses sur barèmes'!G180&lt;&gt;"",'Dépenses sur barèmes'!G180,"")</f>
        <v/>
      </c>
      <c r="H180" s="247" t="str">
        <f>IF(D180&lt;&gt;"",IF(ISNA(VLOOKUP(D180,P_Paramétrage!$B$3086:$D$3125,3,FALSE)),"",VLOOKUP(D180,P_Paramétrage!$B$3086:$D$3125,3,FALSE)),"")</f>
        <v/>
      </c>
      <c r="I180" s="246">
        <f>IF(D180&lt;&gt;"",IF(ISNA(VLOOKUP(D180,P_Paramétrage!$B$3086:$D$3125,3,FALSE)),0,VLOOKUP(D180,P_Paramétrage!$B$3086:$D$3125,2,FALSE)),0)</f>
        <v>0</v>
      </c>
      <c r="J180" s="246">
        <f>'Dépenses sur barèmes'!J180</f>
        <v>0</v>
      </c>
      <c r="K180" s="246"/>
      <c r="L180" s="246">
        <f t="shared" si="6"/>
        <v>0</v>
      </c>
      <c r="M180" s="111"/>
      <c r="N180" s="79" t="str">
        <f t="shared" si="7"/>
        <v/>
      </c>
      <c r="O180" s="246">
        <f t="shared" si="8"/>
        <v>0</v>
      </c>
      <c r="P180" s="111"/>
    </row>
    <row r="181" spans="2:16" ht="19.899999999999999" customHeight="1" x14ac:dyDescent="0.35">
      <c r="B181" s="109">
        <v>174</v>
      </c>
      <c r="C181" s="111" t="str">
        <f>IF('Dépenses sur barèmes'!C181&lt;&gt;"",'Dépenses sur barèmes'!C181,"")</f>
        <v/>
      </c>
      <c r="D181" s="111" t="str">
        <f>IF('Dépenses sur barèmes'!D181&lt;&gt;"",'Dépenses sur barèmes'!D181,"")</f>
        <v/>
      </c>
      <c r="E181" s="111" t="str">
        <f>IF('Dépenses sur barèmes'!E181&lt;&gt;"",'Dépenses sur barèmes'!E181,"")</f>
        <v/>
      </c>
      <c r="F181" s="111" t="str">
        <f>IF('Dépenses sur barèmes'!F181&lt;&gt;"",'Dépenses sur barèmes'!F181,"")</f>
        <v/>
      </c>
      <c r="G181" s="79" t="str">
        <f>IF('Dépenses sur barèmes'!G181&lt;&gt;"",'Dépenses sur barèmes'!G181,"")</f>
        <v/>
      </c>
      <c r="H181" s="247" t="str">
        <f>IF(D181&lt;&gt;"",IF(ISNA(VLOOKUP(D181,P_Paramétrage!$B$3086:$D$3125,3,FALSE)),"",VLOOKUP(D181,P_Paramétrage!$B$3086:$D$3125,3,FALSE)),"")</f>
        <v/>
      </c>
      <c r="I181" s="246">
        <f>IF(D181&lt;&gt;"",IF(ISNA(VLOOKUP(D181,P_Paramétrage!$B$3086:$D$3125,3,FALSE)),0,VLOOKUP(D181,P_Paramétrage!$B$3086:$D$3125,2,FALSE)),0)</f>
        <v>0</v>
      </c>
      <c r="J181" s="246">
        <f>'Dépenses sur barèmes'!J181</f>
        <v>0</v>
      </c>
      <c r="K181" s="246"/>
      <c r="L181" s="246">
        <f t="shared" si="6"/>
        <v>0</v>
      </c>
      <c r="M181" s="111"/>
      <c r="N181" s="79" t="str">
        <f t="shared" si="7"/>
        <v/>
      </c>
      <c r="O181" s="246">
        <f t="shared" si="8"/>
        <v>0</v>
      </c>
      <c r="P181" s="111"/>
    </row>
    <row r="182" spans="2:16" ht="19.899999999999999" customHeight="1" x14ac:dyDescent="0.35">
      <c r="B182" s="109">
        <v>175</v>
      </c>
      <c r="C182" s="111" t="str">
        <f>IF('Dépenses sur barèmes'!C182&lt;&gt;"",'Dépenses sur barèmes'!C182,"")</f>
        <v/>
      </c>
      <c r="D182" s="111" t="str">
        <f>IF('Dépenses sur barèmes'!D182&lt;&gt;"",'Dépenses sur barèmes'!D182,"")</f>
        <v/>
      </c>
      <c r="E182" s="111" t="str">
        <f>IF('Dépenses sur barèmes'!E182&lt;&gt;"",'Dépenses sur barèmes'!E182,"")</f>
        <v/>
      </c>
      <c r="F182" s="111" t="str">
        <f>IF('Dépenses sur barèmes'!F182&lt;&gt;"",'Dépenses sur barèmes'!F182,"")</f>
        <v/>
      </c>
      <c r="G182" s="79" t="str">
        <f>IF('Dépenses sur barèmes'!G182&lt;&gt;"",'Dépenses sur barèmes'!G182,"")</f>
        <v/>
      </c>
      <c r="H182" s="247" t="str">
        <f>IF(D182&lt;&gt;"",IF(ISNA(VLOOKUP(D182,P_Paramétrage!$B$3086:$D$3125,3,FALSE)),"",VLOOKUP(D182,P_Paramétrage!$B$3086:$D$3125,3,FALSE)),"")</f>
        <v/>
      </c>
      <c r="I182" s="246">
        <f>IF(D182&lt;&gt;"",IF(ISNA(VLOOKUP(D182,P_Paramétrage!$B$3086:$D$3125,3,FALSE)),0,VLOOKUP(D182,P_Paramétrage!$B$3086:$D$3125,2,FALSE)),0)</f>
        <v>0</v>
      </c>
      <c r="J182" s="246">
        <f>'Dépenses sur barèmes'!J182</f>
        <v>0</v>
      </c>
      <c r="K182" s="246"/>
      <c r="L182" s="246">
        <f t="shared" si="6"/>
        <v>0</v>
      </c>
      <c r="M182" s="111"/>
      <c r="N182" s="79" t="str">
        <f t="shared" si="7"/>
        <v/>
      </c>
      <c r="O182" s="246">
        <f t="shared" si="8"/>
        <v>0</v>
      </c>
      <c r="P182" s="111"/>
    </row>
    <row r="183" spans="2:16" ht="19.899999999999999" customHeight="1" x14ac:dyDescent="0.35">
      <c r="B183" s="109">
        <v>176</v>
      </c>
      <c r="C183" s="111" t="str">
        <f>IF('Dépenses sur barèmes'!C183&lt;&gt;"",'Dépenses sur barèmes'!C183,"")</f>
        <v/>
      </c>
      <c r="D183" s="111" t="str">
        <f>IF('Dépenses sur barèmes'!D183&lt;&gt;"",'Dépenses sur barèmes'!D183,"")</f>
        <v/>
      </c>
      <c r="E183" s="111" t="str">
        <f>IF('Dépenses sur barèmes'!E183&lt;&gt;"",'Dépenses sur barèmes'!E183,"")</f>
        <v/>
      </c>
      <c r="F183" s="111" t="str">
        <f>IF('Dépenses sur barèmes'!F183&lt;&gt;"",'Dépenses sur barèmes'!F183,"")</f>
        <v/>
      </c>
      <c r="G183" s="79" t="str">
        <f>IF('Dépenses sur barèmes'!G183&lt;&gt;"",'Dépenses sur barèmes'!G183,"")</f>
        <v/>
      </c>
      <c r="H183" s="247" t="str">
        <f>IF(D183&lt;&gt;"",IF(ISNA(VLOOKUP(D183,P_Paramétrage!$B$3086:$D$3125,3,FALSE)),"",VLOOKUP(D183,P_Paramétrage!$B$3086:$D$3125,3,FALSE)),"")</f>
        <v/>
      </c>
      <c r="I183" s="246">
        <f>IF(D183&lt;&gt;"",IF(ISNA(VLOOKUP(D183,P_Paramétrage!$B$3086:$D$3125,3,FALSE)),0,VLOOKUP(D183,P_Paramétrage!$B$3086:$D$3125,2,FALSE)),0)</f>
        <v>0</v>
      </c>
      <c r="J183" s="246">
        <f>'Dépenses sur barèmes'!J183</f>
        <v>0</v>
      </c>
      <c r="K183" s="246"/>
      <c r="L183" s="246">
        <f t="shared" si="6"/>
        <v>0</v>
      </c>
      <c r="M183" s="111"/>
      <c r="N183" s="79" t="str">
        <f t="shared" si="7"/>
        <v/>
      </c>
      <c r="O183" s="246">
        <f t="shared" si="8"/>
        <v>0</v>
      </c>
      <c r="P183" s="111"/>
    </row>
    <row r="184" spans="2:16" ht="19.899999999999999" customHeight="1" x14ac:dyDescent="0.35">
      <c r="B184" s="109">
        <v>177</v>
      </c>
      <c r="C184" s="111" t="str">
        <f>IF('Dépenses sur barèmes'!C184&lt;&gt;"",'Dépenses sur barèmes'!C184,"")</f>
        <v/>
      </c>
      <c r="D184" s="111" t="str">
        <f>IF('Dépenses sur barèmes'!D184&lt;&gt;"",'Dépenses sur barèmes'!D184,"")</f>
        <v/>
      </c>
      <c r="E184" s="111" t="str">
        <f>IF('Dépenses sur barèmes'!E184&lt;&gt;"",'Dépenses sur barèmes'!E184,"")</f>
        <v/>
      </c>
      <c r="F184" s="111" t="str">
        <f>IF('Dépenses sur barèmes'!F184&lt;&gt;"",'Dépenses sur barèmes'!F184,"")</f>
        <v/>
      </c>
      <c r="G184" s="79" t="str">
        <f>IF('Dépenses sur barèmes'!G184&lt;&gt;"",'Dépenses sur barèmes'!G184,"")</f>
        <v/>
      </c>
      <c r="H184" s="247" t="str">
        <f>IF(D184&lt;&gt;"",IF(ISNA(VLOOKUP(D184,P_Paramétrage!$B$3086:$D$3125,3,FALSE)),"",VLOOKUP(D184,P_Paramétrage!$B$3086:$D$3125,3,FALSE)),"")</f>
        <v/>
      </c>
      <c r="I184" s="246">
        <f>IF(D184&lt;&gt;"",IF(ISNA(VLOOKUP(D184,P_Paramétrage!$B$3086:$D$3125,3,FALSE)),0,VLOOKUP(D184,P_Paramétrage!$B$3086:$D$3125,2,FALSE)),0)</f>
        <v>0</v>
      </c>
      <c r="J184" s="246">
        <f>'Dépenses sur barèmes'!J184</f>
        <v>0</v>
      </c>
      <c r="K184" s="246"/>
      <c r="L184" s="246">
        <f t="shared" si="6"/>
        <v>0</v>
      </c>
      <c r="M184" s="111"/>
      <c r="N184" s="79" t="str">
        <f t="shared" si="7"/>
        <v/>
      </c>
      <c r="O184" s="246">
        <f t="shared" si="8"/>
        <v>0</v>
      </c>
      <c r="P184" s="111"/>
    </row>
    <row r="185" spans="2:16" ht="19.899999999999999" customHeight="1" x14ac:dyDescent="0.35">
      <c r="B185" s="109">
        <v>178</v>
      </c>
      <c r="C185" s="111" t="str">
        <f>IF('Dépenses sur barèmes'!C185&lt;&gt;"",'Dépenses sur barèmes'!C185,"")</f>
        <v/>
      </c>
      <c r="D185" s="111" t="str">
        <f>IF('Dépenses sur barèmes'!D185&lt;&gt;"",'Dépenses sur barèmes'!D185,"")</f>
        <v/>
      </c>
      <c r="E185" s="111" t="str">
        <f>IF('Dépenses sur barèmes'!E185&lt;&gt;"",'Dépenses sur barèmes'!E185,"")</f>
        <v/>
      </c>
      <c r="F185" s="111" t="str">
        <f>IF('Dépenses sur barèmes'!F185&lt;&gt;"",'Dépenses sur barèmes'!F185,"")</f>
        <v/>
      </c>
      <c r="G185" s="79" t="str">
        <f>IF('Dépenses sur barèmes'!G185&lt;&gt;"",'Dépenses sur barèmes'!G185,"")</f>
        <v/>
      </c>
      <c r="H185" s="247" t="str">
        <f>IF(D185&lt;&gt;"",IF(ISNA(VLOOKUP(D185,P_Paramétrage!$B$3086:$D$3125,3,FALSE)),"",VLOOKUP(D185,P_Paramétrage!$B$3086:$D$3125,3,FALSE)),"")</f>
        <v/>
      </c>
      <c r="I185" s="246">
        <f>IF(D185&lt;&gt;"",IF(ISNA(VLOOKUP(D185,P_Paramétrage!$B$3086:$D$3125,3,FALSE)),0,VLOOKUP(D185,P_Paramétrage!$B$3086:$D$3125,2,FALSE)),0)</f>
        <v>0</v>
      </c>
      <c r="J185" s="246">
        <f>'Dépenses sur barèmes'!J185</f>
        <v>0</v>
      </c>
      <c r="K185" s="246"/>
      <c r="L185" s="246">
        <f t="shared" si="6"/>
        <v>0</v>
      </c>
      <c r="M185" s="111"/>
      <c r="N185" s="79" t="str">
        <f t="shared" si="7"/>
        <v/>
      </c>
      <c r="O185" s="246">
        <f t="shared" si="8"/>
        <v>0</v>
      </c>
      <c r="P185" s="111"/>
    </row>
    <row r="186" spans="2:16" ht="19.899999999999999" customHeight="1" x14ac:dyDescent="0.35">
      <c r="B186" s="109">
        <v>179</v>
      </c>
      <c r="C186" s="111" t="str">
        <f>IF('Dépenses sur barèmes'!C186&lt;&gt;"",'Dépenses sur barèmes'!C186,"")</f>
        <v/>
      </c>
      <c r="D186" s="111" t="str">
        <f>IF('Dépenses sur barèmes'!D186&lt;&gt;"",'Dépenses sur barèmes'!D186,"")</f>
        <v/>
      </c>
      <c r="E186" s="111" t="str">
        <f>IF('Dépenses sur barèmes'!E186&lt;&gt;"",'Dépenses sur barèmes'!E186,"")</f>
        <v/>
      </c>
      <c r="F186" s="111" t="str">
        <f>IF('Dépenses sur barèmes'!F186&lt;&gt;"",'Dépenses sur barèmes'!F186,"")</f>
        <v/>
      </c>
      <c r="G186" s="79" t="str">
        <f>IF('Dépenses sur barèmes'!G186&lt;&gt;"",'Dépenses sur barèmes'!G186,"")</f>
        <v/>
      </c>
      <c r="H186" s="247" t="str">
        <f>IF(D186&lt;&gt;"",IF(ISNA(VLOOKUP(D186,P_Paramétrage!$B$3086:$D$3125,3,FALSE)),"",VLOOKUP(D186,P_Paramétrage!$B$3086:$D$3125,3,FALSE)),"")</f>
        <v/>
      </c>
      <c r="I186" s="246">
        <f>IF(D186&lt;&gt;"",IF(ISNA(VLOOKUP(D186,P_Paramétrage!$B$3086:$D$3125,3,FALSE)),0,VLOOKUP(D186,P_Paramétrage!$B$3086:$D$3125,2,FALSE)),0)</f>
        <v>0</v>
      </c>
      <c r="J186" s="246">
        <f>'Dépenses sur barèmes'!J186</f>
        <v>0</v>
      </c>
      <c r="K186" s="246"/>
      <c r="L186" s="246">
        <f t="shared" si="6"/>
        <v>0</v>
      </c>
      <c r="M186" s="111"/>
      <c r="N186" s="79" t="str">
        <f t="shared" si="7"/>
        <v/>
      </c>
      <c r="O186" s="246">
        <f t="shared" si="8"/>
        <v>0</v>
      </c>
      <c r="P186" s="111"/>
    </row>
    <row r="187" spans="2:16" ht="19.899999999999999" customHeight="1" x14ac:dyDescent="0.35">
      <c r="B187" s="109">
        <v>180</v>
      </c>
      <c r="C187" s="111" t="str">
        <f>IF('Dépenses sur barèmes'!C187&lt;&gt;"",'Dépenses sur barèmes'!C187,"")</f>
        <v/>
      </c>
      <c r="D187" s="111" t="str">
        <f>IF('Dépenses sur barèmes'!D187&lt;&gt;"",'Dépenses sur barèmes'!D187,"")</f>
        <v/>
      </c>
      <c r="E187" s="111" t="str">
        <f>IF('Dépenses sur barèmes'!E187&lt;&gt;"",'Dépenses sur barèmes'!E187,"")</f>
        <v/>
      </c>
      <c r="F187" s="111" t="str">
        <f>IF('Dépenses sur barèmes'!F187&lt;&gt;"",'Dépenses sur barèmes'!F187,"")</f>
        <v/>
      </c>
      <c r="G187" s="79" t="str">
        <f>IF('Dépenses sur barèmes'!G187&lt;&gt;"",'Dépenses sur barèmes'!G187,"")</f>
        <v/>
      </c>
      <c r="H187" s="247" t="str">
        <f>IF(D187&lt;&gt;"",IF(ISNA(VLOOKUP(D187,P_Paramétrage!$B$3086:$D$3125,3,FALSE)),"",VLOOKUP(D187,P_Paramétrage!$B$3086:$D$3125,3,FALSE)),"")</f>
        <v/>
      </c>
      <c r="I187" s="246">
        <f>IF(D187&lt;&gt;"",IF(ISNA(VLOOKUP(D187,P_Paramétrage!$B$3086:$D$3125,3,FALSE)),0,VLOOKUP(D187,P_Paramétrage!$B$3086:$D$3125,2,FALSE)),0)</f>
        <v>0</v>
      </c>
      <c r="J187" s="246">
        <f>'Dépenses sur barèmes'!J187</f>
        <v>0</v>
      </c>
      <c r="K187" s="246"/>
      <c r="L187" s="246">
        <f t="shared" si="6"/>
        <v>0</v>
      </c>
      <c r="M187" s="111"/>
      <c r="N187" s="79" t="str">
        <f t="shared" si="7"/>
        <v/>
      </c>
      <c r="O187" s="246">
        <f t="shared" si="8"/>
        <v>0</v>
      </c>
      <c r="P187" s="111"/>
    </row>
    <row r="188" spans="2:16" ht="19.899999999999999" customHeight="1" x14ac:dyDescent="0.35">
      <c r="B188" s="109">
        <v>181</v>
      </c>
      <c r="C188" s="111" t="str">
        <f>IF('Dépenses sur barèmes'!C188&lt;&gt;"",'Dépenses sur barèmes'!C188,"")</f>
        <v/>
      </c>
      <c r="D188" s="111" t="str">
        <f>IF('Dépenses sur barèmes'!D188&lt;&gt;"",'Dépenses sur barèmes'!D188,"")</f>
        <v/>
      </c>
      <c r="E188" s="111" t="str">
        <f>IF('Dépenses sur barèmes'!E188&lt;&gt;"",'Dépenses sur barèmes'!E188,"")</f>
        <v/>
      </c>
      <c r="F188" s="111" t="str">
        <f>IF('Dépenses sur barèmes'!F188&lt;&gt;"",'Dépenses sur barèmes'!F188,"")</f>
        <v/>
      </c>
      <c r="G188" s="79" t="str">
        <f>IF('Dépenses sur barèmes'!G188&lt;&gt;"",'Dépenses sur barèmes'!G188,"")</f>
        <v/>
      </c>
      <c r="H188" s="247" t="str">
        <f>IF(D188&lt;&gt;"",IF(ISNA(VLOOKUP(D188,P_Paramétrage!$B$3086:$D$3125,3,FALSE)),"",VLOOKUP(D188,P_Paramétrage!$B$3086:$D$3125,3,FALSE)),"")</f>
        <v/>
      </c>
      <c r="I188" s="246">
        <f>IF(D188&lt;&gt;"",IF(ISNA(VLOOKUP(D188,P_Paramétrage!$B$3086:$D$3125,3,FALSE)),0,VLOOKUP(D188,P_Paramétrage!$B$3086:$D$3125,2,FALSE)),0)</f>
        <v>0</v>
      </c>
      <c r="J188" s="246">
        <f>'Dépenses sur barèmes'!J188</f>
        <v>0</v>
      </c>
      <c r="K188" s="246"/>
      <c r="L188" s="246">
        <f t="shared" si="6"/>
        <v>0</v>
      </c>
      <c r="M188" s="111"/>
      <c r="N188" s="79" t="str">
        <f t="shared" si="7"/>
        <v/>
      </c>
      <c r="O188" s="246">
        <f t="shared" si="8"/>
        <v>0</v>
      </c>
      <c r="P188" s="111"/>
    </row>
    <row r="189" spans="2:16" ht="19.899999999999999" customHeight="1" x14ac:dyDescent="0.35">
      <c r="B189" s="109">
        <v>182</v>
      </c>
      <c r="C189" s="111" t="str">
        <f>IF('Dépenses sur barèmes'!C189&lt;&gt;"",'Dépenses sur barèmes'!C189,"")</f>
        <v/>
      </c>
      <c r="D189" s="111" t="str">
        <f>IF('Dépenses sur barèmes'!D189&lt;&gt;"",'Dépenses sur barèmes'!D189,"")</f>
        <v/>
      </c>
      <c r="E189" s="111" t="str">
        <f>IF('Dépenses sur barèmes'!E189&lt;&gt;"",'Dépenses sur barèmes'!E189,"")</f>
        <v/>
      </c>
      <c r="F189" s="111" t="str">
        <f>IF('Dépenses sur barèmes'!F189&lt;&gt;"",'Dépenses sur barèmes'!F189,"")</f>
        <v/>
      </c>
      <c r="G189" s="79" t="str">
        <f>IF('Dépenses sur barèmes'!G189&lt;&gt;"",'Dépenses sur barèmes'!G189,"")</f>
        <v/>
      </c>
      <c r="H189" s="247" t="str">
        <f>IF(D189&lt;&gt;"",IF(ISNA(VLOOKUP(D189,P_Paramétrage!$B$3086:$D$3125,3,FALSE)),"",VLOOKUP(D189,P_Paramétrage!$B$3086:$D$3125,3,FALSE)),"")</f>
        <v/>
      </c>
      <c r="I189" s="246">
        <f>IF(D189&lt;&gt;"",IF(ISNA(VLOOKUP(D189,P_Paramétrage!$B$3086:$D$3125,3,FALSE)),0,VLOOKUP(D189,P_Paramétrage!$B$3086:$D$3125,2,FALSE)),0)</f>
        <v>0</v>
      </c>
      <c r="J189" s="246">
        <f>'Dépenses sur barèmes'!J189</f>
        <v>0</v>
      </c>
      <c r="K189" s="246"/>
      <c r="L189" s="246">
        <f t="shared" si="6"/>
        <v>0</v>
      </c>
      <c r="M189" s="111"/>
      <c r="N189" s="79" t="str">
        <f t="shared" si="7"/>
        <v/>
      </c>
      <c r="O189" s="246">
        <f t="shared" si="8"/>
        <v>0</v>
      </c>
      <c r="P189" s="111"/>
    </row>
    <row r="190" spans="2:16" ht="19.899999999999999" customHeight="1" x14ac:dyDescent="0.35">
      <c r="B190" s="109">
        <v>183</v>
      </c>
      <c r="C190" s="111" t="str">
        <f>IF('Dépenses sur barèmes'!C190&lt;&gt;"",'Dépenses sur barèmes'!C190,"")</f>
        <v/>
      </c>
      <c r="D190" s="111" t="str">
        <f>IF('Dépenses sur barèmes'!D190&lt;&gt;"",'Dépenses sur barèmes'!D190,"")</f>
        <v/>
      </c>
      <c r="E190" s="111" t="str">
        <f>IF('Dépenses sur barèmes'!E190&lt;&gt;"",'Dépenses sur barèmes'!E190,"")</f>
        <v/>
      </c>
      <c r="F190" s="111" t="str">
        <f>IF('Dépenses sur barèmes'!F190&lt;&gt;"",'Dépenses sur barèmes'!F190,"")</f>
        <v/>
      </c>
      <c r="G190" s="79" t="str">
        <f>IF('Dépenses sur barèmes'!G190&lt;&gt;"",'Dépenses sur barèmes'!G190,"")</f>
        <v/>
      </c>
      <c r="H190" s="247" t="str">
        <f>IF(D190&lt;&gt;"",IF(ISNA(VLOOKUP(D190,P_Paramétrage!$B$3086:$D$3125,3,FALSE)),"",VLOOKUP(D190,P_Paramétrage!$B$3086:$D$3125,3,FALSE)),"")</f>
        <v/>
      </c>
      <c r="I190" s="246">
        <f>IF(D190&lt;&gt;"",IF(ISNA(VLOOKUP(D190,P_Paramétrage!$B$3086:$D$3125,3,FALSE)),0,VLOOKUP(D190,P_Paramétrage!$B$3086:$D$3125,2,FALSE)),0)</f>
        <v>0</v>
      </c>
      <c r="J190" s="246">
        <f>'Dépenses sur barèmes'!J190</f>
        <v>0</v>
      </c>
      <c r="K190" s="246"/>
      <c r="L190" s="246">
        <f t="shared" si="6"/>
        <v>0</v>
      </c>
      <c r="M190" s="111"/>
      <c r="N190" s="79" t="str">
        <f t="shared" si="7"/>
        <v/>
      </c>
      <c r="O190" s="246">
        <f t="shared" si="8"/>
        <v>0</v>
      </c>
      <c r="P190" s="111"/>
    </row>
    <row r="191" spans="2:16" ht="19.899999999999999" customHeight="1" x14ac:dyDescent="0.35">
      <c r="B191" s="109">
        <v>184</v>
      </c>
      <c r="C191" s="111" t="str">
        <f>IF('Dépenses sur barèmes'!C191&lt;&gt;"",'Dépenses sur barèmes'!C191,"")</f>
        <v/>
      </c>
      <c r="D191" s="111" t="str">
        <f>IF('Dépenses sur barèmes'!D191&lt;&gt;"",'Dépenses sur barèmes'!D191,"")</f>
        <v/>
      </c>
      <c r="E191" s="111" t="str">
        <f>IF('Dépenses sur barèmes'!E191&lt;&gt;"",'Dépenses sur barèmes'!E191,"")</f>
        <v/>
      </c>
      <c r="F191" s="111" t="str">
        <f>IF('Dépenses sur barèmes'!F191&lt;&gt;"",'Dépenses sur barèmes'!F191,"")</f>
        <v/>
      </c>
      <c r="G191" s="79" t="str">
        <f>IF('Dépenses sur barèmes'!G191&lt;&gt;"",'Dépenses sur barèmes'!G191,"")</f>
        <v/>
      </c>
      <c r="H191" s="247" t="str">
        <f>IF(D191&lt;&gt;"",IF(ISNA(VLOOKUP(D191,P_Paramétrage!$B$3086:$D$3125,3,FALSE)),"",VLOOKUP(D191,P_Paramétrage!$B$3086:$D$3125,3,FALSE)),"")</f>
        <v/>
      </c>
      <c r="I191" s="246">
        <f>IF(D191&lt;&gt;"",IF(ISNA(VLOOKUP(D191,P_Paramétrage!$B$3086:$D$3125,3,FALSE)),0,VLOOKUP(D191,P_Paramétrage!$B$3086:$D$3125,2,FALSE)),0)</f>
        <v>0</v>
      </c>
      <c r="J191" s="246">
        <f>'Dépenses sur barèmes'!J191</f>
        <v>0</v>
      </c>
      <c r="K191" s="246"/>
      <c r="L191" s="246">
        <f t="shared" si="6"/>
        <v>0</v>
      </c>
      <c r="M191" s="111"/>
      <c r="N191" s="79" t="str">
        <f t="shared" si="7"/>
        <v/>
      </c>
      <c r="O191" s="246">
        <f t="shared" si="8"/>
        <v>0</v>
      </c>
      <c r="P191" s="111"/>
    </row>
    <row r="192" spans="2:16" ht="19.899999999999999" customHeight="1" x14ac:dyDescent="0.35">
      <c r="B192" s="109">
        <v>185</v>
      </c>
      <c r="C192" s="111" t="str">
        <f>IF('Dépenses sur barèmes'!C192&lt;&gt;"",'Dépenses sur barèmes'!C192,"")</f>
        <v/>
      </c>
      <c r="D192" s="111" t="str">
        <f>IF('Dépenses sur barèmes'!D192&lt;&gt;"",'Dépenses sur barèmes'!D192,"")</f>
        <v/>
      </c>
      <c r="E192" s="111" t="str">
        <f>IF('Dépenses sur barèmes'!E192&lt;&gt;"",'Dépenses sur barèmes'!E192,"")</f>
        <v/>
      </c>
      <c r="F192" s="111" t="str">
        <f>IF('Dépenses sur barèmes'!F192&lt;&gt;"",'Dépenses sur barèmes'!F192,"")</f>
        <v/>
      </c>
      <c r="G192" s="79" t="str">
        <f>IF('Dépenses sur barèmes'!G192&lt;&gt;"",'Dépenses sur barèmes'!G192,"")</f>
        <v/>
      </c>
      <c r="H192" s="247" t="str">
        <f>IF(D192&lt;&gt;"",IF(ISNA(VLOOKUP(D192,P_Paramétrage!$B$3086:$D$3125,3,FALSE)),"",VLOOKUP(D192,P_Paramétrage!$B$3086:$D$3125,3,FALSE)),"")</f>
        <v/>
      </c>
      <c r="I192" s="246">
        <f>IF(D192&lt;&gt;"",IF(ISNA(VLOOKUP(D192,P_Paramétrage!$B$3086:$D$3125,3,FALSE)),0,VLOOKUP(D192,P_Paramétrage!$B$3086:$D$3125,2,FALSE)),0)</f>
        <v>0</v>
      </c>
      <c r="J192" s="246">
        <f>'Dépenses sur barèmes'!J192</f>
        <v>0</v>
      </c>
      <c r="K192" s="246"/>
      <c r="L192" s="246">
        <f t="shared" si="6"/>
        <v>0</v>
      </c>
      <c r="M192" s="111"/>
      <c r="N192" s="79" t="str">
        <f t="shared" si="7"/>
        <v/>
      </c>
      <c r="O192" s="246">
        <f t="shared" si="8"/>
        <v>0</v>
      </c>
      <c r="P192" s="111"/>
    </row>
    <row r="193" spans="2:16" ht="19.899999999999999" customHeight="1" x14ac:dyDescent="0.35">
      <c r="B193" s="109">
        <v>186</v>
      </c>
      <c r="C193" s="111" t="str">
        <f>IF('Dépenses sur barèmes'!C193&lt;&gt;"",'Dépenses sur barèmes'!C193,"")</f>
        <v/>
      </c>
      <c r="D193" s="111" t="str">
        <f>IF('Dépenses sur barèmes'!D193&lt;&gt;"",'Dépenses sur barèmes'!D193,"")</f>
        <v/>
      </c>
      <c r="E193" s="111" t="str">
        <f>IF('Dépenses sur barèmes'!E193&lt;&gt;"",'Dépenses sur barèmes'!E193,"")</f>
        <v/>
      </c>
      <c r="F193" s="111" t="str">
        <f>IF('Dépenses sur barèmes'!F193&lt;&gt;"",'Dépenses sur barèmes'!F193,"")</f>
        <v/>
      </c>
      <c r="G193" s="79" t="str">
        <f>IF('Dépenses sur barèmes'!G193&lt;&gt;"",'Dépenses sur barèmes'!G193,"")</f>
        <v/>
      </c>
      <c r="H193" s="247" t="str">
        <f>IF(D193&lt;&gt;"",IF(ISNA(VLOOKUP(D193,P_Paramétrage!$B$3086:$D$3125,3,FALSE)),"",VLOOKUP(D193,P_Paramétrage!$B$3086:$D$3125,3,FALSE)),"")</f>
        <v/>
      </c>
      <c r="I193" s="246">
        <f>IF(D193&lt;&gt;"",IF(ISNA(VLOOKUP(D193,P_Paramétrage!$B$3086:$D$3125,3,FALSE)),0,VLOOKUP(D193,P_Paramétrage!$B$3086:$D$3125,2,FALSE)),0)</f>
        <v>0</v>
      </c>
      <c r="J193" s="246">
        <f>'Dépenses sur barèmes'!J193</f>
        <v>0</v>
      </c>
      <c r="K193" s="246"/>
      <c r="L193" s="246">
        <f t="shared" si="6"/>
        <v>0</v>
      </c>
      <c r="M193" s="111"/>
      <c r="N193" s="79" t="str">
        <f t="shared" si="7"/>
        <v/>
      </c>
      <c r="O193" s="246">
        <f t="shared" si="8"/>
        <v>0</v>
      </c>
      <c r="P193" s="111"/>
    </row>
    <row r="194" spans="2:16" ht="19.899999999999999" customHeight="1" x14ac:dyDescent="0.35">
      <c r="B194" s="109">
        <v>187</v>
      </c>
      <c r="C194" s="111" t="str">
        <f>IF('Dépenses sur barèmes'!C194&lt;&gt;"",'Dépenses sur barèmes'!C194,"")</f>
        <v/>
      </c>
      <c r="D194" s="111" t="str">
        <f>IF('Dépenses sur barèmes'!D194&lt;&gt;"",'Dépenses sur barèmes'!D194,"")</f>
        <v/>
      </c>
      <c r="E194" s="111" t="str">
        <f>IF('Dépenses sur barèmes'!E194&lt;&gt;"",'Dépenses sur barèmes'!E194,"")</f>
        <v/>
      </c>
      <c r="F194" s="111" t="str">
        <f>IF('Dépenses sur barèmes'!F194&lt;&gt;"",'Dépenses sur barèmes'!F194,"")</f>
        <v/>
      </c>
      <c r="G194" s="79" t="str">
        <f>IF('Dépenses sur barèmes'!G194&lt;&gt;"",'Dépenses sur barèmes'!G194,"")</f>
        <v/>
      </c>
      <c r="H194" s="247" t="str">
        <f>IF(D194&lt;&gt;"",IF(ISNA(VLOOKUP(D194,P_Paramétrage!$B$3086:$D$3125,3,FALSE)),"",VLOOKUP(D194,P_Paramétrage!$B$3086:$D$3125,3,FALSE)),"")</f>
        <v/>
      </c>
      <c r="I194" s="246">
        <f>IF(D194&lt;&gt;"",IF(ISNA(VLOOKUP(D194,P_Paramétrage!$B$3086:$D$3125,3,FALSE)),0,VLOOKUP(D194,P_Paramétrage!$B$3086:$D$3125,2,FALSE)),0)</f>
        <v>0</v>
      </c>
      <c r="J194" s="246">
        <f>'Dépenses sur barèmes'!J194</f>
        <v>0</v>
      </c>
      <c r="K194" s="246"/>
      <c r="L194" s="246">
        <f t="shared" si="6"/>
        <v>0</v>
      </c>
      <c r="M194" s="111"/>
      <c r="N194" s="79" t="str">
        <f t="shared" si="7"/>
        <v/>
      </c>
      <c r="O194" s="246">
        <f t="shared" si="8"/>
        <v>0</v>
      </c>
      <c r="P194" s="111"/>
    </row>
    <row r="195" spans="2:16" ht="19.899999999999999" customHeight="1" x14ac:dyDescent="0.35">
      <c r="B195" s="109">
        <v>188</v>
      </c>
      <c r="C195" s="111" t="str">
        <f>IF('Dépenses sur barèmes'!C195&lt;&gt;"",'Dépenses sur barèmes'!C195,"")</f>
        <v/>
      </c>
      <c r="D195" s="111" t="str">
        <f>IF('Dépenses sur barèmes'!D195&lt;&gt;"",'Dépenses sur barèmes'!D195,"")</f>
        <v/>
      </c>
      <c r="E195" s="111" t="str">
        <f>IF('Dépenses sur barèmes'!E195&lt;&gt;"",'Dépenses sur barèmes'!E195,"")</f>
        <v/>
      </c>
      <c r="F195" s="111" t="str">
        <f>IF('Dépenses sur barèmes'!F195&lt;&gt;"",'Dépenses sur barèmes'!F195,"")</f>
        <v/>
      </c>
      <c r="G195" s="79" t="str">
        <f>IF('Dépenses sur barèmes'!G195&lt;&gt;"",'Dépenses sur barèmes'!G195,"")</f>
        <v/>
      </c>
      <c r="H195" s="247" t="str">
        <f>IF(D195&lt;&gt;"",IF(ISNA(VLOOKUP(D195,P_Paramétrage!$B$3086:$D$3125,3,FALSE)),"",VLOOKUP(D195,P_Paramétrage!$B$3086:$D$3125,3,FALSE)),"")</f>
        <v/>
      </c>
      <c r="I195" s="246">
        <f>IF(D195&lt;&gt;"",IF(ISNA(VLOOKUP(D195,P_Paramétrage!$B$3086:$D$3125,3,FALSE)),0,VLOOKUP(D195,P_Paramétrage!$B$3086:$D$3125,2,FALSE)),0)</f>
        <v>0</v>
      </c>
      <c r="J195" s="246">
        <f>'Dépenses sur barèmes'!J195</f>
        <v>0</v>
      </c>
      <c r="K195" s="246"/>
      <c r="L195" s="246">
        <f t="shared" si="6"/>
        <v>0</v>
      </c>
      <c r="M195" s="111"/>
      <c r="N195" s="79" t="str">
        <f t="shared" si="7"/>
        <v/>
      </c>
      <c r="O195" s="246">
        <f t="shared" si="8"/>
        <v>0</v>
      </c>
      <c r="P195" s="111"/>
    </row>
    <row r="196" spans="2:16" ht="19.899999999999999" customHeight="1" x14ac:dyDescent="0.35">
      <c r="B196" s="109">
        <v>189</v>
      </c>
      <c r="C196" s="111" t="str">
        <f>IF('Dépenses sur barèmes'!C196&lt;&gt;"",'Dépenses sur barèmes'!C196,"")</f>
        <v/>
      </c>
      <c r="D196" s="111" t="str">
        <f>IF('Dépenses sur barèmes'!D196&lt;&gt;"",'Dépenses sur barèmes'!D196,"")</f>
        <v/>
      </c>
      <c r="E196" s="111" t="str">
        <f>IF('Dépenses sur barèmes'!E196&lt;&gt;"",'Dépenses sur barèmes'!E196,"")</f>
        <v/>
      </c>
      <c r="F196" s="111" t="str">
        <f>IF('Dépenses sur barèmes'!F196&lt;&gt;"",'Dépenses sur barèmes'!F196,"")</f>
        <v/>
      </c>
      <c r="G196" s="79" t="str">
        <f>IF('Dépenses sur barèmes'!G196&lt;&gt;"",'Dépenses sur barèmes'!G196,"")</f>
        <v/>
      </c>
      <c r="H196" s="247" t="str">
        <f>IF(D196&lt;&gt;"",IF(ISNA(VLOOKUP(D196,P_Paramétrage!$B$3086:$D$3125,3,FALSE)),"",VLOOKUP(D196,P_Paramétrage!$B$3086:$D$3125,3,FALSE)),"")</f>
        <v/>
      </c>
      <c r="I196" s="246">
        <f>IF(D196&lt;&gt;"",IF(ISNA(VLOOKUP(D196,P_Paramétrage!$B$3086:$D$3125,3,FALSE)),0,VLOOKUP(D196,P_Paramétrage!$B$3086:$D$3125,2,FALSE)),0)</f>
        <v>0</v>
      </c>
      <c r="J196" s="246">
        <f>'Dépenses sur barèmes'!J196</f>
        <v>0</v>
      </c>
      <c r="K196" s="246"/>
      <c r="L196" s="246">
        <f t="shared" si="6"/>
        <v>0</v>
      </c>
      <c r="M196" s="111"/>
      <c r="N196" s="79" t="str">
        <f t="shared" si="7"/>
        <v/>
      </c>
      <c r="O196" s="246">
        <f t="shared" si="8"/>
        <v>0</v>
      </c>
      <c r="P196" s="111"/>
    </row>
    <row r="197" spans="2:16" ht="19.899999999999999" customHeight="1" x14ac:dyDescent="0.35">
      <c r="B197" s="109">
        <v>190</v>
      </c>
      <c r="C197" s="111" t="str">
        <f>IF('Dépenses sur barèmes'!C197&lt;&gt;"",'Dépenses sur barèmes'!C197,"")</f>
        <v/>
      </c>
      <c r="D197" s="111" t="str">
        <f>IF('Dépenses sur barèmes'!D197&lt;&gt;"",'Dépenses sur barèmes'!D197,"")</f>
        <v/>
      </c>
      <c r="E197" s="111" t="str">
        <f>IF('Dépenses sur barèmes'!E197&lt;&gt;"",'Dépenses sur barèmes'!E197,"")</f>
        <v/>
      </c>
      <c r="F197" s="111" t="str">
        <f>IF('Dépenses sur barèmes'!F197&lt;&gt;"",'Dépenses sur barèmes'!F197,"")</f>
        <v/>
      </c>
      <c r="G197" s="79" t="str">
        <f>IF('Dépenses sur barèmes'!G197&lt;&gt;"",'Dépenses sur barèmes'!G197,"")</f>
        <v/>
      </c>
      <c r="H197" s="247" t="str">
        <f>IF(D197&lt;&gt;"",IF(ISNA(VLOOKUP(D197,P_Paramétrage!$B$3086:$D$3125,3,FALSE)),"",VLOOKUP(D197,P_Paramétrage!$B$3086:$D$3125,3,FALSE)),"")</f>
        <v/>
      </c>
      <c r="I197" s="246">
        <f>IF(D197&lt;&gt;"",IF(ISNA(VLOOKUP(D197,P_Paramétrage!$B$3086:$D$3125,3,FALSE)),0,VLOOKUP(D197,P_Paramétrage!$B$3086:$D$3125,2,FALSE)),0)</f>
        <v>0</v>
      </c>
      <c r="J197" s="246">
        <f>'Dépenses sur barèmes'!J197</f>
        <v>0</v>
      </c>
      <c r="K197" s="246"/>
      <c r="L197" s="246">
        <f t="shared" si="6"/>
        <v>0</v>
      </c>
      <c r="M197" s="111"/>
      <c r="N197" s="79" t="str">
        <f t="shared" si="7"/>
        <v/>
      </c>
      <c r="O197" s="246">
        <f t="shared" si="8"/>
        <v>0</v>
      </c>
      <c r="P197" s="111"/>
    </row>
    <row r="198" spans="2:16" ht="19.899999999999999" customHeight="1" x14ac:dyDescent="0.35">
      <c r="B198" s="109">
        <v>191</v>
      </c>
      <c r="C198" s="111" t="str">
        <f>IF('Dépenses sur barèmes'!C198&lt;&gt;"",'Dépenses sur barèmes'!C198,"")</f>
        <v/>
      </c>
      <c r="D198" s="111" t="str">
        <f>IF('Dépenses sur barèmes'!D198&lt;&gt;"",'Dépenses sur barèmes'!D198,"")</f>
        <v/>
      </c>
      <c r="E198" s="111" t="str">
        <f>IF('Dépenses sur barèmes'!E198&lt;&gt;"",'Dépenses sur barèmes'!E198,"")</f>
        <v/>
      </c>
      <c r="F198" s="111" t="str">
        <f>IF('Dépenses sur barèmes'!F198&lt;&gt;"",'Dépenses sur barèmes'!F198,"")</f>
        <v/>
      </c>
      <c r="G198" s="79" t="str">
        <f>IF('Dépenses sur barèmes'!G198&lt;&gt;"",'Dépenses sur barèmes'!G198,"")</f>
        <v/>
      </c>
      <c r="H198" s="247" t="str">
        <f>IF(D198&lt;&gt;"",IF(ISNA(VLOOKUP(D198,P_Paramétrage!$B$3086:$D$3125,3,FALSE)),"",VLOOKUP(D198,P_Paramétrage!$B$3086:$D$3125,3,FALSE)),"")</f>
        <v/>
      </c>
      <c r="I198" s="246">
        <f>IF(D198&lt;&gt;"",IF(ISNA(VLOOKUP(D198,P_Paramétrage!$B$3086:$D$3125,3,FALSE)),0,VLOOKUP(D198,P_Paramétrage!$B$3086:$D$3125,2,FALSE)),0)</f>
        <v>0</v>
      </c>
      <c r="J198" s="246">
        <f>'Dépenses sur barèmes'!J198</f>
        <v>0</v>
      </c>
      <c r="K198" s="246"/>
      <c r="L198" s="246">
        <f t="shared" si="6"/>
        <v>0</v>
      </c>
      <c r="M198" s="111"/>
      <c r="N198" s="79" t="str">
        <f t="shared" si="7"/>
        <v/>
      </c>
      <c r="O198" s="246">
        <f t="shared" si="8"/>
        <v>0</v>
      </c>
      <c r="P198" s="111"/>
    </row>
    <row r="199" spans="2:16" ht="19.899999999999999" customHeight="1" x14ac:dyDescent="0.35">
      <c r="B199" s="109">
        <v>192</v>
      </c>
      <c r="C199" s="111" t="str">
        <f>IF('Dépenses sur barèmes'!C199&lt;&gt;"",'Dépenses sur barèmes'!C199,"")</f>
        <v/>
      </c>
      <c r="D199" s="111" t="str">
        <f>IF('Dépenses sur barèmes'!D199&lt;&gt;"",'Dépenses sur barèmes'!D199,"")</f>
        <v/>
      </c>
      <c r="E199" s="111" t="str">
        <f>IF('Dépenses sur barèmes'!E199&lt;&gt;"",'Dépenses sur barèmes'!E199,"")</f>
        <v/>
      </c>
      <c r="F199" s="111" t="str">
        <f>IF('Dépenses sur barèmes'!F199&lt;&gt;"",'Dépenses sur barèmes'!F199,"")</f>
        <v/>
      </c>
      <c r="G199" s="79" t="str">
        <f>IF('Dépenses sur barèmes'!G199&lt;&gt;"",'Dépenses sur barèmes'!G199,"")</f>
        <v/>
      </c>
      <c r="H199" s="247" t="str">
        <f>IF(D199&lt;&gt;"",IF(ISNA(VLOOKUP(D199,P_Paramétrage!$B$3086:$D$3125,3,FALSE)),"",VLOOKUP(D199,P_Paramétrage!$B$3086:$D$3125,3,FALSE)),"")</f>
        <v/>
      </c>
      <c r="I199" s="246">
        <f>IF(D199&lt;&gt;"",IF(ISNA(VLOOKUP(D199,P_Paramétrage!$B$3086:$D$3125,3,FALSE)),0,VLOOKUP(D199,P_Paramétrage!$B$3086:$D$3125,2,FALSE)),0)</f>
        <v>0</v>
      </c>
      <c r="J199" s="246">
        <f>'Dépenses sur barèmes'!J199</f>
        <v>0</v>
      </c>
      <c r="K199" s="246"/>
      <c r="L199" s="246">
        <f t="shared" si="6"/>
        <v>0</v>
      </c>
      <c r="M199" s="111"/>
      <c r="N199" s="79" t="str">
        <f t="shared" si="7"/>
        <v/>
      </c>
      <c r="O199" s="246">
        <f t="shared" si="8"/>
        <v>0</v>
      </c>
      <c r="P199" s="111"/>
    </row>
    <row r="200" spans="2:16" ht="19.899999999999999" customHeight="1" x14ac:dyDescent="0.35">
      <c r="B200" s="109">
        <v>193</v>
      </c>
      <c r="C200" s="111" t="str">
        <f>IF('Dépenses sur barèmes'!C200&lt;&gt;"",'Dépenses sur barèmes'!C200,"")</f>
        <v/>
      </c>
      <c r="D200" s="111" t="str">
        <f>IF('Dépenses sur barèmes'!D200&lt;&gt;"",'Dépenses sur barèmes'!D200,"")</f>
        <v/>
      </c>
      <c r="E200" s="111" t="str">
        <f>IF('Dépenses sur barèmes'!E200&lt;&gt;"",'Dépenses sur barèmes'!E200,"")</f>
        <v/>
      </c>
      <c r="F200" s="111" t="str">
        <f>IF('Dépenses sur barèmes'!F200&lt;&gt;"",'Dépenses sur barèmes'!F200,"")</f>
        <v/>
      </c>
      <c r="G200" s="79" t="str">
        <f>IF('Dépenses sur barèmes'!G200&lt;&gt;"",'Dépenses sur barèmes'!G200,"")</f>
        <v/>
      </c>
      <c r="H200" s="247" t="str">
        <f>IF(D200&lt;&gt;"",IF(ISNA(VLOOKUP(D200,P_Paramétrage!$B$3086:$D$3125,3,FALSE)),"",VLOOKUP(D200,P_Paramétrage!$B$3086:$D$3125,3,FALSE)),"")</f>
        <v/>
      </c>
      <c r="I200" s="246">
        <f>IF(D200&lt;&gt;"",IF(ISNA(VLOOKUP(D200,P_Paramétrage!$B$3086:$D$3125,3,FALSE)),0,VLOOKUP(D200,P_Paramétrage!$B$3086:$D$3125,2,FALSE)),0)</f>
        <v>0</v>
      </c>
      <c r="J200" s="246">
        <f>'Dépenses sur barèmes'!J200</f>
        <v>0</v>
      </c>
      <c r="K200" s="246"/>
      <c r="L200" s="246">
        <f t="shared" si="6"/>
        <v>0</v>
      </c>
      <c r="M200" s="111"/>
      <c r="N200" s="79" t="str">
        <f t="shared" si="7"/>
        <v/>
      </c>
      <c r="O200" s="246">
        <f t="shared" si="8"/>
        <v>0</v>
      </c>
      <c r="P200" s="111"/>
    </row>
    <row r="201" spans="2:16" ht="19.899999999999999" customHeight="1" x14ac:dyDescent="0.35">
      <c r="B201" s="109">
        <v>194</v>
      </c>
      <c r="C201" s="111" t="str">
        <f>IF('Dépenses sur barèmes'!C201&lt;&gt;"",'Dépenses sur barèmes'!C201,"")</f>
        <v/>
      </c>
      <c r="D201" s="111" t="str">
        <f>IF('Dépenses sur barèmes'!D201&lt;&gt;"",'Dépenses sur barèmes'!D201,"")</f>
        <v/>
      </c>
      <c r="E201" s="111" t="str">
        <f>IF('Dépenses sur barèmes'!E201&lt;&gt;"",'Dépenses sur barèmes'!E201,"")</f>
        <v/>
      </c>
      <c r="F201" s="111" t="str">
        <f>IF('Dépenses sur barèmes'!F201&lt;&gt;"",'Dépenses sur barèmes'!F201,"")</f>
        <v/>
      </c>
      <c r="G201" s="79" t="str">
        <f>IF('Dépenses sur barèmes'!G201&lt;&gt;"",'Dépenses sur barèmes'!G201,"")</f>
        <v/>
      </c>
      <c r="H201" s="247" t="str">
        <f>IF(D201&lt;&gt;"",IF(ISNA(VLOOKUP(D201,P_Paramétrage!$B$3086:$D$3125,3,FALSE)),"",VLOOKUP(D201,P_Paramétrage!$B$3086:$D$3125,3,FALSE)),"")</f>
        <v/>
      </c>
      <c r="I201" s="246">
        <f>IF(D201&lt;&gt;"",IF(ISNA(VLOOKUP(D201,P_Paramétrage!$B$3086:$D$3125,3,FALSE)),0,VLOOKUP(D201,P_Paramétrage!$B$3086:$D$3125,2,FALSE)),0)</f>
        <v>0</v>
      </c>
      <c r="J201" s="246">
        <f>'Dépenses sur barèmes'!J201</f>
        <v>0</v>
      </c>
      <c r="K201" s="246"/>
      <c r="L201" s="246">
        <f t="shared" ref="L201:L264" si="9">IF(K201&lt;&gt;"",MIN(ROUND(K201,2),IF(AND(I201&lt;&gt;0,G201&lt;&gt;""),ROUND(G201*I201,2),0)),IF(AND(I201&lt;&gt;0,G201&lt;&gt;""),ROUND(G201*I201,2),0))</f>
        <v>0</v>
      </c>
      <c r="M201" s="111"/>
      <c r="N201" s="79" t="str">
        <f t="shared" ref="N201:N264" si="10">G201</f>
        <v/>
      </c>
      <c r="O201" s="246">
        <f t="shared" ref="O201:O264" si="11">IF(K201&lt;&gt;"",MIN(ROUND(K201,2),IF(AND(I201&lt;&gt;0,N201&lt;&gt;""),ROUND(N201*I201,2),0)),IF(AND(I201&lt;&gt;0,N201&lt;&gt;""),ROUND(N201*I201,2),0))</f>
        <v>0</v>
      </c>
      <c r="P201" s="111"/>
    </row>
    <row r="202" spans="2:16" ht="19.899999999999999" customHeight="1" x14ac:dyDescent="0.35">
      <c r="B202" s="109">
        <v>195</v>
      </c>
      <c r="C202" s="111" t="str">
        <f>IF('Dépenses sur barèmes'!C202&lt;&gt;"",'Dépenses sur barèmes'!C202,"")</f>
        <v/>
      </c>
      <c r="D202" s="111" t="str">
        <f>IF('Dépenses sur barèmes'!D202&lt;&gt;"",'Dépenses sur barèmes'!D202,"")</f>
        <v/>
      </c>
      <c r="E202" s="111" t="str">
        <f>IF('Dépenses sur barèmes'!E202&lt;&gt;"",'Dépenses sur barèmes'!E202,"")</f>
        <v/>
      </c>
      <c r="F202" s="111" t="str">
        <f>IF('Dépenses sur barèmes'!F202&lt;&gt;"",'Dépenses sur barèmes'!F202,"")</f>
        <v/>
      </c>
      <c r="G202" s="79" t="str">
        <f>IF('Dépenses sur barèmes'!G202&lt;&gt;"",'Dépenses sur barèmes'!G202,"")</f>
        <v/>
      </c>
      <c r="H202" s="247" t="str">
        <f>IF(D202&lt;&gt;"",IF(ISNA(VLOOKUP(D202,P_Paramétrage!$B$3086:$D$3125,3,FALSE)),"",VLOOKUP(D202,P_Paramétrage!$B$3086:$D$3125,3,FALSE)),"")</f>
        <v/>
      </c>
      <c r="I202" s="246">
        <f>IF(D202&lt;&gt;"",IF(ISNA(VLOOKUP(D202,P_Paramétrage!$B$3086:$D$3125,3,FALSE)),0,VLOOKUP(D202,P_Paramétrage!$B$3086:$D$3125,2,FALSE)),0)</f>
        <v>0</v>
      </c>
      <c r="J202" s="246">
        <f>'Dépenses sur barèmes'!J202</f>
        <v>0</v>
      </c>
      <c r="K202" s="246"/>
      <c r="L202" s="246">
        <f t="shared" si="9"/>
        <v>0</v>
      </c>
      <c r="M202" s="111"/>
      <c r="N202" s="79" t="str">
        <f t="shared" si="10"/>
        <v/>
      </c>
      <c r="O202" s="246">
        <f t="shared" si="11"/>
        <v>0</v>
      </c>
      <c r="P202" s="111"/>
    </row>
    <row r="203" spans="2:16" ht="19.899999999999999" customHeight="1" x14ac:dyDescent="0.35">
      <c r="B203" s="109">
        <v>196</v>
      </c>
      <c r="C203" s="111" t="str">
        <f>IF('Dépenses sur barèmes'!C203&lt;&gt;"",'Dépenses sur barèmes'!C203,"")</f>
        <v/>
      </c>
      <c r="D203" s="111" t="str">
        <f>IF('Dépenses sur barèmes'!D203&lt;&gt;"",'Dépenses sur barèmes'!D203,"")</f>
        <v/>
      </c>
      <c r="E203" s="111" t="str">
        <f>IF('Dépenses sur barèmes'!E203&lt;&gt;"",'Dépenses sur barèmes'!E203,"")</f>
        <v/>
      </c>
      <c r="F203" s="111" t="str">
        <f>IF('Dépenses sur barèmes'!F203&lt;&gt;"",'Dépenses sur barèmes'!F203,"")</f>
        <v/>
      </c>
      <c r="G203" s="79" t="str">
        <f>IF('Dépenses sur barèmes'!G203&lt;&gt;"",'Dépenses sur barèmes'!G203,"")</f>
        <v/>
      </c>
      <c r="H203" s="247" t="str">
        <f>IF(D203&lt;&gt;"",IF(ISNA(VLOOKUP(D203,P_Paramétrage!$B$3086:$D$3125,3,FALSE)),"",VLOOKUP(D203,P_Paramétrage!$B$3086:$D$3125,3,FALSE)),"")</f>
        <v/>
      </c>
      <c r="I203" s="246">
        <f>IF(D203&lt;&gt;"",IF(ISNA(VLOOKUP(D203,P_Paramétrage!$B$3086:$D$3125,3,FALSE)),0,VLOOKUP(D203,P_Paramétrage!$B$3086:$D$3125,2,FALSE)),0)</f>
        <v>0</v>
      </c>
      <c r="J203" s="246">
        <f>'Dépenses sur barèmes'!J203</f>
        <v>0</v>
      </c>
      <c r="K203" s="246"/>
      <c r="L203" s="246">
        <f t="shared" si="9"/>
        <v>0</v>
      </c>
      <c r="M203" s="111"/>
      <c r="N203" s="79" t="str">
        <f t="shared" si="10"/>
        <v/>
      </c>
      <c r="O203" s="246">
        <f t="shared" si="11"/>
        <v>0</v>
      </c>
      <c r="P203" s="111"/>
    </row>
    <row r="204" spans="2:16" ht="19.899999999999999" customHeight="1" x14ac:dyDescent="0.35">
      <c r="B204" s="109">
        <v>197</v>
      </c>
      <c r="C204" s="111" t="str">
        <f>IF('Dépenses sur barèmes'!C204&lt;&gt;"",'Dépenses sur barèmes'!C204,"")</f>
        <v/>
      </c>
      <c r="D204" s="111" t="str">
        <f>IF('Dépenses sur barèmes'!D204&lt;&gt;"",'Dépenses sur barèmes'!D204,"")</f>
        <v/>
      </c>
      <c r="E204" s="111" t="str">
        <f>IF('Dépenses sur barèmes'!E204&lt;&gt;"",'Dépenses sur barèmes'!E204,"")</f>
        <v/>
      </c>
      <c r="F204" s="111" t="str">
        <f>IF('Dépenses sur barèmes'!F204&lt;&gt;"",'Dépenses sur barèmes'!F204,"")</f>
        <v/>
      </c>
      <c r="G204" s="79" t="str">
        <f>IF('Dépenses sur barèmes'!G204&lt;&gt;"",'Dépenses sur barèmes'!G204,"")</f>
        <v/>
      </c>
      <c r="H204" s="247" t="str">
        <f>IF(D204&lt;&gt;"",IF(ISNA(VLOOKUP(D204,P_Paramétrage!$B$3086:$D$3125,3,FALSE)),"",VLOOKUP(D204,P_Paramétrage!$B$3086:$D$3125,3,FALSE)),"")</f>
        <v/>
      </c>
      <c r="I204" s="246">
        <f>IF(D204&lt;&gt;"",IF(ISNA(VLOOKUP(D204,P_Paramétrage!$B$3086:$D$3125,3,FALSE)),0,VLOOKUP(D204,P_Paramétrage!$B$3086:$D$3125,2,FALSE)),0)</f>
        <v>0</v>
      </c>
      <c r="J204" s="246">
        <f>'Dépenses sur barèmes'!J204</f>
        <v>0</v>
      </c>
      <c r="K204" s="246"/>
      <c r="L204" s="246">
        <f t="shared" si="9"/>
        <v>0</v>
      </c>
      <c r="M204" s="111"/>
      <c r="N204" s="79" t="str">
        <f t="shared" si="10"/>
        <v/>
      </c>
      <c r="O204" s="246">
        <f t="shared" si="11"/>
        <v>0</v>
      </c>
      <c r="P204" s="111"/>
    </row>
    <row r="205" spans="2:16" ht="19.899999999999999" customHeight="1" x14ac:dyDescent="0.35">
      <c r="B205" s="109">
        <v>198</v>
      </c>
      <c r="C205" s="111" t="str">
        <f>IF('Dépenses sur barèmes'!C205&lt;&gt;"",'Dépenses sur barèmes'!C205,"")</f>
        <v/>
      </c>
      <c r="D205" s="111" t="str">
        <f>IF('Dépenses sur barèmes'!D205&lt;&gt;"",'Dépenses sur barèmes'!D205,"")</f>
        <v/>
      </c>
      <c r="E205" s="111" t="str">
        <f>IF('Dépenses sur barèmes'!E205&lt;&gt;"",'Dépenses sur barèmes'!E205,"")</f>
        <v/>
      </c>
      <c r="F205" s="111" t="str">
        <f>IF('Dépenses sur barèmes'!F205&lt;&gt;"",'Dépenses sur barèmes'!F205,"")</f>
        <v/>
      </c>
      <c r="G205" s="79" t="str">
        <f>IF('Dépenses sur barèmes'!G205&lt;&gt;"",'Dépenses sur barèmes'!G205,"")</f>
        <v/>
      </c>
      <c r="H205" s="247" t="str">
        <f>IF(D205&lt;&gt;"",IF(ISNA(VLOOKUP(D205,P_Paramétrage!$B$3086:$D$3125,3,FALSE)),"",VLOOKUP(D205,P_Paramétrage!$B$3086:$D$3125,3,FALSE)),"")</f>
        <v/>
      </c>
      <c r="I205" s="246">
        <f>IF(D205&lt;&gt;"",IF(ISNA(VLOOKUP(D205,P_Paramétrage!$B$3086:$D$3125,3,FALSE)),0,VLOOKUP(D205,P_Paramétrage!$B$3086:$D$3125,2,FALSE)),0)</f>
        <v>0</v>
      </c>
      <c r="J205" s="246">
        <f>'Dépenses sur barèmes'!J205</f>
        <v>0</v>
      </c>
      <c r="K205" s="246"/>
      <c r="L205" s="246">
        <f t="shared" si="9"/>
        <v>0</v>
      </c>
      <c r="M205" s="111"/>
      <c r="N205" s="79" t="str">
        <f t="shared" si="10"/>
        <v/>
      </c>
      <c r="O205" s="246">
        <f t="shared" si="11"/>
        <v>0</v>
      </c>
      <c r="P205" s="111"/>
    </row>
    <row r="206" spans="2:16" ht="19.899999999999999" customHeight="1" x14ac:dyDescent="0.35">
      <c r="B206" s="109">
        <v>199</v>
      </c>
      <c r="C206" s="111" t="str">
        <f>IF('Dépenses sur barèmes'!C206&lt;&gt;"",'Dépenses sur barèmes'!C206,"")</f>
        <v/>
      </c>
      <c r="D206" s="111" t="str">
        <f>IF('Dépenses sur barèmes'!D206&lt;&gt;"",'Dépenses sur barèmes'!D206,"")</f>
        <v/>
      </c>
      <c r="E206" s="111" t="str">
        <f>IF('Dépenses sur barèmes'!E206&lt;&gt;"",'Dépenses sur barèmes'!E206,"")</f>
        <v/>
      </c>
      <c r="F206" s="111" t="str">
        <f>IF('Dépenses sur barèmes'!F206&lt;&gt;"",'Dépenses sur barèmes'!F206,"")</f>
        <v/>
      </c>
      <c r="G206" s="79" t="str">
        <f>IF('Dépenses sur barèmes'!G206&lt;&gt;"",'Dépenses sur barèmes'!G206,"")</f>
        <v/>
      </c>
      <c r="H206" s="247" t="str">
        <f>IF(D206&lt;&gt;"",IF(ISNA(VLOOKUP(D206,P_Paramétrage!$B$3086:$D$3125,3,FALSE)),"",VLOOKUP(D206,P_Paramétrage!$B$3086:$D$3125,3,FALSE)),"")</f>
        <v/>
      </c>
      <c r="I206" s="246">
        <f>IF(D206&lt;&gt;"",IF(ISNA(VLOOKUP(D206,P_Paramétrage!$B$3086:$D$3125,3,FALSE)),0,VLOOKUP(D206,P_Paramétrage!$B$3086:$D$3125,2,FALSE)),0)</f>
        <v>0</v>
      </c>
      <c r="J206" s="246">
        <f>'Dépenses sur barèmes'!J206</f>
        <v>0</v>
      </c>
      <c r="K206" s="246"/>
      <c r="L206" s="246">
        <f t="shared" si="9"/>
        <v>0</v>
      </c>
      <c r="M206" s="111"/>
      <c r="N206" s="79" t="str">
        <f t="shared" si="10"/>
        <v/>
      </c>
      <c r="O206" s="246">
        <f t="shared" si="11"/>
        <v>0</v>
      </c>
      <c r="P206" s="111"/>
    </row>
    <row r="207" spans="2:16" ht="19.899999999999999" customHeight="1" x14ac:dyDescent="0.35">
      <c r="B207" s="109">
        <v>200</v>
      </c>
      <c r="C207" s="111" t="str">
        <f>IF('Dépenses sur barèmes'!C207&lt;&gt;"",'Dépenses sur barèmes'!C207,"")</f>
        <v/>
      </c>
      <c r="D207" s="111" t="str">
        <f>IF('Dépenses sur barèmes'!D207&lt;&gt;"",'Dépenses sur barèmes'!D207,"")</f>
        <v/>
      </c>
      <c r="E207" s="111" t="str">
        <f>IF('Dépenses sur barèmes'!E207&lt;&gt;"",'Dépenses sur barèmes'!E207,"")</f>
        <v/>
      </c>
      <c r="F207" s="111" t="str">
        <f>IF('Dépenses sur barèmes'!F207&lt;&gt;"",'Dépenses sur barèmes'!F207,"")</f>
        <v/>
      </c>
      <c r="G207" s="79" t="str">
        <f>IF('Dépenses sur barèmes'!G207&lt;&gt;"",'Dépenses sur barèmes'!G207,"")</f>
        <v/>
      </c>
      <c r="H207" s="247" t="str">
        <f>IF(D207&lt;&gt;"",IF(ISNA(VLOOKUP(D207,P_Paramétrage!$B$3086:$D$3125,3,FALSE)),"",VLOOKUP(D207,P_Paramétrage!$B$3086:$D$3125,3,FALSE)),"")</f>
        <v/>
      </c>
      <c r="I207" s="246">
        <f>IF(D207&lt;&gt;"",IF(ISNA(VLOOKUP(D207,P_Paramétrage!$B$3086:$D$3125,3,FALSE)),0,VLOOKUP(D207,P_Paramétrage!$B$3086:$D$3125,2,FALSE)),0)</f>
        <v>0</v>
      </c>
      <c r="J207" s="246">
        <f>'Dépenses sur barèmes'!J207</f>
        <v>0</v>
      </c>
      <c r="K207" s="246"/>
      <c r="L207" s="246">
        <f t="shared" si="9"/>
        <v>0</v>
      </c>
      <c r="M207" s="111"/>
      <c r="N207" s="79" t="str">
        <f t="shared" si="10"/>
        <v/>
      </c>
      <c r="O207" s="246">
        <f t="shared" si="11"/>
        <v>0</v>
      </c>
      <c r="P207" s="111"/>
    </row>
    <row r="208" spans="2:16" ht="19.899999999999999" customHeight="1" x14ac:dyDescent="0.35">
      <c r="B208" s="109">
        <v>201</v>
      </c>
      <c r="C208" s="111" t="str">
        <f>IF('Dépenses sur barèmes'!C208&lt;&gt;"",'Dépenses sur barèmes'!C208,"")</f>
        <v/>
      </c>
      <c r="D208" s="111" t="str">
        <f>IF('Dépenses sur barèmes'!D208&lt;&gt;"",'Dépenses sur barèmes'!D208,"")</f>
        <v/>
      </c>
      <c r="E208" s="111" t="str">
        <f>IF('Dépenses sur barèmes'!E208&lt;&gt;"",'Dépenses sur barèmes'!E208,"")</f>
        <v/>
      </c>
      <c r="F208" s="111" t="str">
        <f>IF('Dépenses sur barèmes'!F208&lt;&gt;"",'Dépenses sur barèmes'!F208,"")</f>
        <v/>
      </c>
      <c r="G208" s="79" t="str">
        <f>IF('Dépenses sur barèmes'!G208&lt;&gt;"",'Dépenses sur barèmes'!G208,"")</f>
        <v/>
      </c>
      <c r="H208" s="247" t="str">
        <f>IF(D208&lt;&gt;"",IF(ISNA(VLOOKUP(D208,P_Paramétrage!$B$3086:$D$3125,3,FALSE)),"",VLOOKUP(D208,P_Paramétrage!$B$3086:$D$3125,3,FALSE)),"")</f>
        <v/>
      </c>
      <c r="I208" s="246">
        <f>IF(D208&lt;&gt;"",IF(ISNA(VLOOKUP(D208,P_Paramétrage!$B$3086:$D$3125,3,FALSE)),0,VLOOKUP(D208,P_Paramétrage!$B$3086:$D$3125,2,FALSE)),0)</f>
        <v>0</v>
      </c>
      <c r="J208" s="246">
        <f>'Dépenses sur barèmes'!J208</f>
        <v>0</v>
      </c>
      <c r="K208" s="246"/>
      <c r="L208" s="246">
        <f t="shared" si="9"/>
        <v>0</v>
      </c>
      <c r="M208" s="111"/>
      <c r="N208" s="79" t="str">
        <f t="shared" si="10"/>
        <v/>
      </c>
      <c r="O208" s="246">
        <f t="shared" si="11"/>
        <v>0</v>
      </c>
      <c r="P208" s="111"/>
    </row>
    <row r="209" spans="2:16" ht="19.899999999999999" customHeight="1" x14ac:dyDescent="0.35">
      <c r="B209" s="109">
        <v>202</v>
      </c>
      <c r="C209" s="111" t="str">
        <f>IF('Dépenses sur barèmes'!C209&lt;&gt;"",'Dépenses sur barèmes'!C209,"")</f>
        <v/>
      </c>
      <c r="D209" s="111" t="str">
        <f>IF('Dépenses sur barèmes'!D209&lt;&gt;"",'Dépenses sur barèmes'!D209,"")</f>
        <v/>
      </c>
      <c r="E209" s="111" t="str">
        <f>IF('Dépenses sur barèmes'!E209&lt;&gt;"",'Dépenses sur barèmes'!E209,"")</f>
        <v/>
      </c>
      <c r="F209" s="111" t="str">
        <f>IF('Dépenses sur barèmes'!F209&lt;&gt;"",'Dépenses sur barèmes'!F209,"")</f>
        <v/>
      </c>
      <c r="G209" s="79" t="str">
        <f>IF('Dépenses sur barèmes'!G209&lt;&gt;"",'Dépenses sur barèmes'!G209,"")</f>
        <v/>
      </c>
      <c r="H209" s="247" t="str">
        <f>IF(D209&lt;&gt;"",IF(ISNA(VLOOKUP(D209,P_Paramétrage!$B$3086:$D$3125,3,FALSE)),"",VLOOKUP(D209,P_Paramétrage!$B$3086:$D$3125,3,FALSE)),"")</f>
        <v/>
      </c>
      <c r="I209" s="246">
        <f>IF(D209&lt;&gt;"",IF(ISNA(VLOOKUP(D209,P_Paramétrage!$B$3086:$D$3125,3,FALSE)),0,VLOOKUP(D209,P_Paramétrage!$B$3086:$D$3125,2,FALSE)),0)</f>
        <v>0</v>
      </c>
      <c r="J209" s="246">
        <f>'Dépenses sur barèmes'!J209</f>
        <v>0</v>
      </c>
      <c r="K209" s="246"/>
      <c r="L209" s="246">
        <f t="shared" si="9"/>
        <v>0</v>
      </c>
      <c r="M209" s="111"/>
      <c r="N209" s="79" t="str">
        <f t="shared" si="10"/>
        <v/>
      </c>
      <c r="O209" s="246">
        <f t="shared" si="11"/>
        <v>0</v>
      </c>
      <c r="P209" s="111"/>
    </row>
    <row r="210" spans="2:16" ht="19.899999999999999" customHeight="1" x14ac:dyDescent="0.35">
      <c r="B210" s="109">
        <v>203</v>
      </c>
      <c r="C210" s="111" t="str">
        <f>IF('Dépenses sur barèmes'!C210&lt;&gt;"",'Dépenses sur barèmes'!C210,"")</f>
        <v/>
      </c>
      <c r="D210" s="111" t="str">
        <f>IF('Dépenses sur barèmes'!D210&lt;&gt;"",'Dépenses sur barèmes'!D210,"")</f>
        <v/>
      </c>
      <c r="E210" s="111" t="str">
        <f>IF('Dépenses sur barèmes'!E210&lt;&gt;"",'Dépenses sur barèmes'!E210,"")</f>
        <v/>
      </c>
      <c r="F210" s="111" t="str">
        <f>IF('Dépenses sur barèmes'!F210&lt;&gt;"",'Dépenses sur barèmes'!F210,"")</f>
        <v/>
      </c>
      <c r="G210" s="79" t="str">
        <f>IF('Dépenses sur barèmes'!G210&lt;&gt;"",'Dépenses sur barèmes'!G210,"")</f>
        <v/>
      </c>
      <c r="H210" s="247" t="str">
        <f>IF(D210&lt;&gt;"",IF(ISNA(VLOOKUP(D210,P_Paramétrage!$B$3086:$D$3125,3,FALSE)),"",VLOOKUP(D210,P_Paramétrage!$B$3086:$D$3125,3,FALSE)),"")</f>
        <v/>
      </c>
      <c r="I210" s="246">
        <f>IF(D210&lt;&gt;"",IF(ISNA(VLOOKUP(D210,P_Paramétrage!$B$3086:$D$3125,3,FALSE)),0,VLOOKUP(D210,P_Paramétrage!$B$3086:$D$3125,2,FALSE)),0)</f>
        <v>0</v>
      </c>
      <c r="J210" s="246">
        <f>'Dépenses sur barèmes'!J210</f>
        <v>0</v>
      </c>
      <c r="K210" s="246"/>
      <c r="L210" s="246">
        <f t="shared" si="9"/>
        <v>0</v>
      </c>
      <c r="M210" s="111"/>
      <c r="N210" s="79" t="str">
        <f t="shared" si="10"/>
        <v/>
      </c>
      <c r="O210" s="246">
        <f t="shared" si="11"/>
        <v>0</v>
      </c>
      <c r="P210" s="111"/>
    </row>
    <row r="211" spans="2:16" ht="19.899999999999999" customHeight="1" x14ac:dyDescent="0.35">
      <c r="B211" s="109">
        <v>204</v>
      </c>
      <c r="C211" s="111" t="str">
        <f>IF('Dépenses sur barèmes'!C211&lt;&gt;"",'Dépenses sur barèmes'!C211,"")</f>
        <v/>
      </c>
      <c r="D211" s="111" t="str">
        <f>IF('Dépenses sur barèmes'!D211&lt;&gt;"",'Dépenses sur barèmes'!D211,"")</f>
        <v/>
      </c>
      <c r="E211" s="111" t="str">
        <f>IF('Dépenses sur barèmes'!E211&lt;&gt;"",'Dépenses sur barèmes'!E211,"")</f>
        <v/>
      </c>
      <c r="F211" s="111" t="str">
        <f>IF('Dépenses sur barèmes'!F211&lt;&gt;"",'Dépenses sur barèmes'!F211,"")</f>
        <v/>
      </c>
      <c r="G211" s="79" t="str">
        <f>IF('Dépenses sur barèmes'!G211&lt;&gt;"",'Dépenses sur barèmes'!G211,"")</f>
        <v/>
      </c>
      <c r="H211" s="247" t="str">
        <f>IF(D211&lt;&gt;"",IF(ISNA(VLOOKUP(D211,P_Paramétrage!$B$3086:$D$3125,3,FALSE)),"",VLOOKUP(D211,P_Paramétrage!$B$3086:$D$3125,3,FALSE)),"")</f>
        <v/>
      </c>
      <c r="I211" s="246">
        <f>IF(D211&lt;&gt;"",IF(ISNA(VLOOKUP(D211,P_Paramétrage!$B$3086:$D$3125,3,FALSE)),0,VLOOKUP(D211,P_Paramétrage!$B$3086:$D$3125,2,FALSE)),0)</f>
        <v>0</v>
      </c>
      <c r="J211" s="246">
        <f>'Dépenses sur barèmes'!J211</f>
        <v>0</v>
      </c>
      <c r="K211" s="246"/>
      <c r="L211" s="246">
        <f t="shared" si="9"/>
        <v>0</v>
      </c>
      <c r="M211" s="111"/>
      <c r="N211" s="79" t="str">
        <f t="shared" si="10"/>
        <v/>
      </c>
      <c r="O211" s="246">
        <f t="shared" si="11"/>
        <v>0</v>
      </c>
      <c r="P211" s="111"/>
    </row>
    <row r="212" spans="2:16" ht="19.899999999999999" customHeight="1" x14ac:dyDescent="0.35">
      <c r="B212" s="109">
        <v>205</v>
      </c>
      <c r="C212" s="111" t="str">
        <f>IF('Dépenses sur barèmes'!C212&lt;&gt;"",'Dépenses sur barèmes'!C212,"")</f>
        <v/>
      </c>
      <c r="D212" s="111" t="str">
        <f>IF('Dépenses sur barèmes'!D212&lt;&gt;"",'Dépenses sur barèmes'!D212,"")</f>
        <v/>
      </c>
      <c r="E212" s="111" t="str">
        <f>IF('Dépenses sur barèmes'!E212&lt;&gt;"",'Dépenses sur barèmes'!E212,"")</f>
        <v/>
      </c>
      <c r="F212" s="111" t="str">
        <f>IF('Dépenses sur barèmes'!F212&lt;&gt;"",'Dépenses sur barèmes'!F212,"")</f>
        <v/>
      </c>
      <c r="G212" s="79" t="str">
        <f>IF('Dépenses sur barèmes'!G212&lt;&gt;"",'Dépenses sur barèmes'!G212,"")</f>
        <v/>
      </c>
      <c r="H212" s="247" t="str">
        <f>IF(D212&lt;&gt;"",IF(ISNA(VLOOKUP(D212,P_Paramétrage!$B$3086:$D$3125,3,FALSE)),"",VLOOKUP(D212,P_Paramétrage!$B$3086:$D$3125,3,FALSE)),"")</f>
        <v/>
      </c>
      <c r="I212" s="246">
        <f>IF(D212&lt;&gt;"",IF(ISNA(VLOOKUP(D212,P_Paramétrage!$B$3086:$D$3125,3,FALSE)),0,VLOOKUP(D212,P_Paramétrage!$B$3086:$D$3125,2,FALSE)),0)</f>
        <v>0</v>
      </c>
      <c r="J212" s="246">
        <f>'Dépenses sur barèmes'!J212</f>
        <v>0</v>
      </c>
      <c r="K212" s="246"/>
      <c r="L212" s="246">
        <f t="shared" si="9"/>
        <v>0</v>
      </c>
      <c r="M212" s="111"/>
      <c r="N212" s="79" t="str">
        <f t="shared" si="10"/>
        <v/>
      </c>
      <c r="O212" s="246">
        <f t="shared" si="11"/>
        <v>0</v>
      </c>
      <c r="P212" s="111"/>
    </row>
    <row r="213" spans="2:16" ht="19.899999999999999" customHeight="1" x14ac:dyDescent="0.35">
      <c r="B213" s="109">
        <v>206</v>
      </c>
      <c r="C213" s="111" t="str">
        <f>IF('Dépenses sur barèmes'!C213&lt;&gt;"",'Dépenses sur barèmes'!C213,"")</f>
        <v/>
      </c>
      <c r="D213" s="111" t="str">
        <f>IF('Dépenses sur barèmes'!D213&lt;&gt;"",'Dépenses sur barèmes'!D213,"")</f>
        <v/>
      </c>
      <c r="E213" s="111" t="str">
        <f>IF('Dépenses sur barèmes'!E213&lt;&gt;"",'Dépenses sur barèmes'!E213,"")</f>
        <v/>
      </c>
      <c r="F213" s="111" t="str">
        <f>IF('Dépenses sur barèmes'!F213&lt;&gt;"",'Dépenses sur barèmes'!F213,"")</f>
        <v/>
      </c>
      <c r="G213" s="79" t="str">
        <f>IF('Dépenses sur barèmes'!G213&lt;&gt;"",'Dépenses sur barèmes'!G213,"")</f>
        <v/>
      </c>
      <c r="H213" s="247" t="str">
        <f>IF(D213&lt;&gt;"",IF(ISNA(VLOOKUP(D213,P_Paramétrage!$B$3086:$D$3125,3,FALSE)),"",VLOOKUP(D213,P_Paramétrage!$B$3086:$D$3125,3,FALSE)),"")</f>
        <v/>
      </c>
      <c r="I213" s="246">
        <f>IF(D213&lt;&gt;"",IF(ISNA(VLOOKUP(D213,P_Paramétrage!$B$3086:$D$3125,3,FALSE)),0,VLOOKUP(D213,P_Paramétrage!$B$3086:$D$3125,2,FALSE)),0)</f>
        <v>0</v>
      </c>
      <c r="J213" s="246">
        <f>'Dépenses sur barèmes'!J213</f>
        <v>0</v>
      </c>
      <c r="K213" s="246"/>
      <c r="L213" s="246">
        <f t="shared" si="9"/>
        <v>0</v>
      </c>
      <c r="M213" s="111"/>
      <c r="N213" s="79" t="str">
        <f t="shared" si="10"/>
        <v/>
      </c>
      <c r="O213" s="246">
        <f t="shared" si="11"/>
        <v>0</v>
      </c>
      <c r="P213" s="111"/>
    </row>
    <row r="214" spans="2:16" ht="19.899999999999999" customHeight="1" x14ac:dyDescent="0.35">
      <c r="B214" s="109">
        <v>207</v>
      </c>
      <c r="C214" s="111" t="str">
        <f>IF('Dépenses sur barèmes'!C214&lt;&gt;"",'Dépenses sur barèmes'!C214,"")</f>
        <v/>
      </c>
      <c r="D214" s="111" t="str">
        <f>IF('Dépenses sur barèmes'!D214&lt;&gt;"",'Dépenses sur barèmes'!D214,"")</f>
        <v/>
      </c>
      <c r="E214" s="111" t="str">
        <f>IF('Dépenses sur barèmes'!E214&lt;&gt;"",'Dépenses sur barèmes'!E214,"")</f>
        <v/>
      </c>
      <c r="F214" s="111" t="str">
        <f>IF('Dépenses sur barèmes'!F214&lt;&gt;"",'Dépenses sur barèmes'!F214,"")</f>
        <v/>
      </c>
      <c r="G214" s="79" t="str">
        <f>IF('Dépenses sur barèmes'!G214&lt;&gt;"",'Dépenses sur barèmes'!G214,"")</f>
        <v/>
      </c>
      <c r="H214" s="247" t="str">
        <f>IF(D214&lt;&gt;"",IF(ISNA(VLOOKUP(D214,P_Paramétrage!$B$3086:$D$3125,3,FALSE)),"",VLOOKUP(D214,P_Paramétrage!$B$3086:$D$3125,3,FALSE)),"")</f>
        <v/>
      </c>
      <c r="I214" s="246">
        <f>IF(D214&lt;&gt;"",IF(ISNA(VLOOKUP(D214,P_Paramétrage!$B$3086:$D$3125,3,FALSE)),0,VLOOKUP(D214,P_Paramétrage!$B$3086:$D$3125,2,FALSE)),0)</f>
        <v>0</v>
      </c>
      <c r="J214" s="246">
        <f>'Dépenses sur barèmes'!J214</f>
        <v>0</v>
      </c>
      <c r="K214" s="246"/>
      <c r="L214" s="246">
        <f t="shared" si="9"/>
        <v>0</v>
      </c>
      <c r="M214" s="111"/>
      <c r="N214" s="79" t="str">
        <f t="shared" si="10"/>
        <v/>
      </c>
      <c r="O214" s="246">
        <f t="shared" si="11"/>
        <v>0</v>
      </c>
      <c r="P214" s="111"/>
    </row>
    <row r="215" spans="2:16" ht="19.899999999999999" customHeight="1" x14ac:dyDescent="0.35">
      <c r="B215" s="109">
        <v>208</v>
      </c>
      <c r="C215" s="111" t="str">
        <f>IF('Dépenses sur barèmes'!C215&lt;&gt;"",'Dépenses sur barèmes'!C215,"")</f>
        <v/>
      </c>
      <c r="D215" s="111" t="str">
        <f>IF('Dépenses sur barèmes'!D215&lt;&gt;"",'Dépenses sur barèmes'!D215,"")</f>
        <v/>
      </c>
      <c r="E215" s="111" t="str">
        <f>IF('Dépenses sur barèmes'!E215&lt;&gt;"",'Dépenses sur barèmes'!E215,"")</f>
        <v/>
      </c>
      <c r="F215" s="111" t="str">
        <f>IF('Dépenses sur barèmes'!F215&lt;&gt;"",'Dépenses sur barèmes'!F215,"")</f>
        <v/>
      </c>
      <c r="G215" s="79" t="str">
        <f>IF('Dépenses sur barèmes'!G215&lt;&gt;"",'Dépenses sur barèmes'!G215,"")</f>
        <v/>
      </c>
      <c r="H215" s="247" t="str">
        <f>IF(D215&lt;&gt;"",IF(ISNA(VLOOKUP(D215,P_Paramétrage!$B$3086:$D$3125,3,FALSE)),"",VLOOKUP(D215,P_Paramétrage!$B$3086:$D$3125,3,FALSE)),"")</f>
        <v/>
      </c>
      <c r="I215" s="246">
        <f>IF(D215&lt;&gt;"",IF(ISNA(VLOOKUP(D215,P_Paramétrage!$B$3086:$D$3125,3,FALSE)),0,VLOOKUP(D215,P_Paramétrage!$B$3086:$D$3125,2,FALSE)),0)</f>
        <v>0</v>
      </c>
      <c r="J215" s="246">
        <f>'Dépenses sur barèmes'!J215</f>
        <v>0</v>
      </c>
      <c r="K215" s="246"/>
      <c r="L215" s="246">
        <f t="shared" si="9"/>
        <v>0</v>
      </c>
      <c r="M215" s="111"/>
      <c r="N215" s="79" t="str">
        <f t="shared" si="10"/>
        <v/>
      </c>
      <c r="O215" s="246">
        <f t="shared" si="11"/>
        <v>0</v>
      </c>
      <c r="P215" s="111"/>
    </row>
    <row r="216" spans="2:16" ht="19.899999999999999" customHeight="1" x14ac:dyDescent="0.35">
      <c r="B216" s="109">
        <v>209</v>
      </c>
      <c r="C216" s="111" t="str">
        <f>IF('Dépenses sur barèmes'!C216&lt;&gt;"",'Dépenses sur barèmes'!C216,"")</f>
        <v/>
      </c>
      <c r="D216" s="111" t="str">
        <f>IF('Dépenses sur barèmes'!D216&lt;&gt;"",'Dépenses sur barèmes'!D216,"")</f>
        <v/>
      </c>
      <c r="E216" s="111" t="str">
        <f>IF('Dépenses sur barèmes'!E216&lt;&gt;"",'Dépenses sur barèmes'!E216,"")</f>
        <v/>
      </c>
      <c r="F216" s="111" t="str">
        <f>IF('Dépenses sur barèmes'!F216&lt;&gt;"",'Dépenses sur barèmes'!F216,"")</f>
        <v/>
      </c>
      <c r="G216" s="79" t="str">
        <f>IF('Dépenses sur barèmes'!G216&lt;&gt;"",'Dépenses sur barèmes'!G216,"")</f>
        <v/>
      </c>
      <c r="H216" s="247" t="str">
        <f>IF(D216&lt;&gt;"",IF(ISNA(VLOOKUP(D216,P_Paramétrage!$B$3086:$D$3125,3,FALSE)),"",VLOOKUP(D216,P_Paramétrage!$B$3086:$D$3125,3,FALSE)),"")</f>
        <v/>
      </c>
      <c r="I216" s="246">
        <f>IF(D216&lt;&gt;"",IF(ISNA(VLOOKUP(D216,P_Paramétrage!$B$3086:$D$3125,3,FALSE)),0,VLOOKUP(D216,P_Paramétrage!$B$3086:$D$3125,2,FALSE)),0)</f>
        <v>0</v>
      </c>
      <c r="J216" s="246">
        <f>'Dépenses sur barèmes'!J216</f>
        <v>0</v>
      </c>
      <c r="K216" s="246"/>
      <c r="L216" s="246">
        <f t="shared" si="9"/>
        <v>0</v>
      </c>
      <c r="M216" s="111"/>
      <c r="N216" s="79" t="str">
        <f t="shared" si="10"/>
        <v/>
      </c>
      <c r="O216" s="246">
        <f t="shared" si="11"/>
        <v>0</v>
      </c>
      <c r="P216" s="111"/>
    </row>
    <row r="217" spans="2:16" ht="19.899999999999999" customHeight="1" x14ac:dyDescent="0.35">
      <c r="B217" s="109">
        <v>210</v>
      </c>
      <c r="C217" s="111" t="str">
        <f>IF('Dépenses sur barèmes'!C217&lt;&gt;"",'Dépenses sur barèmes'!C217,"")</f>
        <v/>
      </c>
      <c r="D217" s="111" t="str">
        <f>IF('Dépenses sur barèmes'!D217&lt;&gt;"",'Dépenses sur barèmes'!D217,"")</f>
        <v/>
      </c>
      <c r="E217" s="111" t="str">
        <f>IF('Dépenses sur barèmes'!E217&lt;&gt;"",'Dépenses sur barèmes'!E217,"")</f>
        <v/>
      </c>
      <c r="F217" s="111" t="str">
        <f>IF('Dépenses sur barèmes'!F217&lt;&gt;"",'Dépenses sur barèmes'!F217,"")</f>
        <v/>
      </c>
      <c r="G217" s="79" t="str">
        <f>IF('Dépenses sur barèmes'!G217&lt;&gt;"",'Dépenses sur barèmes'!G217,"")</f>
        <v/>
      </c>
      <c r="H217" s="247" t="str">
        <f>IF(D217&lt;&gt;"",IF(ISNA(VLOOKUP(D217,P_Paramétrage!$B$3086:$D$3125,3,FALSE)),"",VLOOKUP(D217,P_Paramétrage!$B$3086:$D$3125,3,FALSE)),"")</f>
        <v/>
      </c>
      <c r="I217" s="246">
        <f>IF(D217&lt;&gt;"",IF(ISNA(VLOOKUP(D217,P_Paramétrage!$B$3086:$D$3125,3,FALSE)),0,VLOOKUP(D217,P_Paramétrage!$B$3086:$D$3125,2,FALSE)),0)</f>
        <v>0</v>
      </c>
      <c r="J217" s="246">
        <f>'Dépenses sur barèmes'!J217</f>
        <v>0</v>
      </c>
      <c r="K217" s="246"/>
      <c r="L217" s="246">
        <f t="shared" si="9"/>
        <v>0</v>
      </c>
      <c r="M217" s="111"/>
      <c r="N217" s="79" t="str">
        <f t="shared" si="10"/>
        <v/>
      </c>
      <c r="O217" s="246">
        <f t="shared" si="11"/>
        <v>0</v>
      </c>
      <c r="P217" s="111"/>
    </row>
    <row r="218" spans="2:16" ht="19.899999999999999" customHeight="1" x14ac:dyDescent="0.35">
      <c r="B218" s="109">
        <v>211</v>
      </c>
      <c r="C218" s="111" t="str">
        <f>IF('Dépenses sur barèmes'!C218&lt;&gt;"",'Dépenses sur barèmes'!C218,"")</f>
        <v/>
      </c>
      <c r="D218" s="111" t="str">
        <f>IF('Dépenses sur barèmes'!D218&lt;&gt;"",'Dépenses sur barèmes'!D218,"")</f>
        <v/>
      </c>
      <c r="E218" s="111" t="str">
        <f>IF('Dépenses sur barèmes'!E218&lt;&gt;"",'Dépenses sur barèmes'!E218,"")</f>
        <v/>
      </c>
      <c r="F218" s="111" t="str">
        <f>IF('Dépenses sur barèmes'!F218&lt;&gt;"",'Dépenses sur barèmes'!F218,"")</f>
        <v/>
      </c>
      <c r="G218" s="79" t="str">
        <f>IF('Dépenses sur barèmes'!G218&lt;&gt;"",'Dépenses sur barèmes'!G218,"")</f>
        <v/>
      </c>
      <c r="H218" s="247" t="str">
        <f>IF(D218&lt;&gt;"",IF(ISNA(VLOOKUP(D218,P_Paramétrage!$B$3086:$D$3125,3,FALSE)),"",VLOOKUP(D218,P_Paramétrage!$B$3086:$D$3125,3,FALSE)),"")</f>
        <v/>
      </c>
      <c r="I218" s="246">
        <f>IF(D218&lt;&gt;"",IF(ISNA(VLOOKUP(D218,P_Paramétrage!$B$3086:$D$3125,3,FALSE)),0,VLOOKUP(D218,P_Paramétrage!$B$3086:$D$3125,2,FALSE)),0)</f>
        <v>0</v>
      </c>
      <c r="J218" s="246">
        <f>'Dépenses sur barèmes'!J218</f>
        <v>0</v>
      </c>
      <c r="K218" s="246"/>
      <c r="L218" s="246">
        <f t="shared" si="9"/>
        <v>0</v>
      </c>
      <c r="M218" s="111"/>
      <c r="N218" s="79" t="str">
        <f t="shared" si="10"/>
        <v/>
      </c>
      <c r="O218" s="246">
        <f t="shared" si="11"/>
        <v>0</v>
      </c>
      <c r="P218" s="111"/>
    </row>
    <row r="219" spans="2:16" ht="19.899999999999999" customHeight="1" x14ac:dyDescent="0.35">
      <c r="B219" s="109">
        <v>212</v>
      </c>
      <c r="C219" s="111" t="str">
        <f>IF('Dépenses sur barèmes'!C219&lt;&gt;"",'Dépenses sur barèmes'!C219,"")</f>
        <v/>
      </c>
      <c r="D219" s="111" t="str">
        <f>IF('Dépenses sur barèmes'!D219&lt;&gt;"",'Dépenses sur barèmes'!D219,"")</f>
        <v/>
      </c>
      <c r="E219" s="111" t="str">
        <f>IF('Dépenses sur barèmes'!E219&lt;&gt;"",'Dépenses sur barèmes'!E219,"")</f>
        <v/>
      </c>
      <c r="F219" s="111" t="str">
        <f>IF('Dépenses sur barèmes'!F219&lt;&gt;"",'Dépenses sur barèmes'!F219,"")</f>
        <v/>
      </c>
      <c r="G219" s="79" t="str">
        <f>IF('Dépenses sur barèmes'!G219&lt;&gt;"",'Dépenses sur barèmes'!G219,"")</f>
        <v/>
      </c>
      <c r="H219" s="247" t="str">
        <f>IF(D219&lt;&gt;"",IF(ISNA(VLOOKUP(D219,P_Paramétrage!$B$3086:$D$3125,3,FALSE)),"",VLOOKUP(D219,P_Paramétrage!$B$3086:$D$3125,3,FALSE)),"")</f>
        <v/>
      </c>
      <c r="I219" s="246">
        <f>IF(D219&lt;&gt;"",IF(ISNA(VLOOKUP(D219,P_Paramétrage!$B$3086:$D$3125,3,FALSE)),0,VLOOKUP(D219,P_Paramétrage!$B$3086:$D$3125,2,FALSE)),0)</f>
        <v>0</v>
      </c>
      <c r="J219" s="246">
        <f>'Dépenses sur barèmes'!J219</f>
        <v>0</v>
      </c>
      <c r="K219" s="246"/>
      <c r="L219" s="246">
        <f t="shared" si="9"/>
        <v>0</v>
      </c>
      <c r="M219" s="111"/>
      <c r="N219" s="79" t="str">
        <f t="shared" si="10"/>
        <v/>
      </c>
      <c r="O219" s="246">
        <f t="shared" si="11"/>
        <v>0</v>
      </c>
      <c r="P219" s="111"/>
    </row>
    <row r="220" spans="2:16" ht="19.899999999999999" customHeight="1" x14ac:dyDescent="0.35">
      <c r="B220" s="109">
        <v>213</v>
      </c>
      <c r="C220" s="111" t="str">
        <f>IF('Dépenses sur barèmes'!C220&lt;&gt;"",'Dépenses sur barèmes'!C220,"")</f>
        <v/>
      </c>
      <c r="D220" s="111" t="str">
        <f>IF('Dépenses sur barèmes'!D220&lt;&gt;"",'Dépenses sur barèmes'!D220,"")</f>
        <v/>
      </c>
      <c r="E220" s="111" t="str">
        <f>IF('Dépenses sur barèmes'!E220&lt;&gt;"",'Dépenses sur barèmes'!E220,"")</f>
        <v/>
      </c>
      <c r="F220" s="111" t="str">
        <f>IF('Dépenses sur barèmes'!F220&lt;&gt;"",'Dépenses sur barèmes'!F220,"")</f>
        <v/>
      </c>
      <c r="G220" s="79" t="str">
        <f>IF('Dépenses sur barèmes'!G220&lt;&gt;"",'Dépenses sur barèmes'!G220,"")</f>
        <v/>
      </c>
      <c r="H220" s="247" t="str">
        <f>IF(D220&lt;&gt;"",IF(ISNA(VLOOKUP(D220,P_Paramétrage!$B$3086:$D$3125,3,FALSE)),"",VLOOKUP(D220,P_Paramétrage!$B$3086:$D$3125,3,FALSE)),"")</f>
        <v/>
      </c>
      <c r="I220" s="246">
        <f>IF(D220&lt;&gt;"",IF(ISNA(VLOOKUP(D220,P_Paramétrage!$B$3086:$D$3125,3,FALSE)),0,VLOOKUP(D220,P_Paramétrage!$B$3086:$D$3125,2,FALSE)),0)</f>
        <v>0</v>
      </c>
      <c r="J220" s="246">
        <f>'Dépenses sur barèmes'!J220</f>
        <v>0</v>
      </c>
      <c r="K220" s="246"/>
      <c r="L220" s="246">
        <f t="shared" si="9"/>
        <v>0</v>
      </c>
      <c r="M220" s="111"/>
      <c r="N220" s="79" t="str">
        <f t="shared" si="10"/>
        <v/>
      </c>
      <c r="O220" s="246">
        <f t="shared" si="11"/>
        <v>0</v>
      </c>
      <c r="P220" s="111"/>
    </row>
    <row r="221" spans="2:16" ht="19.899999999999999" customHeight="1" x14ac:dyDescent="0.35">
      <c r="B221" s="109">
        <v>214</v>
      </c>
      <c r="C221" s="111" t="str">
        <f>IF('Dépenses sur barèmes'!C221&lt;&gt;"",'Dépenses sur barèmes'!C221,"")</f>
        <v/>
      </c>
      <c r="D221" s="111" t="str">
        <f>IF('Dépenses sur barèmes'!D221&lt;&gt;"",'Dépenses sur barèmes'!D221,"")</f>
        <v/>
      </c>
      <c r="E221" s="111" t="str">
        <f>IF('Dépenses sur barèmes'!E221&lt;&gt;"",'Dépenses sur barèmes'!E221,"")</f>
        <v/>
      </c>
      <c r="F221" s="111" t="str">
        <f>IF('Dépenses sur barèmes'!F221&lt;&gt;"",'Dépenses sur barèmes'!F221,"")</f>
        <v/>
      </c>
      <c r="G221" s="79" t="str">
        <f>IF('Dépenses sur barèmes'!G221&lt;&gt;"",'Dépenses sur barèmes'!G221,"")</f>
        <v/>
      </c>
      <c r="H221" s="247" t="str">
        <f>IF(D221&lt;&gt;"",IF(ISNA(VLOOKUP(D221,P_Paramétrage!$B$3086:$D$3125,3,FALSE)),"",VLOOKUP(D221,P_Paramétrage!$B$3086:$D$3125,3,FALSE)),"")</f>
        <v/>
      </c>
      <c r="I221" s="246">
        <f>IF(D221&lt;&gt;"",IF(ISNA(VLOOKUP(D221,P_Paramétrage!$B$3086:$D$3125,3,FALSE)),0,VLOOKUP(D221,P_Paramétrage!$B$3086:$D$3125,2,FALSE)),0)</f>
        <v>0</v>
      </c>
      <c r="J221" s="246">
        <f>'Dépenses sur barèmes'!J221</f>
        <v>0</v>
      </c>
      <c r="K221" s="246"/>
      <c r="L221" s="246">
        <f t="shared" si="9"/>
        <v>0</v>
      </c>
      <c r="M221" s="111"/>
      <c r="N221" s="79" t="str">
        <f t="shared" si="10"/>
        <v/>
      </c>
      <c r="O221" s="246">
        <f t="shared" si="11"/>
        <v>0</v>
      </c>
      <c r="P221" s="111"/>
    </row>
    <row r="222" spans="2:16" ht="19.899999999999999" customHeight="1" x14ac:dyDescent="0.35">
      <c r="B222" s="109">
        <v>215</v>
      </c>
      <c r="C222" s="111" t="str">
        <f>IF('Dépenses sur barèmes'!C222&lt;&gt;"",'Dépenses sur barèmes'!C222,"")</f>
        <v/>
      </c>
      <c r="D222" s="111" t="str">
        <f>IF('Dépenses sur barèmes'!D222&lt;&gt;"",'Dépenses sur barèmes'!D222,"")</f>
        <v/>
      </c>
      <c r="E222" s="111" t="str">
        <f>IF('Dépenses sur barèmes'!E222&lt;&gt;"",'Dépenses sur barèmes'!E222,"")</f>
        <v/>
      </c>
      <c r="F222" s="111" t="str">
        <f>IF('Dépenses sur barèmes'!F222&lt;&gt;"",'Dépenses sur barèmes'!F222,"")</f>
        <v/>
      </c>
      <c r="G222" s="79" t="str">
        <f>IF('Dépenses sur barèmes'!G222&lt;&gt;"",'Dépenses sur barèmes'!G222,"")</f>
        <v/>
      </c>
      <c r="H222" s="247" t="str">
        <f>IF(D222&lt;&gt;"",IF(ISNA(VLOOKUP(D222,P_Paramétrage!$B$3086:$D$3125,3,FALSE)),"",VLOOKUP(D222,P_Paramétrage!$B$3086:$D$3125,3,FALSE)),"")</f>
        <v/>
      </c>
      <c r="I222" s="246">
        <f>IF(D222&lt;&gt;"",IF(ISNA(VLOOKUP(D222,P_Paramétrage!$B$3086:$D$3125,3,FALSE)),0,VLOOKUP(D222,P_Paramétrage!$B$3086:$D$3125,2,FALSE)),0)</f>
        <v>0</v>
      </c>
      <c r="J222" s="246">
        <f>'Dépenses sur barèmes'!J222</f>
        <v>0</v>
      </c>
      <c r="K222" s="246"/>
      <c r="L222" s="246">
        <f t="shared" si="9"/>
        <v>0</v>
      </c>
      <c r="M222" s="111"/>
      <c r="N222" s="79" t="str">
        <f t="shared" si="10"/>
        <v/>
      </c>
      <c r="O222" s="246">
        <f t="shared" si="11"/>
        <v>0</v>
      </c>
      <c r="P222" s="111"/>
    </row>
    <row r="223" spans="2:16" ht="19.899999999999999" customHeight="1" x14ac:dyDescent="0.35">
      <c r="B223" s="109">
        <v>216</v>
      </c>
      <c r="C223" s="111" t="str">
        <f>IF('Dépenses sur barèmes'!C223&lt;&gt;"",'Dépenses sur barèmes'!C223,"")</f>
        <v/>
      </c>
      <c r="D223" s="111" t="str">
        <f>IF('Dépenses sur barèmes'!D223&lt;&gt;"",'Dépenses sur barèmes'!D223,"")</f>
        <v/>
      </c>
      <c r="E223" s="111" t="str">
        <f>IF('Dépenses sur barèmes'!E223&lt;&gt;"",'Dépenses sur barèmes'!E223,"")</f>
        <v/>
      </c>
      <c r="F223" s="111" t="str">
        <f>IF('Dépenses sur barèmes'!F223&lt;&gt;"",'Dépenses sur barèmes'!F223,"")</f>
        <v/>
      </c>
      <c r="G223" s="79" t="str">
        <f>IF('Dépenses sur barèmes'!G223&lt;&gt;"",'Dépenses sur barèmes'!G223,"")</f>
        <v/>
      </c>
      <c r="H223" s="247" t="str">
        <f>IF(D223&lt;&gt;"",IF(ISNA(VLOOKUP(D223,P_Paramétrage!$B$3086:$D$3125,3,FALSE)),"",VLOOKUP(D223,P_Paramétrage!$B$3086:$D$3125,3,FALSE)),"")</f>
        <v/>
      </c>
      <c r="I223" s="246">
        <f>IF(D223&lt;&gt;"",IF(ISNA(VLOOKUP(D223,P_Paramétrage!$B$3086:$D$3125,3,FALSE)),0,VLOOKUP(D223,P_Paramétrage!$B$3086:$D$3125,2,FALSE)),0)</f>
        <v>0</v>
      </c>
      <c r="J223" s="246">
        <f>'Dépenses sur barèmes'!J223</f>
        <v>0</v>
      </c>
      <c r="K223" s="246"/>
      <c r="L223" s="246">
        <f t="shared" si="9"/>
        <v>0</v>
      </c>
      <c r="M223" s="111"/>
      <c r="N223" s="79" t="str">
        <f t="shared" si="10"/>
        <v/>
      </c>
      <c r="O223" s="246">
        <f t="shared" si="11"/>
        <v>0</v>
      </c>
      <c r="P223" s="111"/>
    </row>
    <row r="224" spans="2:16" ht="19.899999999999999" customHeight="1" x14ac:dyDescent="0.35">
      <c r="B224" s="109">
        <v>217</v>
      </c>
      <c r="C224" s="111" t="str">
        <f>IF('Dépenses sur barèmes'!C224&lt;&gt;"",'Dépenses sur barèmes'!C224,"")</f>
        <v/>
      </c>
      <c r="D224" s="111" t="str">
        <f>IF('Dépenses sur barèmes'!D224&lt;&gt;"",'Dépenses sur barèmes'!D224,"")</f>
        <v/>
      </c>
      <c r="E224" s="111" t="str">
        <f>IF('Dépenses sur barèmes'!E224&lt;&gt;"",'Dépenses sur barèmes'!E224,"")</f>
        <v/>
      </c>
      <c r="F224" s="111" t="str">
        <f>IF('Dépenses sur barèmes'!F224&lt;&gt;"",'Dépenses sur barèmes'!F224,"")</f>
        <v/>
      </c>
      <c r="G224" s="79" t="str">
        <f>IF('Dépenses sur barèmes'!G224&lt;&gt;"",'Dépenses sur barèmes'!G224,"")</f>
        <v/>
      </c>
      <c r="H224" s="247" t="str">
        <f>IF(D224&lt;&gt;"",IF(ISNA(VLOOKUP(D224,P_Paramétrage!$B$3086:$D$3125,3,FALSE)),"",VLOOKUP(D224,P_Paramétrage!$B$3086:$D$3125,3,FALSE)),"")</f>
        <v/>
      </c>
      <c r="I224" s="246">
        <f>IF(D224&lt;&gt;"",IF(ISNA(VLOOKUP(D224,P_Paramétrage!$B$3086:$D$3125,3,FALSE)),0,VLOOKUP(D224,P_Paramétrage!$B$3086:$D$3125,2,FALSE)),0)</f>
        <v>0</v>
      </c>
      <c r="J224" s="246">
        <f>'Dépenses sur barèmes'!J224</f>
        <v>0</v>
      </c>
      <c r="K224" s="246"/>
      <c r="L224" s="246">
        <f t="shared" si="9"/>
        <v>0</v>
      </c>
      <c r="M224" s="111"/>
      <c r="N224" s="79" t="str">
        <f t="shared" si="10"/>
        <v/>
      </c>
      <c r="O224" s="246">
        <f t="shared" si="11"/>
        <v>0</v>
      </c>
      <c r="P224" s="111"/>
    </row>
    <row r="225" spans="2:16" ht="19.899999999999999" customHeight="1" x14ac:dyDescent="0.35">
      <c r="B225" s="109">
        <v>218</v>
      </c>
      <c r="C225" s="111" t="str">
        <f>IF('Dépenses sur barèmes'!C225&lt;&gt;"",'Dépenses sur barèmes'!C225,"")</f>
        <v/>
      </c>
      <c r="D225" s="111" t="str">
        <f>IF('Dépenses sur barèmes'!D225&lt;&gt;"",'Dépenses sur barèmes'!D225,"")</f>
        <v/>
      </c>
      <c r="E225" s="111" t="str">
        <f>IF('Dépenses sur barèmes'!E225&lt;&gt;"",'Dépenses sur barèmes'!E225,"")</f>
        <v/>
      </c>
      <c r="F225" s="111" t="str">
        <f>IF('Dépenses sur barèmes'!F225&lt;&gt;"",'Dépenses sur barèmes'!F225,"")</f>
        <v/>
      </c>
      <c r="G225" s="79" t="str">
        <f>IF('Dépenses sur barèmes'!G225&lt;&gt;"",'Dépenses sur barèmes'!G225,"")</f>
        <v/>
      </c>
      <c r="H225" s="247" t="str">
        <f>IF(D225&lt;&gt;"",IF(ISNA(VLOOKUP(D225,P_Paramétrage!$B$3086:$D$3125,3,FALSE)),"",VLOOKUP(D225,P_Paramétrage!$B$3086:$D$3125,3,FALSE)),"")</f>
        <v/>
      </c>
      <c r="I225" s="246">
        <f>IF(D225&lt;&gt;"",IF(ISNA(VLOOKUP(D225,P_Paramétrage!$B$3086:$D$3125,3,FALSE)),0,VLOOKUP(D225,P_Paramétrage!$B$3086:$D$3125,2,FALSE)),0)</f>
        <v>0</v>
      </c>
      <c r="J225" s="246">
        <f>'Dépenses sur barèmes'!J225</f>
        <v>0</v>
      </c>
      <c r="K225" s="246"/>
      <c r="L225" s="246">
        <f t="shared" si="9"/>
        <v>0</v>
      </c>
      <c r="M225" s="111"/>
      <c r="N225" s="79" t="str">
        <f t="shared" si="10"/>
        <v/>
      </c>
      <c r="O225" s="246">
        <f t="shared" si="11"/>
        <v>0</v>
      </c>
      <c r="P225" s="111"/>
    </row>
    <row r="226" spans="2:16" ht="19.899999999999999" customHeight="1" x14ac:dyDescent="0.35">
      <c r="B226" s="109">
        <v>219</v>
      </c>
      <c r="C226" s="111" t="str">
        <f>IF('Dépenses sur barèmes'!C226&lt;&gt;"",'Dépenses sur barèmes'!C226,"")</f>
        <v/>
      </c>
      <c r="D226" s="111" t="str">
        <f>IF('Dépenses sur barèmes'!D226&lt;&gt;"",'Dépenses sur barèmes'!D226,"")</f>
        <v/>
      </c>
      <c r="E226" s="111" t="str">
        <f>IF('Dépenses sur barèmes'!E226&lt;&gt;"",'Dépenses sur barèmes'!E226,"")</f>
        <v/>
      </c>
      <c r="F226" s="111" t="str">
        <f>IF('Dépenses sur barèmes'!F226&lt;&gt;"",'Dépenses sur barèmes'!F226,"")</f>
        <v/>
      </c>
      <c r="G226" s="79" t="str">
        <f>IF('Dépenses sur barèmes'!G226&lt;&gt;"",'Dépenses sur barèmes'!G226,"")</f>
        <v/>
      </c>
      <c r="H226" s="247" t="str">
        <f>IF(D226&lt;&gt;"",IF(ISNA(VLOOKUP(D226,P_Paramétrage!$B$3086:$D$3125,3,FALSE)),"",VLOOKUP(D226,P_Paramétrage!$B$3086:$D$3125,3,FALSE)),"")</f>
        <v/>
      </c>
      <c r="I226" s="246">
        <f>IF(D226&lt;&gt;"",IF(ISNA(VLOOKUP(D226,P_Paramétrage!$B$3086:$D$3125,3,FALSE)),0,VLOOKUP(D226,P_Paramétrage!$B$3086:$D$3125,2,FALSE)),0)</f>
        <v>0</v>
      </c>
      <c r="J226" s="246">
        <f>'Dépenses sur barèmes'!J226</f>
        <v>0</v>
      </c>
      <c r="K226" s="246"/>
      <c r="L226" s="246">
        <f t="shared" si="9"/>
        <v>0</v>
      </c>
      <c r="M226" s="111"/>
      <c r="N226" s="79" t="str">
        <f t="shared" si="10"/>
        <v/>
      </c>
      <c r="O226" s="246">
        <f t="shared" si="11"/>
        <v>0</v>
      </c>
      <c r="P226" s="111"/>
    </row>
    <row r="227" spans="2:16" ht="19.899999999999999" customHeight="1" x14ac:dyDescent="0.35">
      <c r="B227" s="109">
        <v>220</v>
      </c>
      <c r="C227" s="111" t="str">
        <f>IF('Dépenses sur barèmes'!C227&lt;&gt;"",'Dépenses sur barèmes'!C227,"")</f>
        <v/>
      </c>
      <c r="D227" s="111" t="str">
        <f>IF('Dépenses sur barèmes'!D227&lt;&gt;"",'Dépenses sur barèmes'!D227,"")</f>
        <v/>
      </c>
      <c r="E227" s="111" t="str">
        <f>IF('Dépenses sur barèmes'!E227&lt;&gt;"",'Dépenses sur barèmes'!E227,"")</f>
        <v/>
      </c>
      <c r="F227" s="111" t="str">
        <f>IF('Dépenses sur barèmes'!F227&lt;&gt;"",'Dépenses sur barèmes'!F227,"")</f>
        <v/>
      </c>
      <c r="G227" s="79" t="str">
        <f>IF('Dépenses sur barèmes'!G227&lt;&gt;"",'Dépenses sur barèmes'!G227,"")</f>
        <v/>
      </c>
      <c r="H227" s="247" t="str">
        <f>IF(D227&lt;&gt;"",IF(ISNA(VLOOKUP(D227,P_Paramétrage!$B$3086:$D$3125,3,FALSE)),"",VLOOKUP(D227,P_Paramétrage!$B$3086:$D$3125,3,FALSE)),"")</f>
        <v/>
      </c>
      <c r="I227" s="246">
        <f>IF(D227&lt;&gt;"",IF(ISNA(VLOOKUP(D227,P_Paramétrage!$B$3086:$D$3125,3,FALSE)),0,VLOOKUP(D227,P_Paramétrage!$B$3086:$D$3125,2,FALSE)),0)</f>
        <v>0</v>
      </c>
      <c r="J227" s="246">
        <f>'Dépenses sur barèmes'!J227</f>
        <v>0</v>
      </c>
      <c r="K227" s="246"/>
      <c r="L227" s="246">
        <f t="shared" si="9"/>
        <v>0</v>
      </c>
      <c r="M227" s="111"/>
      <c r="N227" s="79" t="str">
        <f t="shared" si="10"/>
        <v/>
      </c>
      <c r="O227" s="246">
        <f t="shared" si="11"/>
        <v>0</v>
      </c>
      <c r="P227" s="111"/>
    </row>
    <row r="228" spans="2:16" ht="19.899999999999999" customHeight="1" x14ac:dyDescent="0.35">
      <c r="B228" s="109">
        <v>221</v>
      </c>
      <c r="C228" s="111" t="str">
        <f>IF('Dépenses sur barèmes'!C228&lt;&gt;"",'Dépenses sur barèmes'!C228,"")</f>
        <v/>
      </c>
      <c r="D228" s="111" t="str">
        <f>IF('Dépenses sur barèmes'!D228&lt;&gt;"",'Dépenses sur barèmes'!D228,"")</f>
        <v/>
      </c>
      <c r="E228" s="111" t="str">
        <f>IF('Dépenses sur barèmes'!E228&lt;&gt;"",'Dépenses sur barèmes'!E228,"")</f>
        <v/>
      </c>
      <c r="F228" s="111" t="str">
        <f>IF('Dépenses sur barèmes'!F228&lt;&gt;"",'Dépenses sur barèmes'!F228,"")</f>
        <v/>
      </c>
      <c r="G228" s="79" t="str">
        <f>IF('Dépenses sur barèmes'!G228&lt;&gt;"",'Dépenses sur barèmes'!G228,"")</f>
        <v/>
      </c>
      <c r="H228" s="247" t="str">
        <f>IF(D228&lt;&gt;"",IF(ISNA(VLOOKUP(D228,P_Paramétrage!$B$3086:$D$3125,3,FALSE)),"",VLOOKUP(D228,P_Paramétrage!$B$3086:$D$3125,3,FALSE)),"")</f>
        <v/>
      </c>
      <c r="I228" s="246">
        <f>IF(D228&lt;&gt;"",IF(ISNA(VLOOKUP(D228,P_Paramétrage!$B$3086:$D$3125,3,FALSE)),0,VLOOKUP(D228,P_Paramétrage!$B$3086:$D$3125,2,FALSE)),0)</f>
        <v>0</v>
      </c>
      <c r="J228" s="246">
        <f>'Dépenses sur barèmes'!J228</f>
        <v>0</v>
      </c>
      <c r="K228" s="246"/>
      <c r="L228" s="246">
        <f t="shared" si="9"/>
        <v>0</v>
      </c>
      <c r="M228" s="111"/>
      <c r="N228" s="79" t="str">
        <f t="shared" si="10"/>
        <v/>
      </c>
      <c r="O228" s="246">
        <f t="shared" si="11"/>
        <v>0</v>
      </c>
      <c r="P228" s="111"/>
    </row>
    <row r="229" spans="2:16" ht="19.899999999999999" customHeight="1" x14ac:dyDescent="0.35">
      <c r="B229" s="109">
        <v>222</v>
      </c>
      <c r="C229" s="111" t="str">
        <f>IF('Dépenses sur barèmes'!C229&lt;&gt;"",'Dépenses sur barèmes'!C229,"")</f>
        <v/>
      </c>
      <c r="D229" s="111" t="str">
        <f>IF('Dépenses sur barèmes'!D229&lt;&gt;"",'Dépenses sur barèmes'!D229,"")</f>
        <v/>
      </c>
      <c r="E229" s="111" t="str">
        <f>IF('Dépenses sur barèmes'!E229&lt;&gt;"",'Dépenses sur barèmes'!E229,"")</f>
        <v/>
      </c>
      <c r="F229" s="111" t="str">
        <f>IF('Dépenses sur barèmes'!F229&lt;&gt;"",'Dépenses sur barèmes'!F229,"")</f>
        <v/>
      </c>
      <c r="G229" s="79" t="str">
        <f>IF('Dépenses sur barèmes'!G229&lt;&gt;"",'Dépenses sur barèmes'!G229,"")</f>
        <v/>
      </c>
      <c r="H229" s="247" t="str">
        <f>IF(D229&lt;&gt;"",IF(ISNA(VLOOKUP(D229,P_Paramétrage!$B$3086:$D$3125,3,FALSE)),"",VLOOKUP(D229,P_Paramétrage!$B$3086:$D$3125,3,FALSE)),"")</f>
        <v/>
      </c>
      <c r="I229" s="246">
        <f>IF(D229&lt;&gt;"",IF(ISNA(VLOOKUP(D229,P_Paramétrage!$B$3086:$D$3125,3,FALSE)),0,VLOOKUP(D229,P_Paramétrage!$B$3086:$D$3125,2,FALSE)),0)</f>
        <v>0</v>
      </c>
      <c r="J229" s="246">
        <f>'Dépenses sur barèmes'!J229</f>
        <v>0</v>
      </c>
      <c r="K229" s="246"/>
      <c r="L229" s="246">
        <f t="shared" si="9"/>
        <v>0</v>
      </c>
      <c r="M229" s="111"/>
      <c r="N229" s="79" t="str">
        <f t="shared" si="10"/>
        <v/>
      </c>
      <c r="O229" s="246">
        <f t="shared" si="11"/>
        <v>0</v>
      </c>
      <c r="P229" s="111"/>
    </row>
    <row r="230" spans="2:16" ht="19.899999999999999" customHeight="1" x14ac:dyDescent="0.35">
      <c r="B230" s="109">
        <v>223</v>
      </c>
      <c r="C230" s="111" t="str">
        <f>IF('Dépenses sur barèmes'!C230&lt;&gt;"",'Dépenses sur barèmes'!C230,"")</f>
        <v/>
      </c>
      <c r="D230" s="111" t="str">
        <f>IF('Dépenses sur barèmes'!D230&lt;&gt;"",'Dépenses sur barèmes'!D230,"")</f>
        <v/>
      </c>
      <c r="E230" s="111" t="str">
        <f>IF('Dépenses sur barèmes'!E230&lt;&gt;"",'Dépenses sur barèmes'!E230,"")</f>
        <v/>
      </c>
      <c r="F230" s="111" t="str">
        <f>IF('Dépenses sur barèmes'!F230&lt;&gt;"",'Dépenses sur barèmes'!F230,"")</f>
        <v/>
      </c>
      <c r="G230" s="79" t="str">
        <f>IF('Dépenses sur barèmes'!G230&lt;&gt;"",'Dépenses sur barèmes'!G230,"")</f>
        <v/>
      </c>
      <c r="H230" s="247" t="str">
        <f>IF(D230&lt;&gt;"",IF(ISNA(VLOOKUP(D230,P_Paramétrage!$B$3086:$D$3125,3,FALSE)),"",VLOOKUP(D230,P_Paramétrage!$B$3086:$D$3125,3,FALSE)),"")</f>
        <v/>
      </c>
      <c r="I230" s="246">
        <f>IF(D230&lt;&gt;"",IF(ISNA(VLOOKUP(D230,P_Paramétrage!$B$3086:$D$3125,3,FALSE)),0,VLOOKUP(D230,P_Paramétrage!$B$3086:$D$3125,2,FALSE)),0)</f>
        <v>0</v>
      </c>
      <c r="J230" s="246">
        <f>'Dépenses sur barèmes'!J230</f>
        <v>0</v>
      </c>
      <c r="K230" s="246"/>
      <c r="L230" s="246">
        <f t="shared" si="9"/>
        <v>0</v>
      </c>
      <c r="M230" s="111"/>
      <c r="N230" s="79" t="str">
        <f t="shared" si="10"/>
        <v/>
      </c>
      <c r="O230" s="246">
        <f t="shared" si="11"/>
        <v>0</v>
      </c>
      <c r="P230" s="111"/>
    </row>
    <row r="231" spans="2:16" ht="19.899999999999999" customHeight="1" x14ac:dyDescent="0.35">
      <c r="B231" s="109">
        <v>224</v>
      </c>
      <c r="C231" s="111" t="str">
        <f>IF('Dépenses sur barèmes'!C231&lt;&gt;"",'Dépenses sur barèmes'!C231,"")</f>
        <v/>
      </c>
      <c r="D231" s="111" t="str">
        <f>IF('Dépenses sur barèmes'!D231&lt;&gt;"",'Dépenses sur barèmes'!D231,"")</f>
        <v/>
      </c>
      <c r="E231" s="111" t="str">
        <f>IF('Dépenses sur barèmes'!E231&lt;&gt;"",'Dépenses sur barèmes'!E231,"")</f>
        <v/>
      </c>
      <c r="F231" s="111" t="str">
        <f>IF('Dépenses sur barèmes'!F231&lt;&gt;"",'Dépenses sur barèmes'!F231,"")</f>
        <v/>
      </c>
      <c r="G231" s="79" t="str">
        <f>IF('Dépenses sur barèmes'!G231&lt;&gt;"",'Dépenses sur barèmes'!G231,"")</f>
        <v/>
      </c>
      <c r="H231" s="247" t="str">
        <f>IF(D231&lt;&gt;"",IF(ISNA(VLOOKUP(D231,P_Paramétrage!$B$3086:$D$3125,3,FALSE)),"",VLOOKUP(D231,P_Paramétrage!$B$3086:$D$3125,3,FALSE)),"")</f>
        <v/>
      </c>
      <c r="I231" s="246">
        <f>IF(D231&lt;&gt;"",IF(ISNA(VLOOKUP(D231,P_Paramétrage!$B$3086:$D$3125,3,FALSE)),0,VLOOKUP(D231,P_Paramétrage!$B$3086:$D$3125,2,FALSE)),0)</f>
        <v>0</v>
      </c>
      <c r="J231" s="246">
        <f>'Dépenses sur barèmes'!J231</f>
        <v>0</v>
      </c>
      <c r="K231" s="246"/>
      <c r="L231" s="246">
        <f t="shared" si="9"/>
        <v>0</v>
      </c>
      <c r="M231" s="111"/>
      <c r="N231" s="79" t="str">
        <f t="shared" si="10"/>
        <v/>
      </c>
      <c r="O231" s="246">
        <f t="shared" si="11"/>
        <v>0</v>
      </c>
      <c r="P231" s="111"/>
    </row>
    <row r="232" spans="2:16" ht="19.899999999999999" customHeight="1" x14ac:dyDescent="0.35">
      <c r="B232" s="109">
        <v>225</v>
      </c>
      <c r="C232" s="111" t="str">
        <f>IF('Dépenses sur barèmes'!C232&lt;&gt;"",'Dépenses sur barèmes'!C232,"")</f>
        <v/>
      </c>
      <c r="D232" s="111" t="str">
        <f>IF('Dépenses sur barèmes'!D232&lt;&gt;"",'Dépenses sur barèmes'!D232,"")</f>
        <v/>
      </c>
      <c r="E232" s="111" t="str">
        <f>IF('Dépenses sur barèmes'!E232&lt;&gt;"",'Dépenses sur barèmes'!E232,"")</f>
        <v/>
      </c>
      <c r="F232" s="111" t="str">
        <f>IF('Dépenses sur barèmes'!F232&lt;&gt;"",'Dépenses sur barèmes'!F232,"")</f>
        <v/>
      </c>
      <c r="G232" s="79" t="str">
        <f>IF('Dépenses sur barèmes'!G232&lt;&gt;"",'Dépenses sur barèmes'!G232,"")</f>
        <v/>
      </c>
      <c r="H232" s="247" t="str">
        <f>IF(D232&lt;&gt;"",IF(ISNA(VLOOKUP(D232,P_Paramétrage!$B$3086:$D$3125,3,FALSE)),"",VLOOKUP(D232,P_Paramétrage!$B$3086:$D$3125,3,FALSE)),"")</f>
        <v/>
      </c>
      <c r="I232" s="246">
        <f>IF(D232&lt;&gt;"",IF(ISNA(VLOOKUP(D232,P_Paramétrage!$B$3086:$D$3125,3,FALSE)),0,VLOOKUP(D232,P_Paramétrage!$B$3086:$D$3125,2,FALSE)),0)</f>
        <v>0</v>
      </c>
      <c r="J232" s="246">
        <f>'Dépenses sur barèmes'!J232</f>
        <v>0</v>
      </c>
      <c r="K232" s="246"/>
      <c r="L232" s="246">
        <f t="shared" si="9"/>
        <v>0</v>
      </c>
      <c r="M232" s="111"/>
      <c r="N232" s="79" t="str">
        <f t="shared" si="10"/>
        <v/>
      </c>
      <c r="O232" s="246">
        <f t="shared" si="11"/>
        <v>0</v>
      </c>
      <c r="P232" s="111"/>
    </row>
    <row r="233" spans="2:16" ht="19.899999999999999" customHeight="1" x14ac:dyDescent="0.35">
      <c r="B233" s="109">
        <v>226</v>
      </c>
      <c r="C233" s="111" t="str">
        <f>IF('Dépenses sur barèmes'!C233&lt;&gt;"",'Dépenses sur barèmes'!C233,"")</f>
        <v/>
      </c>
      <c r="D233" s="111" t="str">
        <f>IF('Dépenses sur barèmes'!D233&lt;&gt;"",'Dépenses sur barèmes'!D233,"")</f>
        <v/>
      </c>
      <c r="E233" s="111" t="str">
        <f>IF('Dépenses sur barèmes'!E233&lt;&gt;"",'Dépenses sur barèmes'!E233,"")</f>
        <v/>
      </c>
      <c r="F233" s="111" t="str">
        <f>IF('Dépenses sur barèmes'!F233&lt;&gt;"",'Dépenses sur barèmes'!F233,"")</f>
        <v/>
      </c>
      <c r="G233" s="79" t="str">
        <f>IF('Dépenses sur barèmes'!G233&lt;&gt;"",'Dépenses sur barèmes'!G233,"")</f>
        <v/>
      </c>
      <c r="H233" s="247" t="str">
        <f>IF(D233&lt;&gt;"",IF(ISNA(VLOOKUP(D233,P_Paramétrage!$B$3086:$D$3125,3,FALSE)),"",VLOOKUP(D233,P_Paramétrage!$B$3086:$D$3125,3,FALSE)),"")</f>
        <v/>
      </c>
      <c r="I233" s="246">
        <f>IF(D233&lt;&gt;"",IF(ISNA(VLOOKUP(D233,P_Paramétrage!$B$3086:$D$3125,3,FALSE)),0,VLOOKUP(D233,P_Paramétrage!$B$3086:$D$3125,2,FALSE)),0)</f>
        <v>0</v>
      </c>
      <c r="J233" s="246">
        <f>'Dépenses sur barèmes'!J233</f>
        <v>0</v>
      </c>
      <c r="K233" s="246"/>
      <c r="L233" s="246">
        <f t="shared" si="9"/>
        <v>0</v>
      </c>
      <c r="M233" s="111"/>
      <c r="N233" s="79" t="str">
        <f t="shared" si="10"/>
        <v/>
      </c>
      <c r="O233" s="246">
        <f t="shared" si="11"/>
        <v>0</v>
      </c>
      <c r="P233" s="111"/>
    </row>
    <row r="234" spans="2:16" ht="19.899999999999999" customHeight="1" x14ac:dyDescent="0.35">
      <c r="B234" s="109">
        <v>227</v>
      </c>
      <c r="C234" s="111" t="str">
        <f>IF('Dépenses sur barèmes'!C234&lt;&gt;"",'Dépenses sur barèmes'!C234,"")</f>
        <v/>
      </c>
      <c r="D234" s="111" t="str">
        <f>IF('Dépenses sur barèmes'!D234&lt;&gt;"",'Dépenses sur barèmes'!D234,"")</f>
        <v/>
      </c>
      <c r="E234" s="111" t="str">
        <f>IF('Dépenses sur barèmes'!E234&lt;&gt;"",'Dépenses sur barèmes'!E234,"")</f>
        <v/>
      </c>
      <c r="F234" s="111" t="str">
        <f>IF('Dépenses sur barèmes'!F234&lt;&gt;"",'Dépenses sur barèmes'!F234,"")</f>
        <v/>
      </c>
      <c r="G234" s="79" t="str">
        <f>IF('Dépenses sur barèmes'!G234&lt;&gt;"",'Dépenses sur barèmes'!G234,"")</f>
        <v/>
      </c>
      <c r="H234" s="247" t="str">
        <f>IF(D234&lt;&gt;"",IF(ISNA(VLOOKUP(D234,P_Paramétrage!$B$3086:$D$3125,3,FALSE)),"",VLOOKUP(D234,P_Paramétrage!$B$3086:$D$3125,3,FALSE)),"")</f>
        <v/>
      </c>
      <c r="I234" s="246">
        <f>IF(D234&lt;&gt;"",IF(ISNA(VLOOKUP(D234,P_Paramétrage!$B$3086:$D$3125,3,FALSE)),0,VLOOKUP(D234,P_Paramétrage!$B$3086:$D$3125,2,FALSE)),0)</f>
        <v>0</v>
      </c>
      <c r="J234" s="246">
        <f>'Dépenses sur barèmes'!J234</f>
        <v>0</v>
      </c>
      <c r="K234" s="246"/>
      <c r="L234" s="246">
        <f t="shared" si="9"/>
        <v>0</v>
      </c>
      <c r="M234" s="111"/>
      <c r="N234" s="79" t="str">
        <f t="shared" si="10"/>
        <v/>
      </c>
      <c r="O234" s="246">
        <f t="shared" si="11"/>
        <v>0</v>
      </c>
      <c r="P234" s="111"/>
    </row>
    <row r="235" spans="2:16" ht="19.899999999999999" customHeight="1" x14ac:dyDescent="0.35">
      <c r="B235" s="109">
        <v>228</v>
      </c>
      <c r="C235" s="111" t="str">
        <f>IF('Dépenses sur barèmes'!C235&lt;&gt;"",'Dépenses sur barèmes'!C235,"")</f>
        <v/>
      </c>
      <c r="D235" s="111" t="str">
        <f>IF('Dépenses sur barèmes'!D235&lt;&gt;"",'Dépenses sur barèmes'!D235,"")</f>
        <v/>
      </c>
      <c r="E235" s="111" t="str">
        <f>IF('Dépenses sur barèmes'!E235&lt;&gt;"",'Dépenses sur barèmes'!E235,"")</f>
        <v/>
      </c>
      <c r="F235" s="111" t="str">
        <f>IF('Dépenses sur barèmes'!F235&lt;&gt;"",'Dépenses sur barèmes'!F235,"")</f>
        <v/>
      </c>
      <c r="G235" s="79" t="str">
        <f>IF('Dépenses sur barèmes'!G235&lt;&gt;"",'Dépenses sur barèmes'!G235,"")</f>
        <v/>
      </c>
      <c r="H235" s="247" t="str">
        <f>IF(D235&lt;&gt;"",IF(ISNA(VLOOKUP(D235,P_Paramétrage!$B$3086:$D$3125,3,FALSE)),"",VLOOKUP(D235,P_Paramétrage!$B$3086:$D$3125,3,FALSE)),"")</f>
        <v/>
      </c>
      <c r="I235" s="246">
        <f>IF(D235&lt;&gt;"",IF(ISNA(VLOOKUP(D235,P_Paramétrage!$B$3086:$D$3125,3,FALSE)),0,VLOOKUP(D235,P_Paramétrage!$B$3086:$D$3125,2,FALSE)),0)</f>
        <v>0</v>
      </c>
      <c r="J235" s="246">
        <f>'Dépenses sur barèmes'!J235</f>
        <v>0</v>
      </c>
      <c r="K235" s="246"/>
      <c r="L235" s="246">
        <f t="shared" si="9"/>
        <v>0</v>
      </c>
      <c r="M235" s="111"/>
      <c r="N235" s="79" t="str">
        <f t="shared" si="10"/>
        <v/>
      </c>
      <c r="O235" s="246">
        <f t="shared" si="11"/>
        <v>0</v>
      </c>
      <c r="P235" s="111"/>
    </row>
    <row r="236" spans="2:16" ht="19.899999999999999" customHeight="1" x14ac:dyDescent="0.35">
      <c r="B236" s="109">
        <v>229</v>
      </c>
      <c r="C236" s="111" t="str">
        <f>IF('Dépenses sur barèmes'!C236&lt;&gt;"",'Dépenses sur barèmes'!C236,"")</f>
        <v/>
      </c>
      <c r="D236" s="111" t="str">
        <f>IF('Dépenses sur barèmes'!D236&lt;&gt;"",'Dépenses sur barèmes'!D236,"")</f>
        <v/>
      </c>
      <c r="E236" s="111" t="str">
        <f>IF('Dépenses sur barèmes'!E236&lt;&gt;"",'Dépenses sur barèmes'!E236,"")</f>
        <v/>
      </c>
      <c r="F236" s="111" t="str">
        <f>IF('Dépenses sur barèmes'!F236&lt;&gt;"",'Dépenses sur barèmes'!F236,"")</f>
        <v/>
      </c>
      <c r="G236" s="79" t="str">
        <f>IF('Dépenses sur barèmes'!G236&lt;&gt;"",'Dépenses sur barèmes'!G236,"")</f>
        <v/>
      </c>
      <c r="H236" s="247" t="str">
        <f>IF(D236&lt;&gt;"",IF(ISNA(VLOOKUP(D236,P_Paramétrage!$B$3086:$D$3125,3,FALSE)),"",VLOOKUP(D236,P_Paramétrage!$B$3086:$D$3125,3,FALSE)),"")</f>
        <v/>
      </c>
      <c r="I236" s="246">
        <f>IF(D236&lt;&gt;"",IF(ISNA(VLOOKUP(D236,P_Paramétrage!$B$3086:$D$3125,3,FALSE)),0,VLOOKUP(D236,P_Paramétrage!$B$3086:$D$3125,2,FALSE)),0)</f>
        <v>0</v>
      </c>
      <c r="J236" s="246">
        <f>'Dépenses sur barèmes'!J236</f>
        <v>0</v>
      </c>
      <c r="K236" s="246"/>
      <c r="L236" s="246">
        <f t="shared" si="9"/>
        <v>0</v>
      </c>
      <c r="M236" s="111"/>
      <c r="N236" s="79" t="str">
        <f t="shared" si="10"/>
        <v/>
      </c>
      <c r="O236" s="246">
        <f t="shared" si="11"/>
        <v>0</v>
      </c>
      <c r="P236" s="111"/>
    </row>
    <row r="237" spans="2:16" ht="19.899999999999999" customHeight="1" x14ac:dyDescent="0.35">
      <c r="B237" s="109">
        <v>230</v>
      </c>
      <c r="C237" s="111" t="str">
        <f>IF('Dépenses sur barèmes'!C237&lt;&gt;"",'Dépenses sur barèmes'!C237,"")</f>
        <v/>
      </c>
      <c r="D237" s="111" t="str">
        <f>IF('Dépenses sur barèmes'!D237&lt;&gt;"",'Dépenses sur barèmes'!D237,"")</f>
        <v/>
      </c>
      <c r="E237" s="111" t="str">
        <f>IF('Dépenses sur barèmes'!E237&lt;&gt;"",'Dépenses sur barèmes'!E237,"")</f>
        <v/>
      </c>
      <c r="F237" s="111" t="str">
        <f>IF('Dépenses sur barèmes'!F237&lt;&gt;"",'Dépenses sur barèmes'!F237,"")</f>
        <v/>
      </c>
      <c r="G237" s="79" t="str">
        <f>IF('Dépenses sur barèmes'!G237&lt;&gt;"",'Dépenses sur barèmes'!G237,"")</f>
        <v/>
      </c>
      <c r="H237" s="247" t="str">
        <f>IF(D237&lt;&gt;"",IF(ISNA(VLOOKUP(D237,P_Paramétrage!$B$3086:$D$3125,3,FALSE)),"",VLOOKUP(D237,P_Paramétrage!$B$3086:$D$3125,3,FALSE)),"")</f>
        <v/>
      </c>
      <c r="I237" s="246">
        <f>IF(D237&lt;&gt;"",IF(ISNA(VLOOKUP(D237,P_Paramétrage!$B$3086:$D$3125,3,FALSE)),0,VLOOKUP(D237,P_Paramétrage!$B$3086:$D$3125,2,FALSE)),0)</f>
        <v>0</v>
      </c>
      <c r="J237" s="246">
        <f>'Dépenses sur barèmes'!J237</f>
        <v>0</v>
      </c>
      <c r="K237" s="246"/>
      <c r="L237" s="246">
        <f t="shared" si="9"/>
        <v>0</v>
      </c>
      <c r="M237" s="111"/>
      <c r="N237" s="79" t="str">
        <f t="shared" si="10"/>
        <v/>
      </c>
      <c r="O237" s="246">
        <f t="shared" si="11"/>
        <v>0</v>
      </c>
      <c r="P237" s="111"/>
    </row>
    <row r="238" spans="2:16" ht="19.899999999999999" customHeight="1" x14ac:dyDescent="0.35">
      <c r="B238" s="109">
        <v>231</v>
      </c>
      <c r="C238" s="111" t="str">
        <f>IF('Dépenses sur barèmes'!C238&lt;&gt;"",'Dépenses sur barèmes'!C238,"")</f>
        <v/>
      </c>
      <c r="D238" s="111" t="str">
        <f>IF('Dépenses sur barèmes'!D238&lt;&gt;"",'Dépenses sur barèmes'!D238,"")</f>
        <v/>
      </c>
      <c r="E238" s="111" t="str">
        <f>IF('Dépenses sur barèmes'!E238&lt;&gt;"",'Dépenses sur barèmes'!E238,"")</f>
        <v/>
      </c>
      <c r="F238" s="111" t="str">
        <f>IF('Dépenses sur barèmes'!F238&lt;&gt;"",'Dépenses sur barèmes'!F238,"")</f>
        <v/>
      </c>
      <c r="G238" s="79" t="str">
        <f>IF('Dépenses sur barèmes'!G238&lt;&gt;"",'Dépenses sur barèmes'!G238,"")</f>
        <v/>
      </c>
      <c r="H238" s="247" t="str">
        <f>IF(D238&lt;&gt;"",IF(ISNA(VLOOKUP(D238,P_Paramétrage!$B$3086:$D$3125,3,FALSE)),"",VLOOKUP(D238,P_Paramétrage!$B$3086:$D$3125,3,FALSE)),"")</f>
        <v/>
      </c>
      <c r="I238" s="246">
        <f>IF(D238&lt;&gt;"",IF(ISNA(VLOOKUP(D238,P_Paramétrage!$B$3086:$D$3125,3,FALSE)),0,VLOOKUP(D238,P_Paramétrage!$B$3086:$D$3125,2,FALSE)),0)</f>
        <v>0</v>
      </c>
      <c r="J238" s="246">
        <f>'Dépenses sur barèmes'!J238</f>
        <v>0</v>
      </c>
      <c r="K238" s="246"/>
      <c r="L238" s="246">
        <f t="shared" si="9"/>
        <v>0</v>
      </c>
      <c r="M238" s="111"/>
      <c r="N238" s="79" t="str">
        <f t="shared" si="10"/>
        <v/>
      </c>
      <c r="O238" s="246">
        <f t="shared" si="11"/>
        <v>0</v>
      </c>
      <c r="P238" s="111"/>
    </row>
    <row r="239" spans="2:16" ht="19.899999999999999" customHeight="1" x14ac:dyDescent="0.35">
      <c r="B239" s="109">
        <v>232</v>
      </c>
      <c r="C239" s="111" t="str">
        <f>IF('Dépenses sur barèmes'!C239&lt;&gt;"",'Dépenses sur barèmes'!C239,"")</f>
        <v/>
      </c>
      <c r="D239" s="111" t="str">
        <f>IF('Dépenses sur barèmes'!D239&lt;&gt;"",'Dépenses sur barèmes'!D239,"")</f>
        <v/>
      </c>
      <c r="E239" s="111" t="str">
        <f>IF('Dépenses sur barèmes'!E239&lt;&gt;"",'Dépenses sur barèmes'!E239,"")</f>
        <v/>
      </c>
      <c r="F239" s="111" t="str">
        <f>IF('Dépenses sur barèmes'!F239&lt;&gt;"",'Dépenses sur barèmes'!F239,"")</f>
        <v/>
      </c>
      <c r="G239" s="79" t="str">
        <f>IF('Dépenses sur barèmes'!G239&lt;&gt;"",'Dépenses sur barèmes'!G239,"")</f>
        <v/>
      </c>
      <c r="H239" s="247" t="str">
        <f>IF(D239&lt;&gt;"",IF(ISNA(VLOOKUP(D239,P_Paramétrage!$B$3086:$D$3125,3,FALSE)),"",VLOOKUP(D239,P_Paramétrage!$B$3086:$D$3125,3,FALSE)),"")</f>
        <v/>
      </c>
      <c r="I239" s="246">
        <f>IF(D239&lt;&gt;"",IF(ISNA(VLOOKUP(D239,P_Paramétrage!$B$3086:$D$3125,3,FALSE)),0,VLOOKUP(D239,P_Paramétrage!$B$3086:$D$3125,2,FALSE)),0)</f>
        <v>0</v>
      </c>
      <c r="J239" s="246">
        <f>'Dépenses sur barèmes'!J239</f>
        <v>0</v>
      </c>
      <c r="K239" s="246"/>
      <c r="L239" s="246">
        <f t="shared" si="9"/>
        <v>0</v>
      </c>
      <c r="M239" s="111"/>
      <c r="N239" s="79" t="str">
        <f t="shared" si="10"/>
        <v/>
      </c>
      <c r="O239" s="246">
        <f t="shared" si="11"/>
        <v>0</v>
      </c>
      <c r="P239" s="111"/>
    </row>
    <row r="240" spans="2:16" ht="19.899999999999999" customHeight="1" x14ac:dyDescent="0.35">
      <c r="B240" s="109">
        <v>233</v>
      </c>
      <c r="C240" s="111" t="str">
        <f>IF('Dépenses sur barèmes'!C240&lt;&gt;"",'Dépenses sur barèmes'!C240,"")</f>
        <v/>
      </c>
      <c r="D240" s="111" t="str">
        <f>IF('Dépenses sur barèmes'!D240&lt;&gt;"",'Dépenses sur barèmes'!D240,"")</f>
        <v/>
      </c>
      <c r="E240" s="111" t="str">
        <f>IF('Dépenses sur barèmes'!E240&lt;&gt;"",'Dépenses sur barèmes'!E240,"")</f>
        <v/>
      </c>
      <c r="F240" s="111" t="str">
        <f>IF('Dépenses sur barèmes'!F240&lt;&gt;"",'Dépenses sur barèmes'!F240,"")</f>
        <v/>
      </c>
      <c r="G240" s="79" t="str">
        <f>IF('Dépenses sur barèmes'!G240&lt;&gt;"",'Dépenses sur barèmes'!G240,"")</f>
        <v/>
      </c>
      <c r="H240" s="247" t="str">
        <f>IF(D240&lt;&gt;"",IF(ISNA(VLOOKUP(D240,P_Paramétrage!$B$3086:$D$3125,3,FALSE)),"",VLOOKUP(D240,P_Paramétrage!$B$3086:$D$3125,3,FALSE)),"")</f>
        <v/>
      </c>
      <c r="I240" s="246">
        <f>IF(D240&lt;&gt;"",IF(ISNA(VLOOKUP(D240,P_Paramétrage!$B$3086:$D$3125,3,FALSE)),0,VLOOKUP(D240,P_Paramétrage!$B$3086:$D$3125,2,FALSE)),0)</f>
        <v>0</v>
      </c>
      <c r="J240" s="246">
        <f>'Dépenses sur barèmes'!J240</f>
        <v>0</v>
      </c>
      <c r="K240" s="246"/>
      <c r="L240" s="246">
        <f t="shared" si="9"/>
        <v>0</v>
      </c>
      <c r="M240" s="111"/>
      <c r="N240" s="79" t="str">
        <f t="shared" si="10"/>
        <v/>
      </c>
      <c r="O240" s="246">
        <f t="shared" si="11"/>
        <v>0</v>
      </c>
      <c r="P240" s="111"/>
    </row>
    <row r="241" spans="2:16" ht="19.899999999999999" customHeight="1" x14ac:dyDescent="0.35">
      <c r="B241" s="109">
        <v>234</v>
      </c>
      <c r="C241" s="111" t="str">
        <f>IF('Dépenses sur barèmes'!C241&lt;&gt;"",'Dépenses sur barèmes'!C241,"")</f>
        <v/>
      </c>
      <c r="D241" s="111" t="str">
        <f>IF('Dépenses sur barèmes'!D241&lt;&gt;"",'Dépenses sur barèmes'!D241,"")</f>
        <v/>
      </c>
      <c r="E241" s="111" t="str">
        <f>IF('Dépenses sur barèmes'!E241&lt;&gt;"",'Dépenses sur barèmes'!E241,"")</f>
        <v/>
      </c>
      <c r="F241" s="111" t="str">
        <f>IF('Dépenses sur barèmes'!F241&lt;&gt;"",'Dépenses sur barèmes'!F241,"")</f>
        <v/>
      </c>
      <c r="G241" s="79" t="str">
        <f>IF('Dépenses sur barèmes'!G241&lt;&gt;"",'Dépenses sur barèmes'!G241,"")</f>
        <v/>
      </c>
      <c r="H241" s="247" t="str">
        <f>IF(D241&lt;&gt;"",IF(ISNA(VLOOKUP(D241,P_Paramétrage!$B$3086:$D$3125,3,FALSE)),"",VLOOKUP(D241,P_Paramétrage!$B$3086:$D$3125,3,FALSE)),"")</f>
        <v/>
      </c>
      <c r="I241" s="246">
        <f>IF(D241&lt;&gt;"",IF(ISNA(VLOOKUP(D241,P_Paramétrage!$B$3086:$D$3125,3,FALSE)),0,VLOOKUP(D241,P_Paramétrage!$B$3086:$D$3125,2,FALSE)),0)</f>
        <v>0</v>
      </c>
      <c r="J241" s="246">
        <f>'Dépenses sur barèmes'!J241</f>
        <v>0</v>
      </c>
      <c r="K241" s="246"/>
      <c r="L241" s="246">
        <f t="shared" si="9"/>
        <v>0</v>
      </c>
      <c r="M241" s="111"/>
      <c r="N241" s="79" t="str">
        <f t="shared" si="10"/>
        <v/>
      </c>
      <c r="O241" s="246">
        <f t="shared" si="11"/>
        <v>0</v>
      </c>
      <c r="P241" s="111"/>
    </row>
    <row r="242" spans="2:16" ht="19.899999999999999" customHeight="1" x14ac:dyDescent="0.35">
      <c r="B242" s="109">
        <v>235</v>
      </c>
      <c r="C242" s="111" t="str">
        <f>IF('Dépenses sur barèmes'!C242&lt;&gt;"",'Dépenses sur barèmes'!C242,"")</f>
        <v/>
      </c>
      <c r="D242" s="111" t="str">
        <f>IF('Dépenses sur barèmes'!D242&lt;&gt;"",'Dépenses sur barèmes'!D242,"")</f>
        <v/>
      </c>
      <c r="E242" s="111" t="str">
        <f>IF('Dépenses sur barèmes'!E242&lt;&gt;"",'Dépenses sur barèmes'!E242,"")</f>
        <v/>
      </c>
      <c r="F242" s="111" t="str">
        <f>IF('Dépenses sur barèmes'!F242&lt;&gt;"",'Dépenses sur barèmes'!F242,"")</f>
        <v/>
      </c>
      <c r="G242" s="79" t="str">
        <f>IF('Dépenses sur barèmes'!G242&lt;&gt;"",'Dépenses sur barèmes'!G242,"")</f>
        <v/>
      </c>
      <c r="H242" s="247" t="str">
        <f>IF(D242&lt;&gt;"",IF(ISNA(VLOOKUP(D242,P_Paramétrage!$B$3086:$D$3125,3,FALSE)),"",VLOOKUP(D242,P_Paramétrage!$B$3086:$D$3125,3,FALSE)),"")</f>
        <v/>
      </c>
      <c r="I242" s="246">
        <f>IF(D242&lt;&gt;"",IF(ISNA(VLOOKUP(D242,P_Paramétrage!$B$3086:$D$3125,3,FALSE)),0,VLOOKUP(D242,P_Paramétrage!$B$3086:$D$3125,2,FALSE)),0)</f>
        <v>0</v>
      </c>
      <c r="J242" s="246">
        <f>'Dépenses sur barèmes'!J242</f>
        <v>0</v>
      </c>
      <c r="K242" s="246"/>
      <c r="L242" s="246">
        <f t="shared" si="9"/>
        <v>0</v>
      </c>
      <c r="M242" s="111"/>
      <c r="N242" s="79" t="str">
        <f t="shared" si="10"/>
        <v/>
      </c>
      <c r="O242" s="246">
        <f t="shared" si="11"/>
        <v>0</v>
      </c>
      <c r="P242" s="111"/>
    </row>
    <row r="243" spans="2:16" ht="19.899999999999999" customHeight="1" x14ac:dyDescent="0.35">
      <c r="B243" s="109">
        <v>236</v>
      </c>
      <c r="C243" s="111" t="str">
        <f>IF('Dépenses sur barèmes'!C243&lt;&gt;"",'Dépenses sur barèmes'!C243,"")</f>
        <v/>
      </c>
      <c r="D243" s="111" t="str">
        <f>IF('Dépenses sur barèmes'!D243&lt;&gt;"",'Dépenses sur barèmes'!D243,"")</f>
        <v/>
      </c>
      <c r="E243" s="111" t="str">
        <f>IF('Dépenses sur barèmes'!E243&lt;&gt;"",'Dépenses sur barèmes'!E243,"")</f>
        <v/>
      </c>
      <c r="F243" s="111" t="str">
        <f>IF('Dépenses sur barèmes'!F243&lt;&gt;"",'Dépenses sur barèmes'!F243,"")</f>
        <v/>
      </c>
      <c r="G243" s="79" t="str">
        <f>IF('Dépenses sur barèmes'!G243&lt;&gt;"",'Dépenses sur barèmes'!G243,"")</f>
        <v/>
      </c>
      <c r="H243" s="247" t="str">
        <f>IF(D243&lt;&gt;"",IF(ISNA(VLOOKUP(D243,P_Paramétrage!$B$3086:$D$3125,3,FALSE)),"",VLOOKUP(D243,P_Paramétrage!$B$3086:$D$3125,3,FALSE)),"")</f>
        <v/>
      </c>
      <c r="I243" s="246">
        <f>IF(D243&lt;&gt;"",IF(ISNA(VLOOKUP(D243,P_Paramétrage!$B$3086:$D$3125,3,FALSE)),0,VLOOKUP(D243,P_Paramétrage!$B$3086:$D$3125,2,FALSE)),0)</f>
        <v>0</v>
      </c>
      <c r="J243" s="246">
        <f>'Dépenses sur barèmes'!J243</f>
        <v>0</v>
      </c>
      <c r="K243" s="246"/>
      <c r="L243" s="246">
        <f t="shared" si="9"/>
        <v>0</v>
      </c>
      <c r="M243" s="111"/>
      <c r="N243" s="79" t="str">
        <f t="shared" si="10"/>
        <v/>
      </c>
      <c r="O243" s="246">
        <f t="shared" si="11"/>
        <v>0</v>
      </c>
      <c r="P243" s="111"/>
    </row>
    <row r="244" spans="2:16" ht="19.899999999999999" customHeight="1" x14ac:dyDescent="0.35">
      <c r="B244" s="109">
        <v>237</v>
      </c>
      <c r="C244" s="111" t="str">
        <f>IF('Dépenses sur barèmes'!C244&lt;&gt;"",'Dépenses sur barèmes'!C244,"")</f>
        <v/>
      </c>
      <c r="D244" s="111" t="str">
        <f>IF('Dépenses sur barèmes'!D244&lt;&gt;"",'Dépenses sur barèmes'!D244,"")</f>
        <v/>
      </c>
      <c r="E244" s="111" t="str">
        <f>IF('Dépenses sur barèmes'!E244&lt;&gt;"",'Dépenses sur barèmes'!E244,"")</f>
        <v/>
      </c>
      <c r="F244" s="111" t="str">
        <f>IF('Dépenses sur barèmes'!F244&lt;&gt;"",'Dépenses sur barèmes'!F244,"")</f>
        <v/>
      </c>
      <c r="G244" s="79" t="str">
        <f>IF('Dépenses sur barèmes'!G244&lt;&gt;"",'Dépenses sur barèmes'!G244,"")</f>
        <v/>
      </c>
      <c r="H244" s="247" t="str">
        <f>IF(D244&lt;&gt;"",IF(ISNA(VLOOKUP(D244,P_Paramétrage!$B$3086:$D$3125,3,FALSE)),"",VLOOKUP(D244,P_Paramétrage!$B$3086:$D$3125,3,FALSE)),"")</f>
        <v/>
      </c>
      <c r="I244" s="246">
        <f>IF(D244&lt;&gt;"",IF(ISNA(VLOOKUP(D244,P_Paramétrage!$B$3086:$D$3125,3,FALSE)),0,VLOOKUP(D244,P_Paramétrage!$B$3086:$D$3125,2,FALSE)),0)</f>
        <v>0</v>
      </c>
      <c r="J244" s="246">
        <f>'Dépenses sur barèmes'!J244</f>
        <v>0</v>
      </c>
      <c r="K244" s="246"/>
      <c r="L244" s="246">
        <f t="shared" si="9"/>
        <v>0</v>
      </c>
      <c r="M244" s="111"/>
      <c r="N244" s="79" t="str">
        <f t="shared" si="10"/>
        <v/>
      </c>
      <c r="O244" s="246">
        <f t="shared" si="11"/>
        <v>0</v>
      </c>
      <c r="P244" s="111"/>
    </row>
    <row r="245" spans="2:16" ht="19.899999999999999" customHeight="1" x14ac:dyDescent="0.35">
      <c r="B245" s="109">
        <v>238</v>
      </c>
      <c r="C245" s="111" t="str">
        <f>IF('Dépenses sur barèmes'!C245&lt;&gt;"",'Dépenses sur barèmes'!C245,"")</f>
        <v/>
      </c>
      <c r="D245" s="111" t="str">
        <f>IF('Dépenses sur barèmes'!D245&lt;&gt;"",'Dépenses sur barèmes'!D245,"")</f>
        <v/>
      </c>
      <c r="E245" s="111" t="str">
        <f>IF('Dépenses sur barèmes'!E245&lt;&gt;"",'Dépenses sur barèmes'!E245,"")</f>
        <v/>
      </c>
      <c r="F245" s="111" t="str">
        <f>IF('Dépenses sur barèmes'!F245&lt;&gt;"",'Dépenses sur barèmes'!F245,"")</f>
        <v/>
      </c>
      <c r="G245" s="79" t="str">
        <f>IF('Dépenses sur barèmes'!G245&lt;&gt;"",'Dépenses sur barèmes'!G245,"")</f>
        <v/>
      </c>
      <c r="H245" s="247" t="str">
        <f>IF(D245&lt;&gt;"",IF(ISNA(VLOOKUP(D245,P_Paramétrage!$B$3086:$D$3125,3,FALSE)),"",VLOOKUP(D245,P_Paramétrage!$B$3086:$D$3125,3,FALSE)),"")</f>
        <v/>
      </c>
      <c r="I245" s="246">
        <f>IF(D245&lt;&gt;"",IF(ISNA(VLOOKUP(D245,P_Paramétrage!$B$3086:$D$3125,3,FALSE)),0,VLOOKUP(D245,P_Paramétrage!$B$3086:$D$3125,2,FALSE)),0)</f>
        <v>0</v>
      </c>
      <c r="J245" s="246">
        <f>'Dépenses sur barèmes'!J245</f>
        <v>0</v>
      </c>
      <c r="K245" s="246"/>
      <c r="L245" s="246">
        <f t="shared" si="9"/>
        <v>0</v>
      </c>
      <c r="M245" s="111"/>
      <c r="N245" s="79" t="str">
        <f t="shared" si="10"/>
        <v/>
      </c>
      <c r="O245" s="246">
        <f t="shared" si="11"/>
        <v>0</v>
      </c>
      <c r="P245" s="111"/>
    </row>
    <row r="246" spans="2:16" ht="19.899999999999999" customHeight="1" x14ac:dyDescent="0.35">
      <c r="B246" s="109">
        <v>239</v>
      </c>
      <c r="C246" s="111" t="str">
        <f>IF('Dépenses sur barèmes'!C246&lt;&gt;"",'Dépenses sur barèmes'!C246,"")</f>
        <v/>
      </c>
      <c r="D246" s="111" t="str">
        <f>IF('Dépenses sur barèmes'!D246&lt;&gt;"",'Dépenses sur barèmes'!D246,"")</f>
        <v/>
      </c>
      <c r="E246" s="111" t="str">
        <f>IF('Dépenses sur barèmes'!E246&lt;&gt;"",'Dépenses sur barèmes'!E246,"")</f>
        <v/>
      </c>
      <c r="F246" s="111" t="str">
        <f>IF('Dépenses sur barèmes'!F246&lt;&gt;"",'Dépenses sur barèmes'!F246,"")</f>
        <v/>
      </c>
      <c r="G246" s="79" t="str">
        <f>IF('Dépenses sur barèmes'!G246&lt;&gt;"",'Dépenses sur barèmes'!G246,"")</f>
        <v/>
      </c>
      <c r="H246" s="247" t="str">
        <f>IF(D246&lt;&gt;"",IF(ISNA(VLOOKUP(D246,P_Paramétrage!$B$3086:$D$3125,3,FALSE)),"",VLOOKUP(D246,P_Paramétrage!$B$3086:$D$3125,3,FALSE)),"")</f>
        <v/>
      </c>
      <c r="I246" s="246">
        <f>IF(D246&lt;&gt;"",IF(ISNA(VLOOKUP(D246,P_Paramétrage!$B$3086:$D$3125,3,FALSE)),0,VLOOKUP(D246,P_Paramétrage!$B$3086:$D$3125,2,FALSE)),0)</f>
        <v>0</v>
      </c>
      <c r="J246" s="246">
        <f>'Dépenses sur barèmes'!J246</f>
        <v>0</v>
      </c>
      <c r="K246" s="246"/>
      <c r="L246" s="246">
        <f t="shared" si="9"/>
        <v>0</v>
      </c>
      <c r="M246" s="111"/>
      <c r="N246" s="79" t="str">
        <f t="shared" si="10"/>
        <v/>
      </c>
      <c r="O246" s="246">
        <f t="shared" si="11"/>
        <v>0</v>
      </c>
      <c r="P246" s="111"/>
    </row>
    <row r="247" spans="2:16" ht="19.899999999999999" customHeight="1" x14ac:dyDescent="0.35">
      <c r="B247" s="109">
        <v>240</v>
      </c>
      <c r="C247" s="111" t="str">
        <f>IF('Dépenses sur barèmes'!C247&lt;&gt;"",'Dépenses sur barèmes'!C247,"")</f>
        <v/>
      </c>
      <c r="D247" s="111" t="str">
        <f>IF('Dépenses sur barèmes'!D247&lt;&gt;"",'Dépenses sur barèmes'!D247,"")</f>
        <v/>
      </c>
      <c r="E247" s="111" t="str">
        <f>IF('Dépenses sur barèmes'!E247&lt;&gt;"",'Dépenses sur barèmes'!E247,"")</f>
        <v/>
      </c>
      <c r="F247" s="111" t="str">
        <f>IF('Dépenses sur barèmes'!F247&lt;&gt;"",'Dépenses sur barèmes'!F247,"")</f>
        <v/>
      </c>
      <c r="G247" s="79" t="str">
        <f>IF('Dépenses sur barèmes'!G247&lt;&gt;"",'Dépenses sur barèmes'!G247,"")</f>
        <v/>
      </c>
      <c r="H247" s="247" t="str">
        <f>IF(D247&lt;&gt;"",IF(ISNA(VLOOKUP(D247,P_Paramétrage!$B$3086:$D$3125,3,FALSE)),"",VLOOKUP(D247,P_Paramétrage!$B$3086:$D$3125,3,FALSE)),"")</f>
        <v/>
      </c>
      <c r="I247" s="246">
        <f>IF(D247&lt;&gt;"",IF(ISNA(VLOOKUP(D247,P_Paramétrage!$B$3086:$D$3125,3,FALSE)),0,VLOOKUP(D247,P_Paramétrage!$B$3086:$D$3125,2,FALSE)),0)</f>
        <v>0</v>
      </c>
      <c r="J247" s="246">
        <f>'Dépenses sur barèmes'!J247</f>
        <v>0</v>
      </c>
      <c r="K247" s="246"/>
      <c r="L247" s="246">
        <f t="shared" si="9"/>
        <v>0</v>
      </c>
      <c r="M247" s="111"/>
      <c r="N247" s="79" t="str">
        <f t="shared" si="10"/>
        <v/>
      </c>
      <c r="O247" s="246">
        <f t="shared" si="11"/>
        <v>0</v>
      </c>
      <c r="P247" s="111"/>
    </row>
    <row r="248" spans="2:16" ht="19.899999999999999" customHeight="1" x14ac:dyDescent="0.35">
      <c r="B248" s="109">
        <v>241</v>
      </c>
      <c r="C248" s="111" t="str">
        <f>IF('Dépenses sur barèmes'!C248&lt;&gt;"",'Dépenses sur barèmes'!C248,"")</f>
        <v/>
      </c>
      <c r="D248" s="111" t="str">
        <f>IF('Dépenses sur barèmes'!D248&lt;&gt;"",'Dépenses sur barèmes'!D248,"")</f>
        <v/>
      </c>
      <c r="E248" s="111" t="str">
        <f>IF('Dépenses sur barèmes'!E248&lt;&gt;"",'Dépenses sur barèmes'!E248,"")</f>
        <v/>
      </c>
      <c r="F248" s="111" t="str">
        <f>IF('Dépenses sur barèmes'!F248&lt;&gt;"",'Dépenses sur barèmes'!F248,"")</f>
        <v/>
      </c>
      <c r="G248" s="79" t="str">
        <f>IF('Dépenses sur barèmes'!G248&lt;&gt;"",'Dépenses sur barèmes'!G248,"")</f>
        <v/>
      </c>
      <c r="H248" s="247" t="str">
        <f>IF(D248&lt;&gt;"",IF(ISNA(VLOOKUP(D248,P_Paramétrage!$B$3086:$D$3125,3,FALSE)),"",VLOOKUP(D248,P_Paramétrage!$B$3086:$D$3125,3,FALSE)),"")</f>
        <v/>
      </c>
      <c r="I248" s="246">
        <f>IF(D248&lt;&gt;"",IF(ISNA(VLOOKUP(D248,P_Paramétrage!$B$3086:$D$3125,3,FALSE)),0,VLOOKUP(D248,P_Paramétrage!$B$3086:$D$3125,2,FALSE)),0)</f>
        <v>0</v>
      </c>
      <c r="J248" s="246">
        <f>'Dépenses sur barèmes'!J248</f>
        <v>0</v>
      </c>
      <c r="K248" s="246"/>
      <c r="L248" s="246">
        <f t="shared" si="9"/>
        <v>0</v>
      </c>
      <c r="M248" s="111"/>
      <c r="N248" s="79" t="str">
        <f t="shared" si="10"/>
        <v/>
      </c>
      <c r="O248" s="246">
        <f t="shared" si="11"/>
        <v>0</v>
      </c>
      <c r="P248" s="111"/>
    </row>
    <row r="249" spans="2:16" ht="19.899999999999999" customHeight="1" x14ac:dyDescent="0.35">
      <c r="B249" s="109">
        <v>242</v>
      </c>
      <c r="C249" s="111" t="str">
        <f>IF('Dépenses sur barèmes'!C249&lt;&gt;"",'Dépenses sur barèmes'!C249,"")</f>
        <v/>
      </c>
      <c r="D249" s="111" t="str">
        <f>IF('Dépenses sur barèmes'!D249&lt;&gt;"",'Dépenses sur barèmes'!D249,"")</f>
        <v/>
      </c>
      <c r="E249" s="111" t="str">
        <f>IF('Dépenses sur barèmes'!E249&lt;&gt;"",'Dépenses sur barèmes'!E249,"")</f>
        <v/>
      </c>
      <c r="F249" s="111" t="str">
        <f>IF('Dépenses sur barèmes'!F249&lt;&gt;"",'Dépenses sur barèmes'!F249,"")</f>
        <v/>
      </c>
      <c r="G249" s="79" t="str">
        <f>IF('Dépenses sur barèmes'!G249&lt;&gt;"",'Dépenses sur barèmes'!G249,"")</f>
        <v/>
      </c>
      <c r="H249" s="247" t="str">
        <f>IF(D249&lt;&gt;"",IF(ISNA(VLOOKUP(D249,P_Paramétrage!$B$3086:$D$3125,3,FALSE)),"",VLOOKUP(D249,P_Paramétrage!$B$3086:$D$3125,3,FALSE)),"")</f>
        <v/>
      </c>
      <c r="I249" s="246">
        <f>IF(D249&lt;&gt;"",IF(ISNA(VLOOKUP(D249,P_Paramétrage!$B$3086:$D$3125,3,FALSE)),0,VLOOKUP(D249,P_Paramétrage!$B$3086:$D$3125,2,FALSE)),0)</f>
        <v>0</v>
      </c>
      <c r="J249" s="246">
        <f>'Dépenses sur barèmes'!J249</f>
        <v>0</v>
      </c>
      <c r="K249" s="246"/>
      <c r="L249" s="246">
        <f t="shared" si="9"/>
        <v>0</v>
      </c>
      <c r="M249" s="111"/>
      <c r="N249" s="79" t="str">
        <f t="shared" si="10"/>
        <v/>
      </c>
      <c r="O249" s="246">
        <f t="shared" si="11"/>
        <v>0</v>
      </c>
      <c r="P249" s="111"/>
    </row>
    <row r="250" spans="2:16" ht="19.899999999999999" customHeight="1" x14ac:dyDescent="0.35">
      <c r="B250" s="109">
        <v>243</v>
      </c>
      <c r="C250" s="111" t="str">
        <f>IF('Dépenses sur barèmes'!C250&lt;&gt;"",'Dépenses sur barèmes'!C250,"")</f>
        <v/>
      </c>
      <c r="D250" s="111" t="str">
        <f>IF('Dépenses sur barèmes'!D250&lt;&gt;"",'Dépenses sur barèmes'!D250,"")</f>
        <v/>
      </c>
      <c r="E250" s="111" t="str">
        <f>IF('Dépenses sur barèmes'!E250&lt;&gt;"",'Dépenses sur barèmes'!E250,"")</f>
        <v/>
      </c>
      <c r="F250" s="111" t="str">
        <f>IF('Dépenses sur barèmes'!F250&lt;&gt;"",'Dépenses sur barèmes'!F250,"")</f>
        <v/>
      </c>
      <c r="G250" s="79" t="str">
        <f>IF('Dépenses sur barèmes'!G250&lt;&gt;"",'Dépenses sur barèmes'!G250,"")</f>
        <v/>
      </c>
      <c r="H250" s="247" t="str">
        <f>IF(D250&lt;&gt;"",IF(ISNA(VLOOKUP(D250,P_Paramétrage!$B$3086:$D$3125,3,FALSE)),"",VLOOKUP(D250,P_Paramétrage!$B$3086:$D$3125,3,FALSE)),"")</f>
        <v/>
      </c>
      <c r="I250" s="246">
        <f>IF(D250&lt;&gt;"",IF(ISNA(VLOOKUP(D250,P_Paramétrage!$B$3086:$D$3125,3,FALSE)),0,VLOOKUP(D250,P_Paramétrage!$B$3086:$D$3125,2,FALSE)),0)</f>
        <v>0</v>
      </c>
      <c r="J250" s="246">
        <f>'Dépenses sur barèmes'!J250</f>
        <v>0</v>
      </c>
      <c r="K250" s="246"/>
      <c r="L250" s="246">
        <f t="shared" si="9"/>
        <v>0</v>
      </c>
      <c r="M250" s="111"/>
      <c r="N250" s="79" t="str">
        <f t="shared" si="10"/>
        <v/>
      </c>
      <c r="O250" s="246">
        <f t="shared" si="11"/>
        <v>0</v>
      </c>
      <c r="P250" s="111"/>
    </row>
    <row r="251" spans="2:16" ht="19.899999999999999" customHeight="1" x14ac:dyDescent="0.35">
      <c r="B251" s="109">
        <v>244</v>
      </c>
      <c r="C251" s="111" t="str">
        <f>IF('Dépenses sur barèmes'!C251&lt;&gt;"",'Dépenses sur barèmes'!C251,"")</f>
        <v/>
      </c>
      <c r="D251" s="111" t="str">
        <f>IF('Dépenses sur barèmes'!D251&lt;&gt;"",'Dépenses sur barèmes'!D251,"")</f>
        <v/>
      </c>
      <c r="E251" s="111" t="str">
        <f>IF('Dépenses sur barèmes'!E251&lt;&gt;"",'Dépenses sur barèmes'!E251,"")</f>
        <v/>
      </c>
      <c r="F251" s="111" t="str">
        <f>IF('Dépenses sur barèmes'!F251&lt;&gt;"",'Dépenses sur barèmes'!F251,"")</f>
        <v/>
      </c>
      <c r="G251" s="79" t="str">
        <f>IF('Dépenses sur barèmes'!G251&lt;&gt;"",'Dépenses sur barèmes'!G251,"")</f>
        <v/>
      </c>
      <c r="H251" s="247" t="str">
        <f>IF(D251&lt;&gt;"",IF(ISNA(VLOOKUP(D251,P_Paramétrage!$B$3086:$D$3125,3,FALSE)),"",VLOOKUP(D251,P_Paramétrage!$B$3086:$D$3125,3,FALSE)),"")</f>
        <v/>
      </c>
      <c r="I251" s="246">
        <f>IF(D251&lt;&gt;"",IF(ISNA(VLOOKUP(D251,P_Paramétrage!$B$3086:$D$3125,3,FALSE)),0,VLOOKUP(D251,P_Paramétrage!$B$3086:$D$3125,2,FALSE)),0)</f>
        <v>0</v>
      </c>
      <c r="J251" s="246">
        <f>'Dépenses sur barèmes'!J251</f>
        <v>0</v>
      </c>
      <c r="K251" s="246"/>
      <c r="L251" s="246">
        <f t="shared" si="9"/>
        <v>0</v>
      </c>
      <c r="M251" s="111"/>
      <c r="N251" s="79" t="str">
        <f t="shared" si="10"/>
        <v/>
      </c>
      <c r="O251" s="246">
        <f t="shared" si="11"/>
        <v>0</v>
      </c>
      <c r="P251" s="111"/>
    </row>
    <row r="252" spans="2:16" ht="19.899999999999999" customHeight="1" x14ac:dyDescent="0.35">
      <c r="B252" s="109">
        <v>245</v>
      </c>
      <c r="C252" s="111" t="str">
        <f>IF('Dépenses sur barèmes'!C252&lt;&gt;"",'Dépenses sur barèmes'!C252,"")</f>
        <v/>
      </c>
      <c r="D252" s="111" t="str">
        <f>IF('Dépenses sur barèmes'!D252&lt;&gt;"",'Dépenses sur barèmes'!D252,"")</f>
        <v/>
      </c>
      <c r="E252" s="111" t="str">
        <f>IF('Dépenses sur barèmes'!E252&lt;&gt;"",'Dépenses sur barèmes'!E252,"")</f>
        <v/>
      </c>
      <c r="F252" s="111" t="str">
        <f>IF('Dépenses sur barèmes'!F252&lt;&gt;"",'Dépenses sur barèmes'!F252,"")</f>
        <v/>
      </c>
      <c r="G252" s="79" t="str">
        <f>IF('Dépenses sur barèmes'!G252&lt;&gt;"",'Dépenses sur barèmes'!G252,"")</f>
        <v/>
      </c>
      <c r="H252" s="247" t="str">
        <f>IF(D252&lt;&gt;"",IF(ISNA(VLOOKUP(D252,P_Paramétrage!$B$3086:$D$3125,3,FALSE)),"",VLOOKUP(D252,P_Paramétrage!$B$3086:$D$3125,3,FALSE)),"")</f>
        <v/>
      </c>
      <c r="I252" s="246">
        <f>IF(D252&lt;&gt;"",IF(ISNA(VLOOKUP(D252,P_Paramétrage!$B$3086:$D$3125,3,FALSE)),0,VLOOKUP(D252,P_Paramétrage!$B$3086:$D$3125,2,FALSE)),0)</f>
        <v>0</v>
      </c>
      <c r="J252" s="246">
        <f>'Dépenses sur barèmes'!J252</f>
        <v>0</v>
      </c>
      <c r="K252" s="246"/>
      <c r="L252" s="246">
        <f t="shared" si="9"/>
        <v>0</v>
      </c>
      <c r="M252" s="111"/>
      <c r="N252" s="79" t="str">
        <f t="shared" si="10"/>
        <v/>
      </c>
      <c r="O252" s="246">
        <f t="shared" si="11"/>
        <v>0</v>
      </c>
      <c r="P252" s="111"/>
    </row>
    <row r="253" spans="2:16" ht="19.899999999999999" customHeight="1" x14ac:dyDescent="0.35">
      <c r="B253" s="109">
        <v>246</v>
      </c>
      <c r="C253" s="111" t="str">
        <f>IF('Dépenses sur barèmes'!C253&lt;&gt;"",'Dépenses sur barèmes'!C253,"")</f>
        <v/>
      </c>
      <c r="D253" s="111" t="str">
        <f>IF('Dépenses sur barèmes'!D253&lt;&gt;"",'Dépenses sur barèmes'!D253,"")</f>
        <v/>
      </c>
      <c r="E253" s="111" t="str">
        <f>IF('Dépenses sur barèmes'!E253&lt;&gt;"",'Dépenses sur barèmes'!E253,"")</f>
        <v/>
      </c>
      <c r="F253" s="111" t="str">
        <f>IF('Dépenses sur barèmes'!F253&lt;&gt;"",'Dépenses sur barèmes'!F253,"")</f>
        <v/>
      </c>
      <c r="G253" s="79" t="str">
        <f>IF('Dépenses sur barèmes'!G253&lt;&gt;"",'Dépenses sur barèmes'!G253,"")</f>
        <v/>
      </c>
      <c r="H253" s="247" t="str">
        <f>IF(D253&lt;&gt;"",IF(ISNA(VLOOKUP(D253,P_Paramétrage!$B$3086:$D$3125,3,FALSE)),"",VLOOKUP(D253,P_Paramétrage!$B$3086:$D$3125,3,FALSE)),"")</f>
        <v/>
      </c>
      <c r="I253" s="246">
        <f>IF(D253&lt;&gt;"",IF(ISNA(VLOOKUP(D253,P_Paramétrage!$B$3086:$D$3125,3,FALSE)),0,VLOOKUP(D253,P_Paramétrage!$B$3086:$D$3125,2,FALSE)),0)</f>
        <v>0</v>
      </c>
      <c r="J253" s="246">
        <f>'Dépenses sur barèmes'!J253</f>
        <v>0</v>
      </c>
      <c r="K253" s="246"/>
      <c r="L253" s="246">
        <f t="shared" si="9"/>
        <v>0</v>
      </c>
      <c r="M253" s="111"/>
      <c r="N253" s="79" t="str">
        <f t="shared" si="10"/>
        <v/>
      </c>
      <c r="O253" s="246">
        <f t="shared" si="11"/>
        <v>0</v>
      </c>
      <c r="P253" s="111"/>
    </row>
    <row r="254" spans="2:16" ht="19.899999999999999" customHeight="1" x14ac:dyDescent="0.35">
      <c r="B254" s="109">
        <v>247</v>
      </c>
      <c r="C254" s="111" t="str">
        <f>IF('Dépenses sur barèmes'!C254&lt;&gt;"",'Dépenses sur barèmes'!C254,"")</f>
        <v/>
      </c>
      <c r="D254" s="111" t="str">
        <f>IF('Dépenses sur barèmes'!D254&lt;&gt;"",'Dépenses sur barèmes'!D254,"")</f>
        <v/>
      </c>
      <c r="E254" s="111" t="str">
        <f>IF('Dépenses sur barèmes'!E254&lt;&gt;"",'Dépenses sur barèmes'!E254,"")</f>
        <v/>
      </c>
      <c r="F254" s="111" t="str">
        <f>IF('Dépenses sur barèmes'!F254&lt;&gt;"",'Dépenses sur barèmes'!F254,"")</f>
        <v/>
      </c>
      <c r="G254" s="79" t="str">
        <f>IF('Dépenses sur barèmes'!G254&lt;&gt;"",'Dépenses sur barèmes'!G254,"")</f>
        <v/>
      </c>
      <c r="H254" s="247" t="str">
        <f>IF(D254&lt;&gt;"",IF(ISNA(VLOOKUP(D254,P_Paramétrage!$B$3086:$D$3125,3,FALSE)),"",VLOOKUP(D254,P_Paramétrage!$B$3086:$D$3125,3,FALSE)),"")</f>
        <v/>
      </c>
      <c r="I254" s="246">
        <f>IF(D254&lt;&gt;"",IF(ISNA(VLOOKUP(D254,P_Paramétrage!$B$3086:$D$3125,3,FALSE)),0,VLOOKUP(D254,P_Paramétrage!$B$3086:$D$3125,2,FALSE)),0)</f>
        <v>0</v>
      </c>
      <c r="J254" s="246">
        <f>'Dépenses sur barèmes'!J254</f>
        <v>0</v>
      </c>
      <c r="K254" s="246"/>
      <c r="L254" s="246">
        <f t="shared" si="9"/>
        <v>0</v>
      </c>
      <c r="M254" s="111"/>
      <c r="N254" s="79" t="str">
        <f t="shared" si="10"/>
        <v/>
      </c>
      <c r="O254" s="246">
        <f t="shared" si="11"/>
        <v>0</v>
      </c>
      <c r="P254" s="111"/>
    </row>
    <row r="255" spans="2:16" ht="19.899999999999999" customHeight="1" x14ac:dyDescent="0.35">
      <c r="B255" s="109">
        <v>248</v>
      </c>
      <c r="C255" s="111" t="str">
        <f>IF('Dépenses sur barèmes'!C255&lt;&gt;"",'Dépenses sur barèmes'!C255,"")</f>
        <v/>
      </c>
      <c r="D255" s="111" t="str">
        <f>IF('Dépenses sur barèmes'!D255&lt;&gt;"",'Dépenses sur barèmes'!D255,"")</f>
        <v/>
      </c>
      <c r="E255" s="111" t="str">
        <f>IF('Dépenses sur barèmes'!E255&lt;&gt;"",'Dépenses sur barèmes'!E255,"")</f>
        <v/>
      </c>
      <c r="F255" s="111" t="str">
        <f>IF('Dépenses sur barèmes'!F255&lt;&gt;"",'Dépenses sur barèmes'!F255,"")</f>
        <v/>
      </c>
      <c r="G255" s="79" t="str">
        <f>IF('Dépenses sur barèmes'!G255&lt;&gt;"",'Dépenses sur barèmes'!G255,"")</f>
        <v/>
      </c>
      <c r="H255" s="247" t="str">
        <f>IF(D255&lt;&gt;"",IF(ISNA(VLOOKUP(D255,P_Paramétrage!$B$3086:$D$3125,3,FALSE)),"",VLOOKUP(D255,P_Paramétrage!$B$3086:$D$3125,3,FALSE)),"")</f>
        <v/>
      </c>
      <c r="I255" s="246">
        <f>IF(D255&lt;&gt;"",IF(ISNA(VLOOKUP(D255,P_Paramétrage!$B$3086:$D$3125,3,FALSE)),0,VLOOKUP(D255,P_Paramétrage!$B$3086:$D$3125,2,FALSE)),0)</f>
        <v>0</v>
      </c>
      <c r="J255" s="246">
        <f>'Dépenses sur barèmes'!J255</f>
        <v>0</v>
      </c>
      <c r="K255" s="246"/>
      <c r="L255" s="246">
        <f t="shared" si="9"/>
        <v>0</v>
      </c>
      <c r="M255" s="111"/>
      <c r="N255" s="79" t="str">
        <f t="shared" si="10"/>
        <v/>
      </c>
      <c r="O255" s="246">
        <f t="shared" si="11"/>
        <v>0</v>
      </c>
      <c r="P255" s="111"/>
    </row>
    <row r="256" spans="2:16" ht="19.899999999999999" customHeight="1" x14ac:dyDescent="0.35">
      <c r="B256" s="109">
        <v>249</v>
      </c>
      <c r="C256" s="111" t="str">
        <f>IF('Dépenses sur barèmes'!C256&lt;&gt;"",'Dépenses sur barèmes'!C256,"")</f>
        <v/>
      </c>
      <c r="D256" s="111" t="str">
        <f>IF('Dépenses sur barèmes'!D256&lt;&gt;"",'Dépenses sur barèmes'!D256,"")</f>
        <v/>
      </c>
      <c r="E256" s="111" t="str">
        <f>IF('Dépenses sur barèmes'!E256&lt;&gt;"",'Dépenses sur barèmes'!E256,"")</f>
        <v/>
      </c>
      <c r="F256" s="111" t="str">
        <f>IF('Dépenses sur barèmes'!F256&lt;&gt;"",'Dépenses sur barèmes'!F256,"")</f>
        <v/>
      </c>
      <c r="G256" s="79" t="str">
        <f>IF('Dépenses sur barèmes'!G256&lt;&gt;"",'Dépenses sur barèmes'!G256,"")</f>
        <v/>
      </c>
      <c r="H256" s="247" t="str">
        <f>IF(D256&lt;&gt;"",IF(ISNA(VLOOKUP(D256,P_Paramétrage!$B$3086:$D$3125,3,FALSE)),"",VLOOKUP(D256,P_Paramétrage!$B$3086:$D$3125,3,FALSE)),"")</f>
        <v/>
      </c>
      <c r="I256" s="246">
        <f>IF(D256&lt;&gt;"",IF(ISNA(VLOOKUP(D256,P_Paramétrage!$B$3086:$D$3125,3,FALSE)),0,VLOOKUP(D256,P_Paramétrage!$B$3086:$D$3125,2,FALSE)),0)</f>
        <v>0</v>
      </c>
      <c r="J256" s="246">
        <f>'Dépenses sur barèmes'!J256</f>
        <v>0</v>
      </c>
      <c r="K256" s="246"/>
      <c r="L256" s="246">
        <f t="shared" si="9"/>
        <v>0</v>
      </c>
      <c r="M256" s="111"/>
      <c r="N256" s="79" t="str">
        <f t="shared" si="10"/>
        <v/>
      </c>
      <c r="O256" s="246">
        <f t="shared" si="11"/>
        <v>0</v>
      </c>
      <c r="P256" s="111"/>
    </row>
    <row r="257" spans="2:16" ht="19.899999999999999" customHeight="1" x14ac:dyDescent="0.35">
      <c r="B257" s="109">
        <v>250</v>
      </c>
      <c r="C257" s="111" t="str">
        <f>IF('Dépenses sur barèmes'!C257&lt;&gt;"",'Dépenses sur barèmes'!C257,"")</f>
        <v/>
      </c>
      <c r="D257" s="111" t="str">
        <f>IF('Dépenses sur barèmes'!D257&lt;&gt;"",'Dépenses sur barèmes'!D257,"")</f>
        <v/>
      </c>
      <c r="E257" s="111" t="str">
        <f>IF('Dépenses sur barèmes'!E257&lt;&gt;"",'Dépenses sur barèmes'!E257,"")</f>
        <v/>
      </c>
      <c r="F257" s="111" t="str">
        <f>IF('Dépenses sur barèmes'!F257&lt;&gt;"",'Dépenses sur barèmes'!F257,"")</f>
        <v/>
      </c>
      <c r="G257" s="79" t="str">
        <f>IF('Dépenses sur barèmes'!G257&lt;&gt;"",'Dépenses sur barèmes'!G257,"")</f>
        <v/>
      </c>
      <c r="H257" s="247" t="str">
        <f>IF(D257&lt;&gt;"",IF(ISNA(VLOOKUP(D257,P_Paramétrage!$B$3086:$D$3125,3,FALSE)),"",VLOOKUP(D257,P_Paramétrage!$B$3086:$D$3125,3,FALSE)),"")</f>
        <v/>
      </c>
      <c r="I257" s="246">
        <f>IF(D257&lt;&gt;"",IF(ISNA(VLOOKUP(D257,P_Paramétrage!$B$3086:$D$3125,3,FALSE)),0,VLOOKUP(D257,P_Paramétrage!$B$3086:$D$3125,2,FALSE)),0)</f>
        <v>0</v>
      </c>
      <c r="J257" s="246">
        <f>'Dépenses sur barèmes'!J257</f>
        <v>0</v>
      </c>
      <c r="K257" s="246"/>
      <c r="L257" s="246">
        <f t="shared" si="9"/>
        <v>0</v>
      </c>
      <c r="M257" s="111"/>
      <c r="N257" s="79" t="str">
        <f t="shared" si="10"/>
        <v/>
      </c>
      <c r="O257" s="246">
        <f t="shared" si="11"/>
        <v>0</v>
      </c>
      <c r="P257" s="111"/>
    </row>
    <row r="258" spans="2:16" ht="19.899999999999999" customHeight="1" x14ac:dyDescent="0.35">
      <c r="B258" s="109">
        <v>251</v>
      </c>
      <c r="C258" s="111" t="str">
        <f>IF('Dépenses sur barèmes'!C258&lt;&gt;"",'Dépenses sur barèmes'!C258,"")</f>
        <v/>
      </c>
      <c r="D258" s="111" t="str">
        <f>IF('Dépenses sur barèmes'!D258&lt;&gt;"",'Dépenses sur barèmes'!D258,"")</f>
        <v/>
      </c>
      <c r="E258" s="111" t="str">
        <f>IF('Dépenses sur barèmes'!E258&lt;&gt;"",'Dépenses sur barèmes'!E258,"")</f>
        <v/>
      </c>
      <c r="F258" s="111" t="str">
        <f>IF('Dépenses sur barèmes'!F258&lt;&gt;"",'Dépenses sur barèmes'!F258,"")</f>
        <v/>
      </c>
      <c r="G258" s="79" t="str">
        <f>IF('Dépenses sur barèmes'!G258&lt;&gt;"",'Dépenses sur barèmes'!G258,"")</f>
        <v/>
      </c>
      <c r="H258" s="247" t="str">
        <f>IF(D258&lt;&gt;"",IF(ISNA(VLOOKUP(D258,P_Paramétrage!$B$3086:$D$3125,3,FALSE)),"",VLOOKUP(D258,P_Paramétrage!$B$3086:$D$3125,3,FALSE)),"")</f>
        <v/>
      </c>
      <c r="I258" s="246">
        <f>IF(D258&lt;&gt;"",IF(ISNA(VLOOKUP(D258,P_Paramétrage!$B$3086:$D$3125,3,FALSE)),0,VLOOKUP(D258,P_Paramétrage!$B$3086:$D$3125,2,FALSE)),0)</f>
        <v>0</v>
      </c>
      <c r="J258" s="246">
        <f>'Dépenses sur barèmes'!J258</f>
        <v>0</v>
      </c>
      <c r="K258" s="246"/>
      <c r="L258" s="246">
        <f t="shared" si="9"/>
        <v>0</v>
      </c>
      <c r="M258" s="111"/>
      <c r="N258" s="79" t="str">
        <f t="shared" si="10"/>
        <v/>
      </c>
      <c r="O258" s="246">
        <f t="shared" si="11"/>
        <v>0</v>
      </c>
      <c r="P258" s="111"/>
    </row>
    <row r="259" spans="2:16" ht="19.899999999999999" customHeight="1" x14ac:dyDescent="0.35">
      <c r="B259" s="109">
        <v>252</v>
      </c>
      <c r="C259" s="111" t="str">
        <f>IF('Dépenses sur barèmes'!C259&lt;&gt;"",'Dépenses sur barèmes'!C259,"")</f>
        <v/>
      </c>
      <c r="D259" s="111" t="str">
        <f>IF('Dépenses sur barèmes'!D259&lt;&gt;"",'Dépenses sur barèmes'!D259,"")</f>
        <v/>
      </c>
      <c r="E259" s="111" t="str">
        <f>IF('Dépenses sur barèmes'!E259&lt;&gt;"",'Dépenses sur barèmes'!E259,"")</f>
        <v/>
      </c>
      <c r="F259" s="111" t="str">
        <f>IF('Dépenses sur barèmes'!F259&lt;&gt;"",'Dépenses sur barèmes'!F259,"")</f>
        <v/>
      </c>
      <c r="G259" s="79" t="str">
        <f>IF('Dépenses sur barèmes'!G259&lt;&gt;"",'Dépenses sur barèmes'!G259,"")</f>
        <v/>
      </c>
      <c r="H259" s="247" t="str">
        <f>IF(D259&lt;&gt;"",IF(ISNA(VLOOKUP(D259,P_Paramétrage!$B$3086:$D$3125,3,FALSE)),"",VLOOKUP(D259,P_Paramétrage!$B$3086:$D$3125,3,FALSE)),"")</f>
        <v/>
      </c>
      <c r="I259" s="246">
        <f>IF(D259&lt;&gt;"",IF(ISNA(VLOOKUP(D259,P_Paramétrage!$B$3086:$D$3125,3,FALSE)),0,VLOOKUP(D259,P_Paramétrage!$B$3086:$D$3125,2,FALSE)),0)</f>
        <v>0</v>
      </c>
      <c r="J259" s="246">
        <f>'Dépenses sur barèmes'!J259</f>
        <v>0</v>
      </c>
      <c r="K259" s="246"/>
      <c r="L259" s="246">
        <f t="shared" si="9"/>
        <v>0</v>
      </c>
      <c r="M259" s="111"/>
      <c r="N259" s="79" t="str">
        <f t="shared" si="10"/>
        <v/>
      </c>
      <c r="O259" s="246">
        <f t="shared" si="11"/>
        <v>0</v>
      </c>
      <c r="P259" s="111"/>
    </row>
    <row r="260" spans="2:16" ht="19.899999999999999" customHeight="1" x14ac:dyDescent="0.35">
      <c r="B260" s="109">
        <v>253</v>
      </c>
      <c r="C260" s="111" t="str">
        <f>IF('Dépenses sur barèmes'!C260&lt;&gt;"",'Dépenses sur barèmes'!C260,"")</f>
        <v/>
      </c>
      <c r="D260" s="111" t="str">
        <f>IF('Dépenses sur barèmes'!D260&lt;&gt;"",'Dépenses sur barèmes'!D260,"")</f>
        <v/>
      </c>
      <c r="E260" s="111" t="str">
        <f>IF('Dépenses sur barèmes'!E260&lt;&gt;"",'Dépenses sur barèmes'!E260,"")</f>
        <v/>
      </c>
      <c r="F260" s="111" t="str">
        <f>IF('Dépenses sur barèmes'!F260&lt;&gt;"",'Dépenses sur barèmes'!F260,"")</f>
        <v/>
      </c>
      <c r="G260" s="79" t="str">
        <f>IF('Dépenses sur barèmes'!G260&lt;&gt;"",'Dépenses sur barèmes'!G260,"")</f>
        <v/>
      </c>
      <c r="H260" s="247" t="str">
        <f>IF(D260&lt;&gt;"",IF(ISNA(VLOOKUP(D260,P_Paramétrage!$B$3086:$D$3125,3,FALSE)),"",VLOOKUP(D260,P_Paramétrage!$B$3086:$D$3125,3,FALSE)),"")</f>
        <v/>
      </c>
      <c r="I260" s="246">
        <f>IF(D260&lt;&gt;"",IF(ISNA(VLOOKUP(D260,P_Paramétrage!$B$3086:$D$3125,3,FALSE)),0,VLOOKUP(D260,P_Paramétrage!$B$3086:$D$3125,2,FALSE)),0)</f>
        <v>0</v>
      </c>
      <c r="J260" s="246">
        <f>'Dépenses sur barèmes'!J260</f>
        <v>0</v>
      </c>
      <c r="K260" s="246"/>
      <c r="L260" s="246">
        <f t="shared" si="9"/>
        <v>0</v>
      </c>
      <c r="M260" s="111"/>
      <c r="N260" s="79" t="str">
        <f t="shared" si="10"/>
        <v/>
      </c>
      <c r="O260" s="246">
        <f t="shared" si="11"/>
        <v>0</v>
      </c>
      <c r="P260" s="111"/>
    </row>
    <row r="261" spans="2:16" ht="19.899999999999999" customHeight="1" x14ac:dyDescent="0.35">
      <c r="B261" s="109">
        <v>254</v>
      </c>
      <c r="C261" s="111" t="str">
        <f>IF('Dépenses sur barèmes'!C261&lt;&gt;"",'Dépenses sur barèmes'!C261,"")</f>
        <v/>
      </c>
      <c r="D261" s="111" t="str">
        <f>IF('Dépenses sur barèmes'!D261&lt;&gt;"",'Dépenses sur barèmes'!D261,"")</f>
        <v/>
      </c>
      <c r="E261" s="111" t="str">
        <f>IF('Dépenses sur barèmes'!E261&lt;&gt;"",'Dépenses sur barèmes'!E261,"")</f>
        <v/>
      </c>
      <c r="F261" s="111" t="str">
        <f>IF('Dépenses sur barèmes'!F261&lt;&gt;"",'Dépenses sur barèmes'!F261,"")</f>
        <v/>
      </c>
      <c r="G261" s="79" t="str">
        <f>IF('Dépenses sur barèmes'!G261&lt;&gt;"",'Dépenses sur barèmes'!G261,"")</f>
        <v/>
      </c>
      <c r="H261" s="247" t="str">
        <f>IF(D261&lt;&gt;"",IF(ISNA(VLOOKUP(D261,P_Paramétrage!$B$3086:$D$3125,3,FALSE)),"",VLOOKUP(D261,P_Paramétrage!$B$3086:$D$3125,3,FALSE)),"")</f>
        <v/>
      </c>
      <c r="I261" s="246">
        <f>IF(D261&lt;&gt;"",IF(ISNA(VLOOKUP(D261,P_Paramétrage!$B$3086:$D$3125,3,FALSE)),0,VLOOKUP(D261,P_Paramétrage!$B$3086:$D$3125,2,FALSE)),0)</f>
        <v>0</v>
      </c>
      <c r="J261" s="246">
        <f>'Dépenses sur barèmes'!J261</f>
        <v>0</v>
      </c>
      <c r="K261" s="246"/>
      <c r="L261" s="246">
        <f t="shared" si="9"/>
        <v>0</v>
      </c>
      <c r="M261" s="111"/>
      <c r="N261" s="79" t="str">
        <f t="shared" si="10"/>
        <v/>
      </c>
      <c r="O261" s="246">
        <f t="shared" si="11"/>
        <v>0</v>
      </c>
      <c r="P261" s="111"/>
    </row>
    <row r="262" spans="2:16" ht="19.899999999999999" customHeight="1" x14ac:dyDescent="0.35">
      <c r="B262" s="109">
        <v>255</v>
      </c>
      <c r="C262" s="111" t="str">
        <f>IF('Dépenses sur barèmes'!C262&lt;&gt;"",'Dépenses sur barèmes'!C262,"")</f>
        <v/>
      </c>
      <c r="D262" s="111" t="str">
        <f>IF('Dépenses sur barèmes'!D262&lt;&gt;"",'Dépenses sur barèmes'!D262,"")</f>
        <v/>
      </c>
      <c r="E262" s="111" t="str">
        <f>IF('Dépenses sur barèmes'!E262&lt;&gt;"",'Dépenses sur barèmes'!E262,"")</f>
        <v/>
      </c>
      <c r="F262" s="111" t="str">
        <f>IF('Dépenses sur barèmes'!F262&lt;&gt;"",'Dépenses sur barèmes'!F262,"")</f>
        <v/>
      </c>
      <c r="G262" s="79" t="str">
        <f>IF('Dépenses sur barèmes'!G262&lt;&gt;"",'Dépenses sur barèmes'!G262,"")</f>
        <v/>
      </c>
      <c r="H262" s="247" t="str">
        <f>IF(D262&lt;&gt;"",IF(ISNA(VLOOKUP(D262,P_Paramétrage!$B$3086:$D$3125,3,FALSE)),"",VLOOKUP(D262,P_Paramétrage!$B$3086:$D$3125,3,FALSE)),"")</f>
        <v/>
      </c>
      <c r="I262" s="246">
        <f>IF(D262&lt;&gt;"",IF(ISNA(VLOOKUP(D262,P_Paramétrage!$B$3086:$D$3125,3,FALSE)),0,VLOOKUP(D262,P_Paramétrage!$B$3086:$D$3125,2,FALSE)),0)</f>
        <v>0</v>
      </c>
      <c r="J262" s="246">
        <f>'Dépenses sur barèmes'!J262</f>
        <v>0</v>
      </c>
      <c r="K262" s="246"/>
      <c r="L262" s="246">
        <f t="shared" si="9"/>
        <v>0</v>
      </c>
      <c r="M262" s="111"/>
      <c r="N262" s="79" t="str">
        <f t="shared" si="10"/>
        <v/>
      </c>
      <c r="O262" s="246">
        <f t="shared" si="11"/>
        <v>0</v>
      </c>
      <c r="P262" s="111"/>
    </row>
    <row r="263" spans="2:16" ht="19.899999999999999" customHeight="1" x14ac:dyDescent="0.35">
      <c r="B263" s="109">
        <v>256</v>
      </c>
      <c r="C263" s="111" t="str">
        <f>IF('Dépenses sur barèmes'!C263&lt;&gt;"",'Dépenses sur barèmes'!C263,"")</f>
        <v/>
      </c>
      <c r="D263" s="111" t="str">
        <f>IF('Dépenses sur barèmes'!D263&lt;&gt;"",'Dépenses sur barèmes'!D263,"")</f>
        <v/>
      </c>
      <c r="E263" s="111" t="str">
        <f>IF('Dépenses sur barèmes'!E263&lt;&gt;"",'Dépenses sur barèmes'!E263,"")</f>
        <v/>
      </c>
      <c r="F263" s="111" t="str">
        <f>IF('Dépenses sur barèmes'!F263&lt;&gt;"",'Dépenses sur barèmes'!F263,"")</f>
        <v/>
      </c>
      <c r="G263" s="79" t="str">
        <f>IF('Dépenses sur barèmes'!G263&lt;&gt;"",'Dépenses sur barèmes'!G263,"")</f>
        <v/>
      </c>
      <c r="H263" s="247" t="str">
        <f>IF(D263&lt;&gt;"",IF(ISNA(VLOOKUP(D263,P_Paramétrage!$B$3086:$D$3125,3,FALSE)),"",VLOOKUP(D263,P_Paramétrage!$B$3086:$D$3125,3,FALSE)),"")</f>
        <v/>
      </c>
      <c r="I263" s="246">
        <f>IF(D263&lt;&gt;"",IF(ISNA(VLOOKUP(D263,P_Paramétrage!$B$3086:$D$3125,3,FALSE)),0,VLOOKUP(D263,P_Paramétrage!$B$3086:$D$3125,2,FALSE)),0)</f>
        <v>0</v>
      </c>
      <c r="J263" s="246">
        <f>'Dépenses sur barèmes'!J263</f>
        <v>0</v>
      </c>
      <c r="K263" s="246"/>
      <c r="L263" s="246">
        <f t="shared" si="9"/>
        <v>0</v>
      </c>
      <c r="M263" s="111"/>
      <c r="N263" s="79" t="str">
        <f t="shared" si="10"/>
        <v/>
      </c>
      <c r="O263" s="246">
        <f t="shared" si="11"/>
        <v>0</v>
      </c>
      <c r="P263" s="111"/>
    </row>
    <row r="264" spans="2:16" ht="19.899999999999999" customHeight="1" x14ac:dyDescent="0.35">
      <c r="B264" s="109">
        <v>257</v>
      </c>
      <c r="C264" s="111" t="str">
        <f>IF('Dépenses sur barèmes'!C264&lt;&gt;"",'Dépenses sur barèmes'!C264,"")</f>
        <v/>
      </c>
      <c r="D264" s="111" t="str">
        <f>IF('Dépenses sur barèmes'!D264&lt;&gt;"",'Dépenses sur barèmes'!D264,"")</f>
        <v/>
      </c>
      <c r="E264" s="111" t="str">
        <f>IF('Dépenses sur barèmes'!E264&lt;&gt;"",'Dépenses sur barèmes'!E264,"")</f>
        <v/>
      </c>
      <c r="F264" s="111" t="str">
        <f>IF('Dépenses sur barèmes'!F264&lt;&gt;"",'Dépenses sur barèmes'!F264,"")</f>
        <v/>
      </c>
      <c r="G264" s="79" t="str">
        <f>IF('Dépenses sur barèmes'!G264&lt;&gt;"",'Dépenses sur barèmes'!G264,"")</f>
        <v/>
      </c>
      <c r="H264" s="247" t="str">
        <f>IF(D264&lt;&gt;"",IF(ISNA(VLOOKUP(D264,P_Paramétrage!$B$3086:$D$3125,3,FALSE)),"",VLOOKUP(D264,P_Paramétrage!$B$3086:$D$3125,3,FALSE)),"")</f>
        <v/>
      </c>
      <c r="I264" s="246">
        <f>IF(D264&lt;&gt;"",IF(ISNA(VLOOKUP(D264,P_Paramétrage!$B$3086:$D$3125,3,FALSE)),0,VLOOKUP(D264,P_Paramétrage!$B$3086:$D$3125,2,FALSE)),0)</f>
        <v>0</v>
      </c>
      <c r="J264" s="246">
        <f>'Dépenses sur barèmes'!J264</f>
        <v>0</v>
      </c>
      <c r="K264" s="246"/>
      <c r="L264" s="246">
        <f t="shared" si="9"/>
        <v>0</v>
      </c>
      <c r="M264" s="111"/>
      <c r="N264" s="79" t="str">
        <f t="shared" si="10"/>
        <v/>
      </c>
      <c r="O264" s="246">
        <f t="shared" si="11"/>
        <v>0</v>
      </c>
      <c r="P264" s="111"/>
    </row>
    <row r="265" spans="2:16" ht="19.899999999999999" customHeight="1" x14ac:dyDescent="0.35">
      <c r="B265" s="109">
        <v>258</v>
      </c>
      <c r="C265" s="111" t="str">
        <f>IF('Dépenses sur barèmes'!C265&lt;&gt;"",'Dépenses sur barèmes'!C265,"")</f>
        <v/>
      </c>
      <c r="D265" s="111" t="str">
        <f>IF('Dépenses sur barèmes'!D265&lt;&gt;"",'Dépenses sur barèmes'!D265,"")</f>
        <v/>
      </c>
      <c r="E265" s="111" t="str">
        <f>IF('Dépenses sur barèmes'!E265&lt;&gt;"",'Dépenses sur barèmes'!E265,"")</f>
        <v/>
      </c>
      <c r="F265" s="111" t="str">
        <f>IF('Dépenses sur barèmes'!F265&lt;&gt;"",'Dépenses sur barèmes'!F265,"")</f>
        <v/>
      </c>
      <c r="G265" s="79" t="str">
        <f>IF('Dépenses sur barèmes'!G265&lt;&gt;"",'Dépenses sur barèmes'!G265,"")</f>
        <v/>
      </c>
      <c r="H265" s="247" t="str">
        <f>IF(D265&lt;&gt;"",IF(ISNA(VLOOKUP(D265,P_Paramétrage!$B$3086:$D$3125,3,FALSE)),"",VLOOKUP(D265,P_Paramétrage!$B$3086:$D$3125,3,FALSE)),"")</f>
        <v/>
      </c>
      <c r="I265" s="246">
        <f>IF(D265&lt;&gt;"",IF(ISNA(VLOOKUP(D265,P_Paramétrage!$B$3086:$D$3125,3,FALSE)),0,VLOOKUP(D265,P_Paramétrage!$B$3086:$D$3125,2,FALSE)),0)</f>
        <v>0</v>
      </c>
      <c r="J265" s="246">
        <f>'Dépenses sur barèmes'!J265</f>
        <v>0</v>
      </c>
      <c r="K265" s="246"/>
      <c r="L265" s="246">
        <f t="shared" ref="L265:L328" si="12">IF(K265&lt;&gt;"",MIN(ROUND(K265,2),IF(AND(I265&lt;&gt;0,G265&lt;&gt;""),ROUND(G265*I265,2),0)),IF(AND(I265&lt;&gt;0,G265&lt;&gt;""),ROUND(G265*I265,2),0))</f>
        <v>0</v>
      </c>
      <c r="M265" s="111"/>
      <c r="N265" s="79" t="str">
        <f t="shared" ref="N265:N328" si="13">G265</f>
        <v/>
      </c>
      <c r="O265" s="246">
        <f t="shared" ref="O265:O328" si="14">IF(K265&lt;&gt;"",MIN(ROUND(K265,2),IF(AND(I265&lt;&gt;0,N265&lt;&gt;""),ROUND(N265*I265,2),0)),IF(AND(I265&lt;&gt;0,N265&lt;&gt;""),ROUND(N265*I265,2),0))</f>
        <v>0</v>
      </c>
      <c r="P265" s="111"/>
    </row>
    <row r="266" spans="2:16" ht="19.899999999999999" customHeight="1" x14ac:dyDescent="0.35">
      <c r="B266" s="109">
        <v>259</v>
      </c>
      <c r="C266" s="111" t="str">
        <f>IF('Dépenses sur barèmes'!C266&lt;&gt;"",'Dépenses sur barèmes'!C266,"")</f>
        <v/>
      </c>
      <c r="D266" s="111" t="str">
        <f>IF('Dépenses sur barèmes'!D266&lt;&gt;"",'Dépenses sur barèmes'!D266,"")</f>
        <v/>
      </c>
      <c r="E266" s="111" t="str">
        <f>IF('Dépenses sur barèmes'!E266&lt;&gt;"",'Dépenses sur barèmes'!E266,"")</f>
        <v/>
      </c>
      <c r="F266" s="111" t="str">
        <f>IF('Dépenses sur barèmes'!F266&lt;&gt;"",'Dépenses sur barèmes'!F266,"")</f>
        <v/>
      </c>
      <c r="G266" s="79" t="str">
        <f>IF('Dépenses sur barèmes'!G266&lt;&gt;"",'Dépenses sur barèmes'!G266,"")</f>
        <v/>
      </c>
      <c r="H266" s="247" t="str">
        <f>IF(D266&lt;&gt;"",IF(ISNA(VLOOKUP(D266,P_Paramétrage!$B$3086:$D$3125,3,FALSE)),"",VLOOKUP(D266,P_Paramétrage!$B$3086:$D$3125,3,FALSE)),"")</f>
        <v/>
      </c>
      <c r="I266" s="246">
        <f>IF(D266&lt;&gt;"",IF(ISNA(VLOOKUP(D266,P_Paramétrage!$B$3086:$D$3125,3,FALSE)),0,VLOOKUP(D266,P_Paramétrage!$B$3086:$D$3125,2,FALSE)),0)</f>
        <v>0</v>
      </c>
      <c r="J266" s="246">
        <f>'Dépenses sur barèmes'!J266</f>
        <v>0</v>
      </c>
      <c r="K266" s="246"/>
      <c r="L266" s="246">
        <f t="shared" si="12"/>
        <v>0</v>
      </c>
      <c r="M266" s="111"/>
      <c r="N266" s="79" t="str">
        <f t="shared" si="13"/>
        <v/>
      </c>
      <c r="O266" s="246">
        <f t="shared" si="14"/>
        <v>0</v>
      </c>
      <c r="P266" s="111"/>
    </row>
    <row r="267" spans="2:16" ht="19.899999999999999" customHeight="1" x14ac:dyDescent="0.35">
      <c r="B267" s="109">
        <v>260</v>
      </c>
      <c r="C267" s="111" t="str">
        <f>IF('Dépenses sur barèmes'!C267&lt;&gt;"",'Dépenses sur barèmes'!C267,"")</f>
        <v/>
      </c>
      <c r="D267" s="111" t="str">
        <f>IF('Dépenses sur barèmes'!D267&lt;&gt;"",'Dépenses sur barèmes'!D267,"")</f>
        <v/>
      </c>
      <c r="E267" s="111" t="str">
        <f>IF('Dépenses sur barèmes'!E267&lt;&gt;"",'Dépenses sur barèmes'!E267,"")</f>
        <v/>
      </c>
      <c r="F267" s="111" t="str">
        <f>IF('Dépenses sur barèmes'!F267&lt;&gt;"",'Dépenses sur barèmes'!F267,"")</f>
        <v/>
      </c>
      <c r="G267" s="79" t="str">
        <f>IF('Dépenses sur barèmes'!G267&lt;&gt;"",'Dépenses sur barèmes'!G267,"")</f>
        <v/>
      </c>
      <c r="H267" s="247" t="str">
        <f>IF(D267&lt;&gt;"",IF(ISNA(VLOOKUP(D267,P_Paramétrage!$B$3086:$D$3125,3,FALSE)),"",VLOOKUP(D267,P_Paramétrage!$B$3086:$D$3125,3,FALSE)),"")</f>
        <v/>
      </c>
      <c r="I267" s="246">
        <f>IF(D267&lt;&gt;"",IF(ISNA(VLOOKUP(D267,P_Paramétrage!$B$3086:$D$3125,3,FALSE)),0,VLOOKUP(D267,P_Paramétrage!$B$3086:$D$3125,2,FALSE)),0)</f>
        <v>0</v>
      </c>
      <c r="J267" s="246">
        <f>'Dépenses sur barèmes'!J267</f>
        <v>0</v>
      </c>
      <c r="K267" s="246"/>
      <c r="L267" s="246">
        <f t="shared" si="12"/>
        <v>0</v>
      </c>
      <c r="M267" s="111"/>
      <c r="N267" s="79" t="str">
        <f t="shared" si="13"/>
        <v/>
      </c>
      <c r="O267" s="246">
        <f t="shared" si="14"/>
        <v>0</v>
      </c>
      <c r="P267" s="111"/>
    </row>
    <row r="268" spans="2:16" ht="19.899999999999999" customHeight="1" x14ac:dyDescent="0.35">
      <c r="B268" s="109">
        <v>261</v>
      </c>
      <c r="C268" s="111" t="str">
        <f>IF('Dépenses sur barèmes'!C268&lt;&gt;"",'Dépenses sur barèmes'!C268,"")</f>
        <v/>
      </c>
      <c r="D268" s="111" t="str">
        <f>IF('Dépenses sur barèmes'!D268&lt;&gt;"",'Dépenses sur barèmes'!D268,"")</f>
        <v/>
      </c>
      <c r="E268" s="111" t="str">
        <f>IF('Dépenses sur barèmes'!E268&lt;&gt;"",'Dépenses sur barèmes'!E268,"")</f>
        <v/>
      </c>
      <c r="F268" s="111" t="str">
        <f>IF('Dépenses sur barèmes'!F268&lt;&gt;"",'Dépenses sur barèmes'!F268,"")</f>
        <v/>
      </c>
      <c r="G268" s="79" t="str">
        <f>IF('Dépenses sur barèmes'!G268&lt;&gt;"",'Dépenses sur barèmes'!G268,"")</f>
        <v/>
      </c>
      <c r="H268" s="247" t="str">
        <f>IF(D268&lt;&gt;"",IF(ISNA(VLOOKUP(D268,P_Paramétrage!$B$3086:$D$3125,3,FALSE)),"",VLOOKUP(D268,P_Paramétrage!$B$3086:$D$3125,3,FALSE)),"")</f>
        <v/>
      </c>
      <c r="I268" s="246">
        <f>IF(D268&lt;&gt;"",IF(ISNA(VLOOKUP(D268,P_Paramétrage!$B$3086:$D$3125,3,FALSE)),0,VLOOKUP(D268,P_Paramétrage!$B$3086:$D$3125,2,FALSE)),0)</f>
        <v>0</v>
      </c>
      <c r="J268" s="246">
        <f>'Dépenses sur barèmes'!J268</f>
        <v>0</v>
      </c>
      <c r="K268" s="246"/>
      <c r="L268" s="246">
        <f t="shared" si="12"/>
        <v>0</v>
      </c>
      <c r="M268" s="111"/>
      <c r="N268" s="79" t="str">
        <f t="shared" si="13"/>
        <v/>
      </c>
      <c r="O268" s="246">
        <f t="shared" si="14"/>
        <v>0</v>
      </c>
      <c r="P268" s="111"/>
    </row>
    <row r="269" spans="2:16" ht="19.899999999999999" customHeight="1" x14ac:dyDescent="0.35">
      <c r="B269" s="109">
        <v>262</v>
      </c>
      <c r="C269" s="111" t="str">
        <f>IF('Dépenses sur barèmes'!C269&lt;&gt;"",'Dépenses sur barèmes'!C269,"")</f>
        <v/>
      </c>
      <c r="D269" s="111" t="str">
        <f>IF('Dépenses sur barèmes'!D269&lt;&gt;"",'Dépenses sur barèmes'!D269,"")</f>
        <v/>
      </c>
      <c r="E269" s="111" t="str">
        <f>IF('Dépenses sur barèmes'!E269&lt;&gt;"",'Dépenses sur barèmes'!E269,"")</f>
        <v/>
      </c>
      <c r="F269" s="111" t="str">
        <f>IF('Dépenses sur barèmes'!F269&lt;&gt;"",'Dépenses sur barèmes'!F269,"")</f>
        <v/>
      </c>
      <c r="G269" s="79" t="str">
        <f>IF('Dépenses sur barèmes'!G269&lt;&gt;"",'Dépenses sur barèmes'!G269,"")</f>
        <v/>
      </c>
      <c r="H269" s="247" t="str">
        <f>IF(D269&lt;&gt;"",IF(ISNA(VLOOKUP(D269,P_Paramétrage!$B$3086:$D$3125,3,FALSE)),"",VLOOKUP(D269,P_Paramétrage!$B$3086:$D$3125,3,FALSE)),"")</f>
        <v/>
      </c>
      <c r="I269" s="246">
        <f>IF(D269&lt;&gt;"",IF(ISNA(VLOOKUP(D269,P_Paramétrage!$B$3086:$D$3125,3,FALSE)),0,VLOOKUP(D269,P_Paramétrage!$B$3086:$D$3125,2,FALSE)),0)</f>
        <v>0</v>
      </c>
      <c r="J269" s="246">
        <f>'Dépenses sur barèmes'!J269</f>
        <v>0</v>
      </c>
      <c r="K269" s="246"/>
      <c r="L269" s="246">
        <f t="shared" si="12"/>
        <v>0</v>
      </c>
      <c r="M269" s="111"/>
      <c r="N269" s="79" t="str">
        <f t="shared" si="13"/>
        <v/>
      </c>
      <c r="O269" s="246">
        <f t="shared" si="14"/>
        <v>0</v>
      </c>
      <c r="P269" s="111"/>
    </row>
    <row r="270" spans="2:16" ht="19.899999999999999" customHeight="1" x14ac:dyDescent="0.35">
      <c r="B270" s="109">
        <v>263</v>
      </c>
      <c r="C270" s="111" t="str">
        <f>IF('Dépenses sur barèmes'!C270&lt;&gt;"",'Dépenses sur barèmes'!C270,"")</f>
        <v/>
      </c>
      <c r="D270" s="111" t="str">
        <f>IF('Dépenses sur barèmes'!D270&lt;&gt;"",'Dépenses sur barèmes'!D270,"")</f>
        <v/>
      </c>
      <c r="E270" s="111" t="str">
        <f>IF('Dépenses sur barèmes'!E270&lt;&gt;"",'Dépenses sur barèmes'!E270,"")</f>
        <v/>
      </c>
      <c r="F270" s="111" t="str">
        <f>IF('Dépenses sur barèmes'!F270&lt;&gt;"",'Dépenses sur barèmes'!F270,"")</f>
        <v/>
      </c>
      <c r="G270" s="79" t="str">
        <f>IF('Dépenses sur barèmes'!G270&lt;&gt;"",'Dépenses sur barèmes'!G270,"")</f>
        <v/>
      </c>
      <c r="H270" s="247" t="str">
        <f>IF(D270&lt;&gt;"",IF(ISNA(VLOOKUP(D270,P_Paramétrage!$B$3086:$D$3125,3,FALSE)),"",VLOOKUP(D270,P_Paramétrage!$B$3086:$D$3125,3,FALSE)),"")</f>
        <v/>
      </c>
      <c r="I270" s="246">
        <f>IF(D270&lt;&gt;"",IF(ISNA(VLOOKUP(D270,P_Paramétrage!$B$3086:$D$3125,3,FALSE)),0,VLOOKUP(D270,P_Paramétrage!$B$3086:$D$3125,2,FALSE)),0)</f>
        <v>0</v>
      </c>
      <c r="J270" s="246">
        <f>'Dépenses sur barèmes'!J270</f>
        <v>0</v>
      </c>
      <c r="K270" s="246"/>
      <c r="L270" s="246">
        <f t="shared" si="12"/>
        <v>0</v>
      </c>
      <c r="M270" s="111"/>
      <c r="N270" s="79" t="str">
        <f t="shared" si="13"/>
        <v/>
      </c>
      <c r="O270" s="246">
        <f t="shared" si="14"/>
        <v>0</v>
      </c>
      <c r="P270" s="111"/>
    </row>
    <row r="271" spans="2:16" ht="19.899999999999999" customHeight="1" x14ac:dyDescent="0.35">
      <c r="B271" s="109">
        <v>264</v>
      </c>
      <c r="C271" s="111" t="str">
        <f>IF('Dépenses sur barèmes'!C271&lt;&gt;"",'Dépenses sur barèmes'!C271,"")</f>
        <v/>
      </c>
      <c r="D271" s="111" t="str">
        <f>IF('Dépenses sur barèmes'!D271&lt;&gt;"",'Dépenses sur barèmes'!D271,"")</f>
        <v/>
      </c>
      <c r="E271" s="111" t="str">
        <f>IF('Dépenses sur barèmes'!E271&lt;&gt;"",'Dépenses sur barèmes'!E271,"")</f>
        <v/>
      </c>
      <c r="F271" s="111" t="str">
        <f>IF('Dépenses sur barèmes'!F271&lt;&gt;"",'Dépenses sur barèmes'!F271,"")</f>
        <v/>
      </c>
      <c r="G271" s="79" t="str">
        <f>IF('Dépenses sur barèmes'!G271&lt;&gt;"",'Dépenses sur barèmes'!G271,"")</f>
        <v/>
      </c>
      <c r="H271" s="247" t="str">
        <f>IF(D271&lt;&gt;"",IF(ISNA(VLOOKUP(D271,P_Paramétrage!$B$3086:$D$3125,3,FALSE)),"",VLOOKUP(D271,P_Paramétrage!$B$3086:$D$3125,3,FALSE)),"")</f>
        <v/>
      </c>
      <c r="I271" s="246">
        <f>IF(D271&lt;&gt;"",IF(ISNA(VLOOKUP(D271,P_Paramétrage!$B$3086:$D$3125,3,FALSE)),0,VLOOKUP(D271,P_Paramétrage!$B$3086:$D$3125,2,FALSE)),0)</f>
        <v>0</v>
      </c>
      <c r="J271" s="246">
        <f>'Dépenses sur barèmes'!J271</f>
        <v>0</v>
      </c>
      <c r="K271" s="246"/>
      <c r="L271" s="246">
        <f t="shared" si="12"/>
        <v>0</v>
      </c>
      <c r="M271" s="111"/>
      <c r="N271" s="79" t="str">
        <f t="shared" si="13"/>
        <v/>
      </c>
      <c r="O271" s="246">
        <f t="shared" si="14"/>
        <v>0</v>
      </c>
      <c r="P271" s="111"/>
    </row>
    <row r="272" spans="2:16" ht="19.899999999999999" customHeight="1" x14ac:dyDescent="0.35">
      <c r="B272" s="109">
        <v>265</v>
      </c>
      <c r="C272" s="111" t="str">
        <f>IF('Dépenses sur barèmes'!C272&lt;&gt;"",'Dépenses sur barèmes'!C272,"")</f>
        <v/>
      </c>
      <c r="D272" s="111" t="str">
        <f>IF('Dépenses sur barèmes'!D272&lt;&gt;"",'Dépenses sur barèmes'!D272,"")</f>
        <v/>
      </c>
      <c r="E272" s="111" t="str">
        <f>IF('Dépenses sur barèmes'!E272&lt;&gt;"",'Dépenses sur barèmes'!E272,"")</f>
        <v/>
      </c>
      <c r="F272" s="111" t="str">
        <f>IF('Dépenses sur barèmes'!F272&lt;&gt;"",'Dépenses sur barèmes'!F272,"")</f>
        <v/>
      </c>
      <c r="G272" s="79" t="str">
        <f>IF('Dépenses sur barèmes'!G272&lt;&gt;"",'Dépenses sur barèmes'!G272,"")</f>
        <v/>
      </c>
      <c r="H272" s="247" t="str">
        <f>IF(D272&lt;&gt;"",IF(ISNA(VLOOKUP(D272,P_Paramétrage!$B$3086:$D$3125,3,FALSE)),"",VLOOKUP(D272,P_Paramétrage!$B$3086:$D$3125,3,FALSE)),"")</f>
        <v/>
      </c>
      <c r="I272" s="246">
        <f>IF(D272&lt;&gt;"",IF(ISNA(VLOOKUP(D272,P_Paramétrage!$B$3086:$D$3125,3,FALSE)),0,VLOOKUP(D272,P_Paramétrage!$B$3086:$D$3125,2,FALSE)),0)</f>
        <v>0</v>
      </c>
      <c r="J272" s="246">
        <f>'Dépenses sur barèmes'!J272</f>
        <v>0</v>
      </c>
      <c r="K272" s="246"/>
      <c r="L272" s="246">
        <f t="shared" si="12"/>
        <v>0</v>
      </c>
      <c r="M272" s="111"/>
      <c r="N272" s="79" t="str">
        <f t="shared" si="13"/>
        <v/>
      </c>
      <c r="O272" s="246">
        <f t="shared" si="14"/>
        <v>0</v>
      </c>
      <c r="P272" s="111"/>
    </row>
    <row r="273" spans="2:16" ht="19.899999999999999" customHeight="1" x14ac:dyDescent="0.35">
      <c r="B273" s="109">
        <v>266</v>
      </c>
      <c r="C273" s="111" t="str">
        <f>IF('Dépenses sur barèmes'!C273&lt;&gt;"",'Dépenses sur barèmes'!C273,"")</f>
        <v/>
      </c>
      <c r="D273" s="111" t="str">
        <f>IF('Dépenses sur barèmes'!D273&lt;&gt;"",'Dépenses sur barèmes'!D273,"")</f>
        <v/>
      </c>
      <c r="E273" s="111" t="str">
        <f>IF('Dépenses sur barèmes'!E273&lt;&gt;"",'Dépenses sur barèmes'!E273,"")</f>
        <v/>
      </c>
      <c r="F273" s="111" t="str">
        <f>IF('Dépenses sur barèmes'!F273&lt;&gt;"",'Dépenses sur barèmes'!F273,"")</f>
        <v/>
      </c>
      <c r="G273" s="79" t="str">
        <f>IF('Dépenses sur barèmes'!G273&lt;&gt;"",'Dépenses sur barèmes'!G273,"")</f>
        <v/>
      </c>
      <c r="H273" s="247" t="str">
        <f>IF(D273&lt;&gt;"",IF(ISNA(VLOOKUP(D273,P_Paramétrage!$B$3086:$D$3125,3,FALSE)),"",VLOOKUP(D273,P_Paramétrage!$B$3086:$D$3125,3,FALSE)),"")</f>
        <v/>
      </c>
      <c r="I273" s="246">
        <f>IF(D273&lt;&gt;"",IF(ISNA(VLOOKUP(D273,P_Paramétrage!$B$3086:$D$3125,3,FALSE)),0,VLOOKUP(D273,P_Paramétrage!$B$3086:$D$3125,2,FALSE)),0)</f>
        <v>0</v>
      </c>
      <c r="J273" s="246">
        <f>'Dépenses sur barèmes'!J273</f>
        <v>0</v>
      </c>
      <c r="K273" s="246"/>
      <c r="L273" s="246">
        <f t="shared" si="12"/>
        <v>0</v>
      </c>
      <c r="M273" s="111"/>
      <c r="N273" s="79" t="str">
        <f t="shared" si="13"/>
        <v/>
      </c>
      <c r="O273" s="246">
        <f t="shared" si="14"/>
        <v>0</v>
      </c>
      <c r="P273" s="111"/>
    </row>
    <row r="274" spans="2:16" ht="19.899999999999999" customHeight="1" x14ac:dyDescent="0.35">
      <c r="B274" s="109">
        <v>267</v>
      </c>
      <c r="C274" s="111" t="str">
        <f>IF('Dépenses sur barèmes'!C274&lt;&gt;"",'Dépenses sur barèmes'!C274,"")</f>
        <v/>
      </c>
      <c r="D274" s="111" t="str">
        <f>IF('Dépenses sur barèmes'!D274&lt;&gt;"",'Dépenses sur barèmes'!D274,"")</f>
        <v/>
      </c>
      <c r="E274" s="111" t="str">
        <f>IF('Dépenses sur barèmes'!E274&lt;&gt;"",'Dépenses sur barèmes'!E274,"")</f>
        <v/>
      </c>
      <c r="F274" s="111" t="str">
        <f>IF('Dépenses sur barèmes'!F274&lt;&gt;"",'Dépenses sur barèmes'!F274,"")</f>
        <v/>
      </c>
      <c r="G274" s="79" t="str">
        <f>IF('Dépenses sur barèmes'!G274&lt;&gt;"",'Dépenses sur barèmes'!G274,"")</f>
        <v/>
      </c>
      <c r="H274" s="247" t="str">
        <f>IF(D274&lt;&gt;"",IF(ISNA(VLOOKUP(D274,P_Paramétrage!$B$3086:$D$3125,3,FALSE)),"",VLOOKUP(D274,P_Paramétrage!$B$3086:$D$3125,3,FALSE)),"")</f>
        <v/>
      </c>
      <c r="I274" s="246">
        <f>IF(D274&lt;&gt;"",IF(ISNA(VLOOKUP(D274,P_Paramétrage!$B$3086:$D$3125,3,FALSE)),0,VLOOKUP(D274,P_Paramétrage!$B$3086:$D$3125,2,FALSE)),0)</f>
        <v>0</v>
      </c>
      <c r="J274" s="246">
        <f>'Dépenses sur barèmes'!J274</f>
        <v>0</v>
      </c>
      <c r="K274" s="246"/>
      <c r="L274" s="246">
        <f t="shared" si="12"/>
        <v>0</v>
      </c>
      <c r="M274" s="111"/>
      <c r="N274" s="79" t="str">
        <f t="shared" si="13"/>
        <v/>
      </c>
      <c r="O274" s="246">
        <f t="shared" si="14"/>
        <v>0</v>
      </c>
      <c r="P274" s="111"/>
    </row>
    <row r="275" spans="2:16" ht="19.899999999999999" customHeight="1" x14ac:dyDescent="0.35">
      <c r="B275" s="109">
        <v>268</v>
      </c>
      <c r="C275" s="111" t="str">
        <f>IF('Dépenses sur barèmes'!C275&lt;&gt;"",'Dépenses sur barèmes'!C275,"")</f>
        <v/>
      </c>
      <c r="D275" s="111" t="str">
        <f>IF('Dépenses sur barèmes'!D275&lt;&gt;"",'Dépenses sur barèmes'!D275,"")</f>
        <v/>
      </c>
      <c r="E275" s="111" t="str">
        <f>IF('Dépenses sur barèmes'!E275&lt;&gt;"",'Dépenses sur barèmes'!E275,"")</f>
        <v/>
      </c>
      <c r="F275" s="111" t="str">
        <f>IF('Dépenses sur barèmes'!F275&lt;&gt;"",'Dépenses sur barèmes'!F275,"")</f>
        <v/>
      </c>
      <c r="G275" s="79" t="str">
        <f>IF('Dépenses sur barèmes'!G275&lt;&gt;"",'Dépenses sur barèmes'!G275,"")</f>
        <v/>
      </c>
      <c r="H275" s="247" t="str">
        <f>IF(D275&lt;&gt;"",IF(ISNA(VLOOKUP(D275,P_Paramétrage!$B$3086:$D$3125,3,FALSE)),"",VLOOKUP(D275,P_Paramétrage!$B$3086:$D$3125,3,FALSE)),"")</f>
        <v/>
      </c>
      <c r="I275" s="246">
        <f>IF(D275&lt;&gt;"",IF(ISNA(VLOOKUP(D275,P_Paramétrage!$B$3086:$D$3125,3,FALSE)),0,VLOOKUP(D275,P_Paramétrage!$B$3086:$D$3125,2,FALSE)),0)</f>
        <v>0</v>
      </c>
      <c r="J275" s="246">
        <f>'Dépenses sur barèmes'!J275</f>
        <v>0</v>
      </c>
      <c r="K275" s="246"/>
      <c r="L275" s="246">
        <f t="shared" si="12"/>
        <v>0</v>
      </c>
      <c r="M275" s="111"/>
      <c r="N275" s="79" t="str">
        <f t="shared" si="13"/>
        <v/>
      </c>
      <c r="O275" s="246">
        <f t="shared" si="14"/>
        <v>0</v>
      </c>
      <c r="P275" s="111"/>
    </row>
    <row r="276" spans="2:16" ht="19.899999999999999" customHeight="1" x14ac:dyDescent="0.35">
      <c r="B276" s="109">
        <v>269</v>
      </c>
      <c r="C276" s="111" t="str">
        <f>IF('Dépenses sur barèmes'!C276&lt;&gt;"",'Dépenses sur barèmes'!C276,"")</f>
        <v/>
      </c>
      <c r="D276" s="111" t="str">
        <f>IF('Dépenses sur barèmes'!D276&lt;&gt;"",'Dépenses sur barèmes'!D276,"")</f>
        <v/>
      </c>
      <c r="E276" s="111" t="str">
        <f>IF('Dépenses sur barèmes'!E276&lt;&gt;"",'Dépenses sur barèmes'!E276,"")</f>
        <v/>
      </c>
      <c r="F276" s="111" t="str">
        <f>IF('Dépenses sur barèmes'!F276&lt;&gt;"",'Dépenses sur barèmes'!F276,"")</f>
        <v/>
      </c>
      <c r="G276" s="79" t="str">
        <f>IF('Dépenses sur barèmes'!G276&lt;&gt;"",'Dépenses sur barèmes'!G276,"")</f>
        <v/>
      </c>
      <c r="H276" s="247" t="str">
        <f>IF(D276&lt;&gt;"",IF(ISNA(VLOOKUP(D276,P_Paramétrage!$B$3086:$D$3125,3,FALSE)),"",VLOOKUP(D276,P_Paramétrage!$B$3086:$D$3125,3,FALSE)),"")</f>
        <v/>
      </c>
      <c r="I276" s="246">
        <f>IF(D276&lt;&gt;"",IF(ISNA(VLOOKUP(D276,P_Paramétrage!$B$3086:$D$3125,3,FALSE)),0,VLOOKUP(D276,P_Paramétrage!$B$3086:$D$3125,2,FALSE)),0)</f>
        <v>0</v>
      </c>
      <c r="J276" s="246">
        <f>'Dépenses sur barèmes'!J276</f>
        <v>0</v>
      </c>
      <c r="K276" s="246"/>
      <c r="L276" s="246">
        <f t="shared" si="12"/>
        <v>0</v>
      </c>
      <c r="M276" s="111"/>
      <c r="N276" s="79" t="str">
        <f t="shared" si="13"/>
        <v/>
      </c>
      <c r="O276" s="246">
        <f t="shared" si="14"/>
        <v>0</v>
      </c>
      <c r="P276" s="111"/>
    </row>
    <row r="277" spans="2:16" ht="19.899999999999999" customHeight="1" x14ac:dyDescent="0.35">
      <c r="B277" s="109">
        <v>270</v>
      </c>
      <c r="C277" s="111" t="str">
        <f>IF('Dépenses sur barèmes'!C277&lt;&gt;"",'Dépenses sur barèmes'!C277,"")</f>
        <v/>
      </c>
      <c r="D277" s="111" t="str">
        <f>IF('Dépenses sur barèmes'!D277&lt;&gt;"",'Dépenses sur barèmes'!D277,"")</f>
        <v/>
      </c>
      <c r="E277" s="111" t="str">
        <f>IF('Dépenses sur barèmes'!E277&lt;&gt;"",'Dépenses sur barèmes'!E277,"")</f>
        <v/>
      </c>
      <c r="F277" s="111" t="str">
        <f>IF('Dépenses sur barèmes'!F277&lt;&gt;"",'Dépenses sur barèmes'!F277,"")</f>
        <v/>
      </c>
      <c r="G277" s="79" t="str">
        <f>IF('Dépenses sur barèmes'!G277&lt;&gt;"",'Dépenses sur barèmes'!G277,"")</f>
        <v/>
      </c>
      <c r="H277" s="247" t="str">
        <f>IF(D277&lt;&gt;"",IF(ISNA(VLOOKUP(D277,P_Paramétrage!$B$3086:$D$3125,3,FALSE)),"",VLOOKUP(D277,P_Paramétrage!$B$3086:$D$3125,3,FALSE)),"")</f>
        <v/>
      </c>
      <c r="I277" s="246">
        <f>IF(D277&lt;&gt;"",IF(ISNA(VLOOKUP(D277,P_Paramétrage!$B$3086:$D$3125,3,FALSE)),0,VLOOKUP(D277,P_Paramétrage!$B$3086:$D$3125,2,FALSE)),0)</f>
        <v>0</v>
      </c>
      <c r="J277" s="246">
        <f>'Dépenses sur barèmes'!J277</f>
        <v>0</v>
      </c>
      <c r="K277" s="246"/>
      <c r="L277" s="246">
        <f t="shared" si="12"/>
        <v>0</v>
      </c>
      <c r="M277" s="111"/>
      <c r="N277" s="79" t="str">
        <f t="shared" si="13"/>
        <v/>
      </c>
      <c r="O277" s="246">
        <f t="shared" si="14"/>
        <v>0</v>
      </c>
      <c r="P277" s="111"/>
    </row>
    <row r="278" spans="2:16" ht="19.899999999999999" customHeight="1" x14ac:dyDescent="0.35">
      <c r="B278" s="109">
        <v>271</v>
      </c>
      <c r="C278" s="111" t="str">
        <f>IF('Dépenses sur barèmes'!C278&lt;&gt;"",'Dépenses sur barèmes'!C278,"")</f>
        <v/>
      </c>
      <c r="D278" s="111" t="str">
        <f>IF('Dépenses sur barèmes'!D278&lt;&gt;"",'Dépenses sur barèmes'!D278,"")</f>
        <v/>
      </c>
      <c r="E278" s="111" t="str">
        <f>IF('Dépenses sur barèmes'!E278&lt;&gt;"",'Dépenses sur barèmes'!E278,"")</f>
        <v/>
      </c>
      <c r="F278" s="111" t="str">
        <f>IF('Dépenses sur barèmes'!F278&lt;&gt;"",'Dépenses sur barèmes'!F278,"")</f>
        <v/>
      </c>
      <c r="G278" s="79" t="str">
        <f>IF('Dépenses sur barèmes'!G278&lt;&gt;"",'Dépenses sur barèmes'!G278,"")</f>
        <v/>
      </c>
      <c r="H278" s="247" t="str">
        <f>IF(D278&lt;&gt;"",IF(ISNA(VLOOKUP(D278,P_Paramétrage!$B$3086:$D$3125,3,FALSE)),"",VLOOKUP(D278,P_Paramétrage!$B$3086:$D$3125,3,FALSE)),"")</f>
        <v/>
      </c>
      <c r="I278" s="246">
        <f>IF(D278&lt;&gt;"",IF(ISNA(VLOOKUP(D278,P_Paramétrage!$B$3086:$D$3125,3,FALSE)),0,VLOOKUP(D278,P_Paramétrage!$B$3086:$D$3125,2,FALSE)),0)</f>
        <v>0</v>
      </c>
      <c r="J278" s="246">
        <f>'Dépenses sur barèmes'!J278</f>
        <v>0</v>
      </c>
      <c r="K278" s="246"/>
      <c r="L278" s="246">
        <f t="shared" si="12"/>
        <v>0</v>
      </c>
      <c r="M278" s="111"/>
      <c r="N278" s="79" t="str">
        <f t="shared" si="13"/>
        <v/>
      </c>
      <c r="O278" s="246">
        <f t="shared" si="14"/>
        <v>0</v>
      </c>
      <c r="P278" s="111"/>
    </row>
    <row r="279" spans="2:16" ht="19.899999999999999" customHeight="1" x14ac:dyDescent="0.35">
      <c r="B279" s="109">
        <v>272</v>
      </c>
      <c r="C279" s="111" t="str">
        <f>IF('Dépenses sur barèmes'!C279&lt;&gt;"",'Dépenses sur barèmes'!C279,"")</f>
        <v/>
      </c>
      <c r="D279" s="111" t="str">
        <f>IF('Dépenses sur barèmes'!D279&lt;&gt;"",'Dépenses sur barèmes'!D279,"")</f>
        <v/>
      </c>
      <c r="E279" s="111" t="str">
        <f>IF('Dépenses sur barèmes'!E279&lt;&gt;"",'Dépenses sur barèmes'!E279,"")</f>
        <v/>
      </c>
      <c r="F279" s="111" t="str">
        <f>IF('Dépenses sur barèmes'!F279&lt;&gt;"",'Dépenses sur barèmes'!F279,"")</f>
        <v/>
      </c>
      <c r="G279" s="79" t="str">
        <f>IF('Dépenses sur barèmes'!G279&lt;&gt;"",'Dépenses sur barèmes'!G279,"")</f>
        <v/>
      </c>
      <c r="H279" s="247" t="str">
        <f>IF(D279&lt;&gt;"",IF(ISNA(VLOOKUP(D279,P_Paramétrage!$B$3086:$D$3125,3,FALSE)),"",VLOOKUP(D279,P_Paramétrage!$B$3086:$D$3125,3,FALSE)),"")</f>
        <v/>
      </c>
      <c r="I279" s="246">
        <f>IF(D279&lt;&gt;"",IF(ISNA(VLOOKUP(D279,P_Paramétrage!$B$3086:$D$3125,3,FALSE)),0,VLOOKUP(D279,P_Paramétrage!$B$3086:$D$3125,2,FALSE)),0)</f>
        <v>0</v>
      </c>
      <c r="J279" s="246">
        <f>'Dépenses sur barèmes'!J279</f>
        <v>0</v>
      </c>
      <c r="K279" s="246"/>
      <c r="L279" s="246">
        <f t="shared" si="12"/>
        <v>0</v>
      </c>
      <c r="M279" s="111"/>
      <c r="N279" s="79" t="str">
        <f t="shared" si="13"/>
        <v/>
      </c>
      <c r="O279" s="246">
        <f t="shared" si="14"/>
        <v>0</v>
      </c>
      <c r="P279" s="111"/>
    </row>
    <row r="280" spans="2:16" ht="19.899999999999999" customHeight="1" x14ac:dyDescent="0.35">
      <c r="B280" s="109">
        <v>273</v>
      </c>
      <c r="C280" s="111" t="str">
        <f>IF('Dépenses sur barèmes'!C280&lt;&gt;"",'Dépenses sur barèmes'!C280,"")</f>
        <v/>
      </c>
      <c r="D280" s="111" t="str">
        <f>IF('Dépenses sur barèmes'!D280&lt;&gt;"",'Dépenses sur barèmes'!D280,"")</f>
        <v/>
      </c>
      <c r="E280" s="111" t="str">
        <f>IF('Dépenses sur barèmes'!E280&lt;&gt;"",'Dépenses sur barèmes'!E280,"")</f>
        <v/>
      </c>
      <c r="F280" s="111" t="str">
        <f>IF('Dépenses sur barèmes'!F280&lt;&gt;"",'Dépenses sur barèmes'!F280,"")</f>
        <v/>
      </c>
      <c r="G280" s="79" t="str">
        <f>IF('Dépenses sur barèmes'!G280&lt;&gt;"",'Dépenses sur barèmes'!G280,"")</f>
        <v/>
      </c>
      <c r="H280" s="247" t="str">
        <f>IF(D280&lt;&gt;"",IF(ISNA(VLOOKUP(D280,P_Paramétrage!$B$3086:$D$3125,3,FALSE)),"",VLOOKUP(D280,P_Paramétrage!$B$3086:$D$3125,3,FALSE)),"")</f>
        <v/>
      </c>
      <c r="I280" s="246">
        <f>IF(D280&lt;&gt;"",IF(ISNA(VLOOKUP(D280,P_Paramétrage!$B$3086:$D$3125,3,FALSE)),0,VLOOKUP(D280,P_Paramétrage!$B$3086:$D$3125,2,FALSE)),0)</f>
        <v>0</v>
      </c>
      <c r="J280" s="246">
        <f>'Dépenses sur barèmes'!J280</f>
        <v>0</v>
      </c>
      <c r="K280" s="246"/>
      <c r="L280" s="246">
        <f t="shared" si="12"/>
        <v>0</v>
      </c>
      <c r="M280" s="111"/>
      <c r="N280" s="79" t="str">
        <f t="shared" si="13"/>
        <v/>
      </c>
      <c r="O280" s="246">
        <f t="shared" si="14"/>
        <v>0</v>
      </c>
      <c r="P280" s="111"/>
    </row>
    <row r="281" spans="2:16" ht="19.899999999999999" customHeight="1" x14ac:dyDescent="0.35">
      <c r="B281" s="109">
        <v>274</v>
      </c>
      <c r="C281" s="111" t="str">
        <f>IF('Dépenses sur barèmes'!C281&lt;&gt;"",'Dépenses sur barèmes'!C281,"")</f>
        <v/>
      </c>
      <c r="D281" s="111" t="str">
        <f>IF('Dépenses sur barèmes'!D281&lt;&gt;"",'Dépenses sur barèmes'!D281,"")</f>
        <v/>
      </c>
      <c r="E281" s="111" t="str">
        <f>IF('Dépenses sur barèmes'!E281&lt;&gt;"",'Dépenses sur barèmes'!E281,"")</f>
        <v/>
      </c>
      <c r="F281" s="111" t="str">
        <f>IF('Dépenses sur barèmes'!F281&lt;&gt;"",'Dépenses sur barèmes'!F281,"")</f>
        <v/>
      </c>
      <c r="G281" s="79" t="str">
        <f>IF('Dépenses sur barèmes'!G281&lt;&gt;"",'Dépenses sur barèmes'!G281,"")</f>
        <v/>
      </c>
      <c r="H281" s="247" t="str">
        <f>IF(D281&lt;&gt;"",IF(ISNA(VLOOKUP(D281,P_Paramétrage!$B$3086:$D$3125,3,FALSE)),"",VLOOKUP(D281,P_Paramétrage!$B$3086:$D$3125,3,FALSE)),"")</f>
        <v/>
      </c>
      <c r="I281" s="246">
        <f>IF(D281&lt;&gt;"",IF(ISNA(VLOOKUP(D281,P_Paramétrage!$B$3086:$D$3125,3,FALSE)),0,VLOOKUP(D281,P_Paramétrage!$B$3086:$D$3125,2,FALSE)),0)</f>
        <v>0</v>
      </c>
      <c r="J281" s="246">
        <f>'Dépenses sur barèmes'!J281</f>
        <v>0</v>
      </c>
      <c r="K281" s="246"/>
      <c r="L281" s="246">
        <f t="shared" si="12"/>
        <v>0</v>
      </c>
      <c r="M281" s="111"/>
      <c r="N281" s="79" t="str">
        <f t="shared" si="13"/>
        <v/>
      </c>
      <c r="O281" s="246">
        <f t="shared" si="14"/>
        <v>0</v>
      </c>
      <c r="P281" s="111"/>
    </row>
    <row r="282" spans="2:16" ht="19.899999999999999" customHeight="1" x14ac:dyDescent="0.35">
      <c r="B282" s="109">
        <v>275</v>
      </c>
      <c r="C282" s="111" t="str">
        <f>IF('Dépenses sur barèmes'!C282&lt;&gt;"",'Dépenses sur barèmes'!C282,"")</f>
        <v/>
      </c>
      <c r="D282" s="111" t="str">
        <f>IF('Dépenses sur barèmes'!D282&lt;&gt;"",'Dépenses sur barèmes'!D282,"")</f>
        <v/>
      </c>
      <c r="E282" s="111" t="str">
        <f>IF('Dépenses sur barèmes'!E282&lt;&gt;"",'Dépenses sur barèmes'!E282,"")</f>
        <v/>
      </c>
      <c r="F282" s="111" t="str">
        <f>IF('Dépenses sur barèmes'!F282&lt;&gt;"",'Dépenses sur barèmes'!F282,"")</f>
        <v/>
      </c>
      <c r="G282" s="79" t="str">
        <f>IF('Dépenses sur barèmes'!G282&lt;&gt;"",'Dépenses sur barèmes'!G282,"")</f>
        <v/>
      </c>
      <c r="H282" s="247" t="str">
        <f>IF(D282&lt;&gt;"",IF(ISNA(VLOOKUP(D282,P_Paramétrage!$B$3086:$D$3125,3,FALSE)),"",VLOOKUP(D282,P_Paramétrage!$B$3086:$D$3125,3,FALSE)),"")</f>
        <v/>
      </c>
      <c r="I282" s="246">
        <f>IF(D282&lt;&gt;"",IF(ISNA(VLOOKUP(D282,P_Paramétrage!$B$3086:$D$3125,3,FALSE)),0,VLOOKUP(D282,P_Paramétrage!$B$3086:$D$3125,2,FALSE)),0)</f>
        <v>0</v>
      </c>
      <c r="J282" s="246">
        <f>'Dépenses sur barèmes'!J282</f>
        <v>0</v>
      </c>
      <c r="K282" s="246"/>
      <c r="L282" s="246">
        <f t="shared" si="12"/>
        <v>0</v>
      </c>
      <c r="M282" s="111"/>
      <c r="N282" s="79" t="str">
        <f t="shared" si="13"/>
        <v/>
      </c>
      <c r="O282" s="246">
        <f t="shared" si="14"/>
        <v>0</v>
      </c>
      <c r="P282" s="111"/>
    </row>
    <row r="283" spans="2:16" ht="19.899999999999999" customHeight="1" x14ac:dyDescent="0.35">
      <c r="B283" s="109">
        <v>276</v>
      </c>
      <c r="C283" s="111" t="str">
        <f>IF('Dépenses sur barèmes'!C283&lt;&gt;"",'Dépenses sur barèmes'!C283,"")</f>
        <v/>
      </c>
      <c r="D283" s="111" t="str">
        <f>IF('Dépenses sur barèmes'!D283&lt;&gt;"",'Dépenses sur barèmes'!D283,"")</f>
        <v/>
      </c>
      <c r="E283" s="111" t="str">
        <f>IF('Dépenses sur barèmes'!E283&lt;&gt;"",'Dépenses sur barèmes'!E283,"")</f>
        <v/>
      </c>
      <c r="F283" s="111" t="str">
        <f>IF('Dépenses sur barèmes'!F283&lt;&gt;"",'Dépenses sur barèmes'!F283,"")</f>
        <v/>
      </c>
      <c r="G283" s="79" t="str">
        <f>IF('Dépenses sur barèmes'!G283&lt;&gt;"",'Dépenses sur barèmes'!G283,"")</f>
        <v/>
      </c>
      <c r="H283" s="247" t="str">
        <f>IF(D283&lt;&gt;"",IF(ISNA(VLOOKUP(D283,P_Paramétrage!$B$3086:$D$3125,3,FALSE)),"",VLOOKUP(D283,P_Paramétrage!$B$3086:$D$3125,3,FALSE)),"")</f>
        <v/>
      </c>
      <c r="I283" s="246">
        <f>IF(D283&lt;&gt;"",IF(ISNA(VLOOKUP(D283,P_Paramétrage!$B$3086:$D$3125,3,FALSE)),0,VLOOKUP(D283,P_Paramétrage!$B$3086:$D$3125,2,FALSE)),0)</f>
        <v>0</v>
      </c>
      <c r="J283" s="246">
        <f>'Dépenses sur barèmes'!J283</f>
        <v>0</v>
      </c>
      <c r="K283" s="246"/>
      <c r="L283" s="246">
        <f t="shared" si="12"/>
        <v>0</v>
      </c>
      <c r="M283" s="111"/>
      <c r="N283" s="79" t="str">
        <f t="shared" si="13"/>
        <v/>
      </c>
      <c r="O283" s="246">
        <f t="shared" si="14"/>
        <v>0</v>
      </c>
      <c r="P283" s="111"/>
    </row>
    <row r="284" spans="2:16" ht="19.899999999999999" customHeight="1" x14ac:dyDescent="0.35">
      <c r="B284" s="109">
        <v>277</v>
      </c>
      <c r="C284" s="111" t="str">
        <f>IF('Dépenses sur barèmes'!C284&lt;&gt;"",'Dépenses sur barèmes'!C284,"")</f>
        <v/>
      </c>
      <c r="D284" s="111" t="str">
        <f>IF('Dépenses sur barèmes'!D284&lt;&gt;"",'Dépenses sur barèmes'!D284,"")</f>
        <v/>
      </c>
      <c r="E284" s="111" t="str">
        <f>IF('Dépenses sur barèmes'!E284&lt;&gt;"",'Dépenses sur barèmes'!E284,"")</f>
        <v/>
      </c>
      <c r="F284" s="111" t="str">
        <f>IF('Dépenses sur barèmes'!F284&lt;&gt;"",'Dépenses sur barèmes'!F284,"")</f>
        <v/>
      </c>
      <c r="G284" s="79" t="str">
        <f>IF('Dépenses sur barèmes'!G284&lt;&gt;"",'Dépenses sur barèmes'!G284,"")</f>
        <v/>
      </c>
      <c r="H284" s="247" t="str">
        <f>IF(D284&lt;&gt;"",IF(ISNA(VLOOKUP(D284,P_Paramétrage!$B$3086:$D$3125,3,FALSE)),"",VLOOKUP(D284,P_Paramétrage!$B$3086:$D$3125,3,FALSE)),"")</f>
        <v/>
      </c>
      <c r="I284" s="246">
        <f>IF(D284&lt;&gt;"",IF(ISNA(VLOOKUP(D284,P_Paramétrage!$B$3086:$D$3125,3,FALSE)),0,VLOOKUP(D284,P_Paramétrage!$B$3086:$D$3125,2,FALSE)),0)</f>
        <v>0</v>
      </c>
      <c r="J284" s="246">
        <f>'Dépenses sur barèmes'!J284</f>
        <v>0</v>
      </c>
      <c r="K284" s="246"/>
      <c r="L284" s="246">
        <f t="shared" si="12"/>
        <v>0</v>
      </c>
      <c r="M284" s="111"/>
      <c r="N284" s="79" t="str">
        <f t="shared" si="13"/>
        <v/>
      </c>
      <c r="O284" s="246">
        <f t="shared" si="14"/>
        <v>0</v>
      </c>
      <c r="P284" s="111"/>
    </row>
    <row r="285" spans="2:16" ht="19.899999999999999" customHeight="1" x14ac:dyDescent="0.35">
      <c r="B285" s="109">
        <v>278</v>
      </c>
      <c r="C285" s="111" t="str">
        <f>IF('Dépenses sur barèmes'!C285&lt;&gt;"",'Dépenses sur barèmes'!C285,"")</f>
        <v/>
      </c>
      <c r="D285" s="111" t="str">
        <f>IF('Dépenses sur barèmes'!D285&lt;&gt;"",'Dépenses sur barèmes'!D285,"")</f>
        <v/>
      </c>
      <c r="E285" s="111" t="str">
        <f>IF('Dépenses sur barèmes'!E285&lt;&gt;"",'Dépenses sur barèmes'!E285,"")</f>
        <v/>
      </c>
      <c r="F285" s="111" t="str">
        <f>IF('Dépenses sur barèmes'!F285&lt;&gt;"",'Dépenses sur barèmes'!F285,"")</f>
        <v/>
      </c>
      <c r="G285" s="79" t="str">
        <f>IF('Dépenses sur barèmes'!G285&lt;&gt;"",'Dépenses sur barèmes'!G285,"")</f>
        <v/>
      </c>
      <c r="H285" s="247" t="str">
        <f>IF(D285&lt;&gt;"",IF(ISNA(VLOOKUP(D285,P_Paramétrage!$B$3086:$D$3125,3,FALSE)),"",VLOOKUP(D285,P_Paramétrage!$B$3086:$D$3125,3,FALSE)),"")</f>
        <v/>
      </c>
      <c r="I285" s="246">
        <f>IF(D285&lt;&gt;"",IF(ISNA(VLOOKUP(D285,P_Paramétrage!$B$3086:$D$3125,3,FALSE)),0,VLOOKUP(D285,P_Paramétrage!$B$3086:$D$3125,2,FALSE)),0)</f>
        <v>0</v>
      </c>
      <c r="J285" s="246">
        <f>'Dépenses sur barèmes'!J285</f>
        <v>0</v>
      </c>
      <c r="K285" s="246"/>
      <c r="L285" s="246">
        <f t="shared" si="12"/>
        <v>0</v>
      </c>
      <c r="M285" s="111"/>
      <c r="N285" s="79" t="str">
        <f t="shared" si="13"/>
        <v/>
      </c>
      <c r="O285" s="246">
        <f t="shared" si="14"/>
        <v>0</v>
      </c>
      <c r="P285" s="111"/>
    </row>
    <row r="286" spans="2:16" ht="19.899999999999999" customHeight="1" x14ac:dyDescent="0.35">
      <c r="B286" s="109">
        <v>279</v>
      </c>
      <c r="C286" s="111" t="str">
        <f>IF('Dépenses sur barèmes'!C286&lt;&gt;"",'Dépenses sur barèmes'!C286,"")</f>
        <v/>
      </c>
      <c r="D286" s="111" t="str">
        <f>IF('Dépenses sur barèmes'!D286&lt;&gt;"",'Dépenses sur barèmes'!D286,"")</f>
        <v/>
      </c>
      <c r="E286" s="111" t="str">
        <f>IF('Dépenses sur barèmes'!E286&lt;&gt;"",'Dépenses sur barèmes'!E286,"")</f>
        <v/>
      </c>
      <c r="F286" s="111" t="str">
        <f>IF('Dépenses sur barèmes'!F286&lt;&gt;"",'Dépenses sur barèmes'!F286,"")</f>
        <v/>
      </c>
      <c r="G286" s="79" t="str">
        <f>IF('Dépenses sur barèmes'!G286&lt;&gt;"",'Dépenses sur barèmes'!G286,"")</f>
        <v/>
      </c>
      <c r="H286" s="247" t="str">
        <f>IF(D286&lt;&gt;"",IF(ISNA(VLOOKUP(D286,P_Paramétrage!$B$3086:$D$3125,3,FALSE)),"",VLOOKUP(D286,P_Paramétrage!$B$3086:$D$3125,3,FALSE)),"")</f>
        <v/>
      </c>
      <c r="I286" s="246">
        <f>IF(D286&lt;&gt;"",IF(ISNA(VLOOKUP(D286,P_Paramétrage!$B$3086:$D$3125,3,FALSE)),0,VLOOKUP(D286,P_Paramétrage!$B$3086:$D$3125,2,FALSE)),0)</f>
        <v>0</v>
      </c>
      <c r="J286" s="246">
        <f>'Dépenses sur barèmes'!J286</f>
        <v>0</v>
      </c>
      <c r="K286" s="246"/>
      <c r="L286" s="246">
        <f t="shared" si="12"/>
        <v>0</v>
      </c>
      <c r="M286" s="111"/>
      <c r="N286" s="79" t="str">
        <f t="shared" si="13"/>
        <v/>
      </c>
      <c r="O286" s="246">
        <f t="shared" si="14"/>
        <v>0</v>
      </c>
      <c r="P286" s="111"/>
    </row>
    <row r="287" spans="2:16" ht="19.899999999999999" customHeight="1" x14ac:dyDescent="0.35">
      <c r="B287" s="109">
        <v>280</v>
      </c>
      <c r="C287" s="111" t="str">
        <f>IF('Dépenses sur barèmes'!C287&lt;&gt;"",'Dépenses sur barèmes'!C287,"")</f>
        <v/>
      </c>
      <c r="D287" s="111" t="str">
        <f>IF('Dépenses sur barèmes'!D287&lt;&gt;"",'Dépenses sur barèmes'!D287,"")</f>
        <v/>
      </c>
      <c r="E287" s="111" t="str">
        <f>IF('Dépenses sur barèmes'!E287&lt;&gt;"",'Dépenses sur barèmes'!E287,"")</f>
        <v/>
      </c>
      <c r="F287" s="111" t="str">
        <f>IF('Dépenses sur barèmes'!F287&lt;&gt;"",'Dépenses sur barèmes'!F287,"")</f>
        <v/>
      </c>
      <c r="G287" s="79" t="str">
        <f>IF('Dépenses sur barèmes'!G287&lt;&gt;"",'Dépenses sur barèmes'!G287,"")</f>
        <v/>
      </c>
      <c r="H287" s="247" t="str">
        <f>IF(D287&lt;&gt;"",IF(ISNA(VLOOKUP(D287,P_Paramétrage!$B$3086:$D$3125,3,FALSE)),"",VLOOKUP(D287,P_Paramétrage!$B$3086:$D$3125,3,FALSE)),"")</f>
        <v/>
      </c>
      <c r="I287" s="246">
        <f>IF(D287&lt;&gt;"",IF(ISNA(VLOOKUP(D287,P_Paramétrage!$B$3086:$D$3125,3,FALSE)),0,VLOOKUP(D287,P_Paramétrage!$B$3086:$D$3125,2,FALSE)),0)</f>
        <v>0</v>
      </c>
      <c r="J287" s="246">
        <f>'Dépenses sur barèmes'!J287</f>
        <v>0</v>
      </c>
      <c r="K287" s="246"/>
      <c r="L287" s="246">
        <f t="shared" si="12"/>
        <v>0</v>
      </c>
      <c r="M287" s="111"/>
      <c r="N287" s="79" t="str">
        <f t="shared" si="13"/>
        <v/>
      </c>
      <c r="O287" s="246">
        <f t="shared" si="14"/>
        <v>0</v>
      </c>
      <c r="P287" s="111"/>
    </row>
    <row r="288" spans="2:16" ht="19.899999999999999" customHeight="1" x14ac:dyDescent="0.35">
      <c r="B288" s="109">
        <v>281</v>
      </c>
      <c r="C288" s="111" t="str">
        <f>IF('Dépenses sur barèmes'!C288&lt;&gt;"",'Dépenses sur barèmes'!C288,"")</f>
        <v/>
      </c>
      <c r="D288" s="111" t="str">
        <f>IF('Dépenses sur barèmes'!D288&lt;&gt;"",'Dépenses sur barèmes'!D288,"")</f>
        <v/>
      </c>
      <c r="E288" s="111" t="str">
        <f>IF('Dépenses sur barèmes'!E288&lt;&gt;"",'Dépenses sur barèmes'!E288,"")</f>
        <v/>
      </c>
      <c r="F288" s="111" t="str">
        <f>IF('Dépenses sur barèmes'!F288&lt;&gt;"",'Dépenses sur barèmes'!F288,"")</f>
        <v/>
      </c>
      <c r="G288" s="79" t="str">
        <f>IF('Dépenses sur barèmes'!G288&lt;&gt;"",'Dépenses sur barèmes'!G288,"")</f>
        <v/>
      </c>
      <c r="H288" s="247" t="str">
        <f>IF(D288&lt;&gt;"",IF(ISNA(VLOOKUP(D288,P_Paramétrage!$B$3086:$D$3125,3,FALSE)),"",VLOOKUP(D288,P_Paramétrage!$B$3086:$D$3125,3,FALSE)),"")</f>
        <v/>
      </c>
      <c r="I288" s="246">
        <f>IF(D288&lt;&gt;"",IF(ISNA(VLOOKUP(D288,P_Paramétrage!$B$3086:$D$3125,3,FALSE)),0,VLOOKUP(D288,P_Paramétrage!$B$3086:$D$3125,2,FALSE)),0)</f>
        <v>0</v>
      </c>
      <c r="J288" s="246">
        <f>'Dépenses sur barèmes'!J288</f>
        <v>0</v>
      </c>
      <c r="K288" s="246"/>
      <c r="L288" s="246">
        <f t="shared" si="12"/>
        <v>0</v>
      </c>
      <c r="M288" s="111"/>
      <c r="N288" s="79" t="str">
        <f t="shared" si="13"/>
        <v/>
      </c>
      <c r="O288" s="246">
        <f t="shared" si="14"/>
        <v>0</v>
      </c>
      <c r="P288" s="111"/>
    </row>
    <row r="289" spans="2:16" ht="19.899999999999999" customHeight="1" x14ac:dyDescent="0.35">
      <c r="B289" s="109">
        <v>282</v>
      </c>
      <c r="C289" s="111" t="str">
        <f>IF('Dépenses sur barèmes'!C289&lt;&gt;"",'Dépenses sur barèmes'!C289,"")</f>
        <v/>
      </c>
      <c r="D289" s="111" t="str">
        <f>IF('Dépenses sur barèmes'!D289&lt;&gt;"",'Dépenses sur barèmes'!D289,"")</f>
        <v/>
      </c>
      <c r="E289" s="111" t="str">
        <f>IF('Dépenses sur barèmes'!E289&lt;&gt;"",'Dépenses sur barèmes'!E289,"")</f>
        <v/>
      </c>
      <c r="F289" s="111" t="str">
        <f>IF('Dépenses sur barèmes'!F289&lt;&gt;"",'Dépenses sur barèmes'!F289,"")</f>
        <v/>
      </c>
      <c r="G289" s="79" t="str">
        <f>IF('Dépenses sur barèmes'!G289&lt;&gt;"",'Dépenses sur barèmes'!G289,"")</f>
        <v/>
      </c>
      <c r="H289" s="247" t="str">
        <f>IF(D289&lt;&gt;"",IF(ISNA(VLOOKUP(D289,P_Paramétrage!$B$3086:$D$3125,3,FALSE)),"",VLOOKUP(D289,P_Paramétrage!$B$3086:$D$3125,3,FALSE)),"")</f>
        <v/>
      </c>
      <c r="I289" s="246">
        <f>IF(D289&lt;&gt;"",IF(ISNA(VLOOKUP(D289,P_Paramétrage!$B$3086:$D$3125,3,FALSE)),0,VLOOKUP(D289,P_Paramétrage!$B$3086:$D$3125,2,FALSE)),0)</f>
        <v>0</v>
      </c>
      <c r="J289" s="246">
        <f>'Dépenses sur barèmes'!J289</f>
        <v>0</v>
      </c>
      <c r="K289" s="246"/>
      <c r="L289" s="246">
        <f t="shared" si="12"/>
        <v>0</v>
      </c>
      <c r="M289" s="111"/>
      <c r="N289" s="79" t="str">
        <f t="shared" si="13"/>
        <v/>
      </c>
      <c r="O289" s="246">
        <f t="shared" si="14"/>
        <v>0</v>
      </c>
      <c r="P289" s="111"/>
    </row>
    <row r="290" spans="2:16" ht="19.899999999999999" customHeight="1" x14ac:dyDescent="0.35">
      <c r="B290" s="109">
        <v>283</v>
      </c>
      <c r="C290" s="111" t="str">
        <f>IF('Dépenses sur barèmes'!C290&lt;&gt;"",'Dépenses sur barèmes'!C290,"")</f>
        <v/>
      </c>
      <c r="D290" s="111" t="str">
        <f>IF('Dépenses sur barèmes'!D290&lt;&gt;"",'Dépenses sur barèmes'!D290,"")</f>
        <v/>
      </c>
      <c r="E290" s="111" t="str">
        <f>IF('Dépenses sur barèmes'!E290&lt;&gt;"",'Dépenses sur barèmes'!E290,"")</f>
        <v/>
      </c>
      <c r="F290" s="111" t="str">
        <f>IF('Dépenses sur barèmes'!F290&lt;&gt;"",'Dépenses sur barèmes'!F290,"")</f>
        <v/>
      </c>
      <c r="G290" s="79" t="str">
        <f>IF('Dépenses sur barèmes'!G290&lt;&gt;"",'Dépenses sur barèmes'!G290,"")</f>
        <v/>
      </c>
      <c r="H290" s="247" t="str">
        <f>IF(D290&lt;&gt;"",IF(ISNA(VLOOKUP(D290,P_Paramétrage!$B$3086:$D$3125,3,FALSE)),"",VLOOKUP(D290,P_Paramétrage!$B$3086:$D$3125,3,FALSE)),"")</f>
        <v/>
      </c>
      <c r="I290" s="246">
        <f>IF(D290&lt;&gt;"",IF(ISNA(VLOOKUP(D290,P_Paramétrage!$B$3086:$D$3125,3,FALSE)),0,VLOOKUP(D290,P_Paramétrage!$B$3086:$D$3125,2,FALSE)),0)</f>
        <v>0</v>
      </c>
      <c r="J290" s="246">
        <f>'Dépenses sur barèmes'!J290</f>
        <v>0</v>
      </c>
      <c r="K290" s="246"/>
      <c r="L290" s="246">
        <f t="shared" si="12"/>
        <v>0</v>
      </c>
      <c r="M290" s="111"/>
      <c r="N290" s="79" t="str">
        <f t="shared" si="13"/>
        <v/>
      </c>
      <c r="O290" s="246">
        <f t="shared" si="14"/>
        <v>0</v>
      </c>
      <c r="P290" s="111"/>
    </row>
    <row r="291" spans="2:16" ht="19.899999999999999" customHeight="1" x14ac:dyDescent="0.35">
      <c r="B291" s="109">
        <v>284</v>
      </c>
      <c r="C291" s="111" t="str">
        <f>IF('Dépenses sur barèmes'!C291&lt;&gt;"",'Dépenses sur barèmes'!C291,"")</f>
        <v/>
      </c>
      <c r="D291" s="111" t="str">
        <f>IF('Dépenses sur barèmes'!D291&lt;&gt;"",'Dépenses sur barèmes'!D291,"")</f>
        <v/>
      </c>
      <c r="E291" s="111" t="str">
        <f>IF('Dépenses sur barèmes'!E291&lt;&gt;"",'Dépenses sur barèmes'!E291,"")</f>
        <v/>
      </c>
      <c r="F291" s="111" t="str">
        <f>IF('Dépenses sur barèmes'!F291&lt;&gt;"",'Dépenses sur barèmes'!F291,"")</f>
        <v/>
      </c>
      <c r="G291" s="79" t="str">
        <f>IF('Dépenses sur barèmes'!G291&lt;&gt;"",'Dépenses sur barèmes'!G291,"")</f>
        <v/>
      </c>
      <c r="H291" s="247" t="str">
        <f>IF(D291&lt;&gt;"",IF(ISNA(VLOOKUP(D291,P_Paramétrage!$B$3086:$D$3125,3,FALSE)),"",VLOOKUP(D291,P_Paramétrage!$B$3086:$D$3125,3,FALSE)),"")</f>
        <v/>
      </c>
      <c r="I291" s="246">
        <f>IF(D291&lt;&gt;"",IF(ISNA(VLOOKUP(D291,P_Paramétrage!$B$3086:$D$3125,3,FALSE)),0,VLOOKUP(D291,P_Paramétrage!$B$3086:$D$3125,2,FALSE)),0)</f>
        <v>0</v>
      </c>
      <c r="J291" s="246">
        <f>'Dépenses sur barèmes'!J291</f>
        <v>0</v>
      </c>
      <c r="K291" s="246"/>
      <c r="L291" s="246">
        <f t="shared" si="12"/>
        <v>0</v>
      </c>
      <c r="M291" s="111"/>
      <c r="N291" s="79" t="str">
        <f t="shared" si="13"/>
        <v/>
      </c>
      <c r="O291" s="246">
        <f t="shared" si="14"/>
        <v>0</v>
      </c>
      <c r="P291" s="111"/>
    </row>
    <row r="292" spans="2:16" ht="19.899999999999999" customHeight="1" x14ac:dyDescent="0.35">
      <c r="B292" s="109">
        <v>285</v>
      </c>
      <c r="C292" s="111" t="str">
        <f>IF('Dépenses sur barèmes'!C292&lt;&gt;"",'Dépenses sur barèmes'!C292,"")</f>
        <v/>
      </c>
      <c r="D292" s="111" t="str">
        <f>IF('Dépenses sur barèmes'!D292&lt;&gt;"",'Dépenses sur barèmes'!D292,"")</f>
        <v/>
      </c>
      <c r="E292" s="111" t="str">
        <f>IF('Dépenses sur barèmes'!E292&lt;&gt;"",'Dépenses sur barèmes'!E292,"")</f>
        <v/>
      </c>
      <c r="F292" s="111" t="str">
        <f>IF('Dépenses sur barèmes'!F292&lt;&gt;"",'Dépenses sur barèmes'!F292,"")</f>
        <v/>
      </c>
      <c r="G292" s="79" t="str">
        <f>IF('Dépenses sur barèmes'!G292&lt;&gt;"",'Dépenses sur barèmes'!G292,"")</f>
        <v/>
      </c>
      <c r="H292" s="247" t="str">
        <f>IF(D292&lt;&gt;"",IF(ISNA(VLOOKUP(D292,P_Paramétrage!$B$3086:$D$3125,3,FALSE)),"",VLOOKUP(D292,P_Paramétrage!$B$3086:$D$3125,3,FALSE)),"")</f>
        <v/>
      </c>
      <c r="I292" s="246">
        <f>IF(D292&lt;&gt;"",IF(ISNA(VLOOKUP(D292,P_Paramétrage!$B$3086:$D$3125,3,FALSE)),0,VLOOKUP(D292,P_Paramétrage!$B$3086:$D$3125,2,FALSE)),0)</f>
        <v>0</v>
      </c>
      <c r="J292" s="246">
        <f>'Dépenses sur barèmes'!J292</f>
        <v>0</v>
      </c>
      <c r="K292" s="246"/>
      <c r="L292" s="246">
        <f t="shared" si="12"/>
        <v>0</v>
      </c>
      <c r="M292" s="111"/>
      <c r="N292" s="79" t="str">
        <f t="shared" si="13"/>
        <v/>
      </c>
      <c r="O292" s="246">
        <f t="shared" si="14"/>
        <v>0</v>
      </c>
      <c r="P292" s="111"/>
    </row>
    <row r="293" spans="2:16" ht="19.899999999999999" customHeight="1" x14ac:dyDescent="0.35">
      <c r="B293" s="109">
        <v>286</v>
      </c>
      <c r="C293" s="111" t="str">
        <f>IF('Dépenses sur barèmes'!C293&lt;&gt;"",'Dépenses sur barèmes'!C293,"")</f>
        <v/>
      </c>
      <c r="D293" s="111" t="str">
        <f>IF('Dépenses sur barèmes'!D293&lt;&gt;"",'Dépenses sur barèmes'!D293,"")</f>
        <v/>
      </c>
      <c r="E293" s="111" t="str">
        <f>IF('Dépenses sur barèmes'!E293&lt;&gt;"",'Dépenses sur barèmes'!E293,"")</f>
        <v/>
      </c>
      <c r="F293" s="111" t="str">
        <f>IF('Dépenses sur barèmes'!F293&lt;&gt;"",'Dépenses sur barèmes'!F293,"")</f>
        <v/>
      </c>
      <c r="G293" s="79" t="str">
        <f>IF('Dépenses sur barèmes'!G293&lt;&gt;"",'Dépenses sur barèmes'!G293,"")</f>
        <v/>
      </c>
      <c r="H293" s="247" t="str">
        <f>IF(D293&lt;&gt;"",IF(ISNA(VLOOKUP(D293,P_Paramétrage!$B$3086:$D$3125,3,FALSE)),"",VLOOKUP(D293,P_Paramétrage!$B$3086:$D$3125,3,FALSE)),"")</f>
        <v/>
      </c>
      <c r="I293" s="246">
        <f>IF(D293&lt;&gt;"",IF(ISNA(VLOOKUP(D293,P_Paramétrage!$B$3086:$D$3125,3,FALSE)),0,VLOOKUP(D293,P_Paramétrage!$B$3086:$D$3125,2,FALSE)),0)</f>
        <v>0</v>
      </c>
      <c r="J293" s="246">
        <f>'Dépenses sur barèmes'!J293</f>
        <v>0</v>
      </c>
      <c r="K293" s="246"/>
      <c r="L293" s="246">
        <f t="shared" si="12"/>
        <v>0</v>
      </c>
      <c r="M293" s="111"/>
      <c r="N293" s="79" t="str">
        <f t="shared" si="13"/>
        <v/>
      </c>
      <c r="O293" s="246">
        <f t="shared" si="14"/>
        <v>0</v>
      </c>
      <c r="P293" s="111"/>
    </row>
    <row r="294" spans="2:16" ht="19.899999999999999" customHeight="1" x14ac:dyDescent="0.35">
      <c r="B294" s="109">
        <v>287</v>
      </c>
      <c r="C294" s="111" t="str">
        <f>IF('Dépenses sur barèmes'!C294&lt;&gt;"",'Dépenses sur barèmes'!C294,"")</f>
        <v/>
      </c>
      <c r="D294" s="111" t="str">
        <f>IF('Dépenses sur barèmes'!D294&lt;&gt;"",'Dépenses sur barèmes'!D294,"")</f>
        <v/>
      </c>
      <c r="E294" s="111" t="str">
        <f>IF('Dépenses sur barèmes'!E294&lt;&gt;"",'Dépenses sur barèmes'!E294,"")</f>
        <v/>
      </c>
      <c r="F294" s="111" t="str">
        <f>IF('Dépenses sur barèmes'!F294&lt;&gt;"",'Dépenses sur barèmes'!F294,"")</f>
        <v/>
      </c>
      <c r="G294" s="79" t="str">
        <f>IF('Dépenses sur barèmes'!G294&lt;&gt;"",'Dépenses sur barèmes'!G294,"")</f>
        <v/>
      </c>
      <c r="H294" s="247" t="str">
        <f>IF(D294&lt;&gt;"",IF(ISNA(VLOOKUP(D294,P_Paramétrage!$B$3086:$D$3125,3,FALSE)),"",VLOOKUP(D294,P_Paramétrage!$B$3086:$D$3125,3,FALSE)),"")</f>
        <v/>
      </c>
      <c r="I294" s="246">
        <f>IF(D294&lt;&gt;"",IF(ISNA(VLOOKUP(D294,P_Paramétrage!$B$3086:$D$3125,3,FALSE)),0,VLOOKUP(D294,P_Paramétrage!$B$3086:$D$3125,2,FALSE)),0)</f>
        <v>0</v>
      </c>
      <c r="J294" s="246">
        <f>'Dépenses sur barèmes'!J294</f>
        <v>0</v>
      </c>
      <c r="K294" s="246"/>
      <c r="L294" s="246">
        <f t="shared" si="12"/>
        <v>0</v>
      </c>
      <c r="M294" s="111"/>
      <c r="N294" s="79" t="str">
        <f t="shared" si="13"/>
        <v/>
      </c>
      <c r="O294" s="246">
        <f t="shared" si="14"/>
        <v>0</v>
      </c>
      <c r="P294" s="111"/>
    </row>
    <row r="295" spans="2:16" ht="19.899999999999999" customHeight="1" x14ac:dyDescent="0.35">
      <c r="B295" s="109">
        <v>288</v>
      </c>
      <c r="C295" s="111" t="str">
        <f>IF('Dépenses sur barèmes'!C295&lt;&gt;"",'Dépenses sur barèmes'!C295,"")</f>
        <v/>
      </c>
      <c r="D295" s="111" t="str">
        <f>IF('Dépenses sur barèmes'!D295&lt;&gt;"",'Dépenses sur barèmes'!D295,"")</f>
        <v/>
      </c>
      <c r="E295" s="111" t="str">
        <f>IF('Dépenses sur barèmes'!E295&lt;&gt;"",'Dépenses sur barèmes'!E295,"")</f>
        <v/>
      </c>
      <c r="F295" s="111" t="str">
        <f>IF('Dépenses sur barèmes'!F295&lt;&gt;"",'Dépenses sur barèmes'!F295,"")</f>
        <v/>
      </c>
      <c r="G295" s="79" t="str">
        <f>IF('Dépenses sur barèmes'!G295&lt;&gt;"",'Dépenses sur barèmes'!G295,"")</f>
        <v/>
      </c>
      <c r="H295" s="247" t="str">
        <f>IF(D295&lt;&gt;"",IF(ISNA(VLOOKUP(D295,P_Paramétrage!$B$3086:$D$3125,3,FALSE)),"",VLOOKUP(D295,P_Paramétrage!$B$3086:$D$3125,3,FALSE)),"")</f>
        <v/>
      </c>
      <c r="I295" s="246">
        <f>IF(D295&lt;&gt;"",IF(ISNA(VLOOKUP(D295,P_Paramétrage!$B$3086:$D$3125,3,FALSE)),0,VLOOKUP(D295,P_Paramétrage!$B$3086:$D$3125,2,FALSE)),0)</f>
        <v>0</v>
      </c>
      <c r="J295" s="246">
        <f>'Dépenses sur barèmes'!J295</f>
        <v>0</v>
      </c>
      <c r="K295" s="246"/>
      <c r="L295" s="246">
        <f t="shared" si="12"/>
        <v>0</v>
      </c>
      <c r="M295" s="111"/>
      <c r="N295" s="79" t="str">
        <f t="shared" si="13"/>
        <v/>
      </c>
      <c r="O295" s="246">
        <f t="shared" si="14"/>
        <v>0</v>
      </c>
      <c r="P295" s="111"/>
    </row>
    <row r="296" spans="2:16" ht="19.899999999999999" customHeight="1" x14ac:dyDescent="0.35">
      <c r="B296" s="109">
        <v>289</v>
      </c>
      <c r="C296" s="111" t="str">
        <f>IF('Dépenses sur barèmes'!C296&lt;&gt;"",'Dépenses sur barèmes'!C296,"")</f>
        <v/>
      </c>
      <c r="D296" s="111" t="str">
        <f>IF('Dépenses sur barèmes'!D296&lt;&gt;"",'Dépenses sur barèmes'!D296,"")</f>
        <v/>
      </c>
      <c r="E296" s="111" t="str">
        <f>IF('Dépenses sur barèmes'!E296&lt;&gt;"",'Dépenses sur barèmes'!E296,"")</f>
        <v/>
      </c>
      <c r="F296" s="111" t="str">
        <f>IF('Dépenses sur barèmes'!F296&lt;&gt;"",'Dépenses sur barèmes'!F296,"")</f>
        <v/>
      </c>
      <c r="G296" s="79" t="str">
        <f>IF('Dépenses sur barèmes'!G296&lt;&gt;"",'Dépenses sur barèmes'!G296,"")</f>
        <v/>
      </c>
      <c r="H296" s="247" t="str">
        <f>IF(D296&lt;&gt;"",IF(ISNA(VLOOKUP(D296,P_Paramétrage!$B$3086:$D$3125,3,FALSE)),"",VLOOKUP(D296,P_Paramétrage!$B$3086:$D$3125,3,FALSE)),"")</f>
        <v/>
      </c>
      <c r="I296" s="246">
        <f>IF(D296&lt;&gt;"",IF(ISNA(VLOOKUP(D296,P_Paramétrage!$B$3086:$D$3125,3,FALSE)),0,VLOOKUP(D296,P_Paramétrage!$B$3086:$D$3125,2,FALSE)),0)</f>
        <v>0</v>
      </c>
      <c r="J296" s="246">
        <f>'Dépenses sur barèmes'!J296</f>
        <v>0</v>
      </c>
      <c r="K296" s="246"/>
      <c r="L296" s="246">
        <f t="shared" si="12"/>
        <v>0</v>
      </c>
      <c r="M296" s="111"/>
      <c r="N296" s="79" t="str">
        <f t="shared" si="13"/>
        <v/>
      </c>
      <c r="O296" s="246">
        <f t="shared" si="14"/>
        <v>0</v>
      </c>
      <c r="P296" s="111"/>
    </row>
    <row r="297" spans="2:16" ht="19.899999999999999" customHeight="1" x14ac:dyDescent="0.35">
      <c r="B297" s="109">
        <v>290</v>
      </c>
      <c r="C297" s="111" t="str">
        <f>IF('Dépenses sur barèmes'!C297&lt;&gt;"",'Dépenses sur barèmes'!C297,"")</f>
        <v/>
      </c>
      <c r="D297" s="111" t="str">
        <f>IF('Dépenses sur barèmes'!D297&lt;&gt;"",'Dépenses sur barèmes'!D297,"")</f>
        <v/>
      </c>
      <c r="E297" s="111" t="str">
        <f>IF('Dépenses sur barèmes'!E297&lt;&gt;"",'Dépenses sur barèmes'!E297,"")</f>
        <v/>
      </c>
      <c r="F297" s="111" t="str">
        <f>IF('Dépenses sur barèmes'!F297&lt;&gt;"",'Dépenses sur barèmes'!F297,"")</f>
        <v/>
      </c>
      <c r="G297" s="79" t="str">
        <f>IF('Dépenses sur barèmes'!G297&lt;&gt;"",'Dépenses sur barèmes'!G297,"")</f>
        <v/>
      </c>
      <c r="H297" s="247" t="str">
        <f>IF(D297&lt;&gt;"",IF(ISNA(VLOOKUP(D297,P_Paramétrage!$B$3086:$D$3125,3,FALSE)),"",VLOOKUP(D297,P_Paramétrage!$B$3086:$D$3125,3,FALSE)),"")</f>
        <v/>
      </c>
      <c r="I297" s="246">
        <f>IF(D297&lt;&gt;"",IF(ISNA(VLOOKUP(D297,P_Paramétrage!$B$3086:$D$3125,3,FALSE)),0,VLOOKUP(D297,P_Paramétrage!$B$3086:$D$3125,2,FALSE)),0)</f>
        <v>0</v>
      </c>
      <c r="J297" s="246">
        <f>'Dépenses sur barèmes'!J297</f>
        <v>0</v>
      </c>
      <c r="K297" s="246"/>
      <c r="L297" s="246">
        <f t="shared" si="12"/>
        <v>0</v>
      </c>
      <c r="M297" s="111"/>
      <c r="N297" s="79" t="str">
        <f t="shared" si="13"/>
        <v/>
      </c>
      <c r="O297" s="246">
        <f t="shared" si="14"/>
        <v>0</v>
      </c>
      <c r="P297" s="111"/>
    </row>
    <row r="298" spans="2:16" ht="19.899999999999999" customHeight="1" x14ac:dyDescent="0.35">
      <c r="B298" s="109">
        <v>291</v>
      </c>
      <c r="C298" s="111" t="str">
        <f>IF('Dépenses sur barèmes'!C298&lt;&gt;"",'Dépenses sur barèmes'!C298,"")</f>
        <v/>
      </c>
      <c r="D298" s="111" t="str">
        <f>IF('Dépenses sur barèmes'!D298&lt;&gt;"",'Dépenses sur barèmes'!D298,"")</f>
        <v/>
      </c>
      <c r="E298" s="111" t="str">
        <f>IF('Dépenses sur barèmes'!E298&lt;&gt;"",'Dépenses sur barèmes'!E298,"")</f>
        <v/>
      </c>
      <c r="F298" s="111" t="str">
        <f>IF('Dépenses sur barèmes'!F298&lt;&gt;"",'Dépenses sur barèmes'!F298,"")</f>
        <v/>
      </c>
      <c r="G298" s="79" t="str">
        <f>IF('Dépenses sur barèmes'!G298&lt;&gt;"",'Dépenses sur barèmes'!G298,"")</f>
        <v/>
      </c>
      <c r="H298" s="247" t="str">
        <f>IF(D298&lt;&gt;"",IF(ISNA(VLOOKUP(D298,P_Paramétrage!$B$3086:$D$3125,3,FALSE)),"",VLOOKUP(D298,P_Paramétrage!$B$3086:$D$3125,3,FALSE)),"")</f>
        <v/>
      </c>
      <c r="I298" s="246">
        <f>IF(D298&lt;&gt;"",IF(ISNA(VLOOKUP(D298,P_Paramétrage!$B$3086:$D$3125,3,FALSE)),0,VLOOKUP(D298,P_Paramétrage!$B$3086:$D$3125,2,FALSE)),0)</f>
        <v>0</v>
      </c>
      <c r="J298" s="246">
        <f>'Dépenses sur barèmes'!J298</f>
        <v>0</v>
      </c>
      <c r="K298" s="246"/>
      <c r="L298" s="246">
        <f t="shared" si="12"/>
        <v>0</v>
      </c>
      <c r="M298" s="111"/>
      <c r="N298" s="79" t="str">
        <f t="shared" si="13"/>
        <v/>
      </c>
      <c r="O298" s="246">
        <f t="shared" si="14"/>
        <v>0</v>
      </c>
      <c r="P298" s="111"/>
    </row>
    <row r="299" spans="2:16" ht="19.899999999999999" customHeight="1" x14ac:dyDescent="0.35">
      <c r="B299" s="109">
        <v>292</v>
      </c>
      <c r="C299" s="111" t="str">
        <f>IF('Dépenses sur barèmes'!C299&lt;&gt;"",'Dépenses sur barèmes'!C299,"")</f>
        <v/>
      </c>
      <c r="D299" s="111" t="str">
        <f>IF('Dépenses sur barèmes'!D299&lt;&gt;"",'Dépenses sur barèmes'!D299,"")</f>
        <v/>
      </c>
      <c r="E299" s="111" t="str">
        <f>IF('Dépenses sur barèmes'!E299&lt;&gt;"",'Dépenses sur barèmes'!E299,"")</f>
        <v/>
      </c>
      <c r="F299" s="111" t="str">
        <f>IF('Dépenses sur barèmes'!F299&lt;&gt;"",'Dépenses sur barèmes'!F299,"")</f>
        <v/>
      </c>
      <c r="G299" s="79" t="str">
        <f>IF('Dépenses sur barèmes'!G299&lt;&gt;"",'Dépenses sur barèmes'!G299,"")</f>
        <v/>
      </c>
      <c r="H299" s="247" t="str">
        <f>IF(D299&lt;&gt;"",IF(ISNA(VLOOKUP(D299,P_Paramétrage!$B$3086:$D$3125,3,FALSE)),"",VLOOKUP(D299,P_Paramétrage!$B$3086:$D$3125,3,FALSE)),"")</f>
        <v/>
      </c>
      <c r="I299" s="246">
        <f>IF(D299&lt;&gt;"",IF(ISNA(VLOOKUP(D299,P_Paramétrage!$B$3086:$D$3125,3,FALSE)),0,VLOOKUP(D299,P_Paramétrage!$B$3086:$D$3125,2,FALSE)),0)</f>
        <v>0</v>
      </c>
      <c r="J299" s="246">
        <f>'Dépenses sur barèmes'!J299</f>
        <v>0</v>
      </c>
      <c r="K299" s="246"/>
      <c r="L299" s="246">
        <f t="shared" si="12"/>
        <v>0</v>
      </c>
      <c r="M299" s="111"/>
      <c r="N299" s="79" t="str">
        <f t="shared" si="13"/>
        <v/>
      </c>
      <c r="O299" s="246">
        <f t="shared" si="14"/>
        <v>0</v>
      </c>
      <c r="P299" s="111"/>
    </row>
    <row r="300" spans="2:16" ht="19.899999999999999" customHeight="1" x14ac:dyDescent="0.35">
      <c r="B300" s="109">
        <v>293</v>
      </c>
      <c r="C300" s="111" t="str">
        <f>IF('Dépenses sur barèmes'!C300&lt;&gt;"",'Dépenses sur barèmes'!C300,"")</f>
        <v/>
      </c>
      <c r="D300" s="111" t="str">
        <f>IF('Dépenses sur barèmes'!D300&lt;&gt;"",'Dépenses sur barèmes'!D300,"")</f>
        <v/>
      </c>
      <c r="E300" s="111" t="str">
        <f>IF('Dépenses sur barèmes'!E300&lt;&gt;"",'Dépenses sur barèmes'!E300,"")</f>
        <v/>
      </c>
      <c r="F300" s="111" t="str">
        <f>IF('Dépenses sur barèmes'!F300&lt;&gt;"",'Dépenses sur barèmes'!F300,"")</f>
        <v/>
      </c>
      <c r="G300" s="79" t="str">
        <f>IF('Dépenses sur barèmes'!G300&lt;&gt;"",'Dépenses sur barèmes'!G300,"")</f>
        <v/>
      </c>
      <c r="H300" s="247" t="str">
        <f>IF(D300&lt;&gt;"",IF(ISNA(VLOOKUP(D300,P_Paramétrage!$B$3086:$D$3125,3,FALSE)),"",VLOOKUP(D300,P_Paramétrage!$B$3086:$D$3125,3,FALSE)),"")</f>
        <v/>
      </c>
      <c r="I300" s="246">
        <f>IF(D300&lt;&gt;"",IF(ISNA(VLOOKUP(D300,P_Paramétrage!$B$3086:$D$3125,3,FALSE)),0,VLOOKUP(D300,P_Paramétrage!$B$3086:$D$3125,2,FALSE)),0)</f>
        <v>0</v>
      </c>
      <c r="J300" s="246">
        <f>'Dépenses sur barèmes'!J300</f>
        <v>0</v>
      </c>
      <c r="K300" s="246"/>
      <c r="L300" s="246">
        <f t="shared" si="12"/>
        <v>0</v>
      </c>
      <c r="M300" s="111"/>
      <c r="N300" s="79" t="str">
        <f t="shared" si="13"/>
        <v/>
      </c>
      <c r="O300" s="246">
        <f t="shared" si="14"/>
        <v>0</v>
      </c>
      <c r="P300" s="111"/>
    </row>
    <row r="301" spans="2:16" ht="19.899999999999999" customHeight="1" x14ac:dyDescent="0.35">
      <c r="B301" s="109">
        <v>294</v>
      </c>
      <c r="C301" s="111" t="str">
        <f>IF('Dépenses sur barèmes'!C301&lt;&gt;"",'Dépenses sur barèmes'!C301,"")</f>
        <v/>
      </c>
      <c r="D301" s="111" t="str">
        <f>IF('Dépenses sur barèmes'!D301&lt;&gt;"",'Dépenses sur barèmes'!D301,"")</f>
        <v/>
      </c>
      <c r="E301" s="111" t="str">
        <f>IF('Dépenses sur barèmes'!E301&lt;&gt;"",'Dépenses sur barèmes'!E301,"")</f>
        <v/>
      </c>
      <c r="F301" s="111" t="str">
        <f>IF('Dépenses sur barèmes'!F301&lt;&gt;"",'Dépenses sur barèmes'!F301,"")</f>
        <v/>
      </c>
      <c r="G301" s="79" t="str">
        <f>IF('Dépenses sur barèmes'!G301&lt;&gt;"",'Dépenses sur barèmes'!G301,"")</f>
        <v/>
      </c>
      <c r="H301" s="247" t="str">
        <f>IF(D301&lt;&gt;"",IF(ISNA(VLOOKUP(D301,P_Paramétrage!$B$3086:$D$3125,3,FALSE)),"",VLOOKUP(D301,P_Paramétrage!$B$3086:$D$3125,3,FALSE)),"")</f>
        <v/>
      </c>
      <c r="I301" s="246">
        <f>IF(D301&lt;&gt;"",IF(ISNA(VLOOKUP(D301,P_Paramétrage!$B$3086:$D$3125,3,FALSE)),0,VLOOKUP(D301,P_Paramétrage!$B$3086:$D$3125,2,FALSE)),0)</f>
        <v>0</v>
      </c>
      <c r="J301" s="246">
        <f>'Dépenses sur barèmes'!J301</f>
        <v>0</v>
      </c>
      <c r="K301" s="246"/>
      <c r="L301" s="246">
        <f t="shared" si="12"/>
        <v>0</v>
      </c>
      <c r="M301" s="111"/>
      <c r="N301" s="79" t="str">
        <f t="shared" si="13"/>
        <v/>
      </c>
      <c r="O301" s="246">
        <f t="shared" si="14"/>
        <v>0</v>
      </c>
      <c r="P301" s="111"/>
    </row>
    <row r="302" spans="2:16" ht="19.899999999999999" customHeight="1" x14ac:dyDescent="0.35">
      <c r="B302" s="109">
        <v>295</v>
      </c>
      <c r="C302" s="111" t="str">
        <f>IF('Dépenses sur barèmes'!C302&lt;&gt;"",'Dépenses sur barèmes'!C302,"")</f>
        <v/>
      </c>
      <c r="D302" s="111" t="str">
        <f>IF('Dépenses sur barèmes'!D302&lt;&gt;"",'Dépenses sur barèmes'!D302,"")</f>
        <v/>
      </c>
      <c r="E302" s="111" t="str">
        <f>IF('Dépenses sur barèmes'!E302&lt;&gt;"",'Dépenses sur barèmes'!E302,"")</f>
        <v/>
      </c>
      <c r="F302" s="111" t="str">
        <f>IF('Dépenses sur barèmes'!F302&lt;&gt;"",'Dépenses sur barèmes'!F302,"")</f>
        <v/>
      </c>
      <c r="G302" s="79" t="str">
        <f>IF('Dépenses sur barèmes'!G302&lt;&gt;"",'Dépenses sur barèmes'!G302,"")</f>
        <v/>
      </c>
      <c r="H302" s="247" t="str">
        <f>IF(D302&lt;&gt;"",IF(ISNA(VLOOKUP(D302,P_Paramétrage!$B$3086:$D$3125,3,FALSE)),"",VLOOKUP(D302,P_Paramétrage!$B$3086:$D$3125,3,FALSE)),"")</f>
        <v/>
      </c>
      <c r="I302" s="246">
        <f>IF(D302&lt;&gt;"",IF(ISNA(VLOOKUP(D302,P_Paramétrage!$B$3086:$D$3125,3,FALSE)),0,VLOOKUP(D302,P_Paramétrage!$B$3086:$D$3125,2,FALSE)),0)</f>
        <v>0</v>
      </c>
      <c r="J302" s="246">
        <f>'Dépenses sur barèmes'!J302</f>
        <v>0</v>
      </c>
      <c r="K302" s="246"/>
      <c r="L302" s="246">
        <f t="shared" si="12"/>
        <v>0</v>
      </c>
      <c r="M302" s="111"/>
      <c r="N302" s="79" t="str">
        <f t="shared" si="13"/>
        <v/>
      </c>
      <c r="O302" s="246">
        <f t="shared" si="14"/>
        <v>0</v>
      </c>
      <c r="P302" s="111"/>
    </row>
    <row r="303" spans="2:16" ht="19.899999999999999" customHeight="1" x14ac:dyDescent="0.35">
      <c r="B303" s="109">
        <v>296</v>
      </c>
      <c r="C303" s="111" t="str">
        <f>IF('Dépenses sur barèmes'!C303&lt;&gt;"",'Dépenses sur barèmes'!C303,"")</f>
        <v/>
      </c>
      <c r="D303" s="111" t="str">
        <f>IF('Dépenses sur barèmes'!D303&lt;&gt;"",'Dépenses sur barèmes'!D303,"")</f>
        <v/>
      </c>
      <c r="E303" s="111" t="str">
        <f>IF('Dépenses sur barèmes'!E303&lt;&gt;"",'Dépenses sur barèmes'!E303,"")</f>
        <v/>
      </c>
      <c r="F303" s="111" t="str">
        <f>IF('Dépenses sur barèmes'!F303&lt;&gt;"",'Dépenses sur barèmes'!F303,"")</f>
        <v/>
      </c>
      <c r="G303" s="79" t="str">
        <f>IF('Dépenses sur barèmes'!G303&lt;&gt;"",'Dépenses sur barèmes'!G303,"")</f>
        <v/>
      </c>
      <c r="H303" s="247" t="str">
        <f>IF(D303&lt;&gt;"",IF(ISNA(VLOOKUP(D303,P_Paramétrage!$B$3086:$D$3125,3,FALSE)),"",VLOOKUP(D303,P_Paramétrage!$B$3086:$D$3125,3,FALSE)),"")</f>
        <v/>
      </c>
      <c r="I303" s="246">
        <f>IF(D303&lt;&gt;"",IF(ISNA(VLOOKUP(D303,P_Paramétrage!$B$3086:$D$3125,3,FALSE)),0,VLOOKUP(D303,P_Paramétrage!$B$3086:$D$3125,2,FALSE)),0)</f>
        <v>0</v>
      </c>
      <c r="J303" s="246">
        <f>'Dépenses sur barèmes'!J303</f>
        <v>0</v>
      </c>
      <c r="K303" s="246"/>
      <c r="L303" s="246">
        <f t="shared" si="12"/>
        <v>0</v>
      </c>
      <c r="M303" s="111"/>
      <c r="N303" s="79" t="str">
        <f t="shared" si="13"/>
        <v/>
      </c>
      <c r="O303" s="246">
        <f t="shared" si="14"/>
        <v>0</v>
      </c>
      <c r="P303" s="111"/>
    </row>
    <row r="304" spans="2:16" ht="19.899999999999999" customHeight="1" x14ac:dyDescent="0.35">
      <c r="B304" s="109">
        <v>297</v>
      </c>
      <c r="C304" s="111" t="str">
        <f>IF('Dépenses sur barèmes'!C304&lt;&gt;"",'Dépenses sur barèmes'!C304,"")</f>
        <v/>
      </c>
      <c r="D304" s="111" t="str">
        <f>IF('Dépenses sur barèmes'!D304&lt;&gt;"",'Dépenses sur barèmes'!D304,"")</f>
        <v/>
      </c>
      <c r="E304" s="111" t="str">
        <f>IF('Dépenses sur barèmes'!E304&lt;&gt;"",'Dépenses sur barèmes'!E304,"")</f>
        <v/>
      </c>
      <c r="F304" s="111" t="str">
        <f>IF('Dépenses sur barèmes'!F304&lt;&gt;"",'Dépenses sur barèmes'!F304,"")</f>
        <v/>
      </c>
      <c r="G304" s="79" t="str">
        <f>IF('Dépenses sur barèmes'!G304&lt;&gt;"",'Dépenses sur barèmes'!G304,"")</f>
        <v/>
      </c>
      <c r="H304" s="247" t="str">
        <f>IF(D304&lt;&gt;"",IF(ISNA(VLOOKUP(D304,P_Paramétrage!$B$3086:$D$3125,3,FALSE)),"",VLOOKUP(D304,P_Paramétrage!$B$3086:$D$3125,3,FALSE)),"")</f>
        <v/>
      </c>
      <c r="I304" s="246">
        <f>IF(D304&lt;&gt;"",IF(ISNA(VLOOKUP(D304,P_Paramétrage!$B$3086:$D$3125,3,FALSE)),0,VLOOKUP(D304,P_Paramétrage!$B$3086:$D$3125,2,FALSE)),0)</f>
        <v>0</v>
      </c>
      <c r="J304" s="246">
        <f>'Dépenses sur barèmes'!J304</f>
        <v>0</v>
      </c>
      <c r="K304" s="246"/>
      <c r="L304" s="246">
        <f t="shared" si="12"/>
        <v>0</v>
      </c>
      <c r="M304" s="111"/>
      <c r="N304" s="79" t="str">
        <f t="shared" si="13"/>
        <v/>
      </c>
      <c r="O304" s="246">
        <f t="shared" si="14"/>
        <v>0</v>
      </c>
      <c r="P304" s="111"/>
    </row>
    <row r="305" spans="2:16" ht="19.899999999999999" customHeight="1" x14ac:dyDescent="0.35">
      <c r="B305" s="109">
        <v>298</v>
      </c>
      <c r="C305" s="111" t="str">
        <f>IF('Dépenses sur barèmes'!C305&lt;&gt;"",'Dépenses sur barèmes'!C305,"")</f>
        <v/>
      </c>
      <c r="D305" s="111" t="str">
        <f>IF('Dépenses sur barèmes'!D305&lt;&gt;"",'Dépenses sur barèmes'!D305,"")</f>
        <v/>
      </c>
      <c r="E305" s="111" t="str">
        <f>IF('Dépenses sur barèmes'!E305&lt;&gt;"",'Dépenses sur barèmes'!E305,"")</f>
        <v/>
      </c>
      <c r="F305" s="111" t="str">
        <f>IF('Dépenses sur barèmes'!F305&lt;&gt;"",'Dépenses sur barèmes'!F305,"")</f>
        <v/>
      </c>
      <c r="G305" s="79" t="str">
        <f>IF('Dépenses sur barèmes'!G305&lt;&gt;"",'Dépenses sur barèmes'!G305,"")</f>
        <v/>
      </c>
      <c r="H305" s="247" t="str">
        <f>IF(D305&lt;&gt;"",IF(ISNA(VLOOKUP(D305,P_Paramétrage!$B$3086:$D$3125,3,FALSE)),"",VLOOKUP(D305,P_Paramétrage!$B$3086:$D$3125,3,FALSE)),"")</f>
        <v/>
      </c>
      <c r="I305" s="246">
        <f>IF(D305&lt;&gt;"",IF(ISNA(VLOOKUP(D305,P_Paramétrage!$B$3086:$D$3125,3,FALSE)),0,VLOOKUP(D305,P_Paramétrage!$B$3086:$D$3125,2,FALSE)),0)</f>
        <v>0</v>
      </c>
      <c r="J305" s="246">
        <f>'Dépenses sur barèmes'!J305</f>
        <v>0</v>
      </c>
      <c r="K305" s="246"/>
      <c r="L305" s="246">
        <f t="shared" si="12"/>
        <v>0</v>
      </c>
      <c r="M305" s="111"/>
      <c r="N305" s="79" t="str">
        <f t="shared" si="13"/>
        <v/>
      </c>
      <c r="O305" s="246">
        <f t="shared" si="14"/>
        <v>0</v>
      </c>
      <c r="P305" s="111"/>
    </row>
    <row r="306" spans="2:16" ht="19.899999999999999" customHeight="1" x14ac:dyDescent="0.35">
      <c r="B306" s="109">
        <v>299</v>
      </c>
      <c r="C306" s="111" t="str">
        <f>IF('Dépenses sur barèmes'!C306&lt;&gt;"",'Dépenses sur barèmes'!C306,"")</f>
        <v/>
      </c>
      <c r="D306" s="111" t="str">
        <f>IF('Dépenses sur barèmes'!D306&lt;&gt;"",'Dépenses sur barèmes'!D306,"")</f>
        <v/>
      </c>
      <c r="E306" s="111" t="str">
        <f>IF('Dépenses sur barèmes'!E306&lt;&gt;"",'Dépenses sur barèmes'!E306,"")</f>
        <v/>
      </c>
      <c r="F306" s="111" t="str">
        <f>IF('Dépenses sur barèmes'!F306&lt;&gt;"",'Dépenses sur barèmes'!F306,"")</f>
        <v/>
      </c>
      <c r="G306" s="79" t="str">
        <f>IF('Dépenses sur barèmes'!G306&lt;&gt;"",'Dépenses sur barèmes'!G306,"")</f>
        <v/>
      </c>
      <c r="H306" s="247" t="str">
        <f>IF(D306&lt;&gt;"",IF(ISNA(VLOOKUP(D306,P_Paramétrage!$B$3086:$D$3125,3,FALSE)),"",VLOOKUP(D306,P_Paramétrage!$B$3086:$D$3125,3,FALSE)),"")</f>
        <v/>
      </c>
      <c r="I306" s="246">
        <f>IF(D306&lt;&gt;"",IF(ISNA(VLOOKUP(D306,P_Paramétrage!$B$3086:$D$3125,3,FALSE)),0,VLOOKUP(D306,P_Paramétrage!$B$3086:$D$3125,2,FALSE)),0)</f>
        <v>0</v>
      </c>
      <c r="J306" s="246">
        <f>'Dépenses sur barèmes'!J306</f>
        <v>0</v>
      </c>
      <c r="K306" s="246"/>
      <c r="L306" s="246">
        <f t="shared" si="12"/>
        <v>0</v>
      </c>
      <c r="M306" s="111"/>
      <c r="N306" s="79" t="str">
        <f t="shared" si="13"/>
        <v/>
      </c>
      <c r="O306" s="246">
        <f t="shared" si="14"/>
        <v>0</v>
      </c>
      <c r="P306" s="111"/>
    </row>
    <row r="307" spans="2:16" ht="19.899999999999999" customHeight="1" x14ac:dyDescent="0.35">
      <c r="B307" s="109">
        <v>300</v>
      </c>
      <c r="C307" s="111" t="str">
        <f>IF('Dépenses sur barèmes'!C307&lt;&gt;"",'Dépenses sur barèmes'!C307,"")</f>
        <v/>
      </c>
      <c r="D307" s="111" t="str">
        <f>IF('Dépenses sur barèmes'!D307&lt;&gt;"",'Dépenses sur barèmes'!D307,"")</f>
        <v/>
      </c>
      <c r="E307" s="111" t="str">
        <f>IF('Dépenses sur barèmes'!E307&lt;&gt;"",'Dépenses sur barèmes'!E307,"")</f>
        <v/>
      </c>
      <c r="F307" s="111" t="str">
        <f>IF('Dépenses sur barèmes'!F307&lt;&gt;"",'Dépenses sur barèmes'!F307,"")</f>
        <v/>
      </c>
      <c r="G307" s="79" t="str">
        <f>IF('Dépenses sur barèmes'!G307&lt;&gt;"",'Dépenses sur barèmes'!G307,"")</f>
        <v/>
      </c>
      <c r="H307" s="247" t="str">
        <f>IF(D307&lt;&gt;"",IF(ISNA(VLOOKUP(D307,P_Paramétrage!$B$3086:$D$3125,3,FALSE)),"",VLOOKUP(D307,P_Paramétrage!$B$3086:$D$3125,3,FALSE)),"")</f>
        <v/>
      </c>
      <c r="I307" s="246">
        <f>IF(D307&lt;&gt;"",IF(ISNA(VLOOKUP(D307,P_Paramétrage!$B$3086:$D$3125,3,FALSE)),0,VLOOKUP(D307,P_Paramétrage!$B$3086:$D$3125,2,FALSE)),0)</f>
        <v>0</v>
      </c>
      <c r="J307" s="246">
        <f>'Dépenses sur barèmes'!J307</f>
        <v>0</v>
      </c>
      <c r="K307" s="246"/>
      <c r="L307" s="246">
        <f t="shared" si="12"/>
        <v>0</v>
      </c>
      <c r="M307" s="111"/>
      <c r="N307" s="79" t="str">
        <f t="shared" si="13"/>
        <v/>
      </c>
      <c r="O307" s="246">
        <f t="shared" si="14"/>
        <v>0</v>
      </c>
      <c r="P307" s="111"/>
    </row>
    <row r="308" spans="2:16" ht="19.899999999999999" customHeight="1" x14ac:dyDescent="0.35">
      <c r="B308" s="109">
        <v>301</v>
      </c>
      <c r="C308" s="111" t="str">
        <f>IF('Dépenses sur barèmes'!C308&lt;&gt;"",'Dépenses sur barèmes'!C308,"")</f>
        <v/>
      </c>
      <c r="D308" s="111" t="str">
        <f>IF('Dépenses sur barèmes'!D308&lt;&gt;"",'Dépenses sur barèmes'!D308,"")</f>
        <v/>
      </c>
      <c r="E308" s="111" t="str">
        <f>IF('Dépenses sur barèmes'!E308&lt;&gt;"",'Dépenses sur barèmes'!E308,"")</f>
        <v/>
      </c>
      <c r="F308" s="111" t="str">
        <f>IF('Dépenses sur barèmes'!F308&lt;&gt;"",'Dépenses sur barèmes'!F308,"")</f>
        <v/>
      </c>
      <c r="G308" s="79" t="str">
        <f>IF('Dépenses sur barèmes'!G308&lt;&gt;"",'Dépenses sur barèmes'!G308,"")</f>
        <v/>
      </c>
      <c r="H308" s="247" t="str">
        <f>IF(D308&lt;&gt;"",IF(ISNA(VLOOKUP(D308,P_Paramétrage!$B$3086:$D$3125,3,FALSE)),"",VLOOKUP(D308,P_Paramétrage!$B$3086:$D$3125,3,FALSE)),"")</f>
        <v/>
      </c>
      <c r="I308" s="246">
        <f>IF(D308&lt;&gt;"",IF(ISNA(VLOOKUP(D308,P_Paramétrage!$B$3086:$D$3125,3,FALSE)),0,VLOOKUP(D308,P_Paramétrage!$B$3086:$D$3125,2,FALSE)),0)</f>
        <v>0</v>
      </c>
      <c r="J308" s="246">
        <f>'Dépenses sur barèmes'!J308</f>
        <v>0</v>
      </c>
      <c r="K308" s="246"/>
      <c r="L308" s="246">
        <f t="shared" si="12"/>
        <v>0</v>
      </c>
      <c r="M308" s="111"/>
      <c r="N308" s="79" t="str">
        <f t="shared" si="13"/>
        <v/>
      </c>
      <c r="O308" s="246">
        <f t="shared" si="14"/>
        <v>0</v>
      </c>
      <c r="P308" s="111"/>
    </row>
    <row r="309" spans="2:16" ht="19.899999999999999" customHeight="1" x14ac:dyDescent="0.35">
      <c r="B309" s="109">
        <v>302</v>
      </c>
      <c r="C309" s="111" t="str">
        <f>IF('Dépenses sur barèmes'!C309&lt;&gt;"",'Dépenses sur barèmes'!C309,"")</f>
        <v/>
      </c>
      <c r="D309" s="111" t="str">
        <f>IF('Dépenses sur barèmes'!D309&lt;&gt;"",'Dépenses sur barèmes'!D309,"")</f>
        <v/>
      </c>
      <c r="E309" s="111" t="str">
        <f>IF('Dépenses sur barèmes'!E309&lt;&gt;"",'Dépenses sur barèmes'!E309,"")</f>
        <v/>
      </c>
      <c r="F309" s="111" t="str">
        <f>IF('Dépenses sur barèmes'!F309&lt;&gt;"",'Dépenses sur barèmes'!F309,"")</f>
        <v/>
      </c>
      <c r="G309" s="79" t="str">
        <f>IF('Dépenses sur barèmes'!G309&lt;&gt;"",'Dépenses sur barèmes'!G309,"")</f>
        <v/>
      </c>
      <c r="H309" s="247" t="str">
        <f>IF(D309&lt;&gt;"",IF(ISNA(VLOOKUP(D309,P_Paramétrage!$B$3086:$D$3125,3,FALSE)),"",VLOOKUP(D309,P_Paramétrage!$B$3086:$D$3125,3,FALSE)),"")</f>
        <v/>
      </c>
      <c r="I309" s="246">
        <f>IF(D309&lt;&gt;"",IF(ISNA(VLOOKUP(D309,P_Paramétrage!$B$3086:$D$3125,3,FALSE)),0,VLOOKUP(D309,P_Paramétrage!$B$3086:$D$3125,2,FALSE)),0)</f>
        <v>0</v>
      </c>
      <c r="J309" s="246">
        <f>'Dépenses sur barèmes'!J309</f>
        <v>0</v>
      </c>
      <c r="K309" s="246"/>
      <c r="L309" s="246">
        <f t="shared" si="12"/>
        <v>0</v>
      </c>
      <c r="M309" s="111"/>
      <c r="N309" s="79" t="str">
        <f t="shared" si="13"/>
        <v/>
      </c>
      <c r="O309" s="246">
        <f t="shared" si="14"/>
        <v>0</v>
      </c>
      <c r="P309" s="111"/>
    </row>
    <row r="310" spans="2:16" ht="19.899999999999999" customHeight="1" x14ac:dyDescent="0.35">
      <c r="B310" s="109">
        <v>303</v>
      </c>
      <c r="C310" s="111" t="str">
        <f>IF('Dépenses sur barèmes'!C310&lt;&gt;"",'Dépenses sur barèmes'!C310,"")</f>
        <v/>
      </c>
      <c r="D310" s="111" t="str">
        <f>IF('Dépenses sur barèmes'!D310&lt;&gt;"",'Dépenses sur barèmes'!D310,"")</f>
        <v/>
      </c>
      <c r="E310" s="111" t="str">
        <f>IF('Dépenses sur barèmes'!E310&lt;&gt;"",'Dépenses sur barèmes'!E310,"")</f>
        <v/>
      </c>
      <c r="F310" s="111" t="str">
        <f>IF('Dépenses sur barèmes'!F310&lt;&gt;"",'Dépenses sur barèmes'!F310,"")</f>
        <v/>
      </c>
      <c r="G310" s="79" t="str">
        <f>IF('Dépenses sur barèmes'!G310&lt;&gt;"",'Dépenses sur barèmes'!G310,"")</f>
        <v/>
      </c>
      <c r="H310" s="247" t="str">
        <f>IF(D310&lt;&gt;"",IF(ISNA(VLOOKUP(D310,P_Paramétrage!$B$3086:$D$3125,3,FALSE)),"",VLOOKUP(D310,P_Paramétrage!$B$3086:$D$3125,3,FALSE)),"")</f>
        <v/>
      </c>
      <c r="I310" s="246">
        <f>IF(D310&lt;&gt;"",IF(ISNA(VLOOKUP(D310,P_Paramétrage!$B$3086:$D$3125,3,FALSE)),0,VLOOKUP(D310,P_Paramétrage!$B$3086:$D$3125,2,FALSE)),0)</f>
        <v>0</v>
      </c>
      <c r="J310" s="246">
        <f>'Dépenses sur barèmes'!J310</f>
        <v>0</v>
      </c>
      <c r="K310" s="246"/>
      <c r="L310" s="246">
        <f t="shared" si="12"/>
        <v>0</v>
      </c>
      <c r="M310" s="111"/>
      <c r="N310" s="79" t="str">
        <f t="shared" si="13"/>
        <v/>
      </c>
      <c r="O310" s="246">
        <f t="shared" si="14"/>
        <v>0</v>
      </c>
      <c r="P310" s="111"/>
    </row>
    <row r="311" spans="2:16" ht="19.899999999999999" customHeight="1" x14ac:dyDescent="0.35">
      <c r="B311" s="109">
        <v>304</v>
      </c>
      <c r="C311" s="111" t="str">
        <f>IF('Dépenses sur barèmes'!C311&lt;&gt;"",'Dépenses sur barèmes'!C311,"")</f>
        <v/>
      </c>
      <c r="D311" s="111" t="str">
        <f>IF('Dépenses sur barèmes'!D311&lt;&gt;"",'Dépenses sur barèmes'!D311,"")</f>
        <v/>
      </c>
      <c r="E311" s="111" t="str">
        <f>IF('Dépenses sur barèmes'!E311&lt;&gt;"",'Dépenses sur barèmes'!E311,"")</f>
        <v/>
      </c>
      <c r="F311" s="111" t="str">
        <f>IF('Dépenses sur barèmes'!F311&lt;&gt;"",'Dépenses sur barèmes'!F311,"")</f>
        <v/>
      </c>
      <c r="G311" s="79" t="str">
        <f>IF('Dépenses sur barèmes'!G311&lt;&gt;"",'Dépenses sur barèmes'!G311,"")</f>
        <v/>
      </c>
      <c r="H311" s="247" t="str">
        <f>IF(D311&lt;&gt;"",IF(ISNA(VLOOKUP(D311,P_Paramétrage!$B$3086:$D$3125,3,FALSE)),"",VLOOKUP(D311,P_Paramétrage!$B$3086:$D$3125,3,FALSE)),"")</f>
        <v/>
      </c>
      <c r="I311" s="246">
        <f>IF(D311&lt;&gt;"",IF(ISNA(VLOOKUP(D311,P_Paramétrage!$B$3086:$D$3125,3,FALSE)),0,VLOOKUP(D311,P_Paramétrage!$B$3086:$D$3125,2,FALSE)),0)</f>
        <v>0</v>
      </c>
      <c r="J311" s="246">
        <f>'Dépenses sur barèmes'!J311</f>
        <v>0</v>
      </c>
      <c r="K311" s="246"/>
      <c r="L311" s="246">
        <f t="shared" si="12"/>
        <v>0</v>
      </c>
      <c r="M311" s="111"/>
      <c r="N311" s="79" t="str">
        <f t="shared" si="13"/>
        <v/>
      </c>
      <c r="O311" s="246">
        <f t="shared" si="14"/>
        <v>0</v>
      </c>
      <c r="P311" s="111"/>
    </row>
    <row r="312" spans="2:16" ht="19.899999999999999" customHeight="1" x14ac:dyDescent="0.35">
      <c r="B312" s="109">
        <v>305</v>
      </c>
      <c r="C312" s="111" t="str">
        <f>IF('Dépenses sur barèmes'!C312&lt;&gt;"",'Dépenses sur barèmes'!C312,"")</f>
        <v/>
      </c>
      <c r="D312" s="111" t="str">
        <f>IF('Dépenses sur barèmes'!D312&lt;&gt;"",'Dépenses sur barèmes'!D312,"")</f>
        <v/>
      </c>
      <c r="E312" s="111" t="str">
        <f>IF('Dépenses sur barèmes'!E312&lt;&gt;"",'Dépenses sur barèmes'!E312,"")</f>
        <v/>
      </c>
      <c r="F312" s="111" t="str">
        <f>IF('Dépenses sur barèmes'!F312&lt;&gt;"",'Dépenses sur barèmes'!F312,"")</f>
        <v/>
      </c>
      <c r="G312" s="79" t="str">
        <f>IF('Dépenses sur barèmes'!G312&lt;&gt;"",'Dépenses sur barèmes'!G312,"")</f>
        <v/>
      </c>
      <c r="H312" s="247" t="str">
        <f>IF(D312&lt;&gt;"",IF(ISNA(VLOOKUP(D312,P_Paramétrage!$B$3086:$D$3125,3,FALSE)),"",VLOOKUP(D312,P_Paramétrage!$B$3086:$D$3125,3,FALSE)),"")</f>
        <v/>
      </c>
      <c r="I312" s="246">
        <f>IF(D312&lt;&gt;"",IF(ISNA(VLOOKUP(D312,P_Paramétrage!$B$3086:$D$3125,3,FALSE)),0,VLOOKUP(D312,P_Paramétrage!$B$3086:$D$3125,2,FALSE)),0)</f>
        <v>0</v>
      </c>
      <c r="J312" s="246">
        <f>'Dépenses sur barèmes'!J312</f>
        <v>0</v>
      </c>
      <c r="K312" s="246"/>
      <c r="L312" s="246">
        <f t="shared" si="12"/>
        <v>0</v>
      </c>
      <c r="M312" s="111"/>
      <c r="N312" s="79" t="str">
        <f t="shared" si="13"/>
        <v/>
      </c>
      <c r="O312" s="246">
        <f t="shared" si="14"/>
        <v>0</v>
      </c>
      <c r="P312" s="111"/>
    </row>
    <row r="313" spans="2:16" ht="19.899999999999999" customHeight="1" x14ac:dyDescent="0.35">
      <c r="B313" s="109">
        <v>306</v>
      </c>
      <c r="C313" s="111" t="str">
        <f>IF('Dépenses sur barèmes'!C313&lt;&gt;"",'Dépenses sur barèmes'!C313,"")</f>
        <v/>
      </c>
      <c r="D313" s="111" t="str">
        <f>IF('Dépenses sur barèmes'!D313&lt;&gt;"",'Dépenses sur barèmes'!D313,"")</f>
        <v/>
      </c>
      <c r="E313" s="111" t="str">
        <f>IF('Dépenses sur barèmes'!E313&lt;&gt;"",'Dépenses sur barèmes'!E313,"")</f>
        <v/>
      </c>
      <c r="F313" s="111" t="str">
        <f>IF('Dépenses sur barèmes'!F313&lt;&gt;"",'Dépenses sur barèmes'!F313,"")</f>
        <v/>
      </c>
      <c r="G313" s="79" t="str">
        <f>IF('Dépenses sur barèmes'!G313&lt;&gt;"",'Dépenses sur barèmes'!G313,"")</f>
        <v/>
      </c>
      <c r="H313" s="247" t="str">
        <f>IF(D313&lt;&gt;"",IF(ISNA(VLOOKUP(D313,P_Paramétrage!$B$3086:$D$3125,3,FALSE)),"",VLOOKUP(D313,P_Paramétrage!$B$3086:$D$3125,3,FALSE)),"")</f>
        <v/>
      </c>
      <c r="I313" s="246">
        <f>IF(D313&lt;&gt;"",IF(ISNA(VLOOKUP(D313,P_Paramétrage!$B$3086:$D$3125,3,FALSE)),0,VLOOKUP(D313,P_Paramétrage!$B$3086:$D$3125,2,FALSE)),0)</f>
        <v>0</v>
      </c>
      <c r="J313" s="246">
        <f>'Dépenses sur barèmes'!J313</f>
        <v>0</v>
      </c>
      <c r="K313" s="246"/>
      <c r="L313" s="246">
        <f t="shared" si="12"/>
        <v>0</v>
      </c>
      <c r="M313" s="111"/>
      <c r="N313" s="79" t="str">
        <f t="shared" si="13"/>
        <v/>
      </c>
      <c r="O313" s="246">
        <f t="shared" si="14"/>
        <v>0</v>
      </c>
      <c r="P313" s="111"/>
    </row>
    <row r="314" spans="2:16" ht="19.899999999999999" customHeight="1" x14ac:dyDescent="0.35">
      <c r="B314" s="109">
        <v>307</v>
      </c>
      <c r="C314" s="111" t="str">
        <f>IF('Dépenses sur barèmes'!C314&lt;&gt;"",'Dépenses sur barèmes'!C314,"")</f>
        <v/>
      </c>
      <c r="D314" s="111" t="str">
        <f>IF('Dépenses sur barèmes'!D314&lt;&gt;"",'Dépenses sur barèmes'!D314,"")</f>
        <v/>
      </c>
      <c r="E314" s="111" t="str">
        <f>IF('Dépenses sur barèmes'!E314&lt;&gt;"",'Dépenses sur barèmes'!E314,"")</f>
        <v/>
      </c>
      <c r="F314" s="111" t="str">
        <f>IF('Dépenses sur barèmes'!F314&lt;&gt;"",'Dépenses sur barèmes'!F314,"")</f>
        <v/>
      </c>
      <c r="G314" s="79" t="str">
        <f>IF('Dépenses sur barèmes'!G314&lt;&gt;"",'Dépenses sur barèmes'!G314,"")</f>
        <v/>
      </c>
      <c r="H314" s="247" t="str">
        <f>IF(D314&lt;&gt;"",IF(ISNA(VLOOKUP(D314,P_Paramétrage!$B$3086:$D$3125,3,FALSE)),"",VLOOKUP(D314,P_Paramétrage!$B$3086:$D$3125,3,FALSE)),"")</f>
        <v/>
      </c>
      <c r="I314" s="246">
        <f>IF(D314&lt;&gt;"",IF(ISNA(VLOOKUP(D314,P_Paramétrage!$B$3086:$D$3125,3,FALSE)),0,VLOOKUP(D314,P_Paramétrage!$B$3086:$D$3125,2,FALSE)),0)</f>
        <v>0</v>
      </c>
      <c r="J314" s="246">
        <f>'Dépenses sur barèmes'!J314</f>
        <v>0</v>
      </c>
      <c r="K314" s="246"/>
      <c r="L314" s="246">
        <f t="shared" si="12"/>
        <v>0</v>
      </c>
      <c r="M314" s="111"/>
      <c r="N314" s="79" t="str">
        <f t="shared" si="13"/>
        <v/>
      </c>
      <c r="O314" s="246">
        <f t="shared" si="14"/>
        <v>0</v>
      </c>
      <c r="P314" s="111"/>
    </row>
    <row r="315" spans="2:16" ht="19.899999999999999" customHeight="1" x14ac:dyDescent="0.35">
      <c r="B315" s="109">
        <v>308</v>
      </c>
      <c r="C315" s="111" t="str">
        <f>IF('Dépenses sur barèmes'!C315&lt;&gt;"",'Dépenses sur barèmes'!C315,"")</f>
        <v/>
      </c>
      <c r="D315" s="111" t="str">
        <f>IF('Dépenses sur barèmes'!D315&lt;&gt;"",'Dépenses sur barèmes'!D315,"")</f>
        <v/>
      </c>
      <c r="E315" s="111" t="str">
        <f>IF('Dépenses sur barèmes'!E315&lt;&gt;"",'Dépenses sur barèmes'!E315,"")</f>
        <v/>
      </c>
      <c r="F315" s="111" t="str">
        <f>IF('Dépenses sur barèmes'!F315&lt;&gt;"",'Dépenses sur barèmes'!F315,"")</f>
        <v/>
      </c>
      <c r="G315" s="79" t="str">
        <f>IF('Dépenses sur barèmes'!G315&lt;&gt;"",'Dépenses sur barèmes'!G315,"")</f>
        <v/>
      </c>
      <c r="H315" s="247" t="str">
        <f>IF(D315&lt;&gt;"",IF(ISNA(VLOOKUP(D315,P_Paramétrage!$B$3086:$D$3125,3,FALSE)),"",VLOOKUP(D315,P_Paramétrage!$B$3086:$D$3125,3,FALSE)),"")</f>
        <v/>
      </c>
      <c r="I315" s="246">
        <f>IF(D315&lt;&gt;"",IF(ISNA(VLOOKUP(D315,P_Paramétrage!$B$3086:$D$3125,3,FALSE)),0,VLOOKUP(D315,P_Paramétrage!$B$3086:$D$3125,2,FALSE)),0)</f>
        <v>0</v>
      </c>
      <c r="J315" s="246">
        <f>'Dépenses sur barèmes'!J315</f>
        <v>0</v>
      </c>
      <c r="K315" s="246"/>
      <c r="L315" s="246">
        <f t="shared" si="12"/>
        <v>0</v>
      </c>
      <c r="M315" s="111"/>
      <c r="N315" s="79" t="str">
        <f t="shared" si="13"/>
        <v/>
      </c>
      <c r="O315" s="246">
        <f t="shared" si="14"/>
        <v>0</v>
      </c>
      <c r="P315" s="111"/>
    </row>
    <row r="316" spans="2:16" ht="19.899999999999999" customHeight="1" x14ac:dyDescent="0.35">
      <c r="B316" s="109">
        <v>309</v>
      </c>
      <c r="C316" s="111" t="str">
        <f>IF('Dépenses sur barèmes'!C316&lt;&gt;"",'Dépenses sur barèmes'!C316,"")</f>
        <v/>
      </c>
      <c r="D316" s="111" t="str">
        <f>IF('Dépenses sur barèmes'!D316&lt;&gt;"",'Dépenses sur barèmes'!D316,"")</f>
        <v/>
      </c>
      <c r="E316" s="111" t="str">
        <f>IF('Dépenses sur barèmes'!E316&lt;&gt;"",'Dépenses sur barèmes'!E316,"")</f>
        <v/>
      </c>
      <c r="F316" s="111" t="str">
        <f>IF('Dépenses sur barèmes'!F316&lt;&gt;"",'Dépenses sur barèmes'!F316,"")</f>
        <v/>
      </c>
      <c r="G316" s="79" t="str">
        <f>IF('Dépenses sur barèmes'!G316&lt;&gt;"",'Dépenses sur barèmes'!G316,"")</f>
        <v/>
      </c>
      <c r="H316" s="247" t="str">
        <f>IF(D316&lt;&gt;"",IF(ISNA(VLOOKUP(D316,P_Paramétrage!$B$3086:$D$3125,3,FALSE)),"",VLOOKUP(D316,P_Paramétrage!$B$3086:$D$3125,3,FALSE)),"")</f>
        <v/>
      </c>
      <c r="I316" s="246">
        <f>IF(D316&lt;&gt;"",IF(ISNA(VLOOKUP(D316,P_Paramétrage!$B$3086:$D$3125,3,FALSE)),0,VLOOKUP(D316,P_Paramétrage!$B$3086:$D$3125,2,FALSE)),0)</f>
        <v>0</v>
      </c>
      <c r="J316" s="246">
        <f>'Dépenses sur barèmes'!J316</f>
        <v>0</v>
      </c>
      <c r="K316" s="246"/>
      <c r="L316" s="246">
        <f t="shared" si="12"/>
        <v>0</v>
      </c>
      <c r="M316" s="111"/>
      <c r="N316" s="79" t="str">
        <f t="shared" si="13"/>
        <v/>
      </c>
      <c r="O316" s="246">
        <f t="shared" si="14"/>
        <v>0</v>
      </c>
      <c r="P316" s="111"/>
    </row>
    <row r="317" spans="2:16" ht="19.899999999999999" customHeight="1" x14ac:dyDescent="0.35">
      <c r="B317" s="109">
        <v>310</v>
      </c>
      <c r="C317" s="111" t="str">
        <f>IF('Dépenses sur barèmes'!C317&lt;&gt;"",'Dépenses sur barèmes'!C317,"")</f>
        <v/>
      </c>
      <c r="D317" s="111" t="str">
        <f>IF('Dépenses sur barèmes'!D317&lt;&gt;"",'Dépenses sur barèmes'!D317,"")</f>
        <v/>
      </c>
      <c r="E317" s="111" t="str">
        <f>IF('Dépenses sur barèmes'!E317&lt;&gt;"",'Dépenses sur barèmes'!E317,"")</f>
        <v/>
      </c>
      <c r="F317" s="111" t="str">
        <f>IF('Dépenses sur barèmes'!F317&lt;&gt;"",'Dépenses sur barèmes'!F317,"")</f>
        <v/>
      </c>
      <c r="G317" s="79" t="str">
        <f>IF('Dépenses sur barèmes'!G317&lt;&gt;"",'Dépenses sur barèmes'!G317,"")</f>
        <v/>
      </c>
      <c r="H317" s="247" t="str">
        <f>IF(D317&lt;&gt;"",IF(ISNA(VLOOKUP(D317,P_Paramétrage!$B$3086:$D$3125,3,FALSE)),"",VLOOKUP(D317,P_Paramétrage!$B$3086:$D$3125,3,FALSE)),"")</f>
        <v/>
      </c>
      <c r="I317" s="246">
        <f>IF(D317&lt;&gt;"",IF(ISNA(VLOOKUP(D317,P_Paramétrage!$B$3086:$D$3125,3,FALSE)),0,VLOOKUP(D317,P_Paramétrage!$B$3086:$D$3125,2,FALSE)),0)</f>
        <v>0</v>
      </c>
      <c r="J317" s="246">
        <f>'Dépenses sur barèmes'!J317</f>
        <v>0</v>
      </c>
      <c r="K317" s="246"/>
      <c r="L317" s="246">
        <f t="shared" si="12"/>
        <v>0</v>
      </c>
      <c r="M317" s="111"/>
      <c r="N317" s="79" t="str">
        <f t="shared" si="13"/>
        <v/>
      </c>
      <c r="O317" s="246">
        <f t="shared" si="14"/>
        <v>0</v>
      </c>
      <c r="P317" s="111"/>
    </row>
    <row r="318" spans="2:16" ht="19.899999999999999" customHeight="1" x14ac:dyDescent="0.35">
      <c r="B318" s="109">
        <v>311</v>
      </c>
      <c r="C318" s="111" t="str">
        <f>IF('Dépenses sur barèmes'!C318&lt;&gt;"",'Dépenses sur barèmes'!C318,"")</f>
        <v/>
      </c>
      <c r="D318" s="111" t="str">
        <f>IF('Dépenses sur barèmes'!D318&lt;&gt;"",'Dépenses sur barèmes'!D318,"")</f>
        <v/>
      </c>
      <c r="E318" s="111" t="str">
        <f>IF('Dépenses sur barèmes'!E318&lt;&gt;"",'Dépenses sur barèmes'!E318,"")</f>
        <v/>
      </c>
      <c r="F318" s="111" t="str">
        <f>IF('Dépenses sur barèmes'!F318&lt;&gt;"",'Dépenses sur barèmes'!F318,"")</f>
        <v/>
      </c>
      <c r="G318" s="79" t="str">
        <f>IF('Dépenses sur barèmes'!G318&lt;&gt;"",'Dépenses sur barèmes'!G318,"")</f>
        <v/>
      </c>
      <c r="H318" s="247" t="str">
        <f>IF(D318&lt;&gt;"",IF(ISNA(VLOOKUP(D318,P_Paramétrage!$B$3086:$D$3125,3,FALSE)),"",VLOOKUP(D318,P_Paramétrage!$B$3086:$D$3125,3,FALSE)),"")</f>
        <v/>
      </c>
      <c r="I318" s="246">
        <f>IF(D318&lt;&gt;"",IF(ISNA(VLOOKUP(D318,P_Paramétrage!$B$3086:$D$3125,3,FALSE)),0,VLOOKUP(D318,P_Paramétrage!$B$3086:$D$3125,2,FALSE)),0)</f>
        <v>0</v>
      </c>
      <c r="J318" s="246">
        <f>'Dépenses sur barèmes'!J318</f>
        <v>0</v>
      </c>
      <c r="K318" s="246"/>
      <c r="L318" s="246">
        <f t="shared" si="12"/>
        <v>0</v>
      </c>
      <c r="M318" s="111"/>
      <c r="N318" s="79" t="str">
        <f t="shared" si="13"/>
        <v/>
      </c>
      <c r="O318" s="246">
        <f t="shared" si="14"/>
        <v>0</v>
      </c>
      <c r="P318" s="111"/>
    </row>
    <row r="319" spans="2:16" ht="19.899999999999999" customHeight="1" x14ac:dyDescent="0.35">
      <c r="B319" s="109">
        <v>312</v>
      </c>
      <c r="C319" s="111" t="str">
        <f>IF('Dépenses sur barèmes'!C319&lt;&gt;"",'Dépenses sur barèmes'!C319,"")</f>
        <v/>
      </c>
      <c r="D319" s="111" t="str">
        <f>IF('Dépenses sur barèmes'!D319&lt;&gt;"",'Dépenses sur barèmes'!D319,"")</f>
        <v/>
      </c>
      <c r="E319" s="111" t="str">
        <f>IF('Dépenses sur barèmes'!E319&lt;&gt;"",'Dépenses sur barèmes'!E319,"")</f>
        <v/>
      </c>
      <c r="F319" s="111" t="str">
        <f>IF('Dépenses sur barèmes'!F319&lt;&gt;"",'Dépenses sur barèmes'!F319,"")</f>
        <v/>
      </c>
      <c r="G319" s="79" t="str">
        <f>IF('Dépenses sur barèmes'!G319&lt;&gt;"",'Dépenses sur barèmes'!G319,"")</f>
        <v/>
      </c>
      <c r="H319" s="247" t="str">
        <f>IF(D319&lt;&gt;"",IF(ISNA(VLOOKUP(D319,P_Paramétrage!$B$3086:$D$3125,3,FALSE)),"",VLOOKUP(D319,P_Paramétrage!$B$3086:$D$3125,3,FALSE)),"")</f>
        <v/>
      </c>
      <c r="I319" s="246">
        <f>IF(D319&lt;&gt;"",IF(ISNA(VLOOKUP(D319,P_Paramétrage!$B$3086:$D$3125,3,FALSE)),0,VLOOKUP(D319,P_Paramétrage!$B$3086:$D$3125,2,FALSE)),0)</f>
        <v>0</v>
      </c>
      <c r="J319" s="246">
        <f>'Dépenses sur barèmes'!J319</f>
        <v>0</v>
      </c>
      <c r="K319" s="246"/>
      <c r="L319" s="246">
        <f t="shared" si="12"/>
        <v>0</v>
      </c>
      <c r="M319" s="111"/>
      <c r="N319" s="79" t="str">
        <f t="shared" si="13"/>
        <v/>
      </c>
      <c r="O319" s="246">
        <f t="shared" si="14"/>
        <v>0</v>
      </c>
      <c r="P319" s="111"/>
    </row>
    <row r="320" spans="2:16" ht="19.899999999999999" customHeight="1" x14ac:dyDescent="0.35">
      <c r="B320" s="109">
        <v>313</v>
      </c>
      <c r="C320" s="111" t="str">
        <f>IF('Dépenses sur barèmes'!C320&lt;&gt;"",'Dépenses sur barèmes'!C320,"")</f>
        <v/>
      </c>
      <c r="D320" s="111" t="str">
        <f>IF('Dépenses sur barèmes'!D320&lt;&gt;"",'Dépenses sur barèmes'!D320,"")</f>
        <v/>
      </c>
      <c r="E320" s="111" t="str">
        <f>IF('Dépenses sur barèmes'!E320&lt;&gt;"",'Dépenses sur barèmes'!E320,"")</f>
        <v/>
      </c>
      <c r="F320" s="111" t="str">
        <f>IF('Dépenses sur barèmes'!F320&lt;&gt;"",'Dépenses sur barèmes'!F320,"")</f>
        <v/>
      </c>
      <c r="G320" s="79" t="str">
        <f>IF('Dépenses sur barèmes'!G320&lt;&gt;"",'Dépenses sur barèmes'!G320,"")</f>
        <v/>
      </c>
      <c r="H320" s="247" t="str">
        <f>IF(D320&lt;&gt;"",IF(ISNA(VLOOKUP(D320,P_Paramétrage!$B$3086:$D$3125,3,FALSE)),"",VLOOKUP(D320,P_Paramétrage!$B$3086:$D$3125,3,FALSE)),"")</f>
        <v/>
      </c>
      <c r="I320" s="246">
        <f>IF(D320&lt;&gt;"",IF(ISNA(VLOOKUP(D320,P_Paramétrage!$B$3086:$D$3125,3,FALSE)),0,VLOOKUP(D320,P_Paramétrage!$B$3086:$D$3125,2,FALSE)),0)</f>
        <v>0</v>
      </c>
      <c r="J320" s="246">
        <f>'Dépenses sur barèmes'!J320</f>
        <v>0</v>
      </c>
      <c r="K320" s="246"/>
      <c r="L320" s="246">
        <f t="shared" si="12"/>
        <v>0</v>
      </c>
      <c r="M320" s="111"/>
      <c r="N320" s="79" t="str">
        <f t="shared" si="13"/>
        <v/>
      </c>
      <c r="O320" s="246">
        <f t="shared" si="14"/>
        <v>0</v>
      </c>
      <c r="P320" s="111"/>
    </row>
    <row r="321" spans="2:16" ht="19.899999999999999" customHeight="1" x14ac:dyDescent="0.35">
      <c r="B321" s="109">
        <v>314</v>
      </c>
      <c r="C321" s="111" t="str">
        <f>IF('Dépenses sur barèmes'!C321&lt;&gt;"",'Dépenses sur barèmes'!C321,"")</f>
        <v/>
      </c>
      <c r="D321" s="111" t="str">
        <f>IF('Dépenses sur barèmes'!D321&lt;&gt;"",'Dépenses sur barèmes'!D321,"")</f>
        <v/>
      </c>
      <c r="E321" s="111" t="str">
        <f>IF('Dépenses sur barèmes'!E321&lt;&gt;"",'Dépenses sur barèmes'!E321,"")</f>
        <v/>
      </c>
      <c r="F321" s="111" t="str">
        <f>IF('Dépenses sur barèmes'!F321&lt;&gt;"",'Dépenses sur barèmes'!F321,"")</f>
        <v/>
      </c>
      <c r="G321" s="79" t="str">
        <f>IF('Dépenses sur barèmes'!G321&lt;&gt;"",'Dépenses sur barèmes'!G321,"")</f>
        <v/>
      </c>
      <c r="H321" s="247" t="str">
        <f>IF(D321&lt;&gt;"",IF(ISNA(VLOOKUP(D321,P_Paramétrage!$B$3086:$D$3125,3,FALSE)),"",VLOOKUP(D321,P_Paramétrage!$B$3086:$D$3125,3,FALSE)),"")</f>
        <v/>
      </c>
      <c r="I321" s="246">
        <f>IF(D321&lt;&gt;"",IF(ISNA(VLOOKUP(D321,P_Paramétrage!$B$3086:$D$3125,3,FALSE)),0,VLOOKUP(D321,P_Paramétrage!$B$3086:$D$3125,2,FALSE)),0)</f>
        <v>0</v>
      </c>
      <c r="J321" s="246">
        <f>'Dépenses sur barèmes'!J321</f>
        <v>0</v>
      </c>
      <c r="K321" s="246"/>
      <c r="L321" s="246">
        <f t="shared" si="12"/>
        <v>0</v>
      </c>
      <c r="M321" s="111"/>
      <c r="N321" s="79" t="str">
        <f t="shared" si="13"/>
        <v/>
      </c>
      <c r="O321" s="246">
        <f t="shared" si="14"/>
        <v>0</v>
      </c>
      <c r="P321" s="111"/>
    </row>
    <row r="322" spans="2:16" ht="19.899999999999999" customHeight="1" x14ac:dyDescent="0.35">
      <c r="B322" s="109">
        <v>315</v>
      </c>
      <c r="C322" s="111" t="str">
        <f>IF('Dépenses sur barèmes'!C322&lt;&gt;"",'Dépenses sur barèmes'!C322,"")</f>
        <v/>
      </c>
      <c r="D322" s="111" t="str">
        <f>IF('Dépenses sur barèmes'!D322&lt;&gt;"",'Dépenses sur barèmes'!D322,"")</f>
        <v/>
      </c>
      <c r="E322" s="111" t="str">
        <f>IF('Dépenses sur barèmes'!E322&lt;&gt;"",'Dépenses sur barèmes'!E322,"")</f>
        <v/>
      </c>
      <c r="F322" s="111" t="str">
        <f>IF('Dépenses sur barèmes'!F322&lt;&gt;"",'Dépenses sur barèmes'!F322,"")</f>
        <v/>
      </c>
      <c r="G322" s="79" t="str">
        <f>IF('Dépenses sur barèmes'!G322&lt;&gt;"",'Dépenses sur barèmes'!G322,"")</f>
        <v/>
      </c>
      <c r="H322" s="247" t="str">
        <f>IF(D322&lt;&gt;"",IF(ISNA(VLOOKUP(D322,P_Paramétrage!$B$3086:$D$3125,3,FALSE)),"",VLOOKUP(D322,P_Paramétrage!$B$3086:$D$3125,3,FALSE)),"")</f>
        <v/>
      </c>
      <c r="I322" s="246">
        <f>IF(D322&lt;&gt;"",IF(ISNA(VLOOKUP(D322,P_Paramétrage!$B$3086:$D$3125,3,FALSE)),0,VLOOKUP(D322,P_Paramétrage!$B$3086:$D$3125,2,FALSE)),0)</f>
        <v>0</v>
      </c>
      <c r="J322" s="246">
        <f>'Dépenses sur barèmes'!J322</f>
        <v>0</v>
      </c>
      <c r="K322" s="246"/>
      <c r="L322" s="246">
        <f t="shared" si="12"/>
        <v>0</v>
      </c>
      <c r="M322" s="111"/>
      <c r="N322" s="79" t="str">
        <f t="shared" si="13"/>
        <v/>
      </c>
      <c r="O322" s="246">
        <f t="shared" si="14"/>
        <v>0</v>
      </c>
      <c r="P322" s="111"/>
    </row>
    <row r="323" spans="2:16" ht="19.899999999999999" customHeight="1" x14ac:dyDescent="0.35">
      <c r="B323" s="109">
        <v>316</v>
      </c>
      <c r="C323" s="111" t="str">
        <f>IF('Dépenses sur barèmes'!C323&lt;&gt;"",'Dépenses sur barèmes'!C323,"")</f>
        <v/>
      </c>
      <c r="D323" s="111" t="str">
        <f>IF('Dépenses sur barèmes'!D323&lt;&gt;"",'Dépenses sur barèmes'!D323,"")</f>
        <v/>
      </c>
      <c r="E323" s="111" t="str">
        <f>IF('Dépenses sur barèmes'!E323&lt;&gt;"",'Dépenses sur barèmes'!E323,"")</f>
        <v/>
      </c>
      <c r="F323" s="111" t="str">
        <f>IF('Dépenses sur barèmes'!F323&lt;&gt;"",'Dépenses sur barèmes'!F323,"")</f>
        <v/>
      </c>
      <c r="G323" s="79" t="str">
        <f>IF('Dépenses sur barèmes'!G323&lt;&gt;"",'Dépenses sur barèmes'!G323,"")</f>
        <v/>
      </c>
      <c r="H323" s="247" t="str">
        <f>IF(D323&lt;&gt;"",IF(ISNA(VLOOKUP(D323,P_Paramétrage!$B$3086:$D$3125,3,FALSE)),"",VLOOKUP(D323,P_Paramétrage!$B$3086:$D$3125,3,FALSE)),"")</f>
        <v/>
      </c>
      <c r="I323" s="246">
        <f>IF(D323&lt;&gt;"",IF(ISNA(VLOOKUP(D323,P_Paramétrage!$B$3086:$D$3125,3,FALSE)),0,VLOOKUP(D323,P_Paramétrage!$B$3086:$D$3125,2,FALSE)),0)</f>
        <v>0</v>
      </c>
      <c r="J323" s="246">
        <f>'Dépenses sur barèmes'!J323</f>
        <v>0</v>
      </c>
      <c r="K323" s="246"/>
      <c r="L323" s="246">
        <f t="shared" si="12"/>
        <v>0</v>
      </c>
      <c r="M323" s="111"/>
      <c r="N323" s="79" t="str">
        <f t="shared" si="13"/>
        <v/>
      </c>
      <c r="O323" s="246">
        <f t="shared" si="14"/>
        <v>0</v>
      </c>
      <c r="P323" s="111"/>
    </row>
    <row r="324" spans="2:16" ht="19.899999999999999" customHeight="1" x14ac:dyDescent="0.35">
      <c r="B324" s="109">
        <v>317</v>
      </c>
      <c r="C324" s="111" t="str">
        <f>IF('Dépenses sur barèmes'!C324&lt;&gt;"",'Dépenses sur barèmes'!C324,"")</f>
        <v/>
      </c>
      <c r="D324" s="111" t="str">
        <f>IF('Dépenses sur barèmes'!D324&lt;&gt;"",'Dépenses sur barèmes'!D324,"")</f>
        <v/>
      </c>
      <c r="E324" s="111" t="str">
        <f>IF('Dépenses sur barèmes'!E324&lt;&gt;"",'Dépenses sur barèmes'!E324,"")</f>
        <v/>
      </c>
      <c r="F324" s="111" t="str">
        <f>IF('Dépenses sur barèmes'!F324&lt;&gt;"",'Dépenses sur barèmes'!F324,"")</f>
        <v/>
      </c>
      <c r="G324" s="79" t="str">
        <f>IF('Dépenses sur barèmes'!G324&lt;&gt;"",'Dépenses sur barèmes'!G324,"")</f>
        <v/>
      </c>
      <c r="H324" s="247" t="str">
        <f>IF(D324&lt;&gt;"",IF(ISNA(VLOOKUP(D324,P_Paramétrage!$B$3086:$D$3125,3,FALSE)),"",VLOOKUP(D324,P_Paramétrage!$B$3086:$D$3125,3,FALSE)),"")</f>
        <v/>
      </c>
      <c r="I324" s="246">
        <f>IF(D324&lt;&gt;"",IF(ISNA(VLOOKUP(D324,P_Paramétrage!$B$3086:$D$3125,3,FALSE)),0,VLOOKUP(D324,P_Paramétrage!$B$3086:$D$3125,2,FALSE)),0)</f>
        <v>0</v>
      </c>
      <c r="J324" s="246">
        <f>'Dépenses sur barèmes'!J324</f>
        <v>0</v>
      </c>
      <c r="K324" s="246"/>
      <c r="L324" s="246">
        <f t="shared" si="12"/>
        <v>0</v>
      </c>
      <c r="M324" s="111"/>
      <c r="N324" s="79" t="str">
        <f t="shared" si="13"/>
        <v/>
      </c>
      <c r="O324" s="246">
        <f t="shared" si="14"/>
        <v>0</v>
      </c>
      <c r="P324" s="111"/>
    </row>
    <row r="325" spans="2:16" ht="19.899999999999999" customHeight="1" x14ac:dyDescent="0.35">
      <c r="B325" s="109">
        <v>318</v>
      </c>
      <c r="C325" s="111" t="str">
        <f>IF('Dépenses sur barèmes'!C325&lt;&gt;"",'Dépenses sur barèmes'!C325,"")</f>
        <v/>
      </c>
      <c r="D325" s="111" t="str">
        <f>IF('Dépenses sur barèmes'!D325&lt;&gt;"",'Dépenses sur barèmes'!D325,"")</f>
        <v/>
      </c>
      <c r="E325" s="111" t="str">
        <f>IF('Dépenses sur barèmes'!E325&lt;&gt;"",'Dépenses sur barèmes'!E325,"")</f>
        <v/>
      </c>
      <c r="F325" s="111" t="str">
        <f>IF('Dépenses sur barèmes'!F325&lt;&gt;"",'Dépenses sur barèmes'!F325,"")</f>
        <v/>
      </c>
      <c r="G325" s="79" t="str">
        <f>IF('Dépenses sur barèmes'!G325&lt;&gt;"",'Dépenses sur barèmes'!G325,"")</f>
        <v/>
      </c>
      <c r="H325" s="247" t="str">
        <f>IF(D325&lt;&gt;"",IF(ISNA(VLOOKUP(D325,P_Paramétrage!$B$3086:$D$3125,3,FALSE)),"",VLOOKUP(D325,P_Paramétrage!$B$3086:$D$3125,3,FALSE)),"")</f>
        <v/>
      </c>
      <c r="I325" s="246">
        <f>IF(D325&lt;&gt;"",IF(ISNA(VLOOKUP(D325,P_Paramétrage!$B$3086:$D$3125,3,FALSE)),0,VLOOKUP(D325,P_Paramétrage!$B$3086:$D$3125,2,FALSE)),0)</f>
        <v>0</v>
      </c>
      <c r="J325" s="246">
        <f>'Dépenses sur barèmes'!J325</f>
        <v>0</v>
      </c>
      <c r="K325" s="246"/>
      <c r="L325" s="246">
        <f t="shared" si="12"/>
        <v>0</v>
      </c>
      <c r="M325" s="111"/>
      <c r="N325" s="79" t="str">
        <f t="shared" si="13"/>
        <v/>
      </c>
      <c r="O325" s="246">
        <f t="shared" si="14"/>
        <v>0</v>
      </c>
      <c r="P325" s="111"/>
    </row>
    <row r="326" spans="2:16" ht="19.899999999999999" customHeight="1" x14ac:dyDescent="0.35">
      <c r="B326" s="109">
        <v>319</v>
      </c>
      <c r="C326" s="111" t="str">
        <f>IF('Dépenses sur barèmes'!C326&lt;&gt;"",'Dépenses sur barèmes'!C326,"")</f>
        <v/>
      </c>
      <c r="D326" s="111" t="str">
        <f>IF('Dépenses sur barèmes'!D326&lt;&gt;"",'Dépenses sur barèmes'!D326,"")</f>
        <v/>
      </c>
      <c r="E326" s="111" t="str">
        <f>IF('Dépenses sur barèmes'!E326&lt;&gt;"",'Dépenses sur barèmes'!E326,"")</f>
        <v/>
      </c>
      <c r="F326" s="111" t="str">
        <f>IF('Dépenses sur barèmes'!F326&lt;&gt;"",'Dépenses sur barèmes'!F326,"")</f>
        <v/>
      </c>
      <c r="G326" s="79" t="str">
        <f>IF('Dépenses sur barèmes'!G326&lt;&gt;"",'Dépenses sur barèmes'!G326,"")</f>
        <v/>
      </c>
      <c r="H326" s="247" t="str">
        <f>IF(D326&lt;&gt;"",IF(ISNA(VLOOKUP(D326,P_Paramétrage!$B$3086:$D$3125,3,FALSE)),"",VLOOKUP(D326,P_Paramétrage!$B$3086:$D$3125,3,FALSE)),"")</f>
        <v/>
      </c>
      <c r="I326" s="246">
        <f>IF(D326&lt;&gt;"",IF(ISNA(VLOOKUP(D326,P_Paramétrage!$B$3086:$D$3125,3,FALSE)),0,VLOOKUP(D326,P_Paramétrage!$B$3086:$D$3125,2,FALSE)),0)</f>
        <v>0</v>
      </c>
      <c r="J326" s="246">
        <f>'Dépenses sur barèmes'!J326</f>
        <v>0</v>
      </c>
      <c r="K326" s="246"/>
      <c r="L326" s="246">
        <f t="shared" si="12"/>
        <v>0</v>
      </c>
      <c r="M326" s="111"/>
      <c r="N326" s="79" t="str">
        <f t="shared" si="13"/>
        <v/>
      </c>
      <c r="O326" s="246">
        <f t="shared" si="14"/>
        <v>0</v>
      </c>
      <c r="P326" s="111"/>
    </row>
    <row r="327" spans="2:16" ht="19.899999999999999" customHeight="1" x14ac:dyDescent="0.35">
      <c r="B327" s="109">
        <v>320</v>
      </c>
      <c r="C327" s="111" t="str">
        <f>IF('Dépenses sur barèmes'!C327&lt;&gt;"",'Dépenses sur barèmes'!C327,"")</f>
        <v/>
      </c>
      <c r="D327" s="111" t="str">
        <f>IF('Dépenses sur barèmes'!D327&lt;&gt;"",'Dépenses sur barèmes'!D327,"")</f>
        <v/>
      </c>
      <c r="E327" s="111" t="str">
        <f>IF('Dépenses sur barèmes'!E327&lt;&gt;"",'Dépenses sur barèmes'!E327,"")</f>
        <v/>
      </c>
      <c r="F327" s="111" t="str">
        <f>IF('Dépenses sur barèmes'!F327&lt;&gt;"",'Dépenses sur barèmes'!F327,"")</f>
        <v/>
      </c>
      <c r="G327" s="79" t="str">
        <f>IF('Dépenses sur barèmes'!G327&lt;&gt;"",'Dépenses sur barèmes'!G327,"")</f>
        <v/>
      </c>
      <c r="H327" s="247" t="str">
        <f>IF(D327&lt;&gt;"",IF(ISNA(VLOOKUP(D327,P_Paramétrage!$B$3086:$D$3125,3,FALSE)),"",VLOOKUP(D327,P_Paramétrage!$B$3086:$D$3125,3,FALSE)),"")</f>
        <v/>
      </c>
      <c r="I327" s="246">
        <f>IF(D327&lt;&gt;"",IF(ISNA(VLOOKUP(D327,P_Paramétrage!$B$3086:$D$3125,3,FALSE)),0,VLOOKUP(D327,P_Paramétrage!$B$3086:$D$3125,2,FALSE)),0)</f>
        <v>0</v>
      </c>
      <c r="J327" s="246">
        <f>'Dépenses sur barèmes'!J327</f>
        <v>0</v>
      </c>
      <c r="K327" s="246"/>
      <c r="L327" s="246">
        <f t="shared" si="12"/>
        <v>0</v>
      </c>
      <c r="M327" s="111"/>
      <c r="N327" s="79" t="str">
        <f t="shared" si="13"/>
        <v/>
      </c>
      <c r="O327" s="246">
        <f t="shared" si="14"/>
        <v>0</v>
      </c>
      <c r="P327" s="111"/>
    </row>
    <row r="328" spans="2:16" ht="19.899999999999999" customHeight="1" x14ac:dyDescent="0.35">
      <c r="B328" s="109">
        <v>321</v>
      </c>
      <c r="C328" s="111" t="str">
        <f>IF('Dépenses sur barèmes'!C328&lt;&gt;"",'Dépenses sur barèmes'!C328,"")</f>
        <v/>
      </c>
      <c r="D328" s="111" t="str">
        <f>IF('Dépenses sur barèmes'!D328&lt;&gt;"",'Dépenses sur barèmes'!D328,"")</f>
        <v/>
      </c>
      <c r="E328" s="111" t="str">
        <f>IF('Dépenses sur barèmes'!E328&lt;&gt;"",'Dépenses sur barèmes'!E328,"")</f>
        <v/>
      </c>
      <c r="F328" s="111" t="str">
        <f>IF('Dépenses sur barèmes'!F328&lt;&gt;"",'Dépenses sur barèmes'!F328,"")</f>
        <v/>
      </c>
      <c r="G328" s="79" t="str">
        <f>IF('Dépenses sur barèmes'!G328&lt;&gt;"",'Dépenses sur barèmes'!G328,"")</f>
        <v/>
      </c>
      <c r="H328" s="247" t="str">
        <f>IF(D328&lt;&gt;"",IF(ISNA(VLOOKUP(D328,P_Paramétrage!$B$3086:$D$3125,3,FALSE)),"",VLOOKUP(D328,P_Paramétrage!$B$3086:$D$3125,3,FALSE)),"")</f>
        <v/>
      </c>
      <c r="I328" s="246">
        <f>IF(D328&lt;&gt;"",IF(ISNA(VLOOKUP(D328,P_Paramétrage!$B$3086:$D$3125,3,FALSE)),0,VLOOKUP(D328,P_Paramétrage!$B$3086:$D$3125,2,FALSE)),0)</f>
        <v>0</v>
      </c>
      <c r="J328" s="246">
        <f>'Dépenses sur barèmes'!J328</f>
        <v>0</v>
      </c>
      <c r="K328" s="246"/>
      <c r="L328" s="246">
        <f t="shared" si="12"/>
        <v>0</v>
      </c>
      <c r="M328" s="111"/>
      <c r="N328" s="79" t="str">
        <f t="shared" si="13"/>
        <v/>
      </c>
      <c r="O328" s="246">
        <f t="shared" si="14"/>
        <v>0</v>
      </c>
      <c r="P328" s="111"/>
    </row>
    <row r="329" spans="2:16" ht="19.899999999999999" customHeight="1" x14ac:dyDescent="0.35">
      <c r="B329" s="109">
        <v>322</v>
      </c>
      <c r="C329" s="111" t="str">
        <f>IF('Dépenses sur barèmes'!C329&lt;&gt;"",'Dépenses sur barèmes'!C329,"")</f>
        <v/>
      </c>
      <c r="D329" s="111" t="str">
        <f>IF('Dépenses sur barèmes'!D329&lt;&gt;"",'Dépenses sur barèmes'!D329,"")</f>
        <v/>
      </c>
      <c r="E329" s="111" t="str">
        <f>IF('Dépenses sur barèmes'!E329&lt;&gt;"",'Dépenses sur barèmes'!E329,"")</f>
        <v/>
      </c>
      <c r="F329" s="111" t="str">
        <f>IF('Dépenses sur barèmes'!F329&lt;&gt;"",'Dépenses sur barèmes'!F329,"")</f>
        <v/>
      </c>
      <c r="G329" s="79" t="str">
        <f>IF('Dépenses sur barèmes'!G329&lt;&gt;"",'Dépenses sur barèmes'!G329,"")</f>
        <v/>
      </c>
      <c r="H329" s="247" t="str">
        <f>IF(D329&lt;&gt;"",IF(ISNA(VLOOKUP(D329,P_Paramétrage!$B$3086:$D$3125,3,FALSE)),"",VLOOKUP(D329,P_Paramétrage!$B$3086:$D$3125,3,FALSE)),"")</f>
        <v/>
      </c>
      <c r="I329" s="246">
        <f>IF(D329&lt;&gt;"",IF(ISNA(VLOOKUP(D329,P_Paramétrage!$B$3086:$D$3125,3,FALSE)),0,VLOOKUP(D329,P_Paramétrage!$B$3086:$D$3125,2,FALSE)),0)</f>
        <v>0</v>
      </c>
      <c r="J329" s="246">
        <f>'Dépenses sur barèmes'!J329</f>
        <v>0</v>
      </c>
      <c r="K329" s="246"/>
      <c r="L329" s="246">
        <f t="shared" ref="L329:L392" si="15">IF(K329&lt;&gt;"",MIN(ROUND(K329,2),IF(AND(I329&lt;&gt;0,G329&lt;&gt;""),ROUND(G329*I329,2),0)),IF(AND(I329&lt;&gt;0,G329&lt;&gt;""),ROUND(G329*I329,2),0))</f>
        <v>0</v>
      </c>
      <c r="M329" s="111"/>
      <c r="N329" s="79" t="str">
        <f t="shared" ref="N329:N392" si="16">G329</f>
        <v/>
      </c>
      <c r="O329" s="246">
        <f t="shared" ref="O329:O392" si="17">IF(K329&lt;&gt;"",MIN(ROUND(K329,2),IF(AND(I329&lt;&gt;0,N329&lt;&gt;""),ROUND(N329*I329,2),0)),IF(AND(I329&lt;&gt;0,N329&lt;&gt;""),ROUND(N329*I329,2),0))</f>
        <v>0</v>
      </c>
      <c r="P329" s="111"/>
    </row>
    <row r="330" spans="2:16" ht="19.899999999999999" customHeight="1" x14ac:dyDescent="0.35">
      <c r="B330" s="109">
        <v>323</v>
      </c>
      <c r="C330" s="111" t="str">
        <f>IF('Dépenses sur barèmes'!C330&lt;&gt;"",'Dépenses sur barèmes'!C330,"")</f>
        <v/>
      </c>
      <c r="D330" s="111" t="str">
        <f>IF('Dépenses sur barèmes'!D330&lt;&gt;"",'Dépenses sur barèmes'!D330,"")</f>
        <v/>
      </c>
      <c r="E330" s="111" t="str">
        <f>IF('Dépenses sur barèmes'!E330&lt;&gt;"",'Dépenses sur barèmes'!E330,"")</f>
        <v/>
      </c>
      <c r="F330" s="111" t="str">
        <f>IF('Dépenses sur barèmes'!F330&lt;&gt;"",'Dépenses sur barèmes'!F330,"")</f>
        <v/>
      </c>
      <c r="G330" s="79" t="str">
        <f>IF('Dépenses sur barèmes'!G330&lt;&gt;"",'Dépenses sur barèmes'!G330,"")</f>
        <v/>
      </c>
      <c r="H330" s="247" t="str">
        <f>IF(D330&lt;&gt;"",IF(ISNA(VLOOKUP(D330,P_Paramétrage!$B$3086:$D$3125,3,FALSE)),"",VLOOKUP(D330,P_Paramétrage!$B$3086:$D$3125,3,FALSE)),"")</f>
        <v/>
      </c>
      <c r="I330" s="246">
        <f>IF(D330&lt;&gt;"",IF(ISNA(VLOOKUP(D330,P_Paramétrage!$B$3086:$D$3125,3,FALSE)),0,VLOOKUP(D330,P_Paramétrage!$B$3086:$D$3125,2,FALSE)),0)</f>
        <v>0</v>
      </c>
      <c r="J330" s="246">
        <f>'Dépenses sur barèmes'!J330</f>
        <v>0</v>
      </c>
      <c r="K330" s="246"/>
      <c r="L330" s="246">
        <f t="shared" si="15"/>
        <v>0</v>
      </c>
      <c r="M330" s="111"/>
      <c r="N330" s="79" t="str">
        <f t="shared" si="16"/>
        <v/>
      </c>
      <c r="O330" s="246">
        <f t="shared" si="17"/>
        <v>0</v>
      </c>
      <c r="P330" s="111"/>
    </row>
    <row r="331" spans="2:16" ht="19.899999999999999" customHeight="1" x14ac:dyDescent="0.35">
      <c r="B331" s="109">
        <v>324</v>
      </c>
      <c r="C331" s="111" t="str">
        <f>IF('Dépenses sur barèmes'!C331&lt;&gt;"",'Dépenses sur barèmes'!C331,"")</f>
        <v/>
      </c>
      <c r="D331" s="111" t="str">
        <f>IF('Dépenses sur barèmes'!D331&lt;&gt;"",'Dépenses sur barèmes'!D331,"")</f>
        <v/>
      </c>
      <c r="E331" s="111" t="str">
        <f>IF('Dépenses sur barèmes'!E331&lt;&gt;"",'Dépenses sur barèmes'!E331,"")</f>
        <v/>
      </c>
      <c r="F331" s="111" t="str">
        <f>IF('Dépenses sur barèmes'!F331&lt;&gt;"",'Dépenses sur barèmes'!F331,"")</f>
        <v/>
      </c>
      <c r="G331" s="79" t="str">
        <f>IF('Dépenses sur barèmes'!G331&lt;&gt;"",'Dépenses sur barèmes'!G331,"")</f>
        <v/>
      </c>
      <c r="H331" s="247" t="str">
        <f>IF(D331&lt;&gt;"",IF(ISNA(VLOOKUP(D331,P_Paramétrage!$B$3086:$D$3125,3,FALSE)),"",VLOOKUP(D331,P_Paramétrage!$B$3086:$D$3125,3,FALSE)),"")</f>
        <v/>
      </c>
      <c r="I331" s="246">
        <f>IF(D331&lt;&gt;"",IF(ISNA(VLOOKUP(D331,P_Paramétrage!$B$3086:$D$3125,3,FALSE)),0,VLOOKUP(D331,P_Paramétrage!$B$3086:$D$3125,2,FALSE)),0)</f>
        <v>0</v>
      </c>
      <c r="J331" s="246">
        <f>'Dépenses sur barèmes'!J331</f>
        <v>0</v>
      </c>
      <c r="K331" s="246"/>
      <c r="L331" s="246">
        <f t="shared" si="15"/>
        <v>0</v>
      </c>
      <c r="M331" s="111"/>
      <c r="N331" s="79" t="str">
        <f t="shared" si="16"/>
        <v/>
      </c>
      <c r="O331" s="246">
        <f t="shared" si="17"/>
        <v>0</v>
      </c>
      <c r="P331" s="111"/>
    </row>
    <row r="332" spans="2:16" ht="19.899999999999999" customHeight="1" x14ac:dyDescent="0.35">
      <c r="B332" s="109">
        <v>325</v>
      </c>
      <c r="C332" s="111" t="str">
        <f>IF('Dépenses sur barèmes'!C332&lt;&gt;"",'Dépenses sur barèmes'!C332,"")</f>
        <v/>
      </c>
      <c r="D332" s="111" t="str">
        <f>IF('Dépenses sur barèmes'!D332&lt;&gt;"",'Dépenses sur barèmes'!D332,"")</f>
        <v/>
      </c>
      <c r="E332" s="111" t="str">
        <f>IF('Dépenses sur barèmes'!E332&lt;&gt;"",'Dépenses sur barèmes'!E332,"")</f>
        <v/>
      </c>
      <c r="F332" s="111" t="str">
        <f>IF('Dépenses sur barèmes'!F332&lt;&gt;"",'Dépenses sur barèmes'!F332,"")</f>
        <v/>
      </c>
      <c r="G332" s="79" t="str">
        <f>IF('Dépenses sur barèmes'!G332&lt;&gt;"",'Dépenses sur barèmes'!G332,"")</f>
        <v/>
      </c>
      <c r="H332" s="247" t="str">
        <f>IF(D332&lt;&gt;"",IF(ISNA(VLOOKUP(D332,P_Paramétrage!$B$3086:$D$3125,3,FALSE)),"",VLOOKUP(D332,P_Paramétrage!$B$3086:$D$3125,3,FALSE)),"")</f>
        <v/>
      </c>
      <c r="I332" s="246">
        <f>IF(D332&lt;&gt;"",IF(ISNA(VLOOKUP(D332,P_Paramétrage!$B$3086:$D$3125,3,FALSE)),0,VLOOKUP(D332,P_Paramétrage!$B$3086:$D$3125,2,FALSE)),0)</f>
        <v>0</v>
      </c>
      <c r="J332" s="246">
        <f>'Dépenses sur barèmes'!J332</f>
        <v>0</v>
      </c>
      <c r="K332" s="246"/>
      <c r="L332" s="246">
        <f t="shared" si="15"/>
        <v>0</v>
      </c>
      <c r="M332" s="111"/>
      <c r="N332" s="79" t="str">
        <f t="shared" si="16"/>
        <v/>
      </c>
      <c r="O332" s="246">
        <f t="shared" si="17"/>
        <v>0</v>
      </c>
      <c r="P332" s="111"/>
    </row>
    <row r="333" spans="2:16" ht="19.899999999999999" customHeight="1" x14ac:dyDescent="0.35">
      <c r="B333" s="109">
        <v>326</v>
      </c>
      <c r="C333" s="111" t="str">
        <f>IF('Dépenses sur barèmes'!C333&lt;&gt;"",'Dépenses sur barèmes'!C333,"")</f>
        <v/>
      </c>
      <c r="D333" s="111" t="str">
        <f>IF('Dépenses sur barèmes'!D333&lt;&gt;"",'Dépenses sur barèmes'!D333,"")</f>
        <v/>
      </c>
      <c r="E333" s="111" t="str">
        <f>IF('Dépenses sur barèmes'!E333&lt;&gt;"",'Dépenses sur barèmes'!E333,"")</f>
        <v/>
      </c>
      <c r="F333" s="111" t="str">
        <f>IF('Dépenses sur barèmes'!F333&lt;&gt;"",'Dépenses sur barèmes'!F333,"")</f>
        <v/>
      </c>
      <c r="G333" s="79" t="str">
        <f>IF('Dépenses sur barèmes'!G333&lt;&gt;"",'Dépenses sur barèmes'!G333,"")</f>
        <v/>
      </c>
      <c r="H333" s="247" t="str">
        <f>IF(D333&lt;&gt;"",IF(ISNA(VLOOKUP(D333,P_Paramétrage!$B$3086:$D$3125,3,FALSE)),"",VLOOKUP(D333,P_Paramétrage!$B$3086:$D$3125,3,FALSE)),"")</f>
        <v/>
      </c>
      <c r="I333" s="246">
        <f>IF(D333&lt;&gt;"",IF(ISNA(VLOOKUP(D333,P_Paramétrage!$B$3086:$D$3125,3,FALSE)),0,VLOOKUP(D333,P_Paramétrage!$B$3086:$D$3125,2,FALSE)),0)</f>
        <v>0</v>
      </c>
      <c r="J333" s="246">
        <f>'Dépenses sur barèmes'!J333</f>
        <v>0</v>
      </c>
      <c r="K333" s="246"/>
      <c r="L333" s="246">
        <f t="shared" si="15"/>
        <v>0</v>
      </c>
      <c r="M333" s="111"/>
      <c r="N333" s="79" t="str">
        <f t="shared" si="16"/>
        <v/>
      </c>
      <c r="O333" s="246">
        <f t="shared" si="17"/>
        <v>0</v>
      </c>
      <c r="P333" s="111"/>
    </row>
    <row r="334" spans="2:16" ht="19.899999999999999" customHeight="1" x14ac:dyDescent="0.35">
      <c r="B334" s="109">
        <v>327</v>
      </c>
      <c r="C334" s="111" t="str">
        <f>IF('Dépenses sur barèmes'!C334&lt;&gt;"",'Dépenses sur barèmes'!C334,"")</f>
        <v/>
      </c>
      <c r="D334" s="111" t="str">
        <f>IF('Dépenses sur barèmes'!D334&lt;&gt;"",'Dépenses sur barèmes'!D334,"")</f>
        <v/>
      </c>
      <c r="E334" s="111" t="str">
        <f>IF('Dépenses sur barèmes'!E334&lt;&gt;"",'Dépenses sur barèmes'!E334,"")</f>
        <v/>
      </c>
      <c r="F334" s="111" t="str">
        <f>IF('Dépenses sur barèmes'!F334&lt;&gt;"",'Dépenses sur barèmes'!F334,"")</f>
        <v/>
      </c>
      <c r="G334" s="79" t="str">
        <f>IF('Dépenses sur barèmes'!G334&lt;&gt;"",'Dépenses sur barèmes'!G334,"")</f>
        <v/>
      </c>
      <c r="H334" s="247" t="str">
        <f>IF(D334&lt;&gt;"",IF(ISNA(VLOOKUP(D334,P_Paramétrage!$B$3086:$D$3125,3,FALSE)),"",VLOOKUP(D334,P_Paramétrage!$B$3086:$D$3125,3,FALSE)),"")</f>
        <v/>
      </c>
      <c r="I334" s="246">
        <f>IF(D334&lt;&gt;"",IF(ISNA(VLOOKUP(D334,P_Paramétrage!$B$3086:$D$3125,3,FALSE)),0,VLOOKUP(D334,P_Paramétrage!$B$3086:$D$3125,2,FALSE)),0)</f>
        <v>0</v>
      </c>
      <c r="J334" s="246">
        <f>'Dépenses sur barèmes'!J334</f>
        <v>0</v>
      </c>
      <c r="K334" s="246"/>
      <c r="L334" s="246">
        <f t="shared" si="15"/>
        <v>0</v>
      </c>
      <c r="M334" s="111"/>
      <c r="N334" s="79" t="str">
        <f t="shared" si="16"/>
        <v/>
      </c>
      <c r="O334" s="246">
        <f t="shared" si="17"/>
        <v>0</v>
      </c>
      <c r="P334" s="111"/>
    </row>
    <row r="335" spans="2:16" ht="19.899999999999999" customHeight="1" x14ac:dyDescent="0.35">
      <c r="B335" s="109">
        <v>328</v>
      </c>
      <c r="C335" s="111" t="str">
        <f>IF('Dépenses sur barèmes'!C335&lt;&gt;"",'Dépenses sur barèmes'!C335,"")</f>
        <v/>
      </c>
      <c r="D335" s="111" t="str">
        <f>IF('Dépenses sur barèmes'!D335&lt;&gt;"",'Dépenses sur barèmes'!D335,"")</f>
        <v/>
      </c>
      <c r="E335" s="111" t="str">
        <f>IF('Dépenses sur barèmes'!E335&lt;&gt;"",'Dépenses sur barèmes'!E335,"")</f>
        <v/>
      </c>
      <c r="F335" s="111" t="str">
        <f>IF('Dépenses sur barèmes'!F335&lt;&gt;"",'Dépenses sur barèmes'!F335,"")</f>
        <v/>
      </c>
      <c r="G335" s="79" t="str">
        <f>IF('Dépenses sur barèmes'!G335&lt;&gt;"",'Dépenses sur barèmes'!G335,"")</f>
        <v/>
      </c>
      <c r="H335" s="247" t="str">
        <f>IF(D335&lt;&gt;"",IF(ISNA(VLOOKUP(D335,P_Paramétrage!$B$3086:$D$3125,3,FALSE)),"",VLOOKUP(D335,P_Paramétrage!$B$3086:$D$3125,3,FALSE)),"")</f>
        <v/>
      </c>
      <c r="I335" s="246">
        <f>IF(D335&lt;&gt;"",IF(ISNA(VLOOKUP(D335,P_Paramétrage!$B$3086:$D$3125,3,FALSE)),0,VLOOKUP(D335,P_Paramétrage!$B$3086:$D$3125,2,FALSE)),0)</f>
        <v>0</v>
      </c>
      <c r="J335" s="246">
        <f>'Dépenses sur barèmes'!J335</f>
        <v>0</v>
      </c>
      <c r="K335" s="246"/>
      <c r="L335" s="246">
        <f t="shared" si="15"/>
        <v>0</v>
      </c>
      <c r="M335" s="111"/>
      <c r="N335" s="79" t="str">
        <f t="shared" si="16"/>
        <v/>
      </c>
      <c r="O335" s="246">
        <f t="shared" si="17"/>
        <v>0</v>
      </c>
      <c r="P335" s="111"/>
    </row>
    <row r="336" spans="2:16" ht="19.899999999999999" customHeight="1" x14ac:dyDescent="0.35">
      <c r="B336" s="109">
        <v>329</v>
      </c>
      <c r="C336" s="111" t="str">
        <f>IF('Dépenses sur barèmes'!C336&lt;&gt;"",'Dépenses sur barèmes'!C336,"")</f>
        <v/>
      </c>
      <c r="D336" s="111" t="str">
        <f>IF('Dépenses sur barèmes'!D336&lt;&gt;"",'Dépenses sur barèmes'!D336,"")</f>
        <v/>
      </c>
      <c r="E336" s="111" t="str">
        <f>IF('Dépenses sur barèmes'!E336&lt;&gt;"",'Dépenses sur barèmes'!E336,"")</f>
        <v/>
      </c>
      <c r="F336" s="111" t="str">
        <f>IF('Dépenses sur barèmes'!F336&lt;&gt;"",'Dépenses sur barèmes'!F336,"")</f>
        <v/>
      </c>
      <c r="G336" s="79" t="str">
        <f>IF('Dépenses sur barèmes'!G336&lt;&gt;"",'Dépenses sur barèmes'!G336,"")</f>
        <v/>
      </c>
      <c r="H336" s="247" t="str">
        <f>IF(D336&lt;&gt;"",IF(ISNA(VLOOKUP(D336,P_Paramétrage!$B$3086:$D$3125,3,FALSE)),"",VLOOKUP(D336,P_Paramétrage!$B$3086:$D$3125,3,FALSE)),"")</f>
        <v/>
      </c>
      <c r="I336" s="246">
        <f>IF(D336&lt;&gt;"",IF(ISNA(VLOOKUP(D336,P_Paramétrage!$B$3086:$D$3125,3,FALSE)),0,VLOOKUP(D336,P_Paramétrage!$B$3086:$D$3125,2,FALSE)),0)</f>
        <v>0</v>
      </c>
      <c r="J336" s="246">
        <f>'Dépenses sur barèmes'!J336</f>
        <v>0</v>
      </c>
      <c r="K336" s="246"/>
      <c r="L336" s="246">
        <f t="shared" si="15"/>
        <v>0</v>
      </c>
      <c r="M336" s="111"/>
      <c r="N336" s="79" t="str">
        <f t="shared" si="16"/>
        <v/>
      </c>
      <c r="O336" s="246">
        <f t="shared" si="17"/>
        <v>0</v>
      </c>
      <c r="P336" s="111"/>
    </row>
    <row r="337" spans="2:16" ht="19.899999999999999" customHeight="1" x14ac:dyDescent="0.35">
      <c r="B337" s="109">
        <v>330</v>
      </c>
      <c r="C337" s="111" t="str">
        <f>IF('Dépenses sur barèmes'!C337&lt;&gt;"",'Dépenses sur barèmes'!C337,"")</f>
        <v/>
      </c>
      <c r="D337" s="111" t="str">
        <f>IF('Dépenses sur barèmes'!D337&lt;&gt;"",'Dépenses sur barèmes'!D337,"")</f>
        <v/>
      </c>
      <c r="E337" s="111" t="str">
        <f>IF('Dépenses sur barèmes'!E337&lt;&gt;"",'Dépenses sur barèmes'!E337,"")</f>
        <v/>
      </c>
      <c r="F337" s="111" t="str">
        <f>IF('Dépenses sur barèmes'!F337&lt;&gt;"",'Dépenses sur barèmes'!F337,"")</f>
        <v/>
      </c>
      <c r="G337" s="79" t="str">
        <f>IF('Dépenses sur barèmes'!G337&lt;&gt;"",'Dépenses sur barèmes'!G337,"")</f>
        <v/>
      </c>
      <c r="H337" s="247" t="str">
        <f>IF(D337&lt;&gt;"",IF(ISNA(VLOOKUP(D337,P_Paramétrage!$B$3086:$D$3125,3,FALSE)),"",VLOOKUP(D337,P_Paramétrage!$B$3086:$D$3125,3,FALSE)),"")</f>
        <v/>
      </c>
      <c r="I337" s="246">
        <f>IF(D337&lt;&gt;"",IF(ISNA(VLOOKUP(D337,P_Paramétrage!$B$3086:$D$3125,3,FALSE)),0,VLOOKUP(D337,P_Paramétrage!$B$3086:$D$3125,2,FALSE)),0)</f>
        <v>0</v>
      </c>
      <c r="J337" s="246">
        <f>'Dépenses sur barèmes'!J337</f>
        <v>0</v>
      </c>
      <c r="K337" s="246"/>
      <c r="L337" s="246">
        <f t="shared" si="15"/>
        <v>0</v>
      </c>
      <c r="M337" s="111"/>
      <c r="N337" s="79" t="str">
        <f t="shared" si="16"/>
        <v/>
      </c>
      <c r="O337" s="246">
        <f t="shared" si="17"/>
        <v>0</v>
      </c>
      <c r="P337" s="111"/>
    </row>
    <row r="338" spans="2:16" ht="19.899999999999999" customHeight="1" x14ac:dyDescent="0.35">
      <c r="B338" s="109">
        <v>331</v>
      </c>
      <c r="C338" s="111" t="str">
        <f>IF('Dépenses sur barèmes'!C338&lt;&gt;"",'Dépenses sur barèmes'!C338,"")</f>
        <v/>
      </c>
      <c r="D338" s="111" t="str">
        <f>IF('Dépenses sur barèmes'!D338&lt;&gt;"",'Dépenses sur barèmes'!D338,"")</f>
        <v/>
      </c>
      <c r="E338" s="111" t="str">
        <f>IF('Dépenses sur barèmes'!E338&lt;&gt;"",'Dépenses sur barèmes'!E338,"")</f>
        <v/>
      </c>
      <c r="F338" s="111" t="str">
        <f>IF('Dépenses sur barèmes'!F338&lt;&gt;"",'Dépenses sur barèmes'!F338,"")</f>
        <v/>
      </c>
      <c r="G338" s="79" t="str">
        <f>IF('Dépenses sur barèmes'!G338&lt;&gt;"",'Dépenses sur barèmes'!G338,"")</f>
        <v/>
      </c>
      <c r="H338" s="247" t="str">
        <f>IF(D338&lt;&gt;"",IF(ISNA(VLOOKUP(D338,P_Paramétrage!$B$3086:$D$3125,3,FALSE)),"",VLOOKUP(D338,P_Paramétrage!$B$3086:$D$3125,3,FALSE)),"")</f>
        <v/>
      </c>
      <c r="I338" s="246">
        <f>IF(D338&lt;&gt;"",IF(ISNA(VLOOKUP(D338,P_Paramétrage!$B$3086:$D$3125,3,FALSE)),0,VLOOKUP(D338,P_Paramétrage!$B$3086:$D$3125,2,FALSE)),0)</f>
        <v>0</v>
      </c>
      <c r="J338" s="246">
        <f>'Dépenses sur barèmes'!J338</f>
        <v>0</v>
      </c>
      <c r="K338" s="246"/>
      <c r="L338" s="246">
        <f t="shared" si="15"/>
        <v>0</v>
      </c>
      <c r="M338" s="111"/>
      <c r="N338" s="79" t="str">
        <f t="shared" si="16"/>
        <v/>
      </c>
      <c r="O338" s="246">
        <f t="shared" si="17"/>
        <v>0</v>
      </c>
      <c r="P338" s="111"/>
    </row>
    <row r="339" spans="2:16" ht="19.899999999999999" customHeight="1" x14ac:dyDescent="0.35">
      <c r="B339" s="109">
        <v>332</v>
      </c>
      <c r="C339" s="111" t="str">
        <f>IF('Dépenses sur barèmes'!C339&lt;&gt;"",'Dépenses sur barèmes'!C339,"")</f>
        <v/>
      </c>
      <c r="D339" s="111" t="str">
        <f>IF('Dépenses sur barèmes'!D339&lt;&gt;"",'Dépenses sur barèmes'!D339,"")</f>
        <v/>
      </c>
      <c r="E339" s="111" t="str">
        <f>IF('Dépenses sur barèmes'!E339&lt;&gt;"",'Dépenses sur barèmes'!E339,"")</f>
        <v/>
      </c>
      <c r="F339" s="111" t="str">
        <f>IF('Dépenses sur barèmes'!F339&lt;&gt;"",'Dépenses sur barèmes'!F339,"")</f>
        <v/>
      </c>
      <c r="G339" s="79" t="str">
        <f>IF('Dépenses sur barèmes'!G339&lt;&gt;"",'Dépenses sur barèmes'!G339,"")</f>
        <v/>
      </c>
      <c r="H339" s="247" t="str">
        <f>IF(D339&lt;&gt;"",IF(ISNA(VLOOKUP(D339,P_Paramétrage!$B$3086:$D$3125,3,FALSE)),"",VLOOKUP(D339,P_Paramétrage!$B$3086:$D$3125,3,FALSE)),"")</f>
        <v/>
      </c>
      <c r="I339" s="246">
        <f>IF(D339&lt;&gt;"",IF(ISNA(VLOOKUP(D339,P_Paramétrage!$B$3086:$D$3125,3,FALSE)),0,VLOOKUP(D339,P_Paramétrage!$B$3086:$D$3125,2,FALSE)),0)</f>
        <v>0</v>
      </c>
      <c r="J339" s="246">
        <f>'Dépenses sur barèmes'!J339</f>
        <v>0</v>
      </c>
      <c r="K339" s="246"/>
      <c r="L339" s="246">
        <f t="shared" si="15"/>
        <v>0</v>
      </c>
      <c r="M339" s="111"/>
      <c r="N339" s="79" t="str">
        <f t="shared" si="16"/>
        <v/>
      </c>
      <c r="O339" s="246">
        <f t="shared" si="17"/>
        <v>0</v>
      </c>
      <c r="P339" s="111"/>
    </row>
    <row r="340" spans="2:16" ht="19.899999999999999" customHeight="1" x14ac:dyDescent="0.35">
      <c r="B340" s="109">
        <v>333</v>
      </c>
      <c r="C340" s="111" t="str">
        <f>IF('Dépenses sur barèmes'!C340&lt;&gt;"",'Dépenses sur barèmes'!C340,"")</f>
        <v/>
      </c>
      <c r="D340" s="111" t="str">
        <f>IF('Dépenses sur barèmes'!D340&lt;&gt;"",'Dépenses sur barèmes'!D340,"")</f>
        <v/>
      </c>
      <c r="E340" s="111" t="str">
        <f>IF('Dépenses sur barèmes'!E340&lt;&gt;"",'Dépenses sur barèmes'!E340,"")</f>
        <v/>
      </c>
      <c r="F340" s="111" t="str">
        <f>IF('Dépenses sur barèmes'!F340&lt;&gt;"",'Dépenses sur barèmes'!F340,"")</f>
        <v/>
      </c>
      <c r="G340" s="79" t="str">
        <f>IF('Dépenses sur barèmes'!G340&lt;&gt;"",'Dépenses sur barèmes'!G340,"")</f>
        <v/>
      </c>
      <c r="H340" s="247" t="str">
        <f>IF(D340&lt;&gt;"",IF(ISNA(VLOOKUP(D340,P_Paramétrage!$B$3086:$D$3125,3,FALSE)),"",VLOOKUP(D340,P_Paramétrage!$B$3086:$D$3125,3,FALSE)),"")</f>
        <v/>
      </c>
      <c r="I340" s="246">
        <f>IF(D340&lt;&gt;"",IF(ISNA(VLOOKUP(D340,P_Paramétrage!$B$3086:$D$3125,3,FALSE)),0,VLOOKUP(D340,P_Paramétrage!$B$3086:$D$3125,2,FALSE)),0)</f>
        <v>0</v>
      </c>
      <c r="J340" s="246">
        <f>'Dépenses sur barèmes'!J340</f>
        <v>0</v>
      </c>
      <c r="K340" s="246"/>
      <c r="L340" s="246">
        <f t="shared" si="15"/>
        <v>0</v>
      </c>
      <c r="M340" s="111"/>
      <c r="N340" s="79" t="str">
        <f t="shared" si="16"/>
        <v/>
      </c>
      <c r="O340" s="246">
        <f t="shared" si="17"/>
        <v>0</v>
      </c>
      <c r="P340" s="111"/>
    </row>
    <row r="341" spans="2:16" ht="19.899999999999999" customHeight="1" x14ac:dyDescent="0.35">
      <c r="B341" s="109">
        <v>334</v>
      </c>
      <c r="C341" s="111" t="str">
        <f>IF('Dépenses sur barèmes'!C341&lt;&gt;"",'Dépenses sur barèmes'!C341,"")</f>
        <v/>
      </c>
      <c r="D341" s="111" t="str">
        <f>IF('Dépenses sur barèmes'!D341&lt;&gt;"",'Dépenses sur barèmes'!D341,"")</f>
        <v/>
      </c>
      <c r="E341" s="111" t="str">
        <f>IF('Dépenses sur barèmes'!E341&lt;&gt;"",'Dépenses sur barèmes'!E341,"")</f>
        <v/>
      </c>
      <c r="F341" s="111" t="str">
        <f>IF('Dépenses sur barèmes'!F341&lt;&gt;"",'Dépenses sur barèmes'!F341,"")</f>
        <v/>
      </c>
      <c r="G341" s="79" t="str">
        <f>IF('Dépenses sur barèmes'!G341&lt;&gt;"",'Dépenses sur barèmes'!G341,"")</f>
        <v/>
      </c>
      <c r="H341" s="247" t="str">
        <f>IF(D341&lt;&gt;"",IF(ISNA(VLOOKUP(D341,P_Paramétrage!$B$3086:$D$3125,3,FALSE)),"",VLOOKUP(D341,P_Paramétrage!$B$3086:$D$3125,3,FALSE)),"")</f>
        <v/>
      </c>
      <c r="I341" s="246">
        <f>IF(D341&lt;&gt;"",IF(ISNA(VLOOKUP(D341,P_Paramétrage!$B$3086:$D$3125,3,FALSE)),0,VLOOKUP(D341,P_Paramétrage!$B$3086:$D$3125,2,FALSE)),0)</f>
        <v>0</v>
      </c>
      <c r="J341" s="246">
        <f>'Dépenses sur barèmes'!J341</f>
        <v>0</v>
      </c>
      <c r="K341" s="246"/>
      <c r="L341" s="246">
        <f t="shared" si="15"/>
        <v>0</v>
      </c>
      <c r="M341" s="111"/>
      <c r="N341" s="79" t="str">
        <f t="shared" si="16"/>
        <v/>
      </c>
      <c r="O341" s="246">
        <f t="shared" si="17"/>
        <v>0</v>
      </c>
      <c r="P341" s="111"/>
    </row>
    <row r="342" spans="2:16" ht="19.899999999999999" customHeight="1" x14ac:dyDescent="0.35">
      <c r="B342" s="109">
        <v>335</v>
      </c>
      <c r="C342" s="111" t="str">
        <f>IF('Dépenses sur barèmes'!C342&lt;&gt;"",'Dépenses sur barèmes'!C342,"")</f>
        <v/>
      </c>
      <c r="D342" s="111" t="str">
        <f>IF('Dépenses sur barèmes'!D342&lt;&gt;"",'Dépenses sur barèmes'!D342,"")</f>
        <v/>
      </c>
      <c r="E342" s="111" t="str">
        <f>IF('Dépenses sur barèmes'!E342&lt;&gt;"",'Dépenses sur barèmes'!E342,"")</f>
        <v/>
      </c>
      <c r="F342" s="111" t="str">
        <f>IF('Dépenses sur barèmes'!F342&lt;&gt;"",'Dépenses sur barèmes'!F342,"")</f>
        <v/>
      </c>
      <c r="G342" s="79" t="str">
        <f>IF('Dépenses sur barèmes'!G342&lt;&gt;"",'Dépenses sur barèmes'!G342,"")</f>
        <v/>
      </c>
      <c r="H342" s="247" t="str">
        <f>IF(D342&lt;&gt;"",IF(ISNA(VLOOKUP(D342,P_Paramétrage!$B$3086:$D$3125,3,FALSE)),"",VLOOKUP(D342,P_Paramétrage!$B$3086:$D$3125,3,FALSE)),"")</f>
        <v/>
      </c>
      <c r="I342" s="246">
        <f>IF(D342&lt;&gt;"",IF(ISNA(VLOOKUP(D342,P_Paramétrage!$B$3086:$D$3125,3,FALSE)),0,VLOOKUP(D342,P_Paramétrage!$B$3086:$D$3125,2,FALSE)),0)</f>
        <v>0</v>
      </c>
      <c r="J342" s="246">
        <f>'Dépenses sur barèmes'!J342</f>
        <v>0</v>
      </c>
      <c r="K342" s="246"/>
      <c r="L342" s="246">
        <f t="shared" si="15"/>
        <v>0</v>
      </c>
      <c r="M342" s="111"/>
      <c r="N342" s="79" t="str">
        <f t="shared" si="16"/>
        <v/>
      </c>
      <c r="O342" s="246">
        <f t="shared" si="17"/>
        <v>0</v>
      </c>
      <c r="P342" s="111"/>
    </row>
    <row r="343" spans="2:16" ht="19.899999999999999" customHeight="1" x14ac:dyDescent="0.35">
      <c r="B343" s="109">
        <v>336</v>
      </c>
      <c r="C343" s="111" t="str">
        <f>IF('Dépenses sur barèmes'!C343&lt;&gt;"",'Dépenses sur barèmes'!C343,"")</f>
        <v/>
      </c>
      <c r="D343" s="111" t="str">
        <f>IF('Dépenses sur barèmes'!D343&lt;&gt;"",'Dépenses sur barèmes'!D343,"")</f>
        <v/>
      </c>
      <c r="E343" s="111" t="str">
        <f>IF('Dépenses sur barèmes'!E343&lt;&gt;"",'Dépenses sur barèmes'!E343,"")</f>
        <v/>
      </c>
      <c r="F343" s="111" t="str">
        <f>IF('Dépenses sur barèmes'!F343&lt;&gt;"",'Dépenses sur barèmes'!F343,"")</f>
        <v/>
      </c>
      <c r="G343" s="79" t="str">
        <f>IF('Dépenses sur barèmes'!G343&lt;&gt;"",'Dépenses sur barèmes'!G343,"")</f>
        <v/>
      </c>
      <c r="H343" s="247" t="str">
        <f>IF(D343&lt;&gt;"",IF(ISNA(VLOOKUP(D343,P_Paramétrage!$B$3086:$D$3125,3,FALSE)),"",VLOOKUP(D343,P_Paramétrage!$B$3086:$D$3125,3,FALSE)),"")</f>
        <v/>
      </c>
      <c r="I343" s="246">
        <f>IF(D343&lt;&gt;"",IF(ISNA(VLOOKUP(D343,P_Paramétrage!$B$3086:$D$3125,3,FALSE)),0,VLOOKUP(D343,P_Paramétrage!$B$3086:$D$3125,2,FALSE)),0)</f>
        <v>0</v>
      </c>
      <c r="J343" s="246">
        <f>'Dépenses sur barèmes'!J343</f>
        <v>0</v>
      </c>
      <c r="K343" s="246"/>
      <c r="L343" s="246">
        <f t="shared" si="15"/>
        <v>0</v>
      </c>
      <c r="M343" s="111"/>
      <c r="N343" s="79" t="str">
        <f t="shared" si="16"/>
        <v/>
      </c>
      <c r="O343" s="246">
        <f t="shared" si="17"/>
        <v>0</v>
      </c>
      <c r="P343" s="111"/>
    </row>
    <row r="344" spans="2:16" ht="19.899999999999999" customHeight="1" x14ac:dyDescent="0.35">
      <c r="B344" s="109">
        <v>337</v>
      </c>
      <c r="C344" s="111" t="str">
        <f>IF('Dépenses sur barèmes'!C344&lt;&gt;"",'Dépenses sur barèmes'!C344,"")</f>
        <v/>
      </c>
      <c r="D344" s="111" t="str">
        <f>IF('Dépenses sur barèmes'!D344&lt;&gt;"",'Dépenses sur barèmes'!D344,"")</f>
        <v/>
      </c>
      <c r="E344" s="111" t="str">
        <f>IF('Dépenses sur barèmes'!E344&lt;&gt;"",'Dépenses sur barèmes'!E344,"")</f>
        <v/>
      </c>
      <c r="F344" s="111" t="str">
        <f>IF('Dépenses sur barèmes'!F344&lt;&gt;"",'Dépenses sur barèmes'!F344,"")</f>
        <v/>
      </c>
      <c r="G344" s="79" t="str">
        <f>IF('Dépenses sur barèmes'!G344&lt;&gt;"",'Dépenses sur barèmes'!G344,"")</f>
        <v/>
      </c>
      <c r="H344" s="247" t="str">
        <f>IF(D344&lt;&gt;"",IF(ISNA(VLOOKUP(D344,P_Paramétrage!$B$3086:$D$3125,3,FALSE)),"",VLOOKUP(D344,P_Paramétrage!$B$3086:$D$3125,3,FALSE)),"")</f>
        <v/>
      </c>
      <c r="I344" s="246">
        <f>IF(D344&lt;&gt;"",IF(ISNA(VLOOKUP(D344,P_Paramétrage!$B$3086:$D$3125,3,FALSE)),0,VLOOKUP(D344,P_Paramétrage!$B$3086:$D$3125,2,FALSE)),0)</f>
        <v>0</v>
      </c>
      <c r="J344" s="246">
        <f>'Dépenses sur barèmes'!J344</f>
        <v>0</v>
      </c>
      <c r="K344" s="246"/>
      <c r="L344" s="246">
        <f t="shared" si="15"/>
        <v>0</v>
      </c>
      <c r="M344" s="111"/>
      <c r="N344" s="79" t="str">
        <f t="shared" si="16"/>
        <v/>
      </c>
      <c r="O344" s="246">
        <f t="shared" si="17"/>
        <v>0</v>
      </c>
      <c r="P344" s="111"/>
    </row>
    <row r="345" spans="2:16" ht="19.899999999999999" customHeight="1" x14ac:dyDescent="0.35">
      <c r="B345" s="109">
        <v>338</v>
      </c>
      <c r="C345" s="111" t="str">
        <f>IF('Dépenses sur barèmes'!C345&lt;&gt;"",'Dépenses sur barèmes'!C345,"")</f>
        <v/>
      </c>
      <c r="D345" s="111" t="str">
        <f>IF('Dépenses sur barèmes'!D345&lt;&gt;"",'Dépenses sur barèmes'!D345,"")</f>
        <v/>
      </c>
      <c r="E345" s="111" t="str">
        <f>IF('Dépenses sur barèmes'!E345&lt;&gt;"",'Dépenses sur barèmes'!E345,"")</f>
        <v/>
      </c>
      <c r="F345" s="111" t="str">
        <f>IF('Dépenses sur barèmes'!F345&lt;&gt;"",'Dépenses sur barèmes'!F345,"")</f>
        <v/>
      </c>
      <c r="G345" s="79" t="str">
        <f>IF('Dépenses sur barèmes'!G345&lt;&gt;"",'Dépenses sur barèmes'!G345,"")</f>
        <v/>
      </c>
      <c r="H345" s="247" t="str">
        <f>IF(D345&lt;&gt;"",IF(ISNA(VLOOKUP(D345,P_Paramétrage!$B$3086:$D$3125,3,FALSE)),"",VLOOKUP(D345,P_Paramétrage!$B$3086:$D$3125,3,FALSE)),"")</f>
        <v/>
      </c>
      <c r="I345" s="246">
        <f>IF(D345&lt;&gt;"",IF(ISNA(VLOOKUP(D345,P_Paramétrage!$B$3086:$D$3125,3,FALSE)),0,VLOOKUP(D345,P_Paramétrage!$B$3086:$D$3125,2,FALSE)),0)</f>
        <v>0</v>
      </c>
      <c r="J345" s="246">
        <f>'Dépenses sur barèmes'!J345</f>
        <v>0</v>
      </c>
      <c r="K345" s="246"/>
      <c r="L345" s="246">
        <f t="shared" si="15"/>
        <v>0</v>
      </c>
      <c r="M345" s="111"/>
      <c r="N345" s="79" t="str">
        <f t="shared" si="16"/>
        <v/>
      </c>
      <c r="O345" s="246">
        <f t="shared" si="17"/>
        <v>0</v>
      </c>
      <c r="P345" s="111"/>
    </row>
    <row r="346" spans="2:16" ht="19.899999999999999" customHeight="1" x14ac:dyDescent="0.35">
      <c r="B346" s="109">
        <v>339</v>
      </c>
      <c r="C346" s="111" t="str">
        <f>IF('Dépenses sur barèmes'!C346&lt;&gt;"",'Dépenses sur barèmes'!C346,"")</f>
        <v/>
      </c>
      <c r="D346" s="111" t="str">
        <f>IF('Dépenses sur barèmes'!D346&lt;&gt;"",'Dépenses sur barèmes'!D346,"")</f>
        <v/>
      </c>
      <c r="E346" s="111" t="str">
        <f>IF('Dépenses sur barèmes'!E346&lt;&gt;"",'Dépenses sur barèmes'!E346,"")</f>
        <v/>
      </c>
      <c r="F346" s="111" t="str">
        <f>IF('Dépenses sur barèmes'!F346&lt;&gt;"",'Dépenses sur barèmes'!F346,"")</f>
        <v/>
      </c>
      <c r="G346" s="79" t="str">
        <f>IF('Dépenses sur barèmes'!G346&lt;&gt;"",'Dépenses sur barèmes'!G346,"")</f>
        <v/>
      </c>
      <c r="H346" s="247" t="str">
        <f>IF(D346&lt;&gt;"",IF(ISNA(VLOOKUP(D346,P_Paramétrage!$B$3086:$D$3125,3,FALSE)),"",VLOOKUP(D346,P_Paramétrage!$B$3086:$D$3125,3,FALSE)),"")</f>
        <v/>
      </c>
      <c r="I346" s="246">
        <f>IF(D346&lt;&gt;"",IF(ISNA(VLOOKUP(D346,P_Paramétrage!$B$3086:$D$3125,3,FALSE)),0,VLOOKUP(D346,P_Paramétrage!$B$3086:$D$3125,2,FALSE)),0)</f>
        <v>0</v>
      </c>
      <c r="J346" s="246">
        <f>'Dépenses sur barèmes'!J346</f>
        <v>0</v>
      </c>
      <c r="K346" s="246"/>
      <c r="L346" s="246">
        <f t="shared" si="15"/>
        <v>0</v>
      </c>
      <c r="M346" s="111"/>
      <c r="N346" s="79" t="str">
        <f t="shared" si="16"/>
        <v/>
      </c>
      <c r="O346" s="246">
        <f t="shared" si="17"/>
        <v>0</v>
      </c>
      <c r="P346" s="111"/>
    </row>
    <row r="347" spans="2:16" ht="19.899999999999999" customHeight="1" x14ac:dyDescent="0.35">
      <c r="B347" s="109">
        <v>340</v>
      </c>
      <c r="C347" s="111" t="str">
        <f>IF('Dépenses sur barèmes'!C347&lt;&gt;"",'Dépenses sur barèmes'!C347,"")</f>
        <v/>
      </c>
      <c r="D347" s="111" t="str">
        <f>IF('Dépenses sur barèmes'!D347&lt;&gt;"",'Dépenses sur barèmes'!D347,"")</f>
        <v/>
      </c>
      <c r="E347" s="111" t="str">
        <f>IF('Dépenses sur barèmes'!E347&lt;&gt;"",'Dépenses sur barèmes'!E347,"")</f>
        <v/>
      </c>
      <c r="F347" s="111" t="str">
        <f>IF('Dépenses sur barèmes'!F347&lt;&gt;"",'Dépenses sur barèmes'!F347,"")</f>
        <v/>
      </c>
      <c r="G347" s="79" t="str">
        <f>IF('Dépenses sur barèmes'!G347&lt;&gt;"",'Dépenses sur barèmes'!G347,"")</f>
        <v/>
      </c>
      <c r="H347" s="247" t="str">
        <f>IF(D347&lt;&gt;"",IF(ISNA(VLOOKUP(D347,P_Paramétrage!$B$3086:$D$3125,3,FALSE)),"",VLOOKUP(D347,P_Paramétrage!$B$3086:$D$3125,3,FALSE)),"")</f>
        <v/>
      </c>
      <c r="I347" s="246">
        <f>IF(D347&lt;&gt;"",IF(ISNA(VLOOKUP(D347,P_Paramétrage!$B$3086:$D$3125,3,FALSE)),0,VLOOKUP(D347,P_Paramétrage!$B$3086:$D$3125,2,FALSE)),0)</f>
        <v>0</v>
      </c>
      <c r="J347" s="246">
        <f>'Dépenses sur barèmes'!J347</f>
        <v>0</v>
      </c>
      <c r="K347" s="246"/>
      <c r="L347" s="246">
        <f t="shared" si="15"/>
        <v>0</v>
      </c>
      <c r="M347" s="111"/>
      <c r="N347" s="79" t="str">
        <f t="shared" si="16"/>
        <v/>
      </c>
      <c r="O347" s="246">
        <f t="shared" si="17"/>
        <v>0</v>
      </c>
      <c r="P347" s="111"/>
    </row>
    <row r="348" spans="2:16" ht="19.899999999999999" customHeight="1" x14ac:dyDescent="0.35">
      <c r="B348" s="109">
        <v>341</v>
      </c>
      <c r="C348" s="111" t="str">
        <f>IF('Dépenses sur barèmes'!C348&lt;&gt;"",'Dépenses sur barèmes'!C348,"")</f>
        <v/>
      </c>
      <c r="D348" s="111" t="str">
        <f>IF('Dépenses sur barèmes'!D348&lt;&gt;"",'Dépenses sur barèmes'!D348,"")</f>
        <v/>
      </c>
      <c r="E348" s="111" t="str">
        <f>IF('Dépenses sur barèmes'!E348&lt;&gt;"",'Dépenses sur barèmes'!E348,"")</f>
        <v/>
      </c>
      <c r="F348" s="111" t="str">
        <f>IF('Dépenses sur barèmes'!F348&lt;&gt;"",'Dépenses sur barèmes'!F348,"")</f>
        <v/>
      </c>
      <c r="G348" s="79" t="str">
        <f>IF('Dépenses sur barèmes'!G348&lt;&gt;"",'Dépenses sur barèmes'!G348,"")</f>
        <v/>
      </c>
      <c r="H348" s="247" t="str">
        <f>IF(D348&lt;&gt;"",IF(ISNA(VLOOKUP(D348,P_Paramétrage!$B$3086:$D$3125,3,FALSE)),"",VLOOKUP(D348,P_Paramétrage!$B$3086:$D$3125,3,FALSE)),"")</f>
        <v/>
      </c>
      <c r="I348" s="246">
        <f>IF(D348&lt;&gt;"",IF(ISNA(VLOOKUP(D348,P_Paramétrage!$B$3086:$D$3125,3,FALSE)),0,VLOOKUP(D348,P_Paramétrage!$B$3086:$D$3125,2,FALSE)),0)</f>
        <v>0</v>
      </c>
      <c r="J348" s="246">
        <f>'Dépenses sur barèmes'!J348</f>
        <v>0</v>
      </c>
      <c r="K348" s="246"/>
      <c r="L348" s="246">
        <f t="shared" si="15"/>
        <v>0</v>
      </c>
      <c r="M348" s="111"/>
      <c r="N348" s="79" t="str">
        <f t="shared" si="16"/>
        <v/>
      </c>
      <c r="O348" s="246">
        <f t="shared" si="17"/>
        <v>0</v>
      </c>
      <c r="P348" s="111"/>
    </row>
    <row r="349" spans="2:16" ht="19.899999999999999" customHeight="1" x14ac:dyDescent="0.35">
      <c r="B349" s="109">
        <v>342</v>
      </c>
      <c r="C349" s="111" t="str">
        <f>IF('Dépenses sur barèmes'!C349&lt;&gt;"",'Dépenses sur barèmes'!C349,"")</f>
        <v/>
      </c>
      <c r="D349" s="111" t="str">
        <f>IF('Dépenses sur barèmes'!D349&lt;&gt;"",'Dépenses sur barèmes'!D349,"")</f>
        <v/>
      </c>
      <c r="E349" s="111" t="str">
        <f>IF('Dépenses sur barèmes'!E349&lt;&gt;"",'Dépenses sur barèmes'!E349,"")</f>
        <v/>
      </c>
      <c r="F349" s="111" t="str">
        <f>IF('Dépenses sur barèmes'!F349&lt;&gt;"",'Dépenses sur barèmes'!F349,"")</f>
        <v/>
      </c>
      <c r="G349" s="79" t="str">
        <f>IF('Dépenses sur barèmes'!G349&lt;&gt;"",'Dépenses sur barèmes'!G349,"")</f>
        <v/>
      </c>
      <c r="H349" s="247" t="str">
        <f>IF(D349&lt;&gt;"",IF(ISNA(VLOOKUP(D349,P_Paramétrage!$B$3086:$D$3125,3,FALSE)),"",VLOOKUP(D349,P_Paramétrage!$B$3086:$D$3125,3,FALSE)),"")</f>
        <v/>
      </c>
      <c r="I349" s="246">
        <f>IF(D349&lt;&gt;"",IF(ISNA(VLOOKUP(D349,P_Paramétrage!$B$3086:$D$3125,3,FALSE)),0,VLOOKUP(D349,P_Paramétrage!$B$3086:$D$3125,2,FALSE)),0)</f>
        <v>0</v>
      </c>
      <c r="J349" s="246">
        <f>'Dépenses sur barèmes'!J349</f>
        <v>0</v>
      </c>
      <c r="K349" s="246"/>
      <c r="L349" s="246">
        <f t="shared" si="15"/>
        <v>0</v>
      </c>
      <c r="M349" s="111"/>
      <c r="N349" s="79" t="str">
        <f t="shared" si="16"/>
        <v/>
      </c>
      <c r="O349" s="246">
        <f t="shared" si="17"/>
        <v>0</v>
      </c>
      <c r="P349" s="111"/>
    </row>
    <row r="350" spans="2:16" ht="19.899999999999999" customHeight="1" x14ac:dyDescent="0.35">
      <c r="B350" s="109">
        <v>343</v>
      </c>
      <c r="C350" s="111" t="str">
        <f>IF('Dépenses sur barèmes'!C350&lt;&gt;"",'Dépenses sur barèmes'!C350,"")</f>
        <v/>
      </c>
      <c r="D350" s="111" t="str">
        <f>IF('Dépenses sur barèmes'!D350&lt;&gt;"",'Dépenses sur barèmes'!D350,"")</f>
        <v/>
      </c>
      <c r="E350" s="111" t="str">
        <f>IF('Dépenses sur barèmes'!E350&lt;&gt;"",'Dépenses sur barèmes'!E350,"")</f>
        <v/>
      </c>
      <c r="F350" s="111" t="str">
        <f>IF('Dépenses sur barèmes'!F350&lt;&gt;"",'Dépenses sur barèmes'!F350,"")</f>
        <v/>
      </c>
      <c r="G350" s="79" t="str">
        <f>IF('Dépenses sur barèmes'!G350&lt;&gt;"",'Dépenses sur barèmes'!G350,"")</f>
        <v/>
      </c>
      <c r="H350" s="247" t="str">
        <f>IF(D350&lt;&gt;"",IF(ISNA(VLOOKUP(D350,P_Paramétrage!$B$3086:$D$3125,3,FALSE)),"",VLOOKUP(D350,P_Paramétrage!$B$3086:$D$3125,3,FALSE)),"")</f>
        <v/>
      </c>
      <c r="I350" s="246">
        <f>IF(D350&lt;&gt;"",IF(ISNA(VLOOKUP(D350,P_Paramétrage!$B$3086:$D$3125,3,FALSE)),0,VLOOKUP(D350,P_Paramétrage!$B$3086:$D$3125,2,FALSE)),0)</f>
        <v>0</v>
      </c>
      <c r="J350" s="246">
        <f>'Dépenses sur barèmes'!J350</f>
        <v>0</v>
      </c>
      <c r="K350" s="246"/>
      <c r="L350" s="246">
        <f t="shared" si="15"/>
        <v>0</v>
      </c>
      <c r="M350" s="111"/>
      <c r="N350" s="79" t="str">
        <f t="shared" si="16"/>
        <v/>
      </c>
      <c r="O350" s="246">
        <f t="shared" si="17"/>
        <v>0</v>
      </c>
      <c r="P350" s="111"/>
    </row>
    <row r="351" spans="2:16" ht="19.899999999999999" customHeight="1" x14ac:dyDescent="0.35">
      <c r="B351" s="109">
        <v>344</v>
      </c>
      <c r="C351" s="111" t="str">
        <f>IF('Dépenses sur barèmes'!C351&lt;&gt;"",'Dépenses sur barèmes'!C351,"")</f>
        <v/>
      </c>
      <c r="D351" s="111" t="str">
        <f>IF('Dépenses sur barèmes'!D351&lt;&gt;"",'Dépenses sur barèmes'!D351,"")</f>
        <v/>
      </c>
      <c r="E351" s="111" t="str">
        <f>IF('Dépenses sur barèmes'!E351&lt;&gt;"",'Dépenses sur barèmes'!E351,"")</f>
        <v/>
      </c>
      <c r="F351" s="111" t="str">
        <f>IF('Dépenses sur barèmes'!F351&lt;&gt;"",'Dépenses sur barèmes'!F351,"")</f>
        <v/>
      </c>
      <c r="G351" s="79" t="str">
        <f>IF('Dépenses sur barèmes'!G351&lt;&gt;"",'Dépenses sur barèmes'!G351,"")</f>
        <v/>
      </c>
      <c r="H351" s="247" t="str">
        <f>IF(D351&lt;&gt;"",IF(ISNA(VLOOKUP(D351,P_Paramétrage!$B$3086:$D$3125,3,FALSE)),"",VLOOKUP(D351,P_Paramétrage!$B$3086:$D$3125,3,FALSE)),"")</f>
        <v/>
      </c>
      <c r="I351" s="246">
        <f>IF(D351&lt;&gt;"",IF(ISNA(VLOOKUP(D351,P_Paramétrage!$B$3086:$D$3125,3,FALSE)),0,VLOOKUP(D351,P_Paramétrage!$B$3086:$D$3125,2,FALSE)),0)</f>
        <v>0</v>
      </c>
      <c r="J351" s="246">
        <f>'Dépenses sur barèmes'!J351</f>
        <v>0</v>
      </c>
      <c r="K351" s="246"/>
      <c r="L351" s="246">
        <f t="shared" si="15"/>
        <v>0</v>
      </c>
      <c r="M351" s="111"/>
      <c r="N351" s="79" t="str">
        <f t="shared" si="16"/>
        <v/>
      </c>
      <c r="O351" s="246">
        <f t="shared" si="17"/>
        <v>0</v>
      </c>
      <c r="P351" s="111"/>
    </row>
    <row r="352" spans="2:16" ht="19.899999999999999" customHeight="1" x14ac:dyDescent="0.35">
      <c r="B352" s="109">
        <v>345</v>
      </c>
      <c r="C352" s="111" t="str">
        <f>IF('Dépenses sur barèmes'!C352&lt;&gt;"",'Dépenses sur barèmes'!C352,"")</f>
        <v/>
      </c>
      <c r="D352" s="111" t="str">
        <f>IF('Dépenses sur barèmes'!D352&lt;&gt;"",'Dépenses sur barèmes'!D352,"")</f>
        <v/>
      </c>
      <c r="E352" s="111" t="str">
        <f>IF('Dépenses sur barèmes'!E352&lt;&gt;"",'Dépenses sur barèmes'!E352,"")</f>
        <v/>
      </c>
      <c r="F352" s="111" t="str">
        <f>IF('Dépenses sur barèmes'!F352&lt;&gt;"",'Dépenses sur barèmes'!F352,"")</f>
        <v/>
      </c>
      <c r="G352" s="79" t="str">
        <f>IF('Dépenses sur barèmes'!G352&lt;&gt;"",'Dépenses sur barèmes'!G352,"")</f>
        <v/>
      </c>
      <c r="H352" s="247" t="str">
        <f>IF(D352&lt;&gt;"",IF(ISNA(VLOOKUP(D352,P_Paramétrage!$B$3086:$D$3125,3,FALSE)),"",VLOOKUP(D352,P_Paramétrage!$B$3086:$D$3125,3,FALSE)),"")</f>
        <v/>
      </c>
      <c r="I352" s="246">
        <f>IF(D352&lt;&gt;"",IF(ISNA(VLOOKUP(D352,P_Paramétrage!$B$3086:$D$3125,3,FALSE)),0,VLOOKUP(D352,P_Paramétrage!$B$3086:$D$3125,2,FALSE)),0)</f>
        <v>0</v>
      </c>
      <c r="J352" s="246">
        <f>'Dépenses sur barèmes'!J352</f>
        <v>0</v>
      </c>
      <c r="K352" s="246"/>
      <c r="L352" s="246">
        <f t="shared" si="15"/>
        <v>0</v>
      </c>
      <c r="M352" s="111"/>
      <c r="N352" s="79" t="str">
        <f t="shared" si="16"/>
        <v/>
      </c>
      <c r="O352" s="246">
        <f t="shared" si="17"/>
        <v>0</v>
      </c>
      <c r="P352" s="111"/>
    </row>
    <row r="353" spans="2:16" ht="19.899999999999999" customHeight="1" x14ac:dyDescent="0.35">
      <c r="B353" s="109">
        <v>346</v>
      </c>
      <c r="C353" s="111" t="str">
        <f>IF('Dépenses sur barèmes'!C353&lt;&gt;"",'Dépenses sur barèmes'!C353,"")</f>
        <v/>
      </c>
      <c r="D353" s="111" t="str">
        <f>IF('Dépenses sur barèmes'!D353&lt;&gt;"",'Dépenses sur barèmes'!D353,"")</f>
        <v/>
      </c>
      <c r="E353" s="111" t="str">
        <f>IF('Dépenses sur barèmes'!E353&lt;&gt;"",'Dépenses sur barèmes'!E353,"")</f>
        <v/>
      </c>
      <c r="F353" s="111" t="str">
        <f>IF('Dépenses sur barèmes'!F353&lt;&gt;"",'Dépenses sur barèmes'!F353,"")</f>
        <v/>
      </c>
      <c r="G353" s="79" t="str">
        <f>IF('Dépenses sur barèmes'!G353&lt;&gt;"",'Dépenses sur barèmes'!G353,"")</f>
        <v/>
      </c>
      <c r="H353" s="247" t="str">
        <f>IF(D353&lt;&gt;"",IF(ISNA(VLOOKUP(D353,P_Paramétrage!$B$3086:$D$3125,3,FALSE)),"",VLOOKUP(D353,P_Paramétrage!$B$3086:$D$3125,3,FALSE)),"")</f>
        <v/>
      </c>
      <c r="I353" s="246">
        <f>IF(D353&lt;&gt;"",IF(ISNA(VLOOKUP(D353,P_Paramétrage!$B$3086:$D$3125,3,FALSE)),0,VLOOKUP(D353,P_Paramétrage!$B$3086:$D$3125,2,FALSE)),0)</f>
        <v>0</v>
      </c>
      <c r="J353" s="246">
        <f>'Dépenses sur barèmes'!J353</f>
        <v>0</v>
      </c>
      <c r="K353" s="246"/>
      <c r="L353" s="246">
        <f t="shared" si="15"/>
        <v>0</v>
      </c>
      <c r="M353" s="111"/>
      <c r="N353" s="79" t="str">
        <f t="shared" si="16"/>
        <v/>
      </c>
      <c r="O353" s="246">
        <f t="shared" si="17"/>
        <v>0</v>
      </c>
      <c r="P353" s="111"/>
    </row>
    <row r="354" spans="2:16" ht="19.899999999999999" customHeight="1" x14ac:dyDescent="0.35">
      <c r="B354" s="109">
        <v>347</v>
      </c>
      <c r="C354" s="111" t="str">
        <f>IF('Dépenses sur barèmes'!C354&lt;&gt;"",'Dépenses sur barèmes'!C354,"")</f>
        <v/>
      </c>
      <c r="D354" s="111" t="str">
        <f>IF('Dépenses sur barèmes'!D354&lt;&gt;"",'Dépenses sur barèmes'!D354,"")</f>
        <v/>
      </c>
      <c r="E354" s="111" t="str">
        <f>IF('Dépenses sur barèmes'!E354&lt;&gt;"",'Dépenses sur barèmes'!E354,"")</f>
        <v/>
      </c>
      <c r="F354" s="111" t="str">
        <f>IF('Dépenses sur barèmes'!F354&lt;&gt;"",'Dépenses sur barèmes'!F354,"")</f>
        <v/>
      </c>
      <c r="G354" s="79" t="str">
        <f>IF('Dépenses sur barèmes'!G354&lt;&gt;"",'Dépenses sur barèmes'!G354,"")</f>
        <v/>
      </c>
      <c r="H354" s="247" t="str">
        <f>IF(D354&lt;&gt;"",IF(ISNA(VLOOKUP(D354,P_Paramétrage!$B$3086:$D$3125,3,FALSE)),"",VLOOKUP(D354,P_Paramétrage!$B$3086:$D$3125,3,FALSE)),"")</f>
        <v/>
      </c>
      <c r="I354" s="246">
        <f>IF(D354&lt;&gt;"",IF(ISNA(VLOOKUP(D354,P_Paramétrage!$B$3086:$D$3125,3,FALSE)),0,VLOOKUP(D354,P_Paramétrage!$B$3086:$D$3125,2,FALSE)),0)</f>
        <v>0</v>
      </c>
      <c r="J354" s="246">
        <f>'Dépenses sur barèmes'!J354</f>
        <v>0</v>
      </c>
      <c r="K354" s="246"/>
      <c r="L354" s="246">
        <f t="shared" si="15"/>
        <v>0</v>
      </c>
      <c r="M354" s="111"/>
      <c r="N354" s="79" t="str">
        <f t="shared" si="16"/>
        <v/>
      </c>
      <c r="O354" s="246">
        <f t="shared" si="17"/>
        <v>0</v>
      </c>
      <c r="P354" s="111"/>
    </row>
    <row r="355" spans="2:16" ht="19.899999999999999" customHeight="1" x14ac:dyDescent="0.35">
      <c r="B355" s="109">
        <v>348</v>
      </c>
      <c r="C355" s="111" t="str">
        <f>IF('Dépenses sur barèmes'!C355&lt;&gt;"",'Dépenses sur barèmes'!C355,"")</f>
        <v/>
      </c>
      <c r="D355" s="111" t="str">
        <f>IF('Dépenses sur barèmes'!D355&lt;&gt;"",'Dépenses sur barèmes'!D355,"")</f>
        <v/>
      </c>
      <c r="E355" s="111" t="str">
        <f>IF('Dépenses sur barèmes'!E355&lt;&gt;"",'Dépenses sur barèmes'!E355,"")</f>
        <v/>
      </c>
      <c r="F355" s="111" t="str">
        <f>IF('Dépenses sur barèmes'!F355&lt;&gt;"",'Dépenses sur barèmes'!F355,"")</f>
        <v/>
      </c>
      <c r="G355" s="79" t="str">
        <f>IF('Dépenses sur barèmes'!G355&lt;&gt;"",'Dépenses sur barèmes'!G355,"")</f>
        <v/>
      </c>
      <c r="H355" s="247" t="str">
        <f>IF(D355&lt;&gt;"",IF(ISNA(VLOOKUP(D355,P_Paramétrage!$B$3086:$D$3125,3,FALSE)),"",VLOOKUP(D355,P_Paramétrage!$B$3086:$D$3125,3,FALSE)),"")</f>
        <v/>
      </c>
      <c r="I355" s="246">
        <f>IF(D355&lt;&gt;"",IF(ISNA(VLOOKUP(D355,P_Paramétrage!$B$3086:$D$3125,3,FALSE)),0,VLOOKUP(D355,P_Paramétrage!$B$3086:$D$3125,2,FALSE)),0)</f>
        <v>0</v>
      </c>
      <c r="J355" s="246">
        <f>'Dépenses sur barèmes'!J355</f>
        <v>0</v>
      </c>
      <c r="K355" s="246"/>
      <c r="L355" s="246">
        <f t="shared" si="15"/>
        <v>0</v>
      </c>
      <c r="M355" s="111"/>
      <c r="N355" s="79" t="str">
        <f t="shared" si="16"/>
        <v/>
      </c>
      <c r="O355" s="246">
        <f t="shared" si="17"/>
        <v>0</v>
      </c>
      <c r="P355" s="111"/>
    </row>
    <row r="356" spans="2:16" ht="19.899999999999999" customHeight="1" x14ac:dyDescent="0.35">
      <c r="B356" s="109">
        <v>349</v>
      </c>
      <c r="C356" s="111" t="str">
        <f>IF('Dépenses sur barèmes'!C356&lt;&gt;"",'Dépenses sur barèmes'!C356,"")</f>
        <v/>
      </c>
      <c r="D356" s="111" t="str">
        <f>IF('Dépenses sur barèmes'!D356&lt;&gt;"",'Dépenses sur barèmes'!D356,"")</f>
        <v/>
      </c>
      <c r="E356" s="111" t="str">
        <f>IF('Dépenses sur barèmes'!E356&lt;&gt;"",'Dépenses sur barèmes'!E356,"")</f>
        <v/>
      </c>
      <c r="F356" s="111" t="str">
        <f>IF('Dépenses sur barèmes'!F356&lt;&gt;"",'Dépenses sur barèmes'!F356,"")</f>
        <v/>
      </c>
      <c r="G356" s="79" t="str">
        <f>IF('Dépenses sur barèmes'!G356&lt;&gt;"",'Dépenses sur barèmes'!G356,"")</f>
        <v/>
      </c>
      <c r="H356" s="247" t="str">
        <f>IF(D356&lt;&gt;"",IF(ISNA(VLOOKUP(D356,P_Paramétrage!$B$3086:$D$3125,3,FALSE)),"",VLOOKUP(D356,P_Paramétrage!$B$3086:$D$3125,3,FALSE)),"")</f>
        <v/>
      </c>
      <c r="I356" s="246">
        <f>IF(D356&lt;&gt;"",IF(ISNA(VLOOKUP(D356,P_Paramétrage!$B$3086:$D$3125,3,FALSE)),0,VLOOKUP(D356,P_Paramétrage!$B$3086:$D$3125,2,FALSE)),0)</f>
        <v>0</v>
      </c>
      <c r="J356" s="246">
        <f>'Dépenses sur barèmes'!J356</f>
        <v>0</v>
      </c>
      <c r="K356" s="246"/>
      <c r="L356" s="246">
        <f t="shared" si="15"/>
        <v>0</v>
      </c>
      <c r="M356" s="111"/>
      <c r="N356" s="79" t="str">
        <f t="shared" si="16"/>
        <v/>
      </c>
      <c r="O356" s="246">
        <f t="shared" si="17"/>
        <v>0</v>
      </c>
      <c r="P356" s="111"/>
    </row>
    <row r="357" spans="2:16" ht="19.899999999999999" customHeight="1" x14ac:dyDescent="0.35">
      <c r="B357" s="109">
        <v>350</v>
      </c>
      <c r="C357" s="111" t="str">
        <f>IF('Dépenses sur barèmes'!C357&lt;&gt;"",'Dépenses sur barèmes'!C357,"")</f>
        <v/>
      </c>
      <c r="D357" s="111" t="str">
        <f>IF('Dépenses sur barèmes'!D357&lt;&gt;"",'Dépenses sur barèmes'!D357,"")</f>
        <v/>
      </c>
      <c r="E357" s="111" t="str">
        <f>IF('Dépenses sur barèmes'!E357&lt;&gt;"",'Dépenses sur barèmes'!E357,"")</f>
        <v/>
      </c>
      <c r="F357" s="111" t="str">
        <f>IF('Dépenses sur barèmes'!F357&lt;&gt;"",'Dépenses sur barèmes'!F357,"")</f>
        <v/>
      </c>
      <c r="G357" s="79" t="str">
        <f>IF('Dépenses sur barèmes'!G357&lt;&gt;"",'Dépenses sur barèmes'!G357,"")</f>
        <v/>
      </c>
      <c r="H357" s="247" t="str">
        <f>IF(D357&lt;&gt;"",IF(ISNA(VLOOKUP(D357,P_Paramétrage!$B$3086:$D$3125,3,FALSE)),"",VLOOKUP(D357,P_Paramétrage!$B$3086:$D$3125,3,FALSE)),"")</f>
        <v/>
      </c>
      <c r="I357" s="246">
        <f>IF(D357&lt;&gt;"",IF(ISNA(VLOOKUP(D357,P_Paramétrage!$B$3086:$D$3125,3,FALSE)),0,VLOOKUP(D357,P_Paramétrage!$B$3086:$D$3125,2,FALSE)),0)</f>
        <v>0</v>
      </c>
      <c r="J357" s="246">
        <f>'Dépenses sur barèmes'!J357</f>
        <v>0</v>
      </c>
      <c r="K357" s="246"/>
      <c r="L357" s="246">
        <f t="shared" si="15"/>
        <v>0</v>
      </c>
      <c r="M357" s="111"/>
      <c r="N357" s="79" t="str">
        <f t="shared" si="16"/>
        <v/>
      </c>
      <c r="O357" s="246">
        <f t="shared" si="17"/>
        <v>0</v>
      </c>
      <c r="P357" s="111"/>
    </row>
    <row r="358" spans="2:16" ht="19.899999999999999" customHeight="1" x14ac:dyDescent="0.35">
      <c r="B358" s="109">
        <v>351</v>
      </c>
      <c r="C358" s="111" t="str">
        <f>IF('Dépenses sur barèmes'!C358&lt;&gt;"",'Dépenses sur barèmes'!C358,"")</f>
        <v/>
      </c>
      <c r="D358" s="111" t="str">
        <f>IF('Dépenses sur barèmes'!D358&lt;&gt;"",'Dépenses sur barèmes'!D358,"")</f>
        <v/>
      </c>
      <c r="E358" s="111" t="str">
        <f>IF('Dépenses sur barèmes'!E358&lt;&gt;"",'Dépenses sur barèmes'!E358,"")</f>
        <v/>
      </c>
      <c r="F358" s="111" t="str">
        <f>IF('Dépenses sur barèmes'!F358&lt;&gt;"",'Dépenses sur barèmes'!F358,"")</f>
        <v/>
      </c>
      <c r="G358" s="79" t="str">
        <f>IF('Dépenses sur barèmes'!G358&lt;&gt;"",'Dépenses sur barèmes'!G358,"")</f>
        <v/>
      </c>
      <c r="H358" s="247" t="str">
        <f>IF(D358&lt;&gt;"",IF(ISNA(VLOOKUP(D358,P_Paramétrage!$B$3086:$D$3125,3,FALSE)),"",VLOOKUP(D358,P_Paramétrage!$B$3086:$D$3125,3,FALSE)),"")</f>
        <v/>
      </c>
      <c r="I358" s="246">
        <f>IF(D358&lt;&gt;"",IF(ISNA(VLOOKUP(D358,P_Paramétrage!$B$3086:$D$3125,3,FALSE)),0,VLOOKUP(D358,P_Paramétrage!$B$3086:$D$3125,2,FALSE)),0)</f>
        <v>0</v>
      </c>
      <c r="J358" s="246">
        <f>'Dépenses sur barèmes'!J358</f>
        <v>0</v>
      </c>
      <c r="K358" s="246"/>
      <c r="L358" s="246">
        <f t="shared" si="15"/>
        <v>0</v>
      </c>
      <c r="M358" s="111"/>
      <c r="N358" s="79" t="str">
        <f t="shared" si="16"/>
        <v/>
      </c>
      <c r="O358" s="246">
        <f t="shared" si="17"/>
        <v>0</v>
      </c>
      <c r="P358" s="111"/>
    </row>
    <row r="359" spans="2:16" ht="19.899999999999999" customHeight="1" x14ac:dyDescent="0.35">
      <c r="B359" s="109">
        <v>352</v>
      </c>
      <c r="C359" s="111" t="str">
        <f>IF('Dépenses sur barèmes'!C359&lt;&gt;"",'Dépenses sur barèmes'!C359,"")</f>
        <v/>
      </c>
      <c r="D359" s="111" t="str">
        <f>IF('Dépenses sur barèmes'!D359&lt;&gt;"",'Dépenses sur barèmes'!D359,"")</f>
        <v/>
      </c>
      <c r="E359" s="111" t="str">
        <f>IF('Dépenses sur barèmes'!E359&lt;&gt;"",'Dépenses sur barèmes'!E359,"")</f>
        <v/>
      </c>
      <c r="F359" s="111" t="str">
        <f>IF('Dépenses sur barèmes'!F359&lt;&gt;"",'Dépenses sur barèmes'!F359,"")</f>
        <v/>
      </c>
      <c r="G359" s="79" t="str">
        <f>IF('Dépenses sur barèmes'!G359&lt;&gt;"",'Dépenses sur barèmes'!G359,"")</f>
        <v/>
      </c>
      <c r="H359" s="247" t="str">
        <f>IF(D359&lt;&gt;"",IF(ISNA(VLOOKUP(D359,P_Paramétrage!$B$3086:$D$3125,3,FALSE)),"",VLOOKUP(D359,P_Paramétrage!$B$3086:$D$3125,3,FALSE)),"")</f>
        <v/>
      </c>
      <c r="I359" s="246">
        <f>IF(D359&lt;&gt;"",IF(ISNA(VLOOKUP(D359,P_Paramétrage!$B$3086:$D$3125,3,FALSE)),0,VLOOKUP(D359,P_Paramétrage!$B$3086:$D$3125,2,FALSE)),0)</f>
        <v>0</v>
      </c>
      <c r="J359" s="246">
        <f>'Dépenses sur barèmes'!J359</f>
        <v>0</v>
      </c>
      <c r="K359" s="246"/>
      <c r="L359" s="246">
        <f t="shared" si="15"/>
        <v>0</v>
      </c>
      <c r="M359" s="111"/>
      <c r="N359" s="79" t="str">
        <f t="shared" si="16"/>
        <v/>
      </c>
      <c r="O359" s="246">
        <f t="shared" si="17"/>
        <v>0</v>
      </c>
      <c r="P359" s="111"/>
    </row>
    <row r="360" spans="2:16" ht="19.899999999999999" customHeight="1" x14ac:dyDescent="0.35">
      <c r="B360" s="109">
        <v>353</v>
      </c>
      <c r="C360" s="111" t="str">
        <f>IF('Dépenses sur barèmes'!C360&lt;&gt;"",'Dépenses sur barèmes'!C360,"")</f>
        <v/>
      </c>
      <c r="D360" s="111" t="str">
        <f>IF('Dépenses sur barèmes'!D360&lt;&gt;"",'Dépenses sur barèmes'!D360,"")</f>
        <v/>
      </c>
      <c r="E360" s="111" t="str">
        <f>IF('Dépenses sur barèmes'!E360&lt;&gt;"",'Dépenses sur barèmes'!E360,"")</f>
        <v/>
      </c>
      <c r="F360" s="111" t="str">
        <f>IF('Dépenses sur barèmes'!F360&lt;&gt;"",'Dépenses sur barèmes'!F360,"")</f>
        <v/>
      </c>
      <c r="G360" s="79" t="str">
        <f>IF('Dépenses sur barèmes'!G360&lt;&gt;"",'Dépenses sur barèmes'!G360,"")</f>
        <v/>
      </c>
      <c r="H360" s="247" t="str">
        <f>IF(D360&lt;&gt;"",IF(ISNA(VLOOKUP(D360,P_Paramétrage!$B$3086:$D$3125,3,FALSE)),"",VLOOKUP(D360,P_Paramétrage!$B$3086:$D$3125,3,FALSE)),"")</f>
        <v/>
      </c>
      <c r="I360" s="246">
        <f>IF(D360&lt;&gt;"",IF(ISNA(VLOOKUP(D360,P_Paramétrage!$B$3086:$D$3125,3,FALSE)),0,VLOOKUP(D360,P_Paramétrage!$B$3086:$D$3125,2,FALSE)),0)</f>
        <v>0</v>
      </c>
      <c r="J360" s="246">
        <f>'Dépenses sur barèmes'!J360</f>
        <v>0</v>
      </c>
      <c r="K360" s="246"/>
      <c r="L360" s="246">
        <f t="shared" si="15"/>
        <v>0</v>
      </c>
      <c r="M360" s="111"/>
      <c r="N360" s="79" t="str">
        <f t="shared" si="16"/>
        <v/>
      </c>
      <c r="O360" s="246">
        <f t="shared" si="17"/>
        <v>0</v>
      </c>
      <c r="P360" s="111"/>
    </row>
    <row r="361" spans="2:16" ht="19.899999999999999" customHeight="1" x14ac:dyDescent="0.35">
      <c r="B361" s="109">
        <v>354</v>
      </c>
      <c r="C361" s="111" t="str">
        <f>IF('Dépenses sur barèmes'!C361&lt;&gt;"",'Dépenses sur barèmes'!C361,"")</f>
        <v/>
      </c>
      <c r="D361" s="111" t="str">
        <f>IF('Dépenses sur barèmes'!D361&lt;&gt;"",'Dépenses sur barèmes'!D361,"")</f>
        <v/>
      </c>
      <c r="E361" s="111" t="str">
        <f>IF('Dépenses sur barèmes'!E361&lt;&gt;"",'Dépenses sur barèmes'!E361,"")</f>
        <v/>
      </c>
      <c r="F361" s="111" t="str">
        <f>IF('Dépenses sur barèmes'!F361&lt;&gt;"",'Dépenses sur barèmes'!F361,"")</f>
        <v/>
      </c>
      <c r="G361" s="79" t="str">
        <f>IF('Dépenses sur barèmes'!G361&lt;&gt;"",'Dépenses sur barèmes'!G361,"")</f>
        <v/>
      </c>
      <c r="H361" s="247" t="str">
        <f>IF(D361&lt;&gt;"",IF(ISNA(VLOOKUP(D361,P_Paramétrage!$B$3086:$D$3125,3,FALSE)),"",VLOOKUP(D361,P_Paramétrage!$B$3086:$D$3125,3,FALSE)),"")</f>
        <v/>
      </c>
      <c r="I361" s="246">
        <f>IF(D361&lt;&gt;"",IF(ISNA(VLOOKUP(D361,P_Paramétrage!$B$3086:$D$3125,3,FALSE)),0,VLOOKUP(D361,P_Paramétrage!$B$3086:$D$3125,2,FALSE)),0)</f>
        <v>0</v>
      </c>
      <c r="J361" s="246">
        <f>'Dépenses sur barèmes'!J361</f>
        <v>0</v>
      </c>
      <c r="K361" s="246"/>
      <c r="L361" s="246">
        <f t="shared" si="15"/>
        <v>0</v>
      </c>
      <c r="M361" s="111"/>
      <c r="N361" s="79" t="str">
        <f t="shared" si="16"/>
        <v/>
      </c>
      <c r="O361" s="246">
        <f t="shared" si="17"/>
        <v>0</v>
      </c>
      <c r="P361" s="111"/>
    </row>
    <row r="362" spans="2:16" ht="19.899999999999999" customHeight="1" x14ac:dyDescent="0.35">
      <c r="B362" s="109">
        <v>355</v>
      </c>
      <c r="C362" s="111" t="str">
        <f>IF('Dépenses sur barèmes'!C362&lt;&gt;"",'Dépenses sur barèmes'!C362,"")</f>
        <v/>
      </c>
      <c r="D362" s="111" t="str">
        <f>IF('Dépenses sur barèmes'!D362&lt;&gt;"",'Dépenses sur barèmes'!D362,"")</f>
        <v/>
      </c>
      <c r="E362" s="111" t="str">
        <f>IF('Dépenses sur barèmes'!E362&lt;&gt;"",'Dépenses sur barèmes'!E362,"")</f>
        <v/>
      </c>
      <c r="F362" s="111" t="str">
        <f>IF('Dépenses sur barèmes'!F362&lt;&gt;"",'Dépenses sur barèmes'!F362,"")</f>
        <v/>
      </c>
      <c r="G362" s="79" t="str">
        <f>IF('Dépenses sur barèmes'!G362&lt;&gt;"",'Dépenses sur barèmes'!G362,"")</f>
        <v/>
      </c>
      <c r="H362" s="247" t="str">
        <f>IF(D362&lt;&gt;"",IF(ISNA(VLOOKUP(D362,P_Paramétrage!$B$3086:$D$3125,3,FALSE)),"",VLOOKUP(D362,P_Paramétrage!$B$3086:$D$3125,3,FALSE)),"")</f>
        <v/>
      </c>
      <c r="I362" s="246">
        <f>IF(D362&lt;&gt;"",IF(ISNA(VLOOKUP(D362,P_Paramétrage!$B$3086:$D$3125,3,FALSE)),0,VLOOKUP(D362,P_Paramétrage!$B$3086:$D$3125,2,FALSE)),0)</f>
        <v>0</v>
      </c>
      <c r="J362" s="246">
        <f>'Dépenses sur barèmes'!J362</f>
        <v>0</v>
      </c>
      <c r="K362" s="246"/>
      <c r="L362" s="246">
        <f t="shared" si="15"/>
        <v>0</v>
      </c>
      <c r="M362" s="111"/>
      <c r="N362" s="79" t="str">
        <f t="shared" si="16"/>
        <v/>
      </c>
      <c r="O362" s="246">
        <f t="shared" si="17"/>
        <v>0</v>
      </c>
      <c r="P362" s="111"/>
    </row>
    <row r="363" spans="2:16" ht="19.899999999999999" customHeight="1" x14ac:dyDescent="0.35">
      <c r="B363" s="109">
        <v>356</v>
      </c>
      <c r="C363" s="111" t="str">
        <f>IF('Dépenses sur barèmes'!C363&lt;&gt;"",'Dépenses sur barèmes'!C363,"")</f>
        <v/>
      </c>
      <c r="D363" s="111" t="str">
        <f>IF('Dépenses sur barèmes'!D363&lt;&gt;"",'Dépenses sur barèmes'!D363,"")</f>
        <v/>
      </c>
      <c r="E363" s="111" t="str">
        <f>IF('Dépenses sur barèmes'!E363&lt;&gt;"",'Dépenses sur barèmes'!E363,"")</f>
        <v/>
      </c>
      <c r="F363" s="111" t="str">
        <f>IF('Dépenses sur barèmes'!F363&lt;&gt;"",'Dépenses sur barèmes'!F363,"")</f>
        <v/>
      </c>
      <c r="G363" s="79" t="str">
        <f>IF('Dépenses sur barèmes'!G363&lt;&gt;"",'Dépenses sur barèmes'!G363,"")</f>
        <v/>
      </c>
      <c r="H363" s="247" t="str">
        <f>IF(D363&lt;&gt;"",IF(ISNA(VLOOKUP(D363,P_Paramétrage!$B$3086:$D$3125,3,FALSE)),"",VLOOKUP(D363,P_Paramétrage!$B$3086:$D$3125,3,FALSE)),"")</f>
        <v/>
      </c>
      <c r="I363" s="246">
        <f>IF(D363&lt;&gt;"",IF(ISNA(VLOOKUP(D363,P_Paramétrage!$B$3086:$D$3125,3,FALSE)),0,VLOOKUP(D363,P_Paramétrage!$B$3086:$D$3125,2,FALSE)),0)</f>
        <v>0</v>
      </c>
      <c r="J363" s="246">
        <f>'Dépenses sur barèmes'!J363</f>
        <v>0</v>
      </c>
      <c r="K363" s="246"/>
      <c r="L363" s="246">
        <f t="shared" si="15"/>
        <v>0</v>
      </c>
      <c r="M363" s="111"/>
      <c r="N363" s="79" t="str">
        <f t="shared" si="16"/>
        <v/>
      </c>
      <c r="O363" s="246">
        <f t="shared" si="17"/>
        <v>0</v>
      </c>
      <c r="P363" s="111"/>
    </row>
    <row r="364" spans="2:16" ht="19.899999999999999" customHeight="1" x14ac:dyDescent="0.35">
      <c r="B364" s="109">
        <v>357</v>
      </c>
      <c r="C364" s="111" t="str">
        <f>IF('Dépenses sur barèmes'!C364&lt;&gt;"",'Dépenses sur barèmes'!C364,"")</f>
        <v/>
      </c>
      <c r="D364" s="111" t="str">
        <f>IF('Dépenses sur barèmes'!D364&lt;&gt;"",'Dépenses sur barèmes'!D364,"")</f>
        <v/>
      </c>
      <c r="E364" s="111" t="str">
        <f>IF('Dépenses sur barèmes'!E364&lt;&gt;"",'Dépenses sur barèmes'!E364,"")</f>
        <v/>
      </c>
      <c r="F364" s="111" t="str">
        <f>IF('Dépenses sur barèmes'!F364&lt;&gt;"",'Dépenses sur barèmes'!F364,"")</f>
        <v/>
      </c>
      <c r="G364" s="79" t="str">
        <f>IF('Dépenses sur barèmes'!G364&lt;&gt;"",'Dépenses sur barèmes'!G364,"")</f>
        <v/>
      </c>
      <c r="H364" s="247" t="str">
        <f>IF(D364&lt;&gt;"",IF(ISNA(VLOOKUP(D364,P_Paramétrage!$B$3086:$D$3125,3,FALSE)),"",VLOOKUP(D364,P_Paramétrage!$B$3086:$D$3125,3,FALSE)),"")</f>
        <v/>
      </c>
      <c r="I364" s="246">
        <f>IF(D364&lt;&gt;"",IF(ISNA(VLOOKUP(D364,P_Paramétrage!$B$3086:$D$3125,3,FALSE)),0,VLOOKUP(D364,P_Paramétrage!$B$3086:$D$3125,2,FALSE)),0)</f>
        <v>0</v>
      </c>
      <c r="J364" s="246">
        <f>'Dépenses sur barèmes'!J364</f>
        <v>0</v>
      </c>
      <c r="K364" s="246"/>
      <c r="L364" s="246">
        <f t="shared" si="15"/>
        <v>0</v>
      </c>
      <c r="M364" s="111"/>
      <c r="N364" s="79" t="str">
        <f t="shared" si="16"/>
        <v/>
      </c>
      <c r="O364" s="246">
        <f t="shared" si="17"/>
        <v>0</v>
      </c>
      <c r="P364" s="111"/>
    </row>
    <row r="365" spans="2:16" ht="19.899999999999999" customHeight="1" x14ac:dyDescent="0.35">
      <c r="B365" s="109">
        <v>358</v>
      </c>
      <c r="C365" s="111" t="str">
        <f>IF('Dépenses sur barèmes'!C365&lt;&gt;"",'Dépenses sur barèmes'!C365,"")</f>
        <v/>
      </c>
      <c r="D365" s="111" t="str">
        <f>IF('Dépenses sur barèmes'!D365&lt;&gt;"",'Dépenses sur barèmes'!D365,"")</f>
        <v/>
      </c>
      <c r="E365" s="111" t="str">
        <f>IF('Dépenses sur barèmes'!E365&lt;&gt;"",'Dépenses sur barèmes'!E365,"")</f>
        <v/>
      </c>
      <c r="F365" s="111" t="str">
        <f>IF('Dépenses sur barèmes'!F365&lt;&gt;"",'Dépenses sur barèmes'!F365,"")</f>
        <v/>
      </c>
      <c r="G365" s="79" t="str">
        <f>IF('Dépenses sur barèmes'!G365&lt;&gt;"",'Dépenses sur barèmes'!G365,"")</f>
        <v/>
      </c>
      <c r="H365" s="247" t="str">
        <f>IF(D365&lt;&gt;"",IF(ISNA(VLOOKUP(D365,P_Paramétrage!$B$3086:$D$3125,3,FALSE)),"",VLOOKUP(D365,P_Paramétrage!$B$3086:$D$3125,3,FALSE)),"")</f>
        <v/>
      </c>
      <c r="I365" s="246">
        <f>IF(D365&lt;&gt;"",IF(ISNA(VLOOKUP(D365,P_Paramétrage!$B$3086:$D$3125,3,FALSE)),0,VLOOKUP(D365,P_Paramétrage!$B$3086:$D$3125,2,FALSE)),0)</f>
        <v>0</v>
      </c>
      <c r="J365" s="246">
        <f>'Dépenses sur barèmes'!J365</f>
        <v>0</v>
      </c>
      <c r="K365" s="246"/>
      <c r="L365" s="246">
        <f t="shared" si="15"/>
        <v>0</v>
      </c>
      <c r="M365" s="111"/>
      <c r="N365" s="79" t="str">
        <f t="shared" si="16"/>
        <v/>
      </c>
      <c r="O365" s="246">
        <f t="shared" si="17"/>
        <v>0</v>
      </c>
      <c r="P365" s="111"/>
    </row>
    <row r="366" spans="2:16" ht="19.899999999999999" customHeight="1" x14ac:dyDescent="0.35">
      <c r="B366" s="109">
        <v>359</v>
      </c>
      <c r="C366" s="111" t="str">
        <f>IF('Dépenses sur barèmes'!C366&lt;&gt;"",'Dépenses sur barèmes'!C366,"")</f>
        <v/>
      </c>
      <c r="D366" s="111" t="str">
        <f>IF('Dépenses sur barèmes'!D366&lt;&gt;"",'Dépenses sur barèmes'!D366,"")</f>
        <v/>
      </c>
      <c r="E366" s="111" t="str">
        <f>IF('Dépenses sur barèmes'!E366&lt;&gt;"",'Dépenses sur barèmes'!E366,"")</f>
        <v/>
      </c>
      <c r="F366" s="111" t="str">
        <f>IF('Dépenses sur barèmes'!F366&lt;&gt;"",'Dépenses sur barèmes'!F366,"")</f>
        <v/>
      </c>
      <c r="G366" s="79" t="str">
        <f>IF('Dépenses sur barèmes'!G366&lt;&gt;"",'Dépenses sur barèmes'!G366,"")</f>
        <v/>
      </c>
      <c r="H366" s="247" t="str">
        <f>IF(D366&lt;&gt;"",IF(ISNA(VLOOKUP(D366,P_Paramétrage!$B$3086:$D$3125,3,FALSE)),"",VLOOKUP(D366,P_Paramétrage!$B$3086:$D$3125,3,FALSE)),"")</f>
        <v/>
      </c>
      <c r="I366" s="246">
        <f>IF(D366&lt;&gt;"",IF(ISNA(VLOOKUP(D366,P_Paramétrage!$B$3086:$D$3125,3,FALSE)),0,VLOOKUP(D366,P_Paramétrage!$B$3086:$D$3125,2,FALSE)),0)</f>
        <v>0</v>
      </c>
      <c r="J366" s="246">
        <f>'Dépenses sur barèmes'!J366</f>
        <v>0</v>
      </c>
      <c r="K366" s="246"/>
      <c r="L366" s="246">
        <f t="shared" si="15"/>
        <v>0</v>
      </c>
      <c r="M366" s="111"/>
      <c r="N366" s="79" t="str">
        <f t="shared" si="16"/>
        <v/>
      </c>
      <c r="O366" s="246">
        <f t="shared" si="17"/>
        <v>0</v>
      </c>
      <c r="P366" s="111"/>
    </row>
    <row r="367" spans="2:16" ht="19.899999999999999" customHeight="1" x14ac:dyDescent="0.35">
      <c r="B367" s="109">
        <v>360</v>
      </c>
      <c r="C367" s="111" t="str">
        <f>IF('Dépenses sur barèmes'!C367&lt;&gt;"",'Dépenses sur barèmes'!C367,"")</f>
        <v/>
      </c>
      <c r="D367" s="111" t="str">
        <f>IF('Dépenses sur barèmes'!D367&lt;&gt;"",'Dépenses sur barèmes'!D367,"")</f>
        <v/>
      </c>
      <c r="E367" s="111" t="str">
        <f>IF('Dépenses sur barèmes'!E367&lt;&gt;"",'Dépenses sur barèmes'!E367,"")</f>
        <v/>
      </c>
      <c r="F367" s="111" t="str">
        <f>IF('Dépenses sur barèmes'!F367&lt;&gt;"",'Dépenses sur barèmes'!F367,"")</f>
        <v/>
      </c>
      <c r="G367" s="79" t="str">
        <f>IF('Dépenses sur barèmes'!G367&lt;&gt;"",'Dépenses sur barèmes'!G367,"")</f>
        <v/>
      </c>
      <c r="H367" s="247" t="str">
        <f>IF(D367&lt;&gt;"",IF(ISNA(VLOOKUP(D367,P_Paramétrage!$B$3086:$D$3125,3,FALSE)),"",VLOOKUP(D367,P_Paramétrage!$B$3086:$D$3125,3,FALSE)),"")</f>
        <v/>
      </c>
      <c r="I367" s="246">
        <f>IF(D367&lt;&gt;"",IF(ISNA(VLOOKUP(D367,P_Paramétrage!$B$3086:$D$3125,3,FALSE)),0,VLOOKUP(D367,P_Paramétrage!$B$3086:$D$3125,2,FALSE)),0)</f>
        <v>0</v>
      </c>
      <c r="J367" s="246">
        <f>'Dépenses sur barèmes'!J367</f>
        <v>0</v>
      </c>
      <c r="K367" s="246"/>
      <c r="L367" s="246">
        <f t="shared" si="15"/>
        <v>0</v>
      </c>
      <c r="M367" s="111"/>
      <c r="N367" s="79" t="str">
        <f t="shared" si="16"/>
        <v/>
      </c>
      <c r="O367" s="246">
        <f t="shared" si="17"/>
        <v>0</v>
      </c>
      <c r="P367" s="111"/>
    </row>
    <row r="368" spans="2:16" ht="19.899999999999999" customHeight="1" x14ac:dyDescent="0.35">
      <c r="B368" s="109">
        <v>361</v>
      </c>
      <c r="C368" s="111" t="str">
        <f>IF('Dépenses sur barèmes'!C368&lt;&gt;"",'Dépenses sur barèmes'!C368,"")</f>
        <v/>
      </c>
      <c r="D368" s="111" t="str">
        <f>IF('Dépenses sur barèmes'!D368&lt;&gt;"",'Dépenses sur barèmes'!D368,"")</f>
        <v/>
      </c>
      <c r="E368" s="111" t="str">
        <f>IF('Dépenses sur barèmes'!E368&lt;&gt;"",'Dépenses sur barèmes'!E368,"")</f>
        <v/>
      </c>
      <c r="F368" s="111" t="str">
        <f>IF('Dépenses sur barèmes'!F368&lt;&gt;"",'Dépenses sur barèmes'!F368,"")</f>
        <v/>
      </c>
      <c r="G368" s="79" t="str">
        <f>IF('Dépenses sur barèmes'!G368&lt;&gt;"",'Dépenses sur barèmes'!G368,"")</f>
        <v/>
      </c>
      <c r="H368" s="247" t="str">
        <f>IF(D368&lt;&gt;"",IF(ISNA(VLOOKUP(D368,P_Paramétrage!$B$3086:$D$3125,3,FALSE)),"",VLOOKUP(D368,P_Paramétrage!$B$3086:$D$3125,3,FALSE)),"")</f>
        <v/>
      </c>
      <c r="I368" s="246">
        <f>IF(D368&lt;&gt;"",IF(ISNA(VLOOKUP(D368,P_Paramétrage!$B$3086:$D$3125,3,FALSE)),0,VLOOKUP(D368,P_Paramétrage!$B$3086:$D$3125,2,FALSE)),0)</f>
        <v>0</v>
      </c>
      <c r="J368" s="246">
        <f>'Dépenses sur barèmes'!J368</f>
        <v>0</v>
      </c>
      <c r="K368" s="246"/>
      <c r="L368" s="246">
        <f t="shared" si="15"/>
        <v>0</v>
      </c>
      <c r="M368" s="111"/>
      <c r="N368" s="79" t="str">
        <f t="shared" si="16"/>
        <v/>
      </c>
      <c r="O368" s="246">
        <f t="shared" si="17"/>
        <v>0</v>
      </c>
      <c r="P368" s="111"/>
    </row>
    <row r="369" spans="2:16" ht="19.899999999999999" customHeight="1" x14ac:dyDescent="0.35">
      <c r="B369" s="109">
        <v>362</v>
      </c>
      <c r="C369" s="111" t="str">
        <f>IF('Dépenses sur barèmes'!C369&lt;&gt;"",'Dépenses sur barèmes'!C369,"")</f>
        <v/>
      </c>
      <c r="D369" s="111" t="str">
        <f>IF('Dépenses sur barèmes'!D369&lt;&gt;"",'Dépenses sur barèmes'!D369,"")</f>
        <v/>
      </c>
      <c r="E369" s="111" t="str">
        <f>IF('Dépenses sur barèmes'!E369&lt;&gt;"",'Dépenses sur barèmes'!E369,"")</f>
        <v/>
      </c>
      <c r="F369" s="111" t="str">
        <f>IF('Dépenses sur barèmes'!F369&lt;&gt;"",'Dépenses sur barèmes'!F369,"")</f>
        <v/>
      </c>
      <c r="G369" s="79" t="str">
        <f>IF('Dépenses sur barèmes'!G369&lt;&gt;"",'Dépenses sur barèmes'!G369,"")</f>
        <v/>
      </c>
      <c r="H369" s="247" t="str">
        <f>IF(D369&lt;&gt;"",IF(ISNA(VLOOKUP(D369,P_Paramétrage!$B$3086:$D$3125,3,FALSE)),"",VLOOKUP(D369,P_Paramétrage!$B$3086:$D$3125,3,FALSE)),"")</f>
        <v/>
      </c>
      <c r="I369" s="246">
        <f>IF(D369&lt;&gt;"",IF(ISNA(VLOOKUP(D369,P_Paramétrage!$B$3086:$D$3125,3,FALSE)),0,VLOOKUP(D369,P_Paramétrage!$B$3086:$D$3125,2,FALSE)),0)</f>
        <v>0</v>
      </c>
      <c r="J369" s="246">
        <f>'Dépenses sur barèmes'!J369</f>
        <v>0</v>
      </c>
      <c r="K369" s="246"/>
      <c r="L369" s="246">
        <f t="shared" si="15"/>
        <v>0</v>
      </c>
      <c r="M369" s="111"/>
      <c r="N369" s="79" t="str">
        <f t="shared" si="16"/>
        <v/>
      </c>
      <c r="O369" s="246">
        <f t="shared" si="17"/>
        <v>0</v>
      </c>
      <c r="P369" s="111"/>
    </row>
    <row r="370" spans="2:16" ht="19.899999999999999" customHeight="1" x14ac:dyDescent="0.35">
      <c r="B370" s="109">
        <v>363</v>
      </c>
      <c r="C370" s="111" t="str">
        <f>IF('Dépenses sur barèmes'!C370&lt;&gt;"",'Dépenses sur barèmes'!C370,"")</f>
        <v/>
      </c>
      <c r="D370" s="111" t="str">
        <f>IF('Dépenses sur barèmes'!D370&lt;&gt;"",'Dépenses sur barèmes'!D370,"")</f>
        <v/>
      </c>
      <c r="E370" s="111" t="str">
        <f>IF('Dépenses sur barèmes'!E370&lt;&gt;"",'Dépenses sur barèmes'!E370,"")</f>
        <v/>
      </c>
      <c r="F370" s="111" t="str">
        <f>IF('Dépenses sur barèmes'!F370&lt;&gt;"",'Dépenses sur barèmes'!F370,"")</f>
        <v/>
      </c>
      <c r="G370" s="79" t="str">
        <f>IF('Dépenses sur barèmes'!G370&lt;&gt;"",'Dépenses sur barèmes'!G370,"")</f>
        <v/>
      </c>
      <c r="H370" s="247" t="str">
        <f>IF(D370&lt;&gt;"",IF(ISNA(VLOOKUP(D370,P_Paramétrage!$B$3086:$D$3125,3,FALSE)),"",VLOOKUP(D370,P_Paramétrage!$B$3086:$D$3125,3,FALSE)),"")</f>
        <v/>
      </c>
      <c r="I370" s="246">
        <f>IF(D370&lt;&gt;"",IF(ISNA(VLOOKUP(D370,P_Paramétrage!$B$3086:$D$3125,3,FALSE)),0,VLOOKUP(D370,P_Paramétrage!$B$3086:$D$3125,2,FALSE)),0)</f>
        <v>0</v>
      </c>
      <c r="J370" s="246">
        <f>'Dépenses sur barèmes'!J370</f>
        <v>0</v>
      </c>
      <c r="K370" s="246"/>
      <c r="L370" s="246">
        <f t="shared" si="15"/>
        <v>0</v>
      </c>
      <c r="M370" s="111"/>
      <c r="N370" s="79" t="str">
        <f t="shared" si="16"/>
        <v/>
      </c>
      <c r="O370" s="246">
        <f t="shared" si="17"/>
        <v>0</v>
      </c>
      <c r="P370" s="111"/>
    </row>
    <row r="371" spans="2:16" ht="19.899999999999999" customHeight="1" x14ac:dyDescent="0.35">
      <c r="B371" s="109">
        <v>364</v>
      </c>
      <c r="C371" s="111" t="str">
        <f>IF('Dépenses sur barèmes'!C371&lt;&gt;"",'Dépenses sur barèmes'!C371,"")</f>
        <v/>
      </c>
      <c r="D371" s="111" t="str">
        <f>IF('Dépenses sur barèmes'!D371&lt;&gt;"",'Dépenses sur barèmes'!D371,"")</f>
        <v/>
      </c>
      <c r="E371" s="111" t="str">
        <f>IF('Dépenses sur barèmes'!E371&lt;&gt;"",'Dépenses sur barèmes'!E371,"")</f>
        <v/>
      </c>
      <c r="F371" s="111" t="str">
        <f>IF('Dépenses sur barèmes'!F371&lt;&gt;"",'Dépenses sur barèmes'!F371,"")</f>
        <v/>
      </c>
      <c r="G371" s="79" t="str">
        <f>IF('Dépenses sur barèmes'!G371&lt;&gt;"",'Dépenses sur barèmes'!G371,"")</f>
        <v/>
      </c>
      <c r="H371" s="247" t="str">
        <f>IF(D371&lt;&gt;"",IF(ISNA(VLOOKUP(D371,P_Paramétrage!$B$3086:$D$3125,3,FALSE)),"",VLOOKUP(D371,P_Paramétrage!$B$3086:$D$3125,3,FALSE)),"")</f>
        <v/>
      </c>
      <c r="I371" s="246">
        <f>IF(D371&lt;&gt;"",IF(ISNA(VLOOKUP(D371,P_Paramétrage!$B$3086:$D$3125,3,FALSE)),0,VLOOKUP(D371,P_Paramétrage!$B$3086:$D$3125,2,FALSE)),0)</f>
        <v>0</v>
      </c>
      <c r="J371" s="246">
        <f>'Dépenses sur barèmes'!J371</f>
        <v>0</v>
      </c>
      <c r="K371" s="246"/>
      <c r="L371" s="246">
        <f t="shared" si="15"/>
        <v>0</v>
      </c>
      <c r="M371" s="111"/>
      <c r="N371" s="79" t="str">
        <f t="shared" si="16"/>
        <v/>
      </c>
      <c r="O371" s="246">
        <f t="shared" si="17"/>
        <v>0</v>
      </c>
      <c r="P371" s="111"/>
    </row>
    <row r="372" spans="2:16" ht="19.899999999999999" customHeight="1" x14ac:dyDescent="0.35">
      <c r="B372" s="109">
        <v>365</v>
      </c>
      <c r="C372" s="111" t="str">
        <f>IF('Dépenses sur barèmes'!C372&lt;&gt;"",'Dépenses sur barèmes'!C372,"")</f>
        <v/>
      </c>
      <c r="D372" s="111" t="str">
        <f>IF('Dépenses sur barèmes'!D372&lt;&gt;"",'Dépenses sur barèmes'!D372,"")</f>
        <v/>
      </c>
      <c r="E372" s="111" t="str">
        <f>IF('Dépenses sur barèmes'!E372&lt;&gt;"",'Dépenses sur barèmes'!E372,"")</f>
        <v/>
      </c>
      <c r="F372" s="111" t="str">
        <f>IF('Dépenses sur barèmes'!F372&lt;&gt;"",'Dépenses sur barèmes'!F372,"")</f>
        <v/>
      </c>
      <c r="G372" s="79" t="str">
        <f>IF('Dépenses sur barèmes'!G372&lt;&gt;"",'Dépenses sur barèmes'!G372,"")</f>
        <v/>
      </c>
      <c r="H372" s="247" t="str">
        <f>IF(D372&lt;&gt;"",IF(ISNA(VLOOKUP(D372,P_Paramétrage!$B$3086:$D$3125,3,FALSE)),"",VLOOKUP(D372,P_Paramétrage!$B$3086:$D$3125,3,FALSE)),"")</f>
        <v/>
      </c>
      <c r="I372" s="246">
        <f>IF(D372&lt;&gt;"",IF(ISNA(VLOOKUP(D372,P_Paramétrage!$B$3086:$D$3125,3,FALSE)),0,VLOOKUP(D372,P_Paramétrage!$B$3086:$D$3125,2,FALSE)),0)</f>
        <v>0</v>
      </c>
      <c r="J372" s="246">
        <f>'Dépenses sur barèmes'!J372</f>
        <v>0</v>
      </c>
      <c r="K372" s="246"/>
      <c r="L372" s="246">
        <f t="shared" si="15"/>
        <v>0</v>
      </c>
      <c r="M372" s="111"/>
      <c r="N372" s="79" t="str">
        <f t="shared" si="16"/>
        <v/>
      </c>
      <c r="O372" s="246">
        <f t="shared" si="17"/>
        <v>0</v>
      </c>
      <c r="P372" s="111"/>
    </row>
    <row r="373" spans="2:16" ht="19.899999999999999" customHeight="1" x14ac:dyDescent="0.35">
      <c r="B373" s="109">
        <v>366</v>
      </c>
      <c r="C373" s="111" t="str">
        <f>IF('Dépenses sur barèmes'!C373&lt;&gt;"",'Dépenses sur barèmes'!C373,"")</f>
        <v/>
      </c>
      <c r="D373" s="111" t="str">
        <f>IF('Dépenses sur barèmes'!D373&lt;&gt;"",'Dépenses sur barèmes'!D373,"")</f>
        <v/>
      </c>
      <c r="E373" s="111" t="str">
        <f>IF('Dépenses sur barèmes'!E373&lt;&gt;"",'Dépenses sur barèmes'!E373,"")</f>
        <v/>
      </c>
      <c r="F373" s="111" t="str">
        <f>IF('Dépenses sur barèmes'!F373&lt;&gt;"",'Dépenses sur barèmes'!F373,"")</f>
        <v/>
      </c>
      <c r="G373" s="79" t="str">
        <f>IF('Dépenses sur barèmes'!G373&lt;&gt;"",'Dépenses sur barèmes'!G373,"")</f>
        <v/>
      </c>
      <c r="H373" s="247" t="str">
        <f>IF(D373&lt;&gt;"",IF(ISNA(VLOOKUP(D373,P_Paramétrage!$B$3086:$D$3125,3,FALSE)),"",VLOOKUP(D373,P_Paramétrage!$B$3086:$D$3125,3,FALSE)),"")</f>
        <v/>
      </c>
      <c r="I373" s="246">
        <f>IF(D373&lt;&gt;"",IF(ISNA(VLOOKUP(D373,P_Paramétrage!$B$3086:$D$3125,3,FALSE)),0,VLOOKUP(D373,P_Paramétrage!$B$3086:$D$3125,2,FALSE)),0)</f>
        <v>0</v>
      </c>
      <c r="J373" s="246">
        <f>'Dépenses sur barèmes'!J373</f>
        <v>0</v>
      </c>
      <c r="K373" s="246"/>
      <c r="L373" s="246">
        <f t="shared" si="15"/>
        <v>0</v>
      </c>
      <c r="M373" s="111"/>
      <c r="N373" s="79" t="str">
        <f t="shared" si="16"/>
        <v/>
      </c>
      <c r="O373" s="246">
        <f t="shared" si="17"/>
        <v>0</v>
      </c>
      <c r="P373" s="111"/>
    </row>
    <row r="374" spans="2:16" ht="19.899999999999999" customHeight="1" x14ac:dyDescent="0.35">
      <c r="B374" s="109">
        <v>367</v>
      </c>
      <c r="C374" s="111" t="str">
        <f>IF('Dépenses sur barèmes'!C374&lt;&gt;"",'Dépenses sur barèmes'!C374,"")</f>
        <v/>
      </c>
      <c r="D374" s="111" t="str">
        <f>IF('Dépenses sur barèmes'!D374&lt;&gt;"",'Dépenses sur barèmes'!D374,"")</f>
        <v/>
      </c>
      <c r="E374" s="111" t="str">
        <f>IF('Dépenses sur barèmes'!E374&lt;&gt;"",'Dépenses sur barèmes'!E374,"")</f>
        <v/>
      </c>
      <c r="F374" s="111" t="str">
        <f>IF('Dépenses sur barèmes'!F374&lt;&gt;"",'Dépenses sur barèmes'!F374,"")</f>
        <v/>
      </c>
      <c r="G374" s="79" t="str">
        <f>IF('Dépenses sur barèmes'!G374&lt;&gt;"",'Dépenses sur barèmes'!G374,"")</f>
        <v/>
      </c>
      <c r="H374" s="247" t="str">
        <f>IF(D374&lt;&gt;"",IF(ISNA(VLOOKUP(D374,P_Paramétrage!$B$3086:$D$3125,3,FALSE)),"",VLOOKUP(D374,P_Paramétrage!$B$3086:$D$3125,3,FALSE)),"")</f>
        <v/>
      </c>
      <c r="I374" s="246">
        <f>IF(D374&lt;&gt;"",IF(ISNA(VLOOKUP(D374,P_Paramétrage!$B$3086:$D$3125,3,FALSE)),0,VLOOKUP(D374,P_Paramétrage!$B$3086:$D$3125,2,FALSE)),0)</f>
        <v>0</v>
      </c>
      <c r="J374" s="246">
        <f>'Dépenses sur barèmes'!J374</f>
        <v>0</v>
      </c>
      <c r="K374" s="246"/>
      <c r="L374" s="246">
        <f t="shared" si="15"/>
        <v>0</v>
      </c>
      <c r="M374" s="111"/>
      <c r="N374" s="79" t="str">
        <f t="shared" si="16"/>
        <v/>
      </c>
      <c r="O374" s="246">
        <f t="shared" si="17"/>
        <v>0</v>
      </c>
      <c r="P374" s="111"/>
    </row>
    <row r="375" spans="2:16" ht="19.899999999999999" customHeight="1" x14ac:dyDescent="0.35">
      <c r="B375" s="109">
        <v>368</v>
      </c>
      <c r="C375" s="111" t="str">
        <f>IF('Dépenses sur barèmes'!C375&lt;&gt;"",'Dépenses sur barèmes'!C375,"")</f>
        <v/>
      </c>
      <c r="D375" s="111" t="str">
        <f>IF('Dépenses sur barèmes'!D375&lt;&gt;"",'Dépenses sur barèmes'!D375,"")</f>
        <v/>
      </c>
      <c r="E375" s="111" t="str">
        <f>IF('Dépenses sur barèmes'!E375&lt;&gt;"",'Dépenses sur barèmes'!E375,"")</f>
        <v/>
      </c>
      <c r="F375" s="111" t="str">
        <f>IF('Dépenses sur barèmes'!F375&lt;&gt;"",'Dépenses sur barèmes'!F375,"")</f>
        <v/>
      </c>
      <c r="G375" s="79" t="str">
        <f>IF('Dépenses sur barèmes'!G375&lt;&gt;"",'Dépenses sur barèmes'!G375,"")</f>
        <v/>
      </c>
      <c r="H375" s="247" t="str">
        <f>IF(D375&lt;&gt;"",IF(ISNA(VLOOKUP(D375,P_Paramétrage!$B$3086:$D$3125,3,FALSE)),"",VLOOKUP(D375,P_Paramétrage!$B$3086:$D$3125,3,FALSE)),"")</f>
        <v/>
      </c>
      <c r="I375" s="246">
        <f>IF(D375&lt;&gt;"",IF(ISNA(VLOOKUP(D375,P_Paramétrage!$B$3086:$D$3125,3,FALSE)),0,VLOOKUP(D375,P_Paramétrage!$B$3086:$D$3125,2,FALSE)),0)</f>
        <v>0</v>
      </c>
      <c r="J375" s="246">
        <f>'Dépenses sur barèmes'!J375</f>
        <v>0</v>
      </c>
      <c r="K375" s="246"/>
      <c r="L375" s="246">
        <f t="shared" si="15"/>
        <v>0</v>
      </c>
      <c r="M375" s="111"/>
      <c r="N375" s="79" t="str">
        <f t="shared" si="16"/>
        <v/>
      </c>
      <c r="O375" s="246">
        <f t="shared" si="17"/>
        <v>0</v>
      </c>
      <c r="P375" s="111"/>
    </row>
    <row r="376" spans="2:16" ht="19.899999999999999" customHeight="1" x14ac:dyDescent="0.35">
      <c r="B376" s="109">
        <v>369</v>
      </c>
      <c r="C376" s="111" t="str">
        <f>IF('Dépenses sur barèmes'!C376&lt;&gt;"",'Dépenses sur barèmes'!C376,"")</f>
        <v/>
      </c>
      <c r="D376" s="111" t="str">
        <f>IF('Dépenses sur barèmes'!D376&lt;&gt;"",'Dépenses sur barèmes'!D376,"")</f>
        <v/>
      </c>
      <c r="E376" s="111" t="str">
        <f>IF('Dépenses sur barèmes'!E376&lt;&gt;"",'Dépenses sur barèmes'!E376,"")</f>
        <v/>
      </c>
      <c r="F376" s="111" t="str">
        <f>IF('Dépenses sur barèmes'!F376&lt;&gt;"",'Dépenses sur barèmes'!F376,"")</f>
        <v/>
      </c>
      <c r="G376" s="79" t="str">
        <f>IF('Dépenses sur barèmes'!G376&lt;&gt;"",'Dépenses sur barèmes'!G376,"")</f>
        <v/>
      </c>
      <c r="H376" s="247" t="str">
        <f>IF(D376&lt;&gt;"",IF(ISNA(VLOOKUP(D376,P_Paramétrage!$B$3086:$D$3125,3,FALSE)),"",VLOOKUP(D376,P_Paramétrage!$B$3086:$D$3125,3,FALSE)),"")</f>
        <v/>
      </c>
      <c r="I376" s="246">
        <f>IF(D376&lt;&gt;"",IF(ISNA(VLOOKUP(D376,P_Paramétrage!$B$3086:$D$3125,3,FALSE)),0,VLOOKUP(D376,P_Paramétrage!$B$3086:$D$3125,2,FALSE)),0)</f>
        <v>0</v>
      </c>
      <c r="J376" s="246">
        <f>'Dépenses sur barèmes'!J376</f>
        <v>0</v>
      </c>
      <c r="K376" s="246"/>
      <c r="L376" s="246">
        <f t="shared" si="15"/>
        <v>0</v>
      </c>
      <c r="M376" s="111"/>
      <c r="N376" s="79" t="str">
        <f t="shared" si="16"/>
        <v/>
      </c>
      <c r="O376" s="246">
        <f t="shared" si="17"/>
        <v>0</v>
      </c>
      <c r="P376" s="111"/>
    </row>
    <row r="377" spans="2:16" ht="19.899999999999999" customHeight="1" x14ac:dyDescent="0.35">
      <c r="B377" s="109">
        <v>370</v>
      </c>
      <c r="C377" s="111" t="str">
        <f>IF('Dépenses sur barèmes'!C377&lt;&gt;"",'Dépenses sur barèmes'!C377,"")</f>
        <v/>
      </c>
      <c r="D377" s="111" t="str">
        <f>IF('Dépenses sur barèmes'!D377&lt;&gt;"",'Dépenses sur barèmes'!D377,"")</f>
        <v/>
      </c>
      <c r="E377" s="111" t="str">
        <f>IF('Dépenses sur barèmes'!E377&lt;&gt;"",'Dépenses sur barèmes'!E377,"")</f>
        <v/>
      </c>
      <c r="F377" s="111" t="str">
        <f>IF('Dépenses sur barèmes'!F377&lt;&gt;"",'Dépenses sur barèmes'!F377,"")</f>
        <v/>
      </c>
      <c r="G377" s="79" t="str">
        <f>IF('Dépenses sur barèmes'!G377&lt;&gt;"",'Dépenses sur barèmes'!G377,"")</f>
        <v/>
      </c>
      <c r="H377" s="247" t="str">
        <f>IF(D377&lt;&gt;"",IF(ISNA(VLOOKUP(D377,P_Paramétrage!$B$3086:$D$3125,3,FALSE)),"",VLOOKUP(D377,P_Paramétrage!$B$3086:$D$3125,3,FALSE)),"")</f>
        <v/>
      </c>
      <c r="I377" s="246">
        <f>IF(D377&lt;&gt;"",IF(ISNA(VLOOKUP(D377,P_Paramétrage!$B$3086:$D$3125,3,FALSE)),0,VLOOKUP(D377,P_Paramétrage!$B$3086:$D$3125,2,FALSE)),0)</f>
        <v>0</v>
      </c>
      <c r="J377" s="246">
        <f>'Dépenses sur barèmes'!J377</f>
        <v>0</v>
      </c>
      <c r="K377" s="246"/>
      <c r="L377" s="246">
        <f t="shared" si="15"/>
        <v>0</v>
      </c>
      <c r="M377" s="111"/>
      <c r="N377" s="79" t="str">
        <f t="shared" si="16"/>
        <v/>
      </c>
      <c r="O377" s="246">
        <f t="shared" si="17"/>
        <v>0</v>
      </c>
      <c r="P377" s="111"/>
    </row>
    <row r="378" spans="2:16" ht="19.899999999999999" customHeight="1" x14ac:dyDescent="0.35">
      <c r="B378" s="109">
        <v>371</v>
      </c>
      <c r="C378" s="111" t="str">
        <f>IF('Dépenses sur barèmes'!C378&lt;&gt;"",'Dépenses sur barèmes'!C378,"")</f>
        <v/>
      </c>
      <c r="D378" s="111" t="str">
        <f>IF('Dépenses sur barèmes'!D378&lt;&gt;"",'Dépenses sur barèmes'!D378,"")</f>
        <v/>
      </c>
      <c r="E378" s="111" t="str">
        <f>IF('Dépenses sur barèmes'!E378&lt;&gt;"",'Dépenses sur barèmes'!E378,"")</f>
        <v/>
      </c>
      <c r="F378" s="111" t="str">
        <f>IF('Dépenses sur barèmes'!F378&lt;&gt;"",'Dépenses sur barèmes'!F378,"")</f>
        <v/>
      </c>
      <c r="G378" s="79" t="str">
        <f>IF('Dépenses sur barèmes'!G378&lt;&gt;"",'Dépenses sur barèmes'!G378,"")</f>
        <v/>
      </c>
      <c r="H378" s="247" t="str">
        <f>IF(D378&lt;&gt;"",IF(ISNA(VLOOKUP(D378,P_Paramétrage!$B$3086:$D$3125,3,FALSE)),"",VLOOKUP(D378,P_Paramétrage!$B$3086:$D$3125,3,FALSE)),"")</f>
        <v/>
      </c>
      <c r="I378" s="246">
        <f>IF(D378&lt;&gt;"",IF(ISNA(VLOOKUP(D378,P_Paramétrage!$B$3086:$D$3125,3,FALSE)),0,VLOOKUP(D378,P_Paramétrage!$B$3086:$D$3125,2,FALSE)),0)</f>
        <v>0</v>
      </c>
      <c r="J378" s="246">
        <f>'Dépenses sur barèmes'!J378</f>
        <v>0</v>
      </c>
      <c r="K378" s="246"/>
      <c r="L378" s="246">
        <f t="shared" si="15"/>
        <v>0</v>
      </c>
      <c r="M378" s="111"/>
      <c r="N378" s="79" t="str">
        <f t="shared" si="16"/>
        <v/>
      </c>
      <c r="O378" s="246">
        <f t="shared" si="17"/>
        <v>0</v>
      </c>
      <c r="P378" s="111"/>
    </row>
    <row r="379" spans="2:16" ht="19.899999999999999" customHeight="1" x14ac:dyDescent="0.35">
      <c r="B379" s="109">
        <v>372</v>
      </c>
      <c r="C379" s="111" t="str">
        <f>IF('Dépenses sur barèmes'!C379&lt;&gt;"",'Dépenses sur barèmes'!C379,"")</f>
        <v/>
      </c>
      <c r="D379" s="111" t="str">
        <f>IF('Dépenses sur barèmes'!D379&lt;&gt;"",'Dépenses sur barèmes'!D379,"")</f>
        <v/>
      </c>
      <c r="E379" s="111" t="str">
        <f>IF('Dépenses sur barèmes'!E379&lt;&gt;"",'Dépenses sur barèmes'!E379,"")</f>
        <v/>
      </c>
      <c r="F379" s="111" t="str">
        <f>IF('Dépenses sur barèmes'!F379&lt;&gt;"",'Dépenses sur barèmes'!F379,"")</f>
        <v/>
      </c>
      <c r="G379" s="79" t="str">
        <f>IF('Dépenses sur barèmes'!G379&lt;&gt;"",'Dépenses sur barèmes'!G379,"")</f>
        <v/>
      </c>
      <c r="H379" s="247" t="str">
        <f>IF(D379&lt;&gt;"",IF(ISNA(VLOOKUP(D379,P_Paramétrage!$B$3086:$D$3125,3,FALSE)),"",VLOOKUP(D379,P_Paramétrage!$B$3086:$D$3125,3,FALSE)),"")</f>
        <v/>
      </c>
      <c r="I379" s="246">
        <f>IF(D379&lt;&gt;"",IF(ISNA(VLOOKUP(D379,P_Paramétrage!$B$3086:$D$3125,3,FALSE)),0,VLOOKUP(D379,P_Paramétrage!$B$3086:$D$3125,2,FALSE)),0)</f>
        <v>0</v>
      </c>
      <c r="J379" s="246">
        <f>'Dépenses sur barèmes'!J379</f>
        <v>0</v>
      </c>
      <c r="K379" s="246"/>
      <c r="L379" s="246">
        <f t="shared" si="15"/>
        <v>0</v>
      </c>
      <c r="M379" s="111"/>
      <c r="N379" s="79" t="str">
        <f t="shared" si="16"/>
        <v/>
      </c>
      <c r="O379" s="246">
        <f t="shared" si="17"/>
        <v>0</v>
      </c>
      <c r="P379" s="111"/>
    </row>
    <row r="380" spans="2:16" ht="19.899999999999999" customHeight="1" x14ac:dyDescent="0.35">
      <c r="B380" s="109">
        <v>373</v>
      </c>
      <c r="C380" s="111" t="str">
        <f>IF('Dépenses sur barèmes'!C380&lt;&gt;"",'Dépenses sur barèmes'!C380,"")</f>
        <v/>
      </c>
      <c r="D380" s="111" t="str">
        <f>IF('Dépenses sur barèmes'!D380&lt;&gt;"",'Dépenses sur barèmes'!D380,"")</f>
        <v/>
      </c>
      <c r="E380" s="111" t="str">
        <f>IF('Dépenses sur barèmes'!E380&lt;&gt;"",'Dépenses sur barèmes'!E380,"")</f>
        <v/>
      </c>
      <c r="F380" s="111" t="str">
        <f>IF('Dépenses sur barèmes'!F380&lt;&gt;"",'Dépenses sur barèmes'!F380,"")</f>
        <v/>
      </c>
      <c r="G380" s="79" t="str">
        <f>IF('Dépenses sur barèmes'!G380&lt;&gt;"",'Dépenses sur barèmes'!G380,"")</f>
        <v/>
      </c>
      <c r="H380" s="247" t="str">
        <f>IF(D380&lt;&gt;"",IF(ISNA(VLOOKUP(D380,P_Paramétrage!$B$3086:$D$3125,3,FALSE)),"",VLOOKUP(D380,P_Paramétrage!$B$3086:$D$3125,3,FALSE)),"")</f>
        <v/>
      </c>
      <c r="I380" s="246">
        <f>IF(D380&lt;&gt;"",IF(ISNA(VLOOKUP(D380,P_Paramétrage!$B$3086:$D$3125,3,FALSE)),0,VLOOKUP(D380,P_Paramétrage!$B$3086:$D$3125,2,FALSE)),0)</f>
        <v>0</v>
      </c>
      <c r="J380" s="246">
        <f>'Dépenses sur barèmes'!J380</f>
        <v>0</v>
      </c>
      <c r="K380" s="246"/>
      <c r="L380" s="246">
        <f t="shared" si="15"/>
        <v>0</v>
      </c>
      <c r="M380" s="111"/>
      <c r="N380" s="79" t="str">
        <f t="shared" si="16"/>
        <v/>
      </c>
      <c r="O380" s="246">
        <f t="shared" si="17"/>
        <v>0</v>
      </c>
      <c r="P380" s="111"/>
    </row>
    <row r="381" spans="2:16" ht="19.899999999999999" customHeight="1" x14ac:dyDescent="0.35">
      <c r="B381" s="109">
        <v>374</v>
      </c>
      <c r="C381" s="111" t="str">
        <f>IF('Dépenses sur barèmes'!C381&lt;&gt;"",'Dépenses sur barèmes'!C381,"")</f>
        <v/>
      </c>
      <c r="D381" s="111" t="str">
        <f>IF('Dépenses sur barèmes'!D381&lt;&gt;"",'Dépenses sur barèmes'!D381,"")</f>
        <v/>
      </c>
      <c r="E381" s="111" t="str">
        <f>IF('Dépenses sur barèmes'!E381&lt;&gt;"",'Dépenses sur barèmes'!E381,"")</f>
        <v/>
      </c>
      <c r="F381" s="111" t="str">
        <f>IF('Dépenses sur barèmes'!F381&lt;&gt;"",'Dépenses sur barèmes'!F381,"")</f>
        <v/>
      </c>
      <c r="G381" s="79" t="str">
        <f>IF('Dépenses sur barèmes'!G381&lt;&gt;"",'Dépenses sur barèmes'!G381,"")</f>
        <v/>
      </c>
      <c r="H381" s="247" t="str">
        <f>IF(D381&lt;&gt;"",IF(ISNA(VLOOKUP(D381,P_Paramétrage!$B$3086:$D$3125,3,FALSE)),"",VLOOKUP(D381,P_Paramétrage!$B$3086:$D$3125,3,FALSE)),"")</f>
        <v/>
      </c>
      <c r="I381" s="246">
        <f>IF(D381&lt;&gt;"",IF(ISNA(VLOOKUP(D381,P_Paramétrage!$B$3086:$D$3125,3,FALSE)),0,VLOOKUP(D381,P_Paramétrage!$B$3086:$D$3125,2,FALSE)),0)</f>
        <v>0</v>
      </c>
      <c r="J381" s="246">
        <f>'Dépenses sur barèmes'!J381</f>
        <v>0</v>
      </c>
      <c r="K381" s="246"/>
      <c r="L381" s="246">
        <f t="shared" si="15"/>
        <v>0</v>
      </c>
      <c r="M381" s="111"/>
      <c r="N381" s="79" t="str">
        <f t="shared" si="16"/>
        <v/>
      </c>
      <c r="O381" s="246">
        <f t="shared" si="17"/>
        <v>0</v>
      </c>
      <c r="P381" s="111"/>
    </row>
    <row r="382" spans="2:16" ht="19.899999999999999" customHeight="1" x14ac:dyDescent="0.35">
      <c r="B382" s="109">
        <v>375</v>
      </c>
      <c r="C382" s="111" t="str">
        <f>IF('Dépenses sur barèmes'!C382&lt;&gt;"",'Dépenses sur barèmes'!C382,"")</f>
        <v/>
      </c>
      <c r="D382" s="111" t="str">
        <f>IF('Dépenses sur barèmes'!D382&lt;&gt;"",'Dépenses sur barèmes'!D382,"")</f>
        <v/>
      </c>
      <c r="E382" s="111" t="str">
        <f>IF('Dépenses sur barèmes'!E382&lt;&gt;"",'Dépenses sur barèmes'!E382,"")</f>
        <v/>
      </c>
      <c r="F382" s="111" t="str">
        <f>IF('Dépenses sur barèmes'!F382&lt;&gt;"",'Dépenses sur barèmes'!F382,"")</f>
        <v/>
      </c>
      <c r="G382" s="79" t="str">
        <f>IF('Dépenses sur barèmes'!G382&lt;&gt;"",'Dépenses sur barèmes'!G382,"")</f>
        <v/>
      </c>
      <c r="H382" s="247" t="str">
        <f>IF(D382&lt;&gt;"",IF(ISNA(VLOOKUP(D382,P_Paramétrage!$B$3086:$D$3125,3,FALSE)),"",VLOOKUP(D382,P_Paramétrage!$B$3086:$D$3125,3,FALSE)),"")</f>
        <v/>
      </c>
      <c r="I382" s="246">
        <f>IF(D382&lt;&gt;"",IF(ISNA(VLOOKUP(D382,P_Paramétrage!$B$3086:$D$3125,3,FALSE)),0,VLOOKUP(D382,P_Paramétrage!$B$3086:$D$3125,2,FALSE)),0)</f>
        <v>0</v>
      </c>
      <c r="J382" s="246">
        <f>'Dépenses sur barèmes'!J382</f>
        <v>0</v>
      </c>
      <c r="K382" s="246"/>
      <c r="L382" s="246">
        <f t="shared" si="15"/>
        <v>0</v>
      </c>
      <c r="M382" s="111"/>
      <c r="N382" s="79" t="str">
        <f t="shared" si="16"/>
        <v/>
      </c>
      <c r="O382" s="246">
        <f t="shared" si="17"/>
        <v>0</v>
      </c>
      <c r="P382" s="111"/>
    </row>
    <row r="383" spans="2:16" ht="19.899999999999999" customHeight="1" x14ac:dyDescent="0.35">
      <c r="B383" s="109">
        <v>376</v>
      </c>
      <c r="C383" s="111" t="str">
        <f>IF('Dépenses sur barèmes'!C383&lt;&gt;"",'Dépenses sur barèmes'!C383,"")</f>
        <v/>
      </c>
      <c r="D383" s="111" t="str">
        <f>IF('Dépenses sur barèmes'!D383&lt;&gt;"",'Dépenses sur barèmes'!D383,"")</f>
        <v/>
      </c>
      <c r="E383" s="111" t="str">
        <f>IF('Dépenses sur barèmes'!E383&lt;&gt;"",'Dépenses sur barèmes'!E383,"")</f>
        <v/>
      </c>
      <c r="F383" s="111" t="str">
        <f>IF('Dépenses sur barèmes'!F383&lt;&gt;"",'Dépenses sur barèmes'!F383,"")</f>
        <v/>
      </c>
      <c r="G383" s="79" t="str">
        <f>IF('Dépenses sur barèmes'!G383&lt;&gt;"",'Dépenses sur barèmes'!G383,"")</f>
        <v/>
      </c>
      <c r="H383" s="247" t="str">
        <f>IF(D383&lt;&gt;"",IF(ISNA(VLOOKUP(D383,P_Paramétrage!$B$3086:$D$3125,3,FALSE)),"",VLOOKUP(D383,P_Paramétrage!$B$3086:$D$3125,3,FALSE)),"")</f>
        <v/>
      </c>
      <c r="I383" s="246">
        <f>IF(D383&lt;&gt;"",IF(ISNA(VLOOKUP(D383,P_Paramétrage!$B$3086:$D$3125,3,FALSE)),0,VLOOKUP(D383,P_Paramétrage!$B$3086:$D$3125,2,FALSE)),0)</f>
        <v>0</v>
      </c>
      <c r="J383" s="246">
        <f>'Dépenses sur barèmes'!J383</f>
        <v>0</v>
      </c>
      <c r="K383" s="246"/>
      <c r="L383" s="246">
        <f t="shared" si="15"/>
        <v>0</v>
      </c>
      <c r="M383" s="111"/>
      <c r="N383" s="79" t="str">
        <f t="shared" si="16"/>
        <v/>
      </c>
      <c r="O383" s="246">
        <f t="shared" si="17"/>
        <v>0</v>
      </c>
      <c r="P383" s="111"/>
    </row>
    <row r="384" spans="2:16" ht="19.899999999999999" customHeight="1" x14ac:dyDescent="0.35">
      <c r="B384" s="109">
        <v>377</v>
      </c>
      <c r="C384" s="111" t="str">
        <f>IF('Dépenses sur barèmes'!C384&lt;&gt;"",'Dépenses sur barèmes'!C384,"")</f>
        <v/>
      </c>
      <c r="D384" s="111" t="str">
        <f>IF('Dépenses sur barèmes'!D384&lt;&gt;"",'Dépenses sur barèmes'!D384,"")</f>
        <v/>
      </c>
      <c r="E384" s="111" t="str">
        <f>IF('Dépenses sur barèmes'!E384&lt;&gt;"",'Dépenses sur barèmes'!E384,"")</f>
        <v/>
      </c>
      <c r="F384" s="111" t="str">
        <f>IF('Dépenses sur barèmes'!F384&lt;&gt;"",'Dépenses sur barèmes'!F384,"")</f>
        <v/>
      </c>
      <c r="G384" s="79" t="str">
        <f>IF('Dépenses sur barèmes'!G384&lt;&gt;"",'Dépenses sur barèmes'!G384,"")</f>
        <v/>
      </c>
      <c r="H384" s="247" t="str">
        <f>IF(D384&lt;&gt;"",IF(ISNA(VLOOKUP(D384,P_Paramétrage!$B$3086:$D$3125,3,FALSE)),"",VLOOKUP(D384,P_Paramétrage!$B$3086:$D$3125,3,FALSE)),"")</f>
        <v/>
      </c>
      <c r="I384" s="246">
        <f>IF(D384&lt;&gt;"",IF(ISNA(VLOOKUP(D384,P_Paramétrage!$B$3086:$D$3125,3,FALSE)),0,VLOOKUP(D384,P_Paramétrage!$B$3086:$D$3125,2,FALSE)),0)</f>
        <v>0</v>
      </c>
      <c r="J384" s="246">
        <f>'Dépenses sur barèmes'!J384</f>
        <v>0</v>
      </c>
      <c r="K384" s="246"/>
      <c r="L384" s="246">
        <f t="shared" si="15"/>
        <v>0</v>
      </c>
      <c r="M384" s="111"/>
      <c r="N384" s="79" t="str">
        <f t="shared" si="16"/>
        <v/>
      </c>
      <c r="O384" s="246">
        <f t="shared" si="17"/>
        <v>0</v>
      </c>
      <c r="P384" s="111"/>
    </row>
    <row r="385" spans="2:16" ht="19.899999999999999" customHeight="1" x14ac:dyDescent="0.35">
      <c r="B385" s="109">
        <v>378</v>
      </c>
      <c r="C385" s="111" t="str">
        <f>IF('Dépenses sur barèmes'!C385&lt;&gt;"",'Dépenses sur barèmes'!C385,"")</f>
        <v/>
      </c>
      <c r="D385" s="111" t="str">
        <f>IF('Dépenses sur barèmes'!D385&lt;&gt;"",'Dépenses sur barèmes'!D385,"")</f>
        <v/>
      </c>
      <c r="E385" s="111" t="str">
        <f>IF('Dépenses sur barèmes'!E385&lt;&gt;"",'Dépenses sur barèmes'!E385,"")</f>
        <v/>
      </c>
      <c r="F385" s="111" t="str">
        <f>IF('Dépenses sur barèmes'!F385&lt;&gt;"",'Dépenses sur barèmes'!F385,"")</f>
        <v/>
      </c>
      <c r="G385" s="79" t="str">
        <f>IF('Dépenses sur barèmes'!G385&lt;&gt;"",'Dépenses sur barèmes'!G385,"")</f>
        <v/>
      </c>
      <c r="H385" s="247" t="str">
        <f>IF(D385&lt;&gt;"",IF(ISNA(VLOOKUP(D385,P_Paramétrage!$B$3086:$D$3125,3,FALSE)),"",VLOOKUP(D385,P_Paramétrage!$B$3086:$D$3125,3,FALSE)),"")</f>
        <v/>
      </c>
      <c r="I385" s="246">
        <f>IF(D385&lt;&gt;"",IF(ISNA(VLOOKUP(D385,P_Paramétrage!$B$3086:$D$3125,3,FALSE)),0,VLOOKUP(D385,P_Paramétrage!$B$3086:$D$3125,2,FALSE)),0)</f>
        <v>0</v>
      </c>
      <c r="J385" s="246">
        <f>'Dépenses sur barèmes'!J385</f>
        <v>0</v>
      </c>
      <c r="K385" s="246"/>
      <c r="L385" s="246">
        <f t="shared" si="15"/>
        <v>0</v>
      </c>
      <c r="M385" s="111"/>
      <c r="N385" s="79" t="str">
        <f t="shared" si="16"/>
        <v/>
      </c>
      <c r="O385" s="246">
        <f t="shared" si="17"/>
        <v>0</v>
      </c>
      <c r="P385" s="111"/>
    </row>
    <row r="386" spans="2:16" ht="19.899999999999999" customHeight="1" x14ac:dyDescent="0.35">
      <c r="B386" s="109">
        <v>379</v>
      </c>
      <c r="C386" s="111" t="str">
        <f>IF('Dépenses sur barèmes'!C386&lt;&gt;"",'Dépenses sur barèmes'!C386,"")</f>
        <v/>
      </c>
      <c r="D386" s="111" t="str">
        <f>IF('Dépenses sur barèmes'!D386&lt;&gt;"",'Dépenses sur barèmes'!D386,"")</f>
        <v/>
      </c>
      <c r="E386" s="111" t="str">
        <f>IF('Dépenses sur barèmes'!E386&lt;&gt;"",'Dépenses sur barèmes'!E386,"")</f>
        <v/>
      </c>
      <c r="F386" s="111" t="str">
        <f>IF('Dépenses sur barèmes'!F386&lt;&gt;"",'Dépenses sur barèmes'!F386,"")</f>
        <v/>
      </c>
      <c r="G386" s="79" t="str">
        <f>IF('Dépenses sur barèmes'!G386&lt;&gt;"",'Dépenses sur barèmes'!G386,"")</f>
        <v/>
      </c>
      <c r="H386" s="247" t="str">
        <f>IF(D386&lt;&gt;"",IF(ISNA(VLOOKUP(D386,P_Paramétrage!$B$3086:$D$3125,3,FALSE)),"",VLOOKUP(D386,P_Paramétrage!$B$3086:$D$3125,3,FALSE)),"")</f>
        <v/>
      </c>
      <c r="I386" s="246">
        <f>IF(D386&lt;&gt;"",IF(ISNA(VLOOKUP(D386,P_Paramétrage!$B$3086:$D$3125,3,FALSE)),0,VLOOKUP(D386,P_Paramétrage!$B$3086:$D$3125,2,FALSE)),0)</f>
        <v>0</v>
      </c>
      <c r="J386" s="246">
        <f>'Dépenses sur barèmes'!J386</f>
        <v>0</v>
      </c>
      <c r="K386" s="246"/>
      <c r="L386" s="246">
        <f t="shared" si="15"/>
        <v>0</v>
      </c>
      <c r="M386" s="111"/>
      <c r="N386" s="79" t="str">
        <f t="shared" si="16"/>
        <v/>
      </c>
      <c r="O386" s="246">
        <f t="shared" si="17"/>
        <v>0</v>
      </c>
      <c r="P386" s="111"/>
    </row>
    <row r="387" spans="2:16" ht="19.899999999999999" customHeight="1" x14ac:dyDescent="0.35">
      <c r="B387" s="109">
        <v>380</v>
      </c>
      <c r="C387" s="111" t="str">
        <f>IF('Dépenses sur barèmes'!C387&lt;&gt;"",'Dépenses sur barèmes'!C387,"")</f>
        <v/>
      </c>
      <c r="D387" s="111" t="str">
        <f>IF('Dépenses sur barèmes'!D387&lt;&gt;"",'Dépenses sur barèmes'!D387,"")</f>
        <v/>
      </c>
      <c r="E387" s="111" t="str">
        <f>IF('Dépenses sur barèmes'!E387&lt;&gt;"",'Dépenses sur barèmes'!E387,"")</f>
        <v/>
      </c>
      <c r="F387" s="111" t="str">
        <f>IF('Dépenses sur barèmes'!F387&lt;&gt;"",'Dépenses sur barèmes'!F387,"")</f>
        <v/>
      </c>
      <c r="G387" s="79" t="str">
        <f>IF('Dépenses sur barèmes'!G387&lt;&gt;"",'Dépenses sur barèmes'!G387,"")</f>
        <v/>
      </c>
      <c r="H387" s="247" t="str">
        <f>IF(D387&lt;&gt;"",IF(ISNA(VLOOKUP(D387,P_Paramétrage!$B$3086:$D$3125,3,FALSE)),"",VLOOKUP(D387,P_Paramétrage!$B$3086:$D$3125,3,FALSE)),"")</f>
        <v/>
      </c>
      <c r="I387" s="246">
        <f>IF(D387&lt;&gt;"",IF(ISNA(VLOOKUP(D387,P_Paramétrage!$B$3086:$D$3125,3,FALSE)),0,VLOOKUP(D387,P_Paramétrage!$B$3086:$D$3125,2,FALSE)),0)</f>
        <v>0</v>
      </c>
      <c r="J387" s="246">
        <f>'Dépenses sur barèmes'!J387</f>
        <v>0</v>
      </c>
      <c r="K387" s="246"/>
      <c r="L387" s="246">
        <f t="shared" si="15"/>
        <v>0</v>
      </c>
      <c r="M387" s="111"/>
      <c r="N387" s="79" t="str">
        <f t="shared" si="16"/>
        <v/>
      </c>
      <c r="O387" s="246">
        <f t="shared" si="17"/>
        <v>0</v>
      </c>
      <c r="P387" s="111"/>
    </row>
    <row r="388" spans="2:16" ht="19.899999999999999" customHeight="1" x14ac:dyDescent="0.35">
      <c r="B388" s="109">
        <v>381</v>
      </c>
      <c r="C388" s="111" t="str">
        <f>IF('Dépenses sur barèmes'!C388&lt;&gt;"",'Dépenses sur barèmes'!C388,"")</f>
        <v/>
      </c>
      <c r="D388" s="111" t="str">
        <f>IF('Dépenses sur barèmes'!D388&lt;&gt;"",'Dépenses sur barèmes'!D388,"")</f>
        <v/>
      </c>
      <c r="E388" s="111" t="str">
        <f>IF('Dépenses sur barèmes'!E388&lt;&gt;"",'Dépenses sur barèmes'!E388,"")</f>
        <v/>
      </c>
      <c r="F388" s="111" t="str">
        <f>IF('Dépenses sur barèmes'!F388&lt;&gt;"",'Dépenses sur barèmes'!F388,"")</f>
        <v/>
      </c>
      <c r="G388" s="79" t="str">
        <f>IF('Dépenses sur barèmes'!G388&lt;&gt;"",'Dépenses sur barèmes'!G388,"")</f>
        <v/>
      </c>
      <c r="H388" s="247" t="str">
        <f>IF(D388&lt;&gt;"",IF(ISNA(VLOOKUP(D388,P_Paramétrage!$B$3086:$D$3125,3,FALSE)),"",VLOOKUP(D388,P_Paramétrage!$B$3086:$D$3125,3,FALSE)),"")</f>
        <v/>
      </c>
      <c r="I388" s="246">
        <f>IF(D388&lt;&gt;"",IF(ISNA(VLOOKUP(D388,P_Paramétrage!$B$3086:$D$3125,3,FALSE)),0,VLOOKUP(D388,P_Paramétrage!$B$3086:$D$3125,2,FALSE)),0)</f>
        <v>0</v>
      </c>
      <c r="J388" s="246">
        <f>'Dépenses sur barèmes'!J388</f>
        <v>0</v>
      </c>
      <c r="K388" s="246"/>
      <c r="L388" s="246">
        <f t="shared" si="15"/>
        <v>0</v>
      </c>
      <c r="M388" s="111"/>
      <c r="N388" s="79" t="str">
        <f t="shared" si="16"/>
        <v/>
      </c>
      <c r="O388" s="246">
        <f t="shared" si="17"/>
        <v>0</v>
      </c>
      <c r="P388" s="111"/>
    </row>
    <row r="389" spans="2:16" ht="19.899999999999999" customHeight="1" x14ac:dyDescent="0.35">
      <c r="B389" s="109">
        <v>382</v>
      </c>
      <c r="C389" s="111" t="str">
        <f>IF('Dépenses sur barèmes'!C389&lt;&gt;"",'Dépenses sur barèmes'!C389,"")</f>
        <v/>
      </c>
      <c r="D389" s="111" t="str">
        <f>IF('Dépenses sur barèmes'!D389&lt;&gt;"",'Dépenses sur barèmes'!D389,"")</f>
        <v/>
      </c>
      <c r="E389" s="111" t="str">
        <f>IF('Dépenses sur barèmes'!E389&lt;&gt;"",'Dépenses sur barèmes'!E389,"")</f>
        <v/>
      </c>
      <c r="F389" s="111" t="str">
        <f>IF('Dépenses sur barèmes'!F389&lt;&gt;"",'Dépenses sur barèmes'!F389,"")</f>
        <v/>
      </c>
      <c r="G389" s="79" t="str">
        <f>IF('Dépenses sur barèmes'!G389&lt;&gt;"",'Dépenses sur barèmes'!G389,"")</f>
        <v/>
      </c>
      <c r="H389" s="247" t="str">
        <f>IF(D389&lt;&gt;"",IF(ISNA(VLOOKUP(D389,P_Paramétrage!$B$3086:$D$3125,3,FALSE)),"",VLOOKUP(D389,P_Paramétrage!$B$3086:$D$3125,3,FALSE)),"")</f>
        <v/>
      </c>
      <c r="I389" s="246">
        <f>IF(D389&lt;&gt;"",IF(ISNA(VLOOKUP(D389,P_Paramétrage!$B$3086:$D$3125,3,FALSE)),0,VLOOKUP(D389,P_Paramétrage!$B$3086:$D$3125,2,FALSE)),0)</f>
        <v>0</v>
      </c>
      <c r="J389" s="246">
        <f>'Dépenses sur barèmes'!J389</f>
        <v>0</v>
      </c>
      <c r="K389" s="246"/>
      <c r="L389" s="246">
        <f t="shared" si="15"/>
        <v>0</v>
      </c>
      <c r="M389" s="111"/>
      <c r="N389" s="79" t="str">
        <f t="shared" si="16"/>
        <v/>
      </c>
      <c r="O389" s="246">
        <f t="shared" si="17"/>
        <v>0</v>
      </c>
      <c r="P389" s="111"/>
    </row>
    <row r="390" spans="2:16" ht="19.899999999999999" customHeight="1" x14ac:dyDescent="0.35">
      <c r="B390" s="109">
        <v>383</v>
      </c>
      <c r="C390" s="111" t="str">
        <f>IF('Dépenses sur barèmes'!C390&lt;&gt;"",'Dépenses sur barèmes'!C390,"")</f>
        <v/>
      </c>
      <c r="D390" s="111" t="str">
        <f>IF('Dépenses sur barèmes'!D390&lt;&gt;"",'Dépenses sur barèmes'!D390,"")</f>
        <v/>
      </c>
      <c r="E390" s="111" t="str">
        <f>IF('Dépenses sur barèmes'!E390&lt;&gt;"",'Dépenses sur barèmes'!E390,"")</f>
        <v/>
      </c>
      <c r="F390" s="111" t="str">
        <f>IF('Dépenses sur barèmes'!F390&lt;&gt;"",'Dépenses sur barèmes'!F390,"")</f>
        <v/>
      </c>
      <c r="G390" s="79" t="str">
        <f>IF('Dépenses sur barèmes'!G390&lt;&gt;"",'Dépenses sur barèmes'!G390,"")</f>
        <v/>
      </c>
      <c r="H390" s="247" t="str">
        <f>IF(D390&lt;&gt;"",IF(ISNA(VLOOKUP(D390,P_Paramétrage!$B$3086:$D$3125,3,FALSE)),"",VLOOKUP(D390,P_Paramétrage!$B$3086:$D$3125,3,FALSE)),"")</f>
        <v/>
      </c>
      <c r="I390" s="246">
        <f>IF(D390&lt;&gt;"",IF(ISNA(VLOOKUP(D390,P_Paramétrage!$B$3086:$D$3125,3,FALSE)),0,VLOOKUP(D390,P_Paramétrage!$B$3086:$D$3125,2,FALSE)),0)</f>
        <v>0</v>
      </c>
      <c r="J390" s="246">
        <f>'Dépenses sur barèmes'!J390</f>
        <v>0</v>
      </c>
      <c r="K390" s="246"/>
      <c r="L390" s="246">
        <f t="shared" si="15"/>
        <v>0</v>
      </c>
      <c r="M390" s="111"/>
      <c r="N390" s="79" t="str">
        <f t="shared" si="16"/>
        <v/>
      </c>
      <c r="O390" s="246">
        <f t="shared" si="17"/>
        <v>0</v>
      </c>
      <c r="P390" s="111"/>
    </row>
    <row r="391" spans="2:16" ht="19.899999999999999" customHeight="1" x14ac:dyDescent="0.35">
      <c r="B391" s="109">
        <v>384</v>
      </c>
      <c r="C391" s="111" t="str">
        <f>IF('Dépenses sur barèmes'!C391&lt;&gt;"",'Dépenses sur barèmes'!C391,"")</f>
        <v/>
      </c>
      <c r="D391" s="111" t="str">
        <f>IF('Dépenses sur barèmes'!D391&lt;&gt;"",'Dépenses sur barèmes'!D391,"")</f>
        <v/>
      </c>
      <c r="E391" s="111" t="str">
        <f>IF('Dépenses sur barèmes'!E391&lt;&gt;"",'Dépenses sur barèmes'!E391,"")</f>
        <v/>
      </c>
      <c r="F391" s="111" t="str">
        <f>IF('Dépenses sur barèmes'!F391&lt;&gt;"",'Dépenses sur barèmes'!F391,"")</f>
        <v/>
      </c>
      <c r="G391" s="79" t="str">
        <f>IF('Dépenses sur barèmes'!G391&lt;&gt;"",'Dépenses sur barèmes'!G391,"")</f>
        <v/>
      </c>
      <c r="H391" s="247" t="str">
        <f>IF(D391&lt;&gt;"",IF(ISNA(VLOOKUP(D391,P_Paramétrage!$B$3086:$D$3125,3,FALSE)),"",VLOOKUP(D391,P_Paramétrage!$B$3086:$D$3125,3,FALSE)),"")</f>
        <v/>
      </c>
      <c r="I391" s="246">
        <f>IF(D391&lt;&gt;"",IF(ISNA(VLOOKUP(D391,P_Paramétrage!$B$3086:$D$3125,3,FALSE)),0,VLOOKUP(D391,P_Paramétrage!$B$3086:$D$3125,2,FALSE)),0)</f>
        <v>0</v>
      </c>
      <c r="J391" s="246">
        <f>'Dépenses sur barèmes'!J391</f>
        <v>0</v>
      </c>
      <c r="K391" s="246"/>
      <c r="L391" s="246">
        <f t="shared" si="15"/>
        <v>0</v>
      </c>
      <c r="M391" s="111"/>
      <c r="N391" s="79" t="str">
        <f t="shared" si="16"/>
        <v/>
      </c>
      <c r="O391" s="246">
        <f t="shared" si="17"/>
        <v>0</v>
      </c>
      <c r="P391" s="111"/>
    </row>
    <row r="392" spans="2:16" ht="19.899999999999999" customHeight="1" x14ac:dyDescent="0.35">
      <c r="B392" s="109">
        <v>385</v>
      </c>
      <c r="C392" s="111" t="str">
        <f>IF('Dépenses sur barèmes'!C392&lt;&gt;"",'Dépenses sur barèmes'!C392,"")</f>
        <v/>
      </c>
      <c r="D392" s="111" t="str">
        <f>IF('Dépenses sur barèmes'!D392&lt;&gt;"",'Dépenses sur barèmes'!D392,"")</f>
        <v/>
      </c>
      <c r="E392" s="111" t="str">
        <f>IF('Dépenses sur barèmes'!E392&lt;&gt;"",'Dépenses sur barèmes'!E392,"")</f>
        <v/>
      </c>
      <c r="F392" s="111" t="str">
        <f>IF('Dépenses sur barèmes'!F392&lt;&gt;"",'Dépenses sur barèmes'!F392,"")</f>
        <v/>
      </c>
      <c r="G392" s="79" t="str">
        <f>IF('Dépenses sur barèmes'!G392&lt;&gt;"",'Dépenses sur barèmes'!G392,"")</f>
        <v/>
      </c>
      <c r="H392" s="247" t="str">
        <f>IF(D392&lt;&gt;"",IF(ISNA(VLOOKUP(D392,P_Paramétrage!$B$3086:$D$3125,3,FALSE)),"",VLOOKUP(D392,P_Paramétrage!$B$3086:$D$3125,3,FALSE)),"")</f>
        <v/>
      </c>
      <c r="I392" s="246">
        <f>IF(D392&lt;&gt;"",IF(ISNA(VLOOKUP(D392,P_Paramétrage!$B$3086:$D$3125,3,FALSE)),0,VLOOKUP(D392,P_Paramétrage!$B$3086:$D$3125,2,FALSE)),0)</f>
        <v>0</v>
      </c>
      <c r="J392" s="246">
        <f>'Dépenses sur barèmes'!J392</f>
        <v>0</v>
      </c>
      <c r="K392" s="246"/>
      <c r="L392" s="246">
        <f t="shared" si="15"/>
        <v>0</v>
      </c>
      <c r="M392" s="111"/>
      <c r="N392" s="79" t="str">
        <f t="shared" si="16"/>
        <v/>
      </c>
      <c r="O392" s="246">
        <f t="shared" si="17"/>
        <v>0</v>
      </c>
      <c r="P392" s="111"/>
    </row>
    <row r="393" spans="2:16" ht="19.899999999999999" customHeight="1" x14ac:dyDescent="0.35">
      <c r="B393" s="109">
        <v>386</v>
      </c>
      <c r="C393" s="111" t="str">
        <f>IF('Dépenses sur barèmes'!C393&lt;&gt;"",'Dépenses sur barèmes'!C393,"")</f>
        <v/>
      </c>
      <c r="D393" s="111" t="str">
        <f>IF('Dépenses sur barèmes'!D393&lt;&gt;"",'Dépenses sur barèmes'!D393,"")</f>
        <v/>
      </c>
      <c r="E393" s="111" t="str">
        <f>IF('Dépenses sur barèmes'!E393&lt;&gt;"",'Dépenses sur barèmes'!E393,"")</f>
        <v/>
      </c>
      <c r="F393" s="111" t="str">
        <f>IF('Dépenses sur barèmes'!F393&lt;&gt;"",'Dépenses sur barèmes'!F393,"")</f>
        <v/>
      </c>
      <c r="G393" s="79" t="str">
        <f>IF('Dépenses sur barèmes'!G393&lt;&gt;"",'Dépenses sur barèmes'!G393,"")</f>
        <v/>
      </c>
      <c r="H393" s="247" t="str">
        <f>IF(D393&lt;&gt;"",IF(ISNA(VLOOKUP(D393,P_Paramétrage!$B$3086:$D$3125,3,FALSE)),"",VLOOKUP(D393,P_Paramétrage!$B$3086:$D$3125,3,FALSE)),"")</f>
        <v/>
      </c>
      <c r="I393" s="246">
        <f>IF(D393&lt;&gt;"",IF(ISNA(VLOOKUP(D393,P_Paramétrage!$B$3086:$D$3125,3,FALSE)),0,VLOOKUP(D393,P_Paramétrage!$B$3086:$D$3125,2,FALSE)),0)</f>
        <v>0</v>
      </c>
      <c r="J393" s="246">
        <f>'Dépenses sur barèmes'!J393</f>
        <v>0</v>
      </c>
      <c r="K393" s="246"/>
      <c r="L393" s="246">
        <f t="shared" ref="L393:L456" si="18">IF(K393&lt;&gt;"",MIN(ROUND(K393,2),IF(AND(I393&lt;&gt;0,G393&lt;&gt;""),ROUND(G393*I393,2),0)),IF(AND(I393&lt;&gt;0,G393&lt;&gt;""),ROUND(G393*I393,2),0))</f>
        <v>0</v>
      </c>
      <c r="M393" s="111"/>
      <c r="N393" s="79" t="str">
        <f t="shared" ref="N393:N456" si="19">G393</f>
        <v/>
      </c>
      <c r="O393" s="246">
        <f t="shared" ref="O393:O456" si="20">IF(K393&lt;&gt;"",MIN(ROUND(K393,2),IF(AND(I393&lt;&gt;0,N393&lt;&gt;""),ROUND(N393*I393,2),0)),IF(AND(I393&lt;&gt;0,N393&lt;&gt;""),ROUND(N393*I393,2),0))</f>
        <v>0</v>
      </c>
      <c r="P393" s="111"/>
    </row>
    <row r="394" spans="2:16" ht="19.899999999999999" customHeight="1" x14ac:dyDescent="0.35">
      <c r="B394" s="109">
        <v>387</v>
      </c>
      <c r="C394" s="111" t="str">
        <f>IF('Dépenses sur barèmes'!C394&lt;&gt;"",'Dépenses sur barèmes'!C394,"")</f>
        <v/>
      </c>
      <c r="D394" s="111" t="str">
        <f>IF('Dépenses sur barèmes'!D394&lt;&gt;"",'Dépenses sur barèmes'!D394,"")</f>
        <v/>
      </c>
      <c r="E394" s="111" t="str">
        <f>IF('Dépenses sur barèmes'!E394&lt;&gt;"",'Dépenses sur barèmes'!E394,"")</f>
        <v/>
      </c>
      <c r="F394" s="111" t="str">
        <f>IF('Dépenses sur barèmes'!F394&lt;&gt;"",'Dépenses sur barèmes'!F394,"")</f>
        <v/>
      </c>
      <c r="G394" s="79" t="str">
        <f>IF('Dépenses sur barèmes'!G394&lt;&gt;"",'Dépenses sur barèmes'!G394,"")</f>
        <v/>
      </c>
      <c r="H394" s="247" t="str">
        <f>IF(D394&lt;&gt;"",IF(ISNA(VLOOKUP(D394,P_Paramétrage!$B$3086:$D$3125,3,FALSE)),"",VLOOKUP(D394,P_Paramétrage!$B$3086:$D$3125,3,FALSE)),"")</f>
        <v/>
      </c>
      <c r="I394" s="246">
        <f>IF(D394&lt;&gt;"",IF(ISNA(VLOOKUP(D394,P_Paramétrage!$B$3086:$D$3125,3,FALSE)),0,VLOOKUP(D394,P_Paramétrage!$B$3086:$D$3125,2,FALSE)),0)</f>
        <v>0</v>
      </c>
      <c r="J394" s="246">
        <f>'Dépenses sur barèmes'!J394</f>
        <v>0</v>
      </c>
      <c r="K394" s="246"/>
      <c r="L394" s="246">
        <f t="shared" si="18"/>
        <v>0</v>
      </c>
      <c r="M394" s="111"/>
      <c r="N394" s="79" t="str">
        <f t="shared" si="19"/>
        <v/>
      </c>
      <c r="O394" s="246">
        <f t="shared" si="20"/>
        <v>0</v>
      </c>
      <c r="P394" s="111"/>
    </row>
    <row r="395" spans="2:16" ht="19.899999999999999" customHeight="1" x14ac:dyDescent="0.35">
      <c r="B395" s="109">
        <v>388</v>
      </c>
      <c r="C395" s="111" t="str">
        <f>IF('Dépenses sur barèmes'!C395&lt;&gt;"",'Dépenses sur barèmes'!C395,"")</f>
        <v/>
      </c>
      <c r="D395" s="111" t="str">
        <f>IF('Dépenses sur barèmes'!D395&lt;&gt;"",'Dépenses sur barèmes'!D395,"")</f>
        <v/>
      </c>
      <c r="E395" s="111" t="str">
        <f>IF('Dépenses sur barèmes'!E395&lt;&gt;"",'Dépenses sur barèmes'!E395,"")</f>
        <v/>
      </c>
      <c r="F395" s="111" t="str">
        <f>IF('Dépenses sur barèmes'!F395&lt;&gt;"",'Dépenses sur barèmes'!F395,"")</f>
        <v/>
      </c>
      <c r="G395" s="79" t="str">
        <f>IF('Dépenses sur barèmes'!G395&lt;&gt;"",'Dépenses sur barèmes'!G395,"")</f>
        <v/>
      </c>
      <c r="H395" s="247" t="str">
        <f>IF(D395&lt;&gt;"",IF(ISNA(VLOOKUP(D395,P_Paramétrage!$B$3086:$D$3125,3,FALSE)),"",VLOOKUP(D395,P_Paramétrage!$B$3086:$D$3125,3,FALSE)),"")</f>
        <v/>
      </c>
      <c r="I395" s="246">
        <f>IF(D395&lt;&gt;"",IF(ISNA(VLOOKUP(D395,P_Paramétrage!$B$3086:$D$3125,3,FALSE)),0,VLOOKUP(D395,P_Paramétrage!$B$3086:$D$3125,2,FALSE)),0)</f>
        <v>0</v>
      </c>
      <c r="J395" s="246">
        <f>'Dépenses sur barèmes'!J395</f>
        <v>0</v>
      </c>
      <c r="K395" s="246"/>
      <c r="L395" s="246">
        <f t="shared" si="18"/>
        <v>0</v>
      </c>
      <c r="M395" s="111"/>
      <c r="N395" s="79" t="str">
        <f t="shared" si="19"/>
        <v/>
      </c>
      <c r="O395" s="246">
        <f t="shared" si="20"/>
        <v>0</v>
      </c>
      <c r="P395" s="111"/>
    </row>
    <row r="396" spans="2:16" ht="19.899999999999999" customHeight="1" x14ac:dyDescent="0.35">
      <c r="B396" s="109">
        <v>389</v>
      </c>
      <c r="C396" s="111" t="str">
        <f>IF('Dépenses sur barèmes'!C396&lt;&gt;"",'Dépenses sur barèmes'!C396,"")</f>
        <v/>
      </c>
      <c r="D396" s="111" t="str">
        <f>IF('Dépenses sur barèmes'!D396&lt;&gt;"",'Dépenses sur barèmes'!D396,"")</f>
        <v/>
      </c>
      <c r="E396" s="111" t="str">
        <f>IF('Dépenses sur barèmes'!E396&lt;&gt;"",'Dépenses sur barèmes'!E396,"")</f>
        <v/>
      </c>
      <c r="F396" s="111" t="str">
        <f>IF('Dépenses sur barèmes'!F396&lt;&gt;"",'Dépenses sur barèmes'!F396,"")</f>
        <v/>
      </c>
      <c r="G396" s="79" t="str">
        <f>IF('Dépenses sur barèmes'!G396&lt;&gt;"",'Dépenses sur barèmes'!G396,"")</f>
        <v/>
      </c>
      <c r="H396" s="247" t="str">
        <f>IF(D396&lt;&gt;"",IF(ISNA(VLOOKUP(D396,P_Paramétrage!$B$3086:$D$3125,3,FALSE)),"",VLOOKUP(D396,P_Paramétrage!$B$3086:$D$3125,3,FALSE)),"")</f>
        <v/>
      </c>
      <c r="I396" s="246">
        <f>IF(D396&lt;&gt;"",IF(ISNA(VLOOKUP(D396,P_Paramétrage!$B$3086:$D$3125,3,FALSE)),0,VLOOKUP(D396,P_Paramétrage!$B$3086:$D$3125,2,FALSE)),0)</f>
        <v>0</v>
      </c>
      <c r="J396" s="246">
        <f>'Dépenses sur barèmes'!J396</f>
        <v>0</v>
      </c>
      <c r="K396" s="246"/>
      <c r="L396" s="246">
        <f t="shared" si="18"/>
        <v>0</v>
      </c>
      <c r="M396" s="111"/>
      <c r="N396" s="79" t="str">
        <f t="shared" si="19"/>
        <v/>
      </c>
      <c r="O396" s="246">
        <f t="shared" si="20"/>
        <v>0</v>
      </c>
      <c r="P396" s="111"/>
    </row>
    <row r="397" spans="2:16" ht="19.899999999999999" customHeight="1" x14ac:dyDescent="0.35">
      <c r="B397" s="109">
        <v>390</v>
      </c>
      <c r="C397" s="111" t="str">
        <f>IF('Dépenses sur barèmes'!C397&lt;&gt;"",'Dépenses sur barèmes'!C397,"")</f>
        <v/>
      </c>
      <c r="D397" s="111" t="str">
        <f>IF('Dépenses sur barèmes'!D397&lt;&gt;"",'Dépenses sur barèmes'!D397,"")</f>
        <v/>
      </c>
      <c r="E397" s="111" t="str">
        <f>IF('Dépenses sur barèmes'!E397&lt;&gt;"",'Dépenses sur barèmes'!E397,"")</f>
        <v/>
      </c>
      <c r="F397" s="111" t="str">
        <f>IF('Dépenses sur barèmes'!F397&lt;&gt;"",'Dépenses sur barèmes'!F397,"")</f>
        <v/>
      </c>
      <c r="G397" s="79" t="str">
        <f>IF('Dépenses sur barèmes'!G397&lt;&gt;"",'Dépenses sur barèmes'!G397,"")</f>
        <v/>
      </c>
      <c r="H397" s="247" t="str">
        <f>IF(D397&lt;&gt;"",IF(ISNA(VLOOKUP(D397,P_Paramétrage!$B$3086:$D$3125,3,FALSE)),"",VLOOKUP(D397,P_Paramétrage!$B$3086:$D$3125,3,FALSE)),"")</f>
        <v/>
      </c>
      <c r="I397" s="246">
        <f>IF(D397&lt;&gt;"",IF(ISNA(VLOOKUP(D397,P_Paramétrage!$B$3086:$D$3125,3,FALSE)),0,VLOOKUP(D397,P_Paramétrage!$B$3086:$D$3125,2,FALSE)),0)</f>
        <v>0</v>
      </c>
      <c r="J397" s="246">
        <f>'Dépenses sur barèmes'!J397</f>
        <v>0</v>
      </c>
      <c r="K397" s="246"/>
      <c r="L397" s="246">
        <f t="shared" si="18"/>
        <v>0</v>
      </c>
      <c r="M397" s="111"/>
      <c r="N397" s="79" t="str">
        <f t="shared" si="19"/>
        <v/>
      </c>
      <c r="O397" s="246">
        <f t="shared" si="20"/>
        <v>0</v>
      </c>
      <c r="P397" s="111"/>
    </row>
    <row r="398" spans="2:16" ht="19.899999999999999" customHeight="1" x14ac:dyDescent="0.35">
      <c r="B398" s="109">
        <v>391</v>
      </c>
      <c r="C398" s="111" t="str">
        <f>IF('Dépenses sur barèmes'!C398&lt;&gt;"",'Dépenses sur barèmes'!C398,"")</f>
        <v/>
      </c>
      <c r="D398" s="111" t="str">
        <f>IF('Dépenses sur barèmes'!D398&lt;&gt;"",'Dépenses sur barèmes'!D398,"")</f>
        <v/>
      </c>
      <c r="E398" s="111" t="str">
        <f>IF('Dépenses sur barèmes'!E398&lt;&gt;"",'Dépenses sur barèmes'!E398,"")</f>
        <v/>
      </c>
      <c r="F398" s="111" t="str">
        <f>IF('Dépenses sur barèmes'!F398&lt;&gt;"",'Dépenses sur barèmes'!F398,"")</f>
        <v/>
      </c>
      <c r="G398" s="79" t="str">
        <f>IF('Dépenses sur barèmes'!G398&lt;&gt;"",'Dépenses sur barèmes'!G398,"")</f>
        <v/>
      </c>
      <c r="H398" s="247" t="str">
        <f>IF(D398&lt;&gt;"",IF(ISNA(VLOOKUP(D398,P_Paramétrage!$B$3086:$D$3125,3,FALSE)),"",VLOOKUP(D398,P_Paramétrage!$B$3086:$D$3125,3,FALSE)),"")</f>
        <v/>
      </c>
      <c r="I398" s="246">
        <f>IF(D398&lt;&gt;"",IF(ISNA(VLOOKUP(D398,P_Paramétrage!$B$3086:$D$3125,3,FALSE)),0,VLOOKUP(D398,P_Paramétrage!$B$3086:$D$3125,2,FALSE)),0)</f>
        <v>0</v>
      </c>
      <c r="J398" s="246">
        <f>'Dépenses sur barèmes'!J398</f>
        <v>0</v>
      </c>
      <c r="K398" s="246"/>
      <c r="L398" s="246">
        <f t="shared" si="18"/>
        <v>0</v>
      </c>
      <c r="M398" s="111"/>
      <c r="N398" s="79" t="str">
        <f t="shared" si="19"/>
        <v/>
      </c>
      <c r="O398" s="246">
        <f t="shared" si="20"/>
        <v>0</v>
      </c>
      <c r="P398" s="111"/>
    </row>
    <row r="399" spans="2:16" ht="19.899999999999999" customHeight="1" x14ac:dyDescent="0.35">
      <c r="B399" s="109">
        <v>392</v>
      </c>
      <c r="C399" s="111" t="str">
        <f>IF('Dépenses sur barèmes'!C399&lt;&gt;"",'Dépenses sur barèmes'!C399,"")</f>
        <v/>
      </c>
      <c r="D399" s="111" t="str">
        <f>IF('Dépenses sur barèmes'!D399&lt;&gt;"",'Dépenses sur barèmes'!D399,"")</f>
        <v/>
      </c>
      <c r="E399" s="111" t="str">
        <f>IF('Dépenses sur barèmes'!E399&lt;&gt;"",'Dépenses sur barèmes'!E399,"")</f>
        <v/>
      </c>
      <c r="F399" s="111" t="str">
        <f>IF('Dépenses sur barèmes'!F399&lt;&gt;"",'Dépenses sur barèmes'!F399,"")</f>
        <v/>
      </c>
      <c r="G399" s="79" t="str">
        <f>IF('Dépenses sur barèmes'!G399&lt;&gt;"",'Dépenses sur barèmes'!G399,"")</f>
        <v/>
      </c>
      <c r="H399" s="247" t="str">
        <f>IF(D399&lt;&gt;"",IF(ISNA(VLOOKUP(D399,P_Paramétrage!$B$3086:$D$3125,3,FALSE)),"",VLOOKUP(D399,P_Paramétrage!$B$3086:$D$3125,3,FALSE)),"")</f>
        <v/>
      </c>
      <c r="I399" s="246">
        <f>IF(D399&lt;&gt;"",IF(ISNA(VLOOKUP(D399,P_Paramétrage!$B$3086:$D$3125,3,FALSE)),0,VLOOKUP(D399,P_Paramétrage!$B$3086:$D$3125,2,FALSE)),0)</f>
        <v>0</v>
      </c>
      <c r="J399" s="246">
        <f>'Dépenses sur barèmes'!J399</f>
        <v>0</v>
      </c>
      <c r="K399" s="246"/>
      <c r="L399" s="246">
        <f t="shared" si="18"/>
        <v>0</v>
      </c>
      <c r="M399" s="111"/>
      <c r="N399" s="79" t="str">
        <f t="shared" si="19"/>
        <v/>
      </c>
      <c r="O399" s="246">
        <f t="shared" si="20"/>
        <v>0</v>
      </c>
      <c r="P399" s="111"/>
    </row>
    <row r="400" spans="2:16" ht="19.899999999999999" customHeight="1" x14ac:dyDescent="0.35">
      <c r="B400" s="109">
        <v>393</v>
      </c>
      <c r="C400" s="111" t="str">
        <f>IF('Dépenses sur barèmes'!C400&lt;&gt;"",'Dépenses sur barèmes'!C400,"")</f>
        <v/>
      </c>
      <c r="D400" s="111" t="str">
        <f>IF('Dépenses sur barèmes'!D400&lt;&gt;"",'Dépenses sur barèmes'!D400,"")</f>
        <v/>
      </c>
      <c r="E400" s="111" t="str">
        <f>IF('Dépenses sur barèmes'!E400&lt;&gt;"",'Dépenses sur barèmes'!E400,"")</f>
        <v/>
      </c>
      <c r="F400" s="111" t="str">
        <f>IF('Dépenses sur barèmes'!F400&lt;&gt;"",'Dépenses sur barèmes'!F400,"")</f>
        <v/>
      </c>
      <c r="G400" s="79" t="str">
        <f>IF('Dépenses sur barèmes'!G400&lt;&gt;"",'Dépenses sur barèmes'!G400,"")</f>
        <v/>
      </c>
      <c r="H400" s="247" t="str">
        <f>IF(D400&lt;&gt;"",IF(ISNA(VLOOKUP(D400,P_Paramétrage!$B$3086:$D$3125,3,FALSE)),"",VLOOKUP(D400,P_Paramétrage!$B$3086:$D$3125,3,FALSE)),"")</f>
        <v/>
      </c>
      <c r="I400" s="246">
        <f>IF(D400&lt;&gt;"",IF(ISNA(VLOOKUP(D400,P_Paramétrage!$B$3086:$D$3125,3,FALSE)),0,VLOOKUP(D400,P_Paramétrage!$B$3086:$D$3125,2,FALSE)),0)</f>
        <v>0</v>
      </c>
      <c r="J400" s="246">
        <f>'Dépenses sur barèmes'!J400</f>
        <v>0</v>
      </c>
      <c r="K400" s="246"/>
      <c r="L400" s="246">
        <f t="shared" si="18"/>
        <v>0</v>
      </c>
      <c r="M400" s="111"/>
      <c r="N400" s="79" t="str">
        <f t="shared" si="19"/>
        <v/>
      </c>
      <c r="O400" s="246">
        <f t="shared" si="20"/>
        <v>0</v>
      </c>
      <c r="P400" s="111"/>
    </row>
    <row r="401" spans="2:16" ht="19.899999999999999" customHeight="1" x14ac:dyDescent="0.35">
      <c r="B401" s="109">
        <v>394</v>
      </c>
      <c r="C401" s="111" t="str">
        <f>IF('Dépenses sur barèmes'!C401&lt;&gt;"",'Dépenses sur barèmes'!C401,"")</f>
        <v/>
      </c>
      <c r="D401" s="111" t="str">
        <f>IF('Dépenses sur barèmes'!D401&lt;&gt;"",'Dépenses sur barèmes'!D401,"")</f>
        <v/>
      </c>
      <c r="E401" s="111" t="str">
        <f>IF('Dépenses sur barèmes'!E401&lt;&gt;"",'Dépenses sur barèmes'!E401,"")</f>
        <v/>
      </c>
      <c r="F401" s="111" t="str">
        <f>IF('Dépenses sur barèmes'!F401&lt;&gt;"",'Dépenses sur barèmes'!F401,"")</f>
        <v/>
      </c>
      <c r="G401" s="79" t="str">
        <f>IF('Dépenses sur barèmes'!G401&lt;&gt;"",'Dépenses sur barèmes'!G401,"")</f>
        <v/>
      </c>
      <c r="H401" s="247" t="str">
        <f>IF(D401&lt;&gt;"",IF(ISNA(VLOOKUP(D401,P_Paramétrage!$B$3086:$D$3125,3,FALSE)),"",VLOOKUP(D401,P_Paramétrage!$B$3086:$D$3125,3,FALSE)),"")</f>
        <v/>
      </c>
      <c r="I401" s="246">
        <f>IF(D401&lt;&gt;"",IF(ISNA(VLOOKUP(D401,P_Paramétrage!$B$3086:$D$3125,3,FALSE)),0,VLOOKUP(D401,P_Paramétrage!$B$3086:$D$3125,2,FALSE)),0)</f>
        <v>0</v>
      </c>
      <c r="J401" s="246">
        <f>'Dépenses sur barèmes'!J401</f>
        <v>0</v>
      </c>
      <c r="K401" s="246"/>
      <c r="L401" s="246">
        <f t="shared" si="18"/>
        <v>0</v>
      </c>
      <c r="M401" s="111"/>
      <c r="N401" s="79" t="str">
        <f t="shared" si="19"/>
        <v/>
      </c>
      <c r="O401" s="246">
        <f t="shared" si="20"/>
        <v>0</v>
      </c>
      <c r="P401" s="111"/>
    </row>
    <row r="402" spans="2:16" ht="19.899999999999999" customHeight="1" x14ac:dyDescent="0.35">
      <c r="B402" s="109">
        <v>395</v>
      </c>
      <c r="C402" s="111" t="str">
        <f>IF('Dépenses sur barèmes'!C402&lt;&gt;"",'Dépenses sur barèmes'!C402,"")</f>
        <v/>
      </c>
      <c r="D402" s="111" t="str">
        <f>IF('Dépenses sur barèmes'!D402&lt;&gt;"",'Dépenses sur barèmes'!D402,"")</f>
        <v/>
      </c>
      <c r="E402" s="111" t="str">
        <f>IF('Dépenses sur barèmes'!E402&lt;&gt;"",'Dépenses sur barèmes'!E402,"")</f>
        <v/>
      </c>
      <c r="F402" s="111" t="str">
        <f>IF('Dépenses sur barèmes'!F402&lt;&gt;"",'Dépenses sur barèmes'!F402,"")</f>
        <v/>
      </c>
      <c r="G402" s="79" t="str">
        <f>IF('Dépenses sur barèmes'!G402&lt;&gt;"",'Dépenses sur barèmes'!G402,"")</f>
        <v/>
      </c>
      <c r="H402" s="247" t="str">
        <f>IF(D402&lt;&gt;"",IF(ISNA(VLOOKUP(D402,P_Paramétrage!$B$3086:$D$3125,3,FALSE)),"",VLOOKUP(D402,P_Paramétrage!$B$3086:$D$3125,3,FALSE)),"")</f>
        <v/>
      </c>
      <c r="I402" s="246">
        <f>IF(D402&lt;&gt;"",IF(ISNA(VLOOKUP(D402,P_Paramétrage!$B$3086:$D$3125,3,FALSE)),0,VLOOKUP(D402,P_Paramétrage!$B$3086:$D$3125,2,FALSE)),0)</f>
        <v>0</v>
      </c>
      <c r="J402" s="246">
        <f>'Dépenses sur barèmes'!J402</f>
        <v>0</v>
      </c>
      <c r="K402" s="246"/>
      <c r="L402" s="246">
        <f t="shared" si="18"/>
        <v>0</v>
      </c>
      <c r="M402" s="111"/>
      <c r="N402" s="79" t="str">
        <f t="shared" si="19"/>
        <v/>
      </c>
      <c r="O402" s="246">
        <f t="shared" si="20"/>
        <v>0</v>
      </c>
      <c r="P402" s="111"/>
    </row>
    <row r="403" spans="2:16" ht="19.899999999999999" customHeight="1" x14ac:dyDescent="0.35">
      <c r="B403" s="109">
        <v>396</v>
      </c>
      <c r="C403" s="111" t="str">
        <f>IF('Dépenses sur barèmes'!C403&lt;&gt;"",'Dépenses sur barèmes'!C403,"")</f>
        <v/>
      </c>
      <c r="D403" s="111" t="str">
        <f>IF('Dépenses sur barèmes'!D403&lt;&gt;"",'Dépenses sur barèmes'!D403,"")</f>
        <v/>
      </c>
      <c r="E403" s="111" t="str">
        <f>IF('Dépenses sur barèmes'!E403&lt;&gt;"",'Dépenses sur barèmes'!E403,"")</f>
        <v/>
      </c>
      <c r="F403" s="111" t="str">
        <f>IF('Dépenses sur barèmes'!F403&lt;&gt;"",'Dépenses sur barèmes'!F403,"")</f>
        <v/>
      </c>
      <c r="G403" s="79" t="str">
        <f>IF('Dépenses sur barèmes'!G403&lt;&gt;"",'Dépenses sur barèmes'!G403,"")</f>
        <v/>
      </c>
      <c r="H403" s="247" t="str">
        <f>IF(D403&lt;&gt;"",IF(ISNA(VLOOKUP(D403,P_Paramétrage!$B$3086:$D$3125,3,FALSE)),"",VLOOKUP(D403,P_Paramétrage!$B$3086:$D$3125,3,FALSE)),"")</f>
        <v/>
      </c>
      <c r="I403" s="246">
        <f>IF(D403&lt;&gt;"",IF(ISNA(VLOOKUP(D403,P_Paramétrage!$B$3086:$D$3125,3,FALSE)),0,VLOOKUP(D403,P_Paramétrage!$B$3086:$D$3125,2,FALSE)),0)</f>
        <v>0</v>
      </c>
      <c r="J403" s="246">
        <f>'Dépenses sur barèmes'!J403</f>
        <v>0</v>
      </c>
      <c r="K403" s="246"/>
      <c r="L403" s="246">
        <f t="shared" si="18"/>
        <v>0</v>
      </c>
      <c r="M403" s="111"/>
      <c r="N403" s="79" t="str">
        <f t="shared" si="19"/>
        <v/>
      </c>
      <c r="O403" s="246">
        <f t="shared" si="20"/>
        <v>0</v>
      </c>
      <c r="P403" s="111"/>
    </row>
    <row r="404" spans="2:16" ht="19.899999999999999" customHeight="1" x14ac:dyDescent="0.35">
      <c r="B404" s="109">
        <v>397</v>
      </c>
      <c r="C404" s="111" t="str">
        <f>IF('Dépenses sur barèmes'!C404&lt;&gt;"",'Dépenses sur barèmes'!C404,"")</f>
        <v/>
      </c>
      <c r="D404" s="111" t="str">
        <f>IF('Dépenses sur barèmes'!D404&lt;&gt;"",'Dépenses sur barèmes'!D404,"")</f>
        <v/>
      </c>
      <c r="E404" s="111" t="str">
        <f>IF('Dépenses sur barèmes'!E404&lt;&gt;"",'Dépenses sur barèmes'!E404,"")</f>
        <v/>
      </c>
      <c r="F404" s="111" t="str">
        <f>IF('Dépenses sur barèmes'!F404&lt;&gt;"",'Dépenses sur barèmes'!F404,"")</f>
        <v/>
      </c>
      <c r="G404" s="79" t="str">
        <f>IF('Dépenses sur barèmes'!G404&lt;&gt;"",'Dépenses sur barèmes'!G404,"")</f>
        <v/>
      </c>
      <c r="H404" s="247" t="str">
        <f>IF(D404&lt;&gt;"",IF(ISNA(VLOOKUP(D404,P_Paramétrage!$B$3086:$D$3125,3,FALSE)),"",VLOOKUP(D404,P_Paramétrage!$B$3086:$D$3125,3,FALSE)),"")</f>
        <v/>
      </c>
      <c r="I404" s="246">
        <f>IF(D404&lt;&gt;"",IF(ISNA(VLOOKUP(D404,P_Paramétrage!$B$3086:$D$3125,3,FALSE)),0,VLOOKUP(D404,P_Paramétrage!$B$3086:$D$3125,2,FALSE)),0)</f>
        <v>0</v>
      </c>
      <c r="J404" s="246">
        <f>'Dépenses sur barèmes'!J404</f>
        <v>0</v>
      </c>
      <c r="K404" s="246"/>
      <c r="L404" s="246">
        <f t="shared" si="18"/>
        <v>0</v>
      </c>
      <c r="M404" s="111"/>
      <c r="N404" s="79" t="str">
        <f t="shared" si="19"/>
        <v/>
      </c>
      <c r="O404" s="246">
        <f t="shared" si="20"/>
        <v>0</v>
      </c>
      <c r="P404" s="111"/>
    </row>
    <row r="405" spans="2:16" ht="19.899999999999999" customHeight="1" x14ac:dyDescent="0.35">
      <c r="B405" s="109">
        <v>398</v>
      </c>
      <c r="C405" s="111" t="str">
        <f>IF('Dépenses sur barèmes'!C405&lt;&gt;"",'Dépenses sur barèmes'!C405,"")</f>
        <v/>
      </c>
      <c r="D405" s="111" t="str">
        <f>IF('Dépenses sur barèmes'!D405&lt;&gt;"",'Dépenses sur barèmes'!D405,"")</f>
        <v/>
      </c>
      <c r="E405" s="111" t="str">
        <f>IF('Dépenses sur barèmes'!E405&lt;&gt;"",'Dépenses sur barèmes'!E405,"")</f>
        <v/>
      </c>
      <c r="F405" s="111" t="str">
        <f>IF('Dépenses sur barèmes'!F405&lt;&gt;"",'Dépenses sur barèmes'!F405,"")</f>
        <v/>
      </c>
      <c r="G405" s="79" t="str">
        <f>IF('Dépenses sur barèmes'!G405&lt;&gt;"",'Dépenses sur barèmes'!G405,"")</f>
        <v/>
      </c>
      <c r="H405" s="247" t="str">
        <f>IF(D405&lt;&gt;"",IF(ISNA(VLOOKUP(D405,P_Paramétrage!$B$3086:$D$3125,3,FALSE)),"",VLOOKUP(D405,P_Paramétrage!$B$3086:$D$3125,3,FALSE)),"")</f>
        <v/>
      </c>
      <c r="I405" s="246">
        <f>IF(D405&lt;&gt;"",IF(ISNA(VLOOKUP(D405,P_Paramétrage!$B$3086:$D$3125,3,FALSE)),0,VLOOKUP(D405,P_Paramétrage!$B$3086:$D$3125,2,FALSE)),0)</f>
        <v>0</v>
      </c>
      <c r="J405" s="246">
        <f>'Dépenses sur barèmes'!J405</f>
        <v>0</v>
      </c>
      <c r="K405" s="246"/>
      <c r="L405" s="246">
        <f t="shared" si="18"/>
        <v>0</v>
      </c>
      <c r="M405" s="111"/>
      <c r="N405" s="79" t="str">
        <f t="shared" si="19"/>
        <v/>
      </c>
      <c r="O405" s="246">
        <f t="shared" si="20"/>
        <v>0</v>
      </c>
      <c r="P405" s="111"/>
    </row>
    <row r="406" spans="2:16" ht="19.899999999999999" customHeight="1" x14ac:dyDescent="0.35">
      <c r="B406" s="109">
        <v>399</v>
      </c>
      <c r="C406" s="111" t="str">
        <f>IF('Dépenses sur barèmes'!C406&lt;&gt;"",'Dépenses sur barèmes'!C406,"")</f>
        <v/>
      </c>
      <c r="D406" s="111" t="str">
        <f>IF('Dépenses sur barèmes'!D406&lt;&gt;"",'Dépenses sur barèmes'!D406,"")</f>
        <v/>
      </c>
      <c r="E406" s="111" t="str">
        <f>IF('Dépenses sur barèmes'!E406&lt;&gt;"",'Dépenses sur barèmes'!E406,"")</f>
        <v/>
      </c>
      <c r="F406" s="111" t="str">
        <f>IF('Dépenses sur barèmes'!F406&lt;&gt;"",'Dépenses sur barèmes'!F406,"")</f>
        <v/>
      </c>
      <c r="G406" s="79" t="str">
        <f>IF('Dépenses sur barèmes'!G406&lt;&gt;"",'Dépenses sur barèmes'!G406,"")</f>
        <v/>
      </c>
      <c r="H406" s="247" t="str">
        <f>IF(D406&lt;&gt;"",IF(ISNA(VLOOKUP(D406,P_Paramétrage!$B$3086:$D$3125,3,FALSE)),"",VLOOKUP(D406,P_Paramétrage!$B$3086:$D$3125,3,FALSE)),"")</f>
        <v/>
      </c>
      <c r="I406" s="246">
        <f>IF(D406&lt;&gt;"",IF(ISNA(VLOOKUP(D406,P_Paramétrage!$B$3086:$D$3125,3,FALSE)),0,VLOOKUP(D406,P_Paramétrage!$B$3086:$D$3125,2,FALSE)),0)</f>
        <v>0</v>
      </c>
      <c r="J406" s="246">
        <f>'Dépenses sur barèmes'!J406</f>
        <v>0</v>
      </c>
      <c r="K406" s="246"/>
      <c r="L406" s="246">
        <f t="shared" si="18"/>
        <v>0</v>
      </c>
      <c r="M406" s="111"/>
      <c r="N406" s="79" t="str">
        <f t="shared" si="19"/>
        <v/>
      </c>
      <c r="O406" s="246">
        <f t="shared" si="20"/>
        <v>0</v>
      </c>
      <c r="P406" s="111"/>
    </row>
    <row r="407" spans="2:16" ht="19.899999999999999" customHeight="1" x14ac:dyDescent="0.35">
      <c r="B407" s="109">
        <v>400</v>
      </c>
      <c r="C407" s="111" t="str">
        <f>IF('Dépenses sur barèmes'!C407&lt;&gt;"",'Dépenses sur barèmes'!C407,"")</f>
        <v/>
      </c>
      <c r="D407" s="111" t="str">
        <f>IF('Dépenses sur barèmes'!D407&lt;&gt;"",'Dépenses sur barèmes'!D407,"")</f>
        <v/>
      </c>
      <c r="E407" s="111" t="str">
        <f>IF('Dépenses sur barèmes'!E407&lt;&gt;"",'Dépenses sur barèmes'!E407,"")</f>
        <v/>
      </c>
      <c r="F407" s="111" t="str">
        <f>IF('Dépenses sur barèmes'!F407&lt;&gt;"",'Dépenses sur barèmes'!F407,"")</f>
        <v/>
      </c>
      <c r="G407" s="79" t="str">
        <f>IF('Dépenses sur barèmes'!G407&lt;&gt;"",'Dépenses sur barèmes'!G407,"")</f>
        <v/>
      </c>
      <c r="H407" s="247" t="str">
        <f>IF(D407&lt;&gt;"",IF(ISNA(VLOOKUP(D407,P_Paramétrage!$B$3086:$D$3125,3,FALSE)),"",VLOOKUP(D407,P_Paramétrage!$B$3086:$D$3125,3,FALSE)),"")</f>
        <v/>
      </c>
      <c r="I407" s="246">
        <f>IF(D407&lt;&gt;"",IF(ISNA(VLOOKUP(D407,P_Paramétrage!$B$3086:$D$3125,3,FALSE)),0,VLOOKUP(D407,P_Paramétrage!$B$3086:$D$3125,2,FALSE)),0)</f>
        <v>0</v>
      </c>
      <c r="J407" s="246">
        <f>'Dépenses sur barèmes'!J407</f>
        <v>0</v>
      </c>
      <c r="K407" s="246"/>
      <c r="L407" s="246">
        <f t="shared" si="18"/>
        <v>0</v>
      </c>
      <c r="M407" s="111"/>
      <c r="N407" s="79" t="str">
        <f t="shared" si="19"/>
        <v/>
      </c>
      <c r="O407" s="246">
        <f t="shared" si="20"/>
        <v>0</v>
      </c>
      <c r="P407" s="111"/>
    </row>
    <row r="408" spans="2:16" ht="19.899999999999999" customHeight="1" x14ac:dyDescent="0.35">
      <c r="B408" s="109">
        <v>401</v>
      </c>
      <c r="C408" s="111" t="str">
        <f>IF('Dépenses sur barèmes'!C408&lt;&gt;"",'Dépenses sur barèmes'!C408,"")</f>
        <v/>
      </c>
      <c r="D408" s="111" t="str">
        <f>IF('Dépenses sur barèmes'!D408&lt;&gt;"",'Dépenses sur barèmes'!D408,"")</f>
        <v/>
      </c>
      <c r="E408" s="111" t="str">
        <f>IF('Dépenses sur barèmes'!E408&lt;&gt;"",'Dépenses sur barèmes'!E408,"")</f>
        <v/>
      </c>
      <c r="F408" s="111" t="str">
        <f>IF('Dépenses sur barèmes'!F408&lt;&gt;"",'Dépenses sur barèmes'!F408,"")</f>
        <v/>
      </c>
      <c r="G408" s="79" t="str">
        <f>IF('Dépenses sur barèmes'!G408&lt;&gt;"",'Dépenses sur barèmes'!G408,"")</f>
        <v/>
      </c>
      <c r="H408" s="247" t="str">
        <f>IF(D408&lt;&gt;"",IF(ISNA(VLOOKUP(D408,P_Paramétrage!$B$3086:$D$3125,3,FALSE)),"",VLOOKUP(D408,P_Paramétrage!$B$3086:$D$3125,3,FALSE)),"")</f>
        <v/>
      </c>
      <c r="I408" s="246">
        <f>IF(D408&lt;&gt;"",IF(ISNA(VLOOKUP(D408,P_Paramétrage!$B$3086:$D$3125,3,FALSE)),0,VLOOKUP(D408,P_Paramétrage!$B$3086:$D$3125,2,FALSE)),0)</f>
        <v>0</v>
      </c>
      <c r="J408" s="246">
        <f>'Dépenses sur barèmes'!J408</f>
        <v>0</v>
      </c>
      <c r="K408" s="246"/>
      <c r="L408" s="246">
        <f t="shared" si="18"/>
        <v>0</v>
      </c>
      <c r="M408" s="111"/>
      <c r="N408" s="79" t="str">
        <f t="shared" si="19"/>
        <v/>
      </c>
      <c r="O408" s="246">
        <f t="shared" si="20"/>
        <v>0</v>
      </c>
      <c r="P408" s="111"/>
    </row>
    <row r="409" spans="2:16" ht="19.899999999999999" customHeight="1" x14ac:dyDescent="0.35">
      <c r="B409" s="109">
        <v>402</v>
      </c>
      <c r="C409" s="111" t="str">
        <f>IF('Dépenses sur barèmes'!C409&lt;&gt;"",'Dépenses sur barèmes'!C409,"")</f>
        <v/>
      </c>
      <c r="D409" s="111" t="str">
        <f>IF('Dépenses sur barèmes'!D409&lt;&gt;"",'Dépenses sur barèmes'!D409,"")</f>
        <v/>
      </c>
      <c r="E409" s="111" t="str">
        <f>IF('Dépenses sur barèmes'!E409&lt;&gt;"",'Dépenses sur barèmes'!E409,"")</f>
        <v/>
      </c>
      <c r="F409" s="111" t="str">
        <f>IF('Dépenses sur barèmes'!F409&lt;&gt;"",'Dépenses sur barèmes'!F409,"")</f>
        <v/>
      </c>
      <c r="G409" s="79" t="str">
        <f>IF('Dépenses sur barèmes'!G409&lt;&gt;"",'Dépenses sur barèmes'!G409,"")</f>
        <v/>
      </c>
      <c r="H409" s="247" t="str">
        <f>IF(D409&lt;&gt;"",IF(ISNA(VLOOKUP(D409,P_Paramétrage!$B$3086:$D$3125,3,FALSE)),"",VLOOKUP(D409,P_Paramétrage!$B$3086:$D$3125,3,FALSE)),"")</f>
        <v/>
      </c>
      <c r="I409" s="246">
        <f>IF(D409&lt;&gt;"",IF(ISNA(VLOOKUP(D409,P_Paramétrage!$B$3086:$D$3125,3,FALSE)),0,VLOOKUP(D409,P_Paramétrage!$B$3086:$D$3125,2,FALSE)),0)</f>
        <v>0</v>
      </c>
      <c r="J409" s="246">
        <f>'Dépenses sur barèmes'!J409</f>
        <v>0</v>
      </c>
      <c r="K409" s="246"/>
      <c r="L409" s="246">
        <f t="shared" si="18"/>
        <v>0</v>
      </c>
      <c r="M409" s="111"/>
      <c r="N409" s="79" t="str">
        <f t="shared" si="19"/>
        <v/>
      </c>
      <c r="O409" s="246">
        <f t="shared" si="20"/>
        <v>0</v>
      </c>
      <c r="P409" s="111"/>
    </row>
    <row r="410" spans="2:16" ht="19.899999999999999" customHeight="1" x14ac:dyDescent="0.35">
      <c r="B410" s="109">
        <v>403</v>
      </c>
      <c r="C410" s="111" t="str">
        <f>IF('Dépenses sur barèmes'!C410&lt;&gt;"",'Dépenses sur barèmes'!C410,"")</f>
        <v/>
      </c>
      <c r="D410" s="111" t="str">
        <f>IF('Dépenses sur barèmes'!D410&lt;&gt;"",'Dépenses sur barèmes'!D410,"")</f>
        <v/>
      </c>
      <c r="E410" s="111" t="str">
        <f>IF('Dépenses sur barèmes'!E410&lt;&gt;"",'Dépenses sur barèmes'!E410,"")</f>
        <v/>
      </c>
      <c r="F410" s="111" t="str">
        <f>IF('Dépenses sur barèmes'!F410&lt;&gt;"",'Dépenses sur barèmes'!F410,"")</f>
        <v/>
      </c>
      <c r="G410" s="79" t="str">
        <f>IF('Dépenses sur barèmes'!G410&lt;&gt;"",'Dépenses sur barèmes'!G410,"")</f>
        <v/>
      </c>
      <c r="H410" s="247" t="str">
        <f>IF(D410&lt;&gt;"",IF(ISNA(VLOOKUP(D410,P_Paramétrage!$B$3086:$D$3125,3,FALSE)),"",VLOOKUP(D410,P_Paramétrage!$B$3086:$D$3125,3,FALSE)),"")</f>
        <v/>
      </c>
      <c r="I410" s="246">
        <f>IF(D410&lt;&gt;"",IF(ISNA(VLOOKUP(D410,P_Paramétrage!$B$3086:$D$3125,3,FALSE)),0,VLOOKUP(D410,P_Paramétrage!$B$3086:$D$3125,2,FALSE)),0)</f>
        <v>0</v>
      </c>
      <c r="J410" s="246">
        <f>'Dépenses sur barèmes'!J410</f>
        <v>0</v>
      </c>
      <c r="K410" s="246"/>
      <c r="L410" s="246">
        <f t="shared" si="18"/>
        <v>0</v>
      </c>
      <c r="M410" s="111"/>
      <c r="N410" s="79" t="str">
        <f t="shared" si="19"/>
        <v/>
      </c>
      <c r="O410" s="246">
        <f t="shared" si="20"/>
        <v>0</v>
      </c>
      <c r="P410" s="111"/>
    </row>
    <row r="411" spans="2:16" ht="19.899999999999999" customHeight="1" x14ac:dyDescent="0.35">
      <c r="B411" s="109">
        <v>404</v>
      </c>
      <c r="C411" s="111" t="str">
        <f>IF('Dépenses sur barèmes'!C411&lt;&gt;"",'Dépenses sur barèmes'!C411,"")</f>
        <v/>
      </c>
      <c r="D411" s="111" t="str">
        <f>IF('Dépenses sur barèmes'!D411&lt;&gt;"",'Dépenses sur barèmes'!D411,"")</f>
        <v/>
      </c>
      <c r="E411" s="111" t="str">
        <f>IF('Dépenses sur barèmes'!E411&lt;&gt;"",'Dépenses sur barèmes'!E411,"")</f>
        <v/>
      </c>
      <c r="F411" s="111" t="str">
        <f>IF('Dépenses sur barèmes'!F411&lt;&gt;"",'Dépenses sur barèmes'!F411,"")</f>
        <v/>
      </c>
      <c r="G411" s="79" t="str">
        <f>IF('Dépenses sur barèmes'!G411&lt;&gt;"",'Dépenses sur barèmes'!G411,"")</f>
        <v/>
      </c>
      <c r="H411" s="247" t="str">
        <f>IF(D411&lt;&gt;"",IF(ISNA(VLOOKUP(D411,P_Paramétrage!$B$3086:$D$3125,3,FALSE)),"",VLOOKUP(D411,P_Paramétrage!$B$3086:$D$3125,3,FALSE)),"")</f>
        <v/>
      </c>
      <c r="I411" s="246">
        <f>IF(D411&lt;&gt;"",IF(ISNA(VLOOKUP(D411,P_Paramétrage!$B$3086:$D$3125,3,FALSE)),0,VLOOKUP(D411,P_Paramétrage!$B$3086:$D$3125,2,FALSE)),0)</f>
        <v>0</v>
      </c>
      <c r="J411" s="246">
        <f>'Dépenses sur barèmes'!J411</f>
        <v>0</v>
      </c>
      <c r="K411" s="246"/>
      <c r="L411" s="246">
        <f t="shared" si="18"/>
        <v>0</v>
      </c>
      <c r="M411" s="111"/>
      <c r="N411" s="79" t="str">
        <f t="shared" si="19"/>
        <v/>
      </c>
      <c r="O411" s="246">
        <f t="shared" si="20"/>
        <v>0</v>
      </c>
      <c r="P411" s="111"/>
    </row>
    <row r="412" spans="2:16" ht="19.899999999999999" customHeight="1" x14ac:dyDescent="0.35">
      <c r="B412" s="109">
        <v>405</v>
      </c>
      <c r="C412" s="111" t="str">
        <f>IF('Dépenses sur barèmes'!C412&lt;&gt;"",'Dépenses sur barèmes'!C412,"")</f>
        <v/>
      </c>
      <c r="D412" s="111" t="str">
        <f>IF('Dépenses sur barèmes'!D412&lt;&gt;"",'Dépenses sur barèmes'!D412,"")</f>
        <v/>
      </c>
      <c r="E412" s="111" t="str">
        <f>IF('Dépenses sur barèmes'!E412&lt;&gt;"",'Dépenses sur barèmes'!E412,"")</f>
        <v/>
      </c>
      <c r="F412" s="111" t="str">
        <f>IF('Dépenses sur barèmes'!F412&lt;&gt;"",'Dépenses sur barèmes'!F412,"")</f>
        <v/>
      </c>
      <c r="G412" s="79" t="str">
        <f>IF('Dépenses sur barèmes'!G412&lt;&gt;"",'Dépenses sur barèmes'!G412,"")</f>
        <v/>
      </c>
      <c r="H412" s="247" t="str">
        <f>IF(D412&lt;&gt;"",IF(ISNA(VLOOKUP(D412,P_Paramétrage!$B$3086:$D$3125,3,FALSE)),"",VLOOKUP(D412,P_Paramétrage!$B$3086:$D$3125,3,FALSE)),"")</f>
        <v/>
      </c>
      <c r="I412" s="246">
        <f>IF(D412&lt;&gt;"",IF(ISNA(VLOOKUP(D412,P_Paramétrage!$B$3086:$D$3125,3,FALSE)),0,VLOOKUP(D412,P_Paramétrage!$B$3086:$D$3125,2,FALSE)),0)</f>
        <v>0</v>
      </c>
      <c r="J412" s="246">
        <f>'Dépenses sur barèmes'!J412</f>
        <v>0</v>
      </c>
      <c r="K412" s="246"/>
      <c r="L412" s="246">
        <f t="shared" si="18"/>
        <v>0</v>
      </c>
      <c r="M412" s="111"/>
      <c r="N412" s="79" t="str">
        <f t="shared" si="19"/>
        <v/>
      </c>
      <c r="O412" s="246">
        <f t="shared" si="20"/>
        <v>0</v>
      </c>
      <c r="P412" s="111"/>
    </row>
    <row r="413" spans="2:16" ht="19.899999999999999" customHeight="1" x14ac:dyDescent="0.35">
      <c r="B413" s="109">
        <v>406</v>
      </c>
      <c r="C413" s="111" t="str">
        <f>IF('Dépenses sur barèmes'!C413&lt;&gt;"",'Dépenses sur barèmes'!C413,"")</f>
        <v/>
      </c>
      <c r="D413" s="111" t="str">
        <f>IF('Dépenses sur barèmes'!D413&lt;&gt;"",'Dépenses sur barèmes'!D413,"")</f>
        <v/>
      </c>
      <c r="E413" s="111" t="str">
        <f>IF('Dépenses sur barèmes'!E413&lt;&gt;"",'Dépenses sur barèmes'!E413,"")</f>
        <v/>
      </c>
      <c r="F413" s="111" t="str">
        <f>IF('Dépenses sur barèmes'!F413&lt;&gt;"",'Dépenses sur barèmes'!F413,"")</f>
        <v/>
      </c>
      <c r="G413" s="79" t="str">
        <f>IF('Dépenses sur barèmes'!G413&lt;&gt;"",'Dépenses sur barèmes'!G413,"")</f>
        <v/>
      </c>
      <c r="H413" s="247" t="str">
        <f>IF(D413&lt;&gt;"",IF(ISNA(VLOOKUP(D413,P_Paramétrage!$B$3086:$D$3125,3,FALSE)),"",VLOOKUP(D413,P_Paramétrage!$B$3086:$D$3125,3,FALSE)),"")</f>
        <v/>
      </c>
      <c r="I413" s="246">
        <f>IF(D413&lt;&gt;"",IF(ISNA(VLOOKUP(D413,P_Paramétrage!$B$3086:$D$3125,3,FALSE)),0,VLOOKUP(D413,P_Paramétrage!$B$3086:$D$3125,2,FALSE)),0)</f>
        <v>0</v>
      </c>
      <c r="J413" s="246">
        <f>'Dépenses sur barèmes'!J413</f>
        <v>0</v>
      </c>
      <c r="K413" s="246"/>
      <c r="L413" s="246">
        <f t="shared" si="18"/>
        <v>0</v>
      </c>
      <c r="M413" s="111"/>
      <c r="N413" s="79" t="str">
        <f t="shared" si="19"/>
        <v/>
      </c>
      <c r="O413" s="246">
        <f t="shared" si="20"/>
        <v>0</v>
      </c>
      <c r="P413" s="111"/>
    </row>
    <row r="414" spans="2:16" ht="19.899999999999999" customHeight="1" x14ac:dyDescent="0.35">
      <c r="B414" s="109">
        <v>407</v>
      </c>
      <c r="C414" s="111" t="str">
        <f>IF('Dépenses sur barèmes'!C414&lt;&gt;"",'Dépenses sur barèmes'!C414,"")</f>
        <v/>
      </c>
      <c r="D414" s="111" t="str">
        <f>IF('Dépenses sur barèmes'!D414&lt;&gt;"",'Dépenses sur barèmes'!D414,"")</f>
        <v/>
      </c>
      <c r="E414" s="111" t="str">
        <f>IF('Dépenses sur barèmes'!E414&lt;&gt;"",'Dépenses sur barèmes'!E414,"")</f>
        <v/>
      </c>
      <c r="F414" s="111" t="str">
        <f>IF('Dépenses sur barèmes'!F414&lt;&gt;"",'Dépenses sur barèmes'!F414,"")</f>
        <v/>
      </c>
      <c r="G414" s="79" t="str">
        <f>IF('Dépenses sur barèmes'!G414&lt;&gt;"",'Dépenses sur barèmes'!G414,"")</f>
        <v/>
      </c>
      <c r="H414" s="247" t="str">
        <f>IF(D414&lt;&gt;"",IF(ISNA(VLOOKUP(D414,P_Paramétrage!$B$3086:$D$3125,3,FALSE)),"",VLOOKUP(D414,P_Paramétrage!$B$3086:$D$3125,3,FALSE)),"")</f>
        <v/>
      </c>
      <c r="I414" s="246">
        <f>IF(D414&lt;&gt;"",IF(ISNA(VLOOKUP(D414,P_Paramétrage!$B$3086:$D$3125,3,FALSE)),0,VLOOKUP(D414,P_Paramétrage!$B$3086:$D$3125,2,FALSE)),0)</f>
        <v>0</v>
      </c>
      <c r="J414" s="246">
        <f>'Dépenses sur barèmes'!J414</f>
        <v>0</v>
      </c>
      <c r="K414" s="246"/>
      <c r="L414" s="246">
        <f t="shared" si="18"/>
        <v>0</v>
      </c>
      <c r="M414" s="111"/>
      <c r="N414" s="79" t="str">
        <f t="shared" si="19"/>
        <v/>
      </c>
      <c r="O414" s="246">
        <f t="shared" si="20"/>
        <v>0</v>
      </c>
      <c r="P414" s="111"/>
    </row>
    <row r="415" spans="2:16" ht="19.899999999999999" customHeight="1" x14ac:dyDescent="0.35">
      <c r="B415" s="109">
        <v>408</v>
      </c>
      <c r="C415" s="111" t="str">
        <f>IF('Dépenses sur barèmes'!C415&lt;&gt;"",'Dépenses sur barèmes'!C415,"")</f>
        <v/>
      </c>
      <c r="D415" s="111" t="str">
        <f>IF('Dépenses sur barèmes'!D415&lt;&gt;"",'Dépenses sur barèmes'!D415,"")</f>
        <v/>
      </c>
      <c r="E415" s="111" t="str">
        <f>IF('Dépenses sur barèmes'!E415&lt;&gt;"",'Dépenses sur barèmes'!E415,"")</f>
        <v/>
      </c>
      <c r="F415" s="111" t="str">
        <f>IF('Dépenses sur barèmes'!F415&lt;&gt;"",'Dépenses sur barèmes'!F415,"")</f>
        <v/>
      </c>
      <c r="G415" s="79" t="str">
        <f>IF('Dépenses sur barèmes'!G415&lt;&gt;"",'Dépenses sur barèmes'!G415,"")</f>
        <v/>
      </c>
      <c r="H415" s="247" t="str">
        <f>IF(D415&lt;&gt;"",IF(ISNA(VLOOKUP(D415,P_Paramétrage!$B$3086:$D$3125,3,FALSE)),"",VLOOKUP(D415,P_Paramétrage!$B$3086:$D$3125,3,FALSE)),"")</f>
        <v/>
      </c>
      <c r="I415" s="246">
        <f>IF(D415&lt;&gt;"",IF(ISNA(VLOOKUP(D415,P_Paramétrage!$B$3086:$D$3125,3,FALSE)),0,VLOOKUP(D415,P_Paramétrage!$B$3086:$D$3125,2,FALSE)),0)</f>
        <v>0</v>
      </c>
      <c r="J415" s="246">
        <f>'Dépenses sur barèmes'!J415</f>
        <v>0</v>
      </c>
      <c r="K415" s="246"/>
      <c r="L415" s="246">
        <f t="shared" si="18"/>
        <v>0</v>
      </c>
      <c r="M415" s="111"/>
      <c r="N415" s="79" t="str">
        <f t="shared" si="19"/>
        <v/>
      </c>
      <c r="O415" s="246">
        <f t="shared" si="20"/>
        <v>0</v>
      </c>
      <c r="P415" s="111"/>
    </row>
    <row r="416" spans="2:16" ht="19.899999999999999" customHeight="1" x14ac:dyDescent="0.35">
      <c r="B416" s="109">
        <v>409</v>
      </c>
      <c r="C416" s="111" t="str">
        <f>IF('Dépenses sur barèmes'!C416&lt;&gt;"",'Dépenses sur barèmes'!C416,"")</f>
        <v/>
      </c>
      <c r="D416" s="111" t="str">
        <f>IF('Dépenses sur barèmes'!D416&lt;&gt;"",'Dépenses sur barèmes'!D416,"")</f>
        <v/>
      </c>
      <c r="E416" s="111" t="str">
        <f>IF('Dépenses sur barèmes'!E416&lt;&gt;"",'Dépenses sur barèmes'!E416,"")</f>
        <v/>
      </c>
      <c r="F416" s="111" t="str">
        <f>IF('Dépenses sur barèmes'!F416&lt;&gt;"",'Dépenses sur barèmes'!F416,"")</f>
        <v/>
      </c>
      <c r="G416" s="79" t="str">
        <f>IF('Dépenses sur barèmes'!G416&lt;&gt;"",'Dépenses sur barèmes'!G416,"")</f>
        <v/>
      </c>
      <c r="H416" s="247" t="str">
        <f>IF(D416&lt;&gt;"",IF(ISNA(VLOOKUP(D416,P_Paramétrage!$B$3086:$D$3125,3,FALSE)),"",VLOOKUP(D416,P_Paramétrage!$B$3086:$D$3125,3,FALSE)),"")</f>
        <v/>
      </c>
      <c r="I416" s="246">
        <f>IF(D416&lt;&gt;"",IF(ISNA(VLOOKUP(D416,P_Paramétrage!$B$3086:$D$3125,3,FALSE)),0,VLOOKUP(D416,P_Paramétrage!$B$3086:$D$3125,2,FALSE)),0)</f>
        <v>0</v>
      </c>
      <c r="J416" s="246">
        <f>'Dépenses sur barèmes'!J416</f>
        <v>0</v>
      </c>
      <c r="K416" s="246"/>
      <c r="L416" s="246">
        <f t="shared" si="18"/>
        <v>0</v>
      </c>
      <c r="M416" s="111"/>
      <c r="N416" s="79" t="str">
        <f t="shared" si="19"/>
        <v/>
      </c>
      <c r="O416" s="246">
        <f t="shared" si="20"/>
        <v>0</v>
      </c>
      <c r="P416" s="111"/>
    </row>
    <row r="417" spans="2:16" ht="19.899999999999999" customHeight="1" x14ac:dyDescent="0.35">
      <c r="B417" s="109">
        <v>410</v>
      </c>
      <c r="C417" s="111" t="str">
        <f>IF('Dépenses sur barèmes'!C417&lt;&gt;"",'Dépenses sur barèmes'!C417,"")</f>
        <v/>
      </c>
      <c r="D417" s="111" t="str">
        <f>IF('Dépenses sur barèmes'!D417&lt;&gt;"",'Dépenses sur barèmes'!D417,"")</f>
        <v/>
      </c>
      <c r="E417" s="111" t="str">
        <f>IF('Dépenses sur barèmes'!E417&lt;&gt;"",'Dépenses sur barèmes'!E417,"")</f>
        <v/>
      </c>
      <c r="F417" s="111" t="str">
        <f>IF('Dépenses sur barèmes'!F417&lt;&gt;"",'Dépenses sur barèmes'!F417,"")</f>
        <v/>
      </c>
      <c r="G417" s="79" t="str">
        <f>IF('Dépenses sur barèmes'!G417&lt;&gt;"",'Dépenses sur barèmes'!G417,"")</f>
        <v/>
      </c>
      <c r="H417" s="247" t="str">
        <f>IF(D417&lt;&gt;"",IF(ISNA(VLOOKUP(D417,P_Paramétrage!$B$3086:$D$3125,3,FALSE)),"",VLOOKUP(D417,P_Paramétrage!$B$3086:$D$3125,3,FALSE)),"")</f>
        <v/>
      </c>
      <c r="I417" s="246">
        <f>IF(D417&lt;&gt;"",IF(ISNA(VLOOKUP(D417,P_Paramétrage!$B$3086:$D$3125,3,FALSE)),0,VLOOKUP(D417,P_Paramétrage!$B$3086:$D$3125,2,FALSE)),0)</f>
        <v>0</v>
      </c>
      <c r="J417" s="246">
        <f>'Dépenses sur barèmes'!J417</f>
        <v>0</v>
      </c>
      <c r="K417" s="246"/>
      <c r="L417" s="246">
        <f t="shared" si="18"/>
        <v>0</v>
      </c>
      <c r="M417" s="111"/>
      <c r="N417" s="79" t="str">
        <f t="shared" si="19"/>
        <v/>
      </c>
      <c r="O417" s="246">
        <f t="shared" si="20"/>
        <v>0</v>
      </c>
      <c r="P417" s="111"/>
    </row>
    <row r="418" spans="2:16" ht="19.899999999999999" customHeight="1" x14ac:dyDescent="0.35">
      <c r="B418" s="109">
        <v>411</v>
      </c>
      <c r="C418" s="111" t="str">
        <f>IF('Dépenses sur barèmes'!C418&lt;&gt;"",'Dépenses sur barèmes'!C418,"")</f>
        <v/>
      </c>
      <c r="D418" s="111" t="str">
        <f>IF('Dépenses sur barèmes'!D418&lt;&gt;"",'Dépenses sur barèmes'!D418,"")</f>
        <v/>
      </c>
      <c r="E418" s="111" t="str">
        <f>IF('Dépenses sur barèmes'!E418&lt;&gt;"",'Dépenses sur barèmes'!E418,"")</f>
        <v/>
      </c>
      <c r="F418" s="111" t="str">
        <f>IF('Dépenses sur barèmes'!F418&lt;&gt;"",'Dépenses sur barèmes'!F418,"")</f>
        <v/>
      </c>
      <c r="G418" s="79" t="str">
        <f>IF('Dépenses sur barèmes'!G418&lt;&gt;"",'Dépenses sur barèmes'!G418,"")</f>
        <v/>
      </c>
      <c r="H418" s="247" t="str">
        <f>IF(D418&lt;&gt;"",IF(ISNA(VLOOKUP(D418,P_Paramétrage!$B$3086:$D$3125,3,FALSE)),"",VLOOKUP(D418,P_Paramétrage!$B$3086:$D$3125,3,FALSE)),"")</f>
        <v/>
      </c>
      <c r="I418" s="246">
        <f>IF(D418&lt;&gt;"",IF(ISNA(VLOOKUP(D418,P_Paramétrage!$B$3086:$D$3125,3,FALSE)),0,VLOOKUP(D418,P_Paramétrage!$B$3086:$D$3125,2,FALSE)),0)</f>
        <v>0</v>
      </c>
      <c r="J418" s="246">
        <f>'Dépenses sur barèmes'!J418</f>
        <v>0</v>
      </c>
      <c r="K418" s="246"/>
      <c r="L418" s="246">
        <f t="shared" si="18"/>
        <v>0</v>
      </c>
      <c r="M418" s="111"/>
      <c r="N418" s="79" t="str">
        <f t="shared" si="19"/>
        <v/>
      </c>
      <c r="O418" s="246">
        <f t="shared" si="20"/>
        <v>0</v>
      </c>
      <c r="P418" s="111"/>
    </row>
    <row r="419" spans="2:16" ht="19.899999999999999" customHeight="1" x14ac:dyDescent="0.35">
      <c r="B419" s="109">
        <v>412</v>
      </c>
      <c r="C419" s="111" t="str">
        <f>IF('Dépenses sur barèmes'!C419&lt;&gt;"",'Dépenses sur barèmes'!C419,"")</f>
        <v/>
      </c>
      <c r="D419" s="111" t="str">
        <f>IF('Dépenses sur barèmes'!D419&lt;&gt;"",'Dépenses sur barèmes'!D419,"")</f>
        <v/>
      </c>
      <c r="E419" s="111" t="str">
        <f>IF('Dépenses sur barèmes'!E419&lt;&gt;"",'Dépenses sur barèmes'!E419,"")</f>
        <v/>
      </c>
      <c r="F419" s="111" t="str">
        <f>IF('Dépenses sur barèmes'!F419&lt;&gt;"",'Dépenses sur barèmes'!F419,"")</f>
        <v/>
      </c>
      <c r="G419" s="79" t="str">
        <f>IF('Dépenses sur barèmes'!G419&lt;&gt;"",'Dépenses sur barèmes'!G419,"")</f>
        <v/>
      </c>
      <c r="H419" s="247" t="str">
        <f>IF(D419&lt;&gt;"",IF(ISNA(VLOOKUP(D419,P_Paramétrage!$B$3086:$D$3125,3,FALSE)),"",VLOOKUP(D419,P_Paramétrage!$B$3086:$D$3125,3,FALSE)),"")</f>
        <v/>
      </c>
      <c r="I419" s="246">
        <f>IF(D419&lt;&gt;"",IF(ISNA(VLOOKUP(D419,P_Paramétrage!$B$3086:$D$3125,3,FALSE)),0,VLOOKUP(D419,P_Paramétrage!$B$3086:$D$3125,2,FALSE)),0)</f>
        <v>0</v>
      </c>
      <c r="J419" s="246">
        <f>'Dépenses sur barèmes'!J419</f>
        <v>0</v>
      </c>
      <c r="K419" s="246"/>
      <c r="L419" s="246">
        <f t="shared" si="18"/>
        <v>0</v>
      </c>
      <c r="M419" s="111"/>
      <c r="N419" s="79" t="str">
        <f t="shared" si="19"/>
        <v/>
      </c>
      <c r="O419" s="246">
        <f t="shared" si="20"/>
        <v>0</v>
      </c>
      <c r="P419" s="111"/>
    </row>
    <row r="420" spans="2:16" ht="19.899999999999999" customHeight="1" x14ac:dyDescent="0.35">
      <c r="B420" s="109">
        <v>413</v>
      </c>
      <c r="C420" s="111" t="str">
        <f>IF('Dépenses sur barèmes'!C420&lt;&gt;"",'Dépenses sur barèmes'!C420,"")</f>
        <v/>
      </c>
      <c r="D420" s="111" t="str">
        <f>IF('Dépenses sur barèmes'!D420&lt;&gt;"",'Dépenses sur barèmes'!D420,"")</f>
        <v/>
      </c>
      <c r="E420" s="111" t="str">
        <f>IF('Dépenses sur barèmes'!E420&lt;&gt;"",'Dépenses sur barèmes'!E420,"")</f>
        <v/>
      </c>
      <c r="F420" s="111" t="str">
        <f>IF('Dépenses sur barèmes'!F420&lt;&gt;"",'Dépenses sur barèmes'!F420,"")</f>
        <v/>
      </c>
      <c r="G420" s="79" t="str">
        <f>IF('Dépenses sur barèmes'!G420&lt;&gt;"",'Dépenses sur barèmes'!G420,"")</f>
        <v/>
      </c>
      <c r="H420" s="247" t="str">
        <f>IF(D420&lt;&gt;"",IF(ISNA(VLOOKUP(D420,P_Paramétrage!$B$3086:$D$3125,3,FALSE)),"",VLOOKUP(D420,P_Paramétrage!$B$3086:$D$3125,3,FALSE)),"")</f>
        <v/>
      </c>
      <c r="I420" s="246">
        <f>IF(D420&lt;&gt;"",IF(ISNA(VLOOKUP(D420,P_Paramétrage!$B$3086:$D$3125,3,FALSE)),0,VLOOKUP(D420,P_Paramétrage!$B$3086:$D$3125,2,FALSE)),0)</f>
        <v>0</v>
      </c>
      <c r="J420" s="246">
        <f>'Dépenses sur barèmes'!J420</f>
        <v>0</v>
      </c>
      <c r="K420" s="246"/>
      <c r="L420" s="246">
        <f t="shared" si="18"/>
        <v>0</v>
      </c>
      <c r="M420" s="111"/>
      <c r="N420" s="79" t="str">
        <f t="shared" si="19"/>
        <v/>
      </c>
      <c r="O420" s="246">
        <f t="shared" si="20"/>
        <v>0</v>
      </c>
      <c r="P420" s="111"/>
    </row>
    <row r="421" spans="2:16" ht="19.899999999999999" customHeight="1" x14ac:dyDescent="0.35">
      <c r="B421" s="109">
        <v>414</v>
      </c>
      <c r="C421" s="111" t="str">
        <f>IF('Dépenses sur barèmes'!C421&lt;&gt;"",'Dépenses sur barèmes'!C421,"")</f>
        <v/>
      </c>
      <c r="D421" s="111" t="str">
        <f>IF('Dépenses sur barèmes'!D421&lt;&gt;"",'Dépenses sur barèmes'!D421,"")</f>
        <v/>
      </c>
      <c r="E421" s="111" t="str">
        <f>IF('Dépenses sur barèmes'!E421&lt;&gt;"",'Dépenses sur barèmes'!E421,"")</f>
        <v/>
      </c>
      <c r="F421" s="111" t="str">
        <f>IF('Dépenses sur barèmes'!F421&lt;&gt;"",'Dépenses sur barèmes'!F421,"")</f>
        <v/>
      </c>
      <c r="G421" s="79" t="str">
        <f>IF('Dépenses sur barèmes'!G421&lt;&gt;"",'Dépenses sur barèmes'!G421,"")</f>
        <v/>
      </c>
      <c r="H421" s="247" t="str">
        <f>IF(D421&lt;&gt;"",IF(ISNA(VLOOKUP(D421,P_Paramétrage!$B$3086:$D$3125,3,FALSE)),"",VLOOKUP(D421,P_Paramétrage!$B$3086:$D$3125,3,FALSE)),"")</f>
        <v/>
      </c>
      <c r="I421" s="246">
        <f>IF(D421&lt;&gt;"",IF(ISNA(VLOOKUP(D421,P_Paramétrage!$B$3086:$D$3125,3,FALSE)),0,VLOOKUP(D421,P_Paramétrage!$B$3086:$D$3125,2,FALSE)),0)</f>
        <v>0</v>
      </c>
      <c r="J421" s="246">
        <f>'Dépenses sur barèmes'!J421</f>
        <v>0</v>
      </c>
      <c r="K421" s="246"/>
      <c r="L421" s="246">
        <f t="shared" si="18"/>
        <v>0</v>
      </c>
      <c r="M421" s="111"/>
      <c r="N421" s="79" t="str">
        <f t="shared" si="19"/>
        <v/>
      </c>
      <c r="O421" s="246">
        <f t="shared" si="20"/>
        <v>0</v>
      </c>
      <c r="P421" s="111"/>
    </row>
    <row r="422" spans="2:16" ht="19.899999999999999" customHeight="1" x14ac:dyDescent="0.35">
      <c r="B422" s="109">
        <v>415</v>
      </c>
      <c r="C422" s="111" t="str">
        <f>IF('Dépenses sur barèmes'!C422&lt;&gt;"",'Dépenses sur barèmes'!C422,"")</f>
        <v/>
      </c>
      <c r="D422" s="111" t="str">
        <f>IF('Dépenses sur barèmes'!D422&lt;&gt;"",'Dépenses sur barèmes'!D422,"")</f>
        <v/>
      </c>
      <c r="E422" s="111" t="str">
        <f>IF('Dépenses sur barèmes'!E422&lt;&gt;"",'Dépenses sur barèmes'!E422,"")</f>
        <v/>
      </c>
      <c r="F422" s="111" t="str">
        <f>IF('Dépenses sur barèmes'!F422&lt;&gt;"",'Dépenses sur barèmes'!F422,"")</f>
        <v/>
      </c>
      <c r="G422" s="79" t="str">
        <f>IF('Dépenses sur barèmes'!G422&lt;&gt;"",'Dépenses sur barèmes'!G422,"")</f>
        <v/>
      </c>
      <c r="H422" s="247" t="str">
        <f>IF(D422&lt;&gt;"",IF(ISNA(VLOOKUP(D422,P_Paramétrage!$B$3086:$D$3125,3,FALSE)),"",VLOOKUP(D422,P_Paramétrage!$B$3086:$D$3125,3,FALSE)),"")</f>
        <v/>
      </c>
      <c r="I422" s="246">
        <f>IF(D422&lt;&gt;"",IF(ISNA(VLOOKUP(D422,P_Paramétrage!$B$3086:$D$3125,3,FALSE)),0,VLOOKUP(D422,P_Paramétrage!$B$3086:$D$3125,2,FALSE)),0)</f>
        <v>0</v>
      </c>
      <c r="J422" s="246">
        <f>'Dépenses sur barèmes'!J422</f>
        <v>0</v>
      </c>
      <c r="K422" s="246"/>
      <c r="L422" s="246">
        <f t="shared" si="18"/>
        <v>0</v>
      </c>
      <c r="M422" s="111"/>
      <c r="N422" s="79" t="str">
        <f t="shared" si="19"/>
        <v/>
      </c>
      <c r="O422" s="246">
        <f t="shared" si="20"/>
        <v>0</v>
      </c>
      <c r="P422" s="111"/>
    </row>
    <row r="423" spans="2:16" ht="19.899999999999999" customHeight="1" x14ac:dyDescent="0.35">
      <c r="B423" s="109">
        <v>416</v>
      </c>
      <c r="C423" s="111" t="str">
        <f>IF('Dépenses sur barèmes'!C423&lt;&gt;"",'Dépenses sur barèmes'!C423,"")</f>
        <v/>
      </c>
      <c r="D423" s="111" t="str">
        <f>IF('Dépenses sur barèmes'!D423&lt;&gt;"",'Dépenses sur barèmes'!D423,"")</f>
        <v/>
      </c>
      <c r="E423" s="111" t="str">
        <f>IF('Dépenses sur barèmes'!E423&lt;&gt;"",'Dépenses sur barèmes'!E423,"")</f>
        <v/>
      </c>
      <c r="F423" s="111" t="str">
        <f>IF('Dépenses sur barèmes'!F423&lt;&gt;"",'Dépenses sur barèmes'!F423,"")</f>
        <v/>
      </c>
      <c r="G423" s="79" t="str">
        <f>IF('Dépenses sur barèmes'!G423&lt;&gt;"",'Dépenses sur barèmes'!G423,"")</f>
        <v/>
      </c>
      <c r="H423" s="247" t="str">
        <f>IF(D423&lt;&gt;"",IF(ISNA(VLOOKUP(D423,P_Paramétrage!$B$3086:$D$3125,3,FALSE)),"",VLOOKUP(D423,P_Paramétrage!$B$3086:$D$3125,3,FALSE)),"")</f>
        <v/>
      </c>
      <c r="I423" s="246">
        <f>IF(D423&lt;&gt;"",IF(ISNA(VLOOKUP(D423,P_Paramétrage!$B$3086:$D$3125,3,FALSE)),0,VLOOKUP(D423,P_Paramétrage!$B$3086:$D$3125,2,FALSE)),0)</f>
        <v>0</v>
      </c>
      <c r="J423" s="246">
        <f>'Dépenses sur barèmes'!J423</f>
        <v>0</v>
      </c>
      <c r="K423" s="246"/>
      <c r="L423" s="246">
        <f t="shared" si="18"/>
        <v>0</v>
      </c>
      <c r="M423" s="111"/>
      <c r="N423" s="79" t="str">
        <f t="shared" si="19"/>
        <v/>
      </c>
      <c r="O423" s="246">
        <f t="shared" si="20"/>
        <v>0</v>
      </c>
      <c r="P423" s="111"/>
    </row>
    <row r="424" spans="2:16" ht="19.899999999999999" customHeight="1" x14ac:dyDescent="0.35">
      <c r="B424" s="109">
        <v>417</v>
      </c>
      <c r="C424" s="111" t="str">
        <f>IF('Dépenses sur barèmes'!C424&lt;&gt;"",'Dépenses sur barèmes'!C424,"")</f>
        <v/>
      </c>
      <c r="D424" s="111" t="str">
        <f>IF('Dépenses sur barèmes'!D424&lt;&gt;"",'Dépenses sur barèmes'!D424,"")</f>
        <v/>
      </c>
      <c r="E424" s="111" t="str">
        <f>IF('Dépenses sur barèmes'!E424&lt;&gt;"",'Dépenses sur barèmes'!E424,"")</f>
        <v/>
      </c>
      <c r="F424" s="111" t="str">
        <f>IF('Dépenses sur barèmes'!F424&lt;&gt;"",'Dépenses sur barèmes'!F424,"")</f>
        <v/>
      </c>
      <c r="G424" s="79" t="str">
        <f>IF('Dépenses sur barèmes'!G424&lt;&gt;"",'Dépenses sur barèmes'!G424,"")</f>
        <v/>
      </c>
      <c r="H424" s="247" t="str">
        <f>IF(D424&lt;&gt;"",IF(ISNA(VLOOKUP(D424,P_Paramétrage!$B$3086:$D$3125,3,FALSE)),"",VLOOKUP(D424,P_Paramétrage!$B$3086:$D$3125,3,FALSE)),"")</f>
        <v/>
      </c>
      <c r="I424" s="246">
        <f>IF(D424&lt;&gt;"",IF(ISNA(VLOOKUP(D424,P_Paramétrage!$B$3086:$D$3125,3,FALSE)),0,VLOOKUP(D424,P_Paramétrage!$B$3086:$D$3125,2,FALSE)),0)</f>
        <v>0</v>
      </c>
      <c r="J424" s="246">
        <f>'Dépenses sur barèmes'!J424</f>
        <v>0</v>
      </c>
      <c r="K424" s="246"/>
      <c r="L424" s="246">
        <f t="shared" si="18"/>
        <v>0</v>
      </c>
      <c r="M424" s="111"/>
      <c r="N424" s="79" t="str">
        <f t="shared" si="19"/>
        <v/>
      </c>
      <c r="O424" s="246">
        <f t="shared" si="20"/>
        <v>0</v>
      </c>
      <c r="P424" s="111"/>
    </row>
    <row r="425" spans="2:16" ht="19.899999999999999" customHeight="1" x14ac:dyDescent="0.35">
      <c r="B425" s="109">
        <v>418</v>
      </c>
      <c r="C425" s="111" t="str">
        <f>IF('Dépenses sur barèmes'!C425&lt;&gt;"",'Dépenses sur barèmes'!C425,"")</f>
        <v/>
      </c>
      <c r="D425" s="111" t="str">
        <f>IF('Dépenses sur barèmes'!D425&lt;&gt;"",'Dépenses sur barèmes'!D425,"")</f>
        <v/>
      </c>
      <c r="E425" s="111" t="str">
        <f>IF('Dépenses sur barèmes'!E425&lt;&gt;"",'Dépenses sur barèmes'!E425,"")</f>
        <v/>
      </c>
      <c r="F425" s="111" t="str">
        <f>IF('Dépenses sur barèmes'!F425&lt;&gt;"",'Dépenses sur barèmes'!F425,"")</f>
        <v/>
      </c>
      <c r="G425" s="79" t="str">
        <f>IF('Dépenses sur barèmes'!G425&lt;&gt;"",'Dépenses sur barèmes'!G425,"")</f>
        <v/>
      </c>
      <c r="H425" s="247" t="str">
        <f>IF(D425&lt;&gt;"",IF(ISNA(VLOOKUP(D425,P_Paramétrage!$B$3086:$D$3125,3,FALSE)),"",VLOOKUP(D425,P_Paramétrage!$B$3086:$D$3125,3,FALSE)),"")</f>
        <v/>
      </c>
      <c r="I425" s="246">
        <f>IF(D425&lt;&gt;"",IF(ISNA(VLOOKUP(D425,P_Paramétrage!$B$3086:$D$3125,3,FALSE)),0,VLOOKUP(D425,P_Paramétrage!$B$3086:$D$3125,2,FALSE)),0)</f>
        <v>0</v>
      </c>
      <c r="J425" s="246">
        <f>'Dépenses sur barèmes'!J425</f>
        <v>0</v>
      </c>
      <c r="K425" s="246"/>
      <c r="L425" s="246">
        <f t="shared" si="18"/>
        <v>0</v>
      </c>
      <c r="M425" s="111"/>
      <c r="N425" s="79" t="str">
        <f t="shared" si="19"/>
        <v/>
      </c>
      <c r="O425" s="246">
        <f t="shared" si="20"/>
        <v>0</v>
      </c>
      <c r="P425" s="111"/>
    </row>
    <row r="426" spans="2:16" ht="19.899999999999999" customHeight="1" x14ac:dyDescent="0.35">
      <c r="B426" s="109">
        <v>419</v>
      </c>
      <c r="C426" s="111" t="str">
        <f>IF('Dépenses sur barèmes'!C426&lt;&gt;"",'Dépenses sur barèmes'!C426,"")</f>
        <v/>
      </c>
      <c r="D426" s="111" t="str">
        <f>IF('Dépenses sur barèmes'!D426&lt;&gt;"",'Dépenses sur barèmes'!D426,"")</f>
        <v/>
      </c>
      <c r="E426" s="111" t="str">
        <f>IF('Dépenses sur barèmes'!E426&lt;&gt;"",'Dépenses sur barèmes'!E426,"")</f>
        <v/>
      </c>
      <c r="F426" s="111" t="str">
        <f>IF('Dépenses sur barèmes'!F426&lt;&gt;"",'Dépenses sur barèmes'!F426,"")</f>
        <v/>
      </c>
      <c r="G426" s="79" t="str">
        <f>IF('Dépenses sur barèmes'!G426&lt;&gt;"",'Dépenses sur barèmes'!G426,"")</f>
        <v/>
      </c>
      <c r="H426" s="247" t="str">
        <f>IF(D426&lt;&gt;"",IF(ISNA(VLOOKUP(D426,P_Paramétrage!$B$3086:$D$3125,3,FALSE)),"",VLOOKUP(D426,P_Paramétrage!$B$3086:$D$3125,3,FALSE)),"")</f>
        <v/>
      </c>
      <c r="I426" s="246">
        <f>IF(D426&lt;&gt;"",IF(ISNA(VLOOKUP(D426,P_Paramétrage!$B$3086:$D$3125,3,FALSE)),0,VLOOKUP(D426,P_Paramétrage!$B$3086:$D$3125,2,FALSE)),0)</f>
        <v>0</v>
      </c>
      <c r="J426" s="246">
        <f>'Dépenses sur barèmes'!J426</f>
        <v>0</v>
      </c>
      <c r="K426" s="246"/>
      <c r="L426" s="246">
        <f t="shared" si="18"/>
        <v>0</v>
      </c>
      <c r="M426" s="111"/>
      <c r="N426" s="79" t="str">
        <f t="shared" si="19"/>
        <v/>
      </c>
      <c r="O426" s="246">
        <f t="shared" si="20"/>
        <v>0</v>
      </c>
      <c r="P426" s="111"/>
    </row>
    <row r="427" spans="2:16" ht="19.899999999999999" customHeight="1" x14ac:dyDescent="0.35">
      <c r="B427" s="109">
        <v>420</v>
      </c>
      <c r="C427" s="111" t="str">
        <f>IF('Dépenses sur barèmes'!C427&lt;&gt;"",'Dépenses sur barèmes'!C427,"")</f>
        <v/>
      </c>
      <c r="D427" s="111" t="str">
        <f>IF('Dépenses sur barèmes'!D427&lt;&gt;"",'Dépenses sur barèmes'!D427,"")</f>
        <v/>
      </c>
      <c r="E427" s="111" t="str">
        <f>IF('Dépenses sur barèmes'!E427&lt;&gt;"",'Dépenses sur barèmes'!E427,"")</f>
        <v/>
      </c>
      <c r="F427" s="111" t="str">
        <f>IF('Dépenses sur barèmes'!F427&lt;&gt;"",'Dépenses sur barèmes'!F427,"")</f>
        <v/>
      </c>
      <c r="G427" s="79" t="str">
        <f>IF('Dépenses sur barèmes'!G427&lt;&gt;"",'Dépenses sur barèmes'!G427,"")</f>
        <v/>
      </c>
      <c r="H427" s="247" t="str">
        <f>IF(D427&lt;&gt;"",IF(ISNA(VLOOKUP(D427,P_Paramétrage!$B$3086:$D$3125,3,FALSE)),"",VLOOKUP(D427,P_Paramétrage!$B$3086:$D$3125,3,FALSE)),"")</f>
        <v/>
      </c>
      <c r="I427" s="246">
        <f>IF(D427&lt;&gt;"",IF(ISNA(VLOOKUP(D427,P_Paramétrage!$B$3086:$D$3125,3,FALSE)),0,VLOOKUP(D427,P_Paramétrage!$B$3086:$D$3125,2,FALSE)),0)</f>
        <v>0</v>
      </c>
      <c r="J427" s="246">
        <f>'Dépenses sur barèmes'!J427</f>
        <v>0</v>
      </c>
      <c r="K427" s="246"/>
      <c r="L427" s="246">
        <f t="shared" si="18"/>
        <v>0</v>
      </c>
      <c r="M427" s="111"/>
      <c r="N427" s="79" t="str">
        <f t="shared" si="19"/>
        <v/>
      </c>
      <c r="O427" s="246">
        <f t="shared" si="20"/>
        <v>0</v>
      </c>
      <c r="P427" s="111"/>
    </row>
    <row r="428" spans="2:16" ht="19.899999999999999" customHeight="1" x14ac:dyDescent="0.35">
      <c r="B428" s="109">
        <v>421</v>
      </c>
      <c r="C428" s="111" t="str">
        <f>IF('Dépenses sur barèmes'!C428&lt;&gt;"",'Dépenses sur barèmes'!C428,"")</f>
        <v/>
      </c>
      <c r="D428" s="111" t="str">
        <f>IF('Dépenses sur barèmes'!D428&lt;&gt;"",'Dépenses sur barèmes'!D428,"")</f>
        <v/>
      </c>
      <c r="E428" s="111" t="str">
        <f>IF('Dépenses sur barèmes'!E428&lt;&gt;"",'Dépenses sur barèmes'!E428,"")</f>
        <v/>
      </c>
      <c r="F428" s="111" t="str">
        <f>IF('Dépenses sur barèmes'!F428&lt;&gt;"",'Dépenses sur barèmes'!F428,"")</f>
        <v/>
      </c>
      <c r="G428" s="79" t="str">
        <f>IF('Dépenses sur barèmes'!G428&lt;&gt;"",'Dépenses sur barèmes'!G428,"")</f>
        <v/>
      </c>
      <c r="H428" s="247" t="str">
        <f>IF(D428&lt;&gt;"",IF(ISNA(VLOOKUP(D428,P_Paramétrage!$B$3086:$D$3125,3,FALSE)),"",VLOOKUP(D428,P_Paramétrage!$B$3086:$D$3125,3,FALSE)),"")</f>
        <v/>
      </c>
      <c r="I428" s="246">
        <f>IF(D428&lt;&gt;"",IF(ISNA(VLOOKUP(D428,P_Paramétrage!$B$3086:$D$3125,3,FALSE)),0,VLOOKUP(D428,P_Paramétrage!$B$3086:$D$3125,2,FALSE)),0)</f>
        <v>0</v>
      </c>
      <c r="J428" s="246">
        <f>'Dépenses sur barèmes'!J428</f>
        <v>0</v>
      </c>
      <c r="K428" s="246"/>
      <c r="L428" s="246">
        <f t="shared" si="18"/>
        <v>0</v>
      </c>
      <c r="M428" s="111"/>
      <c r="N428" s="79" t="str">
        <f t="shared" si="19"/>
        <v/>
      </c>
      <c r="O428" s="246">
        <f t="shared" si="20"/>
        <v>0</v>
      </c>
      <c r="P428" s="111"/>
    </row>
    <row r="429" spans="2:16" ht="19.899999999999999" customHeight="1" x14ac:dyDescent="0.35">
      <c r="B429" s="109">
        <v>422</v>
      </c>
      <c r="C429" s="111" t="str">
        <f>IF('Dépenses sur barèmes'!C429&lt;&gt;"",'Dépenses sur barèmes'!C429,"")</f>
        <v/>
      </c>
      <c r="D429" s="111" t="str">
        <f>IF('Dépenses sur barèmes'!D429&lt;&gt;"",'Dépenses sur barèmes'!D429,"")</f>
        <v/>
      </c>
      <c r="E429" s="111" t="str">
        <f>IF('Dépenses sur barèmes'!E429&lt;&gt;"",'Dépenses sur barèmes'!E429,"")</f>
        <v/>
      </c>
      <c r="F429" s="111" t="str">
        <f>IF('Dépenses sur barèmes'!F429&lt;&gt;"",'Dépenses sur barèmes'!F429,"")</f>
        <v/>
      </c>
      <c r="G429" s="79" t="str">
        <f>IF('Dépenses sur barèmes'!G429&lt;&gt;"",'Dépenses sur barèmes'!G429,"")</f>
        <v/>
      </c>
      <c r="H429" s="247" t="str">
        <f>IF(D429&lt;&gt;"",IF(ISNA(VLOOKUP(D429,P_Paramétrage!$B$3086:$D$3125,3,FALSE)),"",VLOOKUP(D429,P_Paramétrage!$B$3086:$D$3125,3,FALSE)),"")</f>
        <v/>
      </c>
      <c r="I429" s="246">
        <f>IF(D429&lt;&gt;"",IF(ISNA(VLOOKUP(D429,P_Paramétrage!$B$3086:$D$3125,3,FALSE)),0,VLOOKUP(D429,P_Paramétrage!$B$3086:$D$3125,2,FALSE)),0)</f>
        <v>0</v>
      </c>
      <c r="J429" s="246">
        <f>'Dépenses sur barèmes'!J429</f>
        <v>0</v>
      </c>
      <c r="K429" s="246"/>
      <c r="L429" s="246">
        <f t="shared" si="18"/>
        <v>0</v>
      </c>
      <c r="M429" s="111"/>
      <c r="N429" s="79" t="str">
        <f t="shared" si="19"/>
        <v/>
      </c>
      <c r="O429" s="246">
        <f t="shared" si="20"/>
        <v>0</v>
      </c>
      <c r="P429" s="111"/>
    </row>
    <row r="430" spans="2:16" ht="19.899999999999999" customHeight="1" x14ac:dyDescent="0.35">
      <c r="B430" s="109">
        <v>423</v>
      </c>
      <c r="C430" s="111" t="str">
        <f>IF('Dépenses sur barèmes'!C430&lt;&gt;"",'Dépenses sur barèmes'!C430,"")</f>
        <v/>
      </c>
      <c r="D430" s="111" t="str">
        <f>IF('Dépenses sur barèmes'!D430&lt;&gt;"",'Dépenses sur barèmes'!D430,"")</f>
        <v/>
      </c>
      <c r="E430" s="111" t="str">
        <f>IF('Dépenses sur barèmes'!E430&lt;&gt;"",'Dépenses sur barèmes'!E430,"")</f>
        <v/>
      </c>
      <c r="F430" s="111" t="str">
        <f>IF('Dépenses sur barèmes'!F430&lt;&gt;"",'Dépenses sur barèmes'!F430,"")</f>
        <v/>
      </c>
      <c r="G430" s="79" t="str">
        <f>IF('Dépenses sur barèmes'!G430&lt;&gt;"",'Dépenses sur barèmes'!G430,"")</f>
        <v/>
      </c>
      <c r="H430" s="247" t="str">
        <f>IF(D430&lt;&gt;"",IF(ISNA(VLOOKUP(D430,P_Paramétrage!$B$3086:$D$3125,3,FALSE)),"",VLOOKUP(D430,P_Paramétrage!$B$3086:$D$3125,3,FALSE)),"")</f>
        <v/>
      </c>
      <c r="I430" s="246">
        <f>IF(D430&lt;&gt;"",IF(ISNA(VLOOKUP(D430,P_Paramétrage!$B$3086:$D$3125,3,FALSE)),0,VLOOKUP(D430,P_Paramétrage!$B$3086:$D$3125,2,FALSE)),0)</f>
        <v>0</v>
      </c>
      <c r="J430" s="246">
        <f>'Dépenses sur barèmes'!J430</f>
        <v>0</v>
      </c>
      <c r="K430" s="246"/>
      <c r="L430" s="246">
        <f t="shared" si="18"/>
        <v>0</v>
      </c>
      <c r="M430" s="111"/>
      <c r="N430" s="79" t="str">
        <f t="shared" si="19"/>
        <v/>
      </c>
      <c r="O430" s="246">
        <f t="shared" si="20"/>
        <v>0</v>
      </c>
      <c r="P430" s="111"/>
    </row>
    <row r="431" spans="2:16" ht="19.899999999999999" customHeight="1" x14ac:dyDescent="0.35">
      <c r="B431" s="109">
        <v>424</v>
      </c>
      <c r="C431" s="111" t="str">
        <f>IF('Dépenses sur barèmes'!C431&lt;&gt;"",'Dépenses sur barèmes'!C431,"")</f>
        <v/>
      </c>
      <c r="D431" s="111" t="str">
        <f>IF('Dépenses sur barèmes'!D431&lt;&gt;"",'Dépenses sur barèmes'!D431,"")</f>
        <v/>
      </c>
      <c r="E431" s="111" t="str">
        <f>IF('Dépenses sur barèmes'!E431&lt;&gt;"",'Dépenses sur barèmes'!E431,"")</f>
        <v/>
      </c>
      <c r="F431" s="111" t="str">
        <f>IF('Dépenses sur barèmes'!F431&lt;&gt;"",'Dépenses sur barèmes'!F431,"")</f>
        <v/>
      </c>
      <c r="G431" s="79" t="str">
        <f>IF('Dépenses sur barèmes'!G431&lt;&gt;"",'Dépenses sur barèmes'!G431,"")</f>
        <v/>
      </c>
      <c r="H431" s="247" t="str">
        <f>IF(D431&lt;&gt;"",IF(ISNA(VLOOKUP(D431,P_Paramétrage!$B$3086:$D$3125,3,FALSE)),"",VLOOKUP(D431,P_Paramétrage!$B$3086:$D$3125,3,FALSE)),"")</f>
        <v/>
      </c>
      <c r="I431" s="246">
        <f>IF(D431&lt;&gt;"",IF(ISNA(VLOOKUP(D431,P_Paramétrage!$B$3086:$D$3125,3,FALSE)),0,VLOOKUP(D431,P_Paramétrage!$B$3086:$D$3125,2,FALSE)),0)</f>
        <v>0</v>
      </c>
      <c r="J431" s="246">
        <f>'Dépenses sur barèmes'!J431</f>
        <v>0</v>
      </c>
      <c r="K431" s="246"/>
      <c r="L431" s="246">
        <f t="shared" si="18"/>
        <v>0</v>
      </c>
      <c r="M431" s="111"/>
      <c r="N431" s="79" t="str">
        <f t="shared" si="19"/>
        <v/>
      </c>
      <c r="O431" s="246">
        <f t="shared" si="20"/>
        <v>0</v>
      </c>
      <c r="P431" s="111"/>
    </row>
    <row r="432" spans="2:16" ht="19.899999999999999" customHeight="1" x14ac:dyDescent="0.35">
      <c r="B432" s="109">
        <v>425</v>
      </c>
      <c r="C432" s="111" t="str">
        <f>IF('Dépenses sur barèmes'!C432&lt;&gt;"",'Dépenses sur barèmes'!C432,"")</f>
        <v/>
      </c>
      <c r="D432" s="111" t="str">
        <f>IF('Dépenses sur barèmes'!D432&lt;&gt;"",'Dépenses sur barèmes'!D432,"")</f>
        <v/>
      </c>
      <c r="E432" s="111" t="str">
        <f>IF('Dépenses sur barèmes'!E432&lt;&gt;"",'Dépenses sur barèmes'!E432,"")</f>
        <v/>
      </c>
      <c r="F432" s="111" t="str">
        <f>IF('Dépenses sur barèmes'!F432&lt;&gt;"",'Dépenses sur barèmes'!F432,"")</f>
        <v/>
      </c>
      <c r="G432" s="79" t="str">
        <f>IF('Dépenses sur barèmes'!G432&lt;&gt;"",'Dépenses sur barèmes'!G432,"")</f>
        <v/>
      </c>
      <c r="H432" s="247" t="str">
        <f>IF(D432&lt;&gt;"",IF(ISNA(VLOOKUP(D432,P_Paramétrage!$B$3086:$D$3125,3,FALSE)),"",VLOOKUP(D432,P_Paramétrage!$B$3086:$D$3125,3,FALSE)),"")</f>
        <v/>
      </c>
      <c r="I432" s="246">
        <f>IF(D432&lt;&gt;"",IF(ISNA(VLOOKUP(D432,P_Paramétrage!$B$3086:$D$3125,3,FALSE)),0,VLOOKUP(D432,P_Paramétrage!$B$3086:$D$3125,2,FALSE)),0)</f>
        <v>0</v>
      </c>
      <c r="J432" s="246">
        <f>'Dépenses sur barèmes'!J432</f>
        <v>0</v>
      </c>
      <c r="K432" s="246"/>
      <c r="L432" s="246">
        <f t="shared" si="18"/>
        <v>0</v>
      </c>
      <c r="M432" s="111"/>
      <c r="N432" s="79" t="str">
        <f t="shared" si="19"/>
        <v/>
      </c>
      <c r="O432" s="246">
        <f t="shared" si="20"/>
        <v>0</v>
      </c>
      <c r="P432" s="111"/>
    </row>
    <row r="433" spans="2:16" ht="19.899999999999999" customHeight="1" x14ac:dyDescent="0.35">
      <c r="B433" s="109">
        <v>426</v>
      </c>
      <c r="C433" s="111" t="str">
        <f>IF('Dépenses sur barèmes'!C433&lt;&gt;"",'Dépenses sur barèmes'!C433,"")</f>
        <v/>
      </c>
      <c r="D433" s="111" t="str">
        <f>IF('Dépenses sur barèmes'!D433&lt;&gt;"",'Dépenses sur barèmes'!D433,"")</f>
        <v/>
      </c>
      <c r="E433" s="111" t="str">
        <f>IF('Dépenses sur barèmes'!E433&lt;&gt;"",'Dépenses sur barèmes'!E433,"")</f>
        <v/>
      </c>
      <c r="F433" s="111" t="str">
        <f>IF('Dépenses sur barèmes'!F433&lt;&gt;"",'Dépenses sur barèmes'!F433,"")</f>
        <v/>
      </c>
      <c r="G433" s="79" t="str">
        <f>IF('Dépenses sur barèmes'!G433&lt;&gt;"",'Dépenses sur barèmes'!G433,"")</f>
        <v/>
      </c>
      <c r="H433" s="247" t="str">
        <f>IF(D433&lt;&gt;"",IF(ISNA(VLOOKUP(D433,P_Paramétrage!$B$3086:$D$3125,3,FALSE)),"",VLOOKUP(D433,P_Paramétrage!$B$3086:$D$3125,3,FALSE)),"")</f>
        <v/>
      </c>
      <c r="I433" s="246">
        <f>IF(D433&lt;&gt;"",IF(ISNA(VLOOKUP(D433,P_Paramétrage!$B$3086:$D$3125,3,FALSE)),0,VLOOKUP(D433,P_Paramétrage!$B$3086:$D$3125,2,FALSE)),0)</f>
        <v>0</v>
      </c>
      <c r="J433" s="246">
        <f>'Dépenses sur barèmes'!J433</f>
        <v>0</v>
      </c>
      <c r="K433" s="246"/>
      <c r="L433" s="246">
        <f t="shared" si="18"/>
        <v>0</v>
      </c>
      <c r="M433" s="111"/>
      <c r="N433" s="79" t="str">
        <f t="shared" si="19"/>
        <v/>
      </c>
      <c r="O433" s="246">
        <f t="shared" si="20"/>
        <v>0</v>
      </c>
      <c r="P433" s="111"/>
    </row>
    <row r="434" spans="2:16" ht="19.899999999999999" customHeight="1" x14ac:dyDescent="0.35">
      <c r="B434" s="109">
        <v>427</v>
      </c>
      <c r="C434" s="111" t="str">
        <f>IF('Dépenses sur barèmes'!C434&lt;&gt;"",'Dépenses sur barèmes'!C434,"")</f>
        <v/>
      </c>
      <c r="D434" s="111" t="str">
        <f>IF('Dépenses sur barèmes'!D434&lt;&gt;"",'Dépenses sur barèmes'!D434,"")</f>
        <v/>
      </c>
      <c r="E434" s="111" t="str">
        <f>IF('Dépenses sur barèmes'!E434&lt;&gt;"",'Dépenses sur barèmes'!E434,"")</f>
        <v/>
      </c>
      <c r="F434" s="111" t="str">
        <f>IF('Dépenses sur barèmes'!F434&lt;&gt;"",'Dépenses sur barèmes'!F434,"")</f>
        <v/>
      </c>
      <c r="G434" s="79" t="str">
        <f>IF('Dépenses sur barèmes'!G434&lt;&gt;"",'Dépenses sur barèmes'!G434,"")</f>
        <v/>
      </c>
      <c r="H434" s="247" t="str">
        <f>IF(D434&lt;&gt;"",IF(ISNA(VLOOKUP(D434,P_Paramétrage!$B$3086:$D$3125,3,FALSE)),"",VLOOKUP(D434,P_Paramétrage!$B$3086:$D$3125,3,FALSE)),"")</f>
        <v/>
      </c>
      <c r="I434" s="246">
        <f>IF(D434&lt;&gt;"",IF(ISNA(VLOOKUP(D434,P_Paramétrage!$B$3086:$D$3125,3,FALSE)),0,VLOOKUP(D434,P_Paramétrage!$B$3086:$D$3125,2,FALSE)),0)</f>
        <v>0</v>
      </c>
      <c r="J434" s="246">
        <f>'Dépenses sur barèmes'!J434</f>
        <v>0</v>
      </c>
      <c r="K434" s="246"/>
      <c r="L434" s="246">
        <f t="shared" si="18"/>
        <v>0</v>
      </c>
      <c r="M434" s="111"/>
      <c r="N434" s="79" t="str">
        <f t="shared" si="19"/>
        <v/>
      </c>
      <c r="O434" s="246">
        <f t="shared" si="20"/>
        <v>0</v>
      </c>
      <c r="P434" s="111"/>
    </row>
    <row r="435" spans="2:16" ht="19.899999999999999" customHeight="1" x14ac:dyDescent="0.35">
      <c r="B435" s="109">
        <v>428</v>
      </c>
      <c r="C435" s="111" t="str">
        <f>IF('Dépenses sur barèmes'!C435&lt;&gt;"",'Dépenses sur barèmes'!C435,"")</f>
        <v/>
      </c>
      <c r="D435" s="111" t="str">
        <f>IF('Dépenses sur barèmes'!D435&lt;&gt;"",'Dépenses sur barèmes'!D435,"")</f>
        <v/>
      </c>
      <c r="E435" s="111" t="str">
        <f>IF('Dépenses sur barèmes'!E435&lt;&gt;"",'Dépenses sur barèmes'!E435,"")</f>
        <v/>
      </c>
      <c r="F435" s="111" t="str">
        <f>IF('Dépenses sur barèmes'!F435&lt;&gt;"",'Dépenses sur barèmes'!F435,"")</f>
        <v/>
      </c>
      <c r="G435" s="79" t="str">
        <f>IF('Dépenses sur barèmes'!G435&lt;&gt;"",'Dépenses sur barèmes'!G435,"")</f>
        <v/>
      </c>
      <c r="H435" s="247" t="str">
        <f>IF(D435&lt;&gt;"",IF(ISNA(VLOOKUP(D435,P_Paramétrage!$B$3086:$D$3125,3,FALSE)),"",VLOOKUP(D435,P_Paramétrage!$B$3086:$D$3125,3,FALSE)),"")</f>
        <v/>
      </c>
      <c r="I435" s="246">
        <f>IF(D435&lt;&gt;"",IF(ISNA(VLOOKUP(D435,P_Paramétrage!$B$3086:$D$3125,3,FALSE)),0,VLOOKUP(D435,P_Paramétrage!$B$3086:$D$3125,2,FALSE)),0)</f>
        <v>0</v>
      </c>
      <c r="J435" s="246">
        <f>'Dépenses sur barèmes'!J435</f>
        <v>0</v>
      </c>
      <c r="K435" s="246"/>
      <c r="L435" s="246">
        <f t="shared" si="18"/>
        <v>0</v>
      </c>
      <c r="M435" s="111"/>
      <c r="N435" s="79" t="str">
        <f t="shared" si="19"/>
        <v/>
      </c>
      <c r="O435" s="246">
        <f t="shared" si="20"/>
        <v>0</v>
      </c>
      <c r="P435" s="111"/>
    </row>
    <row r="436" spans="2:16" ht="19.899999999999999" customHeight="1" x14ac:dyDescent="0.35">
      <c r="B436" s="109">
        <v>429</v>
      </c>
      <c r="C436" s="111" t="str">
        <f>IF('Dépenses sur barèmes'!C436&lt;&gt;"",'Dépenses sur barèmes'!C436,"")</f>
        <v/>
      </c>
      <c r="D436" s="111" t="str">
        <f>IF('Dépenses sur barèmes'!D436&lt;&gt;"",'Dépenses sur barèmes'!D436,"")</f>
        <v/>
      </c>
      <c r="E436" s="111" t="str">
        <f>IF('Dépenses sur barèmes'!E436&lt;&gt;"",'Dépenses sur barèmes'!E436,"")</f>
        <v/>
      </c>
      <c r="F436" s="111" t="str">
        <f>IF('Dépenses sur barèmes'!F436&lt;&gt;"",'Dépenses sur barèmes'!F436,"")</f>
        <v/>
      </c>
      <c r="G436" s="79" t="str">
        <f>IF('Dépenses sur barèmes'!G436&lt;&gt;"",'Dépenses sur barèmes'!G436,"")</f>
        <v/>
      </c>
      <c r="H436" s="247" t="str">
        <f>IF(D436&lt;&gt;"",IF(ISNA(VLOOKUP(D436,P_Paramétrage!$B$3086:$D$3125,3,FALSE)),"",VLOOKUP(D436,P_Paramétrage!$B$3086:$D$3125,3,FALSE)),"")</f>
        <v/>
      </c>
      <c r="I436" s="246">
        <f>IF(D436&lt;&gt;"",IF(ISNA(VLOOKUP(D436,P_Paramétrage!$B$3086:$D$3125,3,FALSE)),0,VLOOKUP(D436,P_Paramétrage!$B$3086:$D$3125,2,FALSE)),0)</f>
        <v>0</v>
      </c>
      <c r="J436" s="246">
        <f>'Dépenses sur barèmes'!J436</f>
        <v>0</v>
      </c>
      <c r="K436" s="246"/>
      <c r="L436" s="246">
        <f t="shared" si="18"/>
        <v>0</v>
      </c>
      <c r="M436" s="111"/>
      <c r="N436" s="79" t="str">
        <f t="shared" si="19"/>
        <v/>
      </c>
      <c r="O436" s="246">
        <f t="shared" si="20"/>
        <v>0</v>
      </c>
      <c r="P436" s="111"/>
    </row>
    <row r="437" spans="2:16" ht="19.899999999999999" customHeight="1" x14ac:dyDescent="0.35">
      <c r="B437" s="109">
        <v>430</v>
      </c>
      <c r="C437" s="111" t="str">
        <f>IF('Dépenses sur barèmes'!C437&lt;&gt;"",'Dépenses sur barèmes'!C437,"")</f>
        <v/>
      </c>
      <c r="D437" s="111" t="str">
        <f>IF('Dépenses sur barèmes'!D437&lt;&gt;"",'Dépenses sur barèmes'!D437,"")</f>
        <v/>
      </c>
      <c r="E437" s="111" t="str">
        <f>IF('Dépenses sur barèmes'!E437&lt;&gt;"",'Dépenses sur barèmes'!E437,"")</f>
        <v/>
      </c>
      <c r="F437" s="111" t="str">
        <f>IF('Dépenses sur barèmes'!F437&lt;&gt;"",'Dépenses sur barèmes'!F437,"")</f>
        <v/>
      </c>
      <c r="G437" s="79" t="str">
        <f>IF('Dépenses sur barèmes'!G437&lt;&gt;"",'Dépenses sur barèmes'!G437,"")</f>
        <v/>
      </c>
      <c r="H437" s="247" t="str">
        <f>IF(D437&lt;&gt;"",IF(ISNA(VLOOKUP(D437,P_Paramétrage!$B$3086:$D$3125,3,FALSE)),"",VLOOKUP(D437,P_Paramétrage!$B$3086:$D$3125,3,FALSE)),"")</f>
        <v/>
      </c>
      <c r="I437" s="246">
        <f>IF(D437&lt;&gt;"",IF(ISNA(VLOOKUP(D437,P_Paramétrage!$B$3086:$D$3125,3,FALSE)),0,VLOOKUP(D437,P_Paramétrage!$B$3086:$D$3125,2,FALSE)),0)</f>
        <v>0</v>
      </c>
      <c r="J437" s="246">
        <f>'Dépenses sur barèmes'!J437</f>
        <v>0</v>
      </c>
      <c r="K437" s="246"/>
      <c r="L437" s="246">
        <f t="shared" si="18"/>
        <v>0</v>
      </c>
      <c r="M437" s="111"/>
      <c r="N437" s="79" t="str">
        <f t="shared" si="19"/>
        <v/>
      </c>
      <c r="O437" s="246">
        <f t="shared" si="20"/>
        <v>0</v>
      </c>
      <c r="P437" s="111"/>
    </row>
    <row r="438" spans="2:16" ht="19.899999999999999" customHeight="1" x14ac:dyDescent="0.35">
      <c r="B438" s="109">
        <v>431</v>
      </c>
      <c r="C438" s="111" t="str">
        <f>IF('Dépenses sur barèmes'!C438&lt;&gt;"",'Dépenses sur barèmes'!C438,"")</f>
        <v/>
      </c>
      <c r="D438" s="111" t="str">
        <f>IF('Dépenses sur barèmes'!D438&lt;&gt;"",'Dépenses sur barèmes'!D438,"")</f>
        <v/>
      </c>
      <c r="E438" s="111" t="str">
        <f>IF('Dépenses sur barèmes'!E438&lt;&gt;"",'Dépenses sur barèmes'!E438,"")</f>
        <v/>
      </c>
      <c r="F438" s="111" t="str">
        <f>IF('Dépenses sur barèmes'!F438&lt;&gt;"",'Dépenses sur barèmes'!F438,"")</f>
        <v/>
      </c>
      <c r="G438" s="79" t="str">
        <f>IF('Dépenses sur barèmes'!G438&lt;&gt;"",'Dépenses sur barèmes'!G438,"")</f>
        <v/>
      </c>
      <c r="H438" s="247" t="str">
        <f>IF(D438&lt;&gt;"",IF(ISNA(VLOOKUP(D438,P_Paramétrage!$B$3086:$D$3125,3,FALSE)),"",VLOOKUP(D438,P_Paramétrage!$B$3086:$D$3125,3,FALSE)),"")</f>
        <v/>
      </c>
      <c r="I438" s="246">
        <f>IF(D438&lt;&gt;"",IF(ISNA(VLOOKUP(D438,P_Paramétrage!$B$3086:$D$3125,3,FALSE)),0,VLOOKUP(D438,P_Paramétrage!$B$3086:$D$3125,2,FALSE)),0)</f>
        <v>0</v>
      </c>
      <c r="J438" s="246">
        <f>'Dépenses sur barèmes'!J438</f>
        <v>0</v>
      </c>
      <c r="K438" s="246"/>
      <c r="L438" s="246">
        <f t="shared" si="18"/>
        <v>0</v>
      </c>
      <c r="M438" s="111"/>
      <c r="N438" s="79" t="str">
        <f t="shared" si="19"/>
        <v/>
      </c>
      <c r="O438" s="246">
        <f t="shared" si="20"/>
        <v>0</v>
      </c>
      <c r="P438" s="111"/>
    </row>
    <row r="439" spans="2:16" ht="19.899999999999999" customHeight="1" x14ac:dyDescent="0.35">
      <c r="B439" s="109">
        <v>432</v>
      </c>
      <c r="C439" s="111" t="str">
        <f>IF('Dépenses sur barèmes'!C439&lt;&gt;"",'Dépenses sur barèmes'!C439,"")</f>
        <v/>
      </c>
      <c r="D439" s="111" t="str">
        <f>IF('Dépenses sur barèmes'!D439&lt;&gt;"",'Dépenses sur barèmes'!D439,"")</f>
        <v/>
      </c>
      <c r="E439" s="111" t="str">
        <f>IF('Dépenses sur barèmes'!E439&lt;&gt;"",'Dépenses sur barèmes'!E439,"")</f>
        <v/>
      </c>
      <c r="F439" s="111" t="str">
        <f>IF('Dépenses sur barèmes'!F439&lt;&gt;"",'Dépenses sur barèmes'!F439,"")</f>
        <v/>
      </c>
      <c r="G439" s="79" t="str">
        <f>IF('Dépenses sur barèmes'!G439&lt;&gt;"",'Dépenses sur barèmes'!G439,"")</f>
        <v/>
      </c>
      <c r="H439" s="247" t="str">
        <f>IF(D439&lt;&gt;"",IF(ISNA(VLOOKUP(D439,P_Paramétrage!$B$3086:$D$3125,3,FALSE)),"",VLOOKUP(D439,P_Paramétrage!$B$3086:$D$3125,3,FALSE)),"")</f>
        <v/>
      </c>
      <c r="I439" s="246">
        <f>IF(D439&lt;&gt;"",IF(ISNA(VLOOKUP(D439,P_Paramétrage!$B$3086:$D$3125,3,FALSE)),0,VLOOKUP(D439,P_Paramétrage!$B$3086:$D$3125,2,FALSE)),0)</f>
        <v>0</v>
      </c>
      <c r="J439" s="246">
        <f>'Dépenses sur barèmes'!J439</f>
        <v>0</v>
      </c>
      <c r="K439" s="246"/>
      <c r="L439" s="246">
        <f t="shared" si="18"/>
        <v>0</v>
      </c>
      <c r="M439" s="111"/>
      <c r="N439" s="79" t="str">
        <f t="shared" si="19"/>
        <v/>
      </c>
      <c r="O439" s="246">
        <f t="shared" si="20"/>
        <v>0</v>
      </c>
      <c r="P439" s="111"/>
    </row>
    <row r="440" spans="2:16" ht="19.899999999999999" customHeight="1" x14ac:dyDescent="0.35">
      <c r="B440" s="109">
        <v>433</v>
      </c>
      <c r="C440" s="111" t="str">
        <f>IF('Dépenses sur barèmes'!C440&lt;&gt;"",'Dépenses sur barèmes'!C440,"")</f>
        <v/>
      </c>
      <c r="D440" s="111" t="str">
        <f>IF('Dépenses sur barèmes'!D440&lt;&gt;"",'Dépenses sur barèmes'!D440,"")</f>
        <v/>
      </c>
      <c r="E440" s="111" t="str">
        <f>IF('Dépenses sur barèmes'!E440&lt;&gt;"",'Dépenses sur barèmes'!E440,"")</f>
        <v/>
      </c>
      <c r="F440" s="111" t="str">
        <f>IF('Dépenses sur barèmes'!F440&lt;&gt;"",'Dépenses sur barèmes'!F440,"")</f>
        <v/>
      </c>
      <c r="G440" s="79" t="str">
        <f>IF('Dépenses sur barèmes'!G440&lt;&gt;"",'Dépenses sur barèmes'!G440,"")</f>
        <v/>
      </c>
      <c r="H440" s="247" t="str">
        <f>IF(D440&lt;&gt;"",IF(ISNA(VLOOKUP(D440,P_Paramétrage!$B$3086:$D$3125,3,FALSE)),"",VLOOKUP(D440,P_Paramétrage!$B$3086:$D$3125,3,FALSE)),"")</f>
        <v/>
      </c>
      <c r="I440" s="246">
        <f>IF(D440&lt;&gt;"",IF(ISNA(VLOOKUP(D440,P_Paramétrage!$B$3086:$D$3125,3,FALSE)),0,VLOOKUP(D440,P_Paramétrage!$B$3086:$D$3125,2,FALSE)),0)</f>
        <v>0</v>
      </c>
      <c r="J440" s="246">
        <f>'Dépenses sur barèmes'!J440</f>
        <v>0</v>
      </c>
      <c r="K440" s="246"/>
      <c r="L440" s="246">
        <f t="shared" si="18"/>
        <v>0</v>
      </c>
      <c r="M440" s="111"/>
      <c r="N440" s="79" t="str">
        <f t="shared" si="19"/>
        <v/>
      </c>
      <c r="O440" s="246">
        <f t="shared" si="20"/>
        <v>0</v>
      </c>
      <c r="P440" s="111"/>
    </row>
    <row r="441" spans="2:16" ht="19.899999999999999" customHeight="1" x14ac:dyDescent="0.35">
      <c r="B441" s="109">
        <v>434</v>
      </c>
      <c r="C441" s="111" t="str">
        <f>IF('Dépenses sur barèmes'!C441&lt;&gt;"",'Dépenses sur barèmes'!C441,"")</f>
        <v/>
      </c>
      <c r="D441" s="111" t="str">
        <f>IF('Dépenses sur barèmes'!D441&lt;&gt;"",'Dépenses sur barèmes'!D441,"")</f>
        <v/>
      </c>
      <c r="E441" s="111" t="str">
        <f>IF('Dépenses sur barèmes'!E441&lt;&gt;"",'Dépenses sur barèmes'!E441,"")</f>
        <v/>
      </c>
      <c r="F441" s="111" t="str">
        <f>IF('Dépenses sur barèmes'!F441&lt;&gt;"",'Dépenses sur barèmes'!F441,"")</f>
        <v/>
      </c>
      <c r="G441" s="79" t="str">
        <f>IF('Dépenses sur barèmes'!G441&lt;&gt;"",'Dépenses sur barèmes'!G441,"")</f>
        <v/>
      </c>
      <c r="H441" s="247" t="str">
        <f>IF(D441&lt;&gt;"",IF(ISNA(VLOOKUP(D441,P_Paramétrage!$B$3086:$D$3125,3,FALSE)),"",VLOOKUP(D441,P_Paramétrage!$B$3086:$D$3125,3,FALSE)),"")</f>
        <v/>
      </c>
      <c r="I441" s="246">
        <f>IF(D441&lt;&gt;"",IF(ISNA(VLOOKUP(D441,P_Paramétrage!$B$3086:$D$3125,3,FALSE)),0,VLOOKUP(D441,P_Paramétrage!$B$3086:$D$3125,2,FALSE)),0)</f>
        <v>0</v>
      </c>
      <c r="J441" s="246">
        <f>'Dépenses sur barèmes'!J441</f>
        <v>0</v>
      </c>
      <c r="K441" s="246"/>
      <c r="L441" s="246">
        <f t="shared" si="18"/>
        <v>0</v>
      </c>
      <c r="M441" s="111"/>
      <c r="N441" s="79" t="str">
        <f t="shared" si="19"/>
        <v/>
      </c>
      <c r="O441" s="246">
        <f t="shared" si="20"/>
        <v>0</v>
      </c>
      <c r="P441" s="111"/>
    </row>
    <row r="442" spans="2:16" ht="19.899999999999999" customHeight="1" x14ac:dyDescent="0.35">
      <c r="B442" s="109">
        <v>435</v>
      </c>
      <c r="C442" s="111" t="str">
        <f>IF('Dépenses sur barèmes'!C442&lt;&gt;"",'Dépenses sur barèmes'!C442,"")</f>
        <v/>
      </c>
      <c r="D442" s="111" t="str">
        <f>IF('Dépenses sur barèmes'!D442&lt;&gt;"",'Dépenses sur barèmes'!D442,"")</f>
        <v/>
      </c>
      <c r="E442" s="111" t="str">
        <f>IF('Dépenses sur barèmes'!E442&lt;&gt;"",'Dépenses sur barèmes'!E442,"")</f>
        <v/>
      </c>
      <c r="F442" s="111" t="str">
        <f>IF('Dépenses sur barèmes'!F442&lt;&gt;"",'Dépenses sur barèmes'!F442,"")</f>
        <v/>
      </c>
      <c r="G442" s="79" t="str">
        <f>IF('Dépenses sur barèmes'!G442&lt;&gt;"",'Dépenses sur barèmes'!G442,"")</f>
        <v/>
      </c>
      <c r="H442" s="247" t="str">
        <f>IF(D442&lt;&gt;"",IF(ISNA(VLOOKUP(D442,P_Paramétrage!$B$3086:$D$3125,3,FALSE)),"",VLOOKUP(D442,P_Paramétrage!$B$3086:$D$3125,3,FALSE)),"")</f>
        <v/>
      </c>
      <c r="I442" s="246">
        <f>IF(D442&lt;&gt;"",IF(ISNA(VLOOKUP(D442,P_Paramétrage!$B$3086:$D$3125,3,FALSE)),0,VLOOKUP(D442,P_Paramétrage!$B$3086:$D$3125,2,FALSE)),0)</f>
        <v>0</v>
      </c>
      <c r="J442" s="246">
        <f>'Dépenses sur barèmes'!J442</f>
        <v>0</v>
      </c>
      <c r="K442" s="246"/>
      <c r="L442" s="246">
        <f t="shared" si="18"/>
        <v>0</v>
      </c>
      <c r="M442" s="111"/>
      <c r="N442" s="79" t="str">
        <f t="shared" si="19"/>
        <v/>
      </c>
      <c r="O442" s="246">
        <f t="shared" si="20"/>
        <v>0</v>
      </c>
      <c r="P442" s="111"/>
    </row>
    <row r="443" spans="2:16" ht="19.899999999999999" customHeight="1" x14ac:dyDescent="0.35">
      <c r="B443" s="109">
        <v>436</v>
      </c>
      <c r="C443" s="111" t="str">
        <f>IF('Dépenses sur barèmes'!C443&lt;&gt;"",'Dépenses sur barèmes'!C443,"")</f>
        <v/>
      </c>
      <c r="D443" s="111" t="str">
        <f>IF('Dépenses sur barèmes'!D443&lt;&gt;"",'Dépenses sur barèmes'!D443,"")</f>
        <v/>
      </c>
      <c r="E443" s="111" t="str">
        <f>IF('Dépenses sur barèmes'!E443&lt;&gt;"",'Dépenses sur barèmes'!E443,"")</f>
        <v/>
      </c>
      <c r="F443" s="111" t="str">
        <f>IF('Dépenses sur barèmes'!F443&lt;&gt;"",'Dépenses sur barèmes'!F443,"")</f>
        <v/>
      </c>
      <c r="G443" s="79" t="str">
        <f>IF('Dépenses sur barèmes'!G443&lt;&gt;"",'Dépenses sur barèmes'!G443,"")</f>
        <v/>
      </c>
      <c r="H443" s="247" t="str">
        <f>IF(D443&lt;&gt;"",IF(ISNA(VLOOKUP(D443,P_Paramétrage!$B$3086:$D$3125,3,FALSE)),"",VLOOKUP(D443,P_Paramétrage!$B$3086:$D$3125,3,FALSE)),"")</f>
        <v/>
      </c>
      <c r="I443" s="246">
        <f>IF(D443&lt;&gt;"",IF(ISNA(VLOOKUP(D443,P_Paramétrage!$B$3086:$D$3125,3,FALSE)),0,VLOOKUP(D443,P_Paramétrage!$B$3086:$D$3125,2,FALSE)),0)</f>
        <v>0</v>
      </c>
      <c r="J443" s="246">
        <f>'Dépenses sur barèmes'!J443</f>
        <v>0</v>
      </c>
      <c r="K443" s="246"/>
      <c r="L443" s="246">
        <f t="shared" si="18"/>
        <v>0</v>
      </c>
      <c r="M443" s="111"/>
      <c r="N443" s="79" t="str">
        <f t="shared" si="19"/>
        <v/>
      </c>
      <c r="O443" s="246">
        <f t="shared" si="20"/>
        <v>0</v>
      </c>
      <c r="P443" s="111"/>
    </row>
    <row r="444" spans="2:16" ht="19.899999999999999" customHeight="1" x14ac:dyDescent="0.35">
      <c r="B444" s="109">
        <v>437</v>
      </c>
      <c r="C444" s="111" t="str">
        <f>IF('Dépenses sur barèmes'!C444&lt;&gt;"",'Dépenses sur barèmes'!C444,"")</f>
        <v/>
      </c>
      <c r="D444" s="111" t="str">
        <f>IF('Dépenses sur barèmes'!D444&lt;&gt;"",'Dépenses sur barèmes'!D444,"")</f>
        <v/>
      </c>
      <c r="E444" s="111" t="str">
        <f>IF('Dépenses sur barèmes'!E444&lt;&gt;"",'Dépenses sur barèmes'!E444,"")</f>
        <v/>
      </c>
      <c r="F444" s="111" t="str">
        <f>IF('Dépenses sur barèmes'!F444&lt;&gt;"",'Dépenses sur barèmes'!F444,"")</f>
        <v/>
      </c>
      <c r="G444" s="79" t="str">
        <f>IF('Dépenses sur barèmes'!G444&lt;&gt;"",'Dépenses sur barèmes'!G444,"")</f>
        <v/>
      </c>
      <c r="H444" s="247" t="str">
        <f>IF(D444&lt;&gt;"",IF(ISNA(VLOOKUP(D444,P_Paramétrage!$B$3086:$D$3125,3,FALSE)),"",VLOOKUP(D444,P_Paramétrage!$B$3086:$D$3125,3,FALSE)),"")</f>
        <v/>
      </c>
      <c r="I444" s="246">
        <f>IF(D444&lt;&gt;"",IF(ISNA(VLOOKUP(D444,P_Paramétrage!$B$3086:$D$3125,3,FALSE)),0,VLOOKUP(D444,P_Paramétrage!$B$3086:$D$3125,2,FALSE)),0)</f>
        <v>0</v>
      </c>
      <c r="J444" s="246">
        <f>'Dépenses sur barèmes'!J444</f>
        <v>0</v>
      </c>
      <c r="K444" s="246"/>
      <c r="L444" s="246">
        <f t="shared" si="18"/>
        <v>0</v>
      </c>
      <c r="M444" s="111"/>
      <c r="N444" s="79" t="str">
        <f t="shared" si="19"/>
        <v/>
      </c>
      <c r="O444" s="246">
        <f t="shared" si="20"/>
        <v>0</v>
      </c>
      <c r="P444" s="111"/>
    </row>
    <row r="445" spans="2:16" ht="19.899999999999999" customHeight="1" x14ac:dyDescent="0.35">
      <c r="B445" s="109">
        <v>438</v>
      </c>
      <c r="C445" s="111" t="str">
        <f>IF('Dépenses sur barèmes'!C445&lt;&gt;"",'Dépenses sur barèmes'!C445,"")</f>
        <v/>
      </c>
      <c r="D445" s="111" t="str">
        <f>IF('Dépenses sur barèmes'!D445&lt;&gt;"",'Dépenses sur barèmes'!D445,"")</f>
        <v/>
      </c>
      <c r="E445" s="111" t="str">
        <f>IF('Dépenses sur barèmes'!E445&lt;&gt;"",'Dépenses sur barèmes'!E445,"")</f>
        <v/>
      </c>
      <c r="F445" s="111" t="str">
        <f>IF('Dépenses sur barèmes'!F445&lt;&gt;"",'Dépenses sur barèmes'!F445,"")</f>
        <v/>
      </c>
      <c r="G445" s="79" t="str">
        <f>IF('Dépenses sur barèmes'!G445&lt;&gt;"",'Dépenses sur barèmes'!G445,"")</f>
        <v/>
      </c>
      <c r="H445" s="247" t="str">
        <f>IF(D445&lt;&gt;"",IF(ISNA(VLOOKUP(D445,P_Paramétrage!$B$3086:$D$3125,3,FALSE)),"",VLOOKUP(D445,P_Paramétrage!$B$3086:$D$3125,3,FALSE)),"")</f>
        <v/>
      </c>
      <c r="I445" s="246">
        <f>IF(D445&lt;&gt;"",IF(ISNA(VLOOKUP(D445,P_Paramétrage!$B$3086:$D$3125,3,FALSE)),0,VLOOKUP(D445,P_Paramétrage!$B$3086:$D$3125,2,FALSE)),0)</f>
        <v>0</v>
      </c>
      <c r="J445" s="246">
        <f>'Dépenses sur barèmes'!J445</f>
        <v>0</v>
      </c>
      <c r="K445" s="246"/>
      <c r="L445" s="246">
        <f t="shared" si="18"/>
        <v>0</v>
      </c>
      <c r="M445" s="111"/>
      <c r="N445" s="79" t="str">
        <f t="shared" si="19"/>
        <v/>
      </c>
      <c r="O445" s="246">
        <f t="shared" si="20"/>
        <v>0</v>
      </c>
      <c r="P445" s="111"/>
    </row>
    <row r="446" spans="2:16" ht="19.899999999999999" customHeight="1" x14ac:dyDescent="0.35">
      <c r="B446" s="109">
        <v>439</v>
      </c>
      <c r="C446" s="111" t="str">
        <f>IF('Dépenses sur barèmes'!C446&lt;&gt;"",'Dépenses sur barèmes'!C446,"")</f>
        <v/>
      </c>
      <c r="D446" s="111" t="str">
        <f>IF('Dépenses sur barèmes'!D446&lt;&gt;"",'Dépenses sur barèmes'!D446,"")</f>
        <v/>
      </c>
      <c r="E446" s="111" t="str">
        <f>IF('Dépenses sur barèmes'!E446&lt;&gt;"",'Dépenses sur barèmes'!E446,"")</f>
        <v/>
      </c>
      <c r="F446" s="111" t="str">
        <f>IF('Dépenses sur barèmes'!F446&lt;&gt;"",'Dépenses sur barèmes'!F446,"")</f>
        <v/>
      </c>
      <c r="G446" s="79" t="str">
        <f>IF('Dépenses sur barèmes'!G446&lt;&gt;"",'Dépenses sur barèmes'!G446,"")</f>
        <v/>
      </c>
      <c r="H446" s="247" t="str">
        <f>IF(D446&lt;&gt;"",IF(ISNA(VLOOKUP(D446,P_Paramétrage!$B$3086:$D$3125,3,FALSE)),"",VLOOKUP(D446,P_Paramétrage!$B$3086:$D$3125,3,FALSE)),"")</f>
        <v/>
      </c>
      <c r="I446" s="246">
        <f>IF(D446&lt;&gt;"",IF(ISNA(VLOOKUP(D446,P_Paramétrage!$B$3086:$D$3125,3,FALSE)),0,VLOOKUP(D446,P_Paramétrage!$B$3086:$D$3125,2,FALSE)),0)</f>
        <v>0</v>
      </c>
      <c r="J446" s="246">
        <f>'Dépenses sur barèmes'!J446</f>
        <v>0</v>
      </c>
      <c r="K446" s="246"/>
      <c r="L446" s="246">
        <f t="shared" si="18"/>
        <v>0</v>
      </c>
      <c r="M446" s="111"/>
      <c r="N446" s="79" t="str">
        <f t="shared" si="19"/>
        <v/>
      </c>
      <c r="O446" s="246">
        <f t="shared" si="20"/>
        <v>0</v>
      </c>
      <c r="P446" s="111"/>
    </row>
    <row r="447" spans="2:16" ht="19.899999999999999" customHeight="1" x14ac:dyDescent="0.35">
      <c r="B447" s="109">
        <v>440</v>
      </c>
      <c r="C447" s="111" t="str">
        <f>IF('Dépenses sur barèmes'!C447&lt;&gt;"",'Dépenses sur barèmes'!C447,"")</f>
        <v/>
      </c>
      <c r="D447" s="111" t="str">
        <f>IF('Dépenses sur barèmes'!D447&lt;&gt;"",'Dépenses sur barèmes'!D447,"")</f>
        <v/>
      </c>
      <c r="E447" s="111" t="str">
        <f>IF('Dépenses sur barèmes'!E447&lt;&gt;"",'Dépenses sur barèmes'!E447,"")</f>
        <v/>
      </c>
      <c r="F447" s="111" t="str">
        <f>IF('Dépenses sur barèmes'!F447&lt;&gt;"",'Dépenses sur barèmes'!F447,"")</f>
        <v/>
      </c>
      <c r="G447" s="79" t="str">
        <f>IF('Dépenses sur barèmes'!G447&lt;&gt;"",'Dépenses sur barèmes'!G447,"")</f>
        <v/>
      </c>
      <c r="H447" s="247" t="str">
        <f>IF(D447&lt;&gt;"",IF(ISNA(VLOOKUP(D447,P_Paramétrage!$B$3086:$D$3125,3,FALSE)),"",VLOOKUP(D447,P_Paramétrage!$B$3086:$D$3125,3,FALSE)),"")</f>
        <v/>
      </c>
      <c r="I447" s="246">
        <f>IF(D447&lt;&gt;"",IF(ISNA(VLOOKUP(D447,P_Paramétrage!$B$3086:$D$3125,3,FALSE)),0,VLOOKUP(D447,P_Paramétrage!$B$3086:$D$3125,2,FALSE)),0)</f>
        <v>0</v>
      </c>
      <c r="J447" s="246">
        <f>'Dépenses sur barèmes'!J447</f>
        <v>0</v>
      </c>
      <c r="K447" s="246"/>
      <c r="L447" s="246">
        <f t="shared" si="18"/>
        <v>0</v>
      </c>
      <c r="M447" s="111"/>
      <c r="N447" s="79" t="str">
        <f t="shared" si="19"/>
        <v/>
      </c>
      <c r="O447" s="246">
        <f t="shared" si="20"/>
        <v>0</v>
      </c>
      <c r="P447" s="111"/>
    </row>
    <row r="448" spans="2:16" ht="19.899999999999999" customHeight="1" x14ac:dyDescent="0.35">
      <c r="B448" s="109">
        <v>441</v>
      </c>
      <c r="C448" s="111" t="str">
        <f>IF('Dépenses sur barèmes'!C448&lt;&gt;"",'Dépenses sur barèmes'!C448,"")</f>
        <v/>
      </c>
      <c r="D448" s="111" t="str">
        <f>IF('Dépenses sur barèmes'!D448&lt;&gt;"",'Dépenses sur barèmes'!D448,"")</f>
        <v/>
      </c>
      <c r="E448" s="111" t="str">
        <f>IF('Dépenses sur barèmes'!E448&lt;&gt;"",'Dépenses sur barèmes'!E448,"")</f>
        <v/>
      </c>
      <c r="F448" s="111" t="str">
        <f>IF('Dépenses sur barèmes'!F448&lt;&gt;"",'Dépenses sur barèmes'!F448,"")</f>
        <v/>
      </c>
      <c r="G448" s="79" t="str">
        <f>IF('Dépenses sur barèmes'!G448&lt;&gt;"",'Dépenses sur barèmes'!G448,"")</f>
        <v/>
      </c>
      <c r="H448" s="247" t="str">
        <f>IF(D448&lt;&gt;"",IF(ISNA(VLOOKUP(D448,P_Paramétrage!$B$3086:$D$3125,3,FALSE)),"",VLOOKUP(D448,P_Paramétrage!$B$3086:$D$3125,3,FALSE)),"")</f>
        <v/>
      </c>
      <c r="I448" s="246">
        <f>IF(D448&lt;&gt;"",IF(ISNA(VLOOKUP(D448,P_Paramétrage!$B$3086:$D$3125,3,FALSE)),0,VLOOKUP(D448,P_Paramétrage!$B$3086:$D$3125,2,FALSE)),0)</f>
        <v>0</v>
      </c>
      <c r="J448" s="246">
        <f>'Dépenses sur barèmes'!J448</f>
        <v>0</v>
      </c>
      <c r="K448" s="246"/>
      <c r="L448" s="246">
        <f t="shared" si="18"/>
        <v>0</v>
      </c>
      <c r="M448" s="111"/>
      <c r="N448" s="79" t="str">
        <f t="shared" si="19"/>
        <v/>
      </c>
      <c r="O448" s="246">
        <f t="shared" si="20"/>
        <v>0</v>
      </c>
      <c r="P448" s="111"/>
    </row>
    <row r="449" spans="2:16" ht="19.899999999999999" customHeight="1" x14ac:dyDescent="0.35">
      <c r="B449" s="109">
        <v>442</v>
      </c>
      <c r="C449" s="111" t="str">
        <f>IF('Dépenses sur barèmes'!C449&lt;&gt;"",'Dépenses sur barèmes'!C449,"")</f>
        <v/>
      </c>
      <c r="D449" s="111" t="str">
        <f>IF('Dépenses sur barèmes'!D449&lt;&gt;"",'Dépenses sur barèmes'!D449,"")</f>
        <v/>
      </c>
      <c r="E449" s="111" t="str">
        <f>IF('Dépenses sur barèmes'!E449&lt;&gt;"",'Dépenses sur barèmes'!E449,"")</f>
        <v/>
      </c>
      <c r="F449" s="111" t="str">
        <f>IF('Dépenses sur barèmes'!F449&lt;&gt;"",'Dépenses sur barèmes'!F449,"")</f>
        <v/>
      </c>
      <c r="G449" s="79" t="str">
        <f>IF('Dépenses sur barèmes'!G449&lt;&gt;"",'Dépenses sur barèmes'!G449,"")</f>
        <v/>
      </c>
      <c r="H449" s="247" t="str">
        <f>IF(D449&lt;&gt;"",IF(ISNA(VLOOKUP(D449,P_Paramétrage!$B$3086:$D$3125,3,FALSE)),"",VLOOKUP(D449,P_Paramétrage!$B$3086:$D$3125,3,FALSE)),"")</f>
        <v/>
      </c>
      <c r="I449" s="246">
        <f>IF(D449&lt;&gt;"",IF(ISNA(VLOOKUP(D449,P_Paramétrage!$B$3086:$D$3125,3,FALSE)),0,VLOOKUP(D449,P_Paramétrage!$B$3086:$D$3125,2,FALSE)),0)</f>
        <v>0</v>
      </c>
      <c r="J449" s="246">
        <f>'Dépenses sur barèmes'!J449</f>
        <v>0</v>
      </c>
      <c r="K449" s="246"/>
      <c r="L449" s="246">
        <f t="shared" si="18"/>
        <v>0</v>
      </c>
      <c r="M449" s="111"/>
      <c r="N449" s="79" t="str">
        <f t="shared" si="19"/>
        <v/>
      </c>
      <c r="O449" s="246">
        <f t="shared" si="20"/>
        <v>0</v>
      </c>
      <c r="P449" s="111"/>
    </row>
    <row r="450" spans="2:16" ht="19.899999999999999" customHeight="1" x14ac:dyDescent="0.35">
      <c r="B450" s="109">
        <v>443</v>
      </c>
      <c r="C450" s="111" t="str">
        <f>IF('Dépenses sur barèmes'!C450&lt;&gt;"",'Dépenses sur barèmes'!C450,"")</f>
        <v/>
      </c>
      <c r="D450" s="111" t="str">
        <f>IF('Dépenses sur barèmes'!D450&lt;&gt;"",'Dépenses sur barèmes'!D450,"")</f>
        <v/>
      </c>
      <c r="E450" s="111" t="str">
        <f>IF('Dépenses sur barèmes'!E450&lt;&gt;"",'Dépenses sur barèmes'!E450,"")</f>
        <v/>
      </c>
      <c r="F450" s="111" t="str">
        <f>IF('Dépenses sur barèmes'!F450&lt;&gt;"",'Dépenses sur barèmes'!F450,"")</f>
        <v/>
      </c>
      <c r="G450" s="79" t="str">
        <f>IF('Dépenses sur barèmes'!G450&lt;&gt;"",'Dépenses sur barèmes'!G450,"")</f>
        <v/>
      </c>
      <c r="H450" s="247" t="str">
        <f>IF(D450&lt;&gt;"",IF(ISNA(VLOOKUP(D450,P_Paramétrage!$B$3086:$D$3125,3,FALSE)),"",VLOOKUP(D450,P_Paramétrage!$B$3086:$D$3125,3,FALSE)),"")</f>
        <v/>
      </c>
      <c r="I450" s="246">
        <f>IF(D450&lt;&gt;"",IF(ISNA(VLOOKUP(D450,P_Paramétrage!$B$3086:$D$3125,3,FALSE)),0,VLOOKUP(D450,P_Paramétrage!$B$3086:$D$3125,2,FALSE)),0)</f>
        <v>0</v>
      </c>
      <c r="J450" s="246">
        <f>'Dépenses sur barèmes'!J450</f>
        <v>0</v>
      </c>
      <c r="K450" s="246"/>
      <c r="L450" s="246">
        <f t="shared" si="18"/>
        <v>0</v>
      </c>
      <c r="M450" s="111"/>
      <c r="N450" s="79" t="str">
        <f t="shared" si="19"/>
        <v/>
      </c>
      <c r="O450" s="246">
        <f t="shared" si="20"/>
        <v>0</v>
      </c>
      <c r="P450" s="111"/>
    </row>
    <row r="451" spans="2:16" ht="19.899999999999999" customHeight="1" x14ac:dyDescent="0.35">
      <c r="B451" s="109">
        <v>444</v>
      </c>
      <c r="C451" s="111" t="str">
        <f>IF('Dépenses sur barèmes'!C451&lt;&gt;"",'Dépenses sur barèmes'!C451,"")</f>
        <v/>
      </c>
      <c r="D451" s="111" t="str">
        <f>IF('Dépenses sur barèmes'!D451&lt;&gt;"",'Dépenses sur barèmes'!D451,"")</f>
        <v/>
      </c>
      <c r="E451" s="111" t="str">
        <f>IF('Dépenses sur barèmes'!E451&lt;&gt;"",'Dépenses sur barèmes'!E451,"")</f>
        <v/>
      </c>
      <c r="F451" s="111" t="str">
        <f>IF('Dépenses sur barèmes'!F451&lt;&gt;"",'Dépenses sur barèmes'!F451,"")</f>
        <v/>
      </c>
      <c r="G451" s="79" t="str">
        <f>IF('Dépenses sur barèmes'!G451&lt;&gt;"",'Dépenses sur barèmes'!G451,"")</f>
        <v/>
      </c>
      <c r="H451" s="247" t="str">
        <f>IF(D451&lt;&gt;"",IF(ISNA(VLOOKUP(D451,P_Paramétrage!$B$3086:$D$3125,3,FALSE)),"",VLOOKUP(D451,P_Paramétrage!$B$3086:$D$3125,3,FALSE)),"")</f>
        <v/>
      </c>
      <c r="I451" s="246">
        <f>IF(D451&lt;&gt;"",IF(ISNA(VLOOKUP(D451,P_Paramétrage!$B$3086:$D$3125,3,FALSE)),0,VLOOKUP(D451,P_Paramétrage!$B$3086:$D$3125,2,FALSE)),0)</f>
        <v>0</v>
      </c>
      <c r="J451" s="246">
        <f>'Dépenses sur barèmes'!J451</f>
        <v>0</v>
      </c>
      <c r="K451" s="246"/>
      <c r="L451" s="246">
        <f t="shared" si="18"/>
        <v>0</v>
      </c>
      <c r="M451" s="111"/>
      <c r="N451" s="79" t="str">
        <f t="shared" si="19"/>
        <v/>
      </c>
      <c r="O451" s="246">
        <f t="shared" si="20"/>
        <v>0</v>
      </c>
      <c r="P451" s="111"/>
    </row>
    <row r="452" spans="2:16" ht="19.899999999999999" customHeight="1" x14ac:dyDescent="0.35">
      <c r="B452" s="109">
        <v>445</v>
      </c>
      <c r="C452" s="111" t="str">
        <f>IF('Dépenses sur barèmes'!C452&lt;&gt;"",'Dépenses sur barèmes'!C452,"")</f>
        <v/>
      </c>
      <c r="D452" s="111" t="str">
        <f>IF('Dépenses sur barèmes'!D452&lt;&gt;"",'Dépenses sur barèmes'!D452,"")</f>
        <v/>
      </c>
      <c r="E452" s="111" t="str">
        <f>IF('Dépenses sur barèmes'!E452&lt;&gt;"",'Dépenses sur barèmes'!E452,"")</f>
        <v/>
      </c>
      <c r="F452" s="111" t="str">
        <f>IF('Dépenses sur barèmes'!F452&lt;&gt;"",'Dépenses sur barèmes'!F452,"")</f>
        <v/>
      </c>
      <c r="G452" s="79" t="str">
        <f>IF('Dépenses sur barèmes'!G452&lt;&gt;"",'Dépenses sur barèmes'!G452,"")</f>
        <v/>
      </c>
      <c r="H452" s="247" t="str">
        <f>IF(D452&lt;&gt;"",IF(ISNA(VLOOKUP(D452,P_Paramétrage!$B$3086:$D$3125,3,FALSE)),"",VLOOKUP(D452,P_Paramétrage!$B$3086:$D$3125,3,FALSE)),"")</f>
        <v/>
      </c>
      <c r="I452" s="246">
        <f>IF(D452&lt;&gt;"",IF(ISNA(VLOOKUP(D452,P_Paramétrage!$B$3086:$D$3125,3,FALSE)),0,VLOOKUP(D452,P_Paramétrage!$B$3086:$D$3125,2,FALSE)),0)</f>
        <v>0</v>
      </c>
      <c r="J452" s="246">
        <f>'Dépenses sur barèmes'!J452</f>
        <v>0</v>
      </c>
      <c r="K452" s="246"/>
      <c r="L452" s="246">
        <f t="shared" si="18"/>
        <v>0</v>
      </c>
      <c r="M452" s="111"/>
      <c r="N452" s="79" t="str">
        <f t="shared" si="19"/>
        <v/>
      </c>
      <c r="O452" s="246">
        <f t="shared" si="20"/>
        <v>0</v>
      </c>
      <c r="P452" s="111"/>
    </row>
    <row r="453" spans="2:16" ht="19.899999999999999" customHeight="1" x14ac:dyDescent="0.35">
      <c r="B453" s="109">
        <v>446</v>
      </c>
      <c r="C453" s="111" t="str">
        <f>IF('Dépenses sur barèmes'!C453&lt;&gt;"",'Dépenses sur barèmes'!C453,"")</f>
        <v/>
      </c>
      <c r="D453" s="111" t="str">
        <f>IF('Dépenses sur barèmes'!D453&lt;&gt;"",'Dépenses sur barèmes'!D453,"")</f>
        <v/>
      </c>
      <c r="E453" s="111" t="str">
        <f>IF('Dépenses sur barèmes'!E453&lt;&gt;"",'Dépenses sur barèmes'!E453,"")</f>
        <v/>
      </c>
      <c r="F453" s="111" t="str">
        <f>IF('Dépenses sur barèmes'!F453&lt;&gt;"",'Dépenses sur barèmes'!F453,"")</f>
        <v/>
      </c>
      <c r="G453" s="79" t="str">
        <f>IF('Dépenses sur barèmes'!G453&lt;&gt;"",'Dépenses sur barèmes'!G453,"")</f>
        <v/>
      </c>
      <c r="H453" s="247" t="str">
        <f>IF(D453&lt;&gt;"",IF(ISNA(VLOOKUP(D453,P_Paramétrage!$B$3086:$D$3125,3,FALSE)),"",VLOOKUP(D453,P_Paramétrage!$B$3086:$D$3125,3,FALSE)),"")</f>
        <v/>
      </c>
      <c r="I453" s="246">
        <f>IF(D453&lt;&gt;"",IF(ISNA(VLOOKUP(D453,P_Paramétrage!$B$3086:$D$3125,3,FALSE)),0,VLOOKUP(D453,P_Paramétrage!$B$3086:$D$3125,2,FALSE)),0)</f>
        <v>0</v>
      </c>
      <c r="J453" s="246">
        <f>'Dépenses sur barèmes'!J453</f>
        <v>0</v>
      </c>
      <c r="K453" s="246"/>
      <c r="L453" s="246">
        <f t="shared" si="18"/>
        <v>0</v>
      </c>
      <c r="M453" s="111"/>
      <c r="N453" s="79" t="str">
        <f t="shared" si="19"/>
        <v/>
      </c>
      <c r="O453" s="246">
        <f t="shared" si="20"/>
        <v>0</v>
      </c>
      <c r="P453" s="111"/>
    </row>
    <row r="454" spans="2:16" ht="19.899999999999999" customHeight="1" x14ac:dyDescent="0.35">
      <c r="B454" s="109">
        <v>447</v>
      </c>
      <c r="C454" s="111" t="str">
        <f>IF('Dépenses sur barèmes'!C454&lt;&gt;"",'Dépenses sur barèmes'!C454,"")</f>
        <v/>
      </c>
      <c r="D454" s="111" t="str">
        <f>IF('Dépenses sur barèmes'!D454&lt;&gt;"",'Dépenses sur barèmes'!D454,"")</f>
        <v/>
      </c>
      <c r="E454" s="111" t="str">
        <f>IF('Dépenses sur barèmes'!E454&lt;&gt;"",'Dépenses sur barèmes'!E454,"")</f>
        <v/>
      </c>
      <c r="F454" s="111" t="str">
        <f>IF('Dépenses sur barèmes'!F454&lt;&gt;"",'Dépenses sur barèmes'!F454,"")</f>
        <v/>
      </c>
      <c r="G454" s="79" t="str">
        <f>IF('Dépenses sur barèmes'!G454&lt;&gt;"",'Dépenses sur barèmes'!G454,"")</f>
        <v/>
      </c>
      <c r="H454" s="247" t="str">
        <f>IF(D454&lt;&gt;"",IF(ISNA(VLOOKUP(D454,P_Paramétrage!$B$3086:$D$3125,3,FALSE)),"",VLOOKUP(D454,P_Paramétrage!$B$3086:$D$3125,3,FALSE)),"")</f>
        <v/>
      </c>
      <c r="I454" s="246">
        <f>IF(D454&lt;&gt;"",IF(ISNA(VLOOKUP(D454,P_Paramétrage!$B$3086:$D$3125,3,FALSE)),0,VLOOKUP(D454,P_Paramétrage!$B$3086:$D$3125,2,FALSE)),0)</f>
        <v>0</v>
      </c>
      <c r="J454" s="246">
        <f>'Dépenses sur barèmes'!J454</f>
        <v>0</v>
      </c>
      <c r="K454" s="246"/>
      <c r="L454" s="246">
        <f t="shared" si="18"/>
        <v>0</v>
      </c>
      <c r="M454" s="111"/>
      <c r="N454" s="79" t="str">
        <f t="shared" si="19"/>
        <v/>
      </c>
      <c r="O454" s="246">
        <f t="shared" si="20"/>
        <v>0</v>
      </c>
      <c r="P454" s="111"/>
    </row>
    <row r="455" spans="2:16" ht="19.899999999999999" customHeight="1" x14ac:dyDescent="0.35">
      <c r="B455" s="109">
        <v>448</v>
      </c>
      <c r="C455" s="111" t="str">
        <f>IF('Dépenses sur barèmes'!C455&lt;&gt;"",'Dépenses sur barèmes'!C455,"")</f>
        <v/>
      </c>
      <c r="D455" s="111" t="str">
        <f>IF('Dépenses sur barèmes'!D455&lt;&gt;"",'Dépenses sur barèmes'!D455,"")</f>
        <v/>
      </c>
      <c r="E455" s="111" t="str">
        <f>IF('Dépenses sur barèmes'!E455&lt;&gt;"",'Dépenses sur barèmes'!E455,"")</f>
        <v/>
      </c>
      <c r="F455" s="111" t="str">
        <f>IF('Dépenses sur barèmes'!F455&lt;&gt;"",'Dépenses sur barèmes'!F455,"")</f>
        <v/>
      </c>
      <c r="G455" s="79" t="str">
        <f>IF('Dépenses sur barèmes'!G455&lt;&gt;"",'Dépenses sur barèmes'!G455,"")</f>
        <v/>
      </c>
      <c r="H455" s="247" t="str">
        <f>IF(D455&lt;&gt;"",IF(ISNA(VLOOKUP(D455,P_Paramétrage!$B$3086:$D$3125,3,FALSE)),"",VLOOKUP(D455,P_Paramétrage!$B$3086:$D$3125,3,FALSE)),"")</f>
        <v/>
      </c>
      <c r="I455" s="246">
        <f>IF(D455&lt;&gt;"",IF(ISNA(VLOOKUP(D455,P_Paramétrage!$B$3086:$D$3125,3,FALSE)),0,VLOOKUP(D455,P_Paramétrage!$B$3086:$D$3125,2,FALSE)),0)</f>
        <v>0</v>
      </c>
      <c r="J455" s="246">
        <f>'Dépenses sur barèmes'!J455</f>
        <v>0</v>
      </c>
      <c r="K455" s="246"/>
      <c r="L455" s="246">
        <f t="shared" si="18"/>
        <v>0</v>
      </c>
      <c r="M455" s="111"/>
      <c r="N455" s="79" t="str">
        <f t="shared" si="19"/>
        <v/>
      </c>
      <c r="O455" s="246">
        <f t="shared" si="20"/>
        <v>0</v>
      </c>
      <c r="P455" s="111"/>
    </row>
    <row r="456" spans="2:16" ht="19.899999999999999" customHeight="1" x14ac:dyDescent="0.35">
      <c r="B456" s="109">
        <v>449</v>
      </c>
      <c r="C456" s="111" t="str">
        <f>IF('Dépenses sur barèmes'!C456&lt;&gt;"",'Dépenses sur barèmes'!C456,"")</f>
        <v/>
      </c>
      <c r="D456" s="111" t="str">
        <f>IF('Dépenses sur barèmes'!D456&lt;&gt;"",'Dépenses sur barèmes'!D456,"")</f>
        <v/>
      </c>
      <c r="E456" s="111" t="str">
        <f>IF('Dépenses sur barèmes'!E456&lt;&gt;"",'Dépenses sur barèmes'!E456,"")</f>
        <v/>
      </c>
      <c r="F456" s="111" t="str">
        <f>IF('Dépenses sur barèmes'!F456&lt;&gt;"",'Dépenses sur barèmes'!F456,"")</f>
        <v/>
      </c>
      <c r="G456" s="79" t="str">
        <f>IF('Dépenses sur barèmes'!G456&lt;&gt;"",'Dépenses sur barèmes'!G456,"")</f>
        <v/>
      </c>
      <c r="H456" s="247" t="str">
        <f>IF(D456&lt;&gt;"",IF(ISNA(VLOOKUP(D456,P_Paramétrage!$B$3086:$D$3125,3,FALSE)),"",VLOOKUP(D456,P_Paramétrage!$B$3086:$D$3125,3,FALSE)),"")</f>
        <v/>
      </c>
      <c r="I456" s="246">
        <f>IF(D456&lt;&gt;"",IF(ISNA(VLOOKUP(D456,P_Paramétrage!$B$3086:$D$3125,3,FALSE)),0,VLOOKUP(D456,P_Paramétrage!$B$3086:$D$3125,2,FALSE)),0)</f>
        <v>0</v>
      </c>
      <c r="J456" s="246">
        <f>'Dépenses sur barèmes'!J456</f>
        <v>0</v>
      </c>
      <c r="K456" s="246"/>
      <c r="L456" s="246">
        <f t="shared" si="18"/>
        <v>0</v>
      </c>
      <c r="M456" s="111"/>
      <c r="N456" s="79" t="str">
        <f t="shared" si="19"/>
        <v/>
      </c>
      <c r="O456" s="246">
        <f t="shared" si="20"/>
        <v>0</v>
      </c>
      <c r="P456" s="111"/>
    </row>
    <row r="457" spans="2:16" ht="19.899999999999999" customHeight="1" x14ac:dyDescent="0.35">
      <c r="B457" s="109">
        <v>450</v>
      </c>
      <c r="C457" s="111" t="str">
        <f>IF('Dépenses sur barèmes'!C457&lt;&gt;"",'Dépenses sur barèmes'!C457,"")</f>
        <v/>
      </c>
      <c r="D457" s="111" t="str">
        <f>IF('Dépenses sur barèmes'!D457&lt;&gt;"",'Dépenses sur barèmes'!D457,"")</f>
        <v/>
      </c>
      <c r="E457" s="111" t="str">
        <f>IF('Dépenses sur barèmes'!E457&lt;&gt;"",'Dépenses sur barèmes'!E457,"")</f>
        <v/>
      </c>
      <c r="F457" s="111" t="str">
        <f>IF('Dépenses sur barèmes'!F457&lt;&gt;"",'Dépenses sur barèmes'!F457,"")</f>
        <v/>
      </c>
      <c r="G457" s="79" t="str">
        <f>IF('Dépenses sur barèmes'!G457&lt;&gt;"",'Dépenses sur barèmes'!G457,"")</f>
        <v/>
      </c>
      <c r="H457" s="247" t="str">
        <f>IF(D457&lt;&gt;"",IF(ISNA(VLOOKUP(D457,P_Paramétrage!$B$3086:$D$3125,3,FALSE)),"",VLOOKUP(D457,P_Paramétrage!$B$3086:$D$3125,3,FALSE)),"")</f>
        <v/>
      </c>
      <c r="I457" s="246">
        <f>IF(D457&lt;&gt;"",IF(ISNA(VLOOKUP(D457,P_Paramétrage!$B$3086:$D$3125,3,FALSE)),0,VLOOKUP(D457,P_Paramétrage!$B$3086:$D$3125,2,FALSE)),0)</f>
        <v>0</v>
      </c>
      <c r="J457" s="246">
        <f>'Dépenses sur barèmes'!J457</f>
        <v>0</v>
      </c>
      <c r="K457" s="246"/>
      <c r="L457" s="246">
        <f t="shared" ref="L457:L520" si="21">IF(K457&lt;&gt;"",MIN(ROUND(K457,2),IF(AND(I457&lt;&gt;0,G457&lt;&gt;""),ROUND(G457*I457,2),0)),IF(AND(I457&lt;&gt;0,G457&lt;&gt;""),ROUND(G457*I457,2),0))</f>
        <v>0</v>
      </c>
      <c r="M457" s="111"/>
      <c r="N457" s="79" t="str">
        <f t="shared" ref="N457:N520" si="22">G457</f>
        <v/>
      </c>
      <c r="O457" s="246">
        <f t="shared" ref="O457:O520" si="23">IF(K457&lt;&gt;"",MIN(ROUND(K457,2),IF(AND(I457&lt;&gt;0,N457&lt;&gt;""),ROUND(N457*I457,2),0)),IF(AND(I457&lt;&gt;0,N457&lt;&gt;""),ROUND(N457*I457,2),0))</f>
        <v>0</v>
      </c>
      <c r="P457" s="111"/>
    </row>
    <row r="458" spans="2:16" ht="19.899999999999999" customHeight="1" x14ac:dyDescent="0.35">
      <c r="B458" s="109">
        <v>451</v>
      </c>
      <c r="C458" s="111" t="str">
        <f>IF('Dépenses sur barèmes'!C458&lt;&gt;"",'Dépenses sur barèmes'!C458,"")</f>
        <v/>
      </c>
      <c r="D458" s="111" t="str">
        <f>IF('Dépenses sur barèmes'!D458&lt;&gt;"",'Dépenses sur barèmes'!D458,"")</f>
        <v/>
      </c>
      <c r="E458" s="111" t="str">
        <f>IF('Dépenses sur barèmes'!E458&lt;&gt;"",'Dépenses sur barèmes'!E458,"")</f>
        <v/>
      </c>
      <c r="F458" s="111" t="str">
        <f>IF('Dépenses sur barèmes'!F458&lt;&gt;"",'Dépenses sur barèmes'!F458,"")</f>
        <v/>
      </c>
      <c r="G458" s="79" t="str">
        <f>IF('Dépenses sur barèmes'!G458&lt;&gt;"",'Dépenses sur barèmes'!G458,"")</f>
        <v/>
      </c>
      <c r="H458" s="247" t="str">
        <f>IF(D458&lt;&gt;"",IF(ISNA(VLOOKUP(D458,P_Paramétrage!$B$3086:$D$3125,3,FALSE)),"",VLOOKUP(D458,P_Paramétrage!$B$3086:$D$3125,3,FALSE)),"")</f>
        <v/>
      </c>
      <c r="I458" s="246">
        <f>IF(D458&lt;&gt;"",IF(ISNA(VLOOKUP(D458,P_Paramétrage!$B$3086:$D$3125,3,FALSE)),0,VLOOKUP(D458,P_Paramétrage!$B$3086:$D$3125,2,FALSE)),0)</f>
        <v>0</v>
      </c>
      <c r="J458" s="246">
        <f>'Dépenses sur barèmes'!J458</f>
        <v>0</v>
      </c>
      <c r="K458" s="246"/>
      <c r="L458" s="246">
        <f t="shared" si="21"/>
        <v>0</v>
      </c>
      <c r="M458" s="111"/>
      <c r="N458" s="79" t="str">
        <f t="shared" si="22"/>
        <v/>
      </c>
      <c r="O458" s="246">
        <f t="shared" si="23"/>
        <v>0</v>
      </c>
      <c r="P458" s="111"/>
    </row>
    <row r="459" spans="2:16" ht="19.899999999999999" customHeight="1" x14ac:dyDescent="0.35">
      <c r="B459" s="109">
        <v>452</v>
      </c>
      <c r="C459" s="111" t="str">
        <f>IF('Dépenses sur barèmes'!C459&lt;&gt;"",'Dépenses sur barèmes'!C459,"")</f>
        <v/>
      </c>
      <c r="D459" s="111" t="str">
        <f>IF('Dépenses sur barèmes'!D459&lt;&gt;"",'Dépenses sur barèmes'!D459,"")</f>
        <v/>
      </c>
      <c r="E459" s="111" t="str">
        <f>IF('Dépenses sur barèmes'!E459&lt;&gt;"",'Dépenses sur barèmes'!E459,"")</f>
        <v/>
      </c>
      <c r="F459" s="111" t="str">
        <f>IF('Dépenses sur barèmes'!F459&lt;&gt;"",'Dépenses sur barèmes'!F459,"")</f>
        <v/>
      </c>
      <c r="G459" s="79" t="str">
        <f>IF('Dépenses sur barèmes'!G459&lt;&gt;"",'Dépenses sur barèmes'!G459,"")</f>
        <v/>
      </c>
      <c r="H459" s="247" t="str">
        <f>IF(D459&lt;&gt;"",IF(ISNA(VLOOKUP(D459,P_Paramétrage!$B$3086:$D$3125,3,FALSE)),"",VLOOKUP(D459,P_Paramétrage!$B$3086:$D$3125,3,FALSE)),"")</f>
        <v/>
      </c>
      <c r="I459" s="246">
        <f>IF(D459&lt;&gt;"",IF(ISNA(VLOOKUP(D459,P_Paramétrage!$B$3086:$D$3125,3,FALSE)),0,VLOOKUP(D459,P_Paramétrage!$B$3086:$D$3125,2,FALSE)),0)</f>
        <v>0</v>
      </c>
      <c r="J459" s="246">
        <f>'Dépenses sur barèmes'!J459</f>
        <v>0</v>
      </c>
      <c r="K459" s="246"/>
      <c r="L459" s="246">
        <f t="shared" si="21"/>
        <v>0</v>
      </c>
      <c r="M459" s="111"/>
      <c r="N459" s="79" t="str">
        <f t="shared" si="22"/>
        <v/>
      </c>
      <c r="O459" s="246">
        <f t="shared" si="23"/>
        <v>0</v>
      </c>
      <c r="P459" s="111"/>
    </row>
    <row r="460" spans="2:16" ht="19.899999999999999" customHeight="1" x14ac:dyDescent="0.35">
      <c r="B460" s="109">
        <v>453</v>
      </c>
      <c r="C460" s="111" t="str">
        <f>IF('Dépenses sur barèmes'!C460&lt;&gt;"",'Dépenses sur barèmes'!C460,"")</f>
        <v/>
      </c>
      <c r="D460" s="111" t="str">
        <f>IF('Dépenses sur barèmes'!D460&lt;&gt;"",'Dépenses sur barèmes'!D460,"")</f>
        <v/>
      </c>
      <c r="E460" s="111" t="str">
        <f>IF('Dépenses sur barèmes'!E460&lt;&gt;"",'Dépenses sur barèmes'!E460,"")</f>
        <v/>
      </c>
      <c r="F460" s="111" t="str">
        <f>IF('Dépenses sur barèmes'!F460&lt;&gt;"",'Dépenses sur barèmes'!F460,"")</f>
        <v/>
      </c>
      <c r="G460" s="79" t="str">
        <f>IF('Dépenses sur barèmes'!G460&lt;&gt;"",'Dépenses sur barèmes'!G460,"")</f>
        <v/>
      </c>
      <c r="H460" s="247" t="str">
        <f>IF(D460&lt;&gt;"",IF(ISNA(VLOOKUP(D460,P_Paramétrage!$B$3086:$D$3125,3,FALSE)),"",VLOOKUP(D460,P_Paramétrage!$B$3086:$D$3125,3,FALSE)),"")</f>
        <v/>
      </c>
      <c r="I460" s="246">
        <f>IF(D460&lt;&gt;"",IF(ISNA(VLOOKUP(D460,P_Paramétrage!$B$3086:$D$3125,3,FALSE)),0,VLOOKUP(D460,P_Paramétrage!$B$3086:$D$3125,2,FALSE)),0)</f>
        <v>0</v>
      </c>
      <c r="J460" s="246">
        <f>'Dépenses sur barèmes'!J460</f>
        <v>0</v>
      </c>
      <c r="K460" s="246"/>
      <c r="L460" s="246">
        <f t="shared" si="21"/>
        <v>0</v>
      </c>
      <c r="M460" s="111"/>
      <c r="N460" s="79" t="str">
        <f t="shared" si="22"/>
        <v/>
      </c>
      <c r="O460" s="246">
        <f t="shared" si="23"/>
        <v>0</v>
      </c>
      <c r="P460" s="111"/>
    </row>
    <row r="461" spans="2:16" ht="19.899999999999999" customHeight="1" x14ac:dyDescent="0.35">
      <c r="B461" s="109">
        <v>454</v>
      </c>
      <c r="C461" s="111" t="str">
        <f>IF('Dépenses sur barèmes'!C461&lt;&gt;"",'Dépenses sur barèmes'!C461,"")</f>
        <v/>
      </c>
      <c r="D461" s="111" t="str">
        <f>IF('Dépenses sur barèmes'!D461&lt;&gt;"",'Dépenses sur barèmes'!D461,"")</f>
        <v/>
      </c>
      <c r="E461" s="111" t="str">
        <f>IF('Dépenses sur barèmes'!E461&lt;&gt;"",'Dépenses sur barèmes'!E461,"")</f>
        <v/>
      </c>
      <c r="F461" s="111" t="str">
        <f>IF('Dépenses sur barèmes'!F461&lt;&gt;"",'Dépenses sur barèmes'!F461,"")</f>
        <v/>
      </c>
      <c r="G461" s="79" t="str">
        <f>IF('Dépenses sur barèmes'!G461&lt;&gt;"",'Dépenses sur barèmes'!G461,"")</f>
        <v/>
      </c>
      <c r="H461" s="247" t="str">
        <f>IF(D461&lt;&gt;"",IF(ISNA(VLOOKUP(D461,P_Paramétrage!$B$3086:$D$3125,3,FALSE)),"",VLOOKUP(D461,P_Paramétrage!$B$3086:$D$3125,3,FALSE)),"")</f>
        <v/>
      </c>
      <c r="I461" s="246">
        <f>IF(D461&lt;&gt;"",IF(ISNA(VLOOKUP(D461,P_Paramétrage!$B$3086:$D$3125,3,FALSE)),0,VLOOKUP(D461,P_Paramétrage!$B$3086:$D$3125,2,FALSE)),0)</f>
        <v>0</v>
      </c>
      <c r="J461" s="246">
        <f>'Dépenses sur barèmes'!J461</f>
        <v>0</v>
      </c>
      <c r="K461" s="246"/>
      <c r="L461" s="246">
        <f t="shared" si="21"/>
        <v>0</v>
      </c>
      <c r="M461" s="111"/>
      <c r="N461" s="79" t="str">
        <f t="shared" si="22"/>
        <v/>
      </c>
      <c r="O461" s="246">
        <f t="shared" si="23"/>
        <v>0</v>
      </c>
      <c r="P461" s="111"/>
    </row>
    <row r="462" spans="2:16" ht="19.899999999999999" customHeight="1" x14ac:dyDescent="0.35">
      <c r="B462" s="109">
        <v>455</v>
      </c>
      <c r="C462" s="111" t="str">
        <f>IF('Dépenses sur barèmes'!C462&lt;&gt;"",'Dépenses sur barèmes'!C462,"")</f>
        <v/>
      </c>
      <c r="D462" s="111" t="str">
        <f>IF('Dépenses sur barèmes'!D462&lt;&gt;"",'Dépenses sur barèmes'!D462,"")</f>
        <v/>
      </c>
      <c r="E462" s="111" t="str">
        <f>IF('Dépenses sur barèmes'!E462&lt;&gt;"",'Dépenses sur barèmes'!E462,"")</f>
        <v/>
      </c>
      <c r="F462" s="111" t="str">
        <f>IF('Dépenses sur barèmes'!F462&lt;&gt;"",'Dépenses sur barèmes'!F462,"")</f>
        <v/>
      </c>
      <c r="G462" s="79" t="str">
        <f>IF('Dépenses sur barèmes'!G462&lt;&gt;"",'Dépenses sur barèmes'!G462,"")</f>
        <v/>
      </c>
      <c r="H462" s="247" t="str">
        <f>IF(D462&lt;&gt;"",IF(ISNA(VLOOKUP(D462,P_Paramétrage!$B$3086:$D$3125,3,FALSE)),"",VLOOKUP(D462,P_Paramétrage!$B$3086:$D$3125,3,FALSE)),"")</f>
        <v/>
      </c>
      <c r="I462" s="246">
        <f>IF(D462&lt;&gt;"",IF(ISNA(VLOOKUP(D462,P_Paramétrage!$B$3086:$D$3125,3,FALSE)),0,VLOOKUP(D462,P_Paramétrage!$B$3086:$D$3125,2,FALSE)),0)</f>
        <v>0</v>
      </c>
      <c r="J462" s="246">
        <f>'Dépenses sur barèmes'!J462</f>
        <v>0</v>
      </c>
      <c r="K462" s="246"/>
      <c r="L462" s="246">
        <f t="shared" si="21"/>
        <v>0</v>
      </c>
      <c r="M462" s="111"/>
      <c r="N462" s="79" t="str">
        <f t="shared" si="22"/>
        <v/>
      </c>
      <c r="O462" s="246">
        <f t="shared" si="23"/>
        <v>0</v>
      </c>
      <c r="P462" s="111"/>
    </row>
    <row r="463" spans="2:16" ht="19.899999999999999" customHeight="1" x14ac:dyDescent="0.35">
      <c r="B463" s="109">
        <v>456</v>
      </c>
      <c r="C463" s="111" t="str">
        <f>IF('Dépenses sur barèmes'!C463&lt;&gt;"",'Dépenses sur barèmes'!C463,"")</f>
        <v/>
      </c>
      <c r="D463" s="111" t="str">
        <f>IF('Dépenses sur barèmes'!D463&lt;&gt;"",'Dépenses sur barèmes'!D463,"")</f>
        <v/>
      </c>
      <c r="E463" s="111" t="str">
        <f>IF('Dépenses sur barèmes'!E463&lt;&gt;"",'Dépenses sur barèmes'!E463,"")</f>
        <v/>
      </c>
      <c r="F463" s="111" t="str">
        <f>IF('Dépenses sur barèmes'!F463&lt;&gt;"",'Dépenses sur barèmes'!F463,"")</f>
        <v/>
      </c>
      <c r="G463" s="79" t="str">
        <f>IF('Dépenses sur barèmes'!G463&lt;&gt;"",'Dépenses sur barèmes'!G463,"")</f>
        <v/>
      </c>
      <c r="H463" s="247" t="str">
        <f>IF(D463&lt;&gt;"",IF(ISNA(VLOOKUP(D463,P_Paramétrage!$B$3086:$D$3125,3,FALSE)),"",VLOOKUP(D463,P_Paramétrage!$B$3086:$D$3125,3,FALSE)),"")</f>
        <v/>
      </c>
      <c r="I463" s="246">
        <f>IF(D463&lt;&gt;"",IF(ISNA(VLOOKUP(D463,P_Paramétrage!$B$3086:$D$3125,3,FALSE)),0,VLOOKUP(D463,P_Paramétrage!$B$3086:$D$3125,2,FALSE)),0)</f>
        <v>0</v>
      </c>
      <c r="J463" s="246">
        <f>'Dépenses sur barèmes'!J463</f>
        <v>0</v>
      </c>
      <c r="K463" s="246"/>
      <c r="L463" s="246">
        <f t="shared" si="21"/>
        <v>0</v>
      </c>
      <c r="M463" s="111"/>
      <c r="N463" s="79" t="str">
        <f t="shared" si="22"/>
        <v/>
      </c>
      <c r="O463" s="246">
        <f t="shared" si="23"/>
        <v>0</v>
      </c>
      <c r="P463" s="111"/>
    </row>
    <row r="464" spans="2:16" ht="19.899999999999999" customHeight="1" x14ac:dyDescent="0.35">
      <c r="B464" s="109">
        <v>457</v>
      </c>
      <c r="C464" s="111" t="str">
        <f>IF('Dépenses sur barèmes'!C464&lt;&gt;"",'Dépenses sur barèmes'!C464,"")</f>
        <v/>
      </c>
      <c r="D464" s="111" t="str">
        <f>IF('Dépenses sur barèmes'!D464&lt;&gt;"",'Dépenses sur barèmes'!D464,"")</f>
        <v/>
      </c>
      <c r="E464" s="111" t="str">
        <f>IF('Dépenses sur barèmes'!E464&lt;&gt;"",'Dépenses sur barèmes'!E464,"")</f>
        <v/>
      </c>
      <c r="F464" s="111" t="str">
        <f>IF('Dépenses sur barèmes'!F464&lt;&gt;"",'Dépenses sur barèmes'!F464,"")</f>
        <v/>
      </c>
      <c r="G464" s="79" t="str">
        <f>IF('Dépenses sur barèmes'!G464&lt;&gt;"",'Dépenses sur barèmes'!G464,"")</f>
        <v/>
      </c>
      <c r="H464" s="247" t="str">
        <f>IF(D464&lt;&gt;"",IF(ISNA(VLOOKUP(D464,P_Paramétrage!$B$3086:$D$3125,3,FALSE)),"",VLOOKUP(D464,P_Paramétrage!$B$3086:$D$3125,3,FALSE)),"")</f>
        <v/>
      </c>
      <c r="I464" s="246">
        <f>IF(D464&lt;&gt;"",IF(ISNA(VLOOKUP(D464,P_Paramétrage!$B$3086:$D$3125,3,FALSE)),0,VLOOKUP(D464,P_Paramétrage!$B$3086:$D$3125,2,FALSE)),0)</f>
        <v>0</v>
      </c>
      <c r="J464" s="246">
        <f>'Dépenses sur barèmes'!J464</f>
        <v>0</v>
      </c>
      <c r="K464" s="246"/>
      <c r="L464" s="246">
        <f t="shared" si="21"/>
        <v>0</v>
      </c>
      <c r="M464" s="111"/>
      <c r="N464" s="79" t="str">
        <f t="shared" si="22"/>
        <v/>
      </c>
      <c r="O464" s="246">
        <f t="shared" si="23"/>
        <v>0</v>
      </c>
      <c r="P464" s="111"/>
    </row>
    <row r="465" spans="2:16" ht="19.899999999999999" customHeight="1" x14ac:dyDescent="0.35">
      <c r="B465" s="109">
        <v>458</v>
      </c>
      <c r="C465" s="111" t="str">
        <f>IF('Dépenses sur barèmes'!C465&lt;&gt;"",'Dépenses sur barèmes'!C465,"")</f>
        <v/>
      </c>
      <c r="D465" s="111" t="str">
        <f>IF('Dépenses sur barèmes'!D465&lt;&gt;"",'Dépenses sur barèmes'!D465,"")</f>
        <v/>
      </c>
      <c r="E465" s="111" t="str">
        <f>IF('Dépenses sur barèmes'!E465&lt;&gt;"",'Dépenses sur barèmes'!E465,"")</f>
        <v/>
      </c>
      <c r="F465" s="111" t="str">
        <f>IF('Dépenses sur barèmes'!F465&lt;&gt;"",'Dépenses sur barèmes'!F465,"")</f>
        <v/>
      </c>
      <c r="G465" s="79" t="str">
        <f>IF('Dépenses sur barèmes'!G465&lt;&gt;"",'Dépenses sur barèmes'!G465,"")</f>
        <v/>
      </c>
      <c r="H465" s="247" t="str">
        <f>IF(D465&lt;&gt;"",IF(ISNA(VLOOKUP(D465,P_Paramétrage!$B$3086:$D$3125,3,FALSE)),"",VLOOKUP(D465,P_Paramétrage!$B$3086:$D$3125,3,FALSE)),"")</f>
        <v/>
      </c>
      <c r="I465" s="246">
        <f>IF(D465&lt;&gt;"",IF(ISNA(VLOOKUP(D465,P_Paramétrage!$B$3086:$D$3125,3,FALSE)),0,VLOOKUP(D465,P_Paramétrage!$B$3086:$D$3125,2,FALSE)),0)</f>
        <v>0</v>
      </c>
      <c r="J465" s="246">
        <f>'Dépenses sur barèmes'!J465</f>
        <v>0</v>
      </c>
      <c r="K465" s="246"/>
      <c r="L465" s="246">
        <f t="shared" si="21"/>
        <v>0</v>
      </c>
      <c r="M465" s="111"/>
      <c r="N465" s="79" t="str">
        <f t="shared" si="22"/>
        <v/>
      </c>
      <c r="O465" s="246">
        <f t="shared" si="23"/>
        <v>0</v>
      </c>
      <c r="P465" s="111"/>
    </row>
    <row r="466" spans="2:16" ht="19.899999999999999" customHeight="1" x14ac:dyDescent="0.35">
      <c r="B466" s="109">
        <v>459</v>
      </c>
      <c r="C466" s="111" t="str">
        <f>IF('Dépenses sur barèmes'!C466&lt;&gt;"",'Dépenses sur barèmes'!C466,"")</f>
        <v/>
      </c>
      <c r="D466" s="111" t="str">
        <f>IF('Dépenses sur barèmes'!D466&lt;&gt;"",'Dépenses sur barèmes'!D466,"")</f>
        <v/>
      </c>
      <c r="E466" s="111" t="str">
        <f>IF('Dépenses sur barèmes'!E466&lt;&gt;"",'Dépenses sur barèmes'!E466,"")</f>
        <v/>
      </c>
      <c r="F466" s="111" t="str">
        <f>IF('Dépenses sur barèmes'!F466&lt;&gt;"",'Dépenses sur barèmes'!F466,"")</f>
        <v/>
      </c>
      <c r="G466" s="79" t="str">
        <f>IF('Dépenses sur barèmes'!G466&lt;&gt;"",'Dépenses sur barèmes'!G466,"")</f>
        <v/>
      </c>
      <c r="H466" s="247" t="str">
        <f>IF(D466&lt;&gt;"",IF(ISNA(VLOOKUP(D466,P_Paramétrage!$B$3086:$D$3125,3,FALSE)),"",VLOOKUP(D466,P_Paramétrage!$B$3086:$D$3125,3,FALSE)),"")</f>
        <v/>
      </c>
      <c r="I466" s="246">
        <f>IF(D466&lt;&gt;"",IF(ISNA(VLOOKUP(D466,P_Paramétrage!$B$3086:$D$3125,3,FALSE)),0,VLOOKUP(D466,P_Paramétrage!$B$3086:$D$3125,2,FALSE)),0)</f>
        <v>0</v>
      </c>
      <c r="J466" s="246">
        <f>'Dépenses sur barèmes'!J466</f>
        <v>0</v>
      </c>
      <c r="K466" s="246"/>
      <c r="L466" s="246">
        <f t="shared" si="21"/>
        <v>0</v>
      </c>
      <c r="M466" s="111"/>
      <c r="N466" s="79" t="str">
        <f t="shared" si="22"/>
        <v/>
      </c>
      <c r="O466" s="246">
        <f t="shared" si="23"/>
        <v>0</v>
      </c>
      <c r="P466" s="111"/>
    </row>
    <row r="467" spans="2:16" ht="19.899999999999999" customHeight="1" x14ac:dyDescent="0.35">
      <c r="B467" s="109">
        <v>460</v>
      </c>
      <c r="C467" s="111" t="str">
        <f>IF('Dépenses sur barèmes'!C467&lt;&gt;"",'Dépenses sur barèmes'!C467,"")</f>
        <v/>
      </c>
      <c r="D467" s="111" t="str">
        <f>IF('Dépenses sur barèmes'!D467&lt;&gt;"",'Dépenses sur barèmes'!D467,"")</f>
        <v/>
      </c>
      <c r="E467" s="111" t="str">
        <f>IF('Dépenses sur barèmes'!E467&lt;&gt;"",'Dépenses sur barèmes'!E467,"")</f>
        <v/>
      </c>
      <c r="F467" s="111" t="str">
        <f>IF('Dépenses sur barèmes'!F467&lt;&gt;"",'Dépenses sur barèmes'!F467,"")</f>
        <v/>
      </c>
      <c r="G467" s="79" t="str">
        <f>IF('Dépenses sur barèmes'!G467&lt;&gt;"",'Dépenses sur barèmes'!G467,"")</f>
        <v/>
      </c>
      <c r="H467" s="247" t="str">
        <f>IF(D467&lt;&gt;"",IF(ISNA(VLOOKUP(D467,P_Paramétrage!$B$3086:$D$3125,3,FALSE)),"",VLOOKUP(D467,P_Paramétrage!$B$3086:$D$3125,3,FALSE)),"")</f>
        <v/>
      </c>
      <c r="I467" s="246">
        <f>IF(D467&lt;&gt;"",IF(ISNA(VLOOKUP(D467,P_Paramétrage!$B$3086:$D$3125,3,FALSE)),0,VLOOKUP(D467,P_Paramétrage!$B$3086:$D$3125,2,FALSE)),0)</f>
        <v>0</v>
      </c>
      <c r="J467" s="246">
        <f>'Dépenses sur barèmes'!J467</f>
        <v>0</v>
      </c>
      <c r="K467" s="246"/>
      <c r="L467" s="246">
        <f t="shared" si="21"/>
        <v>0</v>
      </c>
      <c r="M467" s="111"/>
      <c r="N467" s="79" t="str">
        <f t="shared" si="22"/>
        <v/>
      </c>
      <c r="O467" s="246">
        <f t="shared" si="23"/>
        <v>0</v>
      </c>
      <c r="P467" s="111"/>
    </row>
    <row r="468" spans="2:16" ht="19.899999999999999" customHeight="1" x14ac:dyDescent="0.35">
      <c r="B468" s="109">
        <v>461</v>
      </c>
      <c r="C468" s="111" t="str">
        <f>IF('Dépenses sur barèmes'!C468&lt;&gt;"",'Dépenses sur barèmes'!C468,"")</f>
        <v/>
      </c>
      <c r="D468" s="111" t="str">
        <f>IF('Dépenses sur barèmes'!D468&lt;&gt;"",'Dépenses sur barèmes'!D468,"")</f>
        <v/>
      </c>
      <c r="E468" s="111" t="str">
        <f>IF('Dépenses sur barèmes'!E468&lt;&gt;"",'Dépenses sur barèmes'!E468,"")</f>
        <v/>
      </c>
      <c r="F468" s="111" t="str">
        <f>IF('Dépenses sur barèmes'!F468&lt;&gt;"",'Dépenses sur barèmes'!F468,"")</f>
        <v/>
      </c>
      <c r="G468" s="79" t="str">
        <f>IF('Dépenses sur barèmes'!G468&lt;&gt;"",'Dépenses sur barèmes'!G468,"")</f>
        <v/>
      </c>
      <c r="H468" s="247" t="str">
        <f>IF(D468&lt;&gt;"",IF(ISNA(VLOOKUP(D468,P_Paramétrage!$B$3086:$D$3125,3,FALSE)),"",VLOOKUP(D468,P_Paramétrage!$B$3086:$D$3125,3,FALSE)),"")</f>
        <v/>
      </c>
      <c r="I468" s="246">
        <f>IF(D468&lt;&gt;"",IF(ISNA(VLOOKUP(D468,P_Paramétrage!$B$3086:$D$3125,3,FALSE)),0,VLOOKUP(D468,P_Paramétrage!$B$3086:$D$3125,2,FALSE)),0)</f>
        <v>0</v>
      </c>
      <c r="J468" s="246">
        <f>'Dépenses sur barèmes'!J468</f>
        <v>0</v>
      </c>
      <c r="K468" s="246"/>
      <c r="L468" s="246">
        <f t="shared" si="21"/>
        <v>0</v>
      </c>
      <c r="M468" s="111"/>
      <c r="N468" s="79" t="str">
        <f t="shared" si="22"/>
        <v/>
      </c>
      <c r="O468" s="246">
        <f t="shared" si="23"/>
        <v>0</v>
      </c>
      <c r="P468" s="111"/>
    </row>
    <row r="469" spans="2:16" ht="19.899999999999999" customHeight="1" x14ac:dyDescent="0.35">
      <c r="B469" s="109">
        <v>462</v>
      </c>
      <c r="C469" s="111" t="str">
        <f>IF('Dépenses sur barèmes'!C469&lt;&gt;"",'Dépenses sur barèmes'!C469,"")</f>
        <v/>
      </c>
      <c r="D469" s="111" t="str">
        <f>IF('Dépenses sur barèmes'!D469&lt;&gt;"",'Dépenses sur barèmes'!D469,"")</f>
        <v/>
      </c>
      <c r="E469" s="111" t="str">
        <f>IF('Dépenses sur barèmes'!E469&lt;&gt;"",'Dépenses sur barèmes'!E469,"")</f>
        <v/>
      </c>
      <c r="F469" s="111" t="str">
        <f>IF('Dépenses sur barèmes'!F469&lt;&gt;"",'Dépenses sur barèmes'!F469,"")</f>
        <v/>
      </c>
      <c r="G469" s="79" t="str">
        <f>IF('Dépenses sur barèmes'!G469&lt;&gt;"",'Dépenses sur barèmes'!G469,"")</f>
        <v/>
      </c>
      <c r="H469" s="247" t="str">
        <f>IF(D469&lt;&gt;"",IF(ISNA(VLOOKUP(D469,P_Paramétrage!$B$3086:$D$3125,3,FALSE)),"",VLOOKUP(D469,P_Paramétrage!$B$3086:$D$3125,3,FALSE)),"")</f>
        <v/>
      </c>
      <c r="I469" s="246">
        <f>IF(D469&lt;&gt;"",IF(ISNA(VLOOKUP(D469,P_Paramétrage!$B$3086:$D$3125,3,FALSE)),0,VLOOKUP(D469,P_Paramétrage!$B$3086:$D$3125,2,FALSE)),0)</f>
        <v>0</v>
      </c>
      <c r="J469" s="246">
        <f>'Dépenses sur barèmes'!J469</f>
        <v>0</v>
      </c>
      <c r="K469" s="246"/>
      <c r="L469" s="246">
        <f t="shared" si="21"/>
        <v>0</v>
      </c>
      <c r="M469" s="111"/>
      <c r="N469" s="79" t="str">
        <f t="shared" si="22"/>
        <v/>
      </c>
      <c r="O469" s="246">
        <f t="shared" si="23"/>
        <v>0</v>
      </c>
      <c r="P469" s="111"/>
    </row>
    <row r="470" spans="2:16" ht="19.899999999999999" customHeight="1" x14ac:dyDescent="0.35">
      <c r="B470" s="109">
        <v>463</v>
      </c>
      <c r="C470" s="111" t="str">
        <f>IF('Dépenses sur barèmes'!C470&lt;&gt;"",'Dépenses sur barèmes'!C470,"")</f>
        <v/>
      </c>
      <c r="D470" s="111" t="str">
        <f>IF('Dépenses sur barèmes'!D470&lt;&gt;"",'Dépenses sur barèmes'!D470,"")</f>
        <v/>
      </c>
      <c r="E470" s="111" t="str">
        <f>IF('Dépenses sur barèmes'!E470&lt;&gt;"",'Dépenses sur barèmes'!E470,"")</f>
        <v/>
      </c>
      <c r="F470" s="111" t="str">
        <f>IF('Dépenses sur barèmes'!F470&lt;&gt;"",'Dépenses sur barèmes'!F470,"")</f>
        <v/>
      </c>
      <c r="G470" s="79" t="str">
        <f>IF('Dépenses sur barèmes'!G470&lt;&gt;"",'Dépenses sur barèmes'!G470,"")</f>
        <v/>
      </c>
      <c r="H470" s="247" t="str">
        <f>IF(D470&lt;&gt;"",IF(ISNA(VLOOKUP(D470,P_Paramétrage!$B$3086:$D$3125,3,FALSE)),"",VLOOKUP(D470,P_Paramétrage!$B$3086:$D$3125,3,FALSE)),"")</f>
        <v/>
      </c>
      <c r="I470" s="246">
        <f>IF(D470&lt;&gt;"",IF(ISNA(VLOOKUP(D470,P_Paramétrage!$B$3086:$D$3125,3,FALSE)),0,VLOOKUP(D470,P_Paramétrage!$B$3086:$D$3125,2,FALSE)),0)</f>
        <v>0</v>
      </c>
      <c r="J470" s="246">
        <f>'Dépenses sur barèmes'!J470</f>
        <v>0</v>
      </c>
      <c r="K470" s="246"/>
      <c r="L470" s="246">
        <f t="shared" si="21"/>
        <v>0</v>
      </c>
      <c r="M470" s="111"/>
      <c r="N470" s="79" t="str">
        <f t="shared" si="22"/>
        <v/>
      </c>
      <c r="O470" s="246">
        <f t="shared" si="23"/>
        <v>0</v>
      </c>
      <c r="P470" s="111"/>
    </row>
    <row r="471" spans="2:16" ht="19.899999999999999" customHeight="1" x14ac:dyDescent="0.35">
      <c r="B471" s="109">
        <v>464</v>
      </c>
      <c r="C471" s="111" t="str">
        <f>IF('Dépenses sur barèmes'!C471&lt;&gt;"",'Dépenses sur barèmes'!C471,"")</f>
        <v/>
      </c>
      <c r="D471" s="111" t="str">
        <f>IF('Dépenses sur barèmes'!D471&lt;&gt;"",'Dépenses sur barèmes'!D471,"")</f>
        <v/>
      </c>
      <c r="E471" s="111" t="str">
        <f>IF('Dépenses sur barèmes'!E471&lt;&gt;"",'Dépenses sur barèmes'!E471,"")</f>
        <v/>
      </c>
      <c r="F471" s="111" t="str">
        <f>IF('Dépenses sur barèmes'!F471&lt;&gt;"",'Dépenses sur barèmes'!F471,"")</f>
        <v/>
      </c>
      <c r="G471" s="79" t="str">
        <f>IF('Dépenses sur barèmes'!G471&lt;&gt;"",'Dépenses sur barèmes'!G471,"")</f>
        <v/>
      </c>
      <c r="H471" s="247" t="str">
        <f>IF(D471&lt;&gt;"",IF(ISNA(VLOOKUP(D471,P_Paramétrage!$B$3086:$D$3125,3,FALSE)),"",VLOOKUP(D471,P_Paramétrage!$B$3086:$D$3125,3,FALSE)),"")</f>
        <v/>
      </c>
      <c r="I471" s="246">
        <f>IF(D471&lt;&gt;"",IF(ISNA(VLOOKUP(D471,P_Paramétrage!$B$3086:$D$3125,3,FALSE)),0,VLOOKUP(D471,P_Paramétrage!$B$3086:$D$3125,2,FALSE)),0)</f>
        <v>0</v>
      </c>
      <c r="J471" s="246">
        <f>'Dépenses sur barèmes'!J471</f>
        <v>0</v>
      </c>
      <c r="K471" s="246"/>
      <c r="L471" s="246">
        <f t="shared" si="21"/>
        <v>0</v>
      </c>
      <c r="M471" s="111"/>
      <c r="N471" s="79" t="str">
        <f t="shared" si="22"/>
        <v/>
      </c>
      <c r="O471" s="246">
        <f t="shared" si="23"/>
        <v>0</v>
      </c>
      <c r="P471" s="111"/>
    </row>
    <row r="472" spans="2:16" ht="19.899999999999999" customHeight="1" x14ac:dyDescent="0.35">
      <c r="B472" s="109">
        <v>465</v>
      </c>
      <c r="C472" s="111" t="str">
        <f>IF('Dépenses sur barèmes'!C472&lt;&gt;"",'Dépenses sur barèmes'!C472,"")</f>
        <v/>
      </c>
      <c r="D472" s="111" t="str">
        <f>IF('Dépenses sur barèmes'!D472&lt;&gt;"",'Dépenses sur barèmes'!D472,"")</f>
        <v/>
      </c>
      <c r="E472" s="111" t="str">
        <f>IF('Dépenses sur barèmes'!E472&lt;&gt;"",'Dépenses sur barèmes'!E472,"")</f>
        <v/>
      </c>
      <c r="F472" s="111" t="str">
        <f>IF('Dépenses sur barèmes'!F472&lt;&gt;"",'Dépenses sur barèmes'!F472,"")</f>
        <v/>
      </c>
      <c r="G472" s="79" t="str">
        <f>IF('Dépenses sur barèmes'!G472&lt;&gt;"",'Dépenses sur barèmes'!G472,"")</f>
        <v/>
      </c>
      <c r="H472" s="247" t="str">
        <f>IF(D472&lt;&gt;"",IF(ISNA(VLOOKUP(D472,P_Paramétrage!$B$3086:$D$3125,3,FALSE)),"",VLOOKUP(D472,P_Paramétrage!$B$3086:$D$3125,3,FALSE)),"")</f>
        <v/>
      </c>
      <c r="I472" s="246">
        <f>IF(D472&lt;&gt;"",IF(ISNA(VLOOKUP(D472,P_Paramétrage!$B$3086:$D$3125,3,FALSE)),0,VLOOKUP(D472,P_Paramétrage!$B$3086:$D$3125,2,FALSE)),0)</f>
        <v>0</v>
      </c>
      <c r="J472" s="246">
        <f>'Dépenses sur barèmes'!J472</f>
        <v>0</v>
      </c>
      <c r="K472" s="246"/>
      <c r="L472" s="246">
        <f t="shared" si="21"/>
        <v>0</v>
      </c>
      <c r="M472" s="111"/>
      <c r="N472" s="79" t="str">
        <f t="shared" si="22"/>
        <v/>
      </c>
      <c r="O472" s="246">
        <f t="shared" si="23"/>
        <v>0</v>
      </c>
      <c r="P472" s="111"/>
    </row>
    <row r="473" spans="2:16" ht="19.899999999999999" customHeight="1" x14ac:dyDescent="0.35">
      <c r="B473" s="109">
        <v>466</v>
      </c>
      <c r="C473" s="111" t="str">
        <f>IF('Dépenses sur barèmes'!C473&lt;&gt;"",'Dépenses sur barèmes'!C473,"")</f>
        <v/>
      </c>
      <c r="D473" s="111" t="str">
        <f>IF('Dépenses sur barèmes'!D473&lt;&gt;"",'Dépenses sur barèmes'!D473,"")</f>
        <v/>
      </c>
      <c r="E473" s="111" t="str">
        <f>IF('Dépenses sur barèmes'!E473&lt;&gt;"",'Dépenses sur barèmes'!E473,"")</f>
        <v/>
      </c>
      <c r="F473" s="111" t="str">
        <f>IF('Dépenses sur barèmes'!F473&lt;&gt;"",'Dépenses sur barèmes'!F473,"")</f>
        <v/>
      </c>
      <c r="G473" s="79" t="str">
        <f>IF('Dépenses sur barèmes'!G473&lt;&gt;"",'Dépenses sur barèmes'!G473,"")</f>
        <v/>
      </c>
      <c r="H473" s="247" t="str">
        <f>IF(D473&lt;&gt;"",IF(ISNA(VLOOKUP(D473,P_Paramétrage!$B$3086:$D$3125,3,FALSE)),"",VLOOKUP(D473,P_Paramétrage!$B$3086:$D$3125,3,FALSE)),"")</f>
        <v/>
      </c>
      <c r="I473" s="246">
        <f>IF(D473&lt;&gt;"",IF(ISNA(VLOOKUP(D473,P_Paramétrage!$B$3086:$D$3125,3,FALSE)),0,VLOOKUP(D473,P_Paramétrage!$B$3086:$D$3125,2,FALSE)),0)</f>
        <v>0</v>
      </c>
      <c r="J473" s="246">
        <f>'Dépenses sur barèmes'!J473</f>
        <v>0</v>
      </c>
      <c r="K473" s="246"/>
      <c r="L473" s="246">
        <f t="shared" si="21"/>
        <v>0</v>
      </c>
      <c r="M473" s="111"/>
      <c r="N473" s="79" t="str">
        <f t="shared" si="22"/>
        <v/>
      </c>
      <c r="O473" s="246">
        <f t="shared" si="23"/>
        <v>0</v>
      </c>
      <c r="P473" s="111"/>
    </row>
    <row r="474" spans="2:16" ht="19.899999999999999" customHeight="1" x14ac:dyDescent="0.35">
      <c r="B474" s="109">
        <v>467</v>
      </c>
      <c r="C474" s="111" t="str">
        <f>IF('Dépenses sur barèmes'!C474&lt;&gt;"",'Dépenses sur barèmes'!C474,"")</f>
        <v/>
      </c>
      <c r="D474" s="111" t="str">
        <f>IF('Dépenses sur barèmes'!D474&lt;&gt;"",'Dépenses sur barèmes'!D474,"")</f>
        <v/>
      </c>
      <c r="E474" s="111" t="str">
        <f>IF('Dépenses sur barèmes'!E474&lt;&gt;"",'Dépenses sur barèmes'!E474,"")</f>
        <v/>
      </c>
      <c r="F474" s="111" t="str">
        <f>IF('Dépenses sur barèmes'!F474&lt;&gt;"",'Dépenses sur barèmes'!F474,"")</f>
        <v/>
      </c>
      <c r="G474" s="79" t="str">
        <f>IF('Dépenses sur barèmes'!G474&lt;&gt;"",'Dépenses sur barèmes'!G474,"")</f>
        <v/>
      </c>
      <c r="H474" s="247" t="str">
        <f>IF(D474&lt;&gt;"",IF(ISNA(VLOOKUP(D474,P_Paramétrage!$B$3086:$D$3125,3,FALSE)),"",VLOOKUP(D474,P_Paramétrage!$B$3086:$D$3125,3,FALSE)),"")</f>
        <v/>
      </c>
      <c r="I474" s="246">
        <f>IF(D474&lt;&gt;"",IF(ISNA(VLOOKUP(D474,P_Paramétrage!$B$3086:$D$3125,3,FALSE)),0,VLOOKUP(D474,P_Paramétrage!$B$3086:$D$3125,2,FALSE)),0)</f>
        <v>0</v>
      </c>
      <c r="J474" s="246">
        <f>'Dépenses sur barèmes'!J474</f>
        <v>0</v>
      </c>
      <c r="K474" s="246"/>
      <c r="L474" s="246">
        <f t="shared" si="21"/>
        <v>0</v>
      </c>
      <c r="M474" s="111"/>
      <c r="N474" s="79" t="str">
        <f t="shared" si="22"/>
        <v/>
      </c>
      <c r="O474" s="246">
        <f t="shared" si="23"/>
        <v>0</v>
      </c>
      <c r="P474" s="111"/>
    </row>
    <row r="475" spans="2:16" ht="19.899999999999999" customHeight="1" x14ac:dyDescent="0.35">
      <c r="B475" s="109">
        <v>468</v>
      </c>
      <c r="C475" s="111" t="str">
        <f>IF('Dépenses sur barèmes'!C475&lt;&gt;"",'Dépenses sur barèmes'!C475,"")</f>
        <v/>
      </c>
      <c r="D475" s="111" t="str">
        <f>IF('Dépenses sur barèmes'!D475&lt;&gt;"",'Dépenses sur barèmes'!D475,"")</f>
        <v/>
      </c>
      <c r="E475" s="111" t="str">
        <f>IF('Dépenses sur barèmes'!E475&lt;&gt;"",'Dépenses sur barèmes'!E475,"")</f>
        <v/>
      </c>
      <c r="F475" s="111" t="str">
        <f>IF('Dépenses sur barèmes'!F475&lt;&gt;"",'Dépenses sur barèmes'!F475,"")</f>
        <v/>
      </c>
      <c r="G475" s="79" t="str">
        <f>IF('Dépenses sur barèmes'!G475&lt;&gt;"",'Dépenses sur barèmes'!G475,"")</f>
        <v/>
      </c>
      <c r="H475" s="247" t="str">
        <f>IF(D475&lt;&gt;"",IF(ISNA(VLOOKUP(D475,P_Paramétrage!$B$3086:$D$3125,3,FALSE)),"",VLOOKUP(D475,P_Paramétrage!$B$3086:$D$3125,3,FALSE)),"")</f>
        <v/>
      </c>
      <c r="I475" s="246">
        <f>IF(D475&lt;&gt;"",IF(ISNA(VLOOKUP(D475,P_Paramétrage!$B$3086:$D$3125,3,FALSE)),0,VLOOKUP(D475,P_Paramétrage!$B$3086:$D$3125,2,FALSE)),0)</f>
        <v>0</v>
      </c>
      <c r="J475" s="246">
        <f>'Dépenses sur barèmes'!J475</f>
        <v>0</v>
      </c>
      <c r="K475" s="246"/>
      <c r="L475" s="246">
        <f t="shared" si="21"/>
        <v>0</v>
      </c>
      <c r="M475" s="111"/>
      <c r="N475" s="79" t="str">
        <f t="shared" si="22"/>
        <v/>
      </c>
      <c r="O475" s="246">
        <f t="shared" si="23"/>
        <v>0</v>
      </c>
      <c r="P475" s="111"/>
    </row>
    <row r="476" spans="2:16" ht="19.899999999999999" customHeight="1" x14ac:dyDescent="0.35">
      <c r="B476" s="109">
        <v>469</v>
      </c>
      <c r="C476" s="111" t="str">
        <f>IF('Dépenses sur barèmes'!C476&lt;&gt;"",'Dépenses sur barèmes'!C476,"")</f>
        <v/>
      </c>
      <c r="D476" s="111" t="str">
        <f>IF('Dépenses sur barèmes'!D476&lt;&gt;"",'Dépenses sur barèmes'!D476,"")</f>
        <v/>
      </c>
      <c r="E476" s="111" t="str">
        <f>IF('Dépenses sur barèmes'!E476&lt;&gt;"",'Dépenses sur barèmes'!E476,"")</f>
        <v/>
      </c>
      <c r="F476" s="111" t="str">
        <f>IF('Dépenses sur barèmes'!F476&lt;&gt;"",'Dépenses sur barèmes'!F476,"")</f>
        <v/>
      </c>
      <c r="G476" s="79" t="str">
        <f>IF('Dépenses sur barèmes'!G476&lt;&gt;"",'Dépenses sur barèmes'!G476,"")</f>
        <v/>
      </c>
      <c r="H476" s="247" t="str">
        <f>IF(D476&lt;&gt;"",IF(ISNA(VLOOKUP(D476,P_Paramétrage!$B$3086:$D$3125,3,FALSE)),"",VLOOKUP(D476,P_Paramétrage!$B$3086:$D$3125,3,FALSE)),"")</f>
        <v/>
      </c>
      <c r="I476" s="246">
        <f>IF(D476&lt;&gt;"",IF(ISNA(VLOOKUP(D476,P_Paramétrage!$B$3086:$D$3125,3,FALSE)),0,VLOOKUP(D476,P_Paramétrage!$B$3086:$D$3125,2,FALSE)),0)</f>
        <v>0</v>
      </c>
      <c r="J476" s="246">
        <f>'Dépenses sur barèmes'!J476</f>
        <v>0</v>
      </c>
      <c r="K476" s="246"/>
      <c r="L476" s="246">
        <f t="shared" si="21"/>
        <v>0</v>
      </c>
      <c r="M476" s="111"/>
      <c r="N476" s="79" t="str">
        <f t="shared" si="22"/>
        <v/>
      </c>
      <c r="O476" s="246">
        <f t="shared" si="23"/>
        <v>0</v>
      </c>
      <c r="P476" s="111"/>
    </row>
    <row r="477" spans="2:16" ht="19.899999999999999" customHeight="1" x14ac:dyDescent="0.35">
      <c r="B477" s="109">
        <v>470</v>
      </c>
      <c r="C477" s="111" t="str">
        <f>IF('Dépenses sur barèmes'!C477&lt;&gt;"",'Dépenses sur barèmes'!C477,"")</f>
        <v/>
      </c>
      <c r="D477" s="111" t="str">
        <f>IF('Dépenses sur barèmes'!D477&lt;&gt;"",'Dépenses sur barèmes'!D477,"")</f>
        <v/>
      </c>
      <c r="E477" s="111" t="str">
        <f>IF('Dépenses sur barèmes'!E477&lt;&gt;"",'Dépenses sur barèmes'!E477,"")</f>
        <v/>
      </c>
      <c r="F477" s="111" t="str">
        <f>IF('Dépenses sur barèmes'!F477&lt;&gt;"",'Dépenses sur barèmes'!F477,"")</f>
        <v/>
      </c>
      <c r="G477" s="79" t="str">
        <f>IF('Dépenses sur barèmes'!G477&lt;&gt;"",'Dépenses sur barèmes'!G477,"")</f>
        <v/>
      </c>
      <c r="H477" s="247" t="str">
        <f>IF(D477&lt;&gt;"",IF(ISNA(VLOOKUP(D477,P_Paramétrage!$B$3086:$D$3125,3,FALSE)),"",VLOOKUP(D477,P_Paramétrage!$B$3086:$D$3125,3,FALSE)),"")</f>
        <v/>
      </c>
      <c r="I477" s="246">
        <f>IF(D477&lt;&gt;"",IF(ISNA(VLOOKUP(D477,P_Paramétrage!$B$3086:$D$3125,3,FALSE)),0,VLOOKUP(D477,P_Paramétrage!$B$3086:$D$3125,2,FALSE)),0)</f>
        <v>0</v>
      </c>
      <c r="J477" s="246">
        <f>'Dépenses sur barèmes'!J477</f>
        <v>0</v>
      </c>
      <c r="K477" s="246"/>
      <c r="L477" s="246">
        <f t="shared" si="21"/>
        <v>0</v>
      </c>
      <c r="M477" s="111"/>
      <c r="N477" s="79" t="str">
        <f t="shared" si="22"/>
        <v/>
      </c>
      <c r="O477" s="246">
        <f t="shared" si="23"/>
        <v>0</v>
      </c>
      <c r="P477" s="111"/>
    </row>
    <row r="478" spans="2:16" ht="19.899999999999999" customHeight="1" x14ac:dyDescent="0.35">
      <c r="B478" s="109">
        <v>471</v>
      </c>
      <c r="C478" s="111" t="str">
        <f>IF('Dépenses sur barèmes'!C478&lt;&gt;"",'Dépenses sur barèmes'!C478,"")</f>
        <v/>
      </c>
      <c r="D478" s="111" t="str">
        <f>IF('Dépenses sur barèmes'!D478&lt;&gt;"",'Dépenses sur barèmes'!D478,"")</f>
        <v/>
      </c>
      <c r="E478" s="111" t="str">
        <f>IF('Dépenses sur barèmes'!E478&lt;&gt;"",'Dépenses sur barèmes'!E478,"")</f>
        <v/>
      </c>
      <c r="F478" s="111" t="str">
        <f>IF('Dépenses sur barèmes'!F478&lt;&gt;"",'Dépenses sur barèmes'!F478,"")</f>
        <v/>
      </c>
      <c r="G478" s="79" t="str">
        <f>IF('Dépenses sur barèmes'!G478&lt;&gt;"",'Dépenses sur barèmes'!G478,"")</f>
        <v/>
      </c>
      <c r="H478" s="247" t="str">
        <f>IF(D478&lt;&gt;"",IF(ISNA(VLOOKUP(D478,P_Paramétrage!$B$3086:$D$3125,3,FALSE)),"",VLOOKUP(D478,P_Paramétrage!$B$3086:$D$3125,3,FALSE)),"")</f>
        <v/>
      </c>
      <c r="I478" s="246">
        <f>IF(D478&lt;&gt;"",IF(ISNA(VLOOKUP(D478,P_Paramétrage!$B$3086:$D$3125,3,FALSE)),0,VLOOKUP(D478,P_Paramétrage!$B$3086:$D$3125,2,FALSE)),0)</f>
        <v>0</v>
      </c>
      <c r="J478" s="246">
        <f>'Dépenses sur barèmes'!J478</f>
        <v>0</v>
      </c>
      <c r="K478" s="246"/>
      <c r="L478" s="246">
        <f t="shared" si="21"/>
        <v>0</v>
      </c>
      <c r="M478" s="111"/>
      <c r="N478" s="79" t="str">
        <f t="shared" si="22"/>
        <v/>
      </c>
      <c r="O478" s="246">
        <f t="shared" si="23"/>
        <v>0</v>
      </c>
      <c r="P478" s="111"/>
    </row>
    <row r="479" spans="2:16" ht="19.899999999999999" customHeight="1" x14ac:dyDescent="0.35">
      <c r="B479" s="109">
        <v>472</v>
      </c>
      <c r="C479" s="111" t="str">
        <f>IF('Dépenses sur barèmes'!C479&lt;&gt;"",'Dépenses sur barèmes'!C479,"")</f>
        <v/>
      </c>
      <c r="D479" s="111" t="str">
        <f>IF('Dépenses sur barèmes'!D479&lt;&gt;"",'Dépenses sur barèmes'!D479,"")</f>
        <v/>
      </c>
      <c r="E479" s="111" t="str">
        <f>IF('Dépenses sur barèmes'!E479&lt;&gt;"",'Dépenses sur barèmes'!E479,"")</f>
        <v/>
      </c>
      <c r="F479" s="111" t="str">
        <f>IF('Dépenses sur barèmes'!F479&lt;&gt;"",'Dépenses sur barèmes'!F479,"")</f>
        <v/>
      </c>
      <c r="G479" s="79" t="str">
        <f>IF('Dépenses sur barèmes'!G479&lt;&gt;"",'Dépenses sur barèmes'!G479,"")</f>
        <v/>
      </c>
      <c r="H479" s="247" t="str">
        <f>IF(D479&lt;&gt;"",IF(ISNA(VLOOKUP(D479,P_Paramétrage!$B$3086:$D$3125,3,FALSE)),"",VLOOKUP(D479,P_Paramétrage!$B$3086:$D$3125,3,FALSE)),"")</f>
        <v/>
      </c>
      <c r="I479" s="246">
        <f>IF(D479&lt;&gt;"",IF(ISNA(VLOOKUP(D479,P_Paramétrage!$B$3086:$D$3125,3,FALSE)),0,VLOOKUP(D479,P_Paramétrage!$B$3086:$D$3125,2,FALSE)),0)</f>
        <v>0</v>
      </c>
      <c r="J479" s="246">
        <f>'Dépenses sur barèmes'!J479</f>
        <v>0</v>
      </c>
      <c r="K479" s="246"/>
      <c r="L479" s="246">
        <f t="shared" si="21"/>
        <v>0</v>
      </c>
      <c r="M479" s="111"/>
      <c r="N479" s="79" t="str">
        <f t="shared" si="22"/>
        <v/>
      </c>
      <c r="O479" s="246">
        <f t="shared" si="23"/>
        <v>0</v>
      </c>
      <c r="P479" s="111"/>
    </row>
    <row r="480" spans="2:16" ht="19.899999999999999" customHeight="1" x14ac:dyDescent="0.35">
      <c r="B480" s="109">
        <v>473</v>
      </c>
      <c r="C480" s="111" t="str">
        <f>IF('Dépenses sur barèmes'!C480&lt;&gt;"",'Dépenses sur barèmes'!C480,"")</f>
        <v/>
      </c>
      <c r="D480" s="111" t="str">
        <f>IF('Dépenses sur barèmes'!D480&lt;&gt;"",'Dépenses sur barèmes'!D480,"")</f>
        <v/>
      </c>
      <c r="E480" s="111" t="str">
        <f>IF('Dépenses sur barèmes'!E480&lt;&gt;"",'Dépenses sur barèmes'!E480,"")</f>
        <v/>
      </c>
      <c r="F480" s="111" t="str">
        <f>IF('Dépenses sur barèmes'!F480&lt;&gt;"",'Dépenses sur barèmes'!F480,"")</f>
        <v/>
      </c>
      <c r="G480" s="79" t="str">
        <f>IF('Dépenses sur barèmes'!G480&lt;&gt;"",'Dépenses sur barèmes'!G480,"")</f>
        <v/>
      </c>
      <c r="H480" s="247" t="str">
        <f>IF(D480&lt;&gt;"",IF(ISNA(VLOOKUP(D480,P_Paramétrage!$B$3086:$D$3125,3,FALSE)),"",VLOOKUP(D480,P_Paramétrage!$B$3086:$D$3125,3,FALSE)),"")</f>
        <v/>
      </c>
      <c r="I480" s="246">
        <f>IF(D480&lt;&gt;"",IF(ISNA(VLOOKUP(D480,P_Paramétrage!$B$3086:$D$3125,3,FALSE)),0,VLOOKUP(D480,P_Paramétrage!$B$3086:$D$3125,2,FALSE)),0)</f>
        <v>0</v>
      </c>
      <c r="J480" s="246">
        <f>'Dépenses sur barèmes'!J480</f>
        <v>0</v>
      </c>
      <c r="K480" s="246"/>
      <c r="L480" s="246">
        <f t="shared" si="21"/>
        <v>0</v>
      </c>
      <c r="M480" s="111"/>
      <c r="N480" s="79" t="str">
        <f t="shared" si="22"/>
        <v/>
      </c>
      <c r="O480" s="246">
        <f t="shared" si="23"/>
        <v>0</v>
      </c>
      <c r="P480" s="111"/>
    </row>
    <row r="481" spans="2:16" ht="19.899999999999999" customHeight="1" x14ac:dyDescent="0.35">
      <c r="B481" s="109">
        <v>474</v>
      </c>
      <c r="C481" s="111" t="str">
        <f>IF('Dépenses sur barèmes'!C481&lt;&gt;"",'Dépenses sur barèmes'!C481,"")</f>
        <v/>
      </c>
      <c r="D481" s="111" t="str">
        <f>IF('Dépenses sur barèmes'!D481&lt;&gt;"",'Dépenses sur barèmes'!D481,"")</f>
        <v/>
      </c>
      <c r="E481" s="111" t="str">
        <f>IF('Dépenses sur barèmes'!E481&lt;&gt;"",'Dépenses sur barèmes'!E481,"")</f>
        <v/>
      </c>
      <c r="F481" s="111" t="str">
        <f>IF('Dépenses sur barèmes'!F481&lt;&gt;"",'Dépenses sur barèmes'!F481,"")</f>
        <v/>
      </c>
      <c r="G481" s="79" t="str">
        <f>IF('Dépenses sur barèmes'!G481&lt;&gt;"",'Dépenses sur barèmes'!G481,"")</f>
        <v/>
      </c>
      <c r="H481" s="247" t="str">
        <f>IF(D481&lt;&gt;"",IF(ISNA(VLOOKUP(D481,P_Paramétrage!$B$3086:$D$3125,3,FALSE)),"",VLOOKUP(D481,P_Paramétrage!$B$3086:$D$3125,3,FALSE)),"")</f>
        <v/>
      </c>
      <c r="I481" s="246">
        <f>IF(D481&lt;&gt;"",IF(ISNA(VLOOKUP(D481,P_Paramétrage!$B$3086:$D$3125,3,FALSE)),0,VLOOKUP(D481,P_Paramétrage!$B$3086:$D$3125,2,FALSE)),0)</f>
        <v>0</v>
      </c>
      <c r="J481" s="246">
        <f>'Dépenses sur barèmes'!J481</f>
        <v>0</v>
      </c>
      <c r="K481" s="246"/>
      <c r="L481" s="246">
        <f t="shared" si="21"/>
        <v>0</v>
      </c>
      <c r="M481" s="111"/>
      <c r="N481" s="79" t="str">
        <f t="shared" si="22"/>
        <v/>
      </c>
      <c r="O481" s="246">
        <f t="shared" si="23"/>
        <v>0</v>
      </c>
      <c r="P481" s="111"/>
    </row>
    <row r="482" spans="2:16" ht="19.899999999999999" customHeight="1" x14ac:dyDescent="0.35">
      <c r="B482" s="109">
        <v>475</v>
      </c>
      <c r="C482" s="111" t="str">
        <f>IF('Dépenses sur barèmes'!C482&lt;&gt;"",'Dépenses sur barèmes'!C482,"")</f>
        <v/>
      </c>
      <c r="D482" s="111" t="str">
        <f>IF('Dépenses sur barèmes'!D482&lt;&gt;"",'Dépenses sur barèmes'!D482,"")</f>
        <v/>
      </c>
      <c r="E482" s="111" t="str">
        <f>IF('Dépenses sur barèmes'!E482&lt;&gt;"",'Dépenses sur barèmes'!E482,"")</f>
        <v/>
      </c>
      <c r="F482" s="111" t="str">
        <f>IF('Dépenses sur barèmes'!F482&lt;&gt;"",'Dépenses sur barèmes'!F482,"")</f>
        <v/>
      </c>
      <c r="G482" s="79" t="str">
        <f>IF('Dépenses sur barèmes'!G482&lt;&gt;"",'Dépenses sur barèmes'!G482,"")</f>
        <v/>
      </c>
      <c r="H482" s="247" t="str">
        <f>IF(D482&lt;&gt;"",IF(ISNA(VLOOKUP(D482,P_Paramétrage!$B$3086:$D$3125,3,FALSE)),"",VLOOKUP(D482,P_Paramétrage!$B$3086:$D$3125,3,FALSE)),"")</f>
        <v/>
      </c>
      <c r="I482" s="246">
        <f>IF(D482&lt;&gt;"",IF(ISNA(VLOOKUP(D482,P_Paramétrage!$B$3086:$D$3125,3,FALSE)),0,VLOOKUP(D482,P_Paramétrage!$B$3086:$D$3125,2,FALSE)),0)</f>
        <v>0</v>
      </c>
      <c r="J482" s="246">
        <f>'Dépenses sur barèmes'!J482</f>
        <v>0</v>
      </c>
      <c r="K482" s="246"/>
      <c r="L482" s="246">
        <f t="shared" si="21"/>
        <v>0</v>
      </c>
      <c r="M482" s="111"/>
      <c r="N482" s="79" t="str">
        <f t="shared" si="22"/>
        <v/>
      </c>
      <c r="O482" s="246">
        <f t="shared" si="23"/>
        <v>0</v>
      </c>
      <c r="P482" s="111"/>
    </row>
    <row r="483" spans="2:16" ht="19.899999999999999" customHeight="1" x14ac:dyDescent="0.35">
      <c r="B483" s="109">
        <v>476</v>
      </c>
      <c r="C483" s="111" t="str">
        <f>IF('Dépenses sur barèmes'!C483&lt;&gt;"",'Dépenses sur barèmes'!C483,"")</f>
        <v/>
      </c>
      <c r="D483" s="111" t="str">
        <f>IF('Dépenses sur barèmes'!D483&lt;&gt;"",'Dépenses sur barèmes'!D483,"")</f>
        <v/>
      </c>
      <c r="E483" s="111" t="str">
        <f>IF('Dépenses sur barèmes'!E483&lt;&gt;"",'Dépenses sur barèmes'!E483,"")</f>
        <v/>
      </c>
      <c r="F483" s="111" t="str">
        <f>IF('Dépenses sur barèmes'!F483&lt;&gt;"",'Dépenses sur barèmes'!F483,"")</f>
        <v/>
      </c>
      <c r="G483" s="79" t="str">
        <f>IF('Dépenses sur barèmes'!G483&lt;&gt;"",'Dépenses sur barèmes'!G483,"")</f>
        <v/>
      </c>
      <c r="H483" s="247" t="str">
        <f>IF(D483&lt;&gt;"",IF(ISNA(VLOOKUP(D483,P_Paramétrage!$B$3086:$D$3125,3,FALSE)),"",VLOOKUP(D483,P_Paramétrage!$B$3086:$D$3125,3,FALSE)),"")</f>
        <v/>
      </c>
      <c r="I483" s="246">
        <f>IF(D483&lt;&gt;"",IF(ISNA(VLOOKUP(D483,P_Paramétrage!$B$3086:$D$3125,3,FALSE)),0,VLOOKUP(D483,P_Paramétrage!$B$3086:$D$3125,2,FALSE)),0)</f>
        <v>0</v>
      </c>
      <c r="J483" s="246">
        <f>'Dépenses sur barèmes'!J483</f>
        <v>0</v>
      </c>
      <c r="K483" s="246"/>
      <c r="L483" s="246">
        <f t="shared" si="21"/>
        <v>0</v>
      </c>
      <c r="M483" s="111"/>
      <c r="N483" s="79" t="str">
        <f t="shared" si="22"/>
        <v/>
      </c>
      <c r="O483" s="246">
        <f t="shared" si="23"/>
        <v>0</v>
      </c>
      <c r="P483" s="111"/>
    </row>
    <row r="484" spans="2:16" ht="19.899999999999999" customHeight="1" x14ac:dyDescent="0.35">
      <c r="B484" s="109">
        <v>477</v>
      </c>
      <c r="C484" s="111" t="str">
        <f>IF('Dépenses sur barèmes'!C484&lt;&gt;"",'Dépenses sur barèmes'!C484,"")</f>
        <v/>
      </c>
      <c r="D484" s="111" t="str">
        <f>IF('Dépenses sur barèmes'!D484&lt;&gt;"",'Dépenses sur barèmes'!D484,"")</f>
        <v/>
      </c>
      <c r="E484" s="111" t="str">
        <f>IF('Dépenses sur barèmes'!E484&lt;&gt;"",'Dépenses sur barèmes'!E484,"")</f>
        <v/>
      </c>
      <c r="F484" s="111" t="str">
        <f>IF('Dépenses sur barèmes'!F484&lt;&gt;"",'Dépenses sur barèmes'!F484,"")</f>
        <v/>
      </c>
      <c r="G484" s="79" t="str">
        <f>IF('Dépenses sur barèmes'!G484&lt;&gt;"",'Dépenses sur barèmes'!G484,"")</f>
        <v/>
      </c>
      <c r="H484" s="247" t="str">
        <f>IF(D484&lt;&gt;"",IF(ISNA(VLOOKUP(D484,P_Paramétrage!$B$3086:$D$3125,3,FALSE)),"",VLOOKUP(D484,P_Paramétrage!$B$3086:$D$3125,3,FALSE)),"")</f>
        <v/>
      </c>
      <c r="I484" s="246">
        <f>IF(D484&lt;&gt;"",IF(ISNA(VLOOKUP(D484,P_Paramétrage!$B$3086:$D$3125,3,FALSE)),0,VLOOKUP(D484,P_Paramétrage!$B$3086:$D$3125,2,FALSE)),0)</f>
        <v>0</v>
      </c>
      <c r="J484" s="246">
        <f>'Dépenses sur barèmes'!J484</f>
        <v>0</v>
      </c>
      <c r="K484" s="246"/>
      <c r="L484" s="246">
        <f t="shared" si="21"/>
        <v>0</v>
      </c>
      <c r="M484" s="111"/>
      <c r="N484" s="79" t="str">
        <f t="shared" si="22"/>
        <v/>
      </c>
      <c r="O484" s="246">
        <f t="shared" si="23"/>
        <v>0</v>
      </c>
      <c r="P484" s="111"/>
    </row>
    <row r="485" spans="2:16" ht="19.899999999999999" customHeight="1" x14ac:dyDescent="0.35">
      <c r="B485" s="109">
        <v>478</v>
      </c>
      <c r="C485" s="111" t="str">
        <f>IF('Dépenses sur barèmes'!C485&lt;&gt;"",'Dépenses sur barèmes'!C485,"")</f>
        <v/>
      </c>
      <c r="D485" s="111" t="str">
        <f>IF('Dépenses sur barèmes'!D485&lt;&gt;"",'Dépenses sur barèmes'!D485,"")</f>
        <v/>
      </c>
      <c r="E485" s="111" t="str">
        <f>IF('Dépenses sur barèmes'!E485&lt;&gt;"",'Dépenses sur barèmes'!E485,"")</f>
        <v/>
      </c>
      <c r="F485" s="111" t="str">
        <f>IF('Dépenses sur barèmes'!F485&lt;&gt;"",'Dépenses sur barèmes'!F485,"")</f>
        <v/>
      </c>
      <c r="G485" s="79" t="str">
        <f>IF('Dépenses sur barèmes'!G485&lt;&gt;"",'Dépenses sur barèmes'!G485,"")</f>
        <v/>
      </c>
      <c r="H485" s="247" t="str">
        <f>IF(D485&lt;&gt;"",IF(ISNA(VLOOKUP(D485,P_Paramétrage!$B$3086:$D$3125,3,FALSE)),"",VLOOKUP(D485,P_Paramétrage!$B$3086:$D$3125,3,FALSE)),"")</f>
        <v/>
      </c>
      <c r="I485" s="246">
        <f>IF(D485&lt;&gt;"",IF(ISNA(VLOOKUP(D485,P_Paramétrage!$B$3086:$D$3125,3,FALSE)),0,VLOOKUP(D485,P_Paramétrage!$B$3086:$D$3125,2,FALSE)),0)</f>
        <v>0</v>
      </c>
      <c r="J485" s="246">
        <f>'Dépenses sur barèmes'!J485</f>
        <v>0</v>
      </c>
      <c r="K485" s="246"/>
      <c r="L485" s="246">
        <f t="shared" si="21"/>
        <v>0</v>
      </c>
      <c r="M485" s="111"/>
      <c r="N485" s="79" t="str">
        <f t="shared" si="22"/>
        <v/>
      </c>
      <c r="O485" s="246">
        <f t="shared" si="23"/>
        <v>0</v>
      </c>
      <c r="P485" s="111"/>
    </row>
    <row r="486" spans="2:16" ht="19.899999999999999" customHeight="1" x14ac:dyDescent="0.35">
      <c r="B486" s="109">
        <v>479</v>
      </c>
      <c r="C486" s="111" t="str">
        <f>IF('Dépenses sur barèmes'!C486&lt;&gt;"",'Dépenses sur barèmes'!C486,"")</f>
        <v/>
      </c>
      <c r="D486" s="111" t="str">
        <f>IF('Dépenses sur barèmes'!D486&lt;&gt;"",'Dépenses sur barèmes'!D486,"")</f>
        <v/>
      </c>
      <c r="E486" s="111" t="str">
        <f>IF('Dépenses sur barèmes'!E486&lt;&gt;"",'Dépenses sur barèmes'!E486,"")</f>
        <v/>
      </c>
      <c r="F486" s="111" t="str">
        <f>IF('Dépenses sur barèmes'!F486&lt;&gt;"",'Dépenses sur barèmes'!F486,"")</f>
        <v/>
      </c>
      <c r="G486" s="79" t="str">
        <f>IF('Dépenses sur barèmes'!G486&lt;&gt;"",'Dépenses sur barèmes'!G486,"")</f>
        <v/>
      </c>
      <c r="H486" s="247" t="str">
        <f>IF(D486&lt;&gt;"",IF(ISNA(VLOOKUP(D486,P_Paramétrage!$B$3086:$D$3125,3,FALSE)),"",VLOOKUP(D486,P_Paramétrage!$B$3086:$D$3125,3,FALSE)),"")</f>
        <v/>
      </c>
      <c r="I486" s="246">
        <f>IF(D486&lt;&gt;"",IF(ISNA(VLOOKUP(D486,P_Paramétrage!$B$3086:$D$3125,3,FALSE)),0,VLOOKUP(D486,P_Paramétrage!$B$3086:$D$3125,2,FALSE)),0)</f>
        <v>0</v>
      </c>
      <c r="J486" s="246">
        <f>'Dépenses sur barèmes'!J486</f>
        <v>0</v>
      </c>
      <c r="K486" s="246"/>
      <c r="L486" s="246">
        <f t="shared" si="21"/>
        <v>0</v>
      </c>
      <c r="M486" s="111"/>
      <c r="N486" s="79" t="str">
        <f t="shared" si="22"/>
        <v/>
      </c>
      <c r="O486" s="246">
        <f t="shared" si="23"/>
        <v>0</v>
      </c>
      <c r="P486" s="111"/>
    </row>
    <row r="487" spans="2:16" ht="19.899999999999999" customHeight="1" x14ac:dyDescent="0.35">
      <c r="B487" s="109">
        <v>480</v>
      </c>
      <c r="C487" s="111" t="str">
        <f>IF('Dépenses sur barèmes'!C487&lt;&gt;"",'Dépenses sur barèmes'!C487,"")</f>
        <v/>
      </c>
      <c r="D487" s="111" t="str">
        <f>IF('Dépenses sur barèmes'!D487&lt;&gt;"",'Dépenses sur barèmes'!D487,"")</f>
        <v/>
      </c>
      <c r="E487" s="111" t="str">
        <f>IF('Dépenses sur barèmes'!E487&lt;&gt;"",'Dépenses sur barèmes'!E487,"")</f>
        <v/>
      </c>
      <c r="F487" s="111" t="str">
        <f>IF('Dépenses sur barèmes'!F487&lt;&gt;"",'Dépenses sur barèmes'!F487,"")</f>
        <v/>
      </c>
      <c r="G487" s="79" t="str">
        <f>IF('Dépenses sur barèmes'!G487&lt;&gt;"",'Dépenses sur barèmes'!G487,"")</f>
        <v/>
      </c>
      <c r="H487" s="247" t="str">
        <f>IF(D487&lt;&gt;"",IF(ISNA(VLOOKUP(D487,P_Paramétrage!$B$3086:$D$3125,3,FALSE)),"",VLOOKUP(D487,P_Paramétrage!$B$3086:$D$3125,3,FALSE)),"")</f>
        <v/>
      </c>
      <c r="I487" s="246">
        <f>IF(D487&lt;&gt;"",IF(ISNA(VLOOKUP(D487,P_Paramétrage!$B$3086:$D$3125,3,FALSE)),0,VLOOKUP(D487,P_Paramétrage!$B$3086:$D$3125,2,FALSE)),0)</f>
        <v>0</v>
      </c>
      <c r="J487" s="246">
        <f>'Dépenses sur barèmes'!J487</f>
        <v>0</v>
      </c>
      <c r="K487" s="246"/>
      <c r="L487" s="246">
        <f t="shared" si="21"/>
        <v>0</v>
      </c>
      <c r="M487" s="111"/>
      <c r="N487" s="79" t="str">
        <f t="shared" si="22"/>
        <v/>
      </c>
      <c r="O487" s="246">
        <f t="shared" si="23"/>
        <v>0</v>
      </c>
      <c r="P487" s="111"/>
    </row>
    <row r="488" spans="2:16" ht="19.899999999999999" customHeight="1" x14ac:dyDescent="0.35">
      <c r="B488" s="109">
        <v>481</v>
      </c>
      <c r="C488" s="111" t="str">
        <f>IF('Dépenses sur barèmes'!C488&lt;&gt;"",'Dépenses sur barèmes'!C488,"")</f>
        <v/>
      </c>
      <c r="D488" s="111" t="str">
        <f>IF('Dépenses sur barèmes'!D488&lt;&gt;"",'Dépenses sur barèmes'!D488,"")</f>
        <v/>
      </c>
      <c r="E488" s="111" t="str">
        <f>IF('Dépenses sur barèmes'!E488&lt;&gt;"",'Dépenses sur barèmes'!E488,"")</f>
        <v/>
      </c>
      <c r="F488" s="111" t="str">
        <f>IF('Dépenses sur barèmes'!F488&lt;&gt;"",'Dépenses sur barèmes'!F488,"")</f>
        <v/>
      </c>
      <c r="G488" s="79" t="str">
        <f>IF('Dépenses sur barèmes'!G488&lt;&gt;"",'Dépenses sur barèmes'!G488,"")</f>
        <v/>
      </c>
      <c r="H488" s="247" t="str">
        <f>IF(D488&lt;&gt;"",IF(ISNA(VLOOKUP(D488,P_Paramétrage!$B$3086:$D$3125,3,FALSE)),"",VLOOKUP(D488,P_Paramétrage!$B$3086:$D$3125,3,FALSE)),"")</f>
        <v/>
      </c>
      <c r="I488" s="246">
        <f>IF(D488&lt;&gt;"",IF(ISNA(VLOOKUP(D488,P_Paramétrage!$B$3086:$D$3125,3,FALSE)),0,VLOOKUP(D488,P_Paramétrage!$B$3086:$D$3125,2,FALSE)),0)</f>
        <v>0</v>
      </c>
      <c r="J488" s="246">
        <f>'Dépenses sur barèmes'!J488</f>
        <v>0</v>
      </c>
      <c r="K488" s="246"/>
      <c r="L488" s="246">
        <f t="shared" si="21"/>
        <v>0</v>
      </c>
      <c r="M488" s="111"/>
      <c r="N488" s="79" t="str">
        <f t="shared" si="22"/>
        <v/>
      </c>
      <c r="O488" s="246">
        <f t="shared" si="23"/>
        <v>0</v>
      </c>
      <c r="P488" s="111"/>
    </row>
    <row r="489" spans="2:16" ht="19.899999999999999" customHeight="1" x14ac:dyDescent="0.35">
      <c r="B489" s="109">
        <v>482</v>
      </c>
      <c r="C489" s="111" t="str">
        <f>IF('Dépenses sur barèmes'!C489&lt;&gt;"",'Dépenses sur barèmes'!C489,"")</f>
        <v/>
      </c>
      <c r="D489" s="111" t="str">
        <f>IF('Dépenses sur barèmes'!D489&lt;&gt;"",'Dépenses sur barèmes'!D489,"")</f>
        <v/>
      </c>
      <c r="E489" s="111" t="str">
        <f>IF('Dépenses sur barèmes'!E489&lt;&gt;"",'Dépenses sur barèmes'!E489,"")</f>
        <v/>
      </c>
      <c r="F489" s="111" t="str">
        <f>IF('Dépenses sur barèmes'!F489&lt;&gt;"",'Dépenses sur barèmes'!F489,"")</f>
        <v/>
      </c>
      <c r="G489" s="79" t="str">
        <f>IF('Dépenses sur barèmes'!G489&lt;&gt;"",'Dépenses sur barèmes'!G489,"")</f>
        <v/>
      </c>
      <c r="H489" s="247" t="str">
        <f>IF(D489&lt;&gt;"",IF(ISNA(VLOOKUP(D489,P_Paramétrage!$B$3086:$D$3125,3,FALSE)),"",VLOOKUP(D489,P_Paramétrage!$B$3086:$D$3125,3,FALSE)),"")</f>
        <v/>
      </c>
      <c r="I489" s="246">
        <f>IF(D489&lt;&gt;"",IF(ISNA(VLOOKUP(D489,P_Paramétrage!$B$3086:$D$3125,3,FALSE)),0,VLOOKUP(D489,P_Paramétrage!$B$3086:$D$3125,2,FALSE)),0)</f>
        <v>0</v>
      </c>
      <c r="J489" s="246">
        <f>'Dépenses sur barèmes'!J489</f>
        <v>0</v>
      </c>
      <c r="K489" s="246"/>
      <c r="L489" s="246">
        <f t="shared" si="21"/>
        <v>0</v>
      </c>
      <c r="M489" s="111"/>
      <c r="N489" s="79" t="str">
        <f t="shared" si="22"/>
        <v/>
      </c>
      <c r="O489" s="246">
        <f t="shared" si="23"/>
        <v>0</v>
      </c>
      <c r="P489" s="111"/>
    </row>
    <row r="490" spans="2:16" ht="19.899999999999999" customHeight="1" x14ac:dyDescent="0.35">
      <c r="B490" s="109">
        <v>483</v>
      </c>
      <c r="C490" s="111" t="str">
        <f>IF('Dépenses sur barèmes'!C490&lt;&gt;"",'Dépenses sur barèmes'!C490,"")</f>
        <v/>
      </c>
      <c r="D490" s="111" t="str">
        <f>IF('Dépenses sur barèmes'!D490&lt;&gt;"",'Dépenses sur barèmes'!D490,"")</f>
        <v/>
      </c>
      <c r="E490" s="111" t="str">
        <f>IF('Dépenses sur barèmes'!E490&lt;&gt;"",'Dépenses sur barèmes'!E490,"")</f>
        <v/>
      </c>
      <c r="F490" s="111" t="str">
        <f>IF('Dépenses sur barèmes'!F490&lt;&gt;"",'Dépenses sur barèmes'!F490,"")</f>
        <v/>
      </c>
      <c r="G490" s="79" t="str">
        <f>IF('Dépenses sur barèmes'!G490&lt;&gt;"",'Dépenses sur barèmes'!G490,"")</f>
        <v/>
      </c>
      <c r="H490" s="247" t="str">
        <f>IF(D490&lt;&gt;"",IF(ISNA(VLOOKUP(D490,P_Paramétrage!$B$3086:$D$3125,3,FALSE)),"",VLOOKUP(D490,P_Paramétrage!$B$3086:$D$3125,3,FALSE)),"")</f>
        <v/>
      </c>
      <c r="I490" s="246">
        <f>IF(D490&lt;&gt;"",IF(ISNA(VLOOKUP(D490,P_Paramétrage!$B$3086:$D$3125,3,FALSE)),0,VLOOKUP(D490,P_Paramétrage!$B$3086:$D$3125,2,FALSE)),0)</f>
        <v>0</v>
      </c>
      <c r="J490" s="246">
        <f>'Dépenses sur barèmes'!J490</f>
        <v>0</v>
      </c>
      <c r="K490" s="246"/>
      <c r="L490" s="246">
        <f t="shared" si="21"/>
        <v>0</v>
      </c>
      <c r="M490" s="111"/>
      <c r="N490" s="79" t="str">
        <f t="shared" si="22"/>
        <v/>
      </c>
      <c r="O490" s="246">
        <f t="shared" si="23"/>
        <v>0</v>
      </c>
      <c r="P490" s="111"/>
    </row>
    <row r="491" spans="2:16" ht="19.899999999999999" customHeight="1" x14ac:dyDescent="0.35">
      <c r="B491" s="109">
        <v>484</v>
      </c>
      <c r="C491" s="111" t="str">
        <f>IF('Dépenses sur barèmes'!C491&lt;&gt;"",'Dépenses sur barèmes'!C491,"")</f>
        <v/>
      </c>
      <c r="D491" s="111" t="str">
        <f>IF('Dépenses sur barèmes'!D491&lt;&gt;"",'Dépenses sur barèmes'!D491,"")</f>
        <v/>
      </c>
      <c r="E491" s="111" t="str">
        <f>IF('Dépenses sur barèmes'!E491&lt;&gt;"",'Dépenses sur barèmes'!E491,"")</f>
        <v/>
      </c>
      <c r="F491" s="111" t="str">
        <f>IF('Dépenses sur barèmes'!F491&lt;&gt;"",'Dépenses sur barèmes'!F491,"")</f>
        <v/>
      </c>
      <c r="G491" s="79" t="str">
        <f>IF('Dépenses sur barèmes'!G491&lt;&gt;"",'Dépenses sur barèmes'!G491,"")</f>
        <v/>
      </c>
      <c r="H491" s="247" t="str">
        <f>IF(D491&lt;&gt;"",IF(ISNA(VLOOKUP(D491,P_Paramétrage!$B$3086:$D$3125,3,FALSE)),"",VLOOKUP(D491,P_Paramétrage!$B$3086:$D$3125,3,FALSE)),"")</f>
        <v/>
      </c>
      <c r="I491" s="246">
        <f>IF(D491&lt;&gt;"",IF(ISNA(VLOOKUP(D491,P_Paramétrage!$B$3086:$D$3125,3,FALSE)),0,VLOOKUP(D491,P_Paramétrage!$B$3086:$D$3125,2,FALSE)),0)</f>
        <v>0</v>
      </c>
      <c r="J491" s="246">
        <f>'Dépenses sur barèmes'!J491</f>
        <v>0</v>
      </c>
      <c r="K491" s="246"/>
      <c r="L491" s="246">
        <f t="shared" si="21"/>
        <v>0</v>
      </c>
      <c r="M491" s="111"/>
      <c r="N491" s="79" t="str">
        <f t="shared" si="22"/>
        <v/>
      </c>
      <c r="O491" s="246">
        <f t="shared" si="23"/>
        <v>0</v>
      </c>
      <c r="P491" s="111"/>
    </row>
    <row r="492" spans="2:16" ht="19.899999999999999" customHeight="1" x14ac:dyDescent="0.35">
      <c r="B492" s="109">
        <v>485</v>
      </c>
      <c r="C492" s="111" t="str">
        <f>IF('Dépenses sur barèmes'!C492&lt;&gt;"",'Dépenses sur barèmes'!C492,"")</f>
        <v/>
      </c>
      <c r="D492" s="111" t="str">
        <f>IF('Dépenses sur barèmes'!D492&lt;&gt;"",'Dépenses sur barèmes'!D492,"")</f>
        <v/>
      </c>
      <c r="E492" s="111" t="str">
        <f>IF('Dépenses sur barèmes'!E492&lt;&gt;"",'Dépenses sur barèmes'!E492,"")</f>
        <v/>
      </c>
      <c r="F492" s="111" t="str">
        <f>IF('Dépenses sur barèmes'!F492&lt;&gt;"",'Dépenses sur barèmes'!F492,"")</f>
        <v/>
      </c>
      <c r="G492" s="79" t="str">
        <f>IF('Dépenses sur barèmes'!G492&lt;&gt;"",'Dépenses sur barèmes'!G492,"")</f>
        <v/>
      </c>
      <c r="H492" s="247" t="str">
        <f>IF(D492&lt;&gt;"",IF(ISNA(VLOOKUP(D492,P_Paramétrage!$B$3086:$D$3125,3,FALSE)),"",VLOOKUP(D492,P_Paramétrage!$B$3086:$D$3125,3,FALSE)),"")</f>
        <v/>
      </c>
      <c r="I492" s="246">
        <f>IF(D492&lt;&gt;"",IF(ISNA(VLOOKUP(D492,P_Paramétrage!$B$3086:$D$3125,3,FALSE)),0,VLOOKUP(D492,P_Paramétrage!$B$3086:$D$3125,2,FALSE)),0)</f>
        <v>0</v>
      </c>
      <c r="J492" s="246">
        <f>'Dépenses sur barèmes'!J492</f>
        <v>0</v>
      </c>
      <c r="K492" s="246"/>
      <c r="L492" s="246">
        <f t="shared" si="21"/>
        <v>0</v>
      </c>
      <c r="M492" s="111"/>
      <c r="N492" s="79" t="str">
        <f t="shared" si="22"/>
        <v/>
      </c>
      <c r="O492" s="246">
        <f t="shared" si="23"/>
        <v>0</v>
      </c>
      <c r="P492" s="111"/>
    </row>
    <row r="493" spans="2:16" ht="19.899999999999999" customHeight="1" x14ac:dyDescent="0.35">
      <c r="B493" s="109">
        <v>486</v>
      </c>
      <c r="C493" s="111" t="str">
        <f>IF('Dépenses sur barèmes'!C493&lt;&gt;"",'Dépenses sur barèmes'!C493,"")</f>
        <v/>
      </c>
      <c r="D493" s="111" t="str">
        <f>IF('Dépenses sur barèmes'!D493&lt;&gt;"",'Dépenses sur barèmes'!D493,"")</f>
        <v/>
      </c>
      <c r="E493" s="111" t="str">
        <f>IF('Dépenses sur barèmes'!E493&lt;&gt;"",'Dépenses sur barèmes'!E493,"")</f>
        <v/>
      </c>
      <c r="F493" s="111" t="str">
        <f>IF('Dépenses sur barèmes'!F493&lt;&gt;"",'Dépenses sur barèmes'!F493,"")</f>
        <v/>
      </c>
      <c r="G493" s="79" t="str">
        <f>IF('Dépenses sur barèmes'!G493&lt;&gt;"",'Dépenses sur barèmes'!G493,"")</f>
        <v/>
      </c>
      <c r="H493" s="247" t="str">
        <f>IF(D493&lt;&gt;"",IF(ISNA(VLOOKUP(D493,P_Paramétrage!$B$3086:$D$3125,3,FALSE)),"",VLOOKUP(D493,P_Paramétrage!$B$3086:$D$3125,3,FALSE)),"")</f>
        <v/>
      </c>
      <c r="I493" s="246">
        <f>IF(D493&lt;&gt;"",IF(ISNA(VLOOKUP(D493,P_Paramétrage!$B$3086:$D$3125,3,FALSE)),0,VLOOKUP(D493,P_Paramétrage!$B$3086:$D$3125,2,FALSE)),0)</f>
        <v>0</v>
      </c>
      <c r="J493" s="246">
        <f>'Dépenses sur barèmes'!J493</f>
        <v>0</v>
      </c>
      <c r="K493" s="246"/>
      <c r="L493" s="246">
        <f t="shared" si="21"/>
        <v>0</v>
      </c>
      <c r="M493" s="111"/>
      <c r="N493" s="79" t="str">
        <f t="shared" si="22"/>
        <v/>
      </c>
      <c r="O493" s="246">
        <f t="shared" si="23"/>
        <v>0</v>
      </c>
      <c r="P493" s="111"/>
    </row>
    <row r="494" spans="2:16" ht="19.899999999999999" customHeight="1" x14ac:dyDescent="0.35">
      <c r="B494" s="109">
        <v>487</v>
      </c>
      <c r="C494" s="111" t="str">
        <f>IF('Dépenses sur barèmes'!C494&lt;&gt;"",'Dépenses sur barèmes'!C494,"")</f>
        <v/>
      </c>
      <c r="D494" s="111" t="str">
        <f>IF('Dépenses sur barèmes'!D494&lt;&gt;"",'Dépenses sur barèmes'!D494,"")</f>
        <v/>
      </c>
      <c r="E494" s="111" t="str">
        <f>IF('Dépenses sur barèmes'!E494&lt;&gt;"",'Dépenses sur barèmes'!E494,"")</f>
        <v/>
      </c>
      <c r="F494" s="111" t="str">
        <f>IF('Dépenses sur barèmes'!F494&lt;&gt;"",'Dépenses sur barèmes'!F494,"")</f>
        <v/>
      </c>
      <c r="G494" s="79" t="str">
        <f>IF('Dépenses sur barèmes'!G494&lt;&gt;"",'Dépenses sur barèmes'!G494,"")</f>
        <v/>
      </c>
      <c r="H494" s="247" t="str">
        <f>IF(D494&lt;&gt;"",IF(ISNA(VLOOKUP(D494,P_Paramétrage!$B$3086:$D$3125,3,FALSE)),"",VLOOKUP(D494,P_Paramétrage!$B$3086:$D$3125,3,FALSE)),"")</f>
        <v/>
      </c>
      <c r="I494" s="246">
        <f>IF(D494&lt;&gt;"",IF(ISNA(VLOOKUP(D494,P_Paramétrage!$B$3086:$D$3125,3,FALSE)),0,VLOOKUP(D494,P_Paramétrage!$B$3086:$D$3125,2,FALSE)),0)</f>
        <v>0</v>
      </c>
      <c r="J494" s="246">
        <f>'Dépenses sur barèmes'!J494</f>
        <v>0</v>
      </c>
      <c r="K494" s="246"/>
      <c r="L494" s="246">
        <f t="shared" si="21"/>
        <v>0</v>
      </c>
      <c r="M494" s="111"/>
      <c r="N494" s="79" t="str">
        <f t="shared" si="22"/>
        <v/>
      </c>
      <c r="O494" s="246">
        <f t="shared" si="23"/>
        <v>0</v>
      </c>
      <c r="P494" s="111"/>
    </row>
    <row r="495" spans="2:16" ht="19.899999999999999" customHeight="1" x14ac:dyDescent="0.35">
      <c r="B495" s="109">
        <v>488</v>
      </c>
      <c r="C495" s="111" t="str">
        <f>IF('Dépenses sur barèmes'!C495&lt;&gt;"",'Dépenses sur barèmes'!C495,"")</f>
        <v/>
      </c>
      <c r="D495" s="111" t="str">
        <f>IF('Dépenses sur barèmes'!D495&lt;&gt;"",'Dépenses sur barèmes'!D495,"")</f>
        <v/>
      </c>
      <c r="E495" s="111" t="str">
        <f>IF('Dépenses sur barèmes'!E495&lt;&gt;"",'Dépenses sur barèmes'!E495,"")</f>
        <v/>
      </c>
      <c r="F495" s="111" t="str">
        <f>IF('Dépenses sur barèmes'!F495&lt;&gt;"",'Dépenses sur barèmes'!F495,"")</f>
        <v/>
      </c>
      <c r="G495" s="79" t="str">
        <f>IF('Dépenses sur barèmes'!G495&lt;&gt;"",'Dépenses sur barèmes'!G495,"")</f>
        <v/>
      </c>
      <c r="H495" s="247" t="str">
        <f>IF(D495&lt;&gt;"",IF(ISNA(VLOOKUP(D495,P_Paramétrage!$B$3086:$D$3125,3,FALSE)),"",VLOOKUP(D495,P_Paramétrage!$B$3086:$D$3125,3,FALSE)),"")</f>
        <v/>
      </c>
      <c r="I495" s="246">
        <f>IF(D495&lt;&gt;"",IF(ISNA(VLOOKUP(D495,P_Paramétrage!$B$3086:$D$3125,3,FALSE)),0,VLOOKUP(D495,P_Paramétrage!$B$3086:$D$3125,2,FALSE)),0)</f>
        <v>0</v>
      </c>
      <c r="J495" s="246">
        <f>'Dépenses sur barèmes'!J495</f>
        <v>0</v>
      </c>
      <c r="K495" s="246"/>
      <c r="L495" s="246">
        <f t="shared" si="21"/>
        <v>0</v>
      </c>
      <c r="M495" s="111"/>
      <c r="N495" s="79" t="str">
        <f t="shared" si="22"/>
        <v/>
      </c>
      <c r="O495" s="246">
        <f t="shared" si="23"/>
        <v>0</v>
      </c>
      <c r="P495" s="111"/>
    </row>
    <row r="496" spans="2:16" ht="19.899999999999999" customHeight="1" x14ac:dyDescent="0.35">
      <c r="B496" s="109">
        <v>489</v>
      </c>
      <c r="C496" s="111" t="str">
        <f>IF('Dépenses sur barèmes'!C496&lt;&gt;"",'Dépenses sur barèmes'!C496,"")</f>
        <v/>
      </c>
      <c r="D496" s="111" t="str">
        <f>IF('Dépenses sur barèmes'!D496&lt;&gt;"",'Dépenses sur barèmes'!D496,"")</f>
        <v/>
      </c>
      <c r="E496" s="111" t="str">
        <f>IF('Dépenses sur barèmes'!E496&lt;&gt;"",'Dépenses sur barèmes'!E496,"")</f>
        <v/>
      </c>
      <c r="F496" s="111" t="str">
        <f>IF('Dépenses sur barèmes'!F496&lt;&gt;"",'Dépenses sur barèmes'!F496,"")</f>
        <v/>
      </c>
      <c r="G496" s="79" t="str">
        <f>IF('Dépenses sur barèmes'!G496&lt;&gt;"",'Dépenses sur barèmes'!G496,"")</f>
        <v/>
      </c>
      <c r="H496" s="247" t="str">
        <f>IF(D496&lt;&gt;"",IF(ISNA(VLOOKUP(D496,P_Paramétrage!$B$3086:$D$3125,3,FALSE)),"",VLOOKUP(D496,P_Paramétrage!$B$3086:$D$3125,3,FALSE)),"")</f>
        <v/>
      </c>
      <c r="I496" s="246">
        <f>IF(D496&lt;&gt;"",IF(ISNA(VLOOKUP(D496,P_Paramétrage!$B$3086:$D$3125,3,FALSE)),0,VLOOKUP(D496,P_Paramétrage!$B$3086:$D$3125,2,FALSE)),0)</f>
        <v>0</v>
      </c>
      <c r="J496" s="246">
        <f>'Dépenses sur barèmes'!J496</f>
        <v>0</v>
      </c>
      <c r="K496" s="246"/>
      <c r="L496" s="246">
        <f t="shared" si="21"/>
        <v>0</v>
      </c>
      <c r="M496" s="111"/>
      <c r="N496" s="79" t="str">
        <f t="shared" si="22"/>
        <v/>
      </c>
      <c r="O496" s="246">
        <f t="shared" si="23"/>
        <v>0</v>
      </c>
      <c r="P496" s="111"/>
    </row>
    <row r="497" spans="2:16" ht="19.899999999999999" customHeight="1" x14ac:dyDescent="0.35">
      <c r="B497" s="109">
        <v>490</v>
      </c>
      <c r="C497" s="111" t="str">
        <f>IF('Dépenses sur barèmes'!C497&lt;&gt;"",'Dépenses sur barèmes'!C497,"")</f>
        <v/>
      </c>
      <c r="D497" s="111" t="str">
        <f>IF('Dépenses sur barèmes'!D497&lt;&gt;"",'Dépenses sur barèmes'!D497,"")</f>
        <v/>
      </c>
      <c r="E497" s="111" t="str">
        <f>IF('Dépenses sur barèmes'!E497&lt;&gt;"",'Dépenses sur barèmes'!E497,"")</f>
        <v/>
      </c>
      <c r="F497" s="111" t="str">
        <f>IF('Dépenses sur barèmes'!F497&lt;&gt;"",'Dépenses sur barèmes'!F497,"")</f>
        <v/>
      </c>
      <c r="G497" s="79" t="str">
        <f>IF('Dépenses sur barèmes'!G497&lt;&gt;"",'Dépenses sur barèmes'!G497,"")</f>
        <v/>
      </c>
      <c r="H497" s="247" t="str">
        <f>IF(D497&lt;&gt;"",IF(ISNA(VLOOKUP(D497,P_Paramétrage!$B$3086:$D$3125,3,FALSE)),"",VLOOKUP(D497,P_Paramétrage!$B$3086:$D$3125,3,FALSE)),"")</f>
        <v/>
      </c>
      <c r="I497" s="246">
        <f>IF(D497&lt;&gt;"",IF(ISNA(VLOOKUP(D497,P_Paramétrage!$B$3086:$D$3125,3,FALSE)),0,VLOOKUP(D497,P_Paramétrage!$B$3086:$D$3125,2,FALSE)),0)</f>
        <v>0</v>
      </c>
      <c r="J497" s="246">
        <f>'Dépenses sur barèmes'!J497</f>
        <v>0</v>
      </c>
      <c r="K497" s="246"/>
      <c r="L497" s="246">
        <f t="shared" si="21"/>
        <v>0</v>
      </c>
      <c r="M497" s="111"/>
      <c r="N497" s="79" t="str">
        <f t="shared" si="22"/>
        <v/>
      </c>
      <c r="O497" s="246">
        <f t="shared" si="23"/>
        <v>0</v>
      </c>
      <c r="P497" s="111"/>
    </row>
    <row r="498" spans="2:16" ht="19.899999999999999" customHeight="1" x14ac:dyDescent="0.35">
      <c r="B498" s="109">
        <v>491</v>
      </c>
      <c r="C498" s="111" t="str">
        <f>IF('Dépenses sur barèmes'!C498&lt;&gt;"",'Dépenses sur barèmes'!C498,"")</f>
        <v/>
      </c>
      <c r="D498" s="111" t="str">
        <f>IF('Dépenses sur barèmes'!D498&lt;&gt;"",'Dépenses sur barèmes'!D498,"")</f>
        <v/>
      </c>
      <c r="E498" s="111" t="str">
        <f>IF('Dépenses sur barèmes'!E498&lt;&gt;"",'Dépenses sur barèmes'!E498,"")</f>
        <v/>
      </c>
      <c r="F498" s="111" t="str">
        <f>IF('Dépenses sur barèmes'!F498&lt;&gt;"",'Dépenses sur barèmes'!F498,"")</f>
        <v/>
      </c>
      <c r="G498" s="79" t="str">
        <f>IF('Dépenses sur barèmes'!G498&lt;&gt;"",'Dépenses sur barèmes'!G498,"")</f>
        <v/>
      </c>
      <c r="H498" s="247" t="str">
        <f>IF(D498&lt;&gt;"",IF(ISNA(VLOOKUP(D498,P_Paramétrage!$B$3086:$D$3125,3,FALSE)),"",VLOOKUP(D498,P_Paramétrage!$B$3086:$D$3125,3,FALSE)),"")</f>
        <v/>
      </c>
      <c r="I498" s="246">
        <f>IF(D498&lt;&gt;"",IF(ISNA(VLOOKUP(D498,P_Paramétrage!$B$3086:$D$3125,3,FALSE)),0,VLOOKUP(D498,P_Paramétrage!$B$3086:$D$3125,2,FALSE)),0)</f>
        <v>0</v>
      </c>
      <c r="J498" s="246">
        <f>'Dépenses sur barèmes'!J498</f>
        <v>0</v>
      </c>
      <c r="K498" s="246"/>
      <c r="L498" s="246">
        <f t="shared" si="21"/>
        <v>0</v>
      </c>
      <c r="M498" s="111"/>
      <c r="N498" s="79" t="str">
        <f t="shared" si="22"/>
        <v/>
      </c>
      <c r="O498" s="246">
        <f t="shared" si="23"/>
        <v>0</v>
      </c>
      <c r="P498" s="111"/>
    </row>
    <row r="499" spans="2:16" ht="19.899999999999999" customHeight="1" x14ac:dyDescent="0.35">
      <c r="B499" s="109">
        <v>492</v>
      </c>
      <c r="C499" s="111" t="str">
        <f>IF('Dépenses sur barèmes'!C499&lt;&gt;"",'Dépenses sur barèmes'!C499,"")</f>
        <v/>
      </c>
      <c r="D499" s="111" t="str">
        <f>IF('Dépenses sur barèmes'!D499&lt;&gt;"",'Dépenses sur barèmes'!D499,"")</f>
        <v/>
      </c>
      <c r="E499" s="111" t="str">
        <f>IF('Dépenses sur barèmes'!E499&lt;&gt;"",'Dépenses sur barèmes'!E499,"")</f>
        <v/>
      </c>
      <c r="F499" s="111" t="str">
        <f>IF('Dépenses sur barèmes'!F499&lt;&gt;"",'Dépenses sur barèmes'!F499,"")</f>
        <v/>
      </c>
      <c r="G499" s="79" t="str">
        <f>IF('Dépenses sur barèmes'!G499&lt;&gt;"",'Dépenses sur barèmes'!G499,"")</f>
        <v/>
      </c>
      <c r="H499" s="247" t="str">
        <f>IF(D499&lt;&gt;"",IF(ISNA(VLOOKUP(D499,P_Paramétrage!$B$3086:$D$3125,3,FALSE)),"",VLOOKUP(D499,P_Paramétrage!$B$3086:$D$3125,3,FALSE)),"")</f>
        <v/>
      </c>
      <c r="I499" s="246">
        <f>IF(D499&lt;&gt;"",IF(ISNA(VLOOKUP(D499,P_Paramétrage!$B$3086:$D$3125,3,FALSE)),0,VLOOKUP(D499,P_Paramétrage!$B$3086:$D$3125,2,FALSE)),0)</f>
        <v>0</v>
      </c>
      <c r="J499" s="246">
        <f>'Dépenses sur barèmes'!J499</f>
        <v>0</v>
      </c>
      <c r="K499" s="246"/>
      <c r="L499" s="246">
        <f t="shared" si="21"/>
        <v>0</v>
      </c>
      <c r="M499" s="111"/>
      <c r="N499" s="79" t="str">
        <f t="shared" si="22"/>
        <v/>
      </c>
      <c r="O499" s="246">
        <f t="shared" si="23"/>
        <v>0</v>
      </c>
      <c r="P499" s="111"/>
    </row>
    <row r="500" spans="2:16" ht="19.899999999999999" customHeight="1" x14ac:dyDescent="0.35">
      <c r="B500" s="109">
        <v>493</v>
      </c>
      <c r="C500" s="111" t="str">
        <f>IF('Dépenses sur barèmes'!C500&lt;&gt;"",'Dépenses sur barèmes'!C500,"")</f>
        <v/>
      </c>
      <c r="D500" s="111" t="str">
        <f>IF('Dépenses sur barèmes'!D500&lt;&gt;"",'Dépenses sur barèmes'!D500,"")</f>
        <v/>
      </c>
      <c r="E500" s="111" t="str">
        <f>IF('Dépenses sur barèmes'!E500&lt;&gt;"",'Dépenses sur barèmes'!E500,"")</f>
        <v/>
      </c>
      <c r="F500" s="111" t="str">
        <f>IF('Dépenses sur barèmes'!F500&lt;&gt;"",'Dépenses sur barèmes'!F500,"")</f>
        <v/>
      </c>
      <c r="G500" s="79" t="str">
        <f>IF('Dépenses sur barèmes'!G500&lt;&gt;"",'Dépenses sur barèmes'!G500,"")</f>
        <v/>
      </c>
      <c r="H500" s="247" t="str">
        <f>IF(D500&lt;&gt;"",IF(ISNA(VLOOKUP(D500,P_Paramétrage!$B$3086:$D$3125,3,FALSE)),"",VLOOKUP(D500,P_Paramétrage!$B$3086:$D$3125,3,FALSE)),"")</f>
        <v/>
      </c>
      <c r="I500" s="246">
        <f>IF(D500&lt;&gt;"",IF(ISNA(VLOOKUP(D500,P_Paramétrage!$B$3086:$D$3125,3,FALSE)),0,VLOOKUP(D500,P_Paramétrage!$B$3086:$D$3125,2,FALSE)),0)</f>
        <v>0</v>
      </c>
      <c r="J500" s="246">
        <f>'Dépenses sur barèmes'!J500</f>
        <v>0</v>
      </c>
      <c r="K500" s="246"/>
      <c r="L500" s="246">
        <f t="shared" si="21"/>
        <v>0</v>
      </c>
      <c r="M500" s="111"/>
      <c r="N500" s="79" t="str">
        <f t="shared" si="22"/>
        <v/>
      </c>
      <c r="O500" s="246">
        <f t="shared" si="23"/>
        <v>0</v>
      </c>
      <c r="P500" s="111"/>
    </row>
    <row r="501" spans="2:16" ht="19.899999999999999" customHeight="1" x14ac:dyDescent="0.35">
      <c r="B501" s="109">
        <v>494</v>
      </c>
      <c r="C501" s="111" t="str">
        <f>IF('Dépenses sur barèmes'!C501&lt;&gt;"",'Dépenses sur barèmes'!C501,"")</f>
        <v/>
      </c>
      <c r="D501" s="111" t="str">
        <f>IF('Dépenses sur barèmes'!D501&lt;&gt;"",'Dépenses sur barèmes'!D501,"")</f>
        <v/>
      </c>
      <c r="E501" s="111" t="str">
        <f>IF('Dépenses sur barèmes'!E501&lt;&gt;"",'Dépenses sur barèmes'!E501,"")</f>
        <v/>
      </c>
      <c r="F501" s="111" t="str">
        <f>IF('Dépenses sur barèmes'!F501&lt;&gt;"",'Dépenses sur barèmes'!F501,"")</f>
        <v/>
      </c>
      <c r="G501" s="79" t="str">
        <f>IF('Dépenses sur barèmes'!G501&lt;&gt;"",'Dépenses sur barèmes'!G501,"")</f>
        <v/>
      </c>
      <c r="H501" s="247" t="str">
        <f>IF(D501&lt;&gt;"",IF(ISNA(VLOOKUP(D501,P_Paramétrage!$B$3086:$D$3125,3,FALSE)),"",VLOOKUP(D501,P_Paramétrage!$B$3086:$D$3125,3,FALSE)),"")</f>
        <v/>
      </c>
      <c r="I501" s="246">
        <f>IF(D501&lt;&gt;"",IF(ISNA(VLOOKUP(D501,P_Paramétrage!$B$3086:$D$3125,3,FALSE)),0,VLOOKUP(D501,P_Paramétrage!$B$3086:$D$3125,2,FALSE)),0)</f>
        <v>0</v>
      </c>
      <c r="J501" s="246">
        <f>'Dépenses sur barèmes'!J501</f>
        <v>0</v>
      </c>
      <c r="K501" s="246"/>
      <c r="L501" s="246">
        <f t="shared" si="21"/>
        <v>0</v>
      </c>
      <c r="M501" s="111"/>
      <c r="N501" s="79" t="str">
        <f t="shared" si="22"/>
        <v/>
      </c>
      <c r="O501" s="246">
        <f t="shared" si="23"/>
        <v>0</v>
      </c>
      <c r="P501" s="111"/>
    </row>
    <row r="502" spans="2:16" ht="19.899999999999999" customHeight="1" x14ac:dyDescent="0.35">
      <c r="B502" s="109">
        <v>495</v>
      </c>
      <c r="C502" s="111" t="str">
        <f>IF('Dépenses sur barèmes'!C502&lt;&gt;"",'Dépenses sur barèmes'!C502,"")</f>
        <v/>
      </c>
      <c r="D502" s="111" t="str">
        <f>IF('Dépenses sur barèmes'!D502&lt;&gt;"",'Dépenses sur barèmes'!D502,"")</f>
        <v/>
      </c>
      <c r="E502" s="111" t="str">
        <f>IF('Dépenses sur barèmes'!E502&lt;&gt;"",'Dépenses sur barèmes'!E502,"")</f>
        <v/>
      </c>
      <c r="F502" s="111" t="str">
        <f>IF('Dépenses sur barèmes'!F502&lt;&gt;"",'Dépenses sur barèmes'!F502,"")</f>
        <v/>
      </c>
      <c r="G502" s="79" t="str">
        <f>IF('Dépenses sur barèmes'!G502&lt;&gt;"",'Dépenses sur barèmes'!G502,"")</f>
        <v/>
      </c>
      <c r="H502" s="247" t="str">
        <f>IF(D502&lt;&gt;"",IF(ISNA(VLOOKUP(D502,P_Paramétrage!$B$3086:$D$3125,3,FALSE)),"",VLOOKUP(D502,P_Paramétrage!$B$3086:$D$3125,3,FALSE)),"")</f>
        <v/>
      </c>
      <c r="I502" s="246">
        <f>IF(D502&lt;&gt;"",IF(ISNA(VLOOKUP(D502,P_Paramétrage!$B$3086:$D$3125,3,FALSE)),0,VLOOKUP(D502,P_Paramétrage!$B$3086:$D$3125,2,FALSE)),0)</f>
        <v>0</v>
      </c>
      <c r="J502" s="246">
        <f>'Dépenses sur barèmes'!J502</f>
        <v>0</v>
      </c>
      <c r="K502" s="246"/>
      <c r="L502" s="246">
        <f t="shared" si="21"/>
        <v>0</v>
      </c>
      <c r="M502" s="111"/>
      <c r="N502" s="79" t="str">
        <f t="shared" si="22"/>
        <v/>
      </c>
      <c r="O502" s="246">
        <f t="shared" si="23"/>
        <v>0</v>
      </c>
      <c r="P502" s="111"/>
    </row>
    <row r="503" spans="2:16" ht="19.899999999999999" customHeight="1" x14ac:dyDescent="0.35">
      <c r="B503" s="109">
        <v>496</v>
      </c>
      <c r="C503" s="111" t="str">
        <f>IF('Dépenses sur barèmes'!C503&lt;&gt;"",'Dépenses sur barèmes'!C503,"")</f>
        <v/>
      </c>
      <c r="D503" s="111" t="str">
        <f>IF('Dépenses sur barèmes'!D503&lt;&gt;"",'Dépenses sur barèmes'!D503,"")</f>
        <v/>
      </c>
      <c r="E503" s="111" t="str">
        <f>IF('Dépenses sur barèmes'!E503&lt;&gt;"",'Dépenses sur barèmes'!E503,"")</f>
        <v/>
      </c>
      <c r="F503" s="111" t="str">
        <f>IF('Dépenses sur barèmes'!F503&lt;&gt;"",'Dépenses sur barèmes'!F503,"")</f>
        <v/>
      </c>
      <c r="G503" s="79" t="str">
        <f>IF('Dépenses sur barèmes'!G503&lt;&gt;"",'Dépenses sur barèmes'!G503,"")</f>
        <v/>
      </c>
      <c r="H503" s="247" t="str">
        <f>IF(D503&lt;&gt;"",IF(ISNA(VLOOKUP(D503,P_Paramétrage!$B$3086:$D$3125,3,FALSE)),"",VLOOKUP(D503,P_Paramétrage!$B$3086:$D$3125,3,FALSE)),"")</f>
        <v/>
      </c>
      <c r="I503" s="246">
        <f>IF(D503&lt;&gt;"",IF(ISNA(VLOOKUP(D503,P_Paramétrage!$B$3086:$D$3125,3,FALSE)),0,VLOOKUP(D503,P_Paramétrage!$B$3086:$D$3125,2,FALSE)),0)</f>
        <v>0</v>
      </c>
      <c r="J503" s="246">
        <f>'Dépenses sur barèmes'!J503</f>
        <v>0</v>
      </c>
      <c r="K503" s="246"/>
      <c r="L503" s="246">
        <f t="shared" si="21"/>
        <v>0</v>
      </c>
      <c r="M503" s="111"/>
      <c r="N503" s="79" t="str">
        <f t="shared" si="22"/>
        <v/>
      </c>
      <c r="O503" s="246">
        <f t="shared" si="23"/>
        <v>0</v>
      </c>
      <c r="P503" s="111"/>
    </row>
    <row r="504" spans="2:16" ht="19.899999999999999" customHeight="1" x14ac:dyDescent="0.35">
      <c r="B504" s="109">
        <v>497</v>
      </c>
      <c r="C504" s="111" t="str">
        <f>IF('Dépenses sur barèmes'!C504&lt;&gt;"",'Dépenses sur barèmes'!C504,"")</f>
        <v/>
      </c>
      <c r="D504" s="111" t="str">
        <f>IF('Dépenses sur barèmes'!D504&lt;&gt;"",'Dépenses sur barèmes'!D504,"")</f>
        <v/>
      </c>
      <c r="E504" s="111" t="str">
        <f>IF('Dépenses sur barèmes'!E504&lt;&gt;"",'Dépenses sur barèmes'!E504,"")</f>
        <v/>
      </c>
      <c r="F504" s="111" t="str">
        <f>IF('Dépenses sur barèmes'!F504&lt;&gt;"",'Dépenses sur barèmes'!F504,"")</f>
        <v/>
      </c>
      <c r="G504" s="79" t="str">
        <f>IF('Dépenses sur barèmes'!G504&lt;&gt;"",'Dépenses sur barèmes'!G504,"")</f>
        <v/>
      </c>
      <c r="H504" s="247" t="str">
        <f>IF(D504&lt;&gt;"",IF(ISNA(VLOOKUP(D504,P_Paramétrage!$B$3086:$D$3125,3,FALSE)),"",VLOOKUP(D504,P_Paramétrage!$B$3086:$D$3125,3,FALSE)),"")</f>
        <v/>
      </c>
      <c r="I504" s="246">
        <f>IF(D504&lt;&gt;"",IF(ISNA(VLOOKUP(D504,P_Paramétrage!$B$3086:$D$3125,3,FALSE)),0,VLOOKUP(D504,P_Paramétrage!$B$3086:$D$3125,2,FALSE)),0)</f>
        <v>0</v>
      </c>
      <c r="J504" s="246">
        <f>'Dépenses sur barèmes'!J504</f>
        <v>0</v>
      </c>
      <c r="K504" s="246"/>
      <c r="L504" s="246">
        <f t="shared" si="21"/>
        <v>0</v>
      </c>
      <c r="M504" s="111"/>
      <c r="N504" s="79" t="str">
        <f t="shared" si="22"/>
        <v/>
      </c>
      <c r="O504" s="246">
        <f t="shared" si="23"/>
        <v>0</v>
      </c>
      <c r="P504" s="111"/>
    </row>
    <row r="505" spans="2:16" ht="19.899999999999999" customHeight="1" x14ac:dyDescent="0.35">
      <c r="B505" s="109">
        <v>498</v>
      </c>
      <c r="C505" s="111" t="str">
        <f>IF('Dépenses sur barèmes'!C505&lt;&gt;"",'Dépenses sur barèmes'!C505,"")</f>
        <v/>
      </c>
      <c r="D505" s="111" t="str">
        <f>IF('Dépenses sur barèmes'!D505&lt;&gt;"",'Dépenses sur barèmes'!D505,"")</f>
        <v/>
      </c>
      <c r="E505" s="111" t="str">
        <f>IF('Dépenses sur barèmes'!E505&lt;&gt;"",'Dépenses sur barèmes'!E505,"")</f>
        <v/>
      </c>
      <c r="F505" s="111" t="str">
        <f>IF('Dépenses sur barèmes'!F505&lt;&gt;"",'Dépenses sur barèmes'!F505,"")</f>
        <v/>
      </c>
      <c r="G505" s="79" t="str">
        <f>IF('Dépenses sur barèmes'!G505&lt;&gt;"",'Dépenses sur barèmes'!G505,"")</f>
        <v/>
      </c>
      <c r="H505" s="247" t="str">
        <f>IF(D505&lt;&gt;"",IF(ISNA(VLOOKUP(D505,P_Paramétrage!$B$3086:$D$3125,3,FALSE)),"",VLOOKUP(D505,P_Paramétrage!$B$3086:$D$3125,3,FALSE)),"")</f>
        <v/>
      </c>
      <c r="I505" s="246">
        <f>IF(D505&lt;&gt;"",IF(ISNA(VLOOKUP(D505,P_Paramétrage!$B$3086:$D$3125,3,FALSE)),0,VLOOKUP(D505,P_Paramétrage!$B$3086:$D$3125,2,FALSE)),0)</f>
        <v>0</v>
      </c>
      <c r="J505" s="246">
        <f>'Dépenses sur barèmes'!J505</f>
        <v>0</v>
      </c>
      <c r="K505" s="246"/>
      <c r="L505" s="246">
        <f t="shared" si="21"/>
        <v>0</v>
      </c>
      <c r="M505" s="111"/>
      <c r="N505" s="79" t="str">
        <f t="shared" si="22"/>
        <v/>
      </c>
      <c r="O505" s="246">
        <f t="shared" si="23"/>
        <v>0</v>
      </c>
      <c r="P505" s="111"/>
    </row>
    <row r="506" spans="2:16" ht="19.899999999999999" customHeight="1" x14ac:dyDescent="0.35">
      <c r="B506" s="109">
        <v>499</v>
      </c>
      <c r="C506" s="111" t="str">
        <f>IF('Dépenses sur barèmes'!C506&lt;&gt;"",'Dépenses sur barèmes'!C506,"")</f>
        <v/>
      </c>
      <c r="D506" s="111" t="str">
        <f>IF('Dépenses sur barèmes'!D506&lt;&gt;"",'Dépenses sur barèmes'!D506,"")</f>
        <v/>
      </c>
      <c r="E506" s="111" t="str">
        <f>IF('Dépenses sur barèmes'!E506&lt;&gt;"",'Dépenses sur barèmes'!E506,"")</f>
        <v/>
      </c>
      <c r="F506" s="111" t="str">
        <f>IF('Dépenses sur barèmes'!F506&lt;&gt;"",'Dépenses sur barèmes'!F506,"")</f>
        <v/>
      </c>
      <c r="G506" s="79" t="str">
        <f>IF('Dépenses sur barèmes'!G506&lt;&gt;"",'Dépenses sur barèmes'!G506,"")</f>
        <v/>
      </c>
      <c r="H506" s="247" t="str">
        <f>IF(D506&lt;&gt;"",IF(ISNA(VLOOKUP(D506,P_Paramétrage!$B$3086:$D$3125,3,FALSE)),"",VLOOKUP(D506,P_Paramétrage!$B$3086:$D$3125,3,FALSE)),"")</f>
        <v/>
      </c>
      <c r="I506" s="246">
        <f>IF(D506&lt;&gt;"",IF(ISNA(VLOOKUP(D506,P_Paramétrage!$B$3086:$D$3125,3,FALSE)),0,VLOOKUP(D506,P_Paramétrage!$B$3086:$D$3125,2,FALSE)),0)</f>
        <v>0</v>
      </c>
      <c r="J506" s="246">
        <f>'Dépenses sur barèmes'!J506</f>
        <v>0</v>
      </c>
      <c r="K506" s="246"/>
      <c r="L506" s="246">
        <f t="shared" si="21"/>
        <v>0</v>
      </c>
      <c r="M506" s="111"/>
      <c r="N506" s="79" t="str">
        <f t="shared" si="22"/>
        <v/>
      </c>
      <c r="O506" s="246">
        <f t="shared" si="23"/>
        <v>0</v>
      </c>
      <c r="P506" s="111"/>
    </row>
    <row r="507" spans="2:16" ht="19.899999999999999" customHeight="1" x14ac:dyDescent="0.35">
      <c r="B507" s="109">
        <v>500</v>
      </c>
      <c r="C507" s="111" t="str">
        <f>IF('Dépenses sur barèmes'!C507&lt;&gt;"",'Dépenses sur barèmes'!C507,"")</f>
        <v/>
      </c>
      <c r="D507" s="111" t="str">
        <f>IF('Dépenses sur barèmes'!D507&lt;&gt;"",'Dépenses sur barèmes'!D507,"")</f>
        <v/>
      </c>
      <c r="E507" s="111" t="str">
        <f>IF('Dépenses sur barèmes'!E507&lt;&gt;"",'Dépenses sur barèmes'!E507,"")</f>
        <v/>
      </c>
      <c r="F507" s="111" t="str">
        <f>IF('Dépenses sur barèmes'!F507&lt;&gt;"",'Dépenses sur barèmes'!F507,"")</f>
        <v/>
      </c>
      <c r="G507" s="79" t="str">
        <f>IF('Dépenses sur barèmes'!G507&lt;&gt;"",'Dépenses sur barèmes'!G507,"")</f>
        <v/>
      </c>
      <c r="H507" s="247" t="str">
        <f>IF(D507&lt;&gt;"",IF(ISNA(VLOOKUP(D507,P_Paramétrage!$B$3086:$D$3125,3,FALSE)),"",VLOOKUP(D507,P_Paramétrage!$B$3086:$D$3125,3,FALSE)),"")</f>
        <v/>
      </c>
      <c r="I507" s="246">
        <f>IF(D507&lt;&gt;"",IF(ISNA(VLOOKUP(D507,P_Paramétrage!$B$3086:$D$3125,3,FALSE)),0,VLOOKUP(D507,P_Paramétrage!$B$3086:$D$3125,2,FALSE)),0)</f>
        <v>0</v>
      </c>
      <c r="J507" s="246">
        <f>'Dépenses sur barèmes'!J507</f>
        <v>0</v>
      </c>
      <c r="K507" s="246"/>
      <c r="L507" s="246">
        <f t="shared" si="21"/>
        <v>0</v>
      </c>
      <c r="M507" s="111"/>
      <c r="N507" s="79" t="str">
        <f t="shared" si="22"/>
        <v/>
      </c>
      <c r="O507" s="246">
        <f t="shared" si="23"/>
        <v>0</v>
      </c>
      <c r="P507" s="111"/>
    </row>
    <row r="508" spans="2:16" ht="19.899999999999999" customHeight="1" x14ac:dyDescent="0.35">
      <c r="B508" s="109">
        <v>501</v>
      </c>
      <c r="C508" s="111" t="str">
        <f>IF('Dépenses sur barèmes'!C508&lt;&gt;"",'Dépenses sur barèmes'!C508,"")</f>
        <v/>
      </c>
      <c r="D508" s="111" t="str">
        <f>IF('Dépenses sur barèmes'!D508&lt;&gt;"",'Dépenses sur barèmes'!D508,"")</f>
        <v/>
      </c>
      <c r="E508" s="111" t="str">
        <f>IF('Dépenses sur barèmes'!E508&lt;&gt;"",'Dépenses sur barèmes'!E508,"")</f>
        <v/>
      </c>
      <c r="F508" s="111" t="str">
        <f>IF('Dépenses sur barèmes'!F508&lt;&gt;"",'Dépenses sur barèmes'!F508,"")</f>
        <v/>
      </c>
      <c r="G508" s="79" t="str">
        <f>IF('Dépenses sur barèmes'!G508&lt;&gt;"",'Dépenses sur barèmes'!G508,"")</f>
        <v/>
      </c>
      <c r="H508" s="247" t="str">
        <f>IF(D508&lt;&gt;"",IF(ISNA(VLOOKUP(D508,P_Paramétrage!$B$3086:$D$3125,3,FALSE)),"",VLOOKUP(D508,P_Paramétrage!$B$3086:$D$3125,3,FALSE)),"")</f>
        <v/>
      </c>
      <c r="I508" s="246">
        <f>IF(D508&lt;&gt;"",IF(ISNA(VLOOKUP(D508,P_Paramétrage!$B$3086:$D$3125,3,FALSE)),0,VLOOKUP(D508,P_Paramétrage!$B$3086:$D$3125,2,FALSE)),0)</f>
        <v>0</v>
      </c>
      <c r="J508" s="246">
        <f>'Dépenses sur barèmes'!J508</f>
        <v>0</v>
      </c>
      <c r="K508" s="246"/>
      <c r="L508" s="246">
        <f t="shared" si="21"/>
        <v>0</v>
      </c>
      <c r="M508" s="111"/>
      <c r="N508" s="79" t="str">
        <f t="shared" si="22"/>
        <v/>
      </c>
      <c r="O508" s="246">
        <f t="shared" si="23"/>
        <v>0</v>
      </c>
      <c r="P508" s="111"/>
    </row>
    <row r="509" spans="2:16" ht="19.899999999999999" customHeight="1" x14ac:dyDescent="0.35">
      <c r="B509" s="109">
        <v>502</v>
      </c>
      <c r="C509" s="111" t="str">
        <f>IF('Dépenses sur barèmes'!C509&lt;&gt;"",'Dépenses sur barèmes'!C509,"")</f>
        <v/>
      </c>
      <c r="D509" s="111" t="str">
        <f>IF('Dépenses sur barèmes'!D509&lt;&gt;"",'Dépenses sur barèmes'!D509,"")</f>
        <v/>
      </c>
      <c r="E509" s="111" t="str">
        <f>IF('Dépenses sur barèmes'!E509&lt;&gt;"",'Dépenses sur barèmes'!E509,"")</f>
        <v/>
      </c>
      <c r="F509" s="111" t="str">
        <f>IF('Dépenses sur barèmes'!F509&lt;&gt;"",'Dépenses sur barèmes'!F509,"")</f>
        <v/>
      </c>
      <c r="G509" s="79" t="str">
        <f>IF('Dépenses sur barèmes'!G509&lt;&gt;"",'Dépenses sur barèmes'!G509,"")</f>
        <v/>
      </c>
      <c r="H509" s="247" t="str">
        <f>IF(D509&lt;&gt;"",IF(ISNA(VLOOKUP(D509,P_Paramétrage!$B$3086:$D$3125,3,FALSE)),"",VLOOKUP(D509,P_Paramétrage!$B$3086:$D$3125,3,FALSE)),"")</f>
        <v/>
      </c>
      <c r="I509" s="246">
        <f>IF(D509&lt;&gt;"",IF(ISNA(VLOOKUP(D509,P_Paramétrage!$B$3086:$D$3125,3,FALSE)),0,VLOOKUP(D509,P_Paramétrage!$B$3086:$D$3125,2,FALSE)),0)</f>
        <v>0</v>
      </c>
      <c r="J509" s="246">
        <f>'Dépenses sur barèmes'!J509</f>
        <v>0</v>
      </c>
      <c r="K509" s="246"/>
      <c r="L509" s="246">
        <f t="shared" si="21"/>
        <v>0</v>
      </c>
      <c r="M509" s="111"/>
      <c r="N509" s="79" t="str">
        <f t="shared" si="22"/>
        <v/>
      </c>
      <c r="O509" s="246">
        <f t="shared" si="23"/>
        <v>0</v>
      </c>
      <c r="P509" s="111"/>
    </row>
    <row r="510" spans="2:16" ht="19.899999999999999" customHeight="1" x14ac:dyDescent="0.35">
      <c r="B510" s="109">
        <v>503</v>
      </c>
      <c r="C510" s="111" t="str">
        <f>IF('Dépenses sur barèmes'!C510&lt;&gt;"",'Dépenses sur barèmes'!C510,"")</f>
        <v/>
      </c>
      <c r="D510" s="111" t="str">
        <f>IF('Dépenses sur barèmes'!D510&lt;&gt;"",'Dépenses sur barèmes'!D510,"")</f>
        <v/>
      </c>
      <c r="E510" s="111" t="str">
        <f>IF('Dépenses sur barèmes'!E510&lt;&gt;"",'Dépenses sur barèmes'!E510,"")</f>
        <v/>
      </c>
      <c r="F510" s="111" t="str">
        <f>IF('Dépenses sur barèmes'!F510&lt;&gt;"",'Dépenses sur barèmes'!F510,"")</f>
        <v/>
      </c>
      <c r="G510" s="79" t="str">
        <f>IF('Dépenses sur barèmes'!G510&lt;&gt;"",'Dépenses sur barèmes'!G510,"")</f>
        <v/>
      </c>
      <c r="H510" s="247" t="str">
        <f>IF(D510&lt;&gt;"",IF(ISNA(VLOOKUP(D510,P_Paramétrage!$B$3086:$D$3125,3,FALSE)),"",VLOOKUP(D510,P_Paramétrage!$B$3086:$D$3125,3,FALSE)),"")</f>
        <v/>
      </c>
      <c r="I510" s="246">
        <f>IF(D510&lt;&gt;"",IF(ISNA(VLOOKUP(D510,P_Paramétrage!$B$3086:$D$3125,3,FALSE)),0,VLOOKUP(D510,P_Paramétrage!$B$3086:$D$3125,2,FALSE)),0)</f>
        <v>0</v>
      </c>
      <c r="J510" s="246">
        <f>'Dépenses sur barèmes'!J510</f>
        <v>0</v>
      </c>
      <c r="K510" s="246"/>
      <c r="L510" s="246">
        <f t="shared" si="21"/>
        <v>0</v>
      </c>
      <c r="M510" s="111"/>
      <c r="N510" s="79" t="str">
        <f t="shared" si="22"/>
        <v/>
      </c>
      <c r="O510" s="246">
        <f t="shared" si="23"/>
        <v>0</v>
      </c>
      <c r="P510" s="111"/>
    </row>
    <row r="511" spans="2:16" ht="19.899999999999999" customHeight="1" x14ac:dyDescent="0.35">
      <c r="B511" s="109">
        <v>504</v>
      </c>
      <c r="C511" s="111" t="str">
        <f>IF('Dépenses sur barèmes'!C511&lt;&gt;"",'Dépenses sur barèmes'!C511,"")</f>
        <v/>
      </c>
      <c r="D511" s="111" t="str">
        <f>IF('Dépenses sur barèmes'!D511&lt;&gt;"",'Dépenses sur barèmes'!D511,"")</f>
        <v/>
      </c>
      <c r="E511" s="111" t="str">
        <f>IF('Dépenses sur barèmes'!E511&lt;&gt;"",'Dépenses sur barèmes'!E511,"")</f>
        <v/>
      </c>
      <c r="F511" s="111" t="str">
        <f>IF('Dépenses sur barèmes'!F511&lt;&gt;"",'Dépenses sur barèmes'!F511,"")</f>
        <v/>
      </c>
      <c r="G511" s="79" t="str">
        <f>IF('Dépenses sur barèmes'!G511&lt;&gt;"",'Dépenses sur barèmes'!G511,"")</f>
        <v/>
      </c>
      <c r="H511" s="247" t="str">
        <f>IF(D511&lt;&gt;"",IF(ISNA(VLOOKUP(D511,P_Paramétrage!$B$3086:$D$3125,3,FALSE)),"",VLOOKUP(D511,P_Paramétrage!$B$3086:$D$3125,3,FALSE)),"")</f>
        <v/>
      </c>
      <c r="I511" s="246">
        <f>IF(D511&lt;&gt;"",IF(ISNA(VLOOKUP(D511,P_Paramétrage!$B$3086:$D$3125,3,FALSE)),0,VLOOKUP(D511,P_Paramétrage!$B$3086:$D$3125,2,FALSE)),0)</f>
        <v>0</v>
      </c>
      <c r="J511" s="246">
        <f>'Dépenses sur barèmes'!J511</f>
        <v>0</v>
      </c>
      <c r="K511" s="246"/>
      <c r="L511" s="246">
        <f t="shared" si="21"/>
        <v>0</v>
      </c>
      <c r="M511" s="111"/>
      <c r="N511" s="79" t="str">
        <f t="shared" si="22"/>
        <v/>
      </c>
      <c r="O511" s="246">
        <f t="shared" si="23"/>
        <v>0</v>
      </c>
      <c r="P511" s="111"/>
    </row>
    <row r="512" spans="2:16" ht="19.899999999999999" customHeight="1" x14ac:dyDescent="0.35">
      <c r="B512" s="109">
        <v>505</v>
      </c>
      <c r="C512" s="111" t="str">
        <f>IF('Dépenses sur barèmes'!C512&lt;&gt;"",'Dépenses sur barèmes'!C512,"")</f>
        <v/>
      </c>
      <c r="D512" s="111" t="str">
        <f>IF('Dépenses sur barèmes'!D512&lt;&gt;"",'Dépenses sur barèmes'!D512,"")</f>
        <v/>
      </c>
      <c r="E512" s="111" t="str">
        <f>IF('Dépenses sur barèmes'!E512&lt;&gt;"",'Dépenses sur barèmes'!E512,"")</f>
        <v/>
      </c>
      <c r="F512" s="111" t="str">
        <f>IF('Dépenses sur barèmes'!F512&lt;&gt;"",'Dépenses sur barèmes'!F512,"")</f>
        <v/>
      </c>
      <c r="G512" s="79" t="str">
        <f>IF('Dépenses sur barèmes'!G512&lt;&gt;"",'Dépenses sur barèmes'!G512,"")</f>
        <v/>
      </c>
      <c r="H512" s="247" t="str">
        <f>IF(D512&lt;&gt;"",IF(ISNA(VLOOKUP(D512,P_Paramétrage!$B$3086:$D$3125,3,FALSE)),"",VLOOKUP(D512,P_Paramétrage!$B$3086:$D$3125,3,FALSE)),"")</f>
        <v/>
      </c>
      <c r="I512" s="246">
        <f>IF(D512&lt;&gt;"",IF(ISNA(VLOOKUP(D512,P_Paramétrage!$B$3086:$D$3125,3,FALSE)),0,VLOOKUP(D512,P_Paramétrage!$B$3086:$D$3125,2,FALSE)),0)</f>
        <v>0</v>
      </c>
      <c r="J512" s="246">
        <f>'Dépenses sur barèmes'!J512</f>
        <v>0</v>
      </c>
      <c r="K512" s="246"/>
      <c r="L512" s="246">
        <f t="shared" si="21"/>
        <v>0</v>
      </c>
      <c r="M512" s="111"/>
      <c r="N512" s="79" t="str">
        <f t="shared" si="22"/>
        <v/>
      </c>
      <c r="O512" s="246">
        <f t="shared" si="23"/>
        <v>0</v>
      </c>
      <c r="P512" s="111"/>
    </row>
    <row r="513" spans="2:16" ht="19.899999999999999" customHeight="1" x14ac:dyDescent="0.35">
      <c r="B513" s="109">
        <v>506</v>
      </c>
      <c r="C513" s="111" t="str">
        <f>IF('Dépenses sur barèmes'!C513&lt;&gt;"",'Dépenses sur barèmes'!C513,"")</f>
        <v/>
      </c>
      <c r="D513" s="111" t="str">
        <f>IF('Dépenses sur barèmes'!D513&lt;&gt;"",'Dépenses sur barèmes'!D513,"")</f>
        <v/>
      </c>
      <c r="E513" s="111" t="str">
        <f>IF('Dépenses sur barèmes'!E513&lt;&gt;"",'Dépenses sur barèmes'!E513,"")</f>
        <v/>
      </c>
      <c r="F513" s="111" t="str">
        <f>IF('Dépenses sur barèmes'!F513&lt;&gt;"",'Dépenses sur barèmes'!F513,"")</f>
        <v/>
      </c>
      <c r="G513" s="79" t="str">
        <f>IF('Dépenses sur barèmes'!G513&lt;&gt;"",'Dépenses sur barèmes'!G513,"")</f>
        <v/>
      </c>
      <c r="H513" s="247" t="str">
        <f>IF(D513&lt;&gt;"",IF(ISNA(VLOOKUP(D513,P_Paramétrage!$B$3086:$D$3125,3,FALSE)),"",VLOOKUP(D513,P_Paramétrage!$B$3086:$D$3125,3,FALSE)),"")</f>
        <v/>
      </c>
      <c r="I513" s="246">
        <f>IF(D513&lt;&gt;"",IF(ISNA(VLOOKUP(D513,P_Paramétrage!$B$3086:$D$3125,3,FALSE)),0,VLOOKUP(D513,P_Paramétrage!$B$3086:$D$3125,2,FALSE)),0)</f>
        <v>0</v>
      </c>
      <c r="J513" s="246">
        <f>'Dépenses sur barèmes'!J513</f>
        <v>0</v>
      </c>
      <c r="K513" s="246"/>
      <c r="L513" s="246">
        <f t="shared" si="21"/>
        <v>0</v>
      </c>
      <c r="M513" s="111"/>
      <c r="N513" s="79" t="str">
        <f t="shared" si="22"/>
        <v/>
      </c>
      <c r="O513" s="246">
        <f t="shared" si="23"/>
        <v>0</v>
      </c>
      <c r="P513" s="111"/>
    </row>
    <row r="514" spans="2:16" ht="19.899999999999999" customHeight="1" x14ac:dyDescent="0.35">
      <c r="B514" s="109">
        <v>507</v>
      </c>
      <c r="C514" s="111" t="str">
        <f>IF('Dépenses sur barèmes'!C514&lt;&gt;"",'Dépenses sur barèmes'!C514,"")</f>
        <v/>
      </c>
      <c r="D514" s="111" t="str">
        <f>IF('Dépenses sur barèmes'!D514&lt;&gt;"",'Dépenses sur barèmes'!D514,"")</f>
        <v/>
      </c>
      <c r="E514" s="111" t="str">
        <f>IF('Dépenses sur barèmes'!E514&lt;&gt;"",'Dépenses sur barèmes'!E514,"")</f>
        <v/>
      </c>
      <c r="F514" s="111" t="str">
        <f>IF('Dépenses sur barèmes'!F514&lt;&gt;"",'Dépenses sur barèmes'!F514,"")</f>
        <v/>
      </c>
      <c r="G514" s="79" t="str">
        <f>IF('Dépenses sur barèmes'!G514&lt;&gt;"",'Dépenses sur barèmes'!G514,"")</f>
        <v/>
      </c>
      <c r="H514" s="247" t="str">
        <f>IF(D514&lt;&gt;"",IF(ISNA(VLOOKUP(D514,P_Paramétrage!$B$3086:$D$3125,3,FALSE)),"",VLOOKUP(D514,P_Paramétrage!$B$3086:$D$3125,3,FALSE)),"")</f>
        <v/>
      </c>
      <c r="I514" s="246">
        <f>IF(D514&lt;&gt;"",IF(ISNA(VLOOKUP(D514,P_Paramétrage!$B$3086:$D$3125,3,FALSE)),0,VLOOKUP(D514,P_Paramétrage!$B$3086:$D$3125,2,FALSE)),0)</f>
        <v>0</v>
      </c>
      <c r="J514" s="246">
        <f>'Dépenses sur barèmes'!J514</f>
        <v>0</v>
      </c>
      <c r="K514" s="246"/>
      <c r="L514" s="246">
        <f t="shared" si="21"/>
        <v>0</v>
      </c>
      <c r="M514" s="111"/>
      <c r="N514" s="79" t="str">
        <f t="shared" si="22"/>
        <v/>
      </c>
      <c r="O514" s="246">
        <f t="shared" si="23"/>
        <v>0</v>
      </c>
      <c r="P514" s="111"/>
    </row>
    <row r="515" spans="2:16" ht="19.899999999999999" customHeight="1" x14ac:dyDescent="0.35">
      <c r="B515" s="109">
        <v>508</v>
      </c>
      <c r="C515" s="111" t="str">
        <f>IF('Dépenses sur barèmes'!C515&lt;&gt;"",'Dépenses sur barèmes'!C515,"")</f>
        <v/>
      </c>
      <c r="D515" s="111" t="str">
        <f>IF('Dépenses sur barèmes'!D515&lt;&gt;"",'Dépenses sur barèmes'!D515,"")</f>
        <v/>
      </c>
      <c r="E515" s="111" t="str">
        <f>IF('Dépenses sur barèmes'!E515&lt;&gt;"",'Dépenses sur barèmes'!E515,"")</f>
        <v/>
      </c>
      <c r="F515" s="111" t="str">
        <f>IF('Dépenses sur barèmes'!F515&lt;&gt;"",'Dépenses sur barèmes'!F515,"")</f>
        <v/>
      </c>
      <c r="G515" s="79" t="str">
        <f>IF('Dépenses sur barèmes'!G515&lt;&gt;"",'Dépenses sur barèmes'!G515,"")</f>
        <v/>
      </c>
      <c r="H515" s="247" t="str">
        <f>IF(D515&lt;&gt;"",IF(ISNA(VLOOKUP(D515,P_Paramétrage!$B$3086:$D$3125,3,FALSE)),"",VLOOKUP(D515,P_Paramétrage!$B$3086:$D$3125,3,FALSE)),"")</f>
        <v/>
      </c>
      <c r="I515" s="246">
        <f>IF(D515&lt;&gt;"",IF(ISNA(VLOOKUP(D515,P_Paramétrage!$B$3086:$D$3125,3,FALSE)),0,VLOOKUP(D515,P_Paramétrage!$B$3086:$D$3125,2,FALSE)),0)</f>
        <v>0</v>
      </c>
      <c r="J515" s="246">
        <f>'Dépenses sur barèmes'!J515</f>
        <v>0</v>
      </c>
      <c r="K515" s="246"/>
      <c r="L515" s="246">
        <f t="shared" si="21"/>
        <v>0</v>
      </c>
      <c r="M515" s="111"/>
      <c r="N515" s="79" t="str">
        <f t="shared" si="22"/>
        <v/>
      </c>
      <c r="O515" s="246">
        <f t="shared" si="23"/>
        <v>0</v>
      </c>
      <c r="P515" s="111"/>
    </row>
    <row r="516" spans="2:16" ht="19.899999999999999" customHeight="1" x14ac:dyDescent="0.35">
      <c r="B516" s="109">
        <v>509</v>
      </c>
      <c r="C516" s="111" t="str">
        <f>IF('Dépenses sur barèmes'!C516&lt;&gt;"",'Dépenses sur barèmes'!C516,"")</f>
        <v/>
      </c>
      <c r="D516" s="111" t="str">
        <f>IF('Dépenses sur barèmes'!D516&lt;&gt;"",'Dépenses sur barèmes'!D516,"")</f>
        <v/>
      </c>
      <c r="E516" s="111" t="str">
        <f>IF('Dépenses sur barèmes'!E516&lt;&gt;"",'Dépenses sur barèmes'!E516,"")</f>
        <v/>
      </c>
      <c r="F516" s="111" t="str">
        <f>IF('Dépenses sur barèmes'!F516&lt;&gt;"",'Dépenses sur barèmes'!F516,"")</f>
        <v/>
      </c>
      <c r="G516" s="79" t="str">
        <f>IF('Dépenses sur barèmes'!G516&lt;&gt;"",'Dépenses sur barèmes'!G516,"")</f>
        <v/>
      </c>
      <c r="H516" s="247" t="str">
        <f>IF(D516&lt;&gt;"",IF(ISNA(VLOOKUP(D516,P_Paramétrage!$B$3086:$D$3125,3,FALSE)),"",VLOOKUP(D516,P_Paramétrage!$B$3086:$D$3125,3,FALSE)),"")</f>
        <v/>
      </c>
      <c r="I516" s="246">
        <f>IF(D516&lt;&gt;"",IF(ISNA(VLOOKUP(D516,P_Paramétrage!$B$3086:$D$3125,3,FALSE)),0,VLOOKUP(D516,P_Paramétrage!$B$3086:$D$3125,2,FALSE)),0)</f>
        <v>0</v>
      </c>
      <c r="J516" s="246">
        <f>'Dépenses sur barèmes'!J516</f>
        <v>0</v>
      </c>
      <c r="K516" s="246"/>
      <c r="L516" s="246">
        <f t="shared" si="21"/>
        <v>0</v>
      </c>
      <c r="M516" s="111"/>
      <c r="N516" s="79" t="str">
        <f t="shared" si="22"/>
        <v/>
      </c>
      <c r="O516" s="246">
        <f t="shared" si="23"/>
        <v>0</v>
      </c>
      <c r="P516" s="111"/>
    </row>
    <row r="517" spans="2:16" ht="19.899999999999999" customHeight="1" x14ac:dyDescent="0.35">
      <c r="B517" s="109">
        <v>510</v>
      </c>
      <c r="C517" s="111" t="str">
        <f>IF('Dépenses sur barèmes'!C517&lt;&gt;"",'Dépenses sur barèmes'!C517,"")</f>
        <v/>
      </c>
      <c r="D517" s="111" t="str">
        <f>IF('Dépenses sur barèmes'!D517&lt;&gt;"",'Dépenses sur barèmes'!D517,"")</f>
        <v/>
      </c>
      <c r="E517" s="111" t="str">
        <f>IF('Dépenses sur barèmes'!E517&lt;&gt;"",'Dépenses sur barèmes'!E517,"")</f>
        <v/>
      </c>
      <c r="F517" s="111" t="str">
        <f>IF('Dépenses sur barèmes'!F517&lt;&gt;"",'Dépenses sur barèmes'!F517,"")</f>
        <v/>
      </c>
      <c r="G517" s="79" t="str">
        <f>IF('Dépenses sur barèmes'!G517&lt;&gt;"",'Dépenses sur barèmes'!G517,"")</f>
        <v/>
      </c>
      <c r="H517" s="247" t="str">
        <f>IF(D517&lt;&gt;"",IF(ISNA(VLOOKUP(D517,P_Paramétrage!$B$3086:$D$3125,3,FALSE)),"",VLOOKUP(D517,P_Paramétrage!$B$3086:$D$3125,3,FALSE)),"")</f>
        <v/>
      </c>
      <c r="I517" s="246">
        <f>IF(D517&lt;&gt;"",IF(ISNA(VLOOKUP(D517,P_Paramétrage!$B$3086:$D$3125,3,FALSE)),0,VLOOKUP(D517,P_Paramétrage!$B$3086:$D$3125,2,FALSE)),0)</f>
        <v>0</v>
      </c>
      <c r="J517" s="246">
        <f>'Dépenses sur barèmes'!J517</f>
        <v>0</v>
      </c>
      <c r="K517" s="246"/>
      <c r="L517" s="246">
        <f t="shared" si="21"/>
        <v>0</v>
      </c>
      <c r="M517" s="111"/>
      <c r="N517" s="79" t="str">
        <f t="shared" si="22"/>
        <v/>
      </c>
      <c r="O517" s="246">
        <f t="shared" si="23"/>
        <v>0</v>
      </c>
      <c r="P517" s="111"/>
    </row>
    <row r="518" spans="2:16" ht="19.899999999999999" customHeight="1" x14ac:dyDescent="0.35">
      <c r="B518" s="109">
        <v>511</v>
      </c>
      <c r="C518" s="111" t="str">
        <f>IF('Dépenses sur barèmes'!C518&lt;&gt;"",'Dépenses sur barèmes'!C518,"")</f>
        <v/>
      </c>
      <c r="D518" s="111" t="str">
        <f>IF('Dépenses sur barèmes'!D518&lt;&gt;"",'Dépenses sur barèmes'!D518,"")</f>
        <v/>
      </c>
      <c r="E518" s="111" t="str">
        <f>IF('Dépenses sur barèmes'!E518&lt;&gt;"",'Dépenses sur barèmes'!E518,"")</f>
        <v/>
      </c>
      <c r="F518" s="111" t="str">
        <f>IF('Dépenses sur barèmes'!F518&lt;&gt;"",'Dépenses sur barèmes'!F518,"")</f>
        <v/>
      </c>
      <c r="G518" s="79" t="str">
        <f>IF('Dépenses sur barèmes'!G518&lt;&gt;"",'Dépenses sur barèmes'!G518,"")</f>
        <v/>
      </c>
      <c r="H518" s="247" t="str">
        <f>IF(D518&lt;&gt;"",IF(ISNA(VLOOKUP(D518,P_Paramétrage!$B$3086:$D$3125,3,FALSE)),"",VLOOKUP(D518,P_Paramétrage!$B$3086:$D$3125,3,FALSE)),"")</f>
        <v/>
      </c>
      <c r="I518" s="246">
        <f>IF(D518&lt;&gt;"",IF(ISNA(VLOOKUP(D518,P_Paramétrage!$B$3086:$D$3125,3,FALSE)),0,VLOOKUP(D518,P_Paramétrage!$B$3086:$D$3125,2,FALSE)),0)</f>
        <v>0</v>
      </c>
      <c r="J518" s="246">
        <f>'Dépenses sur barèmes'!J518</f>
        <v>0</v>
      </c>
      <c r="K518" s="246"/>
      <c r="L518" s="246">
        <f t="shared" si="21"/>
        <v>0</v>
      </c>
      <c r="M518" s="111"/>
      <c r="N518" s="79" t="str">
        <f t="shared" si="22"/>
        <v/>
      </c>
      <c r="O518" s="246">
        <f t="shared" si="23"/>
        <v>0</v>
      </c>
      <c r="P518" s="111"/>
    </row>
    <row r="519" spans="2:16" ht="19.899999999999999" customHeight="1" x14ac:dyDescent="0.35">
      <c r="B519" s="109">
        <v>512</v>
      </c>
      <c r="C519" s="111" t="str">
        <f>IF('Dépenses sur barèmes'!C519&lt;&gt;"",'Dépenses sur barèmes'!C519,"")</f>
        <v/>
      </c>
      <c r="D519" s="111" t="str">
        <f>IF('Dépenses sur barèmes'!D519&lt;&gt;"",'Dépenses sur barèmes'!D519,"")</f>
        <v/>
      </c>
      <c r="E519" s="111" t="str">
        <f>IF('Dépenses sur barèmes'!E519&lt;&gt;"",'Dépenses sur barèmes'!E519,"")</f>
        <v/>
      </c>
      <c r="F519" s="111" t="str">
        <f>IF('Dépenses sur barèmes'!F519&lt;&gt;"",'Dépenses sur barèmes'!F519,"")</f>
        <v/>
      </c>
      <c r="G519" s="79" t="str">
        <f>IF('Dépenses sur barèmes'!G519&lt;&gt;"",'Dépenses sur barèmes'!G519,"")</f>
        <v/>
      </c>
      <c r="H519" s="247" t="str">
        <f>IF(D519&lt;&gt;"",IF(ISNA(VLOOKUP(D519,P_Paramétrage!$B$3086:$D$3125,3,FALSE)),"",VLOOKUP(D519,P_Paramétrage!$B$3086:$D$3125,3,FALSE)),"")</f>
        <v/>
      </c>
      <c r="I519" s="246">
        <f>IF(D519&lt;&gt;"",IF(ISNA(VLOOKUP(D519,P_Paramétrage!$B$3086:$D$3125,3,FALSE)),0,VLOOKUP(D519,P_Paramétrage!$B$3086:$D$3125,2,FALSE)),0)</f>
        <v>0</v>
      </c>
      <c r="J519" s="246">
        <f>'Dépenses sur barèmes'!J519</f>
        <v>0</v>
      </c>
      <c r="K519" s="246"/>
      <c r="L519" s="246">
        <f t="shared" si="21"/>
        <v>0</v>
      </c>
      <c r="M519" s="111"/>
      <c r="N519" s="79" t="str">
        <f t="shared" si="22"/>
        <v/>
      </c>
      <c r="O519" s="246">
        <f t="shared" si="23"/>
        <v>0</v>
      </c>
      <c r="P519" s="111"/>
    </row>
    <row r="520" spans="2:16" ht="19.899999999999999" customHeight="1" x14ac:dyDescent="0.35">
      <c r="B520" s="109">
        <v>513</v>
      </c>
      <c r="C520" s="111" t="str">
        <f>IF('Dépenses sur barèmes'!C520&lt;&gt;"",'Dépenses sur barèmes'!C520,"")</f>
        <v/>
      </c>
      <c r="D520" s="111" t="str">
        <f>IF('Dépenses sur barèmes'!D520&lt;&gt;"",'Dépenses sur barèmes'!D520,"")</f>
        <v/>
      </c>
      <c r="E520" s="111" t="str">
        <f>IF('Dépenses sur barèmes'!E520&lt;&gt;"",'Dépenses sur barèmes'!E520,"")</f>
        <v/>
      </c>
      <c r="F520" s="111" t="str">
        <f>IF('Dépenses sur barèmes'!F520&lt;&gt;"",'Dépenses sur barèmes'!F520,"")</f>
        <v/>
      </c>
      <c r="G520" s="79" t="str">
        <f>IF('Dépenses sur barèmes'!G520&lt;&gt;"",'Dépenses sur barèmes'!G520,"")</f>
        <v/>
      </c>
      <c r="H520" s="247" t="str">
        <f>IF(D520&lt;&gt;"",IF(ISNA(VLOOKUP(D520,P_Paramétrage!$B$3086:$D$3125,3,FALSE)),"",VLOOKUP(D520,P_Paramétrage!$B$3086:$D$3125,3,FALSE)),"")</f>
        <v/>
      </c>
      <c r="I520" s="246">
        <f>IF(D520&lt;&gt;"",IF(ISNA(VLOOKUP(D520,P_Paramétrage!$B$3086:$D$3125,3,FALSE)),0,VLOOKUP(D520,P_Paramétrage!$B$3086:$D$3125,2,FALSE)),0)</f>
        <v>0</v>
      </c>
      <c r="J520" s="246">
        <f>'Dépenses sur barèmes'!J520</f>
        <v>0</v>
      </c>
      <c r="K520" s="246"/>
      <c r="L520" s="246">
        <f t="shared" si="21"/>
        <v>0</v>
      </c>
      <c r="M520" s="111"/>
      <c r="N520" s="79" t="str">
        <f t="shared" si="22"/>
        <v/>
      </c>
      <c r="O520" s="246">
        <f t="shared" si="23"/>
        <v>0</v>
      </c>
      <c r="P520" s="111"/>
    </row>
    <row r="521" spans="2:16" ht="19.899999999999999" customHeight="1" x14ac:dyDescent="0.35">
      <c r="B521" s="109">
        <v>514</v>
      </c>
      <c r="C521" s="111" t="str">
        <f>IF('Dépenses sur barèmes'!C521&lt;&gt;"",'Dépenses sur barèmes'!C521,"")</f>
        <v/>
      </c>
      <c r="D521" s="111" t="str">
        <f>IF('Dépenses sur barèmes'!D521&lt;&gt;"",'Dépenses sur barèmes'!D521,"")</f>
        <v/>
      </c>
      <c r="E521" s="111" t="str">
        <f>IF('Dépenses sur barèmes'!E521&lt;&gt;"",'Dépenses sur barèmes'!E521,"")</f>
        <v/>
      </c>
      <c r="F521" s="111" t="str">
        <f>IF('Dépenses sur barèmes'!F521&lt;&gt;"",'Dépenses sur barèmes'!F521,"")</f>
        <v/>
      </c>
      <c r="G521" s="79" t="str">
        <f>IF('Dépenses sur barèmes'!G521&lt;&gt;"",'Dépenses sur barèmes'!G521,"")</f>
        <v/>
      </c>
      <c r="H521" s="247" t="str">
        <f>IF(D521&lt;&gt;"",IF(ISNA(VLOOKUP(D521,P_Paramétrage!$B$3086:$D$3125,3,FALSE)),"",VLOOKUP(D521,P_Paramétrage!$B$3086:$D$3125,3,FALSE)),"")</f>
        <v/>
      </c>
      <c r="I521" s="246">
        <f>IF(D521&lt;&gt;"",IF(ISNA(VLOOKUP(D521,P_Paramétrage!$B$3086:$D$3125,3,FALSE)),0,VLOOKUP(D521,P_Paramétrage!$B$3086:$D$3125,2,FALSE)),0)</f>
        <v>0</v>
      </c>
      <c r="J521" s="246">
        <f>'Dépenses sur barèmes'!J521</f>
        <v>0</v>
      </c>
      <c r="K521" s="246"/>
      <c r="L521" s="246">
        <f t="shared" ref="L521:L584" si="24">IF(K521&lt;&gt;"",MIN(ROUND(K521,2),IF(AND(I521&lt;&gt;0,G521&lt;&gt;""),ROUND(G521*I521,2),0)),IF(AND(I521&lt;&gt;0,G521&lt;&gt;""),ROUND(G521*I521,2),0))</f>
        <v>0</v>
      </c>
      <c r="M521" s="111"/>
      <c r="N521" s="79" t="str">
        <f t="shared" ref="N521:N584" si="25">G521</f>
        <v/>
      </c>
      <c r="O521" s="246">
        <f t="shared" ref="O521:O584" si="26">IF(K521&lt;&gt;"",MIN(ROUND(K521,2),IF(AND(I521&lt;&gt;0,N521&lt;&gt;""),ROUND(N521*I521,2),0)),IF(AND(I521&lt;&gt;0,N521&lt;&gt;""),ROUND(N521*I521,2),0))</f>
        <v>0</v>
      </c>
      <c r="P521" s="111"/>
    </row>
    <row r="522" spans="2:16" ht="19.899999999999999" customHeight="1" x14ac:dyDescent="0.35">
      <c r="B522" s="109">
        <v>515</v>
      </c>
      <c r="C522" s="111" t="str">
        <f>IF('Dépenses sur barèmes'!C522&lt;&gt;"",'Dépenses sur barèmes'!C522,"")</f>
        <v/>
      </c>
      <c r="D522" s="111" t="str">
        <f>IF('Dépenses sur barèmes'!D522&lt;&gt;"",'Dépenses sur barèmes'!D522,"")</f>
        <v/>
      </c>
      <c r="E522" s="111" t="str">
        <f>IF('Dépenses sur barèmes'!E522&lt;&gt;"",'Dépenses sur barèmes'!E522,"")</f>
        <v/>
      </c>
      <c r="F522" s="111" t="str">
        <f>IF('Dépenses sur barèmes'!F522&lt;&gt;"",'Dépenses sur barèmes'!F522,"")</f>
        <v/>
      </c>
      <c r="G522" s="79" t="str">
        <f>IF('Dépenses sur barèmes'!G522&lt;&gt;"",'Dépenses sur barèmes'!G522,"")</f>
        <v/>
      </c>
      <c r="H522" s="247" t="str">
        <f>IF(D522&lt;&gt;"",IF(ISNA(VLOOKUP(D522,P_Paramétrage!$B$3086:$D$3125,3,FALSE)),"",VLOOKUP(D522,P_Paramétrage!$B$3086:$D$3125,3,FALSE)),"")</f>
        <v/>
      </c>
      <c r="I522" s="246">
        <f>IF(D522&lt;&gt;"",IF(ISNA(VLOOKUP(D522,P_Paramétrage!$B$3086:$D$3125,3,FALSE)),0,VLOOKUP(D522,P_Paramétrage!$B$3086:$D$3125,2,FALSE)),0)</f>
        <v>0</v>
      </c>
      <c r="J522" s="246">
        <f>'Dépenses sur barèmes'!J522</f>
        <v>0</v>
      </c>
      <c r="K522" s="246"/>
      <c r="L522" s="246">
        <f t="shared" si="24"/>
        <v>0</v>
      </c>
      <c r="M522" s="111"/>
      <c r="N522" s="79" t="str">
        <f t="shared" si="25"/>
        <v/>
      </c>
      <c r="O522" s="246">
        <f t="shared" si="26"/>
        <v>0</v>
      </c>
      <c r="P522" s="111"/>
    </row>
    <row r="523" spans="2:16" ht="19.899999999999999" customHeight="1" x14ac:dyDescent="0.35">
      <c r="B523" s="109">
        <v>516</v>
      </c>
      <c r="C523" s="111" t="str">
        <f>IF('Dépenses sur barèmes'!C523&lt;&gt;"",'Dépenses sur barèmes'!C523,"")</f>
        <v/>
      </c>
      <c r="D523" s="111" t="str">
        <f>IF('Dépenses sur barèmes'!D523&lt;&gt;"",'Dépenses sur barèmes'!D523,"")</f>
        <v/>
      </c>
      <c r="E523" s="111" t="str">
        <f>IF('Dépenses sur barèmes'!E523&lt;&gt;"",'Dépenses sur barèmes'!E523,"")</f>
        <v/>
      </c>
      <c r="F523" s="111" t="str">
        <f>IF('Dépenses sur barèmes'!F523&lt;&gt;"",'Dépenses sur barèmes'!F523,"")</f>
        <v/>
      </c>
      <c r="G523" s="79" t="str">
        <f>IF('Dépenses sur barèmes'!G523&lt;&gt;"",'Dépenses sur barèmes'!G523,"")</f>
        <v/>
      </c>
      <c r="H523" s="247" t="str">
        <f>IF(D523&lt;&gt;"",IF(ISNA(VLOOKUP(D523,P_Paramétrage!$B$3086:$D$3125,3,FALSE)),"",VLOOKUP(D523,P_Paramétrage!$B$3086:$D$3125,3,FALSE)),"")</f>
        <v/>
      </c>
      <c r="I523" s="246">
        <f>IF(D523&lt;&gt;"",IF(ISNA(VLOOKUP(D523,P_Paramétrage!$B$3086:$D$3125,3,FALSE)),0,VLOOKUP(D523,P_Paramétrage!$B$3086:$D$3125,2,FALSE)),0)</f>
        <v>0</v>
      </c>
      <c r="J523" s="246">
        <f>'Dépenses sur barèmes'!J523</f>
        <v>0</v>
      </c>
      <c r="K523" s="246"/>
      <c r="L523" s="246">
        <f t="shared" si="24"/>
        <v>0</v>
      </c>
      <c r="M523" s="111"/>
      <c r="N523" s="79" t="str">
        <f t="shared" si="25"/>
        <v/>
      </c>
      <c r="O523" s="246">
        <f t="shared" si="26"/>
        <v>0</v>
      </c>
      <c r="P523" s="111"/>
    </row>
    <row r="524" spans="2:16" ht="19.899999999999999" customHeight="1" x14ac:dyDescent="0.35">
      <c r="B524" s="109">
        <v>517</v>
      </c>
      <c r="C524" s="111" t="str">
        <f>IF('Dépenses sur barèmes'!C524&lt;&gt;"",'Dépenses sur barèmes'!C524,"")</f>
        <v/>
      </c>
      <c r="D524" s="111" t="str">
        <f>IF('Dépenses sur barèmes'!D524&lt;&gt;"",'Dépenses sur barèmes'!D524,"")</f>
        <v/>
      </c>
      <c r="E524" s="111" t="str">
        <f>IF('Dépenses sur barèmes'!E524&lt;&gt;"",'Dépenses sur barèmes'!E524,"")</f>
        <v/>
      </c>
      <c r="F524" s="111" t="str">
        <f>IF('Dépenses sur barèmes'!F524&lt;&gt;"",'Dépenses sur barèmes'!F524,"")</f>
        <v/>
      </c>
      <c r="G524" s="79" t="str">
        <f>IF('Dépenses sur barèmes'!G524&lt;&gt;"",'Dépenses sur barèmes'!G524,"")</f>
        <v/>
      </c>
      <c r="H524" s="247" t="str">
        <f>IF(D524&lt;&gt;"",IF(ISNA(VLOOKUP(D524,P_Paramétrage!$B$3086:$D$3125,3,FALSE)),"",VLOOKUP(D524,P_Paramétrage!$B$3086:$D$3125,3,FALSE)),"")</f>
        <v/>
      </c>
      <c r="I524" s="246">
        <f>IF(D524&lt;&gt;"",IF(ISNA(VLOOKUP(D524,P_Paramétrage!$B$3086:$D$3125,3,FALSE)),0,VLOOKUP(D524,P_Paramétrage!$B$3086:$D$3125,2,FALSE)),0)</f>
        <v>0</v>
      </c>
      <c r="J524" s="246">
        <f>'Dépenses sur barèmes'!J524</f>
        <v>0</v>
      </c>
      <c r="K524" s="246"/>
      <c r="L524" s="246">
        <f t="shared" si="24"/>
        <v>0</v>
      </c>
      <c r="M524" s="111"/>
      <c r="N524" s="79" t="str">
        <f t="shared" si="25"/>
        <v/>
      </c>
      <c r="O524" s="246">
        <f t="shared" si="26"/>
        <v>0</v>
      </c>
      <c r="P524" s="111"/>
    </row>
    <row r="525" spans="2:16" ht="19.899999999999999" customHeight="1" x14ac:dyDescent="0.35">
      <c r="B525" s="109">
        <v>518</v>
      </c>
      <c r="C525" s="111" t="str">
        <f>IF('Dépenses sur barèmes'!C525&lt;&gt;"",'Dépenses sur barèmes'!C525,"")</f>
        <v/>
      </c>
      <c r="D525" s="111" t="str">
        <f>IF('Dépenses sur barèmes'!D525&lt;&gt;"",'Dépenses sur barèmes'!D525,"")</f>
        <v/>
      </c>
      <c r="E525" s="111" t="str">
        <f>IF('Dépenses sur barèmes'!E525&lt;&gt;"",'Dépenses sur barèmes'!E525,"")</f>
        <v/>
      </c>
      <c r="F525" s="111" t="str">
        <f>IF('Dépenses sur barèmes'!F525&lt;&gt;"",'Dépenses sur barèmes'!F525,"")</f>
        <v/>
      </c>
      <c r="G525" s="79" t="str">
        <f>IF('Dépenses sur barèmes'!G525&lt;&gt;"",'Dépenses sur barèmes'!G525,"")</f>
        <v/>
      </c>
      <c r="H525" s="247" t="str">
        <f>IF(D525&lt;&gt;"",IF(ISNA(VLOOKUP(D525,P_Paramétrage!$B$3086:$D$3125,3,FALSE)),"",VLOOKUP(D525,P_Paramétrage!$B$3086:$D$3125,3,FALSE)),"")</f>
        <v/>
      </c>
      <c r="I525" s="246">
        <f>IF(D525&lt;&gt;"",IF(ISNA(VLOOKUP(D525,P_Paramétrage!$B$3086:$D$3125,3,FALSE)),0,VLOOKUP(D525,P_Paramétrage!$B$3086:$D$3125,2,FALSE)),0)</f>
        <v>0</v>
      </c>
      <c r="J525" s="246">
        <f>'Dépenses sur barèmes'!J525</f>
        <v>0</v>
      </c>
      <c r="K525" s="246"/>
      <c r="L525" s="246">
        <f t="shared" si="24"/>
        <v>0</v>
      </c>
      <c r="M525" s="111"/>
      <c r="N525" s="79" t="str">
        <f t="shared" si="25"/>
        <v/>
      </c>
      <c r="O525" s="246">
        <f t="shared" si="26"/>
        <v>0</v>
      </c>
      <c r="P525" s="111"/>
    </row>
    <row r="526" spans="2:16" ht="19.899999999999999" customHeight="1" x14ac:dyDescent="0.35">
      <c r="B526" s="109">
        <v>519</v>
      </c>
      <c r="C526" s="111" t="str">
        <f>IF('Dépenses sur barèmes'!C526&lt;&gt;"",'Dépenses sur barèmes'!C526,"")</f>
        <v/>
      </c>
      <c r="D526" s="111" t="str">
        <f>IF('Dépenses sur barèmes'!D526&lt;&gt;"",'Dépenses sur barèmes'!D526,"")</f>
        <v/>
      </c>
      <c r="E526" s="111" t="str">
        <f>IF('Dépenses sur barèmes'!E526&lt;&gt;"",'Dépenses sur barèmes'!E526,"")</f>
        <v/>
      </c>
      <c r="F526" s="111" t="str">
        <f>IF('Dépenses sur barèmes'!F526&lt;&gt;"",'Dépenses sur barèmes'!F526,"")</f>
        <v/>
      </c>
      <c r="G526" s="79" t="str">
        <f>IF('Dépenses sur barèmes'!G526&lt;&gt;"",'Dépenses sur barèmes'!G526,"")</f>
        <v/>
      </c>
      <c r="H526" s="247" t="str">
        <f>IF(D526&lt;&gt;"",IF(ISNA(VLOOKUP(D526,P_Paramétrage!$B$3086:$D$3125,3,FALSE)),"",VLOOKUP(D526,P_Paramétrage!$B$3086:$D$3125,3,FALSE)),"")</f>
        <v/>
      </c>
      <c r="I526" s="246">
        <f>IF(D526&lt;&gt;"",IF(ISNA(VLOOKUP(D526,P_Paramétrage!$B$3086:$D$3125,3,FALSE)),0,VLOOKUP(D526,P_Paramétrage!$B$3086:$D$3125,2,FALSE)),0)</f>
        <v>0</v>
      </c>
      <c r="J526" s="246">
        <f>'Dépenses sur barèmes'!J526</f>
        <v>0</v>
      </c>
      <c r="K526" s="246"/>
      <c r="L526" s="246">
        <f t="shared" si="24"/>
        <v>0</v>
      </c>
      <c r="M526" s="111"/>
      <c r="N526" s="79" t="str">
        <f t="shared" si="25"/>
        <v/>
      </c>
      <c r="O526" s="246">
        <f t="shared" si="26"/>
        <v>0</v>
      </c>
      <c r="P526" s="111"/>
    </row>
    <row r="527" spans="2:16" ht="19.899999999999999" customHeight="1" x14ac:dyDescent="0.35">
      <c r="B527" s="109">
        <v>520</v>
      </c>
      <c r="C527" s="111" t="str">
        <f>IF('Dépenses sur barèmes'!C527&lt;&gt;"",'Dépenses sur barèmes'!C527,"")</f>
        <v/>
      </c>
      <c r="D527" s="111" t="str">
        <f>IF('Dépenses sur barèmes'!D527&lt;&gt;"",'Dépenses sur barèmes'!D527,"")</f>
        <v/>
      </c>
      <c r="E527" s="111" t="str">
        <f>IF('Dépenses sur barèmes'!E527&lt;&gt;"",'Dépenses sur barèmes'!E527,"")</f>
        <v/>
      </c>
      <c r="F527" s="111" t="str">
        <f>IF('Dépenses sur barèmes'!F527&lt;&gt;"",'Dépenses sur barèmes'!F527,"")</f>
        <v/>
      </c>
      <c r="G527" s="79" t="str">
        <f>IF('Dépenses sur barèmes'!G527&lt;&gt;"",'Dépenses sur barèmes'!G527,"")</f>
        <v/>
      </c>
      <c r="H527" s="247" t="str">
        <f>IF(D527&lt;&gt;"",IF(ISNA(VLOOKUP(D527,P_Paramétrage!$B$3086:$D$3125,3,FALSE)),"",VLOOKUP(D527,P_Paramétrage!$B$3086:$D$3125,3,FALSE)),"")</f>
        <v/>
      </c>
      <c r="I527" s="246">
        <f>IF(D527&lt;&gt;"",IF(ISNA(VLOOKUP(D527,P_Paramétrage!$B$3086:$D$3125,3,FALSE)),0,VLOOKUP(D527,P_Paramétrage!$B$3086:$D$3125,2,FALSE)),0)</f>
        <v>0</v>
      </c>
      <c r="J527" s="246">
        <f>'Dépenses sur barèmes'!J527</f>
        <v>0</v>
      </c>
      <c r="K527" s="246"/>
      <c r="L527" s="246">
        <f t="shared" si="24"/>
        <v>0</v>
      </c>
      <c r="M527" s="111"/>
      <c r="N527" s="79" t="str">
        <f t="shared" si="25"/>
        <v/>
      </c>
      <c r="O527" s="246">
        <f t="shared" si="26"/>
        <v>0</v>
      </c>
      <c r="P527" s="111"/>
    </row>
    <row r="528" spans="2:16" ht="19.899999999999999" customHeight="1" x14ac:dyDescent="0.35">
      <c r="B528" s="109">
        <v>521</v>
      </c>
      <c r="C528" s="111" t="str">
        <f>IF('Dépenses sur barèmes'!C528&lt;&gt;"",'Dépenses sur barèmes'!C528,"")</f>
        <v/>
      </c>
      <c r="D528" s="111" t="str">
        <f>IF('Dépenses sur barèmes'!D528&lt;&gt;"",'Dépenses sur barèmes'!D528,"")</f>
        <v/>
      </c>
      <c r="E528" s="111" t="str">
        <f>IF('Dépenses sur barèmes'!E528&lt;&gt;"",'Dépenses sur barèmes'!E528,"")</f>
        <v/>
      </c>
      <c r="F528" s="111" t="str">
        <f>IF('Dépenses sur barèmes'!F528&lt;&gt;"",'Dépenses sur barèmes'!F528,"")</f>
        <v/>
      </c>
      <c r="G528" s="79" t="str">
        <f>IF('Dépenses sur barèmes'!G528&lt;&gt;"",'Dépenses sur barèmes'!G528,"")</f>
        <v/>
      </c>
      <c r="H528" s="247" t="str">
        <f>IF(D528&lt;&gt;"",IF(ISNA(VLOOKUP(D528,P_Paramétrage!$B$3086:$D$3125,3,FALSE)),"",VLOOKUP(D528,P_Paramétrage!$B$3086:$D$3125,3,FALSE)),"")</f>
        <v/>
      </c>
      <c r="I528" s="246">
        <f>IF(D528&lt;&gt;"",IF(ISNA(VLOOKUP(D528,P_Paramétrage!$B$3086:$D$3125,3,FALSE)),0,VLOOKUP(D528,P_Paramétrage!$B$3086:$D$3125,2,FALSE)),0)</f>
        <v>0</v>
      </c>
      <c r="J528" s="246">
        <f>'Dépenses sur barèmes'!J528</f>
        <v>0</v>
      </c>
      <c r="K528" s="246"/>
      <c r="L528" s="246">
        <f t="shared" si="24"/>
        <v>0</v>
      </c>
      <c r="M528" s="111"/>
      <c r="N528" s="79" t="str">
        <f t="shared" si="25"/>
        <v/>
      </c>
      <c r="O528" s="246">
        <f t="shared" si="26"/>
        <v>0</v>
      </c>
      <c r="P528" s="111"/>
    </row>
    <row r="529" spans="2:16" ht="19.899999999999999" customHeight="1" x14ac:dyDescent="0.35">
      <c r="B529" s="109">
        <v>522</v>
      </c>
      <c r="C529" s="111" t="str">
        <f>IF('Dépenses sur barèmes'!C529&lt;&gt;"",'Dépenses sur barèmes'!C529,"")</f>
        <v/>
      </c>
      <c r="D529" s="111" t="str">
        <f>IF('Dépenses sur barèmes'!D529&lt;&gt;"",'Dépenses sur barèmes'!D529,"")</f>
        <v/>
      </c>
      <c r="E529" s="111" t="str">
        <f>IF('Dépenses sur barèmes'!E529&lt;&gt;"",'Dépenses sur barèmes'!E529,"")</f>
        <v/>
      </c>
      <c r="F529" s="111" t="str">
        <f>IF('Dépenses sur barèmes'!F529&lt;&gt;"",'Dépenses sur barèmes'!F529,"")</f>
        <v/>
      </c>
      <c r="G529" s="79" t="str">
        <f>IF('Dépenses sur barèmes'!G529&lt;&gt;"",'Dépenses sur barèmes'!G529,"")</f>
        <v/>
      </c>
      <c r="H529" s="247" t="str">
        <f>IF(D529&lt;&gt;"",IF(ISNA(VLOOKUP(D529,P_Paramétrage!$B$3086:$D$3125,3,FALSE)),"",VLOOKUP(D529,P_Paramétrage!$B$3086:$D$3125,3,FALSE)),"")</f>
        <v/>
      </c>
      <c r="I529" s="246">
        <f>IF(D529&lt;&gt;"",IF(ISNA(VLOOKUP(D529,P_Paramétrage!$B$3086:$D$3125,3,FALSE)),0,VLOOKUP(D529,P_Paramétrage!$B$3086:$D$3125,2,FALSE)),0)</f>
        <v>0</v>
      </c>
      <c r="J529" s="246">
        <f>'Dépenses sur barèmes'!J529</f>
        <v>0</v>
      </c>
      <c r="K529" s="246"/>
      <c r="L529" s="246">
        <f t="shared" si="24"/>
        <v>0</v>
      </c>
      <c r="M529" s="111"/>
      <c r="N529" s="79" t="str">
        <f t="shared" si="25"/>
        <v/>
      </c>
      <c r="O529" s="246">
        <f t="shared" si="26"/>
        <v>0</v>
      </c>
      <c r="P529" s="111"/>
    </row>
    <row r="530" spans="2:16" ht="19.899999999999999" customHeight="1" x14ac:dyDescent="0.35">
      <c r="B530" s="109">
        <v>523</v>
      </c>
      <c r="C530" s="111" t="str">
        <f>IF('Dépenses sur barèmes'!C530&lt;&gt;"",'Dépenses sur barèmes'!C530,"")</f>
        <v/>
      </c>
      <c r="D530" s="111" t="str">
        <f>IF('Dépenses sur barèmes'!D530&lt;&gt;"",'Dépenses sur barèmes'!D530,"")</f>
        <v/>
      </c>
      <c r="E530" s="111" t="str">
        <f>IF('Dépenses sur barèmes'!E530&lt;&gt;"",'Dépenses sur barèmes'!E530,"")</f>
        <v/>
      </c>
      <c r="F530" s="111" t="str">
        <f>IF('Dépenses sur barèmes'!F530&lt;&gt;"",'Dépenses sur barèmes'!F530,"")</f>
        <v/>
      </c>
      <c r="G530" s="79" t="str">
        <f>IF('Dépenses sur barèmes'!G530&lt;&gt;"",'Dépenses sur barèmes'!G530,"")</f>
        <v/>
      </c>
      <c r="H530" s="247" t="str">
        <f>IF(D530&lt;&gt;"",IF(ISNA(VLOOKUP(D530,P_Paramétrage!$B$3086:$D$3125,3,FALSE)),"",VLOOKUP(D530,P_Paramétrage!$B$3086:$D$3125,3,FALSE)),"")</f>
        <v/>
      </c>
      <c r="I530" s="246">
        <f>IF(D530&lt;&gt;"",IF(ISNA(VLOOKUP(D530,P_Paramétrage!$B$3086:$D$3125,3,FALSE)),0,VLOOKUP(D530,P_Paramétrage!$B$3086:$D$3125,2,FALSE)),0)</f>
        <v>0</v>
      </c>
      <c r="J530" s="246">
        <f>'Dépenses sur barèmes'!J530</f>
        <v>0</v>
      </c>
      <c r="K530" s="246"/>
      <c r="L530" s="246">
        <f t="shared" si="24"/>
        <v>0</v>
      </c>
      <c r="M530" s="111"/>
      <c r="N530" s="79" t="str">
        <f t="shared" si="25"/>
        <v/>
      </c>
      <c r="O530" s="246">
        <f t="shared" si="26"/>
        <v>0</v>
      </c>
      <c r="P530" s="111"/>
    </row>
    <row r="531" spans="2:16" ht="19.899999999999999" customHeight="1" x14ac:dyDescent="0.35">
      <c r="B531" s="109">
        <v>524</v>
      </c>
      <c r="C531" s="111" t="str">
        <f>IF('Dépenses sur barèmes'!C531&lt;&gt;"",'Dépenses sur barèmes'!C531,"")</f>
        <v/>
      </c>
      <c r="D531" s="111" t="str">
        <f>IF('Dépenses sur barèmes'!D531&lt;&gt;"",'Dépenses sur barèmes'!D531,"")</f>
        <v/>
      </c>
      <c r="E531" s="111" t="str">
        <f>IF('Dépenses sur barèmes'!E531&lt;&gt;"",'Dépenses sur barèmes'!E531,"")</f>
        <v/>
      </c>
      <c r="F531" s="111" t="str">
        <f>IF('Dépenses sur barèmes'!F531&lt;&gt;"",'Dépenses sur barèmes'!F531,"")</f>
        <v/>
      </c>
      <c r="G531" s="79" t="str">
        <f>IF('Dépenses sur barèmes'!G531&lt;&gt;"",'Dépenses sur barèmes'!G531,"")</f>
        <v/>
      </c>
      <c r="H531" s="247" t="str">
        <f>IF(D531&lt;&gt;"",IF(ISNA(VLOOKUP(D531,P_Paramétrage!$B$3086:$D$3125,3,FALSE)),"",VLOOKUP(D531,P_Paramétrage!$B$3086:$D$3125,3,FALSE)),"")</f>
        <v/>
      </c>
      <c r="I531" s="246">
        <f>IF(D531&lt;&gt;"",IF(ISNA(VLOOKUP(D531,P_Paramétrage!$B$3086:$D$3125,3,FALSE)),0,VLOOKUP(D531,P_Paramétrage!$B$3086:$D$3125,2,FALSE)),0)</f>
        <v>0</v>
      </c>
      <c r="J531" s="246">
        <f>'Dépenses sur barèmes'!J531</f>
        <v>0</v>
      </c>
      <c r="K531" s="246"/>
      <c r="L531" s="246">
        <f t="shared" si="24"/>
        <v>0</v>
      </c>
      <c r="M531" s="111"/>
      <c r="N531" s="79" t="str">
        <f t="shared" si="25"/>
        <v/>
      </c>
      <c r="O531" s="246">
        <f t="shared" si="26"/>
        <v>0</v>
      </c>
      <c r="P531" s="111"/>
    </row>
    <row r="532" spans="2:16" ht="19.899999999999999" customHeight="1" x14ac:dyDescent="0.35">
      <c r="B532" s="109">
        <v>525</v>
      </c>
      <c r="C532" s="111" t="str">
        <f>IF('Dépenses sur barèmes'!C532&lt;&gt;"",'Dépenses sur barèmes'!C532,"")</f>
        <v/>
      </c>
      <c r="D532" s="111" t="str">
        <f>IF('Dépenses sur barèmes'!D532&lt;&gt;"",'Dépenses sur barèmes'!D532,"")</f>
        <v/>
      </c>
      <c r="E532" s="111" t="str">
        <f>IF('Dépenses sur barèmes'!E532&lt;&gt;"",'Dépenses sur barèmes'!E532,"")</f>
        <v/>
      </c>
      <c r="F532" s="111" t="str">
        <f>IF('Dépenses sur barèmes'!F532&lt;&gt;"",'Dépenses sur barèmes'!F532,"")</f>
        <v/>
      </c>
      <c r="G532" s="79" t="str">
        <f>IF('Dépenses sur barèmes'!G532&lt;&gt;"",'Dépenses sur barèmes'!G532,"")</f>
        <v/>
      </c>
      <c r="H532" s="247" t="str">
        <f>IF(D532&lt;&gt;"",IF(ISNA(VLOOKUP(D532,P_Paramétrage!$B$3086:$D$3125,3,FALSE)),"",VLOOKUP(D532,P_Paramétrage!$B$3086:$D$3125,3,FALSE)),"")</f>
        <v/>
      </c>
      <c r="I532" s="246">
        <f>IF(D532&lt;&gt;"",IF(ISNA(VLOOKUP(D532,P_Paramétrage!$B$3086:$D$3125,3,FALSE)),0,VLOOKUP(D532,P_Paramétrage!$B$3086:$D$3125,2,FALSE)),0)</f>
        <v>0</v>
      </c>
      <c r="J532" s="246">
        <f>'Dépenses sur barèmes'!J532</f>
        <v>0</v>
      </c>
      <c r="K532" s="246"/>
      <c r="L532" s="246">
        <f t="shared" si="24"/>
        <v>0</v>
      </c>
      <c r="M532" s="111"/>
      <c r="N532" s="79" t="str">
        <f t="shared" si="25"/>
        <v/>
      </c>
      <c r="O532" s="246">
        <f t="shared" si="26"/>
        <v>0</v>
      </c>
      <c r="P532" s="111"/>
    </row>
    <row r="533" spans="2:16" ht="19.899999999999999" customHeight="1" x14ac:dyDescent="0.35">
      <c r="B533" s="109">
        <v>526</v>
      </c>
      <c r="C533" s="111" t="str">
        <f>IF('Dépenses sur barèmes'!C533&lt;&gt;"",'Dépenses sur barèmes'!C533,"")</f>
        <v/>
      </c>
      <c r="D533" s="111" t="str">
        <f>IF('Dépenses sur barèmes'!D533&lt;&gt;"",'Dépenses sur barèmes'!D533,"")</f>
        <v/>
      </c>
      <c r="E533" s="111" t="str">
        <f>IF('Dépenses sur barèmes'!E533&lt;&gt;"",'Dépenses sur barèmes'!E533,"")</f>
        <v/>
      </c>
      <c r="F533" s="111" t="str">
        <f>IF('Dépenses sur barèmes'!F533&lt;&gt;"",'Dépenses sur barèmes'!F533,"")</f>
        <v/>
      </c>
      <c r="G533" s="79" t="str">
        <f>IF('Dépenses sur barèmes'!G533&lt;&gt;"",'Dépenses sur barèmes'!G533,"")</f>
        <v/>
      </c>
      <c r="H533" s="247" t="str">
        <f>IF(D533&lt;&gt;"",IF(ISNA(VLOOKUP(D533,P_Paramétrage!$B$3086:$D$3125,3,FALSE)),"",VLOOKUP(D533,P_Paramétrage!$B$3086:$D$3125,3,FALSE)),"")</f>
        <v/>
      </c>
      <c r="I533" s="246">
        <f>IF(D533&lt;&gt;"",IF(ISNA(VLOOKUP(D533,P_Paramétrage!$B$3086:$D$3125,3,FALSE)),0,VLOOKUP(D533,P_Paramétrage!$B$3086:$D$3125,2,FALSE)),0)</f>
        <v>0</v>
      </c>
      <c r="J533" s="246">
        <f>'Dépenses sur barèmes'!J533</f>
        <v>0</v>
      </c>
      <c r="K533" s="246"/>
      <c r="L533" s="246">
        <f t="shared" si="24"/>
        <v>0</v>
      </c>
      <c r="M533" s="111"/>
      <c r="N533" s="79" t="str">
        <f t="shared" si="25"/>
        <v/>
      </c>
      <c r="O533" s="246">
        <f t="shared" si="26"/>
        <v>0</v>
      </c>
      <c r="P533" s="111"/>
    </row>
    <row r="534" spans="2:16" ht="19.899999999999999" customHeight="1" x14ac:dyDescent="0.35">
      <c r="B534" s="109">
        <v>527</v>
      </c>
      <c r="C534" s="111" t="str">
        <f>IF('Dépenses sur barèmes'!C534&lt;&gt;"",'Dépenses sur barèmes'!C534,"")</f>
        <v/>
      </c>
      <c r="D534" s="111" t="str">
        <f>IF('Dépenses sur barèmes'!D534&lt;&gt;"",'Dépenses sur barèmes'!D534,"")</f>
        <v/>
      </c>
      <c r="E534" s="111" t="str">
        <f>IF('Dépenses sur barèmes'!E534&lt;&gt;"",'Dépenses sur barèmes'!E534,"")</f>
        <v/>
      </c>
      <c r="F534" s="111" t="str">
        <f>IF('Dépenses sur barèmes'!F534&lt;&gt;"",'Dépenses sur barèmes'!F534,"")</f>
        <v/>
      </c>
      <c r="G534" s="79" t="str">
        <f>IF('Dépenses sur barèmes'!G534&lt;&gt;"",'Dépenses sur barèmes'!G534,"")</f>
        <v/>
      </c>
      <c r="H534" s="247" t="str">
        <f>IF(D534&lt;&gt;"",IF(ISNA(VLOOKUP(D534,P_Paramétrage!$B$3086:$D$3125,3,FALSE)),"",VLOOKUP(D534,P_Paramétrage!$B$3086:$D$3125,3,FALSE)),"")</f>
        <v/>
      </c>
      <c r="I534" s="246">
        <f>IF(D534&lt;&gt;"",IF(ISNA(VLOOKUP(D534,P_Paramétrage!$B$3086:$D$3125,3,FALSE)),0,VLOOKUP(D534,P_Paramétrage!$B$3086:$D$3125,2,FALSE)),0)</f>
        <v>0</v>
      </c>
      <c r="J534" s="246">
        <f>'Dépenses sur barèmes'!J534</f>
        <v>0</v>
      </c>
      <c r="K534" s="246"/>
      <c r="L534" s="246">
        <f t="shared" si="24"/>
        <v>0</v>
      </c>
      <c r="M534" s="111"/>
      <c r="N534" s="79" t="str">
        <f t="shared" si="25"/>
        <v/>
      </c>
      <c r="O534" s="246">
        <f t="shared" si="26"/>
        <v>0</v>
      </c>
      <c r="P534" s="111"/>
    </row>
    <row r="535" spans="2:16" ht="19.899999999999999" customHeight="1" x14ac:dyDescent="0.35">
      <c r="B535" s="109">
        <v>528</v>
      </c>
      <c r="C535" s="111" t="str">
        <f>IF('Dépenses sur barèmes'!C535&lt;&gt;"",'Dépenses sur barèmes'!C535,"")</f>
        <v/>
      </c>
      <c r="D535" s="111" t="str">
        <f>IF('Dépenses sur barèmes'!D535&lt;&gt;"",'Dépenses sur barèmes'!D535,"")</f>
        <v/>
      </c>
      <c r="E535" s="111" t="str">
        <f>IF('Dépenses sur barèmes'!E535&lt;&gt;"",'Dépenses sur barèmes'!E535,"")</f>
        <v/>
      </c>
      <c r="F535" s="111" t="str">
        <f>IF('Dépenses sur barèmes'!F535&lt;&gt;"",'Dépenses sur barèmes'!F535,"")</f>
        <v/>
      </c>
      <c r="G535" s="79" t="str">
        <f>IF('Dépenses sur barèmes'!G535&lt;&gt;"",'Dépenses sur barèmes'!G535,"")</f>
        <v/>
      </c>
      <c r="H535" s="247" t="str">
        <f>IF(D535&lt;&gt;"",IF(ISNA(VLOOKUP(D535,P_Paramétrage!$B$3086:$D$3125,3,FALSE)),"",VLOOKUP(D535,P_Paramétrage!$B$3086:$D$3125,3,FALSE)),"")</f>
        <v/>
      </c>
      <c r="I535" s="246">
        <f>IF(D535&lt;&gt;"",IF(ISNA(VLOOKUP(D535,P_Paramétrage!$B$3086:$D$3125,3,FALSE)),0,VLOOKUP(D535,P_Paramétrage!$B$3086:$D$3125,2,FALSE)),0)</f>
        <v>0</v>
      </c>
      <c r="J535" s="246">
        <f>'Dépenses sur barèmes'!J535</f>
        <v>0</v>
      </c>
      <c r="K535" s="246"/>
      <c r="L535" s="246">
        <f t="shared" si="24"/>
        <v>0</v>
      </c>
      <c r="M535" s="111"/>
      <c r="N535" s="79" t="str">
        <f t="shared" si="25"/>
        <v/>
      </c>
      <c r="O535" s="246">
        <f t="shared" si="26"/>
        <v>0</v>
      </c>
      <c r="P535" s="111"/>
    </row>
    <row r="536" spans="2:16" ht="19.899999999999999" customHeight="1" x14ac:dyDescent="0.35">
      <c r="B536" s="109">
        <v>529</v>
      </c>
      <c r="C536" s="111" t="str">
        <f>IF('Dépenses sur barèmes'!C536&lt;&gt;"",'Dépenses sur barèmes'!C536,"")</f>
        <v/>
      </c>
      <c r="D536" s="111" t="str">
        <f>IF('Dépenses sur barèmes'!D536&lt;&gt;"",'Dépenses sur barèmes'!D536,"")</f>
        <v/>
      </c>
      <c r="E536" s="111" t="str">
        <f>IF('Dépenses sur barèmes'!E536&lt;&gt;"",'Dépenses sur barèmes'!E536,"")</f>
        <v/>
      </c>
      <c r="F536" s="111" t="str">
        <f>IF('Dépenses sur barèmes'!F536&lt;&gt;"",'Dépenses sur barèmes'!F536,"")</f>
        <v/>
      </c>
      <c r="G536" s="79" t="str">
        <f>IF('Dépenses sur barèmes'!G536&lt;&gt;"",'Dépenses sur barèmes'!G536,"")</f>
        <v/>
      </c>
      <c r="H536" s="247" t="str">
        <f>IF(D536&lt;&gt;"",IF(ISNA(VLOOKUP(D536,P_Paramétrage!$B$3086:$D$3125,3,FALSE)),"",VLOOKUP(D536,P_Paramétrage!$B$3086:$D$3125,3,FALSE)),"")</f>
        <v/>
      </c>
      <c r="I536" s="246">
        <f>IF(D536&lt;&gt;"",IF(ISNA(VLOOKUP(D536,P_Paramétrage!$B$3086:$D$3125,3,FALSE)),0,VLOOKUP(D536,P_Paramétrage!$B$3086:$D$3125,2,FALSE)),0)</f>
        <v>0</v>
      </c>
      <c r="J536" s="246">
        <f>'Dépenses sur barèmes'!J536</f>
        <v>0</v>
      </c>
      <c r="K536" s="246"/>
      <c r="L536" s="246">
        <f t="shared" si="24"/>
        <v>0</v>
      </c>
      <c r="M536" s="111"/>
      <c r="N536" s="79" t="str">
        <f t="shared" si="25"/>
        <v/>
      </c>
      <c r="O536" s="246">
        <f t="shared" si="26"/>
        <v>0</v>
      </c>
      <c r="P536" s="111"/>
    </row>
    <row r="537" spans="2:16" ht="19.899999999999999" customHeight="1" x14ac:dyDescent="0.35">
      <c r="B537" s="109">
        <v>530</v>
      </c>
      <c r="C537" s="111" t="str">
        <f>IF('Dépenses sur barèmes'!C537&lt;&gt;"",'Dépenses sur barèmes'!C537,"")</f>
        <v/>
      </c>
      <c r="D537" s="111" t="str">
        <f>IF('Dépenses sur barèmes'!D537&lt;&gt;"",'Dépenses sur barèmes'!D537,"")</f>
        <v/>
      </c>
      <c r="E537" s="111" t="str">
        <f>IF('Dépenses sur barèmes'!E537&lt;&gt;"",'Dépenses sur barèmes'!E537,"")</f>
        <v/>
      </c>
      <c r="F537" s="111" t="str">
        <f>IF('Dépenses sur barèmes'!F537&lt;&gt;"",'Dépenses sur barèmes'!F537,"")</f>
        <v/>
      </c>
      <c r="G537" s="79" t="str">
        <f>IF('Dépenses sur barèmes'!G537&lt;&gt;"",'Dépenses sur barèmes'!G537,"")</f>
        <v/>
      </c>
      <c r="H537" s="247" t="str">
        <f>IF(D537&lt;&gt;"",IF(ISNA(VLOOKUP(D537,P_Paramétrage!$B$3086:$D$3125,3,FALSE)),"",VLOOKUP(D537,P_Paramétrage!$B$3086:$D$3125,3,FALSE)),"")</f>
        <v/>
      </c>
      <c r="I537" s="246">
        <f>IF(D537&lt;&gt;"",IF(ISNA(VLOOKUP(D537,P_Paramétrage!$B$3086:$D$3125,3,FALSE)),0,VLOOKUP(D537,P_Paramétrage!$B$3086:$D$3125,2,FALSE)),0)</f>
        <v>0</v>
      </c>
      <c r="J537" s="246">
        <f>'Dépenses sur barèmes'!J537</f>
        <v>0</v>
      </c>
      <c r="K537" s="246"/>
      <c r="L537" s="246">
        <f t="shared" si="24"/>
        <v>0</v>
      </c>
      <c r="M537" s="111"/>
      <c r="N537" s="79" t="str">
        <f t="shared" si="25"/>
        <v/>
      </c>
      <c r="O537" s="246">
        <f t="shared" si="26"/>
        <v>0</v>
      </c>
      <c r="P537" s="111"/>
    </row>
    <row r="538" spans="2:16" ht="19.899999999999999" customHeight="1" x14ac:dyDescent="0.35">
      <c r="B538" s="109">
        <v>531</v>
      </c>
      <c r="C538" s="111" t="str">
        <f>IF('Dépenses sur barèmes'!C538&lt;&gt;"",'Dépenses sur barèmes'!C538,"")</f>
        <v/>
      </c>
      <c r="D538" s="111" t="str">
        <f>IF('Dépenses sur barèmes'!D538&lt;&gt;"",'Dépenses sur barèmes'!D538,"")</f>
        <v/>
      </c>
      <c r="E538" s="111" t="str">
        <f>IF('Dépenses sur barèmes'!E538&lt;&gt;"",'Dépenses sur barèmes'!E538,"")</f>
        <v/>
      </c>
      <c r="F538" s="111" t="str">
        <f>IF('Dépenses sur barèmes'!F538&lt;&gt;"",'Dépenses sur barèmes'!F538,"")</f>
        <v/>
      </c>
      <c r="G538" s="79" t="str">
        <f>IF('Dépenses sur barèmes'!G538&lt;&gt;"",'Dépenses sur barèmes'!G538,"")</f>
        <v/>
      </c>
      <c r="H538" s="247" t="str">
        <f>IF(D538&lt;&gt;"",IF(ISNA(VLOOKUP(D538,P_Paramétrage!$B$3086:$D$3125,3,FALSE)),"",VLOOKUP(D538,P_Paramétrage!$B$3086:$D$3125,3,FALSE)),"")</f>
        <v/>
      </c>
      <c r="I538" s="246">
        <f>IF(D538&lt;&gt;"",IF(ISNA(VLOOKUP(D538,P_Paramétrage!$B$3086:$D$3125,3,FALSE)),0,VLOOKUP(D538,P_Paramétrage!$B$3086:$D$3125,2,FALSE)),0)</f>
        <v>0</v>
      </c>
      <c r="J538" s="246">
        <f>'Dépenses sur barèmes'!J538</f>
        <v>0</v>
      </c>
      <c r="K538" s="246"/>
      <c r="L538" s="246">
        <f t="shared" si="24"/>
        <v>0</v>
      </c>
      <c r="M538" s="111"/>
      <c r="N538" s="79" t="str">
        <f t="shared" si="25"/>
        <v/>
      </c>
      <c r="O538" s="246">
        <f t="shared" si="26"/>
        <v>0</v>
      </c>
      <c r="P538" s="111"/>
    </row>
    <row r="539" spans="2:16" ht="19.899999999999999" customHeight="1" x14ac:dyDescent="0.35">
      <c r="B539" s="109">
        <v>532</v>
      </c>
      <c r="C539" s="111" t="str">
        <f>IF('Dépenses sur barèmes'!C539&lt;&gt;"",'Dépenses sur barèmes'!C539,"")</f>
        <v/>
      </c>
      <c r="D539" s="111" t="str">
        <f>IF('Dépenses sur barèmes'!D539&lt;&gt;"",'Dépenses sur barèmes'!D539,"")</f>
        <v/>
      </c>
      <c r="E539" s="111" t="str">
        <f>IF('Dépenses sur barèmes'!E539&lt;&gt;"",'Dépenses sur barèmes'!E539,"")</f>
        <v/>
      </c>
      <c r="F539" s="111" t="str">
        <f>IF('Dépenses sur barèmes'!F539&lt;&gt;"",'Dépenses sur barèmes'!F539,"")</f>
        <v/>
      </c>
      <c r="G539" s="79" t="str">
        <f>IF('Dépenses sur barèmes'!G539&lt;&gt;"",'Dépenses sur barèmes'!G539,"")</f>
        <v/>
      </c>
      <c r="H539" s="247" t="str">
        <f>IF(D539&lt;&gt;"",IF(ISNA(VLOOKUP(D539,P_Paramétrage!$B$3086:$D$3125,3,FALSE)),"",VLOOKUP(D539,P_Paramétrage!$B$3086:$D$3125,3,FALSE)),"")</f>
        <v/>
      </c>
      <c r="I539" s="246">
        <f>IF(D539&lt;&gt;"",IF(ISNA(VLOOKUP(D539,P_Paramétrage!$B$3086:$D$3125,3,FALSE)),0,VLOOKUP(D539,P_Paramétrage!$B$3086:$D$3125,2,FALSE)),0)</f>
        <v>0</v>
      </c>
      <c r="J539" s="246">
        <f>'Dépenses sur barèmes'!J539</f>
        <v>0</v>
      </c>
      <c r="K539" s="246"/>
      <c r="L539" s="246">
        <f t="shared" si="24"/>
        <v>0</v>
      </c>
      <c r="M539" s="111"/>
      <c r="N539" s="79" t="str">
        <f t="shared" si="25"/>
        <v/>
      </c>
      <c r="O539" s="246">
        <f t="shared" si="26"/>
        <v>0</v>
      </c>
      <c r="P539" s="111"/>
    </row>
    <row r="540" spans="2:16" ht="19.899999999999999" customHeight="1" x14ac:dyDescent="0.35">
      <c r="B540" s="109">
        <v>533</v>
      </c>
      <c r="C540" s="111" t="str">
        <f>IF('Dépenses sur barèmes'!C540&lt;&gt;"",'Dépenses sur barèmes'!C540,"")</f>
        <v/>
      </c>
      <c r="D540" s="111" t="str">
        <f>IF('Dépenses sur barèmes'!D540&lt;&gt;"",'Dépenses sur barèmes'!D540,"")</f>
        <v/>
      </c>
      <c r="E540" s="111" t="str">
        <f>IF('Dépenses sur barèmes'!E540&lt;&gt;"",'Dépenses sur barèmes'!E540,"")</f>
        <v/>
      </c>
      <c r="F540" s="111" t="str">
        <f>IF('Dépenses sur barèmes'!F540&lt;&gt;"",'Dépenses sur barèmes'!F540,"")</f>
        <v/>
      </c>
      <c r="G540" s="79" t="str">
        <f>IF('Dépenses sur barèmes'!G540&lt;&gt;"",'Dépenses sur barèmes'!G540,"")</f>
        <v/>
      </c>
      <c r="H540" s="247" t="str">
        <f>IF(D540&lt;&gt;"",IF(ISNA(VLOOKUP(D540,P_Paramétrage!$B$3086:$D$3125,3,FALSE)),"",VLOOKUP(D540,P_Paramétrage!$B$3086:$D$3125,3,FALSE)),"")</f>
        <v/>
      </c>
      <c r="I540" s="246">
        <f>IF(D540&lt;&gt;"",IF(ISNA(VLOOKUP(D540,P_Paramétrage!$B$3086:$D$3125,3,FALSE)),0,VLOOKUP(D540,P_Paramétrage!$B$3086:$D$3125,2,FALSE)),0)</f>
        <v>0</v>
      </c>
      <c r="J540" s="246">
        <f>'Dépenses sur barèmes'!J540</f>
        <v>0</v>
      </c>
      <c r="K540" s="246"/>
      <c r="L540" s="246">
        <f t="shared" si="24"/>
        <v>0</v>
      </c>
      <c r="M540" s="111"/>
      <c r="N540" s="79" t="str">
        <f t="shared" si="25"/>
        <v/>
      </c>
      <c r="O540" s="246">
        <f t="shared" si="26"/>
        <v>0</v>
      </c>
      <c r="P540" s="111"/>
    </row>
    <row r="541" spans="2:16" ht="19.899999999999999" customHeight="1" x14ac:dyDescent="0.35">
      <c r="B541" s="109">
        <v>534</v>
      </c>
      <c r="C541" s="111" t="str">
        <f>IF('Dépenses sur barèmes'!C541&lt;&gt;"",'Dépenses sur barèmes'!C541,"")</f>
        <v/>
      </c>
      <c r="D541" s="111" t="str">
        <f>IF('Dépenses sur barèmes'!D541&lt;&gt;"",'Dépenses sur barèmes'!D541,"")</f>
        <v/>
      </c>
      <c r="E541" s="111" t="str">
        <f>IF('Dépenses sur barèmes'!E541&lt;&gt;"",'Dépenses sur barèmes'!E541,"")</f>
        <v/>
      </c>
      <c r="F541" s="111" t="str">
        <f>IF('Dépenses sur barèmes'!F541&lt;&gt;"",'Dépenses sur barèmes'!F541,"")</f>
        <v/>
      </c>
      <c r="G541" s="79" t="str">
        <f>IF('Dépenses sur barèmes'!G541&lt;&gt;"",'Dépenses sur barèmes'!G541,"")</f>
        <v/>
      </c>
      <c r="H541" s="247" t="str">
        <f>IF(D541&lt;&gt;"",IF(ISNA(VLOOKUP(D541,P_Paramétrage!$B$3086:$D$3125,3,FALSE)),"",VLOOKUP(D541,P_Paramétrage!$B$3086:$D$3125,3,FALSE)),"")</f>
        <v/>
      </c>
      <c r="I541" s="246">
        <f>IF(D541&lt;&gt;"",IF(ISNA(VLOOKUP(D541,P_Paramétrage!$B$3086:$D$3125,3,FALSE)),0,VLOOKUP(D541,P_Paramétrage!$B$3086:$D$3125,2,FALSE)),0)</f>
        <v>0</v>
      </c>
      <c r="J541" s="246">
        <f>'Dépenses sur barèmes'!J541</f>
        <v>0</v>
      </c>
      <c r="K541" s="246"/>
      <c r="L541" s="246">
        <f t="shared" si="24"/>
        <v>0</v>
      </c>
      <c r="M541" s="111"/>
      <c r="N541" s="79" t="str">
        <f t="shared" si="25"/>
        <v/>
      </c>
      <c r="O541" s="246">
        <f t="shared" si="26"/>
        <v>0</v>
      </c>
      <c r="P541" s="111"/>
    </row>
    <row r="542" spans="2:16" ht="19.899999999999999" customHeight="1" x14ac:dyDescent="0.35">
      <c r="B542" s="109">
        <v>535</v>
      </c>
      <c r="C542" s="111" t="str">
        <f>IF('Dépenses sur barèmes'!C542&lt;&gt;"",'Dépenses sur barèmes'!C542,"")</f>
        <v/>
      </c>
      <c r="D542" s="111" t="str">
        <f>IF('Dépenses sur barèmes'!D542&lt;&gt;"",'Dépenses sur barèmes'!D542,"")</f>
        <v/>
      </c>
      <c r="E542" s="111" t="str">
        <f>IF('Dépenses sur barèmes'!E542&lt;&gt;"",'Dépenses sur barèmes'!E542,"")</f>
        <v/>
      </c>
      <c r="F542" s="111" t="str">
        <f>IF('Dépenses sur barèmes'!F542&lt;&gt;"",'Dépenses sur barèmes'!F542,"")</f>
        <v/>
      </c>
      <c r="G542" s="79" t="str">
        <f>IF('Dépenses sur barèmes'!G542&lt;&gt;"",'Dépenses sur barèmes'!G542,"")</f>
        <v/>
      </c>
      <c r="H542" s="247" t="str">
        <f>IF(D542&lt;&gt;"",IF(ISNA(VLOOKUP(D542,P_Paramétrage!$B$3086:$D$3125,3,FALSE)),"",VLOOKUP(D542,P_Paramétrage!$B$3086:$D$3125,3,FALSE)),"")</f>
        <v/>
      </c>
      <c r="I542" s="246">
        <f>IF(D542&lt;&gt;"",IF(ISNA(VLOOKUP(D542,P_Paramétrage!$B$3086:$D$3125,3,FALSE)),0,VLOOKUP(D542,P_Paramétrage!$B$3086:$D$3125,2,FALSE)),0)</f>
        <v>0</v>
      </c>
      <c r="J542" s="246">
        <f>'Dépenses sur barèmes'!J542</f>
        <v>0</v>
      </c>
      <c r="K542" s="246"/>
      <c r="L542" s="246">
        <f t="shared" si="24"/>
        <v>0</v>
      </c>
      <c r="M542" s="111"/>
      <c r="N542" s="79" t="str">
        <f t="shared" si="25"/>
        <v/>
      </c>
      <c r="O542" s="246">
        <f t="shared" si="26"/>
        <v>0</v>
      </c>
      <c r="P542" s="111"/>
    </row>
    <row r="543" spans="2:16" ht="19.899999999999999" customHeight="1" x14ac:dyDescent="0.35">
      <c r="B543" s="109">
        <v>536</v>
      </c>
      <c r="C543" s="111" t="str">
        <f>IF('Dépenses sur barèmes'!C543&lt;&gt;"",'Dépenses sur barèmes'!C543,"")</f>
        <v/>
      </c>
      <c r="D543" s="111" t="str">
        <f>IF('Dépenses sur barèmes'!D543&lt;&gt;"",'Dépenses sur barèmes'!D543,"")</f>
        <v/>
      </c>
      <c r="E543" s="111" t="str">
        <f>IF('Dépenses sur barèmes'!E543&lt;&gt;"",'Dépenses sur barèmes'!E543,"")</f>
        <v/>
      </c>
      <c r="F543" s="111" t="str">
        <f>IF('Dépenses sur barèmes'!F543&lt;&gt;"",'Dépenses sur barèmes'!F543,"")</f>
        <v/>
      </c>
      <c r="G543" s="79" t="str">
        <f>IF('Dépenses sur barèmes'!G543&lt;&gt;"",'Dépenses sur barèmes'!G543,"")</f>
        <v/>
      </c>
      <c r="H543" s="247" t="str">
        <f>IF(D543&lt;&gt;"",IF(ISNA(VLOOKUP(D543,P_Paramétrage!$B$3086:$D$3125,3,FALSE)),"",VLOOKUP(D543,P_Paramétrage!$B$3086:$D$3125,3,FALSE)),"")</f>
        <v/>
      </c>
      <c r="I543" s="246">
        <f>IF(D543&lt;&gt;"",IF(ISNA(VLOOKUP(D543,P_Paramétrage!$B$3086:$D$3125,3,FALSE)),0,VLOOKUP(D543,P_Paramétrage!$B$3086:$D$3125,2,FALSE)),0)</f>
        <v>0</v>
      </c>
      <c r="J543" s="246">
        <f>'Dépenses sur barèmes'!J543</f>
        <v>0</v>
      </c>
      <c r="K543" s="246"/>
      <c r="L543" s="246">
        <f t="shared" si="24"/>
        <v>0</v>
      </c>
      <c r="M543" s="111"/>
      <c r="N543" s="79" t="str">
        <f t="shared" si="25"/>
        <v/>
      </c>
      <c r="O543" s="246">
        <f t="shared" si="26"/>
        <v>0</v>
      </c>
      <c r="P543" s="111"/>
    </row>
    <row r="544" spans="2:16" ht="19.899999999999999" customHeight="1" x14ac:dyDescent="0.35">
      <c r="B544" s="109">
        <v>537</v>
      </c>
      <c r="C544" s="111" t="str">
        <f>IF('Dépenses sur barèmes'!C544&lt;&gt;"",'Dépenses sur barèmes'!C544,"")</f>
        <v/>
      </c>
      <c r="D544" s="111" t="str">
        <f>IF('Dépenses sur barèmes'!D544&lt;&gt;"",'Dépenses sur barèmes'!D544,"")</f>
        <v/>
      </c>
      <c r="E544" s="111" t="str">
        <f>IF('Dépenses sur barèmes'!E544&lt;&gt;"",'Dépenses sur barèmes'!E544,"")</f>
        <v/>
      </c>
      <c r="F544" s="111" t="str">
        <f>IF('Dépenses sur barèmes'!F544&lt;&gt;"",'Dépenses sur barèmes'!F544,"")</f>
        <v/>
      </c>
      <c r="G544" s="79" t="str">
        <f>IF('Dépenses sur barèmes'!G544&lt;&gt;"",'Dépenses sur barèmes'!G544,"")</f>
        <v/>
      </c>
      <c r="H544" s="247" t="str">
        <f>IF(D544&lt;&gt;"",IF(ISNA(VLOOKUP(D544,P_Paramétrage!$B$3086:$D$3125,3,FALSE)),"",VLOOKUP(D544,P_Paramétrage!$B$3086:$D$3125,3,FALSE)),"")</f>
        <v/>
      </c>
      <c r="I544" s="246">
        <f>IF(D544&lt;&gt;"",IF(ISNA(VLOOKUP(D544,P_Paramétrage!$B$3086:$D$3125,3,FALSE)),0,VLOOKUP(D544,P_Paramétrage!$B$3086:$D$3125,2,FALSE)),0)</f>
        <v>0</v>
      </c>
      <c r="J544" s="246">
        <f>'Dépenses sur barèmes'!J544</f>
        <v>0</v>
      </c>
      <c r="K544" s="246"/>
      <c r="L544" s="246">
        <f t="shared" si="24"/>
        <v>0</v>
      </c>
      <c r="M544" s="111"/>
      <c r="N544" s="79" t="str">
        <f t="shared" si="25"/>
        <v/>
      </c>
      <c r="O544" s="246">
        <f t="shared" si="26"/>
        <v>0</v>
      </c>
      <c r="P544" s="111"/>
    </row>
    <row r="545" spans="2:16" ht="19.899999999999999" customHeight="1" x14ac:dyDescent="0.35">
      <c r="B545" s="109">
        <v>538</v>
      </c>
      <c r="C545" s="111" t="str">
        <f>IF('Dépenses sur barèmes'!C545&lt;&gt;"",'Dépenses sur barèmes'!C545,"")</f>
        <v/>
      </c>
      <c r="D545" s="111" t="str">
        <f>IF('Dépenses sur barèmes'!D545&lt;&gt;"",'Dépenses sur barèmes'!D545,"")</f>
        <v/>
      </c>
      <c r="E545" s="111" t="str">
        <f>IF('Dépenses sur barèmes'!E545&lt;&gt;"",'Dépenses sur barèmes'!E545,"")</f>
        <v/>
      </c>
      <c r="F545" s="111" t="str">
        <f>IF('Dépenses sur barèmes'!F545&lt;&gt;"",'Dépenses sur barèmes'!F545,"")</f>
        <v/>
      </c>
      <c r="G545" s="79" t="str">
        <f>IF('Dépenses sur barèmes'!G545&lt;&gt;"",'Dépenses sur barèmes'!G545,"")</f>
        <v/>
      </c>
      <c r="H545" s="247" t="str">
        <f>IF(D545&lt;&gt;"",IF(ISNA(VLOOKUP(D545,P_Paramétrage!$B$3086:$D$3125,3,FALSE)),"",VLOOKUP(D545,P_Paramétrage!$B$3086:$D$3125,3,FALSE)),"")</f>
        <v/>
      </c>
      <c r="I545" s="246">
        <f>IF(D545&lt;&gt;"",IF(ISNA(VLOOKUP(D545,P_Paramétrage!$B$3086:$D$3125,3,FALSE)),0,VLOOKUP(D545,P_Paramétrage!$B$3086:$D$3125,2,FALSE)),0)</f>
        <v>0</v>
      </c>
      <c r="J545" s="246">
        <f>'Dépenses sur barèmes'!J545</f>
        <v>0</v>
      </c>
      <c r="K545" s="246"/>
      <c r="L545" s="246">
        <f t="shared" si="24"/>
        <v>0</v>
      </c>
      <c r="M545" s="111"/>
      <c r="N545" s="79" t="str">
        <f t="shared" si="25"/>
        <v/>
      </c>
      <c r="O545" s="246">
        <f t="shared" si="26"/>
        <v>0</v>
      </c>
      <c r="P545" s="111"/>
    </row>
    <row r="546" spans="2:16" ht="19.899999999999999" customHeight="1" x14ac:dyDescent="0.35">
      <c r="B546" s="109">
        <v>539</v>
      </c>
      <c r="C546" s="111" t="str">
        <f>IF('Dépenses sur barèmes'!C546&lt;&gt;"",'Dépenses sur barèmes'!C546,"")</f>
        <v/>
      </c>
      <c r="D546" s="111" t="str">
        <f>IF('Dépenses sur barèmes'!D546&lt;&gt;"",'Dépenses sur barèmes'!D546,"")</f>
        <v/>
      </c>
      <c r="E546" s="111" t="str">
        <f>IF('Dépenses sur barèmes'!E546&lt;&gt;"",'Dépenses sur barèmes'!E546,"")</f>
        <v/>
      </c>
      <c r="F546" s="111" t="str">
        <f>IF('Dépenses sur barèmes'!F546&lt;&gt;"",'Dépenses sur barèmes'!F546,"")</f>
        <v/>
      </c>
      <c r="G546" s="79" t="str">
        <f>IF('Dépenses sur barèmes'!G546&lt;&gt;"",'Dépenses sur barèmes'!G546,"")</f>
        <v/>
      </c>
      <c r="H546" s="247" t="str">
        <f>IF(D546&lt;&gt;"",IF(ISNA(VLOOKUP(D546,P_Paramétrage!$B$3086:$D$3125,3,FALSE)),"",VLOOKUP(D546,P_Paramétrage!$B$3086:$D$3125,3,FALSE)),"")</f>
        <v/>
      </c>
      <c r="I546" s="246">
        <f>IF(D546&lt;&gt;"",IF(ISNA(VLOOKUP(D546,P_Paramétrage!$B$3086:$D$3125,3,FALSE)),0,VLOOKUP(D546,P_Paramétrage!$B$3086:$D$3125,2,FALSE)),0)</f>
        <v>0</v>
      </c>
      <c r="J546" s="246">
        <f>'Dépenses sur barèmes'!J546</f>
        <v>0</v>
      </c>
      <c r="K546" s="246"/>
      <c r="L546" s="246">
        <f t="shared" si="24"/>
        <v>0</v>
      </c>
      <c r="M546" s="111"/>
      <c r="N546" s="79" t="str">
        <f t="shared" si="25"/>
        <v/>
      </c>
      <c r="O546" s="246">
        <f t="shared" si="26"/>
        <v>0</v>
      </c>
      <c r="P546" s="111"/>
    </row>
    <row r="547" spans="2:16" ht="19.899999999999999" customHeight="1" x14ac:dyDescent="0.35">
      <c r="B547" s="109">
        <v>540</v>
      </c>
      <c r="C547" s="111" t="str">
        <f>IF('Dépenses sur barèmes'!C547&lt;&gt;"",'Dépenses sur barèmes'!C547,"")</f>
        <v/>
      </c>
      <c r="D547" s="111" t="str">
        <f>IF('Dépenses sur barèmes'!D547&lt;&gt;"",'Dépenses sur barèmes'!D547,"")</f>
        <v/>
      </c>
      <c r="E547" s="111" t="str">
        <f>IF('Dépenses sur barèmes'!E547&lt;&gt;"",'Dépenses sur barèmes'!E547,"")</f>
        <v/>
      </c>
      <c r="F547" s="111" t="str">
        <f>IF('Dépenses sur barèmes'!F547&lt;&gt;"",'Dépenses sur barèmes'!F547,"")</f>
        <v/>
      </c>
      <c r="G547" s="79" t="str">
        <f>IF('Dépenses sur barèmes'!G547&lt;&gt;"",'Dépenses sur barèmes'!G547,"")</f>
        <v/>
      </c>
      <c r="H547" s="247" t="str">
        <f>IF(D547&lt;&gt;"",IF(ISNA(VLOOKUP(D547,P_Paramétrage!$B$3086:$D$3125,3,FALSE)),"",VLOOKUP(D547,P_Paramétrage!$B$3086:$D$3125,3,FALSE)),"")</f>
        <v/>
      </c>
      <c r="I547" s="246">
        <f>IF(D547&lt;&gt;"",IF(ISNA(VLOOKUP(D547,P_Paramétrage!$B$3086:$D$3125,3,FALSE)),0,VLOOKUP(D547,P_Paramétrage!$B$3086:$D$3125,2,FALSE)),0)</f>
        <v>0</v>
      </c>
      <c r="J547" s="246">
        <f>'Dépenses sur barèmes'!J547</f>
        <v>0</v>
      </c>
      <c r="K547" s="246"/>
      <c r="L547" s="246">
        <f t="shared" si="24"/>
        <v>0</v>
      </c>
      <c r="M547" s="111"/>
      <c r="N547" s="79" t="str">
        <f t="shared" si="25"/>
        <v/>
      </c>
      <c r="O547" s="246">
        <f t="shared" si="26"/>
        <v>0</v>
      </c>
      <c r="P547" s="111"/>
    </row>
    <row r="548" spans="2:16" ht="19.899999999999999" customHeight="1" x14ac:dyDescent="0.35">
      <c r="B548" s="109">
        <v>541</v>
      </c>
      <c r="C548" s="111" t="str">
        <f>IF('Dépenses sur barèmes'!C548&lt;&gt;"",'Dépenses sur barèmes'!C548,"")</f>
        <v/>
      </c>
      <c r="D548" s="111" t="str">
        <f>IF('Dépenses sur barèmes'!D548&lt;&gt;"",'Dépenses sur barèmes'!D548,"")</f>
        <v/>
      </c>
      <c r="E548" s="111" t="str">
        <f>IF('Dépenses sur barèmes'!E548&lt;&gt;"",'Dépenses sur barèmes'!E548,"")</f>
        <v/>
      </c>
      <c r="F548" s="111" t="str">
        <f>IF('Dépenses sur barèmes'!F548&lt;&gt;"",'Dépenses sur barèmes'!F548,"")</f>
        <v/>
      </c>
      <c r="G548" s="79" t="str">
        <f>IF('Dépenses sur barèmes'!G548&lt;&gt;"",'Dépenses sur barèmes'!G548,"")</f>
        <v/>
      </c>
      <c r="H548" s="247" t="str">
        <f>IF(D548&lt;&gt;"",IF(ISNA(VLOOKUP(D548,P_Paramétrage!$B$3086:$D$3125,3,FALSE)),"",VLOOKUP(D548,P_Paramétrage!$B$3086:$D$3125,3,FALSE)),"")</f>
        <v/>
      </c>
      <c r="I548" s="246">
        <f>IF(D548&lt;&gt;"",IF(ISNA(VLOOKUP(D548,P_Paramétrage!$B$3086:$D$3125,3,FALSE)),0,VLOOKUP(D548,P_Paramétrage!$B$3086:$D$3125,2,FALSE)),0)</f>
        <v>0</v>
      </c>
      <c r="J548" s="246">
        <f>'Dépenses sur barèmes'!J548</f>
        <v>0</v>
      </c>
      <c r="K548" s="246"/>
      <c r="L548" s="246">
        <f t="shared" si="24"/>
        <v>0</v>
      </c>
      <c r="M548" s="111"/>
      <c r="N548" s="79" t="str">
        <f t="shared" si="25"/>
        <v/>
      </c>
      <c r="O548" s="246">
        <f t="shared" si="26"/>
        <v>0</v>
      </c>
      <c r="P548" s="111"/>
    </row>
    <row r="549" spans="2:16" ht="19.899999999999999" customHeight="1" x14ac:dyDescent="0.35">
      <c r="B549" s="109">
        <v>542</v>
      </c>
      <c r="C549" s="111" t="str">
        <f>IF('Dépenses sur barèmes'!C549&lt;&gt;"",'Dépenses sur barèmes'!C549,"")</f>
        <v/>
      </c>
      <c r="D549" s="111" t="str">
        <f>IF('Dépenses sur barèmes'!D549&lt;&gt;"",'Dépenses sur barèmes'!D549,"")</f>
        <v/>
      </c>
      <c r="E549" s="111" t="str">
        <f>IF('Dépenses sur barèmes'!E549&lt;&gt;"",'Dépenses sur barèmes'!E549,"")</f>
        <v/>
      </c>
      <c r="F549" s="111" t="str">
        <f>IF('Dépenses sur barèmes'!F549&lt;&gt;"",'Dépenses sur barèmes'!F549,"")</f>
        <v/>
      </c>
      <c r="G549" s="79" t="str">
        <f>IF('Dépenses sur barèmes'!G549&lt;&gt;"",'Dépenses sur barèmes'!G549,"")</f>
        <v/>
      </c>
      <c r="H549" s="247" t="str">
        <f>IF(D549&lt;&gt;"",IF(ISNA(VLOOKUP(D549,P_Paramétrage!$B$3086:$D$3125,3,FALSE)),"",VLOOKUP(D549,P_Paramétrage!$B$3086:$D$3125,3,FALSE)),"")</f>
        <v/>
      </c>
      <c r="I549" s="246">
        <f>IF(D549&lt;&gt;"",IF(ISNA(VLOOKUP(D549,P_Paramétrage!$B$3086:$D$3125,3,FALSE)),0,VLOOKUP(D549,P_Paramétrage!$B$3086:$D$3125,2,FALSE)),0)</f>
        <v>0</v>
      </c>
      <c r="J549" s="246">
        <f>'Dépenses sur barèmes'!J549</f>
        <v>0</v>
      </c>
      <c r="K549" s="246"/>
      <c r="L549" s="246">
        <f t="shared" si="24"/>
        <v>0</v>
      </c>
      <c r="M549" s="111"/>
      <c r="N549" s="79" t="str">
        <f t="shared" si="25"/>
        <v/>
      </c>
      <c r="O549" s="246">
        <f t="shared" si="26"/>
        <v>0</v>
      </c>
      <c r="P549" s="111"/>
    </row>
    <row r="550" spans="2:16" ht="19.899999999999999" customHeight="1" x14ac:dyDescent="0.35">
      <c r="B550" s="109">
        <v>543</v>
      </c>
      <c r="C550" s="111" t="str">
        <f>IF('Dépenses sur barèmes'!C550&lt;&gt;"",'Dépenses sur barèmes'!C550,"")</f>
        <v/>
      </c>
      <c r="D550" s="111" t="str">
        <f>IF('Dépenses sur barèmes'!D550&lt;&gt;"",'Dépenses sur barèmes'!D550,"")</f>
        <v/>
      </c>
      <c r="E550" s="111" t="str">
        <f>IF('Dépenses sur barèmes'!E550&lt;&gt;"",'Dépenses sur barèmes'!E550,"")</f>
        <v/>
      </c>
      <c r="F550" s="111" t="str">
        <f>IF('Dépenses sur barèmes'!F550&lt;&gt;"",'Dépenses sur barèmes'!F550,"")</f>
        <v/>
      </c>
      <c r="G550" s="79" t="str">
        <f>IF('Dépenses sur barèmes'!G550&lt;&gt;"",'Dépenses sur barèmes'!G550,"")</f>
        <v/>
      </c>
      <c r="H550" s="247" t="str">
        <f>IF(D550&lt;&gt;"",IF(ISNA(VLOOKUP(D550,P_Paramétrage!$B$3086:$D$3125,3,FALSE)),"",VLOOKUP(D550,P_Paramétrage!$B$3086:$D$3125,3,FALSE)),"")</f>
        <v/>
      </c>
      <c r="I550" s="246">
        <f>IF(D550&lt;&gt;"",IF(ISNA(VLOOKUP(D550,P_Paramétrage!$B$3086:$D$3125,3,FALSE)),0,VLOOKUP(D550,P_Paramétrage!$B$3086:$D$3125,2,FALSE)),0)</f>
        <v>0</v>
      </c>
      <c r="J550" s="246">
        <f>'Dépenses sur barèmes'!J550</f>
        <v>0</v>
      </c>
      <c r="K550" s="246"/>
      <c r="L550" s="246">
        <f t="shared" si="24"/>
        <v>0</v>
      </c>
      <c r="M550" s="111"/>
      <c r="N550" s="79" t="str">
        <f t="shared" si="25"/>
        <v/>
      </c>
      <c r="O550" s="246">
        <f t="shared" si="26"/>
        <v>0</v>
      </c>
      <c r="P550" s="111"/>
    </row>
    <row r="551" spans="2:16" ht="19.899999999999999" customHeight="1" x14ac:dyDescent="0.35">
      <c r="B551" s="109">
        <v>544</v>
      </c>
      <c r="C551" s="111" t="str">
        <f>IF('Dépenses sur barèmes'!C551&lt;&gt;"",'Dépenses sur barèmes'!C551,"")</f>
        <v/>
      </c>
      <c r="D551" s="111" t="str">
        <f>IF('Dépenses sur barèmes'!D551&lt;&gt;"",'Dépenses sur barèmes'!D551,"")</f>
        <v/>
      </c>
      <c r="E551" s="111" t="str">
        <f>IF('Dépenses sur barèmes'!E551&lt;&gt;"",'Dépenses sur barèmes'!E551,"")</f>
        <v/>
      </c>
      <c r="F551" s="111" t="str">
        <f>IF('Dépenses sur barèmes'!F551&lt;&gt;"",'Dépenses sur barèmes'!F551,"")</f>
        <v/>
      </c>
      <c r="G551" s="79" t="str">
        <f>IF('Dépenses sur barèmes'!G551&lt;&gt;"",'Dépenses sur barèmes'!G551,"")</f>
        <v/>
      </c>
      <c r="H551" s="247" t="str">
        <f>IF(D551&lt;&gt;"",IF(ISNA(VLOOKUP(D551,P_Paramétrage!$B$3086:$D$3125,3,FALSE)),"",VLOOKUP(D551,P_Paramétrage!$B$3086:$D$3125,3,FALSE)),"")</f>
        <v/>
      </c>
      <c r="I551" s="246">
        <f>IF(D551&lt;&gt;"",IF(ISNA(VLOOKUP(D551,P_Paramétrage!$B$3086:$D$3125,3,FALSE)),0,VLOOKUP(D551,P_Paramétrage!$B$3086:$D$3125,2,FALSE)),0)</f>
        <v>0</v>
      </c>
      <c r="J551" s="246">
        <f>'Dépenses sur barèmes'!J551</f>
        <v>0</v>
      </c>
      <c r="K551" s="246"/>
      <c r="L551" s="246">
        <f t="shared" si="24"/>
        <v>0</v>
      </c>
      <c r="M551" s="111"/>
      <c r="N551" s="79" t="str">
        <f t="shared" si="25"/>
        <v/>
      </c>
      <c r="O551" s="246">
        <f t="shared" si="26"/>
        <v>0</v>
      </c>
      <c r="P551" s="111"/>
    </row>
    <row r="552" spans="2:16" ht="19.899999999999999" customHeight="1" x14ac:dyDescent="0.35">
      <c r="B552" s="109">
        <v>545</v>
      </c>
      <c r="C552" s="111" t="str">
        <f>IF('Dépenses sur barèmes'!C552&lt;&gt;"",'Dépenses sur barèmes'!C552,"")</f>
        <v/>
      </c>
      <c r="D552" s="111" t="str">
        <f>IF('Dépenses sur barèmes'!D552&lt;&gt;"",'Dépenses sur barèmes'!D552,"")</f>
        <v/>
      </c>
      <c r="E552" s="111" t="str">
        <f>IF('Dépenses sur barèmes'!E552&lt;&gt;"",'Dépenses sur barèmes'!E552,"")</f>
        <v/>
      </c>
      <c r="F552" s="111" t="str">
        <f>IF('Dépenses sur barèmes'!F552&lt;&gt;"",'Dépenses sur barèmes'!F552,"")</f>
        <v/>
      </c>
      <c r="G552" s="79" t="str">
        <f>IF('Dépenses sur barèmes'!G552&lt;&gt;"",'Dépenses sur barèmes'!G552,"")</f>
        <v/>
      </c>
      <c r="H552" s="247" t="str">
        <f>IF(D552&lt;&gt;"",IF(ISNA(VLOOKUP(D552,P_Paramétrage!$B$3086:$D$3125,3,FALSE)),"",VLOOKUP(D552,P_Paramétrage!$B$3086:$D$3125,3,FALSE)),"")</f>
        <v/>
      </c>
      <c r="I552" s="246">
        <f>IF(D552&lt;&gt;"",IF(ISNA(VLOOKUP(D552,P_Paramétrage!$B$3086:$D$3125,3,FALSE)),0,VLOOKUP(D552,P_Paramétrage!$B$3086:$D$3125,2,FALSE)),0)</f>
        <v>0</v>
      </c>
      <c r="J552" s="246">
        <f>'Dépenses sur barèmes'!J552</f>
        <v>0</v>
      </c>
      <c r="K552" s="246"/>
      <c r="L552" s="246">
        <f t="shared" si="24"/>
        <v>0</v>
      </c>
      <c r="M552" s="111"/>
      <c r="N552" s="79" t="str">
        <f t="shared" si="25"/>
        <v/>
      </c>
      <c r="O552" s="246">
        <f t="shared" si="26"/>
        <v>0</v>
      </c>
      <c r="P552" s="111"/>
    </row>
    <row r="553" spans="2:16" ht="19.899999999999999" customHeight="1" x14ac:dyDescent="0.35">
      <c r="B553" s="109">
        <v>546</v>
      </c>
      <c r="C553" s="111" t="str">
        <f>IF('Dépenses sur barèmes'!C553&lt;&gt;"",'Dépenses sur barèmes'!C553,"")</f>
        <v/>
      </c>
      <c r="D553" s="111" t="str">
        <f>IF('Dépenses sur barèmes'!D553&lt;&gt;"",'Dépenses sur barèmes'!D553,"")</f>
        <v/>
      </c>
      <c r="E553" s="111" t="str">
        <f>IF('Dépenses sur barèmes'!E553&lt;&gt;"",'Dépenses sur barèmes'!E553,"")</f>
        <v/>
      </c>
      <c r="F553" s="111" t="str">
        <f>IF('Dépenses sur barèmes'!F553&lt;&gt;"",'Dépenses sur barèmes'!F553,"")</f>
        <v/>
      </c>
      <c r="G553" s="79" t="str">
        <f>IF('Dépenses sur barèmes'!G553&lt;&gt;"",'Dépenses sur barèmes'!G553,"")</f>
        <v/>
      </c>
      <c r="H553" s="247" t="str">
        <f>IF(D553&lt;&gt;"",IF(ISNA(VLOOKUP(D553,P_Paramétrage!$B$3086:$D$3125,3,FALSE)),"",VLOOKUP(D553,P_Paramétrage!$B$3086:$D$3125,3,FALSE)),"")</f>
        <v/>
      </c>
      <c r="I553" s="246">
        <f>IF(D553&lt;&gt;"",IF(ISNA(VLOOKUP(D553,P_Paramétrage!$B$3086:$D$3125,3,FALSE)),0,VLOOKUP(D553,P_Paramétrage!$B$3086:$D$3125,2,FALSE)),0)</f>
        <v>0</v>
      </c>
      <c r="J553" s="246">
        <f>'Dépenses sur barèmes'!J553</f>
        <v>0</v>
      </c>
      <c r="K553" s="246"/>
      <c r="L553" s="246">
        <f t="shared" si="24"/>
        <v>0</v>
      </c>
      <c r="M553" s="111"/>
      <c r="N553" s="79" t="str">
        <f t="shared" si="25"/>
        <v/>
      </c>
      <c r="O553" s="246">
        <f t="shared" si="26"/>
        <v>0</v>
      </c>
      <c r="P553" s="111"/>
    </row>
    <row r="554" spans="2:16" ht="19.899999999999999" customHeight="1" x14ac:dyDescent="0.35">
      <c r="B554" s="109">
        <v>547</v>
      </c>
      <c r="C554" s="111" t="str">
        <f>IF('Dépenses sur barèmes'!C554&lt;&gt;"",'Dépenses sur barèmes'!C554,"")</f>
        <v/>
      </c>
      <c r="D554" s="111" t="str">
        <f>IF('Dépenses sur barèmes'!D554&lt;&gt;"",'Dépenses sur barèmes'!D554,"")</f>
        <v/>
      </c>
      <c r="E554" s="111" t="str">
        <f>IF('Dépenses sur barèmes'!E554&lt;&gt;"",'Dépenses sur barèmes'!E554,"")</f>
        <v/>
      </c>
      <c r="F554" s="111" t="str">
        <f>IF('Dépenses sur barèmes'!F554&lt;&gt;"",'Dépenses sur barèmes'!F554,"")</f>
        <v/>
      </c>
      <c r="G554" s="79" t="str">
        <f>IF('Dépenses sur barèmes'!G554&lt;&gt;"",'Dépenses sur barèmes'!G554,"")</f>
        <v/>
      </c>
      <c r="H554" s="247" t="str">
        <f>IF(D554&lt;&gt;"",IF(ISNA(VLOOKUP(D554,P_Paramétrage!$B$3086:$D$3125,3,FALSE)),"",VLOOKUP(D554,P_Paramétrage!$B$3086:$D$3125,3,FALSE)),"")</f>
        <v/>
      </c>
      <c r="I554" s="246">
        <f>IF(D554&lt;&gt;"",IF(ISNA(VLOOKUP(D554,P_Paramétrage!$B$3086:$D$3125,3,FALSE)),0,VLOOKUP(D554,P_Paramétrage!$B$3086:$D$3125,2,FALSE)),0)</f>
        <v>0</v>
      </c>
      <c r="J554" s="246">
        <f>'Dépenses sur barèmes'!J554</f>
        <v>0</v>
      </c>
      <c r="K554" s="246"/>
      <c r="L554" s="246">
        <f t="shared" si="24"/>
        <v>0</v>
      </c>
      <c r="M554" s="111"/>
      <c r="N554" s="79" t="str">
        <f t="shared" si="25"/>
        <v/>
      </c>
      <c r="O554" s="246">
        <f t="shared" si="26"/>
        <v>0</v>
      </c>
      <c r="P554" s="111"/>
    </row>
    <row r="555" spans="2:16" ht="19.899999999999999" customHeight="1" x14ac:dyDescent="0.35">
      <c r="B555" s="109">
        <v>548</v>
      </c>
      <c r="C555" s="111" t="str">
        <f>IF('Dépenses sur barèmes'!C555&lt;&gt;"",'Dépenses sur barèmes'!C555,"")</f>
        <v/>
      </c>
      <c r="D555" s="111" t="str">
        <f>IF('Dépenses sur barèmes'!D555&lt;&gt;"",'Dépenses sur barèmes'!D555,"")</f>
        <v/>
      </c>
      <c r="E555" s="111" t="str">
        <f>IF('Dépenses sur barèmes'!E555&lt;&gt;"",'Dépenses sur barèmes'!E555,"")</f>
        <v/>
      </c>
      <c r="F555" s="111" t="str">
        <f>IF('Dépenses sur barèmes'!F555&lt;&gt;"",'Dépenses sur barèmes'!F555,"")</f>
        <v/>
      </c>
      <c r="G555" s="79" t="str">
        <f>IF('Dépenses sur barèmes'!G555&lt;&gt;"",'Dépenses sur barèmes'!G555,"")</f>
        <v/>
      </c>
      <c r="H555" s="247" t="str">
        <f>IF(D555&lt;&gt;"",IF(ISNA(VLOOKUP(D555,P_Paramétrage!$B$3086:$D$3125,3,FALSE)),"",VLOOKUP(D555,P_Paramétrage!$B$3086:$D$3125,3,FALSE)),"")</f>
        <v/>
      </c>
      <c r="I555" s="246">
        <f>IF(D555&lt;&gt;"",IF(ISNA(VLOOKUP(D555,P_Paramétrage!$B$3086:$D$3125,3,FALSE)),0,VLOOKUP(D555,P_Paramétrage!$B$3086:$D$3125,2,FALSE)),0)</f>
        <v>0</v>
      </c>
      <c r="J555" s="246">
        <f>'Dépenses sur barèmes'!J555</f>
        <v>0</v>
      </c>
      <c r="K555" s="246"/>
      <c r="L555" s="246">
        <f t="shared" si="24"/>
        <v>0</v>
      </c>
      <c r="M555" s="111"/>
      <c r="N555" s="79" t="str">
        <f t="shared" si="25"/>
        <v/>
      </c>
      <c r="O555" s="246">
        <f t="shared" si="26"/>
        <v>0</v>
      </c>
      <c r="P555" s="111"/>
    </row>
    <row r="556" spans="2:16" ht="19.899999999999999" customHeight="1" x14ac:dyDescent="0.35">
      <c r="B556" s="109">
        <v>549</v>
      </c>
      <c r="C556" s="111" t="str">
        <f>IF('Dépenses sur barèmes'!C556&lt;&gt;"",'Dépenses sur barèmes'!C556,"")</f>
        <v/>
      </c>
      <c r="D556" s="111" t="str">
        <f>IF('Dépenses sur barèmes'!D556&lt;&gt;"",'Dépenses sur barèmes'!D556,"")</f>
        <v/>
      </c>
      <c r="E556" s="111" t="str">
        <f>IF('Dépenses sur barèmes'!E556&lt;&gt;"",'Dépenses sur barèmes'!E556,"")</f>
        <v/>
      </c>
      <c r="F556" s="111" t="str">
        <f>IF('Dépenses sur barèmes'!F556&lt;&gt;"",'Dépenses sur barèmes'!F556,"")</f>
        <v/>
      </c>
      <c r="G556" s="79" t="str">
        <f>IF('Dépenses sur barèmes'!G556&lt;&gt;"",'Dépenses sur barèmes'!G556,"")</f>
        <v/>
      </c>
      <c r="H556" s="247" t="str">
        <f>IF(D556&lt;&gt;"",IF(ISNA(VLOOKUP(D556,P_Paramétrage!$B$3086:$D$3125,3,FALSE)),"",VLOOKUP(D556,P_Paramétrage!$B$3086:$D$3125,3,FALSE)),"")</f>
        <v/>
      </c>
      <c r="I556" s="246">
        <f>IF(D556&lt;&gt;"",IF(ISNA(VLOOKUP(D556,P_Paramétrage!$B$3086:$D$3125,3,FALSE)),0,VLOOKUP(D556,P_Paramétrage!$B$3086:$D$3125,2,FALSE)),0)</f>
        <v>0</v>
      </c>
      <c r="J556" s="246">
        <f>'Dépenses sur barèmes'!J556</f>
        <v>0</v>
      </c>
      <c r="K556" s="246"/>
      <c r="L556" s="246">
        <f t="shared" si="24"/>
        <v>0</v>
      </c>
      <c r="M556" s="111"/>
      <c r="N556" s="79" t="str">
        <f t="shared" si="25"/>
        <v/>
      </c>
      <c r="O556" s="246">
        <f t="shared" si="26"/>
        <v>0</v>
      </c>
      <c r="P556" s="111"/>
    </row>
    <row r="557" spans="2:16" ht="19.899999999999999" customHeight="1" x14ac:dyDescent="0.35">
      <c r="B557" s="109">
        <v>550</v>
      </c>
      <c r="C557" s="111" t="str">
        <f>IF('Dépenses sur barèmes'!C557&lt;&gt;"",'Dépenses sur barèmes'!C557,"")</f>
        <v/>
      </c>
      <c r="D557" s="111" t="str">
        <f>IF('Dépenses sur barèmes'!D557&lt;&gt;"",'Dépenses sur barèmes'!D557,"")</f>
        <v/>
      </c>
      <c r="E557" s="111" t="str">
        <f>IF('Dépenses sur barèmes'!E557&lt;&gt;"",'Dépenses sur barèmes'!E557,"")</f>
        <v/>
      </c>
      <c r="F557" s="111" t="str">
        <f>IF('Dépenses sur barèmes'!F557&lt;&gt;"",'Dépenses sur barèmes'!F557,"")</f>
        <v/>
      </c>
      <c r="G557" s="79" t="str">
        <f>IF('Dépenses sur barèmes'!G557&lt;&gt;"",'Dépenses sur barèmes'!G557,"")</f>
        <v/>
      </c>
      <c r="H557" s="247" t="str">
        <f>IF(D557&lt;&gt;"",IF(ISNA(VLOOKUP(D557,P_Paramétrage!$B$3086:$D$3125,3,FALSE)),"",VLOOKUP(D557,P_Paramétrage!$B$3086:$D$3125,3,FALSE)),"")</f>
        <v/>
      </c>
      <c r="I557" s="246">
        <f>IF(D557&lt;&gt;"",IF(ISNA(VLOOKUP(D557,P_Paramétrage!$B$3086:$D$3125,3,FALSE)),0,VLOOKUP(D557,P_Paramétrage!$B$3086:$D$3125,2,FALSE)),0)</f>
        <v>0</v>
      </c>
      <c r="J557" s="246">
        <f>'Dépenses sur barèmes'!J557</f>
        <v>0</v>
      </c>
      <c r="K557" s="246"/>
      <c r="L557" s="246">
        <f t="shared" si="24"/>
        <v>0</v>
      </c>
      <c r="M557" s="111"/>
      <c r="N557" s="79" t="str">
        <f t="shared" si="25"/>
        <v/>
      </c>
      <c r="O557" s="246">
        <f t="shared" si="26"/>
        <v>0</v>
      </c>
      <c r="P557" s="111"/>
    </row>
    <row r="558" spans="2:16" ht="19.899999999999999" customHeight="1" x14ac:dyDescent="0.35">
      <c r="B558" s="109">
        <v>551</v>
      </c>
      <c r="C558" s="111" t="str">
        <f>IF('Dépenses sur barèmes'!C558&lt;&gt;"",'Dépenses sur barèmes'!C558,"")</f>
        <v/>
      </c>
      <c r="D558" s="111" t="str">
        <f>IF('Dépenses sur barèmes'!D558&lt;&gt;"",'Dépenses sur barèmes'!D558,"")</f>
        <v/>
      </c>
      <c r="E558" s="111" t="str">
        <f>IF('Dépenses sur barèmes'!E558&lt;&gt;"",'Dépenses sur barèmes'!E558,"")</f>
        <v/>
      </c>
      <c r="F558" s="111" t="str">
        <f>IF('Dépenses sur barèmes'!F558&lt;&gt;"",'Dépenses sur barèmes'!F558,"")</f>
        <v/>
      </c>
      <c r="G558" s="79" t="str">
        <f>IF('Dépenses sur barèmes'!G558&lt;&gt;"",'Dépenses sur barèmes'!G558,"")</f>
        <v/>
      </c>
      <c r="H558" s="247" t="str">
        <f>IF(D558&lt;&gt;"",IF(ISNA(VLOOKUP(D558,P_Paramétrage!$B$3086:$D$3125,3,FALSE)),"",VLOOKUP(D558,P_Paramétrage!$B$3086:$D$3125,3,FALSE)),"")</f>
        <v/>
      </c>
      <c r="I558" s="246">
        <f>IF(D558&lt;&gt;"",IF(ISNA(VLOOKUP(D558,P_Paramétrage!$B$3086:$D$3125,3,FALSE)),0,VLOOKUP(D558,P_Paramétrage!$B$3086:$D$3125,2,FALSE)),0)</f>
        <v>0</v>
      </c>
      <c r="J558" s="246">
        <f>'Dépenses sur barèmes'!J558</f>
        <v>0</v>
      </c>
      <c r="K558" s="246"/>
      <c r="L558" s="246">
        <f t="shared" si="24"/>
        <v>0</v>
      </c>
      <c r="M558" s="111"/>
      <c r="N558" s="79" t="str">
        <f t="shared" si="25"/>
        <v/>
      </c>
      <c r="O558" s="246">
        <f t="shared" si="26"/>
        <v>0</v>
      </c>
      <c r="P558" s="111"/>
    </row>
    <row r="559" spans="2:16" ht="19.899999999999999" customHeight="1" x14ac:dyDescent="0.35">
      <c r="B559" s="109">
        <v>552</v>
      </c>
      <c r="C559" s="111" t="str">
        <f>IF('Dépenses sur barèmes'!C559&lt;&gt;"",'Dépenses sur barèmes'!C559,"")</f>
        <v/>
      </c>
      <c r="D559" s="111" t="str">
        <f>IF('Dépenses sur barèmes'!D559&lt;&gt;"",'Dépenses sur barèmes'!D559,"")</f>
        <v/>
      </c>
      <c r="E559" s="111" t="str">
        <f>IF('Dépenses sur barèmes'!E559&lt;&gt;"",'Dépenses sur barèmes'!E559,"")</f>
        <v/>
      </c>
      <c r="F559" s="111" t="str">
        <f>IF('Dépenses sur barèmes'!F559&lt;&gt;"",'Dépenses sur barèmes'!F559,"")</f>
        <v/>
      </c>
      <c r="G559" s="79" t="str">
        <f>IF('Dépenses sur barèmes'!G559&lt;&gt;"",'Dépenses sur barèmes'!G559,"")</f>
        <v/>
      </c>
      <c r="H559" s="247" t="str">
        <f>IF(D559&lt;&gt;"",IF(ISNA(VLOOKUP(D559,P_Paramétrage!$B$3086:$D$3125,3,FALSE)),"",VLOOKUP(D559,P_Paramétrage!$B$3086:$D$3125,3,FALSE)),"")</f>
        <v/>
      </c>
      <c r="I559" s="246">
        <f>IF(D559&lt;&gt;"",IF(ISNA(VLOOKUP(D559,P_Paramétrage!$B$3086:$D$3125,3,FALSE)),0,VLOOKUP(D559,P_Paramétrage!$B$3086:$D$3125,2,FALSE)),0)</f>
        <v>0</v>
      </c>
      <c r="J559" s="246">
        <f>'Dépenses sur barèmes'!J559</f>
        <v>0</v>
      </c>
      <c r="K559" s="246"/>
      <c r="L559" s="246">
        <f t="shared" si="24"/>
        <v>0</v>
      </c>
      <c r="M559" s="111"/>
      <c r="N559" s="79" t="str">
        <f t="shared" si="25"/>
        <v/>
      </c>
      <c r="O559" s="246">
        <f t="shared" si="26"/>
        <v>0</v>
      </c>
      <c r="P559" s="111"/>
    </row>
    <row r="560" spans="2:16" ht="19.899999999999999" customHeight="1" x14ac:dyDescent="0.35">
      <c r="B560" s="109">
        <v>553</v>
      </c>
      <c r="C560" s="111" t="str">
        <f>IF('Dépenses sur barèmes'!C560&lt;&gt;"",'Dépenses sur barèmes'!C560,"")</f>
        <v/>
      </c>
      <c r="D560" s="111" t="str">
        <f>IF('Dépenses sur barèmes'!D560&lt;&gt;"",'Dépenses sur barèmes'!D560,"")</f>
        <v/>
      </c>
      <c r="E560" s="111" t="str">
        <f>IF('Dépenses sur barèmes'!E560&lt;&gt;"",'Dépenses sur barèmes'!E560,"")</f>
        <v/>
      </c>
      <c r="F560" s="111" t="str">
        <f>IF('Dépenses sur barèmes'!F560&lt;&gt;"",'Dépenses sur barèmes'!F560,"")</f>
        <v/>
      </c>
      <c r="G560" s="79" t="str">
        <f>IF('Dépenses sur barèmes'!G560&lt;&gt;"",'Dépenses sur barèmes'!G560,"")</f>
        <v/>
      </c>
      <c r="H560" s="247" t="str">
        <f>IF(D560&lt;&gt;"",IF(ISNA(VLOOKUP(D560,P_Paramétrage!$B$3086:$D$3125,3,FALSE)),"",VLOOKUP(D560,P_Paramétrage!$B$3086:$D$3125,3,FALSE)),"")</f>
        <v/>
      </c>
      <c r="I560" s="246">
        <f>IF(D560&lt;&gt;"",IF(ISNA(VLOOKUP(D560,P_Paramétrage!$B$3086:$D$3125,3,FALSE)),0,VLOOKUP(D560,P_Paramétrage!$B$3086:$D$3125,2,FALSE)),0)</f>
        <v>0</v>
      </c>
      <c r="J560" s="246">
        <f>'Dépenses sur barèmes'!J560</f>
        <v>0</v>
      </c>
      <c r="K560" s="246"/>
      <c r="L560" s="246">
        <f t="shared" si="24"/>
        <v>0</v>
      </c>
      <c r="M560" s="111"/>
      <c r="N560" s="79" t="str">
        <f t="shared" si="25"/>
        <v/>
      </c>
      <c r="O560" s="246">
        <f t="shared" si="26"/>
        <v>0</v>
      </c>
      <c r="P560" s="111"/>
    </row>
    <row r="561" spans="2:16" ht="19.899999999999999" customHeight="1" x14ac:dyDescent="0.35">
      <c r="B561" s="109">
        <v>554</v>
      </c>
      <c r="C561" s="111" t="str">
        <f>IF('Dépenses sur barèmes'!C561&lt;&gt;"",'Dépenses sur barèmes'!C561,"")</f>
        <v/>
      </c>
      <c r="D561" s="111" t="str">
        <f>IF('Dépenses sur barèmes'!D561&lt;&gt;"",'Dépenses sur barèmes'!D561,"")</f>
        <v/>
      </c>
      <c r="E561" s="111" t="str">
        <f>IF('Dépenses sur barèmes'!E561&lt;&gt;"",'Dépenses sur barèmes'!E561,"")</f>
        <v/>
      </c>
      <c r="F561" s="111" t="str">
        <f>IF('Dépenses sur barèmes'!F561&lt;&gt;"",'Dépenses sur barèmes'!F561,"")</f>
        <v/>
      </c>
      <c r="G561" s="79" t="str">
        <f>IF('Dépenses sur barèmes'!G561&lt;&gt;"",'Dépenses sur barèmes'!G561,"")</f>
        <v/>
      </c>
      <c r="H561" s="247" t="str">
        <f>IF(D561&lt;&gt;"",IF(ISNA(VLOOKUP(D561,P_Paramétrage!$B$3086:$D$3125,3,FALSE)),"",VLOOKUP(D561,P_Paramétrage!$B$3086:$D$3125,3,FALSE)),"")</f>
        <v/>
      </c>
      <c r="I561" s="246">
        <f>IF(D561&lt;&gt;"",IF(ISNA(VLOOKUP(D561,P_Paramétrage!$B$3086:$D$3125,3,FALSE)),0,VLOOKUP(D561,P_Paramétrage!$B$3086:$D$3125,2,FALSE)),0)</f>
        <v>0</v>
      </c>
      <c r="J561" s="246">
        <f>'Dépenses sur barèmes'!J561</f>
        <v>0</v>
      </c>
      <c r="K561" s="246"/>
      <c r="L561" s="246">
        <f t="shared" si="24"/>
        <v>0</v>
      </c>
      <c r="M561" s="111"/>
      <c r="N561" s="79" t="str">
        <f t="shared" si="25"/>
        <v/>
      </c>
      <c r="O561" s="246">
        <f t="shared" si="26"/>
        <v>0</v>
      </c>
      <c r="P561" s="111"/>
    </row>
    <row r="562" spans="2:16" ht="19.899999999999999" customHeight="1" x14ac:dyDescent="0.35">
      <c r="B562" s="109">
        <v>555</v>
      </c>
      <c r="C562" s="111" t="str">
        <f>IF('Dépenses sur barèmes'!C562&lt;&gt;"",'Dépenses sur barèmes'!C562,"")</f>
        <v/>
      </c>
      <c r="D562" s="111" t="str">
        <f>IF('Dépenses sur barèmes'!D562&lt;&gt;"",'Dépenses sur barèmes'!D562,"")</f>
        <v/>
      </c>
      <c r="E562" s="111" t="str">
        <f>IF('Dépenses sur barèmes'!E562&lt;&gt;"",'Dépenses sur barèmes'!E562,"")</f>
        <v/>
      </c>
      <c r="F562" s="111" t="str">
        <f>IF('Dépenses sur barèmes'!F562&lt;&gt;"",'Dépenses sur barèmes'!F562,"")</f>
        <v/>
      </c>
      <c r="G562" s="79" t="str">
        <f>IF('Dépenses sur barèmes'!G562&lt;&gt;"",'Dépenses sur barèmes'!G562,"")</f>
        <v/>
      </c>
      <c r="H562" s="247" t="str">
        <f>IF(D562&lt;&gt;"",IF(ISNA(VLOOKUP(D562,P_Paramétrage!$B$3086:$D$3125,3,FALSE)),"",VLOOKUP(D562,P_Paramétrage!$B$3086:$D$3125,3,FALSE)),"")</f>
        <v/>
      </c>
      <c r="I562" s="246">
        <f>IF(D562&lt;&gt;"",IF(ISNA(VLOOKUP(D562,P_Paramétrage!$B$3086:$D$3125,3,FALSE)),0,VLOOKUP(D562,P_Paramétrage!$B$3086:$D$3125,2,FALSE)),0)</f>
        <v>0</v>
      </c>
      <c r="J562" s="246">
        <f>'Dépenses sur barèmes'!J562</f>
        <v>0</v>
      </c>
      <c r="K562" s="246"/>
      <c r="L562" s="246">
        <f t="shared" si="24"/>
        <v>0</v>
      </c>
      <c r="M562" s="111"/>
      <c r="N562" s="79" t="str">
        <f t="shared" si="25"/>
        <v/>
      </c>
      <c r="O562" s="246">
        <f t="shared" si="26"/>
        <v>0</v>
      </c>
      <c r="P562" s="111"/>
    </row>
    <row r="563" spans="2:16" ht="19.899999999999999" customHeight="1" x14ac:dyDescent="0.35">
      <c r="B563" s="109">
        <v>556</v>
      </c>
      <c r="C563" s="111" t="str">
        <f>IF('Dépenses sur barèmes'!C563&lt;&gt;"",'Dépenses sur barèmes'!C563,"")</f>
        <v/>
      </c>
      <c r="D563" s="111" t="str">
        <f>IF('Dépenses sur barèmes'!D563&lt;&gt;"",'Dépenses sur barèmes'!D563,"")</f>
        <v/>
      </c>
      <c r="E563" s="111" t="str">
        <f>IF('Dépenses sur barèmes'!E563&lt;&gt;"",'Dépenses sur barèmes'!E563,"")</f>
        <v/>
      </c>
      <c r="F563" s="111" t="str">
        <f>IF('Dépenses sur barèmes'!F563&lt;&gt;"",'Dépenses sur barèmes'!F563,"")</f>
        <v/>
      </c>
      <c r="G563" s="79" t="str">
        <f>IF('Dépenses sur barèmes'!G563&lt;&gt;"",'Dépenses sur barèmes'!G563,"")</f>
        <v/>
      </c>
      <c r="H563" s="247" t="str">
        <f>IF(D563&lt;&gt;"",IF(ISNA(VLOOKUP(D563,P_Paramétrage!$B$3086:$D$3125,3,FALSE)),"",VLOOKUP(D563,P_Paramétrage!$B$3086:$D$3125,3,FALSE)),"")</f>
        <v/>
      </c>
      <c r="I563" s="246">
        <f>IF(D563&lt;&gt;"",IF(ISNA(VLOOKUP(D563,P_Paramétrage!$B$3086:$D$3125,3,FALSE)),0,VLOOKUP(D563,P_Paramétrage!$B$3086:$D$3125,2,FALSE)),0)</f>
        <v>0</v>
      </c>
      <c r="J563" s="246">
        <f>'Dépenses sur barèmes'!J563</f>
        <v>0</v>
      </c>
      <c r="K563" s="246"/>
      <c r="L563" s="246">
        <f t="shared" si="24"/>
        <v>0</v>
      </c>
      <c r="M563" s="111"/>
      <c r="N563" s="79" t="str">
        <f t="shared" si="25"/>
        <v/>
      </c>
      <c r="O563" s="246">
        <f t="shared" si="26"/>
        <v>0</v>
      </c>
      <c r="P563" s="111"/>
    </row>
    <row r="564" spans="2:16" ht="19.899999999999999" customHeight="1" x14ac:dyDescent="0.35">
      <c r="B564" s="109">
        <v>557</v>
      </c>
      <c r="C564" s="111" t="str">
        <f>IF('Dépenses sur barèmes'!C564&lt;&gt;"",'Dépenses sur barèmes'!C564,"")</f>
        <v/>
      </c>
      <c r="D564" s="111" t="str">
        <f>IF('Dépenses sur barèmes'!D564&lt;&gt;"",'Dépenses sur barèmes'!D564,"")</f>
        <v/>
      </c>
      <c r="E564" s="111" t="str">
        <f>IF('Dépenses sur barèmes'!E564&lt;&gt;"",'Dépenses sur barèmes'!E564,"")</f>
        <v/>
      </c>
      <c r="F564" s="111" t="str">
        <f>IF('Dépenses sur barèmes'!F564&lt;&gt;"",'Dépenses sur barèmes'!F564,"")</f>
        <v/>
      </c>
      <c r="G564" s="79" t="str">
        <f>IF('Dépenses sur barèmes'!G564&lt;&gt;"",'Dépenses sur barèmes'!G564,"")</f>
        <v/>
      </c>
      <c r="H564" s="247" t="str">
        <f>IF(D564&lt;&gt;"",IF(ISNA(VLOOKUP(D564,P_Paramétrage!$B$3086:$D$3125,3,FALSE)),"",VLOOKUP(D564,P_Paramétrage!$B$3086:$D$3125,3,FALSE)),"")</f>
        <v/>
      </c>
      <c r="I564" s="246">
        <f>IF(D564&lt;&gt;"",IF(ISNA(VLOOKUP(D564,P_Paramétrage!$B$3086:$D$3125,3,FALSE)),0,VLOOKUP(D564,P_Paramétrage!$B$3086:$D$3125,2,FALSE)),0)</f>
        <v>0</v>
      </c>
      <c r="J564" s="246">
        <f>'Dépenses sur barèmes'!J564</f>
        <v>0</v>
      </c>
      <c r="K564" s="246"/>
      <c r="L564" s="246">
        <f t="shared" si="24"/>
        <v>0</v>
      </c>
      <c r="M564" s="111"/>
      <c r="N564" s="79" t="str">
        <f t="shared" si="25"/>
        <v/>
      </c>
      <c r="O564" s="246">
        <f t="shared" si="26"/>
        <v>0</v>
      </c>
      <c r="P564" s="111"/>
    </row>
    <row r="565" spans="2:16" ht="19.899999999999999" customHeight="1" x14ac:dyDescent="0.35">
      <c r="B565" s="109">
        <v>558</v>
      </c>
      <c r="C565" s="111" t="str">
        <f>IF('Dépenses sur barèmes'!C565&lt;&gt;"",'Dépenses sur barèmes'!C565,"")</f>
        <v/>
      </c>
      <c r="D565" s="111" t="str">
        <f>IF('Dépenses sur barèmes'!D565&lt;&gt;"",'Dépenses sur barèmes'!D565,"")</f>
        <v/>
      </c>
      <c r="E565" s="111" t="str">
        <f>IF('Dépenses sur barèmes'!E565&lt;&gt;"",'Dépenses sur barèmes'!E565,"")</f>
        <v/>
      </c>
      <c r="F565" s="111" t="str">
        <f>IF('Dépenses sur barèmes'!F565&lt;&gt;"",'Dépenses sur barèmes'!F565,"")</f>
        <v/>
      </c>
      <c r="G565" s="79" t="str">
        <f>IF('Dépenses sur barèmes'!G565&lt;&gt;"",'Dépenses sur barèmes'!G565,"")</f>
        <v/>
      </c>
      <c r="H565" s="247" t="str">
        <f>IF(D565&lt;&gt;"",IF(ISNA(VLOOKUP(D565,P_Paramétrage!$B$3086:$D$3125,3,FALSE)),"",VLOOKUP(D565,P_Paramétrage!$B$3086:$D$3125,3,FALSE)),"")</f>
        <v/>
      </c>
      <c r="I565" s="246">
        <f>IF(D565&lt;&gt;"",IF(ISNA(VLOOKUP(D565,P_Paramétrage!$B$3086:$D$3125,3,FALSE)),0,VLOOKUP(D565,P_Paramétrage!$B$3086:$D$3125,2,FALSE)),0)</f>
        <v>0</v>
      </c>
      <c r="J565" s="246">
        <f>'Dépenses sur barèmes'!J565</f>
        <v>0</v>
      </c>
      <c r="K565" s="246"/>
      <c r="L565" s="246">
        <f t="shared" si="24"/>
        <v>0</v>
      </c>
      <c r="M565" s="111"/>
      <c r="N565" s="79" t="str">
        <f t="shared" si="25"/>
        <v/>
      </c>
      <c r="O565" s="246">
        <f t="shared" si="26"/>
        <v>0</v>
      </c>
      <c r="P565" s="111"/>
    </row>
    <row r="566" spans="2:16" ht="19.899999999999999" customHeight="1" x14ac:dyDescent="0.35">
      <c r="B566" s="109">
        <v>559</v>
      </c>
      <c r="C566" s="111" t="str">
        <f>IF('Dépenses sur barèmes'!C566&lt;&gt;"",'Dépenses sur barèmes'!C566,"")</f>
        <v/>
      </c>
      <c r="D566" s="111" t="str">
        <f>IF('Dépenses sur barèmes'!D566&lt;&gt;"",'Dépenses sur barèmes'!D566,"")</f>
        <v/>
      </c>
      <c r="E566" s="111" t="str">
        <f>IF('Dépenses sur barèmes'!E566&lt;&gt;"",'Dépenses sur barèmes'!E566,"")</f>
        <v/>
      </c>
      <c r="F566" s="111" t="str">
        <f>IF('Dépenses sur barèmes'!F566&lt;&gt;"",'Dépenses sur barèmes'!F566,"")</f>
        <v/>
      </c>
      <c r="G566" s="79" t="str">
        <f>IF('Dépenses sur barèmes'!G566&lt;&gt;"",'Dépenses sur barèmes'!G566,"")</f>
        <v/>
      </c>
      <c r="H566" s="247" t="str">
        <f>IF(D566&lt;&gt;"",IF(ISNA(VLOOKUP(D566,P_Paramétrage!$B$3086:$D$3125,3,FALSE)),"",VLOOKUP(D566,P_Paramétrage!$B$3086:$D$3125,3,FALSE)),"")</f>
        <v/>
      </c>
      <c r="I566" s="246">
        <f>IF(D566&lt;&gt;"",IF(ISNA(VLOOKUP(D566,P_Paramétrage!$B$3086:$D$3125,3,FALSE)),0,VLOOKUP(D566,P_Paramétrage!$B$3086:$D$3125,2,FALSE)),0)</f>
        <v>0</v>
      </c>
      <c r="J566" s="246">
        <f>'Dépenses sur barèmes'!J566</f>
        <v>0</v>
      </c>
      <c r="K566" s="246"/>
      <c r="L566" s="246">
        <f t="shared" si="24"/>
        <v>0</v>
      </c>
      <c r="M566" s="111"/>
      <c r="N566" s="79" t="str">
        <f t="shared" si="25"/>
        <v/>
      </c>
      <c r="O566" s="246">
        <f t="shared" si="26"/>
        <v>0</v>
      </c>
      <c r="P566" s="111"/>
    </row>
    <row r="567" spans="2:16" ht="19.899999999999999" customHeight="1" x14ac:dyDescent="0.35">
      <c r="B567" s="109">
        <v>560</v>
      </c>
      <c r="C567" s="111" t="str">
        <f>IF('Dépenses sur barèmes'!C567&lt;&gt;"",'Dépenses sur barèmes'!C567,"")</f>
        <v/>
      </c>
      <c r="D567" s="111" t="str">
        <f>IF('Dépenses sur barèmes'!D567&lt;&gt;"",'Dépenses sur barèmes'!D567,"")</f>
        <v/>
      </c>
      <c r="E567" s="111" t="str">
        <f>IF('Dépenses sur barèmes'!E567&lt;&gt;"",'Dépenses sur barèmes'!E567,"")</f>
        <v/>
      </c>
      <c r="F567" s="111" t="str">
        <f>IF('Dépenses sur barèmes'!F567&lt;&gt;"",'Dépenses sur barèmes'!F567,"")</f>
        <v/>
      </c>
      <c r="G567" s="79" t="str">
        <f>IF('Dépenses sur barèmes'!G567&lt;&gt;"",'Dépenses sur barèmes'!G567,"")</f>
        <v/>
      </c>
      <c r="H567" s="247" t="str">
        <f>IF(D567&lt;&gt;"",IF(ISNA(VLOOKUP(D567,P_Paramétrage!$B$3086:$D$3125,3,FALSE)),"",VLOOKUP(D567,P_Paramétrage!$B$3086:$D$3125,3,FALSE)),"")</f>
        <v/>
      </c>
      <c r="I567" s="246">
        <f>IF(D567&lt;&gt;"",IF(ISNA(VLOOKUP(D567,P_Paramétrage!$B$3086:$D$3125,3,FALSE)),0,VLOOKUP(D567,P_Paramétrage!$B$3086:$D$3125,2,FALSE)),0)</f>
        <v>0</v>
      </c>
      <c r="J567" s="246">
        <f>'Dépenses sur barèmes'!J567</f>
        <v>0</v>
      </c>
      <c r="K567" s="246"/>
      <c r="L567" s="246">
        <f t="shared" si="24"/>
        <v>0</v>
      </c>
      <c r="M567" s="111"/>
      <c r="N567" s="79" t="str">
        <f t="shared" si="25"/>
        <v/>
      </c>
      <c r="O567" s="246">
        <f t="shared" si="26"/>
        <v>0</v>
      </c>
      <c r="P567" s="111"/>
    </row>
    <row r="568" spans="2:16" ht="19.899999999999999" customHeight="1" x14ac:dyDescent="0.35">
      <c r="B568" s="109">
        <v>561</v>
      </c>
      <c r="C568" s="111" t="str">
        <f>IF('Dépenses sur barèmes'!C568&lt;&gt;"",'Dépenses sur barèmes'!C568,"")</f>
        <v/>
      </c>
      <c r="D568" s="111" t="str">
        <f>IF('Dépenses sur barèmes'!D568&lt;&gt;"",'Dépenses sur barèmes'!D568,"")</f>
        <v/>
      </c>
      <c r="E568" s="111" t="str">
        <f>IF('Dépenses sur barèmes'!E568&lt;&gt;"",'Dépenses sur barèmes'!E568,"")</f>
        <v/>
      </c>
      <c r="F568" s="111" t="str">
        <f>IF('Dépenses sur barèmes'!F568&lt;&gt;"",'Dépenses sur barèmes'!F568,"")</f>
        <v/>
      </c>
      <c r="G568" s="79" t="str">
        <f>IF('Dépenses sur barèmes'!G568&lt;&gt;"",'Dépenses sur barèmes'!G568,"")</f>
        <v/>
      </c>
      <c r="H568" s="247" t="str">
        <f>IF(D568&lt;&gt;"",IF(ISNA(VLOOKUP(D568,P_Paramétrage!$B$3086:$D$3125,3,FALSE)),"",VLOOKUP(D568,P_Paramétrage!$B$3086:$D$3125,3,FALSE)),"")</f>
        <v/>
      </c>
      <c r="I568" s="246">
        <f>IF(D568&lt;&gt;"",IF(ISNA(VLOOKUP(D568,P_Paramétrage!$B$3086:$D$3125,3,FALSE)),0,VLOOKUP(D568,P_Paramétrage!$B$3086:$D$3125,2,FALSE)),0)</f>
        <v>0</v>
      </c>
      <c r="J568" s="246">
        <f>'Dépenses sur barèmes'!J568</f>
        <v>0</v>
      </c>
      <c r="K568" s="246"/>
      <c r="L568" s="246">
        <f t="shared" si="24"/>
        <v>0</v>
      </c>
      <c r="M568" s="111"/>
      <c r="N568" s="79" t="str">
        <f t="shared" si="25"/>
        <v/>
      </c>
      <c r="O568" s="246">
        <f t="shared" si="26"/>
        <v>0</v>
      </c>
      <c r="P568" s="111"/>
    </row>
    <row r="569" spans="2:16" ht="19.899999999999999" customHeight="1" x14ac:dyDescent="0.35">
      <c r="B569" s="109">
        <v>562</v>
      </c>
      <c r="C569" s="111" t="str">
        <f>IF('Dépenses sur barèmes'!C569&lt;&gt;"",'Dépenses sur barèmes'!C569,"")</f>
        <v/>
      </c>
      <c r="D569" s="111" t="str">
        <f>IF('Dépenses sur barèmes'!D569&lt;&gt;"",'Dépenses sur barèmes'!D569,"")</f>
        <v/>
      </c>
      <c r="E569" s="111" t="str">
        <f>IF('Dépenses sur barèmes'!E569&lt;&gt;"",'Dépenses sur barèmes'!E569,"")</f>
        <v/>
      </c>
      <c r="F569" s="111" t="str">
        <f>IF('Dépenses sur barèmes'!F569&lt;&gt;"",'Dépenses sur barèmes'!F569,"")</f>
        <v/>
      </c>
      <c r="G569" s="79" t="str">
        <f>IF('Dépenses sur barèmes'!G569&lt;&gt;"",'Dépenses sur barèmes'!G569,"")</f>
        <v/>
      </c>
      <c r="H569" s="247" t="str">
        <f>IF(D569&lt;&gt;"",IF(ISNA(VLOOKUP(D569,P_Paramétrage!$B$3086:$D$3125,3,FALSE)),"",VLOOKUP(D569,P_Paramétrage!$B$3086:$D$3125,3,FALSE)),"")</f>
        <v/>
      </c>
      <c r="I569" s="246">
        <f>IF(D569&lt;&gt;"",IF(ISNA(VLOOKUP(D569,P_Paramétrage!$B$3086:$D$3125,3,FALSE)),0,VLOOKUP(D569,P_Paramétrage!$B$3086:$D$3125,2,FALSE)),0)</f>
        <v>0</v>
      </c>
      <c r="J569" s="246">
        <f>'Dépenses sur barèmes'!J569</f>
        <v>0</v>
      </c>
      <c r="K569" s="246"/>
      <c r="L569" s="246">
        <f t="shared" si="24"/>
        <v>0</v>
      </c>
      <c r="M569" s="111"/>
      <c r="N569" s="79" t="str">
        <f t="shared" si="25"/>
        <v/>
      </c>
      <c r="O569" s="246">
        <f t="shared" si="26"/>
        <v>0</v>
      </c>
      <c r="P569" s="111"/>
    </row>
    <row r="570" spans="2:16" ht="19.899999999999999" customHeight="1" x14ac:dyDescent="0.35">
      <c r="B570" s="109">
        <v>563</v>
      </c>
      <c r="C570" s="111" t="str">
        <f>IF('Dépenses sur barèmes'!C570&lt;&gt;"",'Dépenses sur barèmes'!C570,"")</f>
        <v/>
      </c>
      <c r="D570" s="111" t="str">
        <f>IF('Dépenses sur barèmes'!D570&lt;&gt;"",'Dépenses sur barèmes'!D570,"")</f>
        <v/>
      </c>
      <c r="E570" s="111" t="str">
        <f>IF('Dépenses sur barèmes'!E570&lt;&gt;"",'Dépenses sur barèmes'!E570,"")</f>
        <v/>
      </c>
      <c r="F570" s="111" t="str">
        <f>IF('Dépenses sur barèmes'!F570&lt;&gt;"",'Dépenses sur barèmes'!F570,"")</f>
        <v/>
      </c>
      <c r="G570" s="79" t="str">
        <f>IF('Dépenses sur barèmes'!G570&lt;&gt;"",'Dépenses sur barèmes'!G570,"")</f>
        <v/>
      </c>
      <c r="H570" s="247" t="str">
        <f>IF(D570&lt;&gt;"",IF(ISNA(VLOOKUP(D570,P_Paramétrage!$B$3086:$D$3125,3,FALSE)),"",VLOOKUP(D570,P_Paramétrage!$B$3086:$D$3125,3,FALSE)),"")</f>
        <v/>
      </c>
      <c r="I570" s="246">
        <f>IF(D570&lt;&gt;"",IF(ISNA(VLOOKUP(D570,P_Paramétrage!$B$3086:$D$3125,3,FALSE)),0,VLOOKUP(D570,P_Paramétrage!$B$3086:$D$3125,2,FALSE)),0)</f>
        <v>0</v>
      </c>
      <c r="J570" s="246">
        <f>'Dépenses sur barèmes'!J570</f>
        <v>0</v>
      </c>
      <c r="K570" s="246"/>
      <c r="L570" s="246">
        <f t="shared" si="24"/>
        <v>0</v>
      </c>
      <c r="M570" s="111"/>
      <c r="N570" s="79" t="str">
        <f t="shared" si="25"/>
        <v/>
      </c>
      <c r="O570" s="246">
        <f t="shared" si="26"/>
        <v>0</v>
      </c>
      <c r="P570" s="111"/>
    </row>
    <row r="571" spans="2:16" ht="19.899999999999999" customHeight="1" x14ac:dyDescent="0.35">
      <c r="B571" s="109">
        <v>564</v>
      </c>
      <c r="C571" s="111" t="str">
        <f>IF('Dépenses sur barèmes'!C571&lt;&gt;"",'Dépenses sur barèmes'!C571,"")</f>
        <v/>
      </c>
      <c r="D571" s="111" t="str">
        <f>IF('Dépenses sur barèmes'!D571&lt;&gt;"",'Dépenses sur barèmes'!D571,"")</f>
        <v/>
      </c>
      <c r="E571" s="111" t="str">
        <f>IF('Dépenses sur barèmes'!E571&lt;&gt;"",'Dépenses sur barèmes'!E571,"")</f>
        <v/>
      </c>
      <c r="F571" s="111" t="str">
        <f>IF('Dépenses sur barèmes'!F571&lt;&gt;"",'Dépenses sur barèmes'!F571,"")</f>
        <v/>
      </c>
      <c r="G571" s="79" t="str">
        <f>IF('Dépenses sur barèmes'!G571&lt;&gt;"",'Dépenses sur barèmes'!G571,"")</f>
        <v/>
      </c>
      <c r="H571" s="247" t="str">
        <f>IF(D571&lt;&gt;"",IF(ISNA(VLOOKUP(D571,P_Paramétrage!$B$3086:$D$3125,3,FALSE)),"",VLOOKUP(D571,P_Paramétrage!$B$3086:$D$3125,3,FALSE)),"")</f>
        <v/>
      </c>
      <c r="I571" s="246">
        <f>IF(D571&lt;&gt;"",IF(ISNA(VLOOKUP(D571,P_Paramétrage!$B$3086:$D$3125,3,FALSE)),0,VLOOKUP(D571,P_Paramétrage!$B$3086:$D$3125,2,FALSE)),0)</f>
        <v>0</v>
      </c>
      <c r="J571" s="246">
        <f>'Dépenses sur barèmes'!J571</f>
        <v>0</v>
      </c>
      <c r="K571" s="246"/>
      <c r="L571" s="246">
        <f t="shared" si="24"/>
        <v>0</v>
      </c>
      <c r="M571" s="111"/>
      <c r="N571" s="79" t="str">
        <f t="shared" si="25"/>
        <v/>
      </c>
      <c r="O571" s="246">
        <f t="shared" si="26"/>
        <v>0</v>
      </c>
      <c r="P571" s="111"/>
    </row>
    <row r="572" spans="2:16" ht="19.899999999999999" customHeight="1" x14ac:dyDescent="0.35">
      <c r="B572" s="109">
        <v>565</v>
      </c>
      <c r="C572" s="111" t="str">
        <f>IF('Dépenses sur barèmes'!C572&lt;&gt;"",'Dépenses sur barèmes'!C572,"")</f>
        <v/>
      </c>
      <c r="D572" s="111" t="str">
        <f>IF('Dépenses sur barèmes'!D572&lt;&gt;"",'Dépenses sur barèmes'!D572,"")</f>
        <v/>
      </c>
      <c r="E572" s="111" t="str">
        <f>IF('Dépenses sur barèmes'!E572&lt;&gt;"",'Dépenses sur barèmes'!E572,"")</f>
        <v/>
      </c>
      <c r="F572" s="111" t="str">
        <f>IF('Dépenses sur barèmes'!F572&lt;&gt;"",'Dépenses sur barèmes'!F572,"")</f>
        <v/>
      </c>
      <c r="G572" s="79" t="str">
        <f>IF('Dépenses sur barèmes'!G572&lt;&gt;"",'Dépenses sur barèmes'!G572,"")</f>
        <v/>
      </c>
      <c r="H572" s="247" t="str">
        <f>IF(D572&lt;&gt;"",IF(ISNA(VLOOKUP(D572,P_Paramétrage!$B$3086:$D$3125,3,FALSE)),"",VLOOKUP(D572,P_Paramétrage!$B$3086:$D$3125,3,FALSE)),"")</f>
        <v/>
      </c>
      <c r="I572" s="246">
        <f>IF(D572&lt;&gt;"",IF(ISNA(VLOOKUP(D572,P_Paramétrage!$B$3086:$D$3125,3,FALSE)),0,VLOOKUP(D572,P_Paramétrage!$B$3086:$D$3125,2,FALSE)),0)</f>
        <v>0</v>
      </c>
      <c r="J572" s="246">
        <f>'Dépenses sur barèmes'!J572</f>
        <v>0</v>
      </c>
      <c r="K572" s="246"/>
      <c r="L572" s="246">
        <f t="shared" si="24"/>
        <v>0</v>
      </c>
      <c r="M572" s="111"/>
      <c r="N572" s="79" t="str">
        <f t="shared" si="25"/>
        <v/>
      </c>
      <c r="O572" s="246">
        <f t="shared" si="26"/>
        <v>0</v>
      </c>
      <c r="P572" s="111"/>
    </row>
    <row r="573" spans="2:16" ht="19.899999999999999" customHeight="1" x14ac:dyDescent="0.35">
      <c r="B573" s="109">
        <v>566</v>
      </c>
      <c r="C573" s="111" t="str">
        <f>IF('Dépenses sur barèmes'!C573&lt;&gt;"",'Dépenses sur barèmes'!C573,"")</f>
        <v/>
      </c>
      <c r="D573" s="111" t="str">
        <f>IF('Dépenses sur barèmes'!D573&lt;&gt;"",'Dépenses sur barèmes'!D573,"")</f>
        <v/>
      </c>
      <c r="E573" s="111" t="str">
        <f>IF('Dépenses sur barèmes'!E573&lt;&gt;"",'Dépenses sur barèmes'!E573,"")</f>
        <v/>
      </c>
      <c r="F573" s="111" t="str">
        <f>IF('Dépenses sur barèmes'!F573&lt;&gt;"",'Dépenses sur barèmes'!F573,"")</f>
        <v/>
      </c>
      <c r="G573" s="79" t="str">
        <f>IF('Dépenses sur barèmes'!G573&lt;&gt;"",'Dépenses sur barèmes'!G573,"")</f>
        <v/>
      </c>
      <c r="H573" s="247" t="str">
        <f>IF(D573&lt;&gt;"",IF(ISNA(VLOOKUP(D573,P_Paramétrage!$B$3086:$D$3125,3,FALSE)),"",VLOOKUP(D573,P_Paramétrage!$B$3086:$D$3125,3,FALSE)),"")</f>
        <v/>
      </c>
      <c r="I573" s="246">
        <f>IF(D573&lt;&gt;"",IF(ISNA(VLOOKUP(D573,P_Paramétrage!$B$3086:$D$3125,3,FALSE)),0,VLOOKUP(D573,P_Paramétrage!$B$3086:$D$3125,2,FALSE)),0)</f>
        <v>0</v>
      </c>
      <c r="J573" s="246">
        <f>'Dépenses sur barèmes'!J573</f>
        <v>0</v>
      </c>
      <c r="K573" s="246"/>
      <c r="L573" s="246">
        <f t="shared" si="24"/>
        <v>0</v>
      </c>
      <c r="M573" s="111"/>
      <c r="N573" s="79" t="str">
        <f t="shared" si="25"/>
        <v/>
      </c>
      <c r="O573" s="246">
        <f t="shared" si="26"/>
        <v>0</v>
      </c>
      <c r="P573" s="111"/>
    </row>
    <row r="574" spans="2:16" ht="19.899999999999999" customHeight="1" x14ac:dyDescent="0.35">
      <c r="B574" s="109">
        <v>567</v>
      </c>
      <c r="C574" s="111" t="str">
        <f>IF('Dépenses sur barèmes'!C574&lt;&gt;"",'Dépenses sur barèmes'!C574,"")</f>
        <v/>
      </c>
      <c r="D574" s="111" t="str">
        <f>IF('Dépenses sur barèmes'!D574&lt;&gt;"",'Dépenses sur barèmes'!D574,"")</f>
        <v/>
      </c>
      <c r="E574" s="111" t="str">
        <f>IF('Dépenses sur barèmes'!E574&lt;&gt;"",'Dépenses sur barèmes'!E574,"")</f>
        <v/>
      </c>
      <c r="F574" s="111" t="str">
        <f>IF('Dépenses sur barèmes'!F574&lt;&gt;"",'Dépenses sur barèmes'!F574,"")</f>
        <v/>
      </c>
      <c r="G574" s="79" t="str">
        <f>IF('Dépenses sur barèmes'!G574&lt;&gt;"",'Dépenses sur barèmes'!G574,"")</f>
        <v/>
      </c>
      <c r="H574" s="247" t="str">
        <f>IF(D574&lt;&gt;"",IF(ISNA(VLOOKUP(D574,P_Paramétrage!$B$3086:$D$3125,3,FALSE)),"",VLOOKUP(D574,P_Paramétrage!$B$3086:$D$3125,3,FALSE)),"")</f>
        <v/>
      </c>
      <c r="I574" s="246">
        <f>IF(D574&lt;&gt;"",IF(ISNA(VLOOKUP(D574,P_Paramétrage!$B$3086:$D$3125,3,FALSE)),0,VLOOKUP(D574,P_Paramétrage!$B$3086:$D$3125,2,FALSE)),0)</f>
        <v>0</v>
      </c>
      <c r="J574" s="246">
        <f>'Dépenses sur barèmes'!J574</f>
        <v>0</v>
      </c>
      <c r="K574" s="246"/>
      <c r="L574" s="246">
        <f t="shared" si="24"/>
        <v>0</v>
      </c>
      <c r="M574" s="111"/>
      <c r="N574" s="79" t="str">
        <f t="shared" si="25"/>
        <v/>
      </c>
      <c r="O574" s="246">
        <f t="shared" si="26"/>
        <v>0</v>
      </c>
      <c r="P574" s="111"/>
    </row>
    <row r="575" spans="2:16" ht="19.899999999999999" customHeight="1" x14ac:dyDescent="0.35">
      <c r="B575" s="109">
        <v>568</v>
      </c>
      <c r="C575" s="111" t="str">
        <f>IF('Dépenses sur barèmes'!C575&lt;&gt;"",'Dépenses sur barèmes'!C575,"")</f>
        <v/>
      </c>
      <c r="D575" s="111" t="str">
        <f>IF('Dépenses sur barèmes'!D575&lt;&gt;"",'Dépenses sur barèmes'!D575,"")</f>
        <v/>
      </c>
      <c r="E575" s="111" t="str">
        <f>IF('Dépenses sur barèmes'!E575&lt;&gt;"",'Dépenses sur barèmes'!E575,"")</f>
        <v/>
      </c>
      <c r="F575" s="111" t="str">
        <f>IF('Dépenses sur barèmes'!F575&lt;&gt;"",'Dépenses sur barèmes'!F575,"")</f>
        <v/>
      </c>
      <c r="G575" s="79" t="str">
        <f>IF('Dépenses sur barèmes'!G575&lt;&gt;"",'Dépenses sur barèmes'!G575,"")</f>
        <v/>
      </c>
      <c r="H575" s="247" t="str">
        <f>IF(D575&lt;&gt;"",IF(ISNA(VLOOKUP(D575,P_Paramétrage!$B$3086:$D$3125,3,FALSE)),"",VLOOKUP(D575,P_Paramétrage!$B$3086:$D$3125,3,FALSE)),"")</f>
        <v/>
      </c>
      <c r="I575" s="246">
        <f>IF(D575&lt;&gt;"",IF(ISNA(VLOOKUP(D575,P_Paramétrage!$B$3086:$D$3125,3,FALSE)),0,VLOOKUP(D575,P_Paramétrage!$B$3086:$D$3125,2,FALSE)),0)</f>
        <v>0</v>
      </c>
      <c r="J575" s="246">
        <f>'Dépenses sur barèmes'!J575</f>
        <v>0</v>
      </c>
      <c r="K575" s="246"/>
      <c r="L575" s="246">
        <f t="shared" si="24"/>
        <v>0</v>
      </c>
      <c r="M575" s="111"/>
      <c r="N575" s="79" t="str">
        <f t="shared" si="25"/>
        <v/>
      </c>
      <c r="O575" s="246">
        <f t="shared" si="26"/>
        <v>0</v>
      </c>
      <c r="P575" s="111"/>
    </row>
    <row r="576" spans="2:16" ht="19.899999999999999" customHeight="1" x14ac:dyDescent="0.35">
      <c r="B576" s="109">
        <v>569</v>
      </c>
      <c r="C576" s="111" t="str">
        <f>IF('Dépenses sur barèmes'!C576&lt;&gt;"",'Dépenses sur barèmes'!C576,"")</f>
        <v/>
      </c>
      <c r="D576" s="111" t="str">
        <f>IF('Dépenses sur barèmes'!D576&lt;&gt;"",'Dépenses sur barèmes'!D576,"")</f>
        <v/>
      </c>
      <c r="E576" s="111" t="str">
        <f>IF('Dépenses sur barèmes'!E576&lt;&gt;"",'Dépenses sur barèmes'!E576,"")</f>
        <v/>
      </c>
      <c r="F576" s="111" t="str">
        <f>IF('Dépenses sur barèmes'!F576&lt;&gt;"",'Dépenses sur barèmes'!F576,"")</f>
        <v/>
      </c>
      <c r="G576" s="79" t="str">
        <f>IF('Dépenses sur barèmes'!G576&lt;&gt;"",'Dépenses sur barèmes'!G576,"")</f>
        <v/>
      </c>
      <c r="H576" s="247" t="str">
        <f>IF(D576&lt;&gt;"",IF(ISNA(VLOOKUP(D576,P_Paramétrage!$B$3086:$D$3125,3,FALSE)),"",VLOOKUP(D576,P_Paramétrage!$B$3086:$D$3125,3,FALSE)),"")</f>
        <v/>
      </c>
      <c r="I576" s="246">
        <f>IF(D576&lt;&gt;"",IF(ISNA(VLOOKUP(D576,P_Paramétrage!$B$3086:$D$3125,3,FALSE)),0,VLOOKUP(D576,P_Paramétrage!$B$3086:$D$3125,2,FALSE)),0)</f>
        <v>0</v>
      </c>
      <c r="J576" s="246">
        <f>'Dépenses sur barèmes'!J576</f>
        <v>0</v>
      </c>
      <c r="K576" s="246"/>
      <c r="L576" s="246">
        <f t="shared" si="24"/>
        <v>0</v>
      </c>
      <c r="M576" s="111"/>
      <c r="N576" s="79" t="str">
        <f t="shared" si="25"/>
        <v/>
      </c>
      <c r="O576" s="246">
        <f t="shared" si="26"/>
        <v>0</v>
      </c>
      <c r="P576" s="111"/>
    </row>
    <row r="577" spans="2:16" ht="19.899999999999999" customHeight="1" x14ac:dyDescent="0.35">
      <c r="B577" s="109">
        <v>570</v>
      </c>
      <c r="C577" s="111" t="str">
        <f>IF('Dépenses sur barèmes'!C577&lt;&gt;"",'Dépenses sur barèmes'!C577,"")</f>
        <v/>
      </c>
      <c r="D577" s="111" t="str">
        <f>IF('Dépenses sur barèmes'!D577&lt;&gt;"",'Dépenses sur barèmes'!D577,"")</f>
        <v/>
      </c>
      <c r="E577" s="111" t="str">
        <f>IF('Dépenses sur barèmes'!E577&lt;&gt;"",'Dépenses sur barèmes'!E577,"")</f>
        <v/>
      </c>
      <c r="F577" s="111" t="str">
        <f>IF('Dépenses sur barèmes'!F577&lt;&gt;"",'Dépenses sur barèmes'!F577,"")</f>
        <v/>
      </c>
      <c r="G577" s="79" t="str">
        <f>IF('Dépenses sur barèmes'!G577&lt;&gt;"",'Dépenses sur barèmes'!G577,"")</f>
        <v/>
      </c>
      <c r="H577" s="247" t="str">
        <f>IF(D577&lt;&gt;"",IF(ISNA(VLOOKUP(D577,P_Paramétrage!$B$3086:$D$3125,3,FALSE)),"",VLOOKUP(D577,P_Paramétrage!$B$3086:$D$3125,3,FALSE)),"")</f>
        <v/>
      </c>
      <c r="I577" s="246">
        <f>IF(D577&lt;&gt;"",IF(ISNA(VLOOKUP(D577,P_Paramétrage!$B$3086:$D$3125,3,FALSE)),0,VLOOKUP(D577,P_Paramétrage!$B$3086:$D$3125,2,FALSE)),0)</f>
        <v>0</v>
      </c>
      <c r="J577" s="246">
        <f>'Dépenses sur barèmes'!J577</f>
        <v>0</v>
      </c>
      <c r="K577" s="246"/>
      <c r="L577" s="246">
        <f t="shared" si="24"/>
        <v>0</v>
      </c>
      <c r="M577" s="111"/>
      <c r="N577" s="79" t="str">
        <f t="shared" si="25"/>
        <v/>
      </c>
      <c r="O577" s="246">
        <f t="shared" si="26"/>
        <v>0</v>
      </c>
      <c r="P577" s="111"/>
    </row>
    <row r="578" spans="2:16" ht="19.899999999999999" customHeight="1" x14ac:dyDescent="0.35">
      <c r="B578" s="109">
        <v>571</v>
      </c>
      <c r="C578" s="111" t="str">
        <f>IF('Dépenses sur barèmes'!C578&lt;&gt;"",'Dépenses sur barèmes'!C578,"")</f>
        <v/>
      </c>
      <c r="D578" s="111" t="str">
        <f>IF('Dépenses sur barèmes'!D578&lt;&gt;"",'Dépenses sur barèmes'!D578,"")</f>
        <v/>
      </c>
      <c r="E578" s="111" t="str">
        <f>IF('Dépenses sur barèmes'!E578&lt;&gt;"",'Dépenses sur barèmes'!E578,"")</f>
        <v/>
      </c>
      <c r="F578" s="111" t="str">
        <f>IF('Dépenses sur barèmes'!F578&lt;&gt;"",'Dépenses sur barèmes'!F578,"")</f>
        <v/>
      </c>
      <c r="G578" s="79" t="str">
        <f>IF('Dépenses sur barèmes'!G578&lt;&gt;"",'Dépenses sur barèmes'!G578,"")</f>
        <v/>
      </c>
      <c r="H578" s="247" t="str">
        <f>IF(D578&lt;&gt;"",IF(ISNA(VLOOKUP(D578,P_Paramétrage!$B$3086:$D$3125,3,FALSE)),"",VLOOKUP(D578,P_Paramétrage!$B$3086:$D$3125,3,FALSE)),"")</f>
        <v/>
      </c>
      <c r="I578" s="246">
        <f>IF(D578&lt;&gt;"",IF(ISNA(VLOOKUP(D578,P_Paramétrage!$B$3086:$D$3125,3,FALSE)),0,VLOOKUP(D578,P_Paramétrage!$B$3086:$D$3125,2,FALSE)),0)</f>
        <v>0</v>
      </c>
      <c r="J578" s="246">
        <f>'Dépenses sur barèmes'!J578</f>
        <v>0</v>
      </c>
      <c r="K578" s="246"/>
      <c r="L578" s="246">
        <f t="shared" si="24"/>
        <v>0</v>
      </c>
      <c r="M578" s="111"/>
      <c r="N578" s="79" t="str">
        <f t="shared" si="25"/>
        <v/>
      </c>
      <c r="O578" s="246">
        <f t="shared" si="26"/>
        <v>0</v>
      </c>
      <c r="P578" s="111"/>
    </row>
    <row r="579" spans="2:16" ht="19.899999999999999" customHeight="1" x14ac:dyDescent="0.35">
      <c r="B579" s="109">
        <v>572</v>
      </c>
      <c r="C579" s="111" t="str">
        <f>IF('Dépenses sur barèmes'!C579&lt;&gt;"",'Dépenses sur barèmes'!C579,"")</f>
        <v/>
      </c>
      <c r="D579" s="111" t="str">
        <f>IF('Dépenses sur barèmes'!D579&lt;&gt;"",'Dépenses sur barèmes'!D579,"")</f>
        <v/>
      </c>
      <c r="E579" s="111" t="str">
        <f>IF('Dépenses sur barèmes'!E579&lt;&gt;"",'Dépenses sur barèmes'!E579,"")</f>
        <v/>
      </c>
      <c r="F579" s="111" t="str">
        <f>IF('Dépenses sur barèmes'!F579&lt;&gt;"",'Dépenses sur barèmes'!F579,"")</f>
        <v/>
      </c>
      <c r="G579" s="79" t="str">
        <f>IF('Dépenses sur barèmes'!G579&lt;&gt;"",'Dépenses sur barèmes'!G579,"")</f>
        <v/>
      </c>
      <c r="H579" s="247" t="str">
        <f>IF(D579&lt;&gt;"",IF(ISNA(VLOOKUP(D579,P_Paramétrage!$B$3086:$D$3125,3,FALSE)),"",VLOOKUP(D579,P_Paramétrage!$B$3086:$D$3125,3,FALSE)),"")</f>
        <v/>
      </c>
      <c r="I579" s="246">
        <f>IF(D579&lt;&gt;"",IF(ISNA(VLOOKUP(D579,P_Paramétrage!$B$3086:$D$3125,3,FALSE)),0,VLOOKUP(D579,P_Paramétrage!$B$3086:$D$3125,2,FALSE)),0)</f>
        <v>0</v>
      </c>
      <c r="J579" s="246">
        <f>'Dépenses sur barèmes'!J579</f>
        <v>0</v>
      </c>
      <c r="K579" s="246"/>
      <c r="L579" s="246">
        <f t="shared" si="24"/>
        <v>0</v>
      </c>
      <c r="M579" s="111"/>
      <c r="N579" s="79" t="str">
        <f t="shared" si="25"/>
        <v/>
      </c>
      <c r="O579" s="246">
        <f t="shared" si="26"/>
        <v>0</v>
      </c>
      <c r="P579" s="111"/>
    </row>
    <row r="580" spans="2:16" ht="19.899999999999999" customHeight="1" x14ac:dyDescent="0.35">
      <c r="B580" s="109">
        <v>573</v>
      </c>
      <c r="C580" s="111" t="str">
        <f>IF('Dépenses sur barèmes'!C580&lt;&gt;"",'Dépenses sur barèmes'!C580,"")</f>
        <v/>
      </c>
      <c r="D580" s="111" t="str">
        <f>IF('Dépenses sur barèmes'!D580&lt;&gt;"",'Dépenses sur barèmes'!D580,"")</f>
        <v/>
      </c>
      <c r="E580" s="111" t="str">
        <f>IF('Dépenses sur barèmes'!E580&lt;&gt;"",'Dépenses sur barèmes'!E580,"")</f>
        <v/>
      </c>
      <c r="F580" s="111" t="str">
        <f>IF('Dépenses sur barèmes'!F580&lt;&gt;"",'Dépenses sur barèmes'!F580,"")</f>
        <v/>
      </c>
      <c r="G580" s="79" t="str">
        <f>IF('Dépenses sur barèmes'!G580&lt;&gt;"",'Dépenses sur barèmes'!G580,"")</f>
        <v/>
      </c>
      <c r="H580" s="247" t="str">
        <f>IF(D580&lt;&gt;"",IF(ISNA(VLOOKUP(D580,P_Paramétrage!$B$3086:$D$3125,3,FALSE)),"",VLOOKUP(D580,P_Paramétrage!$B$3086:$D$3125,3,FALSE)),"")</f>
        <v/>
      </c>
      <c r="I580" s="246">
        <f>IF(D580&lt;&gt;"",IF(ISNA(VLOOKUP(D580,P_Paramétrage!$B$3086:$D$3125,3,FALSE)),0,VLOOKUP(D580,P_Paramétrage!$B$3086:$D$3125,2,FALSE)),0)</f>
        <v>0</v>
      </c>
      <c r="J580" s="246">
        <f>'Dépenses sur barèmes'!J580</f>
        <v>0</v>
      </c>
      <c r="K580" s="246"/>
      <c r="L580" s="246">
        <f t="shared" si="24"/>
        <v>0</v>
      </c>
      <c r="M580" s="111"/>
      <c r="N580" s="79" t="str">
        <f t="shared" si="25"/>
        <v/>
      </c>
      <c r="O580" s="246">
        <f t="shared" si="26"/>
        <v>0</v>
      </c>
      <c r="P580" s="111"/>
    </row>
    <row r="581" spans="2:16" ht="19.899999999999999" customHeight="1" x14ac:dyDescent="0.35">
      <c r="B581" s="109">
        <v>574</v>
      </c>
      <c r="C581" s="111" t="str">
        <f>IF('Dépenses sur barèmes'!C581&lt;&gt;"",'Dépenses sur barèmes'!C581,"")</f>
        <v/>
      </c>
      <c r="D581" s="111" t="str">
        <f>IF('Dépenses sur barèmes'!D581&lt;&gt;"",'Dépenses sur barèmes'!D581,"")</f>
        <v/>
      </c>
      <c r="E581" s="111" t="str">
        <f>IF('Dépenses sur barèmes'!E581&lt;&gt;"",'Dépenses sur barèmes'!E581,"")</f>
        <v/>
      </c>
      <c r="F581" s="111" t="str">
        <f>IF('Dépenses sur barèmes'!F581&lt;&gt;"",'Dépenses sur barèmes'!F581,"")</f>
        <v/>
      </c>
      <c r="G581" s="79" t="str">
        <f>IF('Dépenses sur barèmes'!G581&lt;&gt;"",'Dépenses sur barèmes'!G581,"")</f>
        <v/>
      </c>
      <c r="H581" s="247" t="str">
        <f>IF(D581&lt;&gt;"",IF(ISNA(VLOOKUP(D581,P_Paramétrage!$B$3086:$D$3125,3,FALSE)),"",VLOOKUP(D581,P_Paramétrage!$B$3086:$D$3125,3,FALSE)),"")</f>
        <v/>
      </c>
      <c r="I581" s="246">
        <f>IF(D581&lt;&gt;"",IF(ISNA(VLOOKUP(D581,P_Paramétrage!$B$3086:$D$3125,3,FALSE)),0,VLOOKUP(D581,P_Paramétrage!$B$3086:$D$3125,2,FALSE)),0)</f>
        <v>0</v>
      </c>
      <c r="J581" s="246">
        <f>'Dépenses sur barèmes'!J581</f>
        <v>0</v>
      </c>
      <c r="K581" s="246"/>
      <c r="L581" s="246">
        <f t="shared" si="24"/>
        <v>0</v>
      </c>
      <c r="M581" s="111"/>
      <c r="N581" s="79" t="str">
        <f t="shared" si="25"/>
        <v/>
      </c>
      <c r="O581" s="246">
        <f t="shared" si="26"/>
        <v>0</v>
      </c>
      <c r="P581" s="111"/>
    </row>
    <row r="582" spans="2:16" ht="19.899999999999999" customHeight="1" x14ac:dyDescent="0.35">
      <c r="B582" s="109">
        <v>575</v>
      </c>
      <c r="C582" s="111" t="str">
        <f>IF('Dépenses sur barèmes'!C582&lt;&gt;"",'Dépenses sur barèmes'!C582,"")</f>
        <v/>
      </c>
      <c r="D582" s="111" t="str">
        <f>IF('Dépenses sur barèmes'!D582&lt;&gt;"",'Dépenses sur barèmes'!D582,"")</f>
        <v/>
      </c>
      <c r="E582" s="111" t="str">
        <f>IF('Dépenses sur barèmes'!E582&lt;&gt;"",'Dépenses sur barèmes'!E582,"")</f>
        <v/>
      </c>
      <c r="F582" s="111" t="str">
        <f>IF('Dépenses sur barèmes'!F582&lt;&gt;"",'Dépenses sur barèmes'!F582,"")</f>
        <v/>
      </c>
      <c r="G582" s="79" t="str">
        <f>IF('Dépenses sur barèmes'!G582&lt;&gt;"",'Dépenses sur barèmes'!G582,"")</f>
        <v/>
      </c>
      <c r="H582" s="247" t="str">
        <f>IF(D582&lt;&gt;"",IF(ISNA(VLOOKUP(D582,P_Paramétrage!$B$3086:$D$3125,3,FALSE)),"",VLOOKUP(D582,P_Paramétrage!$B$3086:$D$3125,3,FALSE)),"")</f>
        <v/>
      </c>
      <c r="I582" s="246">
        <f>IF(D582&lt;&gt;"",IF(ISNA(VLOOKUP(D582,P_Paramétrage!$B$3086:$D$3125,3,FALSE)),0,VLOOKUP(D582,P_Paramétrage!$B$3086:$D$3125,2,FALSE)),0)</f>
        <v>0</v>
      </c>
      <c r="J582" s="246">
        <f>'Dépenses sur barèmes'!J582</f>
        <v>0</v>
      </c>
      <c r="K582" s="246"/>
      <c r="L582" s="246">
        <f t="shared" si="24"/>
        <v>0</v>
      </c>
      <c r="M582" s="111"/>
      <c r="N582" s="79" t="str">
        <f t="shared" si="25"/>
        <v/>
      </c>
      <c r="O582" s="246">
        <f t="shared" si="26"/>
        <v>0</v>
      </c>
      <c r="P582" s="111"/>
    </row>
    <row r="583" spans="2:16" ht="19.899999999999999" customHeight="1" x14ac:dyDescent="0.35">
      <c r="B583" s="109">
        <v>576</v>
      </c>
      <c r="C583" s="111" t="str">
        <f>IF('Dépenses sur barèmes'!C583&lt;&gt;"",'Dépenses sur barèmes'!C583,"")</f>
        <v/>
      </c>
      <c r="D583" s="111" t="str">
        <f>IF('Dépenses sur barèmes'!D583&lt;&gt;"",'Dépenses sur barèmes'!D583,"")</f>
        <v/>
      </c>
      <c r="E583" s="111" t="str">
        <f>IF('Dépenses sur barèmes'!E583&lt;&gt;"",'Dépenses sur barèmes'!E583,"")</f>
        <v/>
      </c>
      <c r="F583" s="111" t="str">
        <f>IF('Dépenses sur barèmes'!F583&lt;&gt;"",'Dépenses sur barèmes'!F583,"")</f>
        <v/>
      </c>
      <c r="G583" s="79" t="str">
        <f>IF('Dépenses sur barèmes'!G583&lt;&gt;"",'Dépenses sur barèmes'!G583,"")</f>
        <v/>
      </c>
      <c r="H583" s="247" t="str">
        <f>IF(D583&lt;&gt;"",IF(ISNA(VLOOKUP(D583,P_Paramétrage!$B$3086:$D$3125,3,FALSE)),"",VLOOKUP(D583,P_Paramétrage!$B$3086:$D$3125,3,FALSE)),"")</f>
        <v/>
      </c>
      <c r="I583" s="246">
        <f>IF(D583&lt;&gt;"",IF(ISNA(VLOOKUP(D583,P_Paramétrage!$B$3086:$D$3125,3,FALSE)),0,VLOOKUP(D583,P_Paramétrage!$B$3086:$D$3125,2,FALSE)),0)</f>
        <v>0</v>
      </c>
      <c r="J583" s="246">
        <f>'Dépenses sur barèmes'!J583</f>
        <v>0</v>
      </c>
      <c r="K583" s="246"/>
      <c r="L583" s="246">
        <f t="shared" si="24"/>
        <v>0</v>
      </c>
      <c r="M583" s="111"/>
      <c r="N583" s="79" t="str">
        <f t="shared" si="25"/>
        <v/>
      </c>
      <c r="O583" s="246">
        <f t="shared" si="26"/>
        <v>0</v>
      </c>
      <c r="P583" s="111"/>
    </row>
    <row r="584" spans="2:16" ht="19.899999999999999" customHeight="1" x14ac:dyDescent="0.35">
      <c r="B584" s="109">
        <v>577</v>
      </c>
      <c r="C584" s="111" t="str">
        <f>IF('Dépenses sur barèmes'!C584&lt;&gt;"",'Dépenses sur barèmes'!C584,"")</f>
        <v/>
      </c>
      <c r="D584" s="111" t="str">
        <f>IF('Dépenses sur barèmes'!D584&lt;&gt;"",'Dépenses sur barèmes'!D584,"")</f>
        <v/>
      </c>
      <c r="E584" s="111" t="str">
        <f>IF('Dépenses sur barèmes'!E584&lt;&gt;"",'Dépenses sur barèmes'!E584,"")</f>
        <v/>
      </c>
      <c r="F584" s="111" t="str">
        <f>IF('Dépenses sur barèmes'!F584&lt;&gt;"",'Dépenses sur barèmes'!F584,"")</f>
        <v/>
      </c>
      <c r="G584" s="79" t="str">
        <f>IF('Dépenses sur barèmes'!G584&lt;&gt;"",'Dépenses sur barèmes'!G584,"")</f>
        <v/>
      </c>
      <c r="H584" s="247" t="str">
        <f>IF(D584&lt;&gt;"",IF(ISNA(VLOOKUP(D584,P_Paramétrage!$B$3086:$D$3125,3,FALSE)),"",VLOOKUP(D584,P_Paramétrage!$B$3086:$D$3125,3,FALSE)),"")</f>
        <v/>
      </c>
      <c r="I584" s="246">
        <f>IF(D584&lt;&gt;"",IF(ISNA(VLOOKUP(D584,P_Paramétrage!$B$3086:$D$3125,3,FALSE)),0,VLOOKUP(D584,P_Paramétrage!$B$3086:$D$3125,2,FALSE)),0)</f>
        <v>0</v>
      </c>
      <c r="J584" s="246">
        <f>'Dépenses sur barèmes'!J584</f>
        <v>0</v>
      </c>
      <c r="K584" s="246"/>
      <c r="L584" s="246">
        <f t="shared" si="24"/>
        <v>0</v>
      </c>
      <c r="M584" s="111"/>
      <c r="N584" s="79" t="str">
        <f t="shared" si="25"/>
        <v/>
      </c>
      <c r="O584" s="246">
        <f t="shared" si="26"/>
        <v>0</v>
      </c>
      <c r="P584" s="111"/>
    </row>
    <row r="585" spans="2:16" ht="19.899999999999999" customHeight="1" x14ac:dyDescent="0.35">
      <c r="B585" s="109">
        <v>578</v>
      </c>
      <c r="C585" s="111" t="str">
        <f>IF('Dépenses sur barèmes'!C585&lt;&gt;"",'Dépenses sur barèmes'!C585,"")</f>
        <v/>
      </c>
      <c r="D585" s="111" t="str">
        <f>IF('Dépenses sur barèmes'!D585&lt;&gt;"",'Dépenses sur barèmes'!D585,"")</f>
        <v/>
      </c>
      <c r="E585" s="111" t="str">
        <f>IF('Dépenses sur barèmes'!E585&lt;&gt;"",'Dépenses sur barèmes'!E585,"")</f>
        <v/>
      </c>
      <c r="F585" s="111" t="str">
        <f>IF('Dépenses sur barèmes'!F585&lt;&gt;"",'Dépenses sur barèmes'!F585,"")</f>
        <v/>
      </c>
      <c r="G585" s="79" t="str">
        <f>IF('Dépenses sur barèmes'!G585&lt;&gt;"",'Dépenses sur barèmes'!G585,"")</f>
        <v/>
      </c>
      <c r="H585" s="247" t="str">
        <f>IF(D585&lt;&gt;"",IF(ISNA(VLOOKUP(D585,P_Paramétrage!$B$3086:$D$3125,3,FALSE)),"",VLOOKUP(D585,P_Paramétrage!$B$3086:$D$3125,3,FALSE)),"")</f>
        <v/>
      </c>
      <c r="I585" s="246">
        <f>IF(D585&lt;&gt;"",IF(ISNA(VLOOKUP(D585,P_Paramétrage!$B$3086:$D$3125,3,FALSE)),0,VLOOKUP(D585,P_Paramétrage!$B$3086:$D$3125,2,FALSE)),0)</f>
        <v>0</v>
      </c>
      <c r="J585" s="246">
        <f>'Dépenses sur barèmes'!J585</f>
        <v>0</v>
      </c>
      <c r="K585" s="246"/>
      <c r="L585" s="246">
        <f t="shared" ref="L585:L607" si="27">IF(K585&lt;&gt;"",MIN(ROUND(K585,2),IF(AND(I585&lt;&gt;0,G585&lt;&gt;""),ROUND(G585*I585,2),0)),IF(AND(I585&lt;&gt;0,G585&lt;&gt;""),ROUND(G585*I585,2),0))</f>
        <v>0</v>
      </c>
      <c r="M585" s="111"/>
      <c r="N585" s="79" t="str">
        <f t="shared" ref="N585:N607" si="28">G585</f>
        <v/>
      </c>
      <c r="O585" s="246">
        <f t="shared" ref="O585:O607" si="29">IF(K585&lt;&gt;"",MIN(ROUND(K585,2),IF(AND(I585&lt;&gt;0,N585&lt;&gt;""),ROUND(N585*I585,2),0)),IF(AND(I585&lt;&gt;0,N585&lt;&gt;""),ROUND(N585*I585,2),0))</f>
        <v>0</v>
      </c>
      <c r="P585" s="111"/>
    </row>
    <row r="586" spans="2:16" ht="19.899999999999999" customHeight="1" x14ac:dyDescent="0.35">
      <c r="B586" s="109">
        <v>579</v>
      </c>
      <c r="C586" s="111" t="str">
        <f>IF('Dépenses sur barèmes'!C586&lt;&gt;"",'Dépenses sur barèmes'!C586,"")</f>
        <v/>
      </c>
      <c r="D586" s="111" t="str">
        <f>IF('Dépenses sur barèmes'!D586&lt;&gt;"",'Dépenses sur barèmes'!D586,"")</f>
        <v/>
      </c>
      <c r="E586" s="111" t="str">
        <f>IF('Dépenses sur barèmes'!E586&lt;&gt;"",'Dépenses sur barèmes'!E586,"")</f>
        <v/>
      </c>
      <c r="F586" s="111" t="str">
        <f>IF('Dépenses sur barèmes'!F586&lt;&gt;"",'Dépenses sur barèmes'!F586,"")</f>
        <v/>
      </c>
      <c r="G586" s="79" t="str">
        <f>IF('Dépenses sur barèmes'!G586&lt;&gt;"",'Dépenses sur barèmes'!G586,"")</f>
        <v/>
      </c>
      <c r="H586" s="247" t="str">
        <f>IF(D586&lt;&gt;"",IF(ISNA(VLOOKUP(D586,P_Paramétrage!$B$3086:$D$3125,3,FALSE)),"",VLOOKUP(D586,P_Paramétrage!$B$3086:$D$3125,3,FALSE)),"")</f>
        <v/>
      </c>
      <c r="I586" s="246">
        <f>IF(D586&lt;&gt;"",IF(ISNA(VLOOKUP(D586,P_Paramétrage!$B$3086:$D$3125,3,FALSE)),0,VLOOKUP(D586,P_Paramétrage!$B$3086:$D$3125,2,FALSE)),0)</f>
        <v>0</v>
      </c>
      <c r="J586" s="246">
        <f>'Dépenses sur barèmes'!J586</f>
        <v>0</v>
      </c>
      <c r="K586" s="246"/>
      <c r="L586" s="246">
        <f t="shared" si="27"/>
        <v>0</v>
      </c>
      <c r="M586" s="111"/>
      <c r="N586" s="79" t="str">
        <f t="shared" si="28"/>
        <v/>
      </c>
      <c r="O586" s="246">
        <f t="shared" si="29"/>
        <v>0</v>
      </c>
      <c r="P586" s="111"/>
    </row>
    <row r="587" spans="2:16" ht="19.899999999999999" customHeight="1" x14ac:dyDescent="0.35">
      <c r="B587" s="109">
        <v>580</v>
      </c>
      <c r="C587" s="111" t="str">
        <f>IF('Dépenses sur barèmes'!C587&lt;&gt;"",'Dépenses sur barèmes'!C587,"")</f>
        <v/>
      </c>
      <c r="D587" s="111" t="str">
        <f>IF('Dépenses sur barèmes'!D587&lt;&gt;"",'Dépenses sur barèmes'!D587,"")</f>
        <v/>
      </c>
      <c r="E587" s="111" t="str">
        <f>IF('Dépenses sur barèmes'!E587&lt;&gt;"",'Dépenses sur barèmes'!E587,"")</f>
        <v/>
      </c>
      <c r="F587" s="111" t="str">
        <f>IF('Dépenses sur barèmes'!F587&lt;&gt;"",'Dépenses sur barèmes'!F587,"")</f>
        <v/>
      </c>
      <c r="G587" s="79" t="str">
        <f>IF('Dépenses sur barèmes'!G587&lt;&gt;"",'Dépenses sur barèmes'!G587,"")</f>
        <v/>
      </c>
      <c r="H587" s="247" t="str">
        <f>IF(D587&lt;&gt;"",IF(ISNA(VLOOKUP(D587,P_Paramétrage!$B$3086:$D$3125,3,FALSE)),"",VLOOKUP(D587,P_Paramétrage!$B$3086:$D$3125,3,FALSE)),"")</f>
        <v/>
      </c>
      <c r="I587" s="246">
        <f>IF(D587&lt;&gt;"",IF(ISNA(VLOOKUP(D587,P_Paramétrage!$B$3086:$D$3125,3,FALSE)),0,VLOOKUP(D587,P_Paramétrage!$B$3086:$D$3125,2,FALSE)),0)</f>
        <v>0</v>
      </c>
      <c r="J587" s="246">
        <f>'Dépenses sur barèmes'!J587</f>
        <v>0</v>
      </c>
      <c r="K587" s="246"/>
      <c r="L587" s="246">
        <f t="shared" si="27"/>
        <v>0</v>
      </c>
      <c r="M587" s="111"/>
      <c r="N587" s="79" t="str">
        <f t="shared" si="28"/>
        <v/>
      </c>
      <c r="O587" s="246">
        <f t="shared" si="29"/>
        <v>0</v>
      </c>
      <c r="P587" s="111"/>
    </row>
    <row r="588" spans="2:16" ht="19.899999999999999" customHeight="1" x14ac:dyDescent="0.35">
      <c r="B588" s="109">
        <v>581</v>
      </c>
      <c r="C588" s="111" t="str">
        <f>IF('Dépenses sur barèmes'!C588&lt;&gt;"",'Dépenses sur barèmes'!C588,"")</f>
        <v/>
      </c>
      <c r="D588" s="111" t="str">
        <f>IF('Dépenses sur barèmes'!D588&lt;&gt;"",'Dépenses sur barèmes'!D588,"")</f>
        <v/>
      </c>
      <c r="E588" s="111" t="str">
        <f>IF('Dépenses sur barèmes'!E588&lt;&gt;"",'Dépenses sur barèmes'!E588,"")</f>
        <v/>
      </c>
      <c r="F588" s="111" t="str">
        <f>IF('Dépenses sur barèmes'!F588&lt;&gt;"",'Dépenses sur barèmes'!F588,"")</f>
        <v/>
      </c>
      <c r="G588" s="79" t="str">
        <f>IF('Dépenses sur barèmes'!G588&lt;&gt;"",'Dépenses sur barèmes'!G588,"")</f>
        <v/>
      </c>
      <c r="H588" s="247" t="str">
        <f>IF(D588&lt;&gt;"",IF(ISNA(VLOOKUP(D588,P_Paramétrage!$B$3086:$D$3125,3,FALSE)),"",VLOOKUP(D588,P_Paramétrage!$B$3086:$D$3125,3,FALSE)),"")</f>
        <v/>
      </c>
      <c r="I588" s="246">
        <f>IF(D588&lt;&gt;"",IF(ISNA(VLOOKUP(D588,P_Paramétrage!$B$3086:$D$3125,3,FALSE)),0,VLOOKUP(D588,P_Paramétrage!$B$3086:$D$3125,2,FALSE)),0)</f>
        <v>0</v>
      </c>
      <c r="J588" s="246">
        <f>'Dépenses sur barèmes'!J588</f>
        <v>0</v>
      </c>
      <c r="K588" s="246"/>
      <c r="L588" s="246">
        <f t="shared" si="27"/>
        <v>0</v>
      </c>
      <c r="M588" s="111"/>
      <c r="N588" s="79" t="str">
        <f t="shared" si="28"/>
        <v/>
      </c>
      <c r="O588" s="246">
        <f t="shared" si="29"/>
        <v>0</v>
      </c>
      <c r="P588" s="111"/>
    </row>
    <row r="589" spans="2:16" ht="19.899999999999999" customHeight="1" x14ac:dyDescent="0.35">
      <c r="B589" s="109">
        <v>582</v>
      </c>
      <c r="C589" s="111" t="str">
        <f>IF('Dépenses sur barèmes'!C589&lt;&gt;"",'Dépenses sur barèmes'!C589,"")</f>
        <v/>
      </c>
      <c r="D589" s="111" t="str">
        <f>IF('Dépenses sur barèmes'!D589&lt;&gt;"",'Dépenses sur barèmes'!D589,"")</f>
        <v/>
      </c>
      <c r="E589" s="111" t="str">
        <f>IF('Dépenses sur barèmes'!E589&lt;&gt;"",'Dépenses sur barèmes'!E589,"")</f>
        <v/>
      </c>
      <c r="F589" s="111" t="str">
        <f>IF('Dépenses sur barèmes'!F589&lt;&gt;"",'Dépenses sur barèmes'!F589,"")</f>
        <v/>
      </c>
      <c r="G589" s="79" t="str">
        <f>IF('Dépenses sur barèmes'!G589&lt;&gt;"",'Dépenses sur barèmes'!G589,"")</f>
        <v/>
      </c>
      <c r="H589" s="247" t="str">
        <f>IF(D589&lt;&gt;"",IF(ISNA(VLOOKUP(D589,P_Paramétrage!$B$3086:$D$3125,3,FALSE)),"",VLOOKUP(D589,P_Paramétrage!$B$3086:$D$3125,3,FALSE)),"")</f>
        <v/>
      </c>
      <c r="I589" s="246">
        <f>IF(D589&lt;&gt;"",IF(ISNA(VLOOKUP(D589,P_Paramétrage!$B$3086:$D$3125,3,FALSE)),0,VLOOKUP(D589,P_Paramétrage!$B$3086:$D$3125,2,FALSE)),0)</f>
        <v>0</v>
      </c>
      <c r="J589" s="246">
        <f>'Dépenses sur barèmes'!J589</f>
        <v>0</v>
      </c>
      <c r="K589" s="246"/>
      <c r="L589" s="246">
        <f t="shared" si="27"/>
        <v>0</v>
      </c>
      <c r="M589" s="111"/>
      <c r="N589" s="79" t="str">
        <f t="shared" si="28"/>
        <v/>
      </c>
      <c r="O589" s="246">
        <f t="shared" si="29"/>
        <v>0</v>
      </c>
      <c r="P589" s="111"/>
    </row>
    <row r="590" spans="2:16" ht="19.899999999999999" customHeight="1" x14ac:dyDescent="0.35">
      <c r="B590" s="109">
        <v>583</v>
      </c>
      <c r="C590" s="111" t="str">
        <f>IF('Dépenses sur barèmes'!C590&lt;&gt;"",'Dépenses sur barèmes'!C590,"")</f>
        <v/>
      </c>
      <c r="D590" s="111" t="str">
        <f>IF('Dépenses sur barèmes'!D590&lt;&gt;"",'Dépenses sur barèmes'!D590,"")</f>
        <v/>
      </c>
      <c r="E590" s="111" t="str">
        <f>IF('Dépenses sur barèmes'!E590&lt;&gt;"",'Dépenses sur barèmes'!E590,"")</f>
        <v/>
      </c>
      <c r="F590" s="111" t="str">
        <f>IF('Dépenses sur barèmes'!F590&lt;&gt;"",'Dépenses sur barèmes'!F590,"")</f>
        <v/>
      </c>
      <c r="G590" s="79" t="str">
        <f>IF('Dépenses sur barèmes'!G590&lt;&gt;"",'Dépenses sur barèmes'!G590,"")</f>
        <v/>
      </c>
      <c r="H590" s="247" t="str">
        <f>IF(D590&lt;&gt;"",IF(ISNA(VLOOKUP(D590,P_Paramétrage!$B$3086:$D$3125,3,FALSE)),"",VLOOKUP(D590,P_Paramétrage!$B$3086:$D$3125,3,FALSE)),"")</f>
        <v/>
      </c>
      <c r="I590" s="246">
        <f>IF(D590&lt;&gt;"",IF(ISNA(VLOOKUP(D590,P_Paramétrage!$B$3086:$D$3125,3,FALSE)),0,VLOOKUP(D590,P_Paramétrage!$B$3086:$D$3125,2,FALSE)),0)</f>
        <v>0</v>
      </c>
      <c r="J590" s="246">
        <f>'Dépenses sur barèmes'!J590</f>
        <v>0</v>
      </c>
      <c r="K590" s="246"/>
      <c r="L590" s="246">
        <f t="shared" si="27"/>
        <v>0</v>
      </c>
      <c r="M590" s="111"/>
      <c r="N590" s="79" t="str">
        <f t="shared" si="28"/>
        <v/>
      </c>
      <c r="O590" s="246">
        <f t="shared" si="29"/>
        <v>0</v>
      </c>
      <c r="P590" s="111"/>
    </row>
    <row r="591" spans="2:16" ht="19.899999999999999" customHeight="1" x14ac:dyDescent="0.35">
      <c r="B591" s="109">
        <v>584</v>
      </c>
      <c r="C591" s="111" t="str">
        <f>IF('Dépenses sur barèmes'!C591&lt;&gt;"",'Dépenses sur barèmes'!C591,"")</f>
        <v/>
      </c>
      <c r="D591" s="111" t="str">
        <f>IF('Dépenses sur barèmes'!D591&lt;&gt;"",'Dépenses sur barèmes'!D591,"")</f>
        <v/>
      </c>
      <c r="E591" s="111" t="str">
        <f>IF('Dépenses sur barèmes'!E591&lt;&gt;"",'Dépenses sur barèmes'!E591,"")</f>
        <v/>
      </c>
      <c r="F591" s="111" t="str">
        <f>IF('Dépenses sur barèmes'!F591&lt;&gt;"",'Dépenses sur barèmes'!F591,"")</f>
        <v/>
      </c>
      <c r="G591" s="79" t="str">
        <f>IF('Dépenses sur barèmes'!G591&lt;&gt;"",'Dépenses sur barèmes'!G591,"")</f>
        <v/>
      </c>
      <c r="H591" s="247" t="str">
        <f>IF(D591&lt;&gt;"",IF(ISNA(VLOOKUP(D591,P_Paramétrage!$B$3086:$D$3125,3,FALSE)),"",VLOOKUP(D591,P_Paramétrage!$B$3086:$D$3125,3,FALSE)),"")</f>
        <v/>
      </c>
      <c r="I591" s="246">
        <f>IF(D591&lt;&gt;"",IF(ISNA(VLOOKUP(D591,P_Paramétrage!$B$3086:$D$3125,3,FALSE)),0,VLOOKUP(D591,P_Paramétrage!$B$3086:$D$3125,2,FALSE)),0)</f>
        <v>0</v>
      </c>
      <c r="J591" s="246">
        <f>'Dépenses sur barèmes'!J591</f>
        <v>0</v>
      </c>
      <c r="K591" s="246"/>
      <c r="L591" s="246">
        <f t="shared" si="27"/>
        <v>0</v>
      </c>
      <c r="M591" s="111"/>
      <c r="N591" s="79" t="str">
        <f t="shared" si="28"/>
        <v/>
      </c>
      <c r="O591" s="246">
        <f t="shared" si="29"/>
        <v>0</v>
      </c>
      <c r="P591" s="111"/>
    </row>
    <row r="592" spans="2:16" ht="19.899999999999999" customHeight="1" x14ac:dyDescent="0.35">
      <c r="B592" s="109">
        <v>585</v>
      </c>
      <c r="C592" s="111" t="str">
        <f>IF('Dépenses sur barèmes'!C592&lt;&gt;"",'Dépenses sur barèmes'!C592,"")</f>
        <v/>
      </c>
      <c r="D592" s="111" t="str">
        <f>IF('Dépenses sur barèmes'!D592&lt;&gt;"",'Dépenses sur barèmes'!D592,"")</f>
        <v/>
      </c>
      <c r="E592" s="111" t="str">
        <f>IF('Dépenses sur barèmes'!E592&lt;&gt;"",'Dépenses sur barèmes'!E592,"")</f>
        <v/>
      </c>
      <c r="F592" s="111" t="str">
        <f>IF('Dépenses sur barèmes'!F592&lt;&gt;"",'Dépenses sur barèmes'!F592,"")</f>
        <v/>
      </c>
      <c r="G592" s="79" t="str">
        <f>IF('Dépenses sur barèmes'!G592&lt;&gt;"",'Dépenses sur barèmes'!G592,"")</f>
        <v/>
      </c>
      <c r="H592" s="247" t="str">
        <f>IF(D592&lt;&gt;"",IF(ISNA(VLOOKUP(D592,P_Paramétrage!$B$3086:$D$3125,3,FALSE)),"",VLOOKUP(D592,P_Paramétrage!$B$3086:$D$3125,3,FALSE)),"")</f>
        <v/>
      </c>
      <c r="I592" s="246">
        <f>IF(D592&lt;&gt;"",IF(ISNA(VLOOKUP(D592,P_Paramétrage!$B$3086:$D$3125,3,FALSE)),0,VLOOKUP(D592,P_Paramétrage!$B$3086:$D$3125,2,FALSE)),0)</f>
        <v>0</v>
      </c>
      <c r="J592" s="246">
        <f>'Dépenses sur barèmes'!J592</f>
        <v>0</v>
      </c>
      <c r="K592" s="246"/>
      <c r="L592" s="246">
        <f t="shared" si="27"/>
        <v>0</v>
      </c>
      <c r="M592" s="111"/>
      <c r="N592" s="79" t="str">
        <f t="shared" si="28"/>
        <v/>
      </c>
      <c r="O592" s="246">
        <f t="shared" si="29"/>
        <v>0</v>
      </c>
      <c r="P592" s="111"/>
    </row>
    <row r="593" spans="2:16" ht="19.899999999999999" customHeight="1" x14ac:dyDescent="0.35">
      <c r="B593" s="109">
        <v>586</v>
      </c>
      <c r="C593" s="111" t="str">
        <f>IF('Dépenses sur barèmes'!C593&lt;&gt;"",'Dépenses sur barèmes'!C593,"")</f>
        <v/>
      </c>
      <c r="D593" s="111" t="str">
        <f>IF('Dépenses sur barèmes'!D593&lt;&gt;"",'Dépenses sur barèmes'!D593,"")</f>
        <v/>
      </c>
      <c r="E593" s="111" t="str">
        <f>IF('Dépenses sur barèmes'!E593&lt;&gt;"",'Dépenses sur barèmes'!E593,"")</f>
        <v/>
      </c>
      <c r="F593" s="111" t="str">
        <f>IF('Dépenses sur barèmes'!F593&lt;&gt;"",'Dépenses sur barèmes'!F593,"")</f>
        <v/>
      </c>
      <c r="G593" s="79" t="str">
        <f>IF('Dépenses sur barèmes'!G593&lt;&gt;"",'Dépenses sur barèmes'!G593,"")</f>
        <v/>
      </c>
      <c r="H593" s="247" t="str">
        <f>IF(D593&lt;&gt;"",IF(ISNA(VLOOKUP(D593,P_Paramétrage!$B$3086:$D$3125,3,FALSE)),"",VLOOKUP(D593,P_Paramétrage!$B$3086:$D$3125,3,FALSE)),"")</f>
        <v/>
      </c>
      <c r="I593" s="246">
        <f>IF(D593&lt;&gt;"",IF(ISNA(VLOOKUP(D593,P_Paramétrage!$B$3086:$D$3125,3,FALSE)),0,VLOOKUP(D593,P_Paramétrage!$B$3086:$D$3125,2,FALSE)),0)</f>
        <v>0</v>
      </c>
      <c r="J593" s="246">
        <f>'Dépenses sur barèmes'!J593</f>
        <v>0</v>
      </c>
      <c r="K593" s="246"/>
      <c r="L593" s="246">
        <f t="shared" si="27"/>
        <v>0</v>
      </c>
      <c r="M593" s="111"/>
      <c r="N593" s="79" t="str">
        <f t="shared" si="28"/>
        <v/>
      </c>
      <c r="O593" s="246">
        <f t="shared" si="29"/>
        <v>0</v>
      </c>
      <c r="P593" s="111"/>
    </row>
    <row r="594" spans="2:16" ht="19.899999999999999" customHeight="1" x14ac:dyDescent="0.35">
      <c r="B594" s="109">
        <v>587</v>
      </c>
      <c r="C594" s="111" t="str">
        <f>IF('Dépenses sur barèmes'!C594&lt;&gt;"",'Dépenses sur barèmes'!C594,"")</f>
        <v/>
      </c>
      <c r="D594" s="111" t="str">
        <f>IF('Dépenses sur barèmes'!D594&lt;&gt;"",'Dépenses sur barèmes'!D594,"")</f>
        <v/>
      </c>
      <c r="E594" s="111" t="str">
        <f>IF('Dépenses sur barèmes'!E594&lt;&gt;"",'Dépenses sur barèmes'!E594,"")</f>
        <v/>
      </c>
      <c r="F594" s="111" t="str">
        <f>IF('Dépenses sur barèmes'!F594&lt;&gt;"",'Dépenses sur barèmes'!F594,"")</f>
        <v/>
      </c>
      <c r="G594" s="79" t="str">
        <f>IF('Dépenses sur barèmes'!G594&lt;&gt;"",'Dépenses sur barèmes'!G594,"")</f>
        <v/>
      </c>
      <c r="H594" s="247" t="str">
        <f>IF(D594&lt;&gt;"",IF(ISNA(VLOOKUP(D594,P_Paramétrage!$B$3086:$D$3125,3,FALSE)),"",VLOOKUP(D594,P_Paramétrage!$B$3086:$D$3125,3,FALSE)),"")</f>
        <v/>
      </c>
      <c r="I594" s="246">
        <f>IF(D594&lt;&gt;"",IF(ISNA(VLOOKUP(D594,P_Paramétrage!$B$3086:$D$3125,3,FALSE)),0,VLOOKUP(D594,P_Paramétrage!$B$3086:$D$3125,2,FALSE)),0)</f>
        <v>0</v>
      </c>
      <c r="J594" s="246">
        <f>'Dépenses sur barèmes'!J594</f>
        <v>0</v>
      </c>
      <c r="K594" s="246"/>
      <c r="L594" s="246">
        <f t="shared" si="27"/>
        <v>0</v>
      </c>
      <c r="M594" s="111"/>
      <c r="N594" s="79" t="str">
        <f t="shared" si="28"/>
        <v/>
      </c>
      <c r="O594" s="246">
        <f t="shared" si="29"/>
        <v>0</v>
      </c>
      <c r="P594" s="111"/>
    </row>
    <row r="595" spans="2:16" ht="19.899999999999999" customHeight="1" x14ac:dyDescent="0.35">
      <c r="B595" s="109">
        <v>588</v>
      </c>
      <c r="C595" s="111" t="str">
        <f>IF('Dépenses sur barèmes'!C595&lt;&gt;"",'Dépenses sur barèmes'!C595,"")</f>
        <v/>
      </c>
      <c r="D595" s="111" t="str">
        <f>IF('Dépenses sur barèmes'!D595&lt;&gt;"",'Dépenses sur barèmes'!D595,"")</f>
        <v/>
      </c>
      <c r="E595" s="111" t="str">
        <f>IF('Dépenses sur barèmes'!E595&lt;&gt;"",'Dépenses sur barèmes'!E595,"")</f>
        <v/>
      </c>
      <c r="F595" s="111" t="str">
        <f>IF('Dépenses sur barèmes'!F595&lt;&gt;"",'Dépenses sur barèmes'!F595,"")</f>
        <v/>
      </c>
      <c r="G595" s="79" t="str">
        <f>IF('Dépenses sur barèmes'!G595&lt;&gt;"",'Dépenses sur barèmes'!G595,"")</f>
        <v/>
      </c>
      <c r="H595" s="247" t="str">
        <f>IF(D595&lt;&gt;"",IF(ISNA(VLOOKUP(D595,P_Paramétrage!$B$3086:$D$3125,3,FALSE)),"",VLOOKUP(D595,P_Paramétrage!$B$3086:$D$3125,3,FALSE)),"")</f>
        <v/>
      </c>
      <c r="I595" s="246">
        <f>IF(D595&lt;&gt;"",IF(ISNA(VLOOKUP(D595,P_Paramétrage!$B$3086:$D$3125,3,FALSE)),0,VLOOKUP(D595,P_Paramétrage!$B$3086:$D$3125,2,FALSE)),0)</f>
        <v>0</v>
      </c>
      <c r="J595" s="246">
        <f>'Dépenses sur barèmes'!J595</f>
        <v>0</v>
      </c>
      <c r="K595" s="246"/>
      <c r="L595" s="246">
        <f t="shared" si="27"/>
        <v>0</v>
      </c>
      <c r="M595" s="111"/>
      <c r="N595" s="79" t="str">
        <f t="shared" si="28"/>
        <v/>
      </c>
      <c r="O595" s="246">
        <f t="shared" si="29"/>
        <v>0</v>
      </c>
      <c r="P595" s="111"/>
    </row>
    <row r="596" spans="2:16" ht="19.899999999999999" customHeight="1" x14ac:dyDescent="0.35">
      <c r="B596" s="109">
        <v>589</v>
      </c>
      <c r="C596" s="111" t="str">
        <f>IF('Dépenses sur barèmes'!C596&lt;&gt;"",'Dépenses sur barèmes'!C596,"")</f>
        <v/>
      </c>
      <c r="D596" s="111" t="str">
        <f>IF('Dépenses sur barèmes'!D596&lt;&gt;"",'Dépenses sur barèmes'!D596,"")</f>
        <v/>
      </c>
      <c r="E596" s="111" t="str">
        <f>IF('Dépenses sur barèmes'!E596&lt;&gt;"",'Dépenses sur barèmes'!E596,"")</f>
        <v/>
      </c>
      <c r="F596" s="111" t="str">
        <f>IF('Dépenses sur barèmes'!F596&lt;&gt;"",'Dépenses sur barèmes'!F596,"")</f>
        <v/>
      </c>
      <c r="G596" s="79" t="str">
        <f>IF('Dépenses sur barèmes'!G596&lt;&gt;"",'Dépenses sur barèmes'!G596,"")</f>
        <v/>
      </c>
      <c r="H596" s="247" t="str">
        <f>IF(D596&lt;&gt;"",IF(ISNA(VLOOKUP(D596,P_Paramétrage!$B$3086:$D$3125,3,FALSE)),"",VLOOKUP(D596,P_Paramétrage!$B$3086:$D$3125,3,FALSE)),"")</f>
        <v/>
      </c>
      <c r="I596" s="246">
        <f>IF(D596&lt;&gt;"",IF(ISNA(VLOOKUP(D596,P_Paramétrage!$B$3086:$D$3125,3,FALSE)),0,VLOOKUP(D596,P_Paramétrage!$B$3086:$D$3125,2,FALSE)),0)</f>
        <v>0</v>
      </c>
      <c r="J596" s="246">
        <f>'Dépenses sur barèmes'!J596</f>
        <v>0</v>
      </c>
      <c r="K596" s="246"/>
      <c r="L596" s="246">
        <f t="shared" si="27"/>
        <v>0</v>
      </c>
      <c r="M596" s="111"/>
      <c r="N596" s="79" t="str">
        <f t="shared" si="28"/>
        <v/>
      </c>
      <c r="O596" s="246">
        <f t="shared" si="29"/>
        <v>0</v>
      </c>
      <c r="P596" s="111"/>
    </row>
    <row r="597" spans="2:16" ht="19.899999999999999" customHeight="1" x14ac:dyDescent="0.35">
      <c r="B597" s="109">
        <v>590</v>
      </c>
      <c r="C597" s="111" t="str">
        <f>IF('Dépenses sur barèmes'!C597&lt;&gt;"",'Dépenses sur barèmes'!C597,"")</f>
        <v/>
      </c>
      <c r="D597" s="111" t="str">
        <f>IF('Dépenses sur barèmes'!D597&lt;&gt;"",'Dépenses sur barèmes'!D597,"")</f>
        <v/>
      </c>
      <c r="E597" s="111" t="str">
        <f>IF('Dépenses sur barèmes'!E597&lt;&gt;"",'Dépenses sur barèmes'!E597,"")</f>
        <v/>
      </c>
      <c r="F597" s="111" t="str">
        <f>IF('Dépenses sur barèmes'!F597&lt;&gt;"",'Dépenses sur barèmes'!F597,"")</f>
        <v/>
      </c>
      <c r="G597" s="79" t="str">
        <f>IF('Dépenses sur barèmes'!G597&lt;&gt;"",'Dépenses sur barèmes'!G597,"")</f>
        <v/>
      </c>
      <c r="H597" s="247" t="str">
        <f>IF(D597&lt;&gt;"",IF(ISNA(VLOOKUP(D597,P_Paramétrage!$B$3086:$D$3125,3,FALSE)),"",VLOOKUP(D597,P_Paramétrage!$B$3086:$D$3125,3,FALSE)),"")</f>
        <v/>
      </c>
      <c r="I597" s="246">
        <f>IF(D597&lt;&gt;"",IF(ISNA(VLOOKUP(D597,P_Paramétrage!$B$3086:$D$3125,3,FALSE)),0,VLOOKUP(D597,P_Paramétrage!$B$3086:$D$3125,2,FALSE)),0)</f>
        <v>0</v>
      </c>
      <c r="J597" s="246">
        <f>'Dépenses sur barèmes'!J597</f>
        <v>0</v>
      </c>
      <c r="K597" s="246"/>
      <c r="L597" s="246">
        <f t="shared" si="27"/>
        <v>0</v>
      </c>
      <c r="M597" s="111"/>
      <c r="N597" s="79" t="str">
        <f t="shared" si="28"/>
        <v/>
      </c>
      <c r="O597" s="246">
        <f t="shared" si="29"/>
        <v>0</v>
      </c>
      <c r="P597" s="111"/>
    </row>
    <row r="598" spans="2:16" ht="19.899999999999999" customHeight="1" x14ac:dyDescent="0.35">
      <c r="B598" s="109">
        <v>591</v>
      </c>
      <c r="C598" s="111" t="str">
        <f>IF('Dépenses sur barèmes'!C598&lt;&gt;"",'Dépenses sur barèmes'!C598,"")</f>
        <v/>
      </c>
      <c r="D598" s="111" t="str">
        <f>IF('Dépenses sur barèmes'!D598&lt;&gt;"",'Dépenses sur barèmes'!D598,"")</f>
        <v/>
      </c>
      <c r="E598" s="111" t="str">
        <f>IF('Dépenses sur barèmes'!E598&lt;&gt;"",'Dépenses sur barèmes'!E598,"")</f>
        <v/>
      </c>
      <c r="F598" s="111" t="str">
        <f>IF('Dépenses sur barèmes'!F598&lt;&gt;"",'Dépenses sur barèmes'!F598,"")</f>
        <v/>
      </c>
      <c r="G598" s="79" t="str">
        <f>IF('Dépenses sur barèmes'!G598&lt;&gt;"",'Dépenses sur barèmes'!G598,"")</f>
        <v/>
      </c>
      <c r="H598" s="247" t="str">
        <f>IF(D598&lt;&gt;"",IF(ISNA(VLOOKUP(D598,P_Paramétrage!$B$3086:$D$3125,3,FALSE)),"",VLOOKUP(D598,P_Paramétrage!$B$3086:$D$3125,3,FALSE)),"")</f>
        <v/>
      </c>
      <c r="I598" s="246">
        <f>IF(D598&lt;&gt;"",IF(ISNA(VLOOKUP(D598,P_Paramétrage!$B$3086:$D$3125,3,FALSE)),0,VLOOKUP(D598,P_Paramétrage!$B$3086:$D$3125,2,FALSE)),0)</f>
        <v>0</v>
      </c>
      <c r="J598" s="246">
        <f>'Dépenses sur barèmes'!J598</f>
        <v>0</v>
      </c>
      <c r="K598" s="246"/>
      <c r="L598" s="246">
        <f t="shared" si="27"/>
        <v>0</v>
      </c>
      <c r="M598" s="111"/>
      <c r="N598" s="79" t="str">
        <f t="shared" si="28"/>
        <v/>
      </c>
      <c r="O598" s="246">
        <f t="shared" si="29"/>
        <v>0</v>
      </c>
      <c r="P598" s="111"/>
    </row>
    <row r="599" spans="2:16" ht="19.899999999999999" customHeight="1" x14ac:dyDescent="0.35">
      <c r="B599" s="109">
        <v>592</v>
      </c>
      <c r="C599" s="111" t="str">
        <f>IF('Dépenses sur barèmes'!C599&lt;&gt;"",'Dépenses sur barèmes'!C599,"")</f>
        <v/>
      </c>
      <c r="D599" s="111" t="str">
        <f>IF('Dépenses sur barèmes'!D599&lt;&gt;"",'Dépenses sur barèmes'!D599,"")</f>
        <v/>
      </c>
      <c r="E599" s="111" t="str">
        <f>IF('Dépenses sur barèmes'!E599&lt;&gt;"",'Dépenses sur barèmes'!E599,"")</f>
        <v/>
      </c>
      <c r="F599" s="111" t="str">
        <f>IF('Dépenses sur barèmes'!F599&lt;&gt;"",'Dépenses sur barèmes'!F599,"")</f>
        <v/>
      </c>
      <c r="G599" s="79" t="str">
        <f>IF('Dépenses sur barèmes'!G599&lt;&gt;"",'Dépenses sur barèmes'!G599,"")</f>
        <v/>
      </c>
      <c r="H599" s="247" t="str">
        <f>IF(D599&lt;&gt;"",IF(ISNA(VLOOKUP(D599,P_Paramétrage!$B$3086:$D$3125,3,FALSE)),"",VLOOKUP(D599,P_Paramétrage!$B$3086:$D$3125,3,FALSE)),"")</f>
        <v/>
      </c>
      <c r="I599" s="246">
        <f>IF(D599&lt;&gt;"",IF(ISNA(VLOOKUP(D599,P_Paramétrage!$B$3086:$D$3125,3,FALSE)),0,VLOOKUP(D599,P_Paramétrage!$B$3086:$D$3125,2,FALSE)),0)</f>
        <v>0</v>
      </c>
      <c r="J599" s="246">
        <f>'Dépenses sur barèmes'!J599</f>
        <v>0</v>
      </c>
      <c r="K599" s="246"/>
      <c r="L599" s="246">
        <f t="shared" si="27"/>
        <v>0</v>
      </c>
      <c r="M599" s="111"/>
      <c r="N599" s="79" t="str">
        <f t="shared" si="28"/>
        <v/>
      </c>
      <c r="O599" s="246">
        <f t="shared" si="29"/>
        <v>0</v>
      </c>
      <c r="P599" s="111"/>
    </row>
    <row r="600" spans="2:16" ht="19.899999999999999" customHeight="1" x14ac:dyDescent="0.35">
      <c r="B600" s="109">
        <v>593</v>
      </c>
      <c r="C600" s="111" t="str">
        <f>IF('Dépenses sur barèmes'!C600&lt;&gt;"",'Dépenses sur barèmes'!C600,"")</f>
        <v/>
      </c>
      <c r="D600" s="111" t="str">
        <f>IF('Dépenses sur barèmes'!D600&lt;&gt;"",'Dépenses sur barèmes'!D600,"")</f>
        <v/>
      </c>
      <c r="E600" s="111" t="str">
        <f>IF('Dépenses sur barèmes'!E600&lt;&gt;"",'Dépenses sur barèmes'!E600,"")</f>
        <v/>
      </c>
      <c r="F600" s="111" t="str">
        <f>IF('Dépenses sur barèmes'!F600&lt;&gt;"",'Dépenses sur barèmes'!F600,"")</f>
        <v/>
      </c>
      <c r="G600" s="79" t="str">
        <f>IF('Dépenses sur barèmes'!G600&lt;&gt;"",'Dépenses sur barèmes'!G600,"")</f>
        <v/>
      </c>
      <c r="H600" s="247" t="str">
        <f>IF(D600&lt;&gt;"",IF(ISNA(VLOOKUP(D600,P_Paramétrage!$B$3086:$D$3125,3,FALSE)),"",VLOOKUP(D600,P_Paramétrage!$B$3086:$D$3125,3,FALSE)),"")</f>
        <v/>
      </c>
      <c r="I600" s="246">
        <f>IF(D600&lt;&gt;"",IF(ISNA(VLOOKUP(D600,P_Paramétrage!$B$3086:$D$3125,3,FALSE)),0,VLOOKUP(D600,P_Paramétrage!$B$3086:$D$3125,2,FALSE)),0)</f>
        <v>0</v>
      </c>
      <c r="J600" s="246">
        <f>'Dépenses sur barèmes'!J600</f>
        <v>0</v>
      </c>
      <c r="K600" s="246"/>
      <c r="L600" s="246">
        <f t="shared" si="27"/>
        <v>0</v>
      </c>
      <c r="M600" s="111"/>
      <c r="N600" s="79" t="str">
        <f t="shared" si="28"/>
        <v/>
      </c>
      <c r="O600" s="246">
        <f t="shared" si="29"/>
        <v>0</v>
      </c>
      <c r="P600" s="111"/>
    </row>
    <row r="601" spans="2:16" ht="19.899999999999999" customHeight="1" x14ac:dyDescent="0.35">
      <c r="B601" s="109">
        <v>594</v>
      </c>
      <c r="C601" s="111" t="str">
        <f>IF('Dépenses sur barèmes'!C601&lt;&gt;"",'Dépenses sur barèmes'!C601,"")</f>
        <v/>
      </c>
      <c r="D601" s="111" t="str">
        <f>IF('Dépenses sur barèmes'!D601&lt;&gt;"",'Dépenses sur barèmes'!D601,"")</f>
        <v/>
      </c>
      <c r="E601" s="111" t="str">
        <f>IF('Dépenses sur barèmes'!E601&lt;&gt;"",'Dépenses sur barèmes'!E601,"")</f>
        <v/>
      </c>
      <c r="F601" s="111" t="str">
        <f>IF('Dépenses sur barèmes'!F601&lt;&gt;"",'Dépenses sur barèmes'!F601,"")</f>
        <v/>
      </c>
      <c r="G601" s="79" t="str">
        <f>IF('Dépenses sur barèmes'!G601&lt;&gt;"",'Dépenses sur barèmes'!G601,"")</f>
        <v/>
      </c>
      <c r="H601" s="247" t="str">
        <f>IF(D601&lt;&gt;"",IF(ISNA(VLOOKUP(D601,P_Paramétrage!$B$3086:$D$3125,3,FALSE)),"",VLOOKUP(D601,P_Paramétrage!$B$3086:$D$3125,3,FALSE)),"")</f>
        <v/>
      </c>
      <c r="I601" s="246">
        <f>IF(D601&lt;&gt;"",IF(ISNA(VLOOKUP(D601,P_Paramétrage!$B$3086:$D$3125,3,FALSE)),0,VLOOKUP(D601,P_Paramétrage!$B$3086:$D$3125,2,FALSE)),0)</f>
        <v>0</v>
      </c>
      <c r="J601" s="246">
        <f>'Dépenses sur barèmes'!J601</f>
        <v>0</v>
      </c>
      <c r="K601" s="246"/>
      <c r="L601" s="246">
        <f t="shared" si="27"/>
        <v>0</v>
      </c>
      <c r="M601" s="111"/>
      <c r="N601" s="79" t="str">
        <f t="shared" si="28"/>
        <v/>
      </c>
      <c r="O601" s="246">
        <f t="shared" si="29"/>
        <v>0</v>
      </c>
      <c r="P601" s="111"/>
    </row>
    <row r="602" spans="2:16" ht="19.899999999999999" customHeight="1" x14ac:dyDescent="0.35">
      <c r="B602" s="109">
        <v>595</v>
      </c>
      <c r="C602" s="111" t="str">
        <f>IF('Dépenses sur barèmes'!C602&lt;&gt;"",'Dépenses sur barèmes'!C602,"")</f>
        <v/>
      </c>
      <c r="D602" s="111" t="str">
        <f>IF('Dépenses sur barèmes'!D602&lt;&gt;"",'Dépenses sur barèmes'!D602,"")</f>
        <v/>
      </c>
      <c r="E602" s="111" t="str">
        <f>IF('Dépenses sur barèmes'!E602&lt;&gt;"",'Dépenses sur barèmes'!E602,"")</f>
        <v/>
      </c>
      <c r="F602" s="111" t="str">
        <f>IF('Dépenses sur barèmes'!F602&lt;&gt;"",'Dépenses sur barèmes'!F602,"")</f>
        <v/>
      </c>
      <c r="G602" s="79" t="str">
        <f>IF('Dépenses sur barèmes'!G602&lt;&gt;"",'Dépenses sur barèmes'!G602,"")</f>
        <v/>
      </c>
      <c r="H602" s="247" t="str">
        <f>IF(D602&lt;&gt;"",IF(ISNA(VLOOKUP(D602,P_Paramétrage!$B$3086:$D$3125,3,FALSE)),"",VLOOKUP(D602,P_Paramétrage!$B$3086:$D$3125,3,FALSE)),"")</f>
        <v/>
      </c>
      <c r="I602" s="246">
        <f>IF(D602&lt;&gt;"",IF(ISNA(VLOOKUP(D602,P_Paramétrage!$B$3086:$D$3125,3,FALSE)),0,VLOOKUP(D602,P_Paramétrage!$B$3086:$D$3125,2,FALSE)),0)</f>
        <v>0</v>
      </c>
      <c r="J602" s="246">
        <f>'Dépenses sur barèmes'!J602</f>
        <v>0</v>
      </c>
      <c r="K602" s="246"/>
      <c r="L602" s="246">
        <f t="shared" si="27"/>
        <v>0</v>
      </c>
      <c r="M602" s="111"/>
      <c r="N602" s="79" t="str">
        <f t="shared" si="28"/>
        <v/>
      </c>
      <c r="O602" s="246">
        <f t="shared" si="29"/>
        <v>0</v>
      </c>
      <c r="P602" s="111"/>
    </row>
    <row r="603" spans="2:16" ht="19.899999999999999" customHeight="1" x14ac:dyDescent="0.35">
      <c r="B603" s="109">
        <v>596</v>
      </c>
      <c r="C603" s="111" t="str">
        <f>IF('Dépenses sur barèmes'!C603&lt;&gt;"",'Dépenses sur barèmes'!C603,"")</f>
        <v/>
      </c>
      <c r="D603" s="111" t="str">
        <f>IF('Dépenses sur barèmes'!D603&lt;&gt;"",'Dépenses sur barèmes'!D603,"")</f>
        <v/>
      </c>
      <c r="E603" s="111" t="str">
        <f>IF('Dépenses sur barèmes'!E603&lt;&gt;"",'Dépenses sur barèmes'!E603,"")</f>
        <v/>
      </c>
      <c r="F603" s="111" t="str">
        <f>IF('Dépenses sur barèmes'!F603&lt;&gt;"",'Dépenses sur barèmes'!F603,"")</f>
        <v/>
      </c>
      <c r="G603" s="79" t="str">
        <f>IF('Dépenses sur barèmes'!G603&lt;&gt;"",'Dépenses sur barèmes'!G603,"")</f>
        <v/>
      </c>
      <c r="H603" s="247" t="str">
        <f>IF(D603&lt;&gt;"",IF(ISNA(VLOOKUP(D603,P_Paramétrage!$B$3086:$D$3125,3,FALSE)),"",VLOOKUP(D603,P_Paramétrage!$B$3086:$D$3125,3,FALSE)),"")</f>
        <v/>
      </c>
      <c r="I603" s="246">
        <f>IF(D603&lt;&gt;"",IF(ISNA(VLOOKUP(D603,P_Paramétrage!$B$3086:$D$3125,3,FALSE)),0,VLOOKUP(D603,P_Paramétrage!$B$3086:$D$3125,2,FALSE)),0)</f>
        <v>0</v>
      </c>
      <c r="J603" s="246">
        <f>'Dépenses sur barèmes'!J603</f>
        <v>0</v>
      </c>
      <c r="K603" s="246"/>
      <c r="L603" s="246">
        <f t="shared" si="27"/>
        <v>0</v>
      </c>
      <c r="M603" s="111"/>
      <c r="N603" s="79" t="str">
        <f t="shared" si="28"/>
        <v/>
      </c>
      <c r="O603" s="246">
        <f t="shared" si="29"/>
        <v>0</v>
      </c>
      <c r="P603" s="111"/>
    </row>
    <row r="604" spans="2:16" ht="19.899999999999999" customHeight="1" x14ac:dyDescent="0.35">
      <c r="B604" s="109">
        <v>597</v>
      </c>
      <c r="C604" s="111" t="str">
        <f>IF('Dépenses sur barèmes'!C604&lt;&gt;"",'Dépenses sur barèmes'!C604,"")</f>
        <v/>
      </c>
      <c r="D604" s="111" t="str">
        <f>IF('Dépenses sur barèmes'!D604&lt;&gt;"",'Dépenses sur barèmes'!D604,"")</f>
        <v/>
      </c>
      <c r="E604" s="111" t="str">
        <f>IF('Dépenses sur barèmes'!E604&lt;&gt;"",'Dépenses sur barèmes'!E604,"")</f>
        <v/>
      </c>
      <c r="F604" s="111" t="str">
        <f>IF('Dépenses sur barèmes'!F604&lt;&gt;"",'Dépenses sur barèmes'!F604,"")</f>
        <v/>
      </c>
      <c r="G604" s="79" t="str">
        <f>IF('Dépenses sur barèmes'!G604&lt;&gt;"",'Dépenses sur barèmes'!G604,"")</f>
        <v/>
      </c>
      <c r="H604" s="247" t="str">
        <f>IF(D604&lt;&gt;"",IF(ISNA(VLOOKUP(D604,P_Paramétrage!$B$3086:$D$3125,3,FALSE)),"",VLOOKUP(D604,P_Paramétrage!$B$3086:$D$3125,3,FALSE)),"")</f>
        <v/>
      </c>
      <c r="I604" s="246">
        <f>IF(D604&lt;&gt;"",IF(ISNA(VLOOKUP(D604,P_Paramétrage!$B$3086:$D$3125,3,FALSE)),0,VLOOKUP(D604,P_Paramétrage!$B$3086:$D$3125,2,FALSE)),0)</f>
        <v>0</v>
      </c>
      <c r="J604" s="246">
        <f>'Dépenses sur barèmes'!J604</f>
        <v>0</v>
      </c>
      <c r="K604" s="246"/>
      <c r="L604" s="246">
        <f t="shared" si="27"/>
        <v>0</v>
      </c>
      <c r="M604" s="111"/>
      <c r="N604" s="79" t="str">
        <f t="shared" si="28"/>
        <v/>
      </c>
      <c r="O604" s="246">
        <f t="shared" si="29"/>
        <v>0</v>
      </c>
      <c r="P604" s="111"/>
    </row>
    <row r="605" spans="2:16" ht="19.899999999999999" customHeight="1" x14ac:dyDescent="0.35">
      <c r="B605" s="109">
        <v>598</v>
      </c>
      <c r="C605" s="111" t="str">
        <f>IF('Dépenses sur barèmes'!C605&lt;&gt;"",'Dépenses sur barèmes'!C605,"")</f>
        <v/>
      </c>
      <c r="D605" s="111" t="str">
        <f>IF('Dépenses sur barèmes'!D605&lt;&gt;"",'Dépenses sur barèmes'!D605,"")</f>
        <v/>
      </c>
      <c r="E605" s="111" t="str">
        <f>IF('Dépenses sur barèmes'!E605&lt;&gt;"",'Dépenses sur barèmes'!E605,"")</f>
        <v/>
      </c>
      <c r="F605" s="111" t="str">
        <f>IF('Dépenses sur barèmes'!F605&lt;&gt;"",'Dépenses sur barèmes'!F605,"")</f>
        <v/>
      </c>
      <c r="G605" s="79" t="str">
        <f>IF('Dépenses sur barèmes'!G605&lt;&gt;"",'Dépenses sur barèmes'!G605,"")</f>
        <v/>
      </c>
      <c r="H605" s="247" t="str">
        <f>IF(D605&lt;&gt;"",IF(ISNA(VLOOKUP(D605,P_Paramétrage!$B$3086:$D$3125,3,FALSE)),"",VLOOKUP(D605,P_Paramétrage!$B$3086:$D$3125,3,FALSE)),"")</f>
        <v/>
      </c>
      <c r="I605" s="246">
        <f>IF(D605&lt;&gt;"",IF(ISNA(VLOOKUP(D605,P_Paramétrage!$B$3086:$D$3125,3,FALSE)),0,VLOOKUP(D605,P_Paramétrage!$B$3086:$D$3125,2,FALSE)),0)</f>
        <v>0</v>
      </c>
      <c r="J605" s="246">
        <f>'Dépenses sur barèmes'!J605</f>
        <v>0</v>
      </c>
      <c r="K605" s="246"/>
      <c r="L605" s="246">
        <f t="shared" si="27"/>
        <v>0</v>
      </c>
      <c r="M605" s="111"/>
      <c r="N605" s="79" t="str">
        <f t="shared" si="28"/>
        <v/>
      </c>
      <c r="O605" s="246">
        <f t="shared" si="29"/>
        <v>0</v>
      </c>
      <c r="P605" s="111"/>
    </row>
    <row r="606" spans="2:16" ht="19.899999999999999" customHeight="1" x14ac:dyDescent="0.35">
      <c r="B606" s="109">
        <v>599</v>
      </c>
      <c r="C606" s="111" t="str">
        <f>IF('Dépenses sur barèmes'!C606&lt;&gt;"",'Dépenses sur barèmes'!C606,"")</f>
        <v/>
      </c>
      <c r="D606" s="111" t="str">
        <f>IF('Dépenses sur barèmes'!D606&lt;&gt;"",'Dépenses sur barèmes'!D606,"")</f>
        <v/>
      </c>
      <c r="E606" s="111" t="str">
        <f>IF('Dépenses sur barèmes'!E606&lt;&gt;"",'Dépenses sur barèmes'!E606,"")</f>
        <v/>
      </c>
      <c r="F606" s="111" t="str">
        <f>IF('Dépenses sur barèmes'!F606&lt;&gt;"",'Dépenses sur barèmes'!F606,"")</f>
        <v/>
      </c>
      <c r="G606" s="79" t="str">
        <f>IF('Dépenses sur barèmes'!G606&lt;&gt;"",'Dépenses sur barèmes'!G606,"")</f>
        <v/>
      </c>
      <c r="H606" s="247" t="str">
        <f>IF(D606&lt;&gt;"",IF(ISNA(VLOOKUP(D606,P_Paramétrage!$B$3086:$D$3125,3,FALSE)),"",VLOOKUP(D606,P_Paramétrage!$B$3086:$D$3125,3,FALSE)),"")</f>
        <v/>
      </c>
      <c r="I606" s="246">
        <f>IF(D606&lt;&gt;"",IF(ISNA(VLOOKUP(D606,P_Paramétrage!$B$3086:$D$3125,3,FALSE)),0,VLOOKUP(D606,P_Paramétrage!$B$3086:$D$3125,2,FALSE)),0)</f>
        <v>0</v>
      </c>
      <c r="J606" s="246">
        <f>'Dépenses sur barèmes'!J606</f>
        <v>0</v>
      </c>
      <c r="K606" s="246"/>
      <c r="L606" s="246">
        <f t="shared" si="27"/>
        <v>0</v>
      </c>
      <c r="M606" s="111"/>
      <c r="N606" s="79" t="str">
        <f t="shared" si="28"/>
        <v/>
      </c>
      <c r="O606" s="246">
        <f t="shared" si="29"/>
        <v>0</v>
      </c>
      <c r="P606" s="111"/>
    </row>
    <row r="607" spans="2:16" ht="19.899999999999999" customHeight="1" x14ac:dyDescent="0.35">
      <c r="B607" s="109">
        <v>600</v>
      </c>
      <c r="C607" s="111" t="str">
        <f>IF('Dépenses sur barèmes'!C607&lt;&gt;"",'Dépenses sur barèmes'!C607,"")</f>
        <v/>
      </c>
      <c r="D607" s="111" t="str">
        <f>IF('Dépenses sur barèmes'!D607&lt;&gt;"",'Dépenses sur barèmes'!D607,"")</f>
        <v/>
      </c>
      <c r="E607" s="111" t="str">
        <f>IF('Dépenses sur barèmes'!E607&lt;&gt;"",'Dépenses sur barèmes'!E607,"")</f>
        <v/>
      </c>
      <c r="F607" s="111" t="str">
        <f>IF('Dépenses sur barèmes'!F607&lt;&gt;"",'Dépenses sur barèmes'!F607,"")</f>
        <v/>
      </c>
      <c r="G607" s="79" t="str">
        <f>IF('Dépenses sur barèmes'!G607&lt;&gt;"",'Dépenses sur barèmes'!G607,"")</f>
        <v/>
      </c>
      <c r="H607" s="247" t="str">
        <f>IF(D607&lt;&gt;"",IF(ISNA(VLOOKUP(D607,P_Paramétrage!$B$3086:$D$3125,3,FALSE)),"",VLOOKUP(D607,P_Paramétrage!$B$3086:$D$3125,3,FALSE)),"")</f>
        <v/>
      </c>
      <c r="I607" s="246">
        <f>IF(D607&lt;&gt;"",IF(ISNA(VLOOKUP(D607,P_Paramétrage!$B$3086:$D$3125,3,FALSE)),0,VLOOKUP(D607,P_Paramétrage!$B$3086:$D$3125,2,FALSE)),0)</f>
        <v>0</v>
      </c>
      <c r="J607" s="246">
        <f>'Dépenses sur barèmes'!J607</f>
        <v>0</v>
      </c>
      <c r="K607" s="246"/>
      <c r="L607" s="246">
        <f t="shared" si="27"/>
        <v>0</v>
      </c>
      <c r="M607" s="111"/>
      <c r="N607" s="79" t="str">
        <f t="shared" si="28"/>
        <v/>
      </c>
      <c r="O607" s="246">
        <f t="shared" si="29"/>
        <v>0</v>
      </c>
      <c r="P607" s="111"/>
    </row>
    <row r="608" spans="2:16" ht="19.899999999999999" customHeight="1" x14ac:dyDescent="0.35">
      <c r="B608" s="110" t="s">
        <v>230</v>
      </c>
      <c r="C608" s="146"/>
      <c r="D608" s="147"/>
      <c r="E608" s="147"/>
      <c r="F608" s="147"/>
      <c r="G608" s="147"/>
      <c r="H608" s="147"/>
      <c r="I608" s="147"/>
      <c r="J608" s="149">
        <f>SUM(J8:J607)</f>
        <v>0</v>
      </c>
      <c r="K608" s="149"/>
      <c r="L608" s="149">
        <f>SUM(L8:L607)</f>
        <v>0</v>
      </c>
      <c r="M608" s="147"/>
      <c r="N608" s="147"/>
      <c r="O608" s="149">
        <f>SUM(O8:O607)</f>
        <v>0</v>
      </c>
      <c r="P608" s="148"/>
    </row>
  </sheetData>
  <sheetProtection algorithmName="SHA-512" hashValue="yBGTCI3U4kvyVegVkGp7EUjk1Gv6PcjupFbLaPvtr1IRH6Jzf3Ai+kJRXTXqA7ifqw26gu0V6ici2jXkoZykfg==" saltValue="DOuboB4jB77Ik9hpnMrhpw==" spinCount="100000" sheet="1" objects="1" scenarios="1" formatColumns="0" selectLockedCells="1"/>
  <mergeCells count="3">
    <mergeCell ref="B1:P1"/>
    <mergeCell ref="B3:P3"/>
    <mergeCell ref="B5:B6"/>
  </mergeCells>
  <conditionalFormatting sqref="A1:XFD1048576">
    <cfRule type="expression" dxfId="354" priority="20">
      <formula>P_Z_F_B_TYPE_8_ACTIVE&lt;&gt;P_Z_G_R_G_BOOLEEN_OUI</formula>
    </cfRule>
  </conditionalFormatting>
  <conditionalFormatting sqref="L8:L607">
    <cfRule type="expression" dxfId="353" priority="10">
      <formula>L8&lt;&gt;J8</formula>
    </cfRule>
  </conditionalFormatting>
  <conditionalFormatting sqref="M8:M607">
    <cfRule type="expression" dxfId="352" priority="9">
      <formula>M8&lt;&gt;""</formula>
    </cfRule>
  </conditionalFormatting>
  <conditionalFormatting sqref="N8:N607">
    <cfRule type="expression" dxfId="351" priority="8">
      <formula>N8&lt;&gt;G8</formula>
    </cfRule>
  </conditionalFormatting>
  <conditionalFormatting sqref="O8:O607">
    <cfRule type="expression" dxfId="350" priority="7">
      <formula>O8&lt;&gt;L8</formula>
    </cfRule>
  </conditionalFormatting>
  <conditionalFormatting sqref="F5:F608">
    <cfRule type="expression" dxfId="349" priority="5">
      <formula>P_Z_0_B_UTILISATION_SOUS_OPERATIONS&lt;&gt;P_Z_G_R_G_BOOLEEN_OUI</formula>
    </cfRule>
  </conditionalFormatting>
  <conditionalFormatting sqref="K5:K608">
    <cfRule type="expression" dxfId="348" priority="4">
      <formula>OR(P_Z_0_B_UTILISATION_MT_MAX&lt;&gt;P_Z_G_R_G_BOOLEEN_OUI,P_Z_8_B_COLONNE_MT_MAX_ACTIVE&lt;&gt;P_Z_G_R_G_BOOLEEN_OUI)</formula>
    </cfRule>
  </conditionalFormatting>
  <conditionalFormatting sqref="N5:O608">
    <cfRule type="expression" dxfId="347" priority="3">
      <formula>P_Z_0_B_UTILISATION_COUT_RAISONNABLE&lt;&gt;P_Z_G_R_G_BOOLEEN_OUI</formula>
    </cfRule>
  </conditionalFormatting>
  <conditionalFormatting sqref="B7:P7">
    <cfRule type="expression" dxfId="346" priority="2">
      <formula>P_Z_8_B_EXEMPLE_UTILISATION&lt;&gt;P_Z_G_R_G_BOOLEEN_OUI</formula>
    </cfRule>
  </conditionalFormatting>
  <dataValidations count="5">
    <dataValidation type="list" allowBlank="1" showInputMessage="1" showErrorMessage="1" sqref="D8:D607" xr:uid="{E2417F83-CDA2-4A37-8B9B-464145C068CB}">
      <formula1>INDIRECT("P_Z_8_R_LIBELLES_CODES_BAREMES"&amp;"_"&amp;COUNTA(P_Z_8_R_LIBELLES_CODES_BAREMES))</formula1>
    </dataValidation>
    <dataValidation type="list" allowBlank="1" showInputMessage="1" showErrorMessage="1" sqref="F8:F607" xr:uid="{B31D0D00-19E4-4E0F-9689-1DED2666B5EF}">
      <formula1>IF(P_Z_8_B_UTILISATION_FILTRE_SOUS_OPERATIONS=P_Z_G_R_G_BOOLEEN_OUI,INDIRECT("P_Z_8_R_LIBELLES_SOUS_OPERATIONS"&amp;"_"&amp;COUNTA(P_Z_8_R_LIBELLES_SOUS_OPERATIONS)),INDIRECT("P_Z_0_R_LIBELLES_SOUS_OPERATIONS"&amp;"_"&amp;COUNTA(P_Z_0_R_LIBELLES_SOUS_OPERATIONS)))</formula1>
    </dataValidation>
    <dataValidation type="list" allowBlank="1" showInputMessage="1" showErrorMessage="1" sqref="E8:E607" xr:uid="{7989EB4E-2872-4AE5-B105-9C0FA8404976}">
      <formula1>IF(P_Z_8_B_UTILISATION_FILTRE_POSTES=P_Z_G_R_G_BOOLEEN_OUI,INDIRECT("P_Z_8_R_LIBELLES_POSTES"&amp;"_"&amp;COUNTA(P_Z_8_R_LIBELLES_POSTES)),INDIRECT("P_Z_0_R_LIBELLES_POSTES"&amp;"_"&amp;COUNTA(P_Z_0_R_LIBELLES_POSTES)))</formula1>
    </dataValidation>
    <dataValidation type="list" allowBlank="1" showInputMessage="1" showErrorMessage="1" sqref="C8:C607" xr:uid="{3A7CD06A-6E03-43D0-975F-7543AEBC7000}">
      <formula1>IF(P_Z_8_B_ULD=P_Z_G_R_G_BOOLEEN_OUI,IF(P_Z_8_B_UFD=P_Z_G_R_G_BOOLEEN_OUI,INDIRECT("P_Z_8_R_LIBELLES_DESCRIPTIONS"&amp;"_"&amp;COUNTA(P_Z_8_R_LIBELLES_DESCRIPTIONS)),INDIRECT("P_Z_0_R_LIBELLES_DESCRIPTIONS"&amp;"_"&amp;COUNTA(P_Z_0_R_LIBELLES_DESCRIPTIONS))),"")</formula1>
    </dataValidation>
    <dataValidation type="list" allowBlank="1" showInputMessage="1" showErrorMessage="1" sqref="M8:M607" xr:uid="{8235FC10-7928-433B-A99C-2332DE4AE105}">
      <formula1>P_Z_0_R_LIBELLES_MOTIFS_INELIGIBILITE</formula1>
    </dataValidation>
  </dataValidations>
  <pageMargins left="0.70866141732283472" right="0.70866141732283472" top="0.74803149606299213" bottom="0.74803149606299213" header="0.31496062992125984" footer="0.31496062992125984"/>
  <pageSetup paperSize="9" scale="10" orientation="portrait" r:id="rId1"/>
  <extLst>
    <ext xmlns:x14="http://schemas.microsoft.com/office/spreadsheetml/2009/9/main" uri="{78C0D931-6437-407d-A8EE-F0AAD7539E65}">
      <x14:conditionalFormattings>
        <x14:conditionalFormatting xmlns:xm="http://schemas.microsoft.com/office/excel/2006/main">
          <x14:cfRule type="expression" priority="18" id="{2CEBA9D9-AF61-4DCB-8BE4-4E758FF20B0E}">
            <xm:f>C8&lt;&gt;'Dépenses sur barèmes'!C8</xm:f>
            <x14:dxf>
              <font>
                <color rgb="FFFF0000"/>
              </font>
            </x14:dxf>
          </x14:cfRule>
          <xm:sqref>H8:J607 C8:F607</xm:sqref>
        </x14:conditionalFormatting>
        <x14:conditionalFormatting xmlns:xm="http://schemas.microsoft.com/office/excel/2006/main">
          <x14:cfRule type="expression" priority="14" id="{C7B1582A-751A-4730-A362-563937228905}">
            <xm:f>'Dépenses sur barèmes'!G8&lt;&gt;G8</xm:f>
            <x14:dxf>
              <font>
                <color rgb="FFFF0000"/>
              </font>
            </x14:dxf>
          </x14:cfRule>
          <xm:sqref>G8:G607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1310</vt:i4>
      </vt:variant>
    </vt:vector>
  </HeadingPairs>
  <TitlesOfParts>
    <vt:vector size="1333" baseType="lpstr">
      <vt:lpstr>Notice</vt:lpstr>
      <vt:lpstr>Dépenses sur devis</vt:lpstr>
      <vt:lpstr>I_Dépenses sur devis</vt:lpstr>
      <vt:lpstr>Dépenses auto-construction</vt:lpstr>
      <vt:lpstr>I_Dépenses auto-construction</vt:lpstr>
      <vt:lpstr>Dépenses de rémunération</vt:lpstr>
      <vt:lpstr>I_Dépenses de rémunération</vt:lpstr>
      <vt:lpstr>Dépenses sur barèmes</vt:lpstr>
      <vt:lpstr>I_Dépenses sur barèmes</vt:lpstr>
      <vt:lpstr>Dépenses de rémunération CU</vt:lpstr>
      <vt:lpstr>I_Dépenses de rémunération CU</vt:lpstr>
      <vt:lpstr>Dépenses sur taux forfaitaire</vt:lpstr>
      <vt:lpstr>I_Dépenses sur taux forfaitaire</vt:lpstr>
      <vt:lpstr>Dépenses forfaitaire</vt:lpstr>
      <vt:lpstr>I_Dépenses forfaitaire</vt:lpstr>
      <vt:lpstr>Recettes</vt:lpstr>
      <vt:lpstr>I_Recettes</vt:lpstr>
      <vt:lpstr>Synthèse</vt:lpstr>
      <vt:lpstr>I_Synthèse</vt:lpstr>
      <vt:lpstr>I_Synthese_SousOp_Poste</vt:lpstr>
      <vt:lpstr>I_Synthese_Poste_SousOp</vt:lpstr>
      <vt:lpstr>P_Paramétrage</vt:lpstr>
      <vt:lpstr>T_Classement catégories</vt:lpstr>
      <vt:lpstr>à_choisir_dans_le_menu_déroulant</vt:lpstr>
      <vt:lpstr>P.Z.Gestion_de_la_feuille</vt:lpstr>
      <vt:lpstr>P_Z_0_B_COLONNE_COMMENTAIRE_SI_INDICATION_STANDARD</vt:lpstr>
      <vt:lpstr>P_Z_0_B_COLONNE_COMMENTAIRE_SI_LIBELLE_STANDARD</vt:lpstr>
      <vt:lpstr>P_Z_0_B_COLONNE_MOTIFS_INELIGIBILITE_INDICATION_STANDARD</vt:lpstr>
      <vt:lpstr>P_Z_0_B_COLONNE_MOTIFS_INELIGIBILITE_LIBELLE_STANDARD</vt:lpstr>
      <vt:lpstr>P_Z_0_B_COLONNE_MT_ELIGIBLE_LIBELLE_STANDARD</vt:lpstr>
      <vt:lpstr>P_Z_0_B_COLONNE_MT_INELIGIBLE_LIBELLE_STANDARD</vt:lpstr>
      <vt:lpstr>P_Z_0_B_COLONNE_MT_MAX_LIBELLE_STANDARD</vt:lpstr>
      <vt:lpstr>P_Z_0_B_COLONNE_MT_PRES_HT_INDICATION_STANDARD</vt:lpstr>
      <vt:lpstr>P_Z_0_B_COLONNE_MT_PRES_HT_LIBELLE_STANDARD</vt:lpstr>
      <vt:lpstr>P_Z_0_B_COLONNE_MT_PRES_INDICATION_STANDARD</vt:lpstr>
      <vt:lpstr>P_Z_0_B_COLONNE_MT_PRES_LIBELLE_STANDARD</vt:lpstr>
      <vt:lpstr>P_Z_0_B_COLONNE_MT_PRES_TTC_INDICATION_STANDARD</vt:lpstr>
      <vt:lpstr>P_Z_0_B_COLONNE_MT_PRES_TTC_LIBELLE_STANDARD</vt:lpstr>
      <vt:lpstr>P_Z_0_B_COLONNE_MT_PRES_TVA_INDICATION_STANDARD</vt:lpstr>
      <vt:lpstr>P_Z_0_B_COLONNE_MT_PRES_TVA_LIBELLE_STANDARD</vt:lpstr>
      <vt:lpstr>P_Z_0_B_COLONNE_MT_RAISONNABLE_LIBELLE_STANDARD</vt:lpstr>
      <vt:lpstr>P_Z_0_B_COLONNE_POSTE_INDICATION_STANDARD</vt:lpstr>
      <vt:lpstr>P_Z_0_B_COLONNE_POSTE_LIBELLE_STANDARD</vt:lpstr>
      <vt:lpstr>P_Z_0_B_COLONNE_SOUS_OPERATION_INDICATION_STANDARD</vt:lpstr>
      <vt:lpstr>P_Z_0_B_COLONNE_SOUS_OPERATION_LIBELLE_STANDARD</vt:lpstr>
      <vt:lpstr>P_Z_0_B_COLONNES_MARCHE_2_DEVIS</vt:lpstr>
      <vt:lpstr>P_Z_0_B_COLONNES_MARCHE_3_DEVIS</vt:lpstr>
      <vt:lpstr>P_Z_0_B_UTILISATION_COUT_RAISONNABLE</vt:lpstr>
      <vt:lpstr>P_Z_0_B_UTILISATION_LIBELLES_DESCRIPTIONS</vt:lpstr>
      <vt:lpstr>P_Z_0_B_UTILISATION_MT_MAX</vt:lpstr>
      <vt:lpstr>P_Z_0_B_UTILISATION_SOUS_OPERATIONS</vt:lpstr>
      <vt:lpstr>P_Z_0_B_UTILISATION_TVA</vt:lpstr>
      <vt:lpstr>P_Z_0_N_COLONNE_COMMENTAIRE_SI_INDICATION_DEFAUT</vt:lpstr>
      <vt:lpstr>P_Z_0_N_COLONNE_COMMENTAIRE_SI_INDICATION_STANDARD</vt:lpstr>
      <vt:lpstr>P_Z_0_N_COLONNE_COMMENTAIRE_SI_LIBELLE_DEFAUT</vt:lpstr>
      <vt:lpstr>P_Z_0_N_COLONNE_COMMENTAIRE_SI_LIBELLE_STANDARD</vt:lpstr>
      <vt:lpstr>P_Z_0_N_COLONNE_MOTIFS_INELIGIBILITE_INDICATION_DEFAUT</vt:lpstr>
      <vt:lpstr>P_Z_0_N_COLONNE_MOTIFS_INELIGIBILITE_INDICATION_STANDARD</vt:lpstr>
      <vt:lpstr>P_Z_0_N_COLONNE_MOTIFS_INELIGIBILITE_LIBELLE_DEFAUT</vt:lpstr>
      <vt:lpstr>P_Z_0_N_COLONNE_MOTIFS_INELIGIBILITE_LIBELLE_STANDARD</vt:lpstr>
      <vt:lpstr>P_Z_0_N_COLONNE_MT_ELIGIBLE_LIBELLE_DEFAUT</vt:lpstr>
      <vt:lpstr>P_Z_0_N_COLONNE_MT_ELIGIBLE_LIBELLE_STANDARD</vt:lpstr>
      <vt:lpstr>P_Z_0_N_COLONNE_MT_INELIGIBLE_LIBELLE_DEFAUT</vt:lpstr>
      <vt:lpstr>P_Z_0_N_COLONNE_MT_INELIGIBLE_LIBELLE_STANDARD</vt:lpstr>
      <vt:lpstr>P_Z_0_N_COLONNE_MT_MAX_LIBELLE_DEFAUT</vt:lpstr>
      <vt:lpstr>P_Z_0_N_COLONNE_MT_MAX_LIBELLE_STANDARD</vt:lpstr>
      <vt:lpstr>P_Z_0_N_COLONNE_MT_PRES_HT_INDICATION_DEFAUT</vt:lpstr>
      <vt:lpstr>P_Z_0_N_COLONNE_MT_PRES_HT_INDICATION_STANDARD</vt:lpstr>
      <vt:lpstr>P_Z_0_N_COLONNE_MT_PRES_HT_LIBELLE_DEFAUT</vt:lpstr>
      <vt:lpstr>P_Z_0_N_COLONNE_MT_PRES_HT_LIBELLE_STANDARD</vt:lpstr>
      <vt:lpstr>P_Z_0_N_COLONNE_MT_PRES_INDICATION_DEFAUT</vt:lpstr>
      <vt:lpstr>P_Z_0_N_COLONNE_MT_PRES_INDICATION_STANDARD</vt:lpstr>
      <vt:lpstr>P_Z_0_N_COLONNE_MT_PRES_LIBELLE_DEFAUT</vt:lpstr>
      <vt:lpstr>P_Z_0_N_COLONNE_MT_PRES_LIBELLE_STANDARD</vt:lpstr>
      <vt:lpstr>P_Z_0_N_COLONNE_MT_PRES_TTC_INDICATION_DEFAUT</vt:lpstr>
      <vt:lpstr>P_Z_0_N_COLONNE_MT_PRES_TTC_INDICATION_STANDARD</vt:lpstr>
      <vt:lpstr>P_Z_0_N_COLONNE_MT_PRES_TTC_LIBELLE_DEFAUT</vt:lpstr>
      <vt:lpstr>P_Z_0_N_COLONNE_MT_PRES_TTC_LIBELLE_STANDARD</vt:lpstr>
      <vt:lpstr>P_Z_0_N_COLONNE_MT_PRES_TVA_INDICATION_DEFAUT</vt:lpstr>
      <vt:lpstr>P_Z_0_N_COLONNE_MT_PRES_TVA_INDICATION_STANDARD</vt:lpstr>
      <vt:lpstr>P_Z_0_N_COLONNE_MT_PRES_TVA_LIBELLE_DEFAUT</vt:lpstr>
      <vt:lpstr>P_Z_0_N_COLONNE_MT_PRES_TVA_LIBELLE_STANDARD</vt:lpstr>
      <vt:lpstr>P_Z_0_N_COLONNE_MT_RAISONNABLE_DEFAUT</vt:lpstr>
      <vt:lpstr>P_Z_0_N_COLONNE_MT_RAISONNABLE_STANDARD</vt:lpstr>
      <vt:lpstr>P_Z_0_N_COLONNE_POSTE_INDICATION_DEFAUT</vt:lpstr>
      <vt:lpstr>P_Z_0_N_COLONNE_POSTE_INDICATION_STANDARD</vt:lpstr>
      <vt:lpstr>P_Z_0_N_COLONNE_POSTE_LIBELLE_DEFAUT</vt:lpstr>
      <vt:lpstr>P_Z_0_N_COLONNE_POSTE_LIBELLE_STANDARD</vt:lpstr>
      <vt:lpstr>P_Z_0_N_COLONNE_SOUS_OPERATION_INDICATION_DEFAUT</vt:lpstr>
      <vt:lpstr>P_Z_0_N_COLONNE_SOUS_OPERATION_INDICATION_STANDARD</vt:lpstr>
      <vt:lpstr>P_Z_0_N_COLONNE_SOUS_OPERATION_LIBELLE_DEFAUT</vt:lpstr>
      <vt:lpstr>P_Z_0_N_COLONNE_SOUS_OPERATION_LIBELLE_STANDARD</vt:lpstr>
      <vt:lpstr>P_Z_0_N_COLONNES_MARCHE_2_DEVIS_SEUIL</vt:lpstr>
      <vt:lpstr>P_Z_0_N_COLONNES_MARCHE_3_DEVIS_SEUIL</vt:lpstr>
      <vt:lpstr>P_Z_0_R_LIBELLES_DESCRIPTIONS</vt:lpstr>
      <vt:lpstr>P_Z_0_R_LIBELLES_DESCRIPTIONS_1</vt:lpstr>
      <vt:lpstr>P_Z_0_R_LIBELLES_DESCRIPTIONS_10</vt:lpstr>
      <vt:lpstr>P_Z_0_R_LIBELLES_DESCRIPTIONS_11</vt:lpstr>
      <vt:lpstr>P_Z_0_R_LIBELLES_DESCRIPTIONS_12</vt:lpstr>
      <vt:lpstr>P_Z_0_R_LIBELLES_DESCRIPTIONS_13</vt:lpstr>
      <vt:lpstr>P_Z_0_R_LIBELLES_DESCRIPTIONS_14</vt:lpstr>
      <vt:lpstr>P_Z_0_R_LIBELLES_DESCRIPTIONS_15</vt:lpstr>
      <vt:lpstr>P_Z_0_R_LIBELLES_DESCRIPTIONS_16</vt:lpstr>
      <vt:lpstr>P_Z_0_R_LIBELLES_DESCRIPTIONS_17</vt:lpstr>
      <vt:lpstr>P_Z_0_R_LIBELLES_DESCRIPTIONS_18</vt:lpstr>
      <vt:lpstr>P_Z_0_R_LIBELLES_DESCRIPTIONS_19</vt:lpstr>
      <vt:lpstr>P_Z_0_R_LIBELLES_DESCRIPTIONS_2</vt:lpstr>
      <vt:lpstr>P_Z_0_R_LIBELLES_DESCRIPTIONS_20</vt:lpstr>
      <vt:lpstr>P_Z_0_R_LIBELLES_DESCRIPTIONS_3</vt:lpstr>
      <vt:lpstr>P_Z_0_R_LIBELLES_DESCRIPTIONS_4</vt:lpstr>
      <vt:lpstr>P_Z_0_R_LIBELLES_DESCRIPTIONS_5</vt:lpstr>
      <vt:lpstr>P_Z_0_R_LIBELLES_DESCRIPTIONS_6</vt:lpstr>
      <vt:lpstr>P_Z_0_R_LIBELLES_DESCRIPTIONS_7</vt:lpstr>
      <vt:lpstr>P_Z_0_R_LIBELLES_DESCRIPTIONS_8</vt:lpstr>
      <vt:lpstr>P_Z_0_R_LIBELLES_DESCRIPTIONS_9</vt:lpstr>
      <vt:lpstr>P_Z_0_R_LIBELLES_MARCHES_RAISONNABLES</vt:lpstr>
      <vt:lpstr>P_Z_0_R_LIBELLES_MARCHES_RAISONNABLES_1</vt:lpstr>
      <vt:lpstr>P_Z_0_R_LIBELLES_MARCHES_RAISONNABLES_2</vt:lpstr>
      <vt:lpstr>P_Z_0_R_LIBELLES_MARCHES_RAISONNABLES_3</vt:lpstr>
      <vt:lpstr>P_Z_0_R_LIBELLES_MARCHES_RAISONNABLES_4</vt:lpstr>
      <vt:lpstr>P_Z_0_R_LIBELLES_MARCHES_RAISONNABLES_5</vt:lpstr>
      <vt:lpstr>P_Z_0_R_LIBELLES_MARCHES_RAISONNABLES_OK</vt:lpstr>
      <vt:lpstr>P_Z_0_R_LIBELLES_MOTIFS_INELIGIBILITE</vt:lpstr>
      <vt:lpstr>P_Z_0_R_LIBELLES_POSTES</vt:lpstr>
      <vt:lpstr>P_Z_0_R_LIBELLES_POSTES_1</vt:lpstr>
      <vt:lpstr>P_Z_0_R_LIBELLES_POSTES_10</vt:lpstr>
      <vt:lpstr>P_Z_0_R_LIBELLES_POSTES_11</vt:lpstr>
      <vt:lpstr>P_Z_0_R_LIBELLES_POSTES_12</vt:lpstr>
      <vt:lpstr>P_Z_0_R_LIBELLES_POSTES_13</vt:lpstr>
      <vt:lpstr>P_Z_0_R_LIBELLES_POSTES_14</vt:lpstr>
      <vt:lpstr>P_Z_0_R_LIBELLES_POSTES_15</vt:lpstr>
      <vt:lpstr>P_Z_0_R_LIBELLES_POSTES_16</vt:lpstr>
      <vt:lpstr>P_Z_0_R_LIBELLES_POSTES_17</vt:lpstr>
      <vt:lpstr>P_Z_0_R_LIBELLES_POSTES_18</vt:lpstr>
      <vt:lpstr>P_Z_0_R_LIBELLES_POSTES_19</vt:lpstr>
      <vt:lpstr>P_Z_0_R_LIBELLES_POSTES_2</vt:lpstr>
      <vt:lpstr>P_Z_0_R_LIBELLES_POSTES_20</vt:lpstr>
      <vt:lpstr>P_Z_0_R_LIBELLES_POSTES_21</vt:lpstr>
      <vt:lpstr>P_Z_0_R_LIBELLES_POSTES_22</vt:lpstr>
      <vt:lpstr>P_Z_0_R_LIBELLES_POSTES_23</vt:lpstr>
      <vt:lpstr>P_Z_0_R_LIBELLES_POSTES_24</vt:lpstr>
      <vt:lpstr>P_Z_0_R_LIBELLES_POSTES_25</vt:lpstr>
      <vt:lpstr>P_Z_0_R_LIBELLES_POSTES_26</vt:lpstr>
      <vt:lpstr>P_Z_0_R_LIBELLES_POSTES_27</vt:lpstr>
      <vt:lpstr>P_Z_0_R_LIBELLES_POSTES_28</vt:lpstr>
      <vt:lpstr>P_Z_0_R_LIBELLES_POSTES_29</vt:lpstr>
      <vt:lpstr>P_Z_0_R_LIBELLES_POSTES_3</vt:lpstr>
      <vt:lpstr>P_Z_0_R_LIBELLES_POSTES_30</vt:lpstr>
      <vt:lpstr>P_Z_0_R_LIBELLES_POSTES_31</vt:lpstr>
      <vt:lpstr>P_Z_0_R_LIBELLES_POSTES_32</vt:lpstr>
      <vt:lpstr>P_Z_0_R_LIBELLES_POSTES_33</vt:lpstr>
      <vt:lpstr>P_Z_0_R_LIBELLES_POSTES_34</vt:lpstr>
      <vt:lpstr>P_Z_0_R_LIBELLES_POSTES_35</vt:lpstr>
      <vt:lpstr>P_Z_0_R_LIBELLES_POSTES_36</vt:lpstr>
      <vt:lpstr>P_Z_0_R_LIBELLES_POSTES_37</vt:lpstr>
      <vt:lpstr>P_Z_0_R_LIBELLES_POSTES_38</vt:lpstr>
      <vt:lpstr>P_Z_0_R_LIBELLES_POSTES_39</vt:lpstr>
      <vt:lpstr>P_Z_0_R_LIBELLES_POSTES_4</vt:lpstr>
      <vt:lpstr>P_Z_0_R_LIBELLES_POSTES_40</vt:lpstr>
      <vt:lpstr>P_Z_0_R_LIBELLES_POSTES_41</vt:lpstr>
      <vt:lpstr>P_Z_0_R_LIBELLES_POSTES_42</vt:lpstr>
      <vt:lpstr>P_Z_0_R_LIBELLES_POSTES_43</vt:lpstr>
      <vt:lpstr>P_Z_0_R_LIBELLES_POSTES_44</vt:lpstr>
      <vt:lpstr>P_Z_0_R_LIBELLES_POSTES_45</vt:lpstr>
      <vt:lpstr>P_Z_0_R_LIBELLES_POSTES_46</vt:lpstr>
      <vt:lpstr>P_Z_0_R_LIBELLES_POSTES_47</vt:lpstr>
      <vt:lpstr>P_Z_0_R_LIBELLES_POSTES_48</vt:lpstr>
      <vt:lpstr>P_Z_0_R_LIBELLES_POSTES_49</vt:lpstr>
      <vt:lpstr>P_Z_0_R_LIBELLES_POSTES_5</vt:lpstr>
      <vt:lpstr>P_Z_0_R_LIBELLES_POSTES_50</vt:lpstr>
      <vt:lpstr>P_Z_0_R_LIBELLES_POSTES_51</vt:lpstr>
      <vt:lpstr>P_Z_0_R_LIBELLES_POSTES_52</vt:lpstr>
      <vt:lpstr>P_Z_0_R_LIBELLES_POSTES_53</vt:lpstr>
      <vt:lpstr>P_Z_0_R_LIBELLES_POSTES_54</vt:lpstr>
      <vt:lpstr>P_Z_0_R_LIBELLES_POSTES_55</vt:lpstr>
      <vt:lpstr>P_Z_0_R_LIBELLES_POSTES_6</vt:lpstr>
      <vt:lpstr>P_Z_0_R_LIBELLES_POSTES_7</vt:lpstr>
      <vt:lpstr>P_Z_0_R_LIBELLES_POSTES_8</vt:lpstr>
      <vt:lpstr>P_Z_0_R_LIBELLES_POSTES_9</vt:lpstr>
      <vt:lpstr>P_Z_0_R_LIBELLES_SOUS_OPERATIONS</vt:lpstr>
      <vt:lpstr>P_Z_0_R_LIBELLES_SOUS_OPERATIONS_</vt:lpstr>
      <vt:lpstr>P_Z_0_R_LIBELLES_SOUS_OPERATIONS_1</vt:lpstr>
      <vt:lpstr>P_Z_0_R_LIBELLES_SOUS_OPERATIONS_10</vt:lpstr>
      <vt:lpstr>P_Z_0_R_LIBELLES_SOUS_OPERATIONS_11</vt:lpstr>
      <vt:lpstr>P_Z_0_R_LIBELLES_SOUS_OPERATIONS_12</vt:lpstr>
      <vt:lpstr>P_Z_0_R_LIBELLES_SOUS_OPERATIONS_13</vt:lpstr>
      <vt:lpstr>P_Z_0_R_LIBELLES_SOUS_OPERATIONS_14</vt:lpstr>
      <vt:lpstr>P_Z_0_R_LIBELLES_SOUS_OPERATIONS_15</vt:lpstr>
      <vt:lpstr>P_Z_0_R_LIBELLES_SOUS_OPERATIONS_16</vt:lpstr>
      <vt:lpstr>P_Z_0_R_LIBELLES_SOUS_OPERATIONS_17</vt:lpstr>
      <vt:lpstr>P_Z_0_R_LIBELLES_SOUS_OPERATIONS_18</vt:lpstr>
      <vt:lpstr>P_Z_0_R_LIBELLES_SOUS_OPERATIONS_19</vt:lpstr>
      <vt:lpstr>P_Z_0_R_LIBELLES_SOUS_OPERATIONS_2</vt:lpstr>
      <vt:lpstr>P_Z_0_R_LIBELLES_SOUS_OPERATIONS_20</vt:lpstr>
      <vt:lpstr>P_Z_0_R_LIBELLES_SOUS_OPERATIONS_21</vt:lpstr>
      <vt:lpstr>P_Z_0_R_LIBELLES_SOUS_OPERATIONS_3</vt:lpstr>
      <vt:lpstr>P_Z_0_R_LIBELLES_SOUS_OPERATIONS_4</vt:lpstr>
      <vt:lpstr>P_Z_0_R_LIBELLES_SOUS_OPERATIONS_5</vt:lpstr>
      <vt:lpstr>P_Z_0_R_LIBELLES_SOUS_OPERATIONS_6</vt:lpstr>
      <vt:lpstr>P_Z_0_R_LIBELLES_SOUS_OPERATIONS_7</vt:lpstr>
      <vt:lpstr>P_Z_0_R_LIBELLES_SOUS_OPERATIONS_8</vt:lpstr>
      <vt:lpstr>P_Z_0_R_LIBELLES_SOUS_OPERATIONS_9</vt:lpstr>
      <vt:lpstr>P_Z_0_R_LIBELLES_UNITES</vt:lpstr>
      <vt:lpstr>P_Z_0_R_LIBELLES_UNITES_1</vt:lpstr>
      <vt:lpstr>P_Z_0_R_LIBELLES_UNITES_10</vt:lpstr>
      <vt:lpstr>P_Z_0_R_LIBELLES_UNITES_11</vt:lpstr>
      <vt:lpstr>P_Z_0_R_LIBELLES_UNITES_12</vt:lpstr>
      <vt:lpstr>P_Z_0_R_LIBELLES_UNITES_13</vt:lpstr>
      <vt:lpstr>P_Z_0_R_LIBELLES_UNITES_14</vt:lpstr>
      <vt:lpstr>P_Z_0_R_LIBELLES_UNITES_15</vt:lpstr>
      <vt:lpstr>P_Z_0_R_LIBELLES_UNITES_16</vt:lpstr>
      <vt:lpstr>P_Z_0_R_LIBELLES_UNITES_17</vt:lpstr>
      <vt:lpstr>P_Z_0_R_LIBELLES_UNITES_18</vt:lpstr>
      <vt:lpstr>P_Z_0_R_LIBELLES_UNITES_19</vt:lpstr>
      <vt:lpstr>P_Z_0_R_LIBELLES_UNITES_2</vt:lpstr>
      <vt:lpstr>P_Z_0_R_LIBELLES_UNITES_20</vt:lpstr>
      <vt:lpstr>P_Z_0_R_LIBELLES_UNITES_3</vt:lpstr>
      <vt:lpstr>P_Z_0_R_LIBELLES_UNITES_4</vt:lpstr>
      <vt:lpstr>P_Z_0_R_LIBELLES_UNITES_5</vt:lpstr>
      <vt:lpstr>P_Z_0_R_LIBELLES_UNITES_6</vt:lpstr>
      <vt:lpstr>P_Z_0_R_LIBELLES_UNITES_7</vt:lpstr>
      <vt:lpstr>P_Z_0_R_LIBELLES_UNITES_8</vt:lpstr>
      <vt:lpstr>P_Z_0_R_LIBELLES_UNITES_9</vt:lpstr>
      <vt:lpstr>P_Z_1_B_COLONNE_COMMENTAIRE</vt:lpstr>
      <vt:lpstr>P_Z_1_B_COLONNE_COMMENTAIRE_ACTIVE</vt:lpstr>
      <vt:lpstr>P_Z_1_B_COLONNE_COMMENTAIRE_INDICATION</vt:lpstr>
      <vt:lpstr>P_Z_1_B_COLONNE_COMMENTAIRE_OBLIGATOIRE</vt:lpstr>
      <vt:lpstr>P_Z_1_B_COLONNE_COMMENTAIRE_SI_LIBELLE_STANDARD</vt:lpstr>
      <vt:lpstr>P_Z_1_B_COLONNE_CT_RAISONNABLE_FOURNISSEUR_2</vt:lpstr>
      <vt:lpstr>P_Z_1_B_COLONNE_CT_RAISONNABLE_FOURNISSEUR_2_INDICATION</vt:lpstr>
      <vt:lpstr>P_Z_1_B_COLONNE_CT_RAISONNABLE_FOURNISSEUR_3</vt:lpstr>
      <vt:lpstr>P_Z_1_B_COLONNE_CT_RAISONNABLE_FOURNISSEUR_3_INDICATION</vt:lpstr>
      <vt:lpstr>P_Z_1_B_COLONNE_CT_RAISONNABLE_JUSTIFICATIF_2</vt:lpstr>
      <vt:lpstr>P_Z_1_B_COLONNE_CT_RAISONNABLE_JUSTIFICATIF_2_INDICATION</vt:lpstr>
      <vt:lpstr>P_Z_1_B_COLONNE_CT_RAISONNABLE_JUSTIFICATIF_3</vt:lpstr>
      <vt:lpstr>P_Z_1_B_COLONNE_CT_RAISONNABLE_JUSTIFICATIF_3_INDICATION</vt:lpstr>
      <vt:lpstr>P_Z_1_B_COLONNE_CT_RAISONNABLE_MARCHE</vt:lpstr>
      <vt:lpstr>P_Z_1_B_COLONNE_CT_RAISONNABLE_MARCHE_INDICATION</vt:lpstr>
      <vt:lpstr>P_Z_1_B_COLONNE_CT_RAISONNABLE_MT_HT_2</vt:lpstr>
      <vt:lpstr>P_Z_1_B_COLONNE_CT_RAISONNABLE_MT_HT_2_INDICATION</vt:lpstr>
      <vt:lpstr>P_Z_1_B_COLONNE_CT_RAISONNABLE_MT_HT_3</vt:lpstr>
      <vt:lpstr>P_Z_1_B_COLONNE_CT_RAISONNABLE_MT_HT_3_INDICATION</vt:lpstr>
      <vt:lpstr>P_Z_1_B_COLONNE_CT_RAISONNABLE_MT_TVA_2</vt:lpstr>
      <vt:lpstr>P_Z_1_B_COLONNE_CT_RAISONNABLE_MT_TVA_2_INDICATION</vt:lpstr>
      <vt:lpstr>P_Z_1_B_COLONNE_CT_RAISONNABLE_MT_TVA_3</vt:lpstr>
      <vt:lpstr>P_Z_1_B_COLONNE_CT_RAISONNABLE_MT_TVA_3_INDICATION</vt:lpstr>
      <vt:lpstr>P_Z_1_B_COLONNE_DESCRIPTION</vt:lpstr>
      <vt:lpstr>P_Z_1_B_COLONNE_DESCRIPTION_INDICATION</vt:lpstr>
      <vt:lpstr>P_Z_1_B_COLONNE_FOURNISSEUR</vt:lpstr>
      <vt:lpstr>P_Z_1_B_COLONNE_FOURNISSEUR_INDICATION</vt:lpstr>
      <vt:lpstr>P_Z_1_B_COLONNE_JUSTIFICATIF</vt:lpstr>
      <vt:lpstr>P_Z_1_B_COLONNE_JUSTIFICATIF_INDICATION</vt:lpstr>
      <vt:lpstr>P_Z_1_B_COLONNE_MOTIFS_INELIGIBILITE_LIBELLE_STANDARD</vt:lpstr>
      <vt:lpstr>P_Z_1_B_COLONNE_MT_ELIGIBLE_LIBELLE_STANDARD</vt:lpstr>
      <vt:lpstr>P_Z_1_B_COLONNE_MT_INELIGIBLE_LIBELLE_STANDARD</vt:lpstr>
      <vt:lpstr>P_Z_1_B_COLONNE_MT_MAX_ACTIVE</vt:lpstr>
      <vt:lpstr>P_Z_1_B_COLONNE_MT_MAX_LIBELLE_STANDARD</vt:lpstr>
      <vt:lpstr>P_Z_1_B_COLONNE_MT_PRESENTE_HT</vt:lpstr>
      <vt:lpstr>P_Z_1_B_COLONNE_MT_PRESENTE_HT_INDICATION</vt:lpstr>
      <vt:lpstr>P_Z_1_B_COLONNE_MT_PRESENTE_TTC</vt:lpstr>
      <vt:lpstr>P_Z_1_B_COLONNE_MT_PRESENTE_TTC_INDICATION</vt:lpstr>
      <vt:lpstr>P_Z_1_B_COLONNE_MT_PRESENTE_TVA</vt:lpstr>
      <vt:lpstr>P_Z_1_B_COLONNE_MT_PRESENTE_TVA_INDICATION</vt:lpstr>
      <vt:lpstr>P_Z_1_B_COLONNE_MT_RAISONNABLE_LIBELLE_STANDARD</vt:lpstr>
      <vt:lpstr>P_Z_1_B_COLONNE_POSTE</vt:lpstr>
      <vt:lpstr>P_Z_1_B_COLONNE_POSTE_INDICATION</vt:lpstr>
      <vt:lpstr>P_Z_1_B_COLONNE_QUANTITE</vt:lpstr>
      <vt:lpstr>P_Z_1_B_COLONNE_QUANTITE_ACTIVE</vt:lpstr>
      <vt:lpstr>P_Z_1_B_COLONNE_QUANTITE_INDICATION</vt:lpstr>
      <vt:lpstr>P_Z_1_B_COLONNE_QUANTITE_OBLIGATOIRE</vt:lpstr>
      <vt:lpstr>P_Z_1_B_COLONNE_SOUS_OPERATION</vt:lpstr>
      <vt:lpstr>P_Z_1_B_COLONNE_SOUS_OPERATION_INDICATION</vt:lpstr>
      <vt:lpstr>P_Z_1_B_COLONNE_UNITE</vt:lpstr>
      <vt:lpstr>P_Z_1_B_COLONNE_UNITE_ACTIVE</vt:lpstr>
      <vt:lpstr>P_Z_1_B_COLONNE_UNITE_INDICATION</vt:lpstr>
      <vt:lpstr>P_Z_1_B_COLONNE_UNITE_OBLIGATOIRE</vt:lpstr>
      <vt:lpstr>P_Z_1_B_EXEMPLE_UTILISATION</vt:lpstr>
      <vt:lpstr>P_Z_1_B_INTITULE_DEPENSES_DEVIS_STANDARD</vt:lpstr>
      <vt:lpstr>P_Z_1_B_UFD</vt:lpstr>
      <vt:lpstr>P_Z_1_B_ULD</vt:lpstr>
      <vt:lpstr>P_Z_1_B_UTILISATION_FILTRE_DESCRIPTIONS</vt:lpstr>
      <vt:lpstr>P_Z_1_B_UTILISATION_FILTRE_POSTES</vt:lpstr>
      <vt:lpstr>P_Z_1_B_UTILISATION_FILTRE_SOUS_OPERATIONS</vt:lpstr>
      <vt:lpstr>P_Z_1_B_UTILISATION_FILTRE_UNITES</vt:lpstr>
      <vt:lpstr>P_Z_1_B_UTILISATION_LIBELLES_DESCRIPTIONS</vt:lpstr>
      <vt:lpstr>P_Z_1_N_COLONNE_COMMENTAIRE_INDICATION</vt:lpstr>
      <vt:lpstr>P_Z_1_N_COLONNE_COMMENTAIRE_INDICATION_STANDARD</vt:lpstr>
      <vt:lpstr>P_Z_1_N_COLONNE_COMMENTAIRE_SI_LIBELLE_DEFAUT</vt:lpstr>
      <vt:lpstr>P_Z_1_N_COLONNE_COMMENTAIRE_SI_LIBELLE_STANDARD</vt:lpstr>
      <vt:lpstr>P_Z_1_N_COLONNE_COMMENTAIRE_SPECIFIQUE</vt:lpstr>
      <vt:lpstr>P_Z_1_N_COLONNE_COMMENTAIRE_STANDARD</vt:lpstr>
      <vt:lpstr>P_Z_1_N_COLONNE_CT_RAISONNABLE_FOURNISSEUR_2_INDICATION</vt:lpstr>
      <vt:lpstr>P_Z_1_N_COLONNE_CT_RAISONNABLE_FOURNISSEUR_2_INDICATION_STANDARD</vt:lpstr>
      <vt:lpstr>P_Z_1_N_COLONNE_CT_RAISONNABLE_FOURNISSEUR_2_SPECIFIQUE</vt:lpstr>
      <vt:lpstr>P_Z_1_N_COLONNE_CT_RAISONNABLE_FOURNISSEUR_2_STANDARD</vt:lpstr>
      <vt:lpstr>P_Z_1_N_COLONNE_CT_RAISONNABLE_FOURNISSEUR_3_INDICATION</vt:lpstr>
      <vt:lpstr>P_Z_1_N_COLONNE_CT_RAISONNABLE_FOURNISSEUR_3_INDICATION_STANDARD</vt:lpstr>
      <vt:lpstr>P_Z_1_N_COLONNE_CT_RAISONNABLE_FOURNISSEUR_3_SPECIFIQUE</vt:lpstr>
      <vt:lpstr>P_Z_1_N_COLONNE_CT_RAISONNABLE_FOURNISSEUR_3_STANDARD</vt:lpstr>
      <vt:lpstr>P_Z_1_N_COLONNE_CT_RAISONNABLE_JUSTIFICATIF_2_INDICATION</vt:lpstr>
      <vt:lpstr>P_Z_1_N_COLONNE_CT_RAISONNABLE_JUSTIFICATIF_2_INDICATION_STANDARD</vt:lpstr>
      <vt:lpstr>P_Z_1_N_COLONNE_CT_RAISONNABLE_JUSTIFICATIF_2_SPECIFIQUE</vt:lpstr>
      <vt:lpstr>P_Z_1_N_COLONNE_CT_RAISONNABLE_JUSTIFICATIF_2_STANDARD</vt:lpstr>
      <vt:lpstr>P_Z_1_N_COLONNE_CT_RAISONNABLE_JUSTIFICATIF_3_INDICATION</vt:lpstr>
      <vt:lpstr>P_Z_1_N_COLONNE_CT_RAISONNABLE_JUSTIFICATIF_3_INDICATION_STANDARD</vt:lpstr>
      <vt:lpstr>P_Z_1_N_COLONNE_CT_RAISONNABLE_JUSTIFICATIF_3_SPECIFIQUE</vt:lpstr>
      <vt:lpstr>P_Z_1_N_COLONNE_CT_RAISONNABLE_JUSTIFICATIF_3_STANDARD</vt:lpstr>
      <vt:lpstr>P_Z_1_N_COLONNE_CT_RAISONNABLE_MARCHE_INDICATION</vt:lpstr>
      <vt:lpstr>P_Z_1_N_COLONNE_CT_RAISONNABLE_MARCHE_INDICATION_STANDARD</vt:lpstr>
      <vt:lpstr>P_Z_1_N_COLONNE_CT_RAISONNABLE_MARCHE_SPECIFIQUE</vt:lpstr>
      <vt:lpstr>P_Z_1_N_COLONNE_CT_RAISONNABLE_MARCHE_STANDARD</vt:lpstr>
      <vt:lpstr>P_Z_1_N_COLONNE_CT_RAISONNABLE_MT_HT_2_INDICATION</vt:lpstr>
      <vt:lpstr>P_Z_1_N_COLONNE_CT_RAISONNABLE_MT_HT_2_INDICATION_STANDARD</vt:lpstr>
      <vt:lpstr>P_Z_1_N_COLONNE_CT_RAISONNABLE_MT_HT_2_SPECIFIQUE</vt:lpstr>
      <vt:lpstr>P_Z_1_N_COLONNE_CT_RAISONNABLE_MT_HT_2_STANDARD</vt:lpstr>
      <vt:lpstr>P_Z_1_N_COLONNE_CT_RAISONNABLE_MT_HT_3_INDICATION</vt:lpstr>
      <vt:lpstr>P_Z_1_N_COLONNE_CT_RAISONNABLE_MT_HT_3_INDICATION_STANDARD</vt:lpstr>
      <vt:lpstr>P_Z_1_N_COLONNE_CT_RAISONNABLE_MT_HT_3_SPECIFIQUE</vt:lpstr>
      <vt:lpstr>P_Z_1_N_COLONNE_CT_RAISONNABLE_MT_HT_3_STANDARD</vt:lpstr>
      <vt:lpstr>P_Z_1_N_COLONNE_CT_RAISONNABLE_MT_TVA_2_INDICATION</vt:lpstr>
      <vt:lpstr>P_Z_1_N_COLONNE_CT_RAISONNABLE_MT_TVA_2_INDICATION_STANDARD</vt:lpstr>
      <vt:lpstr>P_Z_1_N_COLONNE_CT_RAISONNABLE_MT_TVA_2_SPECIFIQUE</vt:lpstr>
      <vt:lpstr>P_Z_1_N_COLONNE_CT_RAISONNABLE_MT_TVA_2_STANDARD</vt:lpstr>
      <vt:lpstr>P_Z_1_N_COLONNE_CT_RAISONNABLE_MT_TVA_3_INDICATION</vt:lpstr>
      <vt:lpstr>P_Z_1_N_COLONNE_CT_RAISONNABLE_MT_TVA_3_INDICATION_STANDARD</vt:lpstr>
      <vt:lpstr>P_Z_1_N_COLONNE_CT_RAISONNABLE_MT_TVA_3_SPECIFIQUE</vt:lpstr>
      <vt:lpstr>P_Z_1_N_COLONNE_CT_RAISONNABLE_MT_TVA_3_STANDARD</vt:lpstr>
      <vt:lpstr>P_Z_1_N_COLONNE_DESCRIPTION_INDICATION</vt:lpstr>
      <vt:lpstr>P_Z_1_N_COLONNE_DESCRIPTION_INDICATION_STANDARD</vt:lpstr>
      <vt:lpstr>P_Z_1_N_COLONNE_DESCRIPTION_SPECIFIQUE</vt:lpstr>
      <vt:lpstr>P_Z_1_N_COLONNE_DESCRIPTION_STANDARD</vt:lpstr>
      <vt:lpstr>P_Z_1_N_COLONNE_FOURNISSEUR_INDICATION</vt:lpstr>
      <vt:lpstr>P_Z_1_N_COLONNE_FOURNISSEUR_INDICATION_STANDARD</vt:lpstr>
      <vt:lpstr>P_Z_1_N_COLONNE_FOURNISSEUR_SPECIFIQUE</vt:lpstr>
      <vt:lpstr>P_Z_1_N_COLONNE_FOURNISSEUR_STANDARD</vt:lpstr>
      <vt:lpstr>P_Z_1_N_COLONNE_JUSTIFICATIF_INDICATION</vt:lpstr>
      <vt:lpstr>P_Z_1_N_COLONNE_JUSTIFICATIF_INDICATION_STANDARD</vt:lpstr>
      <vt:lpstr>P_Z_1_N_COLONNE_JUSTIFICATIF_SPECIFIQUE</vt:lpstr>
      <vt:lpstr>P_Z_1_N_COLONNE_JUSTIFICATIF_STANDARD</vt:lpstr>
      <vt:lpstr>P_Z_1_N_COLONNE_MOTIFS_INELIGIBILITE_LIBELLE_DEFAUT</vt:lpstr>
      <vt:lpstr>P_Z_1_N_COLONNE_MOTIFS_INELIGIBILITE_LIBELLE_STANDARD</vt:lpstr>
      <vt:lpstr>P_Z_1_N_COLONNE_MT_ELIGIBLE_LIBELLE_DEFAUT</vt:lpstr>
      <vt:lpstr>P_Z_1_N_COLONNE_MT_ELIGIBLE_LIBELLE_STANDARD</vt:lpstr>
      <vt:lpstr>P_Z_1_N_COLONNE_MT_INELIGIBLE_LIBELLE_DEFAUT</vt:lpstr>
      <vt:lpstr>P_Z_1_N_COLONNE_MT_INELIGIBLE_LIBELLE_STANDARD</vt:lpstr>
      <vt:lpstr>P_Z_1_N_COLONNE_MT_MAX_LIBELLE_DEFAUT</vt:lpstr>
      <vt:lpstr>P_Z_1_N_COLONNE_MT_MAX_LIBELLE_STANDARD</vt:lpstr>
      <vt:lpstr>P_Z_1_N_COLONNE_MT_PRESENTE_HT_INDICATION</vt:lpstr>
      <vt:lpstr>P_Z_1_N_COLONNE_MT_PRESENTE_HT_INDICATION_STANDARD</vt:lpstr>
      <vt:lpstr>P_Z_1_N_COLONNE_MT_PRESENTE_HT_SPECIFIQUE</vt:lpstr>
      <vt:lpstr>P_Z_1_N_COLONNE_MT_PRESENTE_HT_STANDARD</vt:lpstr>
      <vt:lpstr>P_Z_1_N_COLONNE_MT_PRESENTE_TTC_INDICATION</vt:lpstr>
      <vt:lpstr>P_Z_1_N_COLONNE_MT_PRESENTE_TTC_INDICATION_STANDARD</vt:lpstr>
      <vt:lpstr>P_Z_1_N_COLONNE_MT_PRESENTE_TTC_SPECIFIQUE</vt:lpstr>
      <vt:lpstr>P_Z_1_N_COLONNE_MT_PRESENTE_TTC_STANDARD</vt:lpstr>
      <vt:lpstr>P_Z_1_N_COLONNE_MT_PRESENTE_TVA_INDICATION</vt:lpstr>
      <vt:lpstr>P_Z_1_N_COLONNE_MT_PRESENTE_TVA_INDICATION_STANDARD</vt:lpstr>
      <vt:lpstr>P_Z_1_N_COLONNE_MT_PRESENTE_TVA_SPECIFIQUE</vt:lpstr>
      <vt:lpstr>P_Z_1_N_COLONNE_MT_PRESENTE_TVA_STANDARD</vt:lpstr>
      <vt:lpstr>P_Z_1_N_COLONNE_MT_RAISONNABLE_DEFAUT</vt:lpstr>
      <vt:lpstr>P_Z_1_N_COLONNE_MT_RAISONNABLE_STANDARD</vt:lpstr>
      <vt:lpstr>P_Z_1_N_COLONNE_POSTE_INDICATION</vt:lpstr>
      <vt:lpstr>P_Z_1_N_COLONNE_POSTE_INDICATION_STANDARD</vt:lpstr>
      <vt:lpstr>P_Z_1_N_COLONNE_POSTE_SPECIFIQUE</vt:lpstr>
      <vt:lpstr>P_Z_1_N_COLONNE_POSTE_STANDARD</vt:lpstr>
      <vt:lpstr>P_Z_1_N_COLONNE_QUANTITE_INDICATION</vt:lpstr>
      <vt:lpstr>P_Z_1_N_COLONNE_QUANTITE_INDICATION_STANDARD</vt:lpstr>
      <vt:lpstr>P_Z_1_N_COLONNE_QUANTITE_SPECIFIQUE</vt:lpstr>
      <vt:lpstr>P_Z_1_N_COLONNE_QUANTITE_STANDARD</vt:lpstr>
      <vt:lpstr>P_Z_1_N_COLONNE_SOUS_OPERATION_INDICATION</vt:lpstr>
      <vt:lpstr>P_Z_1_N_COLONNE_SOUS_OPERATION_INDICATION_STANDARD</vt:lpstr>
      <vt:lpstr>P_Z_1_N_COLONNE_SOUS_OPERATION_SPECIFIQUE</vt:lpstr>
      <vt:lpstr>P_Z_1_N_COLONNE_SOUS_OPERATION_STANDARD</vt:lpstr>
      <vt:lpstr>P_Z_1_N_COLONNE_UNITE_INDICATION</vt:lpstr>
      <vt:lpstr>P_Z_1_N_COLONNE_UNITE_INDICATION_STANDARD</vt:lpstr>
      <vt:lpstr>P_Z_1_N_COLONNE_UNITE_SPECIFIQUE</vt:lpstr>
      <vt:lpstr>P_Z_1_N_COLONNE_UNITE_STANDARD</vt:lpstr>
      <vt:lpstr>P_Z_1_N_CONSIGNE_DEPENSES_DEVIS</vt:lpstr>
      <vt:lpstr>P_Z_1_N_CONSIGNE_DEPENSES_DEVIS_I</vt:lpstr>
      <vt:lpstr>P_Z_1_N_EXEMPLE_COMMENTAIRE</vt:lpstr>
      <vt:lpstr>P_Z_1_N_EXEMPLE_CT_RAISONNABLE_FOURNISSEUR_2</vt:lpstr>
      <vt:lpstr>P_Z_1_N_EXEMPLE_CT_RAISONNABLE_FOURNISSEUR_3</vt:lpstr>
      <vt:lpstr>P_Z_1_N_EXEMPLE_CT_RAISONNABLE_JUSTIFICATIF_2</vt:lpstr>
      <vt:lpstr>P_Z_1_N_EXEMPLE_CT_RAISONNABLE_JUSTIFICATIF_3</vt:lpstr>
      <vt:lpstr>P_Z_1_N_EXEMPLE_CT_RAISONNABLE_MARCHE</vt:lpstr>
      <vt:lpstr>P_Z_1_N_EXEMPLE_CT_RAISONNABLE_MT_HT_2</vt:lpstr>
      <vt:lpstr>P_Z_1_N_EXEMPLE_CT_RAISONNABLE_MT_HT_3</vt:lpstr>
      <vt:lpstr>P_Z_1_N_EXEMPLE_CT_RAISONNABLE_MT_TVA_2</vt:lpstr>
      <vt:lpstr>P_Z_1_N_EXEMPLE_CT_RAISONNABLE_MT_TVA_3</vt:lpstr>
      <vt:lpstr>P_Z_1_N_EXEMPLE_DESCRIPTION</vt:lpstr>
      <vt:lpstr>P_Z_1_N_EXEMPLE_FOURNISSEUR</vt:lpstr>
      <vt:lpstr>P_Z_1_N_EXEMPLE_JUSTIFICATIF</vt:lpstr>
      <vt:lpstr>P_Z_1_N_EXEMPLE_MT_PRESENTE_HT</vt:lpstr>
      <vt:lpstr>P_Z_1_N_EXEMPLE_MT_PRESENTE_TTC</vt:lpstr>
      <vt:lpstr>P_Z_1_N_EXEMPLE_MT_PRESENTE_TVA</vt:lpstr>
      <vt:lpstr>P_Z_1_N_EXEMPLE_POSTE</vt:lpstr>
      <vt:lpstr>P_Z_1_N_EXEMPLE_QUANTITE</vt:lpstr>
      <vt:lpstr>P_Z_1_N_EXEMPLE_SOUS_OPERATION</vt:lpstr>
      <vt:lpstr>P_Z_1_N_EXEMPLE_UNITE</vt:lpstr>
      <vt:lpstr>P_Z_1_N_INTITULE_DEPENSES_DEVIS_DEFAUT</vt:lpstr>
      <vt:lpstr>P_Z_1_N_INTITULE_DEPENSES_DEVIS_STANDARD</vt:lpstr>
      <vt:lpstr>P_Z_1_R_LIBELLES_DESCRIPTIONS</vt:lpstr>
      <vt:lpstr>P_Z_1_R_LIBELLES_DESCRIPTIONS_1</vt:lpstr>
      <vt:lpstr>P_Z_1_R_LIBELLES_DESCRIPTIONS_10</vt:lpstr>
      <vt:lpstr>P_Z_1_R_LIBELLES_DESCRIPTIONS_11</vt:lpstr>
      <vt:lpstr>P_Z_1_R_LIBELLES_DESCRIPTIONS_12</vt:lpstr>
      <vt:lpstr>P_Z_1_R_LIBELLES_DESCRIPTIONS_13</vt:lpstr>
      <vt:lpstr>P_Z_1_R_LIBELLES_DESCRIPTIONS_14</vt:lpstr>
      <vt:lpstr>P_Z_1_R_LIBELLES_DESCRIPTIONS_15</vt:lpstr>
      <vt:lpstr>P_Z_1_R_LIBELLES_DESCRIPTIONS_16</vt:lpstr>
      <vt:lpstr>P_Z_1_R_LIBELLES_DESCRIPTIONS_17</vt:lpstr>
      <vt:lpstr>P_Z_1_R_LIBELLES_DESCRIPTIONS_18</vt:lpstr>
      <vt:lpstr>P_Z_1_R_LIBELLES_DESCRIPTIONS_19</vt:lpstr>
      <vt:lpstr>P_Z_1_R_LIBELLES_DESCRIPTIONS_2</vt:lpstr>
      <vt:lpstr>P_Z_1_R_LIBELLES_DESCRIPTIONS_20</vt:lpstr>
      <vt:lpstr>P_Z_1_R_LIBELLES_DESCRIPTIONS_3</vt:lpstr>
      <vt:lpstr>P_Z_1_R_LIBELLES_DESCRIPTIONS_4</vt:lpstr>
      <vt:lpstr>P_Z_1_R_LIBELLES_DESCRIPTIONS_5</vt:lpstr>
      <vt:lpstr>P_Z_1_R_LIBELLES_DESCRIPTIONS_6</vt:lpstr>
      <vt:lpstr>P_Z_1_R_LIBELLES_DESCRIPTIONS_7</vt:lpstr>
      <vt:lpstr>P_Z_1_R_LIBELLES_DESCRIPTIONS_8</vt:lpstr>
      <vt:lpstr>P_Z_1_R_LIBELLES_DESCRIPTIONS_9</vt:lpstr>
      <vt:lpstr>P_Z_1_R_LIBELLES_POSTES</vt:lpstr>
      <vt:lpstr>P_Z_1_R_LIBELLES_POSTES_1</vt:lpstr>
      <vt:lpstr>P_Z_1_R_LIBELLES_POSTES_10</vt:lpstr>
      <vt:lpstr>P_Z_1_R_LIBELLES_POSTES_11</vt:lpstr>
      <vt:lpstr>P_Z_1_R_LIBELLES_POSTES_12</vt:lpstr>
      <vt:lpstr>P_Z_1_R_LIBELLES_POSTES_13</vt:lpstr>
      <vt:lpstr>P_Z_1_R_LIBELLES_POSTES_14</vt:lpstr>
      <vt:lpstr>P_Z_1_R_LIBELLES_POSTES_15</vt:lpstr>
      <vt:lpstr>P_Z_1_R_LIBELLES_POSTES_16</vt:lpstr>
      <vt:lpstr>P_Z_1_R_LIBELLES_POSTES_17</vt:lpstr>
      <vt:lpstr>P_Z_1_R_LIBELLES_POSTES_18</vt:lpstr>
      <vt:lpstr>P_Z_1_R_LIBELLES_POSTES_19</vt:lpstr>
      <vt:lpstr>P_Z_1_R_LIBELLES_POSTES_2</vt:lpstr>
      <vt:lpstr>P_Z_1_R_LIBELLES_POSTES_20</vt:lpstr>
      <vt:lpstr>P_Z_1_R_LIBELLES_POSTES_3</vt:lpstr>
      <vt:lpstr>P_Z_1_R_LIBELLES_POSTES_4</vt:lpstr>
      <vt:lpstr>P_Z_1_R_LIBELLES_POSTES_5</vt:lpstr>
      <vt:lpstr>P_Z_1_R_LIBELLES_POSTES_6</vt:lpstr>
      <vt:lpstr>P_Z_1_R_LIBELLES_POSTES_7</vt:lpstr>
      <vt:lpstr>P_Z_1_R_LIBELLES_POSTES_8</vt:lpstr>
      <vt:lpstr>P_Z_1_R_LIBELLES_POSTES_9</vt:lpstr>
      <vt:lpstr>P_Z_1_R_LIBELLES_SOUS_OPERATIONS</vt:lpstr>
      <vt:lpstr>P_Z_1_R_LIBELLES_SOUS_OPERATIONS_1</vt:lpstr>
      <vt:lpstr>P_Z_1_R_LIBELLES_SOUS_OPERATIONS_10</vt:lpstr>
      <vt:lpstr>P_Z_1_R_LIBELLES_SOUS_OPERATIONS_11</vt:lpstr>
      <vt:lpstr>P_Z_1_R_LIBELLES_SOUS_OPERATIONS_12</vt:lpstr>
      <vt:lpstr>P_Z_1_R_LIBELLES_SOUS_OPERATIONS_13</vt:lpstr>
      <vt:lpstr>P_Z_1_R_LIBELLES_SOUS_OPERATIONS_14</vt:lpstr>
      <vt:lpstr>P_Z_1_R_LIBELLES_SOUS_OPERATIONS_15</vt:lpstr>
      <vt:lpstr>P_Z_1_R_LIBELLES_SOUS_OPERATIONS_16</vt:lpstr>
      <vt:lpstr>P_Z_1_R_LIBELLES_SOUS_OPERATIONS_17</vt:lpstr>
      <vt:lpstr>P_Z_1_R_LIBELLES_SOUS_OPERATIONS_18</vt:lpstr>
      <vt:lpstr>P_Z_1_R_LIBELLES_SOUS_OPERATIONS_19</vt:lpstr>
      <vt:lpstr>P_Z_1_R_LIBELLES_SOUS_OPERATIONS_2</vt:lpstr>
      <vt:lpstr>P_Z_1_R_LIBELLES_SOUS_OPERATIONS_20</vt:lpstr>
      <vt:lpstr>P_Z_1_R_LIBELLES_SOUS_OPERATIONS_3</vt:lpstr>
      <vt:lpstr>P_Z_1_R_LIBELLES_SOUS_OPERATIONS_4</vt:lpstr>
      <vt:lpstr>P_Z_1_R_LIBELLES_SOUS_OPERATIONS_5</vt:lpstr>
      <vt:lpstr>P_Z_1_R_LIBELLES_SOUS_OPERATIONS_6</vt:lpstr>
      <vt:lpstr>P_Z_1_R_LIBELLES_SOUS_OPERATIONS_7</vt:lpstr>
      <vt:lpstr>P_Z_1_R_LIBELLES_SOUS_OPERATIONS_8</vt:lpstr>
      <vt:lpstr>P_Z_1_R_LIBELLES_SOUS_OPERATIONS_9</vt:lpstr>
      <vt:lpstr>P_Z_1_R_LIBELLES_UNITES</vt:lpstr>
      <vt:lpstr>P_Z_1_R_LIBELLES_UNITES_1</vt:lpstr>
      <vt:lpstr>P_Z_1_R_LIBELLES_UNITES_10</vt:lpstr>
      <vt:lpstr>P_Z_1_R_LIBELLES_UNITES_11</vt:lpstr>
      <vt:lpstr>P_Z_1_R_LIBELLES_UNITES_12</vt:lpstr>
      <vt:lpstr>P_Z_1_R_LIBELLES_UNITES_13</vt:lpstr>
      <vt:lpstr>P_Z_1_R_LIBELLES_UNITES_14</vt:lpstr>
      <vt:lpstr>P_Z_1_R_LIBELLES_UNITES_15</vt:lpstr>
      <vt:lpstr>P_Z_1_R_LIBELLES_UNITES_16</vt:lpstr>
      <vt:lpstr>P_Z_1_R_LIBELLES_UNITES_17</vt:lpstr>
      <vt:lpstr>P_Z_1_R_LIBELLES_UNITES_18</vt:lpstr>
      <vt:lpstr>P_Z_1_R_LIBELLES_UNITES_19</vt:lpstr>
      <vt:lpstr>P_Z_1_R_LIBELLES_UNITES_2</vt:lpstr>
      <vt:lpstr>P_Z_1_R_LIBELLES_UNITES_20</vt:lpstr>
      <vt:lpstr>P_Z_1_R_LIBELLES_UNITES_3</vt:lpstr>
      <vt:lpstr>P_Z_1_R_LIBELLES_UNITES_4</vt:lpstr>
      <vt:lpstr>P_Z_1_R_LIBELLES_UNITES_5</vt:lpstr>
      <vt:lpstr>P_Z_1_R_LIBELLES_UNITES_6</vt:lpstr>
      <vt:lpstr>P_Z_1_R_LIBELLES_UNITES_7</vt:lpstr>
      <vt:lpstr>P_Z_1_R_LIBELLES_UNITES_8</vt:lpstr>
      <vt:lpstr>P_Z_1_R_LIBELLES_UNITES_9</vt:lpstr>
      <vt:lpstr>P_Z_12_B_COLONNE_ACTIVATION</vt:lpstr>
      <vt:lpstr>P_Z_12_B_COLONNE_ACTIVATION_ELIGIBLE_LIBELLE_STANDARD</vt:lpstr>
      <vt:lpstr>P_Z_12_B_COLONNE_ACTIVATION_RAISONNABLE_LIBELLE_STANDARD</vt:lpstr>
      <vt:lpstr>P_Z_12_B_COLONNE_BASE</vt:lpstr>
      <vt:lpstr>P_Z_12_B_COLONNE_COMMENTAIRE</vt:lpstr>
      <vt:lpstr>P_Z_12_B_COLONNE_COMMENTAIRE_ACTIVE</vt:lpstr>
      <vt:lpstr>P_Z_12_B_COLONNE_COMMENTAIRE_OBLIGATOIRE</vt:lpstr>
      <vt:lpstr>P_Z_12_B_COLONNE_COMMENTAIRE_SI_LIBELLE_STANDARD</vt:lpstr>
      <vt:lpstr>P_Z_12_B_COLONNE_DESCRIPTION</vt:lpstr>
      <vt:lpstr>P_Z_12_B_COLONNE_INDICATION_ACTIVATION</vt:lpstr>
      <vt:lpstr>P_Z_12_B_COLONNE_INDICATION_BASE</vt:lpstr>
      <vt:lpstr>P_Z_12_B_COLONNE_INDICATION_COMMENTAIRE</vt:lpstr>
      <vt:lpstr>P_Z_12_B_COLONNE_INDICATION_DESCRIPTION</vt:lpstr>
      <vt:lpstr>P_Z_12_B_COLONNE_INDICATION_JUSTIFICATIF</vt:lpstr>
      <vt:lpstr>P_Z_12_B_COLONNE_INDICATION_MT_PRESENTE</vt:lpstr>
      <vt:lpstr>P_Z_12_B_COLONNE_INDICATION_POSTE</vt:lpstr>
      <vt:lpstr>P_Z_12_B_COLONNE_INDICATION_SOUS_OPERATION</vt:lpstr>
      <vt:lpstr>P_Z_12_B_COLONNE_INDICATION_TAUX</vt:lpstr>
      <vt:lpstr>P_Z_12_B_COLONNE_JUSTIFICATIF</vt:lpstr>
      <vt:lpstr>P_Z_12_B_COLONNE_JUSTIFICATIF_ACTIVE</vt:lpstr>
      <vt:lpstr>P_Z_12_B_COLONNE_JUSTIFICATIF_OBLIGATOIRE</vt:lpstr>
      <vt:lpstr>P_Z_12_B_COLONNE_MOTIFS_INELIGIBILITE_LIBELLE_STANDARD</vt:lpstr>
      <vt:lpstr>P_Z_12_B_COLONNE_MT_ELIGIBLE_LIBELLE_STANDARD</vt:lpstr>
      <vt:lpstr>P_Z_12_B_COLONNE_MT_MAX_ACTIVE</vt:lpstr>
      <vt:lpstr>P_Z_12_B_COLONNE_MT_MAX_LIBELLE_STANDARD</vt:lpstr>
      <vt:lpstr>P_Z_12_B_COLONNE_MT_PRESENTE</vt:lpstr>
      <vt:lpstr>P_Z_12_B_COLONNE_MT_RAISONNABLE_LIBELLE_STANDARD</vt:lpstr>
      <vt:lpstr>P_Z_12_B_COLONNE_POSTE</vt:lpstr>
      <vt:lpstr>P_Z_12_B_COLONNE_SOUS_OPERATION</vt:lpstr>
      <vt:lpstr>P_Z_12_B_COLONNE_TAUX</vt:lpstr>
      <vt:lpstr>P_Z_12_B_EXEMPLE_UTILISATION</vt:lpstr>
      <vt:lpstr>P_Z_12_B_INTITULE_DEPENSES_TAUX_STANDARD</vt:lpstr>
      <vt:lpstr>P_Z_12_B_UTILISATION_FILTRE_POSTES</vt:lpstr>
      <vt:lpstr>P_Z_12_B_UTILISATION_FILTRE_SOUS_OPERATIONS</vt:lpstr>
      <vt:lpstr>P_Z_12_N_COLONNE_ACTIVATION_ELIGIBLE_LIBELLE_DEFAUT</vt:lpstr>
      <vt:lpstr>P_Z_12_N_COLONNE_ACTIVATION_ELIGIBLE_LIBELLE_SPECIFIQUE</vt:lpstr>
      <vt:lpstr>P_Z_12_N_COLONNE_ACTIVATION_RAISONNABLE_LIBELLE_DEFAUT</vt:lpstr>
      <vt:lpstr>P_Z_12_N_COLONNE_ACTIVATION_RAISONNABLE_LIBELLE_SPECIFIQUE</vt:lpstr>
      <vt:lpstr>P_Z_12_N_COLONNE_ACTIVATION_SPECIFIQUE</vt:lpstr>
      <vt:lpstr>P_Z_12_N_COLONNE_ACTIVATION_STANDARD</vt:lpstr>
      <vt:lpstr>P_Z_12_N_COLONNE_BASE_SPECIFIQUE</vt:lpstr>
      <vt:lpstr>P_Z_12_N_COLONNE_BASE_STANDARD</vt:lpstr>
      <vt:lpstr>P_Z_12_N_COLONNE_COMMENTAIRE_SI_LIBELLE_DEFAUT</vt:lpstr>
      <vt:lpstr>P_Z_12_N_COLONNE_COMMENTAIRE_SI_LIBELLE_SPECIFIQUE</vt:lpstr>
      <vt:lpstr>P_Z_12_N_COLONNE_COMMENTAIRE_SPECIFIQUE</vt:lpstr>
      <vt:lpstr>P_Z_12_N_COLONNE_COMMENTAIRE_STANDARD</vt:lpstr>
      <vt:lpstr>P_Z_12_N_COLONNE_DESCRIPTION_SPECIFIQUE</vt:lpstr>
      <vt:lpstr>P_Z_12_N_COLONNE_DESCRIPTION_STANDARD</vt:lpstr>
      <vt:lpstr>P_Z_12_N_COLONNE_INDICATION_ACTIVATION_SPECIFIQUE</vt:lpstr>
      <vt:lpstr>P_Z_12_N_COLONNE_INDICATION_ACTIVATION_STANDARD</vt:lpstr>
      <vt:lpstr>P_Z_12_N_COLONNE_INDICATION_BASE_SPECIFIQUE</vt:lpstr>
      <vt:lpstr>P_Z_12_N_COLONNE_INDICATION_BASE_STANDARD</vt:lpstr>
      <vt:lpstr>P_Z_12_N_COLONNE_INDICATION_COMMENTAIRE_SPECIFIQUE</vt:lpstr>
      <vt:lpstr>P_Z_12_N_COLONNE_INDICATION_COMMENTAIRE_STANDARD</vt:lpstr>
      <vt:lpstr>P_Z_12_N_COLONNE_INDICATION_DESCRIPTION_SPECIFIQUE</vt:lpstr>
      <vt:lpstr>P_Z_12_N_COLONNE_INDICATION_DESCRIPTION_STANDARD</vt:lpstr>
      <vt:lpstr>P_Z_12_N_COLONNE_INDICATION_JUSTIFICATIF_SPECIFIQUE</vt:lpstr>
      <vt:lpstr>P_Z_12_N_COLONNE_INDICATION_JUSTIFICATIF_STANDARD</vt:lpstr>
      <vt:lpstr>P_Z_12_N_COLONNE_INDICATION_MT_PRESENTE_SPECIFIQUE</vt:lpstr>
      <vt:lpstr>P_Z_12_N_COLONNE_INDICATION_MT_PRESENTE_STANDARD</vt:lpstr>
      <vt:lpstr>P_Z_12_N_COLONNE_INDICATION_POSTE_SPECIFIQUE</vt:lpstr>
      <vt:lpstr>P_Z_12_N_COLONNE_INDICATION_POSTE_STANDARD</vt:lpstr>
      <vt:lpstr>P_Z_12_N_COLONNE_INDICATION_SOUS_OPERATION_SPECIFIQUE</vt:lpstr>
      <vt:lpstr>P_Z_12_N_COLONNE_INDICATION_SOUS_OPERATION_STANDARD</vt:lpstr>
      <vt:lpstr>P_Z_12_N_COLONNE_INDICATION_TAUX_SPECIFIQUE</vt:lpstr>
      <vt:lpstr>P_Z_12_N_COLONNE_INDICATION_TAUX_STANDARD</vt:lpstr>
      <vt:lpstr>P_Z_12_N_COLONNE_JUSTIFICATIF_SPECIFIQUE</vt:lpstr>
      <vt:lpstr>P_Z_12_N_COLONNE_JUSTIFICATIF_STANDARD</vt:lpstr>
      <vt:lpstr>P_Z_12_N_COLONNE_MOTIFS_INELIGIBILITE_DEFAUT</vt:lpstr>
      <vt:lpstr>P_Z_12_N_COLONNE_MOTIFS_INELIGIBILITE_SPECIFIQUE</vt:lpstr>
      <vt:lpstr>P_Z_12_N_COLONNE_MT_ELIGIBLE_LIBELLE_DEFAUT</vt:lpstr>
      <vt:lpstr>P_Z_12_N_COLONNE_MT_ELIGIBLE_LIBELLE_SPECIFIQUE</vt:lpstr>
      <vt:lpstr>P_Z_12_N_COLONNE_MT_MAX_LIBELLE_DEFAUT</vt:lpstr>
      <vt:lpstr>P_Z_12_N_COLONNE_MT_MAX_LIBELLE_SPECIFIQUE</vt:lpstr>
      <vt:lpstr>P_Z_12_N_COLONNE_MT_PRESENTE_SPECIFIQUE</vt:lpstr>
      <vt:lpstr>P_Z_12_N_COLONNE_MT_PRESENTE_STANDARD</vt:lpstr>
      <vt:lpstr>P_Z_12_N_COLONNE_MT_RAISONNABLE_LIBELLE_DEFAUT</vt:lpstr>
      <vt:lpstr>P_Z_12_N_COLONNE_MT_RAISONNABLE_LIBELLE_SPECIFIQUE</vt:lpstr>
      <vt:lpstr>P_Z_12_N_COLONNE_POSTE_SPECIFIQUE</vt:lpstr>
      <vt:lpstr>P_Z_12_N_COLONNE_POSTE_STANDARD</vt:lpstr>
      <vt:lpstr>P_Z_12_N_COLONNE_SOUS_OPERATION_SPECIFIQUE</vt:lpstr>
      <vt:lpstr>P_Z_12_N_COLONNE_SOUS_OPERATION_STANDARD</vt:lpstr>
      <vt:lpstr>P_Z_12_N_COLONNE_TAUX_STANDARD</vt:lpstr>
      <vt:lpstr>P_Z_12_N_CONSIGNE_DEPENSES_TAUX</vt:lpstr>
      <vt:lpstr>P_Z_12_N_CONSIGNE_DEPENSES_TAUX_I</vt:lpstr>
      <vt:lpstr>P_Z_12_N_INTITULE_DEPENSES_TAUX_DEFAUT</vt:lpstr>
      <vt:lpstr>P_Z_12_N_INTITULE_DEPENSES_TAUX_STANDARD</vt:lpstr>
      <vt:lpstr>P_Z_12_R_EXEMPLE_VALEURS</vt:lpstr>
      <vt:lpstr>P_Z_12_R_LIBELLES_CODES_TAUX</vt:lpstr>
      <vt:lpstr>P_Z_12_R_LIBELLES_POSTES</vt:lpstr>
      <vt:lpstr>P_Z_12_R_LIBELLES_POSTES_1</vt:lpstr>
      <vt:lpstr>P_Z_12_R_LIBELLES_POSTES_2</vt:lpstr>
      <vt:lpstr>P_Z_12_R_LIBELLES_POSTES_3</vt:lpstr>
      <vt:lpstr>P_Z_12_R_LIBELLES_POSTES_4</vt:lpstr>
      <vt:lpstr>P_Z_12_R_LIBELLES_POSTES_5</vt:lpstr>
      <vt:lpstr>P_Z_12_R_LIBELLES_SOUS_OPERATIONS</vt:lpstr>
      <vt:lpstr>P_Z_12_R_LIBELLES_SOUS_OPERATIONS_1</vt:lpstr>
      <vt:lpstr>P_Z_12_R_LIBELLES_SOUS_OPERATIONS_2</vt:lpstr>
      <vt:lpstr>P_Z_12_R_LIBELLES_SOUS_OPERATIONS_3</vt:lpstr>
      <vt:lpstr>P_Z_12_R_LIBELLES_SOUS_OPERATIONS_4</vt:lpstr>
      <vt:lpstr>P_Z_12_R_LIBELLES_SOUS_OPERATIONS_5</vt:lpstr>
      <vt:lpstr>P_Z_13_B_EXEMPLE_UTILISATION</vt:lpstr>
      <vt:lpstr>P_Z_13_B_INTITULE_RECETTE_STANDARD</vt:lpstr>
      <vt:lpstr>P_Z_13_N_CONSIGNE_RECETTE</vt:lpstr>
      <vt:lpstr>P_Z_13_N_CONSIGNE_RECETTE_I</vt:lpstr>
      <vt:lpstr>P_Z_13_N_EXEMPLE_COMMENTAIRE</vt:lpstr>
      <vt:lpstr>P_Z_13_N_EXEMPLE_DESCRIPTION</vt:lpstr>
      <vt:lpstr>P_Z_13_N_EXEMPLE_JUSTIFICATIF</vt:lpstr>
      <vt:lpstr>P_Z_13_N_EXEMPLE_MT_PRESENTE_HT</vt:lpstr>
      <vt:lpstr>P_Z_13_N_INTITULE_RECETTE_DEFAUT</vt:lpstr>
      <vt:lpstr>P_Z_13_N_INTITULE_RECETTE_STANDARD</vt:lpstr>
      <vt:lpstr>P_Z_2_B_COLONNE_COMMENTAIRE</vt:lpstr>
      <vt:lpstr>P_Z_2_B_COLONNE_COMMENTAIRE_ACTIVE</vt:lpstr>
      <vt:lpstr>P_Z_2_B_COLONNE_COMMENTAIRE_INDICATION</vt:lpstr>
      <vt:lpstr>P_Z_2_B_COLONNE_COMMENTAIRE_OBLIGATOIRE</vt:lpstr>
      <vt:lpstr>P_Z_2_B_COLONNE_COMMENTAIRE_SI_LIBELLE_STANDARD</vt:lpstr>
      <vt:lpstr>P_Z_2_B_COLONNE_DESCRIPTION</vt:lpstr>
      <vt:lpstr>P_Z_2_B_COLONNE_DESCRIPTION_INDICATION</vt:lpstr>
      <vt:lpstr>P_Z_2_B_COLONNE_JUSTIFICATIF</vt:lpstr>
      <vt:lpstr>P_Z_2_B_COLONNE_JUSTIFICATIF_ACTIVE</vt:lpstr>
      <vt:lpstr>P_Z_2_B_COLONNE_JUSTIFICATIF_INDICATION</vt:lpstr>
      <vt:lpstr>P_Z_2_B_COLONNE_JUSTIFICATIF_OBLIGATOIRE</vt:lpstr>
      <vt:lpstr>P_Z_2_B_COLONNE_MOTIFS_INELIGIBILITE_LIBELLE_STANDARD</vt:lpstr>
      <vt:lpstr>P_Z_2_B_COLONNE_MT_ELIGIBLE_LIBELLE_STANDARD</vt:lpstr>
      <vt:lpstr>P_Z_2_B_COLONNE_MT_MAX_ACTIVE</vt:lpstr>
      <vt:lpstr>P_Z_2_B_COLONNE_MT_MAX_LIBELLE_STANDARD</vt:lpstr>
      <vt:lpstr>P_Z_2_B_COLONNE_MT_PRESENTE</vt:lpstr>
      <vt:lpstr>P_Z_2_B_COLONNE_MT_PRESENTE_INDICATION</vt:lpstr>
      <vt:lpstr>P_Z_2_B_COLONNE_MT_RAISONNABLE_LIBELLE_STANDARD</vt:lpstr>
      <vt:lpstr>P_Z_2_B_COLONNE_POSTE</vt:lpstr>
      <vt:lpstr>P_Z_2_B_COLONNE_POSTE_INDICATION</vt:lpstr>
      <vt:lpstr>P_Z_2_B_COLONNE_QT_ELIGIBLE_LIBELLE_STANDARD</vt:lpstr>
      <vt:lpstr>P_Z_2_B_COLONNE_QT_RAISONNABLE_LIBELLE_STANDARD</vt:lpstr>
      <vt:lpstr>P_Z_2_B_COLONNE_QUANTITE</vt:lpstr>
      <vt:lpstr>P_Z_2_B_COLONNE_QUANTITE_INDICATION</vt:lpstr>
      <vt:lpstr>P_Z_2_B_COLONNE_SOUS_OPERATION</vt:lpstr>
      <vt:lpstr>P_Z_2_B_COLONNE_SOUS_OPERATION_INDICATION</vt:lpstr>
      <vt:lpstr>P_Z_2_B_COLONNE_VALEUR_BAREME</vt:lpstr>
      <vt:lpstr>P_Z_2_B_COLONNE_VALEUR_BAREME_INDICATION</vt:lpstr>
      <vt:lpstr>P_Z_2_B_EXEMPLE_UTILISATION</vt:lpstr>
      <vt:lpstr>P_Z_2_B_INTITULE_DEPENSES_AUTOCONS_STANDARD</vt:lpstr>
      <vt:lpstr>P_Z_2_B_UFD</vt:lpstr>
      <vt:lpstr>P_Z_2_B_ULD</vt:lpstr>
      <vt:lpstr>P_Z_2_B_UTILISATION_FILTRE_POSTES</vt:lpstr>
      <vt:lpstr>P_Z_2_B_UTILISATION_FILTRE_SOUS_OPERATIONS</vt:lpstr>
      <vt:lpstr>P_Z_2_N_COLONNE_COMMENTAIRE_INDICATION_SPECIFIQUE</vt:lpstr>
      <vt:lpstr>P_Z_2_N_COLONNE_COMMENTAIRE_INDICATION_STANDARD</vt:lpstr>
      <vt:lpstr>P_Z_2_N_COLONNE_COMMENTAIRE_SI_LIBELLE_DEFAUT</vt:lpstr>
      <vt:lpstr>P_Z_2_N_COLONNE_COMMENTAIRE_SI_LIBELLE_SPECIFIQUE</vt:lpstr>
      <vt:lpstr>P_Z_2_N_COLONNE_COMMENTAIRE_SPECIFIQUE</vt:lpstr>
      <vt:lpstr>P_Z_2_N_COLONNE_COMMENTAIRE_STANDARD</vt:lpstr>
      <vt:lpstr>P_Z_2_N_COLONNE_DESCRIPTION_INDICATION_SPECIFIQUE</vt:lpstr>
      <vt:lpstr>P_Z_2_N_COLONNE_DESCRIPTION_INDICATION_STANDARD</vt:lpstr>
      <vt:lpstr>P_Z_2_N_COLONNE_DESCRIPTION_SPECIFIQUE</vt:lpstr>
      <vt:lpstr>P_Z_2_N_COLONNE_DESCRIPTION_STANDARD</vt:lpstr>
      <vt:lpstr>P_Z_2_N_COLONNE_JUSTIFICATIF_INDICATION_SPECIFIQUE</vt:lpstr>
      <vt:lpstr>P_Z_2_N_COLONNE_JUSTIFICATIF_INDICATION_STANDARD</vt:lpstr>
      <vt:lpstr>P_Z_2_N_COLONNE_JUSTIFICATIF_SPECIFIQUE</vt:lpstr>
      <vt:lpstr>P_Z_2_N_COLONNE_JUSTIFICATIF_STANDARD</vt:lpstr>
      <vt:lpstr>P_Z_2_N_COLONNE_MOTIFS_INELIGIBILITE_LIBELLE_DEFAUT</vt:lpstr>
      <vt:lpstr>P_Z_2_N_COLONNE_MOTIFS_INELIGIBILITE_LIBELLE_SPECIFIQUE</vt:lpstr>
      <vt:lpstr>P_Z_2_N_COLONNE_MT_ELIGIBLE_LIBELLE_DEFAUT</vt:lpstr>
      <vt:lpstr>P_Z_2_N_COLONNE_MT_ELIGIBLE_LIBELLE_SPECIFIQUE</vt:lpstr>
      <vt:lpstr>P_Z_2_N_COLONNE_MT_MAX_LIBELLE_DEFAUT</vt:lpstr>
      <vt:lpstr>P_Z_2_N_COLONNE_MT_MAX_LIBELLE_SPECIFIQUE</vt:lpstr>
      <vt:lpstr>P_Z_2_N_COLONNE_MT_PRESENTE_INDICATION_SPECIFIQUE</vt:lpstr>
      <vt:lpstr>P_Z_2_N_COLONNE_MT_PRESENTE_INDICATION_STANDARD</vt:lpstr>
      <vt:lpstr>P_Z_2_N_COLONNE_MT_PRESENTE_SPECIFIQUE</vt:lpstr>
      <vt:lpstr>P_Z_2_N_COLONNE_MT_PRESENTE_STANDARD</vt:lpstr>
      <vt:lpstr>P_Z_2_N_COLONNE_MT_RAISONNABLE_LIBELLE_DEFAUT</vt:lpstr>
      <vt:lpstr>P_Z_2_N_COLONNE_MT_RAISONNABLE_LIBELLE_SPECIFIQUE</vt:lpstr>
      <vt:lpstr>P_Z_2_N_COLONNE_POSTE_INDICATION_SPECIFIQUE</vt:lpstr>
      <vt:lpstr>P_Z_2_N_COLONNE_POSTE_INDICATION_STANDARD</vt:lpstr>
      <vt:lpstr>P_Z_2_N_COLONNE_POSTE_SPECIFIQUE</vt:lpstr>
      <vt:lpstr>P_Z_2_N_COLONNE_POSTE_STANDARD</vt:lpstr>
      <vt:lpstr>P_Z_2_N_COLONNE_QT_ELIGIBLE_LIBELLE_DEFAUT</vt:lpstr>
      <vt:lpstr>P_Z_2_N_COLONNE_QT_ELIGIBLE_LIBELLE_SPECIFIQUE</vt:lpstr>
      <vt:lpstr>P_Z_2_N_COLONNE_QT_RAISONNABLE_LIBELLE_DEFAUT</vt:lpstr>
      <vt:lpstr>P_Z_2_N_COLONNE_QT_RAISONNABLE_LIBELLE_SPECIFIQUE</vt:lpstr>
      <vt:lpstr>P_Z_2_N_COLONNE_QUANTITE_INDICATION_SPECIFIQUE</vt:lpstr>
      <vt:lpstr>P_Z_2_N_COLONNE_QUANTITE_INDICATION_STANDARD</vt:lpstr>
      <vt:lpstr>P_Z_2_N_COLONNE_QUANTITE_SPECIFIQUE</vt:lpstr>
      <vt:lpstr>P_Z_2_N_COLONNE_QUANTITE_STANDARD</vt:lpstr>
      <vt:lpstr>P_Z_2_N_COLONNE_SOUS_OPERATION_INDICATION_SPECIFIQUE</vt:lpstr>
      <vt:lpstr>P_Z_2_N_COLONNE_SOUS_OPERATION_INDICATION_STANDARD</vt:lpstr>
      <vt:lpstr>P_Z_2_N_COLONNE_SOUS_OPERATION_SPECIFIQUE</vt:lpstr>
      <vt:lpstr>P_Z_2_N_COLONNE_SOUS_OPERATION_STANDARD</vt:lpstr>
      <vt:lpstr>P_Z_2_N_COLONNE_VALEUR_BAREME_INDICATION_SPECIFIQUE</vt:lpstr>
      <vt:lpstr>P_Z_2_N_COLONNE_VALEUR_BAREME_INDICATION_STANDARD</vt:lpstr>
      <vt:lpstr>P_Z_2_N_COLONNE_VALEUR_BAREME_SPECIFIQUE</vt:lpstr>
      <vt:lpstr>P_Z_2_N_COLONNE_VALEUR_BAREME_STANDARD</vt:lpstr>
      <vt:lpstr>P_Z_2_N_CONSIGNE_DEPENSES_AUTOCONS</vt:lpstr>
      <vt:lpstr>P_Z_2_N_CONSIGNE_DEPENSES_AUTOCONS_I</vt:lpstr>
      <vt:lpstr>P_Z_2_N_EXEMPLE_COMMENTAIRE</vt:lpstr>
      <vt:lpstr>P_Z_2_N_EXEMPLE_DESCRIPTION</vt:lpstr>
      <vt:lpstr>P_Z_2_N_EXEMPLE_JUSTIFICATIF</vt:lpstr>
      <vt:lpstr>P_Z_2_N_EXEMPLE_MT_PRESENTE_HT</vt:lpstr>
      <vt:lpstr>P_Z_2_N_EXEMPLE_POSTE</vt:lpstr>
      <vt:lpstr>P_Z_2_N_EXEMPLE_QUANTITE</vt:lpstr>
      <vt:lpstr>P_Z_2_N_EXEMPLE_SOUS_OPERATION</vt:lpstr>
      <vt:lpstr>P_Z_2_N_EXEMPLE_UNITE</vt:lpstr>
      <vt:lpstr>P_Z_2_N_INTITULE_DEPENSES_AUTOCONS_DEFAUT</vt:lpstr>
      <vt:lpstr>P_Z_2_N_INTITULE_DEPENSES_AUTOCONS_SPECIFIQUE</vt:lpstr>
      <vt:lpstr>P_Z_2_R_LIBELLES_POSTES</vt:lpstr>
      <vt:lpstr>P_Z_2_R_LIBELLES_POSTES_1</vt:lpstr>
      <vt:lpstr>P_Z_2_R_LIBELLES_POSTES_10</vt:lpstr>
      <vt:lpstr>P_Z_2_R_LIBELLES_POSTES_11</vt:lpstr>
      <vt:lpstr>P_Z_2_R_LIBELLES_POSTES_12</vt:lpstr>
      <vt:lpstr>P_Z_2_R_LIBELLES_POSTES_13</vt:lpstr>
      <vt:lpstr>P_Z_2_R_LIBELLES_POSTES_14</vt:lpstr>
      <vt:lpstr>P_Z_2_R_LIBELLES_POSTES_15</vt:lpstr>
      <vt:lpstr>P_Z_2_R_LIBELLES_POSTES_16</vt:lpstr>
      <vt:lpstr>P_Z_2_R_LIBELLES_POSTES_17</vt:lpstr>
      <vt:lpstr>P_Z_2_R_LIBELLES_POSTES_18</vt:lpstr>
      <vt:lpstr>P_Z_2_R_LIBELLES_POSTES_19</vt:lpstr>
      <vt:lpstr>P_Z_2_R_LIBELLES_POSTES_2</vt:lpstr>
      <vt:lpstr>P_Z_2_R_LIBELLES_POSTES_20</vt:lpstr>
      <vt:lpstr>P_Z_2_R_LIBELLES_POSTES_3</vt:lpstr>
      <vt:lpstr>P_Z_2_R_LIBELLES_POSTES_4</vt:lpstr>
      <vt:lpstr>P_Z_2_R_LIBELLES_POSTES_5</vt:lpstr>
      <vt:lpstr>P_Z_2_R_LIBELLES_POSTES_6</vt:lpstr>
      <vt:lpstr>P_Z_2_R_LIBELLES_POSTES_7</vt:lpstr>
      <vt:lpstr>P_Z_2_R_LIBELLES_POSTES_8</vt:lpstr>
      <vt:lpstr>P_Z_2_R_LIBELLES_POSTES_9</vt:lpstr>
      <vt:lpstr>P_Z_2_R_LIBELLES_SOUS_OPERATIONS</vt:lpstr>
      <vt:lpstr>P_Z_2_R_LIBELLES_SOUS_OPERATIONS_1</vt:lpstr>
      <vt:lpstr>P_Z_2_R_LIBELLES_SOUS_OPERATIONS_10</vt:lpstr>
      <vt:lpstr>P_Z_2_R_LIBELLES_SOUS_OPERATIONS_2</vt:lpstr>
      <vt:lpstr>P_Z_2_R_LIBELLES_SOUS_OPERATIONS_3</vt:lpstr>
      <vt:lpstr>P_Z_2_R_LIBELLES_SOUS_OPERATIONS_4</vt:lpstr>
      <vt:lpstr>P_Z_2_R_LIBELLES_SOUS_OPERATIONS_5</vt:lpstr>
      <vt:lpstr>P_Z_2_R_LIBELLES_SOUS_OPERATIONS_6</vt:lpstr>
      <vt:lpstr>P_Z_2_R_LIBELLES_SOUS_OPERATIONS_7</vt:lpstr>
      <vt:lpstr>P_Z_2_R_LIBELLES_SOUS_OPERATIONS_8</vt:lpstr>
      <vt:lpstr>P_Z_2_R_LIBELLES_SOUS_OPERATIONS_9</vt:lpstr>
      <vt:lpstr>P_Z_2_R_VALEUR_SMIC</vt:lpstr>
      <vt:lpstr>P_Z_3_B_COLONNE_COMMENTAIRE</vt:lpstr>
      <vt:lpstr>P_Z_3_B_COLONNE_COMMENTAIRE_ACTIVE</vt:lpstr>
      <vt:lpstr>P_Z_3_B_COLONNE_COMMENTAIRE_INDICATION</vt:lpstr>
      <vt:lpstr>P_Z_3_B_COLONNE_COMMENTAIRE_OBLIGATOIRE</vt:lpstr>
      <vt:lpstr>P_Z_3_B_COLONNE_COMMENTAIRE_SI_LIBELLE_STANDARD</vt:lpstr>
      <vt:lpstr>P_Z_3_B_COLONNE_COUT_HORAIRE</vt:lpstr>
      <vt:lpstr>P_Z_3_B_COLONNE_COUT_HORAIRE_INDICATION</vt:lpstr>
      <vt:lpstr>P_Z_3_B_COLONNE_DESCRIPTION</vt:lpstr>
      <vt:lpstr>P_Z_3_B_COLONNE_DESCRIPTION_INDICATION</vt:lpstr>
      <vt:lpstr>P_Z_3_B_COLONNE_JUSTIFICATIF</vt:lpstr>
      <vt:lpstr>P_Z_3_B_COLONNE_JUSTIFICATIF_ACTIVE</vt:lpstr>
      <vt:lpstr>P_Z_3_B_COLONNE_JUSTIFICATIF_INDICATION</vt:lpstr>
      <vt:lpstr>P_Z_3_B_COLONNE_JUSTIFICATIF_OBLIGATOIRE</vt:lpstr>
      <vt:lpstr>P_Z_3_B_COLONNE_MODALITE_HORAIRE</vt:lpstr>
      <vt:lpstr>P_Z_3_B_COLONNE_MODALITE_HORAIRE_INDICATION</vt:lpstr>
      <vt:lpstr>P_Z_3_B_COLONNE_MOTIFS_INELIGIBILITE_LIBELLE_STANDARD</vt:lpstr>
      <vt:lpstr>P_Z_3_B_COLONNE_MT_ELIGIBLE_LIBELLE_STANDARD</vt:lpstr>
      <vt:lpstr>P_Z_3_B_COLONNE_MT_ELIGIBLE_TOTAL</vt:lpstr>
      <vt:lpstr>P_Z_3_B_COLONNE_MT_MAX_ACTIVE</vt:lpstr>
      <vt:lpstr>P_Z_3_B_COLONNE_MT_MAX_LIBELLE_STANDARD</vt:lpstr>
      <vt:lpstr>P_Z_3_B_COLONNE_MT_PRESENTE</vt:lpstr>
      <vt:lpstr>P_Z_3_B_COLONNE_MT_PRESENTE_INDICATION</vt:lpstr>
      <vt:lpstr>P_Z_3_B_COLONNE_MT_PRESENTE_TOTAL</vt:lpstr>
      <vt:lpstr>P_Z_3_B_COLONNE_MT_RAISONNABLE_LIBELLE_STANDARD</vt:lpstr>
      <vt:lpstr>P_Z_3_B_COLONNE_MT_RAISONNABLE_TOTAL</vt:lpstr>
      <vt:lpstr>P_Z_3_B_COLONNE_NOM_INTERVENANT</vt:lpstr>
      <vt:lpstr>P_Z_3_B_COLONNE_NOM_INTERVENANT_INDICATION</vt:lpstr>
      <vt:lpstr>P_Z_3_B_COLONNE_POSTE</vt:lpstr>
      <vt:lpstr>P_Z_3_B_COLONNE_POSTE_INDICATION</vt:lpstr>
      <vt:lpstr>P_Z_3_B_COLONNE_QT_ELIGIBLE_LIBELLE_STANDARD</vt:lpstr>
      <vt:lpstr>P_Z_3_B_COLONNE_QT_RAISONNABLE_LIBELLE_STANDARD</vt:lpstr>
      <vt:lpstr>P_Z_3_B_COLONNE_QUALITE_INTERVENANT</vt:lpstr>
      <vt:lpstr>P_Z_3_B_COLONNE_QUALITE_INTERVENANT_INDICATION</vt:lpstr>
      <vt:lpstr>P_Z_3_B_COLONNE_QUANTITE</vt:lpstr>
      <vt:lpstr>P_Z_3_B_COLONNE_QUANTITE_INDICATION</vt:lpstr>
      <vt:lpstr>P_Z_3_B_COLONNE_SOUS_OPERATION</vt:lpstr>
      <vt:lpstr>P_Z_3_B_COLONNE_SOUS_OPERATION_INDICATION</vt:lpstr>
      <vt:lpstr>P_Z_3_B_EXEMPLE_UTILISATION</vt:lpstr>
      <vt:lpstr>P_Z_3_B_INTITULE_DEPENSES_REMU_CU_STANDARD</vt:lpstr>
      <vt:lpstr>P_Z_3_B_UFD</vt:lpstr>
      <vt:lpstr>P_Z_3_B_ULD</vt:lpstr>
      <vt:lpstr>P_Z_3_B_UTILISATION_FILTRE_POSTES</vt:lpstr>
      <vt:lpstr>P_Z_3_B_UTILISATION_FILTRE_SOUS_OPERATIONS</vt:lpstr>
      <vt:lpstr>P_Z_3_N_COLONNE_COMMENTAIRE_INDICATION_SPECIFIQUE</vt:lpstr>
      <vt:lpstr>P_Z_3_N_COLONNE_COMMENTAIRE_INDICATION_STANDARD</vt:lpstr>
      <vt:lpstr>P_Z_3_N_COLONNE_COMMENTAIRE_SI_LIBELLE_DEFAUT</vt:lpstr>
      <vt:lpstr>P_Z_3_N_COLONNE_COMMENTAIRE_SI_LIBELLE_SPECIFIQUE</vt:lpstr>
      <vt:lpstr>P_Z_3_N_COLONNE_COMMENTAIRE_SPECIFIQUE</vt:lpstr>
      <vt:lpstr>P_Z_3_N_COLONNE_COMMENTAIRE_STANDARD</vt:lpstr>
      <vt:lpstr>P_Z_3_N_COLONNE_COUT_HORAIRE_INDICATION_SPECIFIQUE</vt:lpstr>
      <vt:lpstr>P_Z_3_N_COLONNE_COUT_HORAIRE_INDICATION_STANDARD</vt:lpstr>
      <vt:lpstr>P_Z_3_N_COLONNE_COUT_HORAIRE_SPECIFIQUE</vt:lpstr>
      <vt:lpstr>P_Z_3_N_COLONNE_COUT_HORAIRE_STANDARD</vt:lpstr>
      <vt:lpstr>P_Z_3_N_COLONNE_DESCRIPTION_INDICATION_SPECIFIQUE</vt:lpstr>
      <vt:lpstr>P_Z_3_N_COLONNE_DESCRIPTION_INDICATION_STANDARD</vt:lpstr>
      <vt:lpstr>P_Z_3_N_COLONNE_DESCRIPTION_SPECIFIQUE</vt:lpstr>
      <vt:lpstr>P_Z_3_N_COLONNE_DESCRIPTION_STANDARD</vt:lpstr>
      <vt:lpstr>P_Z_3_N_COLONNE_JUSTIFICATIF_INDICATION_SPECIFIQUE</vt:lpstr>
      <vt:lpstr>P_Z_3_N_COLONNE_JUSTIFICATIF_INDICATION_STANDARD</vt:lpstr>
      <vt:lpstr>P_Z_3_N_COLONNE_JUSTIFICATIF_SPECIFIQUE</vt:lpstr>
      <vt:lpstr>P_Z_3_N_COLONNE_JUSTIFICATIF_STANDARD</vt:lpstr>
      <vt:lpstr>P_Z_3_N_COLONNE_MODALITE_HORAIRE_INDICATION_SPECIFIQUE</vt:lpstr>
      <vt:lpstr>P_Z_3_N_COLONNE_MODALITE_HORAIRE_INDICATION_STANDARD</vt:lpstr>
      <vt:lpstr>P_Z_3_N_COLONNE_MODALITE_HORAIRE_SPECIFIQUE</vt:lpstr>
      <vt:lpstr>P_Z_3_N_COLONNE_MODALITE_HORAIRE_STANDARD</vt:lpstr>
      <vt:lpstr>P_Z_3_N_COLONNE_MOTIFS_INELIGIBILITE_LIBELLE_DEFAUT</vt:lpstr>
      <vt:lpstr>P_Z_3_N_COLONNE_MOTIFS_INELIGIBILITE_LIBELLE_SPECIFIQUE</vt:lpstr>
      <vt:lpstr>P_Z_3_N_COLONNE_MT_ELIGIBLE_LIBELLE_DEFAUT</vt:lpstr>
      <vt:lpstr>P_Z_3_N_COLONNE_MT_ELIGIBLE_LIBELLE_SPECIFIQUE</vt:lpstr>
      <vt:lpstr>P_Z_3_N_COLONNE_MT_MAX_LIBELLE_DEFAUT</vt:lpstr>
      <vt:lpstr>P_Z_3_N_COLONNE_MT_MAX_LIBELLE_SPECIFIQUE</vt:lpstr>
      <vt:lpstr>P_Z_3_N_COLONNE_MT_PRESENTE_INDICATION_SPECIFIQUE</vt:lpstr>
      <vt:lpstr>P_Z_3_N_COLONNE_MT_PRESENTE_INDICATION_STANDARD</vt:lpstr>
      <vt:lpstr>P_Z_3_N_COLONNE_MT_PRESENTE_SPECIFIQUE</vt:lpstr>
      <vt:lpstr>P_Z_3_N_COLONNE_MT_PRESENTE_STANDARD</vt:lpstr>
      <vt:lpstr>P_Z_3_N_COLONNE_MT_RAISONNABLE_LIBELLE_DEFAUT</vt:lpstr>
      <vt:lpstr>P_Z_3_N_COLONNE_MT_RAISONNABLE_LIBELLE_SPECIFIQUE</vt:lpstr>
      <vt:lpstr>P_Z_3_N_COLONNE_NOM_INTERVENANT_INDICATION_SPECIFIQUE</vt:lpstr>
      <vt:lpstr>P_Z_3_N_COLONNE_NOM_INTERVENANT_INDICATION_STANDARD</vt:lpstr>
      <vt:lpstr>P_Z_3_N_COLONNE_NOM_INTERVENANT_SPECIFIQUE</vt:lpstr>
      <vt:lpstr>P_Z_3_N_COLONNE_NOM_INTERVENANT_STANDARD</vt:lpstr>
      <vt:lpstr>P_Z_3_N_COLONNE_POSTE_INDICATION_SPECIFIQUE</vt:lpstr>
      <vt:lpstr>P_Z_3_N_COLONNE_POSTE_INDICATION_STANDARD</vt:lpstr>
      <vt:lpstr>P_Z_3_N_COLONNE_POSTE_SPECIFIQUE</vt:lpstr>
      <vt:lpstr>P_Z_3_N_COLONNE_POSTE_STANDARD</vt:lpstr>
      <vt:lpstr>P_Z_3_N_COLONNE_QT_ELIGIBLE_LIBELLE_DEFAUT</vt:lpstr>
      <vt:lpstr>P_Z_3_N_COLONNE_QT_ELIGIBLE_LIBELLE_SPECIFIQUE</vt:lpstr>
      <vt:lpstr>P_Z_3_N_COLONNE_QT_RAISONNABLE_LIBELLE_DEFAUT</vt:lpstr>
      <vt:lpstr>P_Z_3_N_COLONNE_QT_RAISONNABLE_LIBELLE_SPECIFIQUE</vt:lpstr>
      <vt:lpstr>P_Z_3_N_COLONNE_QUALITE_INTERVENANT_INDICATION_SPECIFIQUE</vt:lpstr>
      <vt:lpstr>P_Z_3_N_COLONNE_QUALITE_INTERVENANT_INDICATION_STANDARD</vt:lpstr>
      <vt:lpstr>P_Z_3_N_COLONNE_QUALITE_INTERVENANT_SPECIFIQUE</vt:lpstr>
      <vt:lpstr>P_Z_3_N_COLONNE_QUALITE_INTERVENANT_STANDARD</vt:lpstr>
      <vt:lpstr>P_Z_3_N_COLONNE_QUANTITE_INDICATION_SPECIFIQUE</vt:lpstr>
      <vt:lpstr>P_Z_3_N_COLONNE_QUANTITE_INDICATION_STANDARD</vt:lpstr>
      <vt:lpstr>P_Z_3_N_COLONNE_QUANTITE_SPECIFIQUE</vt:lpstr>
      <vt:lpstr>P_Z_3_N_COLONNE_QUANTITE_STANDARD</vt:lpstr>
      <vt:lpstr>P_Z_3_N_COLONNE_SOUS_OPERATION_INDICATION_SPECIFIQUE</vt:lpstr>
      <vt:lpstr>P_Z_3_N_COLONNE_SOUS_OPERATION_INDICATION_STANDARD</vt:lpstr>
      <vt:lpstr>P_Z_3_N_COLONNE_SOUS_OPERATION_SPECIFIQUE</vt:lpstr>
      <vt:lpstr>P_Z_3_N_COLONNE_SOUS_OPERATION_STANDARD</vt:lpstr>
      <vt:lpstr>P_Z_3_N_COLONNE_VALEUR_BAREME_INDICATION_STANDARD</vt:lpstr>
      <vt:lpstr>P_Z_3_N_CONSIGNE_DEPENSES_REMU_CU</vt:lpstr>
      <vt:lpstr>P_Z_3_N_CONSIGNE_DEPENSES_REMU_CU_I</vt:lpstr>
      <vt:lpstr>P_Z_3_N_EXEMPLE_COMMENTAIRE</vt:lpstr>
      <vt:lpstr>P_Z_3_N_EXEMPLE_COUT_HORAIRE</vt:lpstr>
      <vt:lpstr>P_Z_3_N_EXEMPLE_DESCRIPTION</vt:lpstr>
      <vt:lpstr>P_Z_3_N_EXEMPLE_JUSTIFICATIF</vt:lpstr>
      <vt:lpstr>P_Z_3_N_EXEMPLE_MODALITE_HORAIRE</vt:lpstr>
      <vt:lpstr>P_Z_3_N_EXEMPLE_MT_PRESENTE_HT</vt:lpstr>
      <vt:lpstr>P_Z_3_N_EXEMPLE_NOM_INTERVENANT</vt:lpstr>
      <vt:lpstr>P_Z_3_N_EXEMPLE_POSTE</vt:lpstr>
      <vt:lpstr>P_Z_3_N_EXEMPLE_QUALITE_INTERVENANT</vt:lpstr>
      <vt:lpstr>P_Z_3_N_EXEMPLE_QUANTITE</vt:lpstr>
      <vt:lpstr>P_Z_3_N_EXEMPLE_SOUS_OPERATION</vt:lpstr>
      <vt:lpstr>P_Z_3_N_INTITULE_DEPENSES_REMU_CU_DEFAUT</vt:lpstr>
      <vt:lpstr>P_Z_3_N_INTITULE_DEPENSES_REMU_CU_SPECIFIQUE</vt:lpstr>
      <vt:lpstr>P_Z_3_R_LIBELLES_CODES_MODALITE_HORAIRE</vt:lpstr>
      <vt:lpstr>P_Z_3_R_LIBELLES_CODES_MODALITE_HORAIRE_1</vt:lpstr>
      <vt:lpstr>P_Z_3_R_LIBELLES_CODES_MODALITE_HORAIRE_2</vt:lpstr>
      <vt:lpstr>P_Z_3_R_LIBELLES_DESCRIPTIONS</vt:lpstr>
      <vt:lpstr>P_Z_3_R_LIBELLES_POSTES</vt:lpstr>
      <vt:lpstr>P_Z_3_R_LIBELLES_POSTES_1</vt:lpstr>
      <vt:lpstr>P_Z_3_R_LIBELLES_POSTES_2</vt:lpstr>
      <vt:lpstr>P_Z_3_R_LIBELLES_POSTES_3</vt:lpstr>
      <vt:lpstr>P_Z_3_R_LIBELLES_POSTES_4</vt:lpstr>
      <vt:lpstr>P_Z_3_R_LIBELLES_POSTES_5</vt:lpstr>
      <vt:lpstr>P_Z_3_R_LIBELLES_SOUS_OPERATIONS</vt:lpstr>
      <vt:lpstr>P_Z_3_R_LIBELLES_SOUS_OPERATIONS_1</vt:lpstr>
      <vt:lpstr>P_Z_3_R_LIBELLES_SOUS_OPERATIONS_2</vt:lpstr>
      <vt:lpstr>P_Z_3_R_LIBELLES_SOUS_OPERATIONS_3</vt:lpstr>
      <vt:lpstr>P_Z_3_R_LIBELLES_SOUS_OPERATIONS_4</vt:lpstr>
      <vt:lpstr>P_Z_3_R_LIBELLES_SOUS_OPERATIONS_5</vt:lpstr>
      <vt:lpstr>P_Z_4_B_COLONNE_COMMENTAIRE</vt:lpstr>
      <vt:lpstr>P_Z_4_B_COLONNE_COMMENTAIRE_ACTIVE</vt:lpstr>
      <vt:lpstr>P_Z_4_B_COLONNE_COMMENTAIRE_INDICATION</vt:lpstr>
      <vt:lpstr>P_Z_4_B_COLONNE_COMMENTAIRE_OBLIGATOIRE</vt:lpstr>
      <vt:lpstr>P_Z_4_B_COLONNE_COMMENTAIRE_SI_LIBELLE_STANDARD</vt:lpstr>
      <vt:lpstr>P_Z_4_B_COLONNE_COUT</vt:lpstr>
      <vt:lpstr>P_Z_4_B_COLONNE_COUT_ELIGIBLE_LIBELLE_STANDARD</vt:lpstr>
      <vt:lpstr>P_Z_4_B_COLONNE_COUT_INDICATION</vt:lpstr>
      <vt:lpstr>P_Z_4_B_COLONNE_COUT_RAISONNABLE_LIBELLE_STANDARD</vt:lpstr>
      <vt:lpstr>P_Z_4_B_COLONNE_DESCRIPTION</vt:lpstr>
      <vt:lpstr>P_Z_4_B_COLONNE_DESCRIPTION_INDICATION</vt:lpstr>
      <vt:lpstr>P_Z_4_B_COLONNE_INTERVENANT</vt:lpstr>
      <vt:lpstr>P_Z_4_B_COLONNE_INTERVENANT_INDICATION</vt:lpstr>
      <vt:lpstr>P_Z_4_B_COLONNE_JUSTIFICATIF</vt:lpstr>
      <vt:lpstr>P_Z_4_B_COLONNE_JUSTIFICATIF_ACTIVE</vt:lpstr>
      <vt:lpstr>P_Z_4_B_COLONNE_JUSTIFICATIF_INDICATION</vt:lpstr>
      <vt:lpstr>P_Z_4_B_COLONNE_JUSTIFICATIF_OBLIGATOIRE</vt:lpstr>
      <vt:lpstr>P_Z_4_B_COLONNE_MOTIFS_INELIGIBILITE_LIBELLE_STANDARD</vt:lpstr>
      <vt:lpstr>P_Z_4_B_COLONNE_MT_ELIGIBLE_LIBELLE_STANDARD</vt:lpstr>
      <vt:lpstr>P_Z_4_B_COLONNE_MT_MAX_ACTIVE</vt:lpstr>
      <vt:lpstr>P_Z_4_B_COLONNE_MT_MAX_LIBELLE_STANDARD</vt:lpstr>
      <vt:lpstr>P_Z_4_B_COLONNE_MT_PRESENTE</vt:lpstr>
      <vt:lpstr>P_Z_4_B_COLONNE_MT_PRESENTE_INDICATION</vt:lpstr>
      <vt:lpstr>P_Z_4_B_COLONNE_MT_RAISONNABLE_LIBELLE_STANDARD</vt:lpstr>
      <vt:lpstr>P_Z_4_B_COLONNE_POSTE</vt:lpstr>
      <vt:lpstr>P_Z_4_B_COLONNE_POSTE_INDICATION</vt:lpstr>
      <vt:lpstr>P_Z_4_B_COLONNE_QUALIFICATION</vt:lpstr>
      <vt:lpstr>P_Z_4_B_COLONNE_QUALIFICATION_ACTIVE</vt:lpstr>
      <vt:lpstr>P_Z_4_B_COLONNE_QUALIFICATION_INDICATION</vt:lpstr>
      <vt:lpstr>P_Z_4_B_COLONNE_QUALIFICATION_OBLIGATOIRE</vt:lpstr>
      <vt:lpstr>P_Z_4_B_COLONNE_SOUS_OPERATION</vt:lpstr>
      <vt:lpstr>P_Z_4_B_COLONNE_SOUS_OPERATION_INDICATION</vt:lpstr>
      <vt:lpstr>P_Z_4_B_COLONNE_TEMPS_OPERATION</vt:lpstr>
      <vt:lpstr>P_Z_4_B_COLONNE_TEMPS_OPERATION_ELIGIBLE_LIBELLE_STANDARD</vt:lpstr>
      <vt:lpstr>P_Z_4_B_COLONNE_TEMPS_OPERATION_INDICATION</vt:lpstr>
      <vt:lpstr>P_Z_4_B_COLONNE_TEMPS_OPERATION_RAISONNABLE_LIBELLE_STANDARD</vt:lpstr>
      <vt:lpstr>P_Z_4_B_COLONNE_TEMPS_PERIODE</vt:lpstr>
      <vt:lpstr>P_Z_4_B_COLONNE_TEMPS_PERIODE_ELIGIBLE_LIBELLE_STANDARD</vt:lpstr>
      <vt:lpstr>P_Z_4_B_COLONNE_TEMPS_PERIODE_INDICATION</vt:lpstr>
      <vt:lpstr>P_Z_4_B_COLONNE_TEMPS_PERIODE_RAISONNABLE_LIBELLE_STANDARD</vt:lpstr>
      <vt:lpstr>P_Z_4_B_COLONNE_UNITE</vt:lpstr>
      <vt:lpstr>P_Z_4_B_COLONNE_UNITE_ELIGIBLE_LIBELLE_STANDARD</vt:lpstr>
      <vt:lpstr>P_Z_4_B_COLONNE_UNITE_INDICATION</vt:lpstr>
      <vt:lpstr>P_Z_4_B_EXEMPLE_UTILISATION</vt:lpstr>
      <vt:lpstr>P_Z_4_B_INTITULE_DEPENSES_REMUNERATION_STANDARD</vt:lpstr>
      <vt:lpstr>P_Z_4_B_UFD</vt:lpstr>
      <vt:lpstr>P_Z_4_B_ULD</vt:lpstr>
      <vt:lpstr>P_Z_4_B_UTILISATION_FILTRE_POSTES</vt:lpstr>
      <vt:lpstr>P_Z_4_B_UTILISATION_FILTRE_SOUS_OPERATIONS</vt:lpstr>
      <vt:lpstr>P_Z_4_B_UTILISATION_FILTRE_UNITES</vt:lpstr>
      <vt:lpstr>P_Z_4_N_COLONNE_COMMENTAIRE_INDICATION_SPECIFIQUE</vt:lpstr>
      <vt:lpstr>P_Z_4_N_COLONNE_COMMENTAIRE_INDICATION_STANDARD</vt:lpstr>
      <vt:lpstr>P_Z_4_N_COLONNE_COMMENTAIRE_SI_LIBELLE_DEFAUT</vt:lpstr>
      <vt:lpstr>P_Z_4_N_COLONNE_COMMENTAIRE_SI_LIBELLE_SPECIFIQUE</vt:lpstr>
      <vt:lpstr>P_Z_4_N_COLONNE_COMMENTAIRE_SPECIFIQUE</vt:lpstr>
      <vt:lpstr>P_Z_4_N_COLONNE_COMMENTAIRE_STANDARD</vt:lpstr>
      <vt:lpstr>P_Z_4_N_COLONNE_COUT_ELIGIBLE_LIBELLE_DEFAUT</vt:lpstr>
      <vt:lpstr>P_Z_4_N_COLONNE_COUT_ELIGIBLE_LIBELLE_SPECIFIQUE</vt:lpstr>
      <vt:lpstr>P_Z_4_N_COLONNE_COUT_INDICATION_SPECIFIQUE</vt:lpstr>
      <vt:lpstr>P_Z_4_N_COLONNE_COUT_INDICATION_STANDARD</vt:lpstr>
      <vt:lpstr>P_Z_4_N_COLONNE_COUT_RAISONNABLE_LIBELLE_DEFAUT</vt:lpstr>
      <vt:lpstr>P_Z_4_N_COLONNE_COUT_RAISONNABLE_LIBELLE_SPECIFIQUE</vt:lpstr>
      <vt:lpstr>P_Z_4_N_COLONNE_COUT_SPECIFIQUE</vt:lpstr>
      <vt:lpstr>P_Z_4_N_COLONNE_COUT_STANDARD</vt:lpstr>
      <vt:lpstr>P_Z_4_N_COLONNE_DESCRIPTION_INDICATION_SPECIFIQUE</vt:lpstr>
      <vt:lpstr>P_Z_4_N_COLONNE_DESCRIPTION_INDICATION_STANDARD</vt:lpstr>
      <vt:lpstr>P_Z_4_N_COLONNE_DESCRIPTION_SPECIFIQUE</vt:lpstr>
      <vt:lpstr>P_Z_4_N_COLONNE_DESCRIPTION_STANDARD</vt:lpstr>
      <vt:lpstr>P_Z_4_N_COLONNE_INTERVENANT_INDICATION_SPECIFIQUE</vt:lpstr>
      <vt:lpstr>P_Z_4_N_COLONNE_INTERVENANT_INDICATION_STANDARD</vt:lpstr>
      <vt:lpstr>P_Z_4_N_COLONNE_INTERVENANT_SPECIFIQUE</vt:lpstr>
      <vt:lpstr>P_Z_4_N_COLONNE_INTERVENANT_STANDARD</vt:lpstr>
      <vt:lpstr>P_Z_4_N_COLONNE_JUSTIFICATIF_INDICATION_SPECIFIQUE</vt:lpstr>
      <vt:lpstr>P_Z_4_N_COLONNE_JUSTIFICATIF_INDICATION_STANDARD</vt:lpstr>
      <vt:lpstr>P_Z_4_N_COLONNE_JUSTIFICATIF_SPECIFIQUE</vt:lpstr>
      <vt:lpstr>P_Z_4_N_COLONNE_JUSTIFICATIF_STANDARD</vt:lpstr>
      <vt:lpstr>P_Z_4_N_COLONNE_MOTIFS_INELIGIBILITE_LIBELLE_DEFAUT</vt:lpstr>
      <vt:lpstr>P_Z_4_N_COLONNE_MOTIFS_INELIGIBILITE_LIBELLE_SPECIFIQUE</vt:lpstr>
      <vt:lpstr>P_Z_4_N_COLONNE_MT_ELIGIBLE_LIBELLE_DEFAUT</vt:lpstr>
      <vt:lpstr>P_Z_4_N_COLONNE_MT_ELIGIBLE_LIBELLE_SPECIFIQUE</vt:lpstr>
      <vt:lpstr>P_Z_4_N_COLONNE_MT_MAX_LIBELLE_DEFAUT</vt:lpstr>
      <vt:lpstr>P_Z_4_N_COLONNE_MT_MAX_LIBELLE_SPECIFIQUE</vt:lpstr>
      <vt:lpstr>P_Z_4_N_COLONNE_MT_PRESENTE_INDICATION_SPECIFIQUE</vt:lpstr>
      <vt:lpstr>P_Z_4_N_COLONNE_MT_PRESENTE_INDICATION_STANDARD</vt:lpstr>
      <vt:lpstr>P_Z_4_N_COLONNE_MT_PRESENTE_SPECIFIQUE</vt:lpstr>
      <vt:lpstr>P_Z_4_N_COLONNE_MT_PRESENTE_STANDARD</vt:lpstr>
      <vt:lpstr>P_Z_4_N_COLONNE_MT_RAISONNABLE_LIBELLE_DEFAUT</vt:lpstr>
      <vt:lpstr>P_Z_4_N_COLONNE_MT_RAISONNABLE_LIBELLE_SPECIFIQUE</vt:lpstr>
      <vt:lpstr>P_Z_4_N_COLONNE_POSTE_INDICATION_SPECIFIQUE</vt:lpstr>
      <vt:lpstr>P_Z_4_N_COLONNE_POSTE_INDICATION_STANDARD</vt:lpstr>
      <vt:lpstr>P_Z_4_N_COLONNE_POSTE_SPECIFIQUE</vt:lpstr>
      <vt:lpstr>P_Z_4_N_COLONNE_POSTE_STANDARD</vt:lpstr>
      <vt:lpstr>P_Z_4_N_COLONNE_QUALIFICATION_INDICATION_SPECIFIQUE</vt:lpstr>
      <vt:lpstr>P_Z_4_N_COLONNE_QUALIFICATION_INDICATION_STANDARD</vt:lpstr>
      <vt:lpstr>P_Z_4_N_COLONNE_QUALIFICATION_SPECIFIQUE</vt:lpstr>
      <vt:lpstr>P_Z_4_N_COLONNE_QUALIFICATION_STANDARD</vt:lpstr>
      <vt:lpstr>P_Z_4_N_COLONNE_SOUS_OPERATION_INDICATION_SPECIFIQUE</vt:lpstr>
      <vt:lpstr>P_Z_4_N_COLONNE_SOUS_OPERATION_INDICATION_STANDARD</vt:lpstr>
      <vt:lpstr>P_Z_4_N_COLONNE_SOUS_OPERATION_SPECIFIQUE</vt:lpstr>
      <vt:lpstr>P_Z_4_N_COLONNE_SOUS_OPERATION_STANDARD</vt:lpstr>
      <vt:lpstr>P_Z_4_N_COLONNE_TEMPS_OPERATION_ELIGIBLE_LIBELLE_DEFAUT</vt:lpstr>
      <vt:lpstr>P_Z_4_N_COLONNE_TEMPS_OPERATION_ELIGIBLE_LIBELLE_SPECIFIQUE</vt:lpstr>
      <vt:lpstr>P_Z_4_N_COLONNE_TEMPS_OPERATION_INDICATION_SPECIFIQUE</vt:lpstr>
      <vt:lpstr>P_Z_4_N_COLONNE_TEMPS_OPERATION_INDICATION_STANDARD</vt:lpstr>
      <vt:lpstr>P_Z_4_N_COLONNE_TEMPS_OPERATION_RAISONNABLE_LIBELLE_DEFAUT</vt:lpstr>
      <vt:lpstr>P_Z_4_N_COLONNE_TEMPS_OPERATION_RAISONNABLE_LIBELLE_SPECIFIQUE</vt:lpstr>
      <vt:lpstr>P_Z_4_N_COLONNE_TEMPS_OPERATION_SPECIFIQUE</vt:lpstr>
      <vt:lpstr>P_Z_4_N_COLONNE_TEMPS_OPERATION_STANDARD</vt:lpstr>
      <vt:lpstr>P_Z_4_N_COLONNE_TEMPS_PERIODE_ELIGIBLE_LIBELLE_DEFAUT</vt:lpstr>
      <vt:lpstr>P_Z_4_N_COLONNE_TEMPS_PERIODE_ELIGIBLE_LIBELLE_SPECIFIQUE</vt:lpstr>
      <vt:lpstr>P_Z_4_N_COLONNE_TEMPS_PERIODE_INDICATION_SPECIFIQUE</vt:lpstr>
      <vt:lpstr>P_Z_4_N_COLONNE_TEMPS_PERIODE_INDICATION_STANDARD</vt:lpstr>
      <vt:lpstr>P_Z_4_N_COLONNE_TEMPS_PERIODE_RAISONNABLE_LIBELLE_DEFAUT</vt:lpstr>
      <vt:lpstr>P_Z_4_N_COLONNE_TEMPS_PERIODE_RAISONNABLE_LIBELLE_SPECIFIQUE</vt:lpstr>
      <vt:lpstr>P_Z_4_N_COLONNE_TEMPS_PERIODE_SPECIFIQUE</vt:lpstr>
      <vt:lpstr>P_Z_4_N_COLONNE_TEMPS_PERIODE_STANDARD</vt:lpstr>
      <vt:lpstr>P_Z_4_N_COLONNE_UNITE_ELIGIBLE_LIBELLE_DEFAUT</vt:lpstr>
      <vt:lpstr>P_Z_4_N_COLONNE_UNITE_ELIGIBLE_LIBELLE_SPECIFIQUE</vt:lpstr>
      <vt:lpstr>P_Z_4_N_COLONNE_UNITE_INDICATION_SPECIFIQUE</vt:lpstr>
      <vt:lpstr>P_Z_4_N_COLONNE_UNITE_INDICATION_STANDARD</vt:lpstr>
      <vt:lpstr>P_Z_4_N_COLONNE_UNITE_SPECIFIQUE</vt:lpstr>
      <vt:lpstr>P_Z_4_N_COLONNE_UNITE_STANDARD</vt:lpstr>
      <vt:lpstr>P_Z_4_N_CONSIGNE_DEPENSES_REMUNERATION</vt:lpstr>
      <vt:lpstr>P_Z_4_N_CONSIGNE_DEPENSES_REMUNERATION_I</vt:lpstr>
      <vt:lpstr>P_Z_4_N_EXEMPLE_COMMENTAIRE</vt:lpstr>
      <vt:lpstr>P_Z_4_N_EXEMPLE_COUT</vt:lpstr>
      <vt:lpstr>P_Z_4_N_EXEMPLE_DESCRIPTION</vt:lpstr>
      <vt:lpstr>P_Z_4_N_EXEMPLE_INTERVENANT</vt:lpstr>
      <vt:lpstr>P_Z_4_N_EXEMPLE_JUSTIFICATIF</vt:lpstr>
      <vt:lpstr>P_Z_4_N_EXEMPLE_MT_PRESENTE</vt:lpstr>
      <vt:lpstr>P_Z_4_N_EXEMPLE_POSTE</vt:lpstr>
      <vt:lpstr>P_Z_4_N_EXEMPLE_QUALIFICATION</vt:lpstr>
      <vt:lpstr>P_Z_4_N_EXEMPLE_SOUS_OPERATION</vt:lpstr>
      <vt:lpstr>P_Z_4_N_EXEMPLE_TEMPS_OPERATION</vt:lpstr>
      <vt:lpstr>P_Z_4_N_EXEMPLE_TEMPS_PERIODE</vt:lpstr>
      <vt:lpstr>P_Z_4_N_EXEMPLE_UNITE</vt:lpstr>
      <vt:lpstr>P_Z_4_N_INTITULE_DEPENSES_REMUNERATION_DEFAUT</vt:lpstr>
      <vt:lpstr>P_Z_4_N_INTITULE_DEPENSES_REMUNERATION_STANDARD</vt:lpstr>
      <vt:lpstr>P_Z_4_R_LIBELLES_DESCRIPTIONS</vt:lpstr>
      <vt:lpstr>P_Z_4_R_LIBELLES_DESCRIPTIONS_1</vt:lpstr>
      <vt:lpstr>P_Z_4_R_LIBELLES_DESCRIPTIONS_10</vt:lpstr>
      <vt:lpstr>P_Z_4_R_LIBELLES_DESCRIPTIONS_11</vt:lpstr>
      <vt:lpstr>P_Z_4_R_LIBELLES_DESCRIPTIONS_12</vt:lpstr>
      <vt:lpstr>P_Z_4_R_LIBELLES_DESCRIPTIONS_13</vt:lpstr>
      <vt:lpstr>P_Z_4_R_LIBELLES_DESCRIPTIONS_14</vt:lpstr>
      <vt:lpstr>P_Z_4_R_LIBELLES_DESCRIPTIONS_15</vt:lpstr>
      <vt:lpstr>P_Z_4_R_LIBELLES_DESCRIPTIONS_16</vt:lpstr>
      <vt:lpstr>P_Z_4_R_LIBELLES_DESCRIPTIONS_17</vt:lpstr>
      <vt:lpstr>P_Z_4_R_LIBELLES_DESCRIPTIONS_18</vt:lpstr>
      <vt:lpstr>P_Z_4_R_LIBELLES_DESCRIPTIONS_19</vt:lpstr>
      <vt:lpstr>P_Z_4_R_LIBELLES_DESCRIPTIONS_2</vt:lpstr>
      <vt:lpstr>P_Z_4_R_LIBELLES_DESCRIPTIONS_20</vt:lpstr>
      <vt:lpstr>P_Z_4_R_LIBELLES_DESCRIPTIONS_3</vt:lpstr>
      <vt:lpstr>P_Z_4_R_LIBELLES_DESCRIPTIONS_4</vt:lpstr>
      <vt:lpstr>P_Z_4_R_LIBELLES_DESCRIPTIONS_5</vt:lpstr>
      <vt:lpstr>P_Z_4_R_LIBELLES_DESCRIPTIONS_6</vt:lpstr>
      <vt:lpstr>P_Z_4_R_LIBELLES_DESCRIPTIONS_7</vt:lpstr>
      <vt:lpstr>P_Z_4_R_LIBELLES_DESCRIPTIONS_8</vt:lpstr>
      <vt:lpstr>P_Z_4_R_LIBELLES_DESCRIPTIONS_9</vt:lpstr>
      <vt:lpstr>P_Z_4_R_LIBELLES_POSTES</vt:lpstr>
      <vt:lpstr>P_Z_4_R_LIBELLES_POSTES_1</vt:lpstr>
      <vt:lpstr>P_Z_4_R_LIBELLES_POSTES_10</vt:lpstr>
      <vt:lpstr>P_Z_4_R_LIBELLES_POSTES_11</vt:lpstr>
      <vt:lpstr>P_Z_4_R_LIBELLES_POSTES_12</vt:lpstr>
      <vt:lpstr>P_Z_4_R_LIBELLES_POSTES_13</vt:lpstr>
      <vt:lpstr>P_Z_4_R_LIBELLES_POSTES_14</vt:lpstr>
      <vt:lpstr>P_Z_4_R_LIBELLES_POSTES_15</vt:lpstr>
      <vt:lpstr>P_Z_4_R_LIBELLES_POSTES_16</vt:lpstr>
      <vt:lpstr>P_Z_4_R_LIBELLES_POSTES_17</vt:lpstr>
      <vt:lpstr>P_Z_4_R_LIBELLES_POSTES_18</vt:lpstr>
      <vt:lpstr>P_Z_4_R_LIBELLES_POSTES_19</vt:lpstr>
      <vt:lpstr>P_Z_4_R_LIBELLES_POSTES_2</vt:lpstr>
      <vt:lpstr>P_Z_4_R_LIBELLES_POSTES_20</vt:lpstr>
      <vt:lpstr>P_Z_4_R_LIBELLES_POSTES_3</vt:lpstr>
      <vt:lpstr>P_Z_4_R_LIBELLES_POSTES_4</vt:lpstr>
      <vt:lpstr>P_Z_4_R_LIBELLES_POSTES_5</vt:lpstr>
      <vt:lpstr>P_Z_4_R_LIBELLES_POSTES_6</vt:lpstr>
      <vt:lpstr>P_Z_4_R_LIBELLES_POSTES_7</vt:lpstr>
      <vt:lpstr>P_Z_4_R_LIBELLES_POSTES_8</vt:lpstr>
      <vt:lpstr>P_Z_4_R_LIBELLES_POSTES_9</vt:lpstr>
      <vt:lpstr>P_Z_4_R_LIBELLES_SOUS_OPERATIONS</vt:lpstr>
      <vt:lpstr>P_Z_4_R_LIBELLES_SOUS_OPERATIONS_1</vt:lpstr>
      <vt:lpstr>P_Z_4_R_LIBELLES_SOUS_OPERATIONS_10</vt:lpstr>
      <vt:lpstr>P_Z_4_R_LIBELLES_SOUS_OPERATIONS_11</vt:lpstr>
      <vt:lpstr>P_Z_4_R_LIBELLES_SOUS_OPERATIONS_12</vt:lpstr>
      <vt:lpstr>P_Z_4_R_LIBELLES_SOUS_OPERATIONS_13</vt:lpstr>
      <vt:lpstr>P_Z_4_R_LIBELLES_SOUS_OPERATIONS_14</vt:lpstr>
      <vt:lpstr>P_Z_4_R_LIBELLES_SOUS_OPERATIONS_15</vt:lpstr>
      <vt:lpstr>P_Z_4_R_LIBELLES_SOUS_OPERATIONS_16</vt:lpstr>
      <vt:lpstr>P_Z_4_R_LIBELLES_SOUS_OPERATIONS_17</vt:lpstr>
      <vt:lpstr>P_Z_4_R_LIBELLES_SOUS_OPERATIONS_18</vt:lpstr>
      <vt:lpstr>P_Z_4_R_LIBELLES_SOUS_OPERATIONS_19</vt:lpstr>
      <vt:lpstr>P_Z_4_R_LIBELLES_SOUS_OPERATIONS_2</vt:lpstr>
      <vt:lpstr>P_Z_4_R_LIBELLES_SOUS_OPERATIONS_20</vt:lpstr>
      <vt:lpstr>P_Z_4_R_LIBELLES_SOUS_OPERATIONS_3</vt:lpstr>
      <vt:lpstr>P_Z_4_R_LIBELLES_SOUS_OPERATIONS_4</vt:lpstr>
      <vt:lpstr>P_Z_4_R_LIBELLES_SOUS_OPERATIONS_5</vt:lpstr>
      <vt:lpstr>P_Z_4_R_LIBELLES_SOUS_OPERATIONS_6</vt:lpstr>
      <vt:lpstr>P_Z_4_R_LIBELLES_SOUS_OPERATIONS_7</vt:lpstr>
      <vt:lpstr>P_Z_4_R_LIBELLES_SOUS_OPERATIONS_8</vt:lpstr>
      <vt:lpstr>P_Z_4_R_LIBELLES_SOUS_OPERATIONS_9</vt:lpstr>
      <vt:lpstr>P_Z_4_R_LIBELLES_UNITES</vt:lpstr>
      <vt:lpstr>P_Z_4_R_LIBELLES_UNITES_1</vt:lpstr>
      <vt:lpstr>P_Z_4_R_LIBELLES_UNITES_2</vt:lpstr>
      <vt:lpstr>P_Z_4_R_LIBELLES_UNITES_3</vt:lpstr>
      <vt:lpstr>P_Z_4_R_LIBELLES_UNITES_4</vt:lpstr>
      <vt:lpstr>P_Z_4_R_LIBELLES_UNITES_5</vt:lpstr>
      <vt:lpstr>P_Z_7_B_EXEMPLE_UTILISATION</vt:lpstr>
      <vt:lpstr>P_Z_7_B_INTITULE_DEPENSES_FORFAIT_STANDARD</vt:lpstr>
      <vt:lpstr>P_Z_7_N_CONSIGNE_DEPENSES_FORFAIT</vt:lpstr>
      <vt:lpstr>P_Z_7_N_CONSIGNE_DEPENSES_FORFAIT_I</vt:lpstr>
      <vt:lpstr>P_Z_7_N_EXEMPLE_COMMENTAIRE</vt:lpstr>
      <vt:lpstr>P_Z_7_N_EXEMPLE_DESCRIPTION</vt:lpstr>
      <vt:lpstr>P_Z_7_N_EXEMPLE_DONNEE</vt:lpstr>
      <vt:lpstr>P_Z_7_N_EXEMPLE_JUSTIFICATIF</vt:lpstr>
      <vt:lpstr>P_Z_7_N_EXEMPLE_MT_FORFAIT</vt:lpstr>
      <vt:lpstr>P_Z_7_N_EXEMPLE_MT_PRESENTE</vt:lpstr>
      <vt:lpstr>P_Z_7_N_EXEMPLE_POSTE</vt:lpstr>
      <vt:lpstr>P_Z_7_N_EXEMPLE_QUANTITE</vt:lpstr>
      <vt:lpstr>P_Z_7_N_EXEMPLE_SOUS_OPERATION</vt:lpstr>
      <vt:lpstr>P_Z_7_N_INTITULE_DEPENSES_FORFAIT_DEFAUT</vt:lpstr>
      <vt:lpstr>P_Z_7_N_INTITULE_DEPENSES_FORFAIT_SPECIFIQUE</vt:lpstr>
      <vt:lpstr>P_Z_7_R_FORFAIT</vt:lpstr>
      <vt:lpstr>P_Z_8_B_COLONNE_BAREME</vt:lpstr>
      <vt:lpstr>P_Z_8_B_COLONNE_BAREME_INDICATION</vt:lpstr>
      <vt:lpstr>P_Z_8_B_COLONNE_COMMENTAIRE</vt:lpstr>
      <vt:lpstr>P_Z_8_B_COLONNE_COMMENTAIRE_ACTIVE</vt:lpstr>
      <vt:lpstr>P_Z_8_B_COLONNE_COMMENTAIRE_INDICATION</vt:lpstr>
      <vt:lpstr>P_Z_8_B_COLONNE_COMMENTAIRE_OBLIGATOIRE</vt:lpstr>
      <vt:lpstr>P_Z_8_B_COLONNE_COMMENTAIRE_SI_LIBELLE_STANDARD</vt:lpstr>
      <vt:lpstr>P_Z_8_B_COLONNE_DESCRIPTION</vt:lpstr>
      <vt:lpstr>P_Z_8_B_COLONNE_DESCRIPTION_INDICATION</vt:lpstr>
      <vt:lpstr>P_Z_8_B_COLONNE_JUSTIFICATIF</vt:lpstr>
      <vt:lpstr>P_Z_8_B_COLONNE_JUSTIFICATIF_ACTIVE</vt:lpstr>
      <vt:lpstr>P_Z_8_B_COLONNE_JUSTIFICATIF_INDICATION</vt:lpstr>
      <vt:lpstr>P_Z_8_B_COLONNE_JUSTIFICATIF_OBLIGATOIRE</vt:lpstr>
      <vt:lpstr>P_Z_8_B_COLONNE_MOTIFS_INELIGIBILITE_LIBELLE_STANDARD</vt:lpstr>
      <vt:lpstr>P_Z_8_B_COLONNE_MT_ELIGIBLE_LIBELLE_STANDARD</vt:lpstr>
      <vt:lpstr>P_Z_8_B_COLONNE_MT_MAX_ACTIVE</vt:lpstr>
      <vt:lpstr>P_Z_8_B_COLONNE_MT_MAX_LIBELLE_STANDARD</vt:lpstr>
      <vt:lpstr>P_Z_8_B_COLONNE_MT_PRESENTE</vt:lpstr>
      <vt:lpstr>P_Z_8_B_COLONNE_MT_PRESENTE_INDICATION</vt:lpstr>
      <vt:lpstr>P_Z_8_B_COLONNE_MT_RAISONNABLE_LIBELLE_STANDARD</vt:lpstr>
      <vt:lpstr>P_Z_8_B_COLONNE_POSTE</vt:lpstr>
      <vt:lpstr>P_Z_8_B_COLONNE_POSTE_INDICATION</vt:lpstr>
      <vt:lpstr>P_Z_8_B_COLONNE_QT_ELIGIBLE_LIBELLE_STANDARD</vt:lpstr>
      <vt:lpstr>P_Z_8_B_COLONNE_QT_RAISONNABLE_LIBELLE_STANDARD</vt:lpstr>
      <vt:lpstr>P_Z_8_B_COLONNE_QUANTITE</vt:lpstr>
      <vt:lpstr>P_Z_8_B_COLONNE_QUANTITE_INDICATION</vt:lpstr>
      <vt:lpstr>P_Z_8_B_COLONNE_SOUS_OPERATION</vt:lpstr>
      <vt:lpstr>P_Z_8_B_COLONNE_SOUS_OPERATION_INDICATION</vt:lpstr>
      <vt:lpstr>P_Z_8_B_COLONNE_UNITE</vt:lpstr>
      <vt:lpstr>P_Z_8_B_COLONNE_UNITE_INDICATION</vt:lpstr>
      <vt:lpstr>P_Z_8_B_COLONNE_VALEUR_BAREME</vt:lpstr>
      <vt:lpstr>P_Z_8_B_COLONNE_VALEUR_BAREME_INDICATION</vt:lpstr>
      <vt:lpstr>P_Z_8_B_EXEMPLE_UTILISATION</vt:lpstr>
      <vt:lpstr>P_Z_8_B_INTITULE_DEPENSES_BAREMES_STANDARD</vt:lpstr>
      <vt:lpstr>P_Z_8_B_UFD</vt:lpstr>
      <vt:lpstr>P_Z_8_B_ULD</vt:lpstr>
      <vt:lpstr>P_Z_8_B_UTILISATION_FILTRE_POSTES</vt:lpstr>
      <vt:lpstr>P_Z_8_B_UTILISATION_FILTRE_SOUS_OPERATIONS</vt:lpstr>
      <vt:lpstr>P_Z_8_N_COLONNE_BAREME_INDICATION_SPECIFIQUE</vt:lpstr>
      <vt:lpstr>P_Z_8_N_COLONNE_BAREME_INDICATION_STANDARD</vt:lpstr>
      <vt:lpstr>P_Z_8_N_COLONNE_BAREME_SPECIFIQUE</vt:lpstr>
      <vt:lpstr>P_Z_8_N_COLONNE_BAREME_STANDARD</vt:lpstr>
      <vt:lpstr>P_Z_8_N_COLONNE_COMMENTAIRE_INDICATION_SPECIFIQUE</vt:lpstr>
      <vt:lpstr>P_Z_8_N_COLONNE_COMMENTAIRE_INDICATION_STANDARD</vt:lpstr>
      <vt:lpstr>P_Z_8_N_COLONNE_COMMENTAIRE_SI_LIBELLE_DEFAUT</vt:lpstr>
      <vt:lpstr>P_Z_8_N_COLONNE_COMMENTAIRE_SI_LIBELLE_SPECIFIQUE</vt:lpstr>
      <vt:lpstr>P_Z_8_N_COLONNE_COMMENTAIRE_SPECIFIQUE</vt:lpstr>
      <vt:lpstr>P_Z_8_N_COLONNE_COMMENTAIRE_STANDARD</vt:lpstr>
      <vt:lpstr>P_Z_8_N_COLONNE_DESCRIPTION_INDICATION_SPECIFIQUE</vt:lpstr>
      <vt:lpstr>P_Z_8_N_COLONNE_DESCRIPTION_INDICATION_STANDARD</vt:lpstr>
      <vt:lpstr>P_Z_8_N_COLONNE_DESCRIPTION_SPECIFIQUE</vt:lpstr>
      <vt:lpstr>P_Z_8_N_COLONNE_DESCRIPTION_STANDARD</vt:lpstr>
      <vt:lpstr>P_Z_8_N_COLONNE_JUSTIFICATIF_INDICATION_SPECIFIQUE</vt:lpstr>
      <vt:lpstr>P_Z_8_N_COLONNE_JUSTIFICATIF_INDICATION_STANDARD</vt:lpstr>
      <vt:lpstr>P_Z_8_N_COLONNE_JUSTIFICATIF_SPECIFIQUE</vt:lpstr>
      <vt:lpstr>P_Z_8_N_COLONNE_JUSTIFICATIF_STANDARD</vt:lpstr>
      <vt:lpstr>P_Z_8_N_COLONNE_MOTIFS_INELIGIBILITE_LIBELLE_DEFAUT</vt:lpstr>
      <vt:lpstr>P_Z_8_N_COLONNE_MOTIFS_INELIGIBILITE_LIBELLE_SPECIFIQUE</vt:lpstr>
      <vt:lpstr>P_Z_8_N_COLONNE_MT_ELIGIBLE_LIBELLE_DEFAUT</vt:lpstr>
      <vt:lpstr>P_Z_8_N_COLONNE_MT_ELIGIBLE_LIBELLE_SPECIFIQUE</vt:lpstr>
      <vt:lpstr>P_Z_8_N_COLONNE_MT_MAX_LIBELLE_DEFAUT</vt:lpstr>
      <vt:lpstr>P_Z_8_N_COLONNE_MT_MAX_LIBELLE_SPECIFIQUE</vt:lpstr>
      <vt:lpstr>P_Z_8_N_COLONNE_MT_PRESENTE_INDICATION_SPECIFIQUE</vt:lpstr>
      <vt:lpstr>P_Z_8_N_COLONNE_MT_PRESENTE_INDICATION_STANDARD</vt:lpstr>
      <vt:lpstr>P_Z_8_N_COLONNE_MT_PRESENTE_SPECIFIQUE</vt:lpstr>
      <vt:lpstr>P_Z_8_N_COLONNE_MT_PRESENTE_STANDARD</vt:lpstr>
      <vt:lpstr>P_Z_8_N_COLONNE_MT_RAISONNABLE_LIBELLE_DEFAUT</vt:lpstr>
      <vt:lpstr>P_Z_8_N_COLONNE_MT_RAISONNABLE_LIBELLE_SPECIFIQUE</vt:lpstr>
      <vt:lpstr>P_Z_8_N_COLONNE_POSTE_INDICATION_SPECIFIQUE</vt:lpstr>
      <vt:lpstr>P_Z_8_N_COLONNE_POSTE_INDICATION_STANDARD</vt:lpstr>
      <vt:lpstr>P_Z_8_N_COLONNE_POSTE_SPECIFIQUE</vt:lpstr>
      <vt:lpstr>P_Z_8_N_COLONNE_POSTE_STANDARD</vt:lpstr>
      <vt:lpstr>P_Z_8_N_COLONNE_QT_ELIGIBLE_LIBELLE_DEFAUT</vt:lpstr>
      <vt:lpstr>P_Z_8_N_COLONNE_QT_ELIGIBLE_LIBELLE_SPECIFIQUE</vt:lpstr>
      <vt:lpstr>P_Z_8_N_COLONNE_QT_RAISONNABLE_LIBELLE_DEFAUT</vt:lpstr>
      <vt:lpstr>P_Z_8_N_COLONNE_QT_RAISONNABLE_LIBELLE_SPECIFIQUE</vt:lpstr>
      <vt:lpstr>P_Z_8_N_COLONNE_QUANTITE_INDICATION_SPECIFIQUE</vt:lpstr>
      <vt:lpstr>P_Z_8_N_COLONNE_QUANTITE_INDICATION_STANDARD</vt:lpstr>
      <vt:lpstr>P_Z_8_N_COLONNE_QUANTITE_SPECIFIQUE</vt:lpstr>
      <vt:lpstr>P_Z_8_N_COLONNE_QUANTITE_STANDARD</vt:lpstr>
      <vt:lpstr>P_Z_8_N_COLONNE_SOUS_OPERATION_INDICATION_SPECIFIQUE</vt:lpstr>
      <vt:lpstr>P_Z_8_N_COLONNE_SOUS_OPERATION_INDICATION_STANDARD</vt:lpstr>
      <vt:lpstr>P_Z_8_N_COLONNE_SOUS_OPERATION_SPECIFIQUE</vt:lpstr>
      <vt:lpstr>P_Z_8_N_COLONNE_SOUS_OPERATION_STANDARD</vt:lpstr>
      <vt:lpstr>P_Z_8_N_COLONNE_UNITE_INDICATION_SPECIFIQUE</vt:lpstr>
      <vt:lpstr>P_Z_8_N_COLONNE_UNITE_INDICATION_STANDARD</vt:lpstr>
      <vt:lpstr>P_Z_8_N_COLONNE_UNITE_SPECIFIQUE</vt:lpstr>
      <vt:lpstr>P_Z_8_N_COLONNE_UNITE_STANDARD</vt:lpstr>
      <vt:lpstr>P_Z_8_N_COLONNE_VALEUR_BAREME_INDICATION_SPECIFIQUE</vt:lpstr>
      <vt:lpstr>P_Z_8_N_COLONNE_VALEUR_BAREME_INDICATION_STANDARD</vt:lpstr>
      <vt:lpstr>P_Z_8_N_COLONNE_VALEUR_BAREME_SPECIFIQUE</vt:lpstr>
      <vt:lpstr>P_Z_8_N_COLONNE_VALEUR_BAREME_STANDARD</vt:lpstr>
      <vt:lpstr>P_Z_8_N_CONSIGNE_DEPENSES_BAREMES</vt:lpstr>
      <vt:lpstr>P_Z_8_N_CONSIGNE_DEPENSES_BAREMES_I</vt:lpstr>
      <vt:lpstr>P_Z_8_N_EXEMPLE_BAREME</vt:lpstr>
      <vt:lpstr>P_Z_8_N_EXEMPLE_COMMENTAIRE</vt:lpstr>
      <vt:lpstr>P_Z_8_N_EXEMPLE_DESCRIPTION</vt:lpstr>
      <vt:lpstr>P_Z_8_N_EXEMPLE_DONNEES</vt:lpstr>
      <vt:lpstr>P_Z_8_N_EXEMPLE_JUSTIFICATIF</vt:lpstr>
      <vt:lpstr>P_Z_8_N_EXEMPLE_MT_PRESENTE</vt:lpstr>
      <vt:lpstr>P_Z_8_N_EXEMPLE_POSTE</vt:lpstr>
      <vt:lpstr>P_Z_8_N_EXEMPLE_QUANTITE</vt:lpstr>
      <vt:lpstr>P_Z_8_N_EXEMPLE_SOUS_OPERATION</vt:lpstr>
      <vt:lpstr>P_Z_8_N_EXEMPLE_UNITE</vt:lpstr>
      <vt:lpstr>P_Z_8_N_EXEMPLE_VALEUR_BAREME</vt:lpstr>
      <vt:lpstr>P_Z_8_N_INTITULE_DEPENSES_BAREMES_DEFAUT</vt:lpstr>
      <vt:lpstr>P_Z_8_N_INTITULE_DEPENSES_BAREMES_SPECIFIQUE</vt:lpstr>
      <vt:lpstr>P_Z_8_R_LIBELLES_CODES_BAREMES</vt:lpstr>
      <vt:lpstr>P_Z_8_R_LIBELLES_CODES_BAREMES_1</vt:lpstr>
      <vt:lpstr>P_Z_8_R_LIBELLES_CODES_BAREMES_10</vt:lpstr>
      <vt:lpstr>P_Z_8_R_LIBELLES_CODES_BAREMES_11</vt:lpstr>
      <vt:lpstr>P_Z_8_R_LIBELLES_CODES_BAREMES_12</vt:lpstr>
      <vt:lpstr>P_Z_8_R_LIBELLES_CODES_BAREMES_13</vt:lpstr>
      <vt:lpstr>P_Z_8_R_LIBELLES_CODES_BAREMES_14</vt:lpstr>
      <vt:lpstr>P_Z_8_R_LIBELLES_CODES_BAREMES_15</vt:lpstr>
      <vt:lpstr>P_Z_8_R_LIBELLES_CODES_BAREMES_16</vt:lpstr>
      <vt:lpstr>P_Z_8_R_LIBELLES_CODES_BAREMES_17</vt:lpstr>
      <vt:lpstr>P_Z_8_R_LIBELLES_CODES_BAREMES_18</vt:lpstr>
      <vt:lpstr>P_Z_8_R_LIBELLES_CODES_BAREMES_19</vt:lpstr>
      <vt:lpstr>P_Z_8_R_LIBELLES_CODES_BAREMES_2</vt:lpstr>
      <vt:lpstr>P_Z_8_R_LIBELLES_CODES_BAREMES_20</vt:lpstr>
      <vt:lpstr>P_Z_8_R_LIBELLES_CODES_BAREMES_21</vt:lpstr>
      <vt:lpstr>P_Z_8_R_LIBELLES_CODES_BAREMES_22</vt:lpstr>
      <vt:lpstr>P_Z_8_R_LIBELLES_CODES_BAREMES_23</vt:lpstr>
      <vt:lpstr>P_Z_8_R_LIBELLES_CODES_BAREMES_24</vt:lpstr>
      <vt:lpstr>P_Z_8_R_LIBELLES_CODES_BAREMES_25</vt:lpstr>
      <vt:lpstr>P_Z_8_R_LIBELLES_CODES_BAREMES_26</vt:lpstr>
      <vt:lpstr>P_Z_8_R_LIBELLES_CODES_BAREMES_27</vt:lpstr>
      <vt:lpstr>P_Z_8_R_LIBELLES_CODES_BAREMES_28</vt:lpstr>
      <vt:lpstr>P_Z_8_R_LIBELLES_CODES_BAREMES_29</vt:lpstr>
      <vt:lpstr>P_Z_8_R_LIBELLES_CODES_BAREMES_3</vt:lpstr>
      <vt:lpstr>P_Z_8_R_LIBELLES_CODES_BAREMES_30</vt:lpstr>
      <vt:lpstr>P_Z_8_R_LIBELLES_CODES_BAREMES_31</vt:lpstr>
      <vt:lpstr>P_Z_8_R_LIBELLES_CODES_BAREMES_32</vt:lpstr>
      <vt:lpstr>P_Z_8_R_LIBELLES_CODES_BAREMES_33</vt:lpstr>
      <vt:lpstr>P_Z_8_R_LIBELLES_CODES_BAREMES_34</vt:lpstr>
      <vt:lpstr>P_Z_8_R_LIBELLES_CODES_BAREMES_35</vt:lpstr>
      <vt:lpstr>P_Z_8_R_LIBELLES_CODES_BAREMES_36</vt:lpstr>
      <vt:lpstr>P_Z_8_R_LIBELLES_CODES_BAREMES_37</vt:lpstr>
      <vt:lpstr>P_Z_8_R_LIBELLES_CODES_BAREMES_38</vt:lpstr>
      <vt:lpstr>P_Z_8_R_LIBELLES_CODES_BAREMES_39</vt:lpstr>
      <vt:lpstr>P_Z_8_R_LIBELLES_CODES_BAREMES_4</vt:lpstr>
      <vt:lpstr>P_Z_8_R_LIBELLES_CODES_BAREMES_40</vt:lpstr>
      <vt:lpstr>P_Z_8_R_LIBELLES_CODES_BAREMES_5</vt:lpstr>
      <vt:lpstr>P_Z_8_R_LIBELLES_CODES_BAREMES_6</vt:lpstr>
      <vt:lpstr>P_Z_8_R_LIBELLES_CODES_BAREMES_7</vt:lpstr>
      <vt:lpstr>P_Z_8_R_LIBELLES_CODES_BAREMES_8</vt:lpstr>
      <vt:lpstr>P_Z_8_R_LIBELLES_CODES_BAREMES_9</vt:lpstr>
      <vt:lpstr>P_Z_8_R_LIBELLES_DESCRIPTIONS</vt:lpstr>
      <vt:lpstr>P_Z_8_R_LIBELLES_DESCRIPTIONS_1</vt:lpstr>
      <vt:lpstr>P_Z_8_R_LIBELLES_DESCRIPTIONS_10</vt:lpstr>
      <vt:lpstr>P_Z_8_R_LIBELLES_DESCRIPTIONS_11</vt:lpstr>
      <vt:lpstr>P_Z_8_R_LIBELLES_DESCRIPTIONS_12</vt:lpstr>
      <vt:lpstr>P_Z_8_R_LIBELLES_DESCRIPTIONS_13</vt:lpstr>
      <vt:lpstr>P_Z_8_R_LIBELLES_DESCRIPTIONS_14</vt:lpstr>
      <vt:lpstr>P_Z_8_R_LIBELLES_DESCRIPTIONS_15</vt:lpstr>
      <vt:lpstr>P_Z_8_R_LIBELLES_DESCRIPTIONS_16</vt:lpstr>
      <vt:lpstr>P_Z_8_R_LIBELLES_DESCRIPTIONS_17</vt:lpstr>
      <vt:lpstr>P_Z_8_R_LIBELLES_DESCRIPTIONS_18</vt:lpstr>
      <vt:lpstr>P_Z_8_R_LIBELLES_DESCRIPTIONS_19</vt:lpstr>
      <vt:lpstr>P_Z_8_R_LIBELLES_DESCRIPTIONS_2</vt:lpstr>
      <vt:lpstr>P_Z_8_R_LIBELLES_DESCRIPTIONS_20</vt:lpstr>
      <vt:lpstr>P_Z_8_R_LIBELLES_DESCRIPTIONS_3</vt:lpstr>
      <vt:lpstr>P_Z_8_R_LIBELLES_DESCRIPTIONS_4</vt:lpstr>
      <vt:lpstr>P_Z_8_R_LIBELLES_DESCRIPTIONS_5</vt:lpstr>
      <vt:lpstr>P_Z_8_R_LIBELLES_DESCRIPTIONS_6</vt:lpstr>
      <vt:lpstr>P_Z_8_R_LIBELLES_DESCRIPTIONS_7</vt:lpstr>
      <vt:lpstr>P_Z_8_R_LIBELLES_DESCRIPTIONS_8</vt:lpstr>
      <vt:lpstr>P_Z_8_R_LIBELLES_DESCRIPTIONS_9</vt:lpstr>
      <vt:lpstr>P_Z_8_R_LIBELLES_POSTES</vt:lpstr>
      <vt:lpstr>P_Z_8_R_LIBELLES_POSTES_1</vt:lpstr>
      <vt:lpstr>P_Z_8_R_LIBELLES_POSTES_10</vt:lpstr>
      <vt:lpstr>P_Z_8_R_LIBELLES_POSTES_11</vt:lpstr>
      <vt:lpstr>P_Z_8_R_LIBELLES_POSTES_12</vt:lpstr>
      <vt:lpstr>P_Z_8_R_LIBELLES_POSTES_13</vt:lpstr>
      <vt:lpstr>P_Z_8_R_LIBELLES_POSTES_14</vt:lpstr>
      <vt:lpstr>P_Z_8_R_LIBELLES_POSTES_15</vt:lpstr>
      <vt:lpstr>P_Z_8_R_LIBELLES_POSTES_16</vt:lpstr>
      <vt:lpstr>P_Z_8_R_LIBELLES_POSTES_17</vt:lpstr>
      <vt:lpstr>P_Z_8_R_LIBELLES_POSTES_18</vt:lpstr>
      <vt:lpstr>P_Z_8_R_LIBELLES_POSTES_19</vt:lpstr>
      <vt:lpstr>P_Z_8_R_LIBELLES_POSTES_2</vt:lpstr>
      <vt:lpstr>P_Z_8_R_LIBELLES_POSTES_20</vt:lpstr>
      <vt:lpstr>P_Z_8_R_LIBELLES_POSTES_3</vt:lpstr>
      <vt:lpstr>P_Z_8_R_LIBELLES_POSTES_4</vt:lpstr>
      <vt:lpstr>P_Z_8_R_LIBELLES_POSTES_5</vt:lpstr>
      <vt:lpstr>P_Z_8_R_LIBELLES_POSTES_6</vt:lpstr>
      <vt:lpstr>P_Z_8_R_LIBELLES_POSTES_7</vt:lpstr>
      <vt:lpstr>P_Z_8_R_LIBELLES_POSTES_8</vt:lpstr>
      <vt:lpstr>P_Z_8_R_LIBELLES_POSTES_9</vt:lpstr>
      <vt:lpstr>P_Z_8_R_LIBELLES_SOUS_OPERATIONS</vt:lpstr>
      <vt:lpstr>P_Z_8_R_LIBELLES_SOUS_OPERATIONS_1</vt:lpstr>
      <vt:lpstr>P_Z_8_R_LIBELLES_SOUS_OPERATIONS_10</vt:lpstr>
      <vt:lpstr>P_Z_8_R_LIBELLES_SOUS_OPERATIONS_11</vt:lpstr>
      <vt:lpstr>P_Z_8_R_LIBELLES_SOUS_OPERATIONS_12</vt:lpstr>
      <vt:lpstr>P_Z_8_R_LIBELLES_SOUS_OPERATIONS_13</vt:lpstr>
      <vt:lpstr>P_Z_8_R_LIBELLES_SOUS_OPERATIONS_14</vt:lpstr>
      <vt:lpstr>P_Z_8_R_LIBELLES_SOUS_OPERATIONS_15</vt:lpstr>
      <vt:lpstr>P_Z_8_R_LIBELLES_SOUS_OPERATIONS_16</vt:lpstr>
      <vt:lpstr>P_Z_8_R_LIBELLES_SOUS_OPERATIONS_17</vt:lpstr>
      <vt:lpstr>P_Z_8_R_LIBELLES_SOUS_OPERATIONS_18</vt:lpstr>
      <vt:lpstr>P_Z_8_R_LIBELLES_SOUS_OPERATIONS_19</vt:lpstr>
      <vt:lpstr>P_Z_8_R_LIBELLES_SOUS_OPERATIONS_2</vt:lpstr>
      <vt:lpstr>P_Z_8_R_LIBELLES_SOUS_OPERATIONS_20</vt:lpstr>
      <vt:lpstr>P_Z_8_R_LIBELLES_SOUS_OPERATIONS_3</vt:lpstr>
      <vt:lpstr>P_Z_8_R_LIBELLES_SOUS_OPERATIONS_4</vt:lpstr>
      <vt:lpstr>P_Z_8_R_LIBELLES_SOUS_OPERATIONS_5</vt:lpstr>
      <vt:lpstr>P_Z_8_R_LIBELLES_SOUS_OPERATIONS_6</vt:lpstr>
      <vt:lpstr>P_Z_8_R_LIBELLES_SOUS_OPERATIONS_7</vt:lpstr>
      <vt:lpstr>P_Z_8_R_LIBELLES_SOUS_OPERATIONS_8</vt:lpstr>
      <vt:lpstr>P_Z_8_R_LIBELLES_SOUS_OPERATIONS_9</vt:lpstr>
      <vt:lpstr>P_Z_F_B_TYPE_1_ACTIVE</vt:lpstr>
      <vt:lpstr>P_Z_F_B_TYPE_10_ACTIVE</vt:lpstr>
      <vt:lpstr>P_Z_F_B_TYPE_11_ACTIVE</vt:lpstr>
      <vt:lpstr>P_Z_F_B_TYPE_12_ACTIVE</vt:lpstr>
      <vt:lpstr>P_Z_F_B_TYPE_13_ACTIVE</vt:lpstr>
      <vt:lpstr>P_Z_F_B_TYPE_2_ACTIVE</vt:lpstr>
      <vt:lpstr>P_Z_F_B_TYPE_3_ACTIVE</vt:lpstr>
      <vt:lpstr>P_Z_F_B_TYPE_4_ACTIVE</vt:lpstr>
      <vt:lpstr>P_Z_F_B_TYPE_5_ACTIVE</vt:lpstr>
      <vt:lpstr>P_Z_F_B_TYPE_6_ACTIVE</vt:lpstr>
      <vt:lpstr>P_Z_F_B_TYPE_7_ACTIVE</vt:lpstr>
      <vt:lpstr>P_Z_F_B_TYPE_8_ACTIVE</vt:lpstr>
      <vt:lpstr>P_Z_F_B_TYPE_9_ACTIVE</vt:lpstr>
      <vt:lpstr>P_Z_F_N_CODE_INTERVENTION</vt:lpstr>
      <vt:lpstr>P_Z_F_N_CODE_VERSION</vt:lpstr>
      <vt:lpstr>P_Z_F_N_CONSIGNES_UTILISATION</vt:lpstr>
      <vt:lpstr>P_Z_F_N_CONSIGNES_UTILISATION_FIN</vt:lpstr>
      <vt:lpstr>P_Z_F_N_LIBELLE_DISPOSITIF</vt:lpstr>
      <vt:lpstr>P_Z_F_N_RAPPELS</vt:lpstr>
      <vt:lpstr>P_Z_G_R_G_BOOLEEN</vt:lpstr>
      <vt:lpstr>P_Z_G_R_G_BOOLEEN_NON</vt:lpstr>
      <vt:lpstr>P_Z_G_R_G_BOOLEEN_OUI</vt:lpstr>
      <vt:lpstr>P_Z_G_R_G_INTERVENTIONS_PSN</vt:lpstr>
      <vt:lpstr>P_Z_G_R_G_NB_CATEGORIES</vt:lpstr>
      <vt:lpstr>P_Z_G_R_G_NB_LOGOS_FINANCEURS</vt:lpstr>
      <vt:lpstr>'Dépenses auto-construction'!Zone_d_impression</vt:lpstr>
      <vt:lpstr>'Dépenses de rémunération'!Zone_d_impression</vt:lpstr>
      <vt:lpstr>'Dépenses de rémunération CU'!Zone_d_impression</vt:lpstr>
      <vt:lpstr>'Dépenses forfaitaire'!Zone_d_impression</vt:lpstr>
      <vt:lpstr>'Dépenses sur barèmes'!Zone_d_impression</vt:lpstr>
      <vt:lpstr>'Dépenses sur devis'!Zone_d_impression</vt:lpstr>
      <vt:lpstr>'I_Dépenses auto-construction'!Zone_d_impression</vt:lpstr>
      <vt:lpstr>'I_Dépenses de rémunération'!Zone_d_impression</vt:lpstr>
      <vt:lpstr>'I_Dépenses de rémunération CU'!Zone_d_impression</vt:lpstr>
      <vt:lpstr>'I_Dépenses forfaitaire'!Zone_d_impression</vt:lpstr>
      <vt:lpstr>'I_Dépenses sur barèmes'!Zone_d_impression</vt:lpstr>
      <vt:lpstr>'I_Dépenses sur devis'!Zone_d_impression</vt:lpstr>
      <vt:lpstr>I_Recettes!Zone_d_impression</vt:lpstr>
      <vt:lpstr>I_Synthèse!Zone_d_impression</vt:lpstr>
      <vt:lpstr>I_Synthese_Poste_SousOp!Zone_d_impression</vt:lpstr>
      <vt:lpstr>I_Synthese_SousOp_Poste!Zone_d_impression</vt:lpstr>
      <vt:lpstr>Notice!Zone_d_impression</vt:lpstr>
      <vt:lpstr>Recettes!Zone_d_impression</vt:lpstr>
      <vt:lpstr>Synthèse!Zone_d_impression</vt:lpstr>
      <vt:lpstr>zz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FAUGERE Lea</dc:creator>
  <cp:lastModifiedBy>FAUGERE Lea</cp:lastModifiedBy>
  <cp:lastPrinted>2023-05-01T21:26:16Z</cp:lastPrinted>
  <dcterms:created xsi:type="dcterms:W3CDTF">2015-06-05T18:19:34Z</dcterms:created>
  <dcterms:modified xsi:type="dcterms:W3CDTF">2024-10-01T06:24:55Z</dcterms:modified>
</cp:coreProperties>
</file>